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00"/>
  </bookViews>
  <sheets>
    <sheet name="总消费" sheetId="4" r:id="rId1"/>
    <sheet name="笔记日报" sheetId="6" r:id="rId2"/>
    <sheet name="笔记数据看板" sheetId="7" r:id="rId3"/>
    <sheet name="笔记数据自定义" sheetId="12" r:id="rId4"/>
    <sheet name="笔记匹配" sheetId="2" r:id="rId5"/>
    <sheet name="总数据源" sheetId="1" r:id="rId6"/>
    <sheet name="信息流数据源" sheetId="8" r:id="rId7"/>
    <sheet name="搜索数据源" sheetId="9" r:id="rId8"/>
    <sheet name="全站智投数据源" sheetId="10" r:id="rId9"/>
    <sheet name="邀请码付费数据源" sheetId="11" r:id="rId10"/>
  </sheets>
  <definedNames>
    <definedName name="_xlnm._FilterDatabase" localSheetId="2" hidden="1">笔记数据看板!$A$2:$AF$89</definedName>
    <definedName name="_xlnm._FilterDatabase" localSheetId="5" hidden="1">总数据源!$A$1:$AA$1486</definedName>
  </definedNames>
  <calcPr calcId="144525"/>
  <pivotCaches>
    <pivotCache cacheId="0" r:id="rId11"/>
    <pivotCache cacheId="1" r:id="rId12"/>
    <pivotCache cacheId="2" r:id="rId13"/>
  </pivotCaches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99" name="ID_5E9EA5F8E5644A48B56861AD555B58D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0660380" y="523875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0" name="ID_5262EE1813B341719C9D227F47B40F54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362200" y="1155065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1" name="ID_88D3686328274914802B1C35D975CAEB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11029950" y="1944370"/>
          <a:ext cx="10287000" cy="77152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2" name="ID_CE060985C6EC4525989481774FDB1D78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10850880" y="4439285"/>
          <a:ext cx="10287000" cy="77152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3" name="ID_5D83D1F022F54A03AE813C0627D1DFC3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362200" y="35680650"/>
          <a:ext cx="10287000" cy="13716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4" name="ID_C01614BF2DBC46F98F3066A5BA6945C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10420350" y="2830830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5" name="ID_EDB7603AC2D34D428232A2788424FAFF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10420350" y="21958300"/>
          <a:ext cx="10287000" cy="18288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6" name="ID_9169302701E1483B996B8C7447D6DD47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10420350" y="13068300"/>
          <a:ext cx="10287000" cy="18288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7" name="ID_4C66B91406B444BD94F77C8B3363A83B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362200" y="15360650"/>
          <a:ext cx="10287000" cy="77152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8" name="ID_44A8FC7F795A49E6B812855924C6057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362200" y="33140650"/>
          <a:ext cx="5629275" cy="52863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9" name="ID_9814ECFEC83445B5837E7E0EA91506DD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362200" y="24250650"/>
          <a:ext cx="10287000" cy="77152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0" name="ID_AA7C7F8967A8401781F8BC0D49EC3F7F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10420350" y="9258300"/>
          <a:ext cx="10287000" cy="77152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1" name="ID_F6A55DE53F5747D0BC0CBD7061F88FEB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10420350" y="10528300"/>
          <a:ext cx="6858000" cy="9144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2" name="ID_46DBBD10DBD24D0BAD45A5708B7EACC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10420350" y="16878300"/>
          <a:ext cx="10287000" cy="77152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3" name="ID_C00EBEE87056450C8005A43B6447CD5C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10840085" y="14565630"/>
          <a:ext cx="10287000" cy="77057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4" name="ID_638DC1DDB30C4F8E907B2F3C607369D9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10749915" y="15824200"/>
          <a:ext cx="7219950" cy="96393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5" name="ID_7D15069B47DB4C38B044C5CAAF9894D3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362200" y="29330650"/>
          <a:ext cx="916305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6" name="ID_87F1FCB56C4E4847A41B5B80A789827B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362200" y="16630650"/>
          <a:ext cx="10287000" cy="77057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7" name="ID_11FD018010764956A708A96028F43EC9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10420350" y="1814830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8" name="ID_682F7258EB83421EA23A7F6D32FE2256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2362200" y="2679065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9" name="ID_680E2E4C6ECD4A84B424FDDC372F115C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10420350" y="3338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0" name="ID_03252FFFFC9C48C7A206B4A33757A9DB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10420350" y="19418300"/>
          <a:ext cx="9153525" cy="6858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1" name="ID_39DA3A2EE4624C8C9ADE9A560E294987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10420350" y="20688300"/>
          <a:ext cx="5343525" cy="71247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2" name="ID_9314256155FB46DB9D7D390E80FC26D6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2362200" y="31870650"/>
          <a:ext cx="7191375" cy="95916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3" name="ID_A93F6522D9BF48D5B6E5D8C6B30D6CB2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2362200" y="4330065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4" name="ID_D4A08DFACADD4771AFD39F849D89933D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2362200" y="44570650"/>
          <a:ext cx="8315325" cy="110871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5" name="ID_B35F6401053740F0928FF779CD38C115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10761345" y="24681180"/>
          <a:ext cx="10287000" cy="77152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6" name="ID_9EBC5501D773429EBF378F0C1CC1D59E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10448290" y="44844970"/>
          <a:ext cx="10287000" cy="137541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7" name="ID_4ACAC60123A94EEBA12854CED45C0580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2362200" y="10280650"/>
          <a:ext cx="10287000" cy="77152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8" name="ID_E73C4122B26B404BACEF5A8FB034B518"/>
        <xdr:cNvPicPr>
          <a:picLocks noChangeAspect="1"/>
        </xdr:cNvPicPr>
      </xdr:nvPicPr>
      <xdr:blipFill>
        <a:blip r:embed="rId31" r:link="rId2"/>
        <a:stretch>
          <a:fillRect/>
        </a:stretch>
      </xdr:blipFill>
      <xdr:spPr>
        <a:xfrm>
          <a:off x="2362200" y="3695065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9" name="ID_A2B931C29B054012820ABB70E24375FB"/>
        <xdr:cNvPicPr>
          <a:picLocks noChangeAspect="1"/>
        </xdr:cNvPicPr>
      </xdr:nvPicPr>
      <xdr:blipFill>
        <a:blip r:embed="rId32" r:link="rId2"/>
        <a:stretch>
          <a:fillRect/>
        </a:stretch>
      </xdr:blipFill>
      <xdr:spPr>
        <a:xfrm>
          <a:off x="2362200" y="3930650"/>
          <a:ext cx="9029700" cy="120396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0" name="ID_76B571611A1A416CBF79030F1A4BC995"/>
        <xdr:cNvPicPr>
          <a:picLocks noChangeAspect="1"/>
        </xdr:cNvPicPr>
      </xdr:nvPicPr>
      <xdr:blipFill>
        <a:blip r:embed="rId33" r:link="rId2"/>
        <a:stretch>
          <a:fillRect/>
        </a:stretch>
      </xdr:blipFill>
      <xdr:spPr>
        <a:xfrm>
          <a:off x="2362200" y="17900650"/>
          <a:ext cx="9010650" cy="120300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1" name="ID_DB5A52824ABE40F1815142C762021C2A"/>
        <xdr:cNvPicPr>
          <a:picLocks noChangeAspect="1"/>
        </xdr:cNvPicPr>
      </xdr:nvPicPr>
      <xdr:blipFill>
        <a:blip r:embed="rId34" r:link="rId2"/>
        <a:stretch>
          <a:fillRect/>
        </a:stretch>
      </xdr:blipFill>
      <xdr:spPr>
        <a:xfrm>
          <a:off x="2362200" y="774065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2" name="ID_981CDFA992E145C0BFDE081115BD4176"/>
        <xdr:cNvPicPr>
          <a:picLocks noChangeAspect="1"/>
        </xdr:cNvPicPr>
      </xdr:nvPicPr>
      <xdr:blipFill>
        <a:blip r:embed="rId35" r:link="rId2"/>
        <a:stretch>
          <a:fillRect/>
        </a:stretch>
      </xdr:blipFill>
      <xdr:spPr>
        <a:xfrm>
          <a:off x="10420350" y="3465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3" name="ID_497B58F6ED244A93A9530920F4DE6DED"/>
        <xdr:cNvPicPr>
          <a:picLocks noChangeAspect="1"/>
        </xdr:cNvPicPr>
      </xdr:nvPicPr>
      <xdr:blipFill>
        <a:blip r:embed="rId36" r:link="rId2"/>
        <a:stretch>
          <a:fillRect/>
        </a:stretch>
      </xdr:blipFill>
      <xdr:spPr>
        <a:xfrm>
          <a:off x="10895965" y="40032940"/>
          <a:ext cx="10287000" cy="137255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4" name="ID_66651F5112064F85A885B05E6775C10D"/>
        <xdr:cNvPicPr>
          <a:picLocks noChangeAspect="1"/>
        </xdr:cNvPicPr>
      </xdr:nvPicPr>
      <xdr:blipFill>
        <a:blip r:embed="rId37" r:link="rId2"/>
        <a:stretch>
          <a:fillRect/>
        </a:stretch>
      </xdr:blipFill>
      <xdr:spPr>
        <a:xfrm>
          <a:off x="10420350" y="42278300"/>
          <a:ext cx="10287000" cy="10287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5" name="ID_D062C71CA5C441E8A683A20A9704D4F8"/>
        <xdr:cNvPicPr>
          <a:picLocks noChangeAspect="1"/>
        </xdr:cNvPicPr>
      </xdr:nvPicPr>
      <xdr:blipFill>
        <a:blip r:embed="rId38" r:link="rId2"/>
        <a:stretch>
          <a:fillRect/>
        </a:stretch>
      </xdr:blipFill>
      <xdr:spPr>
        <a:xfrm>
          <a:off x="2362200" y="14090650"/>
          <a:ext cx="5629275" cy="75152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6" name="ID_C455763EA2ED4D7192F69D39B3C06C96"/>
        <xdr:cNvPicPr>
          <a:picLocks noChangeAspect="1"/>
        </xdr:cNvPicPr>
      </xdr:nvPicPr>
      <xdr:blipFill>
        <a:blip r:embed="rId39" r:link="rId2"/>
        <a:stretch>
          <a:fillRect/>
        </a:stretch>
      </xdr:blipFill>
      <xdr:spPr>
        <a:xfrm>
          <a:off x="2362200" y="38220650"/>
          <a:ext cx="10287000" cy="18288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7" name="ID_3F38646DAD3942E083C8F0E08A4E9527"/>
        <xdr:cNvPicPr>
          <a:picLocks noChangeAspect="1"/>
        </xdr:cNvPicPr>
      </xdr:nvPicPr>
      <xdr:blipFill>
        <a:blip r:embed="rId40" r:link="rId2"/>
        <a:stretch>
          <a:fillRect/>
        </a:stretch>
      </xdr:blipFill>
      <xdr:spPr>
        <a:xfrm>
          <a:off x="2362200" y="21710650"/>
          <a:ext cx="10287000" cy="77152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8" name="ID_F00ACEC890434500847BBD182BAA0A5D"/>
        <xdr:cNvPicPr>
          <a:picLocks noChangeAspect="1"/>
        </xdr:cNvPicPr>
      </xdr:nvPicPr>
      <xdr:blipFill>
        <a:blip r:embed="rId41" r:link="rId2"/>
        <a:stretch>
          <a:fillRect/>
        </a:stretch>
      </xdr:blipFill>
      <xdr:spPr>
        <a:xfrm>
          <a:off x="2362200" y="647065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9" name="ID_72C8C473CF8D40878FF062C5404AE7F0"/>
        <xdr:cNvPicPr>
          <a:picLocks noChangeAspect="1"/>
        </xdr:cNvPicPr>
      </xdr:nvPicPr>
      <xdr:blipFill>
        <a:blip r:embed="rId42" r:link="rId2"/>
        <a:stretch>
          <a:fillRect/>
        </a:stretch>
      </xdr:blipFill>
      <xdr:spPr>
        <a:xfrm>
          <a:off x="10436860" y="76568300"/>
          <a:ext cx="9144000" cy="6858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0" name="ID_125AF04B9D1344758A61EFC7DA9FBF3E"/>
        <xdr:cNvPicPr>
          <a:picLocks noChangeAspect="1"/>
        </xdr:cNvPicPr>
      </xdr:nvPicPr>
      <xdr:blipFill>
        <a:blip r:embed="rId43" r:link="rId2"/>
        <a:stretch>
          <a:fillRect/>
        </a:stretch>
      </xdr:blipFill>
      <xdr:spPr>
        <a:xfrm>
          <a:off x="2362200" y="20440650"/>
          <a:ext cx="6858000" cy="9144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1" name="ID_20DDAD7F668B4C389AC4D2FFE61C86BF"/>
        <xdr:cNvPicPr>
          <a:picLocks noChangeAspect="1"/>
        </xdr:cNvPicPr>
      </xdr:nvPicPr>
      <xdr:blipFill>
        <a:blip r:embed="rId44" r:link="rId2"/>
        <a:stretch>
          <a:fillRect/>
        </a:stretch>
      </xdr:blipFill>
      <xdr:spPr>
        <a:xfrm>
          <a:off x="2362200" y="34410650"/>
          <a:ext cx="10287000" cy="77152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2" name="ID_0DEF02E2A89E4FA4ADBEB8CBB8B35A18"/>
        <xdr:cNvPicPr>
          <a:picLocks noChangeAspect="1"/>
        </xdr:cNvPicPr>
      </xdr:nvPicPr>
      <xdr:blipFill>
        <a:blip r:embed="rId45" r:link="rId2"/>
        <a:stretch>
          <a:fillRect/>
        </a:stretch>
      </xdr:blipFill>
      <xdr:spPr>
        <a:xfrm>
          <a:off x="2362200" y="2298065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3" name="ID_E70BB3221E6E44E98AA2B14A78DAFE16"/>
        <xdr:cNvPicPr>
          <a:picLocks noChangeAspect="1"/>
        </xdr:cNvPicPr>
      </xdr:nvPicPr>
      <xdr:blipFill>
        <a:blip r:embed="rId46" r:link="rId2"/>
        <a:stretch>
          <a:fillRect/>
        </a:stretch>
      </xdr:blipFill>
      <xdr:spPr>
        <a:xfrm>
          <a:off x="2362200" y="2806065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4" name="ID_AAF6E6D3688748F2A618684B65B1BBFA"/>
        <xdr:cNvPicPr>
          <a:picLocks noChangeAspect="1"/>
        </xdr:cNvPicPr>
      </xdr:nvPicPr>
      <xdr:blipFill>
        <a:blip r:embed="rId47" r:link="rId2"/>
        <a:stretch>
          <a:fillRect/>
        </a:stretch>
      </xdr:blipFill>
      <xdr:spPr>
        <a:xfrm>
          <a:off x="2362200" y="1917065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5" name="ID_994437DA0BC0476FA2FBDC7653DB5396"/>
        <xdr:cNvPicPr>
          <a:picLocks noChangeAspect="1"/>
        </xdr:cNvPicPr>
      </xdr:nvPicPr>
      <xdr:blipFill>
        <a:blip r:embed="rId48" r:link="rId2"/>
        <a:stretch>
          <a:fillRect/>
        </a:stretch>
      </xdr:blipFill>
      <xdr:spPr>
        <a:xfrm>
          <a:off x="2362200" y="12820650"/>
          <a:ext cx="10287000" cy="137445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6" name="ID_3E3E11627D5D41D7B8D53EE2F0389109"/>
        <xdr:cNvPicPr>
          <a:picLocks noChangeAspect="1"/>
        </xdr:cNvPicPr>
      </xdr:nvPicPr>
      <xdr:blipFill>
        <a:blip r:embed="rId49" r:link="rId2"/>
        <a:stretch>
          <a:fillRect/>
        </a:stretch>
      </xdr:blipFill>
      <xdr:spPr>
        <a:xfrm>
          <a:off x="2362200" y="520065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7" name="ID_A65B56B422064753ABF89417673FF981"/>
        <xdr:cNvPicPr>
          <a:picLocks noChangeAspect="1"/>
        </xdr:cNvPicPr>
      </xdr:nvPicPr>
      <xdr:blipFill>
        <a:blip r:embed="rId50" r:link="rId2"/>
        <a:stretch>
          <a:fillRect/>
        </a:stretch>
      </xdr:blipFill>
      <xdr:spPr>
        <a:xfrm>
          <a:off x="2362200" y="25520650"/>
          <a:ext cx="9105900" cy="121539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8" name="ID_F129CED81F0C479BABB897E8F858315B"/>
        <xdr:cNvPicPr>
          <a:picLocks noChangeAspect="1"/>
        </xdr:cNvPicPr>
      </xdr:nvPicPr>
      <xdr:blipFill>
        <a:blip r:embed="rId51" r:link="rId2"/>
        <a:stretch>
          <a:fillRect/>
        </a:stretch>
      </xdr:blipFill>
      <xdr:spPr>
        <a:xfrm>
          <a:off x="10420350" y="77838300"/>
          <a:ext cx="10287000" cy="77152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9" name="ID_24E3DC8244C24490BE92D7BA95B15C7B"/>
        <xdr:cNvPicPr>
          <a:picLocks noChangeAspect="1"/>
        </xdr:cNvPicPr>
      </xdr:nvPicPr>
      <xdr:blipFill>
        <a:blip r:embed="rId52" r:link="rId2"/>
        <a:stretch>
          <a:fillRect/>
        </a:stretch>
      </xdr:blipFill>
      <xdr:spPr>
        <a:xfrm>
          <a:off x="2362200" y="9010650"/>
          <a:ext cx="5676900" cy="75819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50" name="ID_EEF9017DCCC74AC0BF339C17FBD42090"/>
        <xdr:cNvPicPr>
          <a:picLocks noChangeAspect="1"/>
        </xdr:cNvPicPr>
      </xdr:nvPicPr>
      <xdr:blipFill>
        <a:blip r:embed="rId53" r:link="rId2"/>
        <a:stretch>
          <a:fillRect/>
        </a:stretch>
      </xdr:blipFill>
      <xdr:spPr>
        <a:xfrm>
          <a:off x="2362200" y="30600650"/>
          <a:ext cx="5457825" cy="72675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51" name="ID_131CFF75C62C4E69A691E332F2310C8D"/>
        <xdr:cNvPicPr>
          <a:picLocks noChangeAspect="1"/>
        </xdr:cNvPicPr>
      </xdr:nvPicPr>
      <xdr:blipFill>
        <a:blip r:embed="rId54" r:link="rId2"/>
        <a:stretch>
          <a:fillRect/>
        </a:stretch>
      </xdr:blipFill>
      <xdr:spPr>
        <a:xfrm>
          <a:off x="2362200" y="4076065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52" name="ID_79F3DF8091134325AE5ED53807BA387E"/>
        <xdr:cNvPicPr>
          <a:picLocks noChangeAspect="1"/>
        </xdr:cNvPicPr>
      </xdr:nvPicPr>
      <xdr:blipFill>
        <a:blip r:embed="rId55" r:link="rId2"/>
        <a:stretch>
          <a:fillRect/>
        </a:stretch>
      </xdr:blipFill>
      <xdr:spPr>
        <a:xfrm>
          <a:off x="11062970" y="74413110"/>
          <a:ext cx="10287000" cy="77152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53" name="ID_93984A9C392F401D9FBAF7A190E63AFD"/>
        <xdr:cNvPicPr>
          <a:picLocks noChangeAspect="1"/>
        </xdr:cNvPicPr>
      </xdr:nvPicPr>
      <xdr:blipFill>
        <a:blip r:embed="rId56" r:link="rId2"/>
        <a:stretch>
          <a:fillRect/>
        </a:stretch>
      </xdr:blipFill>
      <xdr:spPr>
        <a:xfrm>
          <a:off x="10420350" y="75298300"/>
          <a:ext cx="10287000" cy="13716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54" name="ID_54A616C4704A4FC4BAC70E7B7A028427"/>
        <xdr:cNvPicPr>
          <a:picLocks noChangeAspect="1"/>
        </xdr:cNvPicPr>
      </xdr:nvPicPr>
      <xdr:blipFill>
        <a:blip r:embed="rId57" r:link="rId2"/>
        <a:stretch>
          <a:fillRect/>
        </a:stretch>
      </xdr:blipFill>
      <xdr:spPr>
        <a:xfrm>
          <a:off x="10420350" y="7910830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55" name="ID_C4FEA19BC1F6488188A646F2368BBACB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2352675" y="762000"/>
          <a:ext cx="4733925" cy="47815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6" name="ID_14C23915FF0045C2B4ED442FBE4BBFC7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2352675" y="1270000"/>
          <a:ext cx="4733925" cy="4724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7" name="ID_FBFFA1F7E1564AC0B8A0C6D802E2F642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2352675" y="2286000"/>
          <a:ext cx="4743450" cy="4743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8" name="ID_6B76489216B746C9BA0DBFDAF8974125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2352675" y="4826000"/>
          <a:ext cx="4695825" cy="4743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9" name="ID_534369B575F24C20AA44C146D09019D2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2352675" y="8890000"/>
          <a:ext cx="4676775" cy="47625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0" name="ID_371D87F6E2CF48228405B8EF3784D7A6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2352675" y="9652000"/>
          <a:ext cx="3514725" cy="47910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1" name="ID_4793029F9014484E8FA289EA65FEAFCE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2352675" y="16256000"/>
          <a:ext cx="4733925" cy="47720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2" name="ID_D9B26F95C5AE4622800ACC8AE7CBC5C9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2352675" y="16510000"/>
          <a:ext cx="4705350" cy="46577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3" name="ID_BF2D7154C71E4FC1BA51445981EE28A5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2352675" y="16764000"/>
          <a:ext cx="4629150" cy="46958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4" name="ID_5F361446233C40758D9095284D911D68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2352675" y="17018000"/>
          <a:ext cx="4714875" cy="46577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5" name="ID_D6E3C3135CE74668BC71789F03EDB1E7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2352675" y="17272000"/>
          <a:ext cx="4724400" cy="46958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6" name="ID_281B111EAB934C9EB649836C2D218F9A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2352675" y="17526000"/>
          <a:ext cx="3552825" cy="47529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" name="ID_3683EBD852A64741BF91DC6B518C4B17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2352675" y="17526000"/>
          <a:ext cx="4619625" cy="45624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" name="ID_EA199F1A960544CA8623B01746A059BF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2484120" y="17808575"/>
          <a:ext cx="3524250" cy="46577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" name="ID_FC4B02B8B2EE47C09FE6FE89CDAE935B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2534920" y="18121630"/>
          <a:ext cx="4581525" cy="46196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" name="ID_001A3E7872BF4F72872B76F0E299ECF2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2352675" y="18326735"/>
          <a:ext cx="4743450" cy="47625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" name="ID_6AF41B6690484C07AB533691794502E0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2352675" y="18542000"/>
          <a:ext cx="4629150" cy="47148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" name="ID_1EE906D186AC48BBB189886F96934920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2543175" y="18858865"/>
          <a:ext cx="4752975" cy="47339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" name="ID_3CD539CB5EB3447A8AE3BE8D4AADB89A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2510155" y="19088735"/>
          <a:ext cx="4657725" cy="46767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9" name="ID_1D8E01904EA04C91AC7319C7167CC2CF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2501900" y="19441795"/>
          <a:ext cx="4629150" cy="45720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" name="ID_67DD26266051413A93510F2577C0D37D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2468880" y="19621500"/>
          <a:ext cx="4714875" cy="46577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1" name="ID_381B55E6A71B4ADAB3741770CE6B565D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2444115" y="19866610"/>
          <a:ext cx="4686300" cy="47815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2" name="ID_6450584E45AF49E9B22F095BB73E3BD9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2509520" y="20162520"/>
          <a:ext cx="4714875" cy="46863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3" name="ID_4387C80D123240CA9413465C1E104114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2369185" y="20341590"/>
          <a:ext cx="3362325" cy="47148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4" name="ID_34082AB6652948ABBE7BD41AC673C019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2410460" y="20678140"/>
          <a:ext cx="3514725" cy="46958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" name="ID_D8BF4025E66F4479A36799C2E0DCF03D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2419350" y="20858480"/>
          <a:ext cx="4648200" cy="46958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" name="ID_845A95C98AD24948BDD99D43C6E5A7D7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2493645" y="21186775"/>
          <a:ext cx="3448050" cy="47053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" name="ID_4EB414F073154CC79200BD572B79466D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2393950" y="17539335"/>
          <a:ext cx="3571875" cy="46672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8" name="ID_B3B99556AB9F40A98B442B295831061C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2443480" y="22177375"/>
          <a:ext cx="4733925" cy="46196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9" name="ID_E6F544E0206A4B61A73E21DB4DAEABE9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2402205" y="21873845"/>
          <a:ext cx="4648200" cy="46482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0" name="ID_6F6500CCFCE4406F91F105F0592CED15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2493645" y="21661755"/>
          <a:ext cx="4533900" cy="46958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1" name="ID_4C74667FF76E4EA8831DE557E0D8D73A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2427605" y="22398990"/>
          <a:ext cx="4705350" cy="46958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2" name="ID_AB436852A0C0455081199B2582D9EBC2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2510155" y="22693630"/>
          <a:ext cx="4657725" cy="46482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3" name="ID_E46AD6919B5C4C57BFEA5E7C268E1F14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2510155" y="22956520"/>
          <a:ext cx="4533900" cy="46482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4" name="ID_7D6F7982EC484D33AF585E400A8E6CE7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2411095" y="23194010"/>
          <a:ext cx="4657725" cy="45815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5" name="ID_99EA02FB2F42411FA74CA7FFE2C80F18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2435860" y="23398480"/>
          <a:ext cx="4686300" cy="4667250"/>
        </a:xfrm>
        <a:prstGeom prst="rect">
          <a:avLst/>
        </a:prstGeom>
        <a:noFill/>
        <a:ln w="9525">
          <a:noFill/>
        </a:ln>
      </xdr:spPr>
    </xdr:pic>
  </etc:cellImage>
</etc:cellImages>
</file>

<file path=xl/sharedStrings.xml><?xml version="1.0" encoding="utf-8"?>
<sst xmlns="http://schemas.openxmlformats.org/spreadsheetml/2006/main" count="13690" uniqueCount="777">
  <si>
    <t>cambly 总消费</t>
  </si>
  <si>
    <t>时间</t>
  </si>
  <si>
    <t xml:space="preserve"> 消费</t>
  </si>
  <si>
    <t xml:space="preserve"> 展现量</t>
  </si>
  <si>
    <t xml:space="preserve"> 点击量</t>
  </si>
  <si>
    <t xml:space="preserve">  点击率</t>
  </si>
  <si>
    <t xml:space="preserve"> 点击成本</t>
  </si>
  <si>
    <t xml:space="preserve"> 千展费用</t>
  </si>
  <si>
    <t xml:space="preserve"> 点赞</t>
  </si>
  <si>
    <t xml:space="preserve"> 评论</t>
  </si>
  <si>
    <t xml:space="preserve"> 收藏</t>
  </si>
  <si>
    <t xml:space="preserve"> 关注</t>
  </si>
  <si>
    <t xml:space="preserve"> 分享</t>
  </si>
  <si>
    <t xml:space="preserve"> 互动量</t>
  </si>
  <si>
    <t xml:space="preserve"> 互动成本</t>
  </si>
  <si>
    <t xml:space="preserve"> 互动率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</si>
  <si>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</si>
  <si>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</si>
  <si>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</si>
  <si>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</si>
  <si>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</si>
  <si>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</si>
  <si>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</si>
  <si>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</si>
  <si>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</si>
  <si>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</si>
  <si>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</si>
  <si>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</si>
  <si>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</si>
  <si>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</si>
  <si>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</si>
  <si>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</si>
  <si>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</si>
  <si>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</si>
  <si>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</si>
  <si>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</si>
  <si>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</si>
  <si>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</si>
  <si>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</si>
  <si>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</si>
  <si>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</si>
  <si>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</si>
  <si>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</si>
  <si>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</si>
  <si>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</si>
  <si>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</si>
  <si>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</si>
  <si>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</si>
  <si>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</si>
  <si>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</si>
  <si>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</si>
  <si>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</si>
  <si>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</si>
  <si>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</si>
  <si>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</si>
  <si>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</si>
  <si>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</si>
  <si>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</si>
  <si>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</si>
  <si>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</si>
  <si>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</si>
  <si>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</si>
  <si>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</si>
  <si>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</si>
  <si>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(空白)</t>
  </si>
  <si>
    <t>总计</t>
  </si>
  <si>
    <t>cambly 笔记日报</t>
  </si>
  <si>
    <t>广告类型</t>
  </si>
  <si>
    <t>笔记邀请码</t>
  </si>
  <si>
    <t>全站智投广告</t>
  </si>
  <si>
    <t>hiella-invite</t>
  </si>
  <si>
    <t>全站智投广告 汇总</t>
  </si>
  <si>
    <t>信息流广告</t>
  </si>
  <si>
    <t>adamchen</t>
  </si>
  <si>
    <t>dafu666</t>
  </si>
  <si>
    <t>heykelly-invite</t>
  </si>
  <si>
    <t>ieltsyea-invite</t>
  </si>
  <si>
    <t>iris018-invite</t>
  </si>
  <si>
    <t>kkenglish-invite</t>
  </si>
  <si>
    <t>leximock-invite</t>
  </si>
  <si>
    <t>lily1234</t>
  </si>
  <si>
    <t>nainai</t>
  </si>
  <si>
    <t>pickgigi-invite</t>
  </si>
  <si>
    <t>talkalot-invite</t>
  </si>
  <si>
    <t>toria520-invite</t>
  </si>
  <si>
    <t>xiaohao11-invite</t>
  </si>
  <si>
    <t>yzyy123</t>
  </si>
  <si>
    <t>zigezige-invite</t>
  </si>
  <si>
    <t>zozo666-invite</t>
  </si>
  <si>
    <t>xctx</t>
  </si>
  <si>
    <t>picklynn-invite</t>
  </si>
  <si>
    <t>pickcoco-invite</t>
  </si>
  <si>
    <t>circle2022-invite</t>
  </si>
  <si>
    <t>coco521-invite</t>
  </si>
  <si>
    <t>kiwi123</t>
  </si>
  <si>
    <t>wowmani-invite</t>
  </si>
  <si>
    <t>养羊</t>
  </si>
  <si>
    <t>zhang02-invite</t>
  </si>
  <si>
    <t>信息流广告 汇总</t>
  </si>
  <si>
    <t>2022-12-18 汇总</t>
  </si>
  <si>
    <t>yaozilv</t>
  </si>
  <si>
    <t>搜索广告</t>
  </si>
  <si>
    <t>搜索广告 汇总</t>
  </si>
  <si>
    <t>skk2022</t>
  </si>
  <si>
    <t>2022-12-17 汇总</t>
  </si>
  <si>
    <t>2022-12-16 汇总</t>
  </si>
  <si>
    <t>2022-12-15 汇总</t>
  </si>
  <si>
    <t>2022-12-14 汇总</t>
  </si>
  <si>
    <t>gua0407</t>
  </si>
  <si>
    <t>山姆先生-invite</t>
  </si>
  <si>
    <t>mana666</t>
  </si>
  <si>
    <t>hisaimei-invite</t>
  </si>
  <si>
    <t>2022offer</t>
  </si>
  <si>
    <t>2022-12-13 汇总</t>
  </si>
  <si>
    <t>2022-12-12 汇总</t>
  </si>
  <si>
    <t>2022-12-11 汇总</t>
  </si>
  <si>
    <t>2022-12-10 汇总</t>
  </si>
  <si>
    <t>2022-12-09 汇总</t>
  </si>
  <si>
    <t>2022-12-08 汇总</t>
  </si>
  <si>
    <t>tenchat-invite</t>
  </si>
  <si>
    <t>2022-12-07 汇总</t>
  </si>
  <si>
    <t>2022-12-06 汇总</t>
  </si>
  <si>
    <t>10quiz</t>
  </si>
  <si>
    <t>xnyou99</t>
  </si>
  <si>
    <t>2022-12-05 汇总</t>
  </si>
  <si>
    <t>xiaojizi</t>
  </si>
  <si>
    <t>2022-12-04 汇总</t>
  </si>
  <si>
    <t>2022-12-03 汇总</t>
  </si>
  <si>
    <t>lexiyeah</t>
  </si>
  <si>
    <t>2022-12-02 汇总</t>
  </si>
  <si>
    <t>kkjiayou-invite</t>
  </si>
  <si>
    <t>tenlynn-invite</t>
  </si>
  <si>
    <t>aifansi</t>
  </si>
  <si>
    <t>2022-12-01 汇总</t>
  </si>
  <si>
    <t>2022-11-30 汇总</t>
  </si>
  <si>
    <t>2022-11-29 汇总</t>
  </si>
  <si>
    <t>2022-11-28 汇总</t>
  </si>
  <si>
    <t>2022-11-27 汇总</t>
  </si>
  <si>
    <t>2022-11-26 汇总</t>
  </si>
  <si>
    <t>2022-11-25 汇总</t>
  </si>
  <si>
    <t>2022-11-24 汇总</t>
  </si>
  <si>
    <t>2022-11-23 汇总</t>
  </si>
  <si>
    <t>2022-11-22 汇总</t>
  </si>
  <si>
    <t>2022-11-21 汇总</t>
  </si>
  <si>
    <t>2022-11-20 汇总</t>
  </si>
  <si>
    <t>2022-11-19 汇总</t>
  </si>
  <si>
    <t>2022-11-18 汇总</t>
  </si>
  <si>
    <t>2022-11-17 汇总</t>
  </si>
  <si>
    <t>tinaloveu</t>
  </si>
  <si>
    <t>kristina-invite</t>
  </si>
  <si>
    <t>lingge</t>
  </si>
  <si>
    <t>qiuchen</t>
  </si>
  <si>
    <t>理理666</t>
  </si>
  <si>
    <t>2022-11-16 汇总</t>
  </si>
  <si>
    <t>2022-11-15 汇总</t>
  </si>
  <si>
    <t>2022-11-14 汇总</t>
  </si>
  <si>
    <t>2022-11-13 汇总</t>
  </si>
  <si>
    <t>2022-11-12 汇总</t>
  </si>
  <si>
    <t>2022-11-11 汇总</t>
  </si>
  <si>
    <t>2022-11-10 汇总</t>
  </si>
  <si>
    <t>wanka</t>
  </si>
  <si>
    <t>2022-11-09 汇总</t>
  </si>
  <si>
    <t>2022-11-08 汇总</t>
  </si>
  <si>
    <t>2022-11-07 汇总</t>
  </si>
  <si>
    <t>2022-11-06 汇总</t>
  </si>
  <si>
    <t>2022-11-05 汇总</t>
  </si>
  <si>
    <t>2022-11-04 汇总</t>
  </si>
  <si>
    <t>2022-11-03 汇总</t>
  </si>
  <si>
    <t>2022-11-02 汇总</t>
  </si>
  <si>
    <t>andy 2022</t>
  </si>
  <si>
    <t>musicjia</t>
  </si>
  <si>
    <t>halihot-invite</t>
  </si>
  <si>
    <t>2022-11-01 汇总</t>
  </si>
  <si>
    <t>笔记ID</t>
  </si>
  <si>
    <t>笔记封面</t>
  </si>
  <si>
    <t>邀请码</t>
  </si>
  <si>
    <t xml:space="preserve">笔记标题 </t>
  </si>
  <si>
    <t>发布链接</t>
  </si>
  <si>
    <t>发布时间</t>
  </si>
  <si>
    <t>测试时间</t>
  </si>
  <si>
    <t>笔记形式</t>
  </si>
  <si>
    <t>笔记总数据</t>
  </si>
  <si>
    <t>信息流-推广数据</t>
  </si>
  <si>
    <t>搜索-推广数据</t>
  </si>
  <si>
    <t>全站智投-推广数据</t>
  </si>
  <si>
    <t>点赞</t>
  </si>
  <si>
    <t>收藏</t>
  </si>
  <si>
    <t>评论</t>
  </si>
  <si>
    <t>互动量</t>
  </si>
  <si>
    <t>转化金额</t>
  </si>
  <si>
    <t>ROI</t>
  </si>
  <si>
    <t>消费</t>
  </si>
  <si>
    <t>点击率</t>
  </si>
  <si>
    <t>点击成本</t>
  </si>
  <si>
    <t>互动成本</t>
  </si>
  <si>
    <t>62830264000000000102ca2b</t>
  </si>
  <si>
    <t>63602f4700000000090107ad</t>
  </si>
  <si>
    <t>6371ff92000000001c03ebd2</t>
  </si>
  <si>
    <t>628240b20000000001024a9c</t>
  </si>
  <si>
    <t>63319ccf00000000170144d9</t>
  </si>
  <si>
    <t>635a1a920000000015021ccd</t>
  </si>
  <si>
    <t>633124aa0000000017018c85</t>
  </si>
  <si>
    <t>632bd608000000001801bf8a</t>
  </si>
  <si>
    <t>626bb38a0000000021035751</t>
  </si>
  <si>
    <t>62a57f96000000001b03408f</t>
  </si>
  <si>
    <t>625bd2db0000000001025888</t>
  </si>
  <si>
    <t>628221c3000000002103c7c5</t>
  </si>
  <si>
    <t>62a2d98c000000001b0398e3</t>
  </si>
  <si>
    <t>62d52b3f000000000e004743</t>
  </si>
  <si>
    <t>62fc7c2d000000001200996c</t>
  </si>
  <si>
    <t>62b41ff7000000000e0217e5</t>
  </si>
  <si>
    <t>6322fbd3000000001200fe0d</t>
  </si>
  <si>
    <t>62c92e4e000000000102efc0</t>
  </si>
  <si>
    <t>630f004f0000000012015a71</t>
  </si>
  <si>
    <t>634f6705000000000601c4e0</t>
  </si>
  <si>
    <t>62a40fc10000000001026b57</t>
  </si>
  <si>
    <t>62fe3077000000001b01e957</t>
  </si>
  <si>
    <t>62f748fa0000000008010db8</t>
  </si>
  <si>
    <t>6368d0060000000009010d08</t>
  </si>
  <si>
    <t>63608865000000000601de77</t>
  </si>
  <si>
    <t>636cbb0e000000001c03fe54</t>
  </si>
  <si>
    <t>636a72c4000000000601f1ab</t>
  </si>
  <si>
    <t>6369c737000000000901294c</t>
  </si>
  <si>
    <t>636b67be000000000a00b768</t>
  </si>
  <si>
    <t>63688af50000000007037d8f</t>
  </si>
  <si>
    <t>636e0c7b000000000c0223ff</t>
  </si>
  <si>
    <t>63525543000000001402484b</t>
  </si>
  <si>
    <t>63609ead00000000080108cd</t>
  </si>
  <si>
    <t>63621b45000000000601fc4d</t>
  </si>
  <si>
    <t>6357b4ad000000001601af8a</t>
  </si>
  <si>
    <t>635697ee000000001400ee99</t>
  </si>
  <si>
    <t>63565590000000001601a460</t>
  </si>
  <si>
    <t>63031fdc000000001b023143</t>
  </si>
  <si>
    <t>632d9c76000000000800a87d</t>
  </si>
  <si>
    <t>632fdfb60000000017027a02</t>
  </si>
  <si>
    <t>6337e9ba000000001c02fe66</t>
  </si>
  <si>
    <t>634e1fe10000000007038f3e</t>
  </si>
  <si>
    <t>62d633090000000011013ab4</t>
  </si>
  <si>
    <t>634d143b000000000703a1ec</t>
  </si>
  <si>
    <t>6347d2d1000000000603ce72</t>
  </si>
  <si>
    <t>630c95f50000000012009162</t>
  </si>
  <si>
    <t>634cd78b0000000007015d8c</t>
  </si>
  <si>
    <t>6290cf0d000000000102577b</t>
  </si>
  <si>
    <t>6218c8ad000000000102ca6d</t>
  </si>
  <si>
    <t>62569f410000000001026d5b</t>
  </si>
  <si>
    <t>628af12a000000000102451e</t>
  </si>
  <si>
    <t>62830b8d0000000001028f96</t>
  </si>
  <si>
    <t>61a5e95300000000010286b0</t>
  </si>
  <si>
    <t>629dc7fa000000002103b537</t>
  </si>
  <si>
    <t>628b8a28000000000102bfc2</t>
  </si>
  <si>
    <t>61dbe99500000000010250ba</t>
  </si>
  <si>
    <t>6283569500000000010240bc</t>
  </si>
  <si>
    <t>61a9d09e00000000010286d9</t>
  </si>
  <si>
    <t>62592c72000000000102d0b5</t>
  </si>
  <si>
    <t>626e572a0000000001029738</t>
  </si>
  <si>
    <t>627efe1700000000210374d4</t>
  </si>
  <si>
    <t>62566bac000000000102e796</t>
  </si>
  <si>
    <t>62b2e6c90000000001026fe9</t>
  </si>
  <si>
    <t>62bab357000000000e03fbe8</t>
  </si>
  <si>
    <t>62b007e60000000021038ded</t>
  </si>
  <si>
    <t>62fdd0a3000000001b01fa19</t>
  </si>
  <si>
    <t>62cfbd80000000000f000707</t>
  </si>
  <si>
    <t>63071dfa000000001800d08f</t>
  </si>
  <si>
    <t>62e356d5000000001200794f</t>
  </si>
  <si>
    <t>61a891f40000000001025d75</t>
  </si>
  <si>
    <t>62c61c4c0000000006034451</t>
  </si>
  <si>
    <t>63072a37000000001702e1d4</t>
  </si>
  <si>
    <t>62a85afa000000001d010a0c</t>
  </si>
  <si>
    <t>62a1b791000000001b03a6a2</t>
  </si>
  <si>
    <t>6288697c000000002103a6b7</t>
  </si>
  <si>
    <t>62df5eb3000000001b028f85</t>
  </si>
  <si>
    <t>62fcd9390000000016030785</t>
  </si>
  <si>
    <t>629707b40000000021034c33</t>
  </si>
  <si>
    <t>629dbd2a000000002103d089</t>
  </si>
  <si>
    <t>62710ecf000000000102a909</t>
  </si>
  <si>
    <t>62a48994000000002103f795</t>
  </si>
  <si>
    <t>630d7d56000000001103eb22</t>
  </si>
  <si>
    <t>61cd7ada000000000102bf3b</t>
  </si>
  <si>
    <t>6253d20f0000000021038639</t>
  </si>
  <si>
    <t>628602cd000000002103d0de</t>
  </si>
  <si>
    <t>(多项)</t>
  </si>
  <si>
    <t>笔记标题</t>
  </si>
  <si>
    <t>10.26-🇬🇧语言类游戏｜口语提升小游戏</t>
  </si>
  <si>
    <t>11.2-当社牛和老外pk全网热门挑战</t>
  </si>
  <si>
    <t>11.16-雅思口语首考上8分？我是如何做到的？</t>
  </si>
  <si>
    <t>9.21-雅思考官“讨厌”的口语表达，你中了几个🤔</t>
  </si>
  <si>
    <t>11.10-亲测❗️雅思考官听到就会打低分的口语表达</t>
  </si>
  <si>
    <t>11.10-关于学口语，希望五年前就有人能告诉我的</t>
  </si>
  <si>
    <t>8.24-雅思口语上7的捷径：Cambly外教推荐‼️</t>
  </si>
  <si>
    <t>11.2-⭐雅思口语救星❗心机girl这样备考㊙️</t>
  </si>
  <si>
    <t>11.16-我说的英语 vs 外教帮我修订的 差异有多大？</t>
  </si>
  <si>
    <t>11.2-我悟了！宝藏外教点醒我！英语这么学</t>
  </si>
  <si>
    <t>11.16-Cambly雅思口语敲牛mock推荐来救你啦🆘</t>
  </si>
  <si>
    <t>10.9-30岁想把英语好好学一遍｜妈妈提升口语app</t>
  </si>
  <si>
    <t>11.10-985但雅思口语万年6分😩外教说你方法错啦❗️</t>
  </si>
  <si>
    <t>10.26-口语聊天用这几个开场 打开无限聊天模式</t>
  </si>
  <si>
    <t>6.13-如何不出国提高口语｜英语口语APP推荐</t>
  </si>
  <si>
    <t>10.17宝藏Cambly外教大推荐‼️入门篇</t>
  </si>
  <si>
    <t>6.28-🇬🇧小干货｜简单的地道英文表达</t>
  </si>
  <si>
    <t>11.16-🔥Cambly外教大推荐❗️口语此时不练更待何时</t>
  </si>
  <si>
    <t>6.17-英语口语人绝不能错过的宝藏APP👈</t>
  </si>
  <si>
    <t>11.1-前雅思口语考官评分我们的part 1!</t>
  </si>
  <si>
    <t>11.16-英语｜想进外企？高管说必须知道这些！📇</t>
  </si>
  <si>
    <t>11.10-地道英语俚语🤯英美俚语意思差这么多?</t>
  </si>
  <si>
    <t>10.9-20天雅思口语上7的方法论‼️</t>
  </si>
  <si>
    <t>11.21-如何从“哑巴英语”到轻松通过全英文外企面试</t>
  </si>
  <si>
    <t>11.21-英语面试不用怕‼️8个技巧秒收offer✅太绝啦</t>
  </si>
  <si>
    <t>11.21-快进来看看外国人切磋中文！！</t>
  </si>
  <si>
    <t>11.21-🔥雅思口语8分｜高分技巧大公开</t>
  </si>
  <si>
    <t>5.19-不出国，3招提升英语口语✅真正有效的方法！！</t>
  </si>
  <si>
    <t>8.10-分享一个特别有用的聊天方法！</t>
  </si>
  <si>
    <t>9.21-美高生四年总结🤓｜地道口语原来超简单！</t>
  </si>
  <si>
    <t>9.7-25岁我好像一无所有｜与外教聊“焦虑”</t>
  </si>
  <si>
    <t>随机聊天之社牛的我vs可爱的外教</t>
  </si>
  <si>
    <t>12.8-都给我进来听陕西话remix 英国话！哈哈哈哈</t>
  </si>
  <si>
    <t>12.8-Small talk 指南 如何用英文有效聊天</t>
  </si>
  <si>
    <t>7.27-很多求职者都没有意识到的一个面试误区…</t>
  </si>
  <si>
    <t>7.27-会说多门外语是个什么体验？</t>
  </si>
  <si>
    <t>10.16-双语者太卷～ 我用一杯奶茶💰提高了英语</t>
  </si>
  <si>
    <t>12.14-外教给我的英文打分？💯分享当地流行俚语</t>
  </si>
  <si>
    <t>Vlog|一场英语面试让我刚毕业成了时尚导演</t>
  </si>
  <si>
    <t>q&amp;a | 焦虑/迷茫？备战大学你需要知道的一切</t>
  </si>
  <si>
    <t>8.24-笑死‼️和英国帅哥聊哈利波特！15分钟唠上头</t>
  </si>
  <si>
    <t>一级分类</t>
  </si>
  <si>
    <t>二级分类</t>
  </si>
  <si>
    <t>兔尾</t>
  </si>
  <si>
    <t>在国外，英语不好是一种什么体验？</t>
  </si>
  <si>
    <t>https://www.xiaohongshu.com/discovery/item/62569f410000000001026d5b</t>
  </si>
  <si>
    <t>视频</t>
  </si>
  <si>
    <t>生活记录</t>
  </si>
  <si>
    <t>coolRyan</t>
  </si>
  <si>
    <t>英语实质性飞跃的方法|英文学习环境很重要</t>
  </si>
  <si>
    <t>https://www.xiaohongshu.com/discovery/item/61a891f40000000001025d75</t>
  </si>
  <si>
    <t>学习提升</t>
  </si>
  <si>
    <t>英语口语</t>
  </si>
  <si>
    <t>520Jasmine</t>
  </si>
  <si>
    <r>
      <rPr>
        <sz val="11"/>
        <color theme="1"/>
        <rFont val="微软雅黑"/>
        <charset val="134"/>
      </rPr>
      <t>快速学好英语的㊙</t>
    </r>
    <r>
      <rPr>
        <sz val="11"/>
        <color theme="1"/>
        <rFont val="宋体"/>
        <charset val="134"/>
      </rPr>
      <t>️</t>
    </r>
    <r>
      <rPr>
        <sz val="11"/>
        <color theme="1"/>
        <rFont val="微软雅黑"/>
        <charset val="134"/>
      </rPr>
      <t>密get无障碍英文交流</t>
    </r>
  </si>
  <si>
    <t>https://www.xiaohongshu.com/discovery/item/61cd7ada000000000102bf3b?app_platform=android&amp;app_version=7.51.5&amp;share_from_user_hidden=true&amp;type=video&amp;xhsshare=CopyLink&amp;appuid=6072a7900000000001004762&amp;apptime=1667121678</t>
  </si>
  <si>
    <t>susu2022</t>
  </si>
  <si>
    <t>全英🌟十万人看过的英语口语提升攻略第二弹</t>
  </si>
  <si>
    <t>https://www.xiaohongshu.com/discovery/item/6218c8ad000000000102ca6d</t>
  </si>
  <si>
    <t>hali666</t>
  </si>
  <si>
    <t>【实践性】提高英文表达能力、面试回答脱口而</t>
  </si>
  <si>
    <t>https://www.xiaohongshu.com/discovery/item/62592c72000000000102d0b5?app_platform=android&amp;app_version=7.51.5&amp;share_from_user_hidden=true&amp;type=video&amp;xhsshare=CopyLink&amp;appuid=6072a7900000000001004762&amp;apptime=1667121774</t>
  </si>
  <si>
    <t>职场</t>
  </si>
  <si>
    <t>英语面试</t>
  </si>
  <si>
    <t>coolj</t>
  </si>
  <si>
    <t>9.27-英语实质性飞跃,验上课的快乐</t>
  </si>
  <si>
    <t>https://www.xiaohongshu.com/discovery/item/61dbe99500000000010250ba</t>
  </si>
  <si>
    <t>app推荐</t>
  </si>
  <si>
    <t>英语口语APP</t>
  </si>
  <si>
    <t>hellotina</t>
  </si>
  <si>
    <t>普通人学英语|实用app推荐</t>
  </si>
  <si>
    <t>https://www.xiaohongshu.com/discovery/item/61a9d09e00000000010286d9</t>
  </si>
  <si>
    <t>tian666</t>
  </si>
  <si>
    <t>英语小白如何逆袭|全英文学习环境很重要</t>
  </si>
  <si>
    <t>https://www.xiaohongshu.com/discovery/item/61a5e95300000000010286b0</t>
  </si>
  <si>
    <t>didi999</t>
  </si>
  <si>
    <t>居家办公备好！线上英语会议实用职场口语！</t>
  </si>
  <si>
    <t>https://www.xiaohongshu.com/discovery/item/623850050000000001025666?app_platform=android&amp;app_version=7.51.5&amp;share_from_user_hidden=true&amp;type=video&amp;xhsshare=CopyLink&amp;appuid=6072a7900000000001004762&amp;apptime=1667121905</t>
  </si>
  <si>
    <t>shuaiger</t>
  </si>
  <si>
    <t>关于英国老哥用啤酒洗Jio那件事</t>
  </si>
  <si>
    <t>https://www.xiaohongshu.com/discovery/item/62710ecf000000000102a909</t>
  </si>
  <si>
    <t>wowcoco</t>
  </si>
  <si>
    <t>没想到老外也有练口语的一天？！</t>
  </si>
  <si>
    <t>https://www.xiaohongshu.com/discovery/item/626e572a0000000001029738</t>
  </si>
  <si>
    <t>tenajian-invite</t>
  </si>
  <si>
    <t>是的，我们是学英语认识的（全英）</t>
  </si>
  <si>
    <t>https://www.xiaohongshu.com/discovery/item/627efe1700000000210374d4</t>
  </si>
  <si>
    <t>情感</t>
  </si>
  <si>
    <t>约会</t>
  </si>
  <si>
    <t>ten520-invite</t>
  </si>
  <si>
    <t>美国男友神操作？恋爱谈成这样也没谁了🥲</t>
  </si>
  <si>
    <t>https://www.xiaohongshu.com/discovery/item/62830b8d0000000001028f96</t>
  </si>
  <si>
    <t>tenella-invite</t>
  </si>
  <si>
    <t>我能和英国老公无障碍交流吗？</t>
  </si>
  <si>
    <t>https://www.xiaohongshu.com/discovery/item/62830264000000000102ca2b</t>
  </si>
  <si>
    <r>
      <rPr>
        <sz val="11"/>
        <color theme="1"/>
        <rFont val="微软雅黑"/>
        <charset val="134"/>
      </rPr>
      <t>5.19-不出国，3招提升英语口语</t>
    </r>
    <r>
      <rPr>
        <sz val="11"/>
        <color theme="1"/>
        <rFont val="宋体"/>
        <charset val="134"/>
      </rPr>
      <t>✅</t>
    </r>
    <r>
      <rPr>
        <sz val="11"/>
        <color theme="1"/>
        <rFont val="微软雅黑"/>
        <charset val="134"/>
      </rPr>
      <t>真正有效的方法！！</t>
    </r>
  </si>
  <si>
    <t>https://www.xiaohongshu.com/discovery/item/628240b20000000001024a9c</t>
  </si>
  <si>
    <t>tencircle</t>
  </si>
  <si>
    <t>https://www.xiaohongshu.com/discovery/item/6288697c000000002103a6b7</t>
  </si>
  <si>
    <t>wownina</t>
  </si>
  <si>
    <t>别狡辩了 你们平时说英语肯定也这样</t>
  </si>
  <si>
    <t>https://www.xiaohongshu.com/discovery/item/6290cf0d000000000102577b</t>
  </si>
  <si>
    <t>cocozhu</t>
  </si>
  <si>
    <t>英语口语学习技巧按斤卖咯！</t>
  </si>
  <si>
    <t>https://www.xiaohongshu.com/discovery/item/629dbd2a000000002103d089</t>
  </si>
  <si>
    <t>chichi</t>
  </si>
  <si>
    <t>留学趣谈 | 歪果仁也总说方言？？</t>
  </si>
  <si>
    <t>https://www.xiaohongshu.com/discovery/item/629dc7fa000000002103b537?app_platform=android&amp;app_version=7.51.5&amp;share_from_user_hidden=true&amp;type=video&amp;xhsshare=CopyLink&amp;appuid=6072a7900000000001004762&amp;apptime=1667122316</t>
  </si>
  <si>
    <t>blair007</t>
  </si>
  <si>
    <t>面试4大绝招，拿捏住，稳稳拿offer！</t>
  </si>
  <si>
    <t>6.10-练习英语口语的方法，你真的掌握了吗？</t>
  </si>
  <si>
    <t>https://www.xiaohongshu.com/discovery/item/628221c3000000002103c7c5</t>
  </si>
  <si>
    <t>学习干货</t>
  </si>
  <si>
    <t>fishboy</t>
  </si>
  <si>
    <r>
      <rPr>
        <sz val="11"/>
        <color theme="1"/>
        <rFont val="微软雅黑"/>
        <charset val="134"/>
      </rPr>
      <t>学英语就是要说</t>
    </r>
    <r>
      <rPr>
        <sz val="11"/>
        <color theme="1"/>
        <rFont val="宋体"/>
        <charset val="134"/>
      </rPr>
      <t>❗</t>
    </r>
    <r>
      <rPr>
        <sz val="11"/>
        <color theme="1"/>
        <rFont val="微软雅黑"/>
        <charset val="134"/>
      </rPr>
      <t>️这个口语app你得知道</t>
    </r>
    <r>
      <rPr>
        <sz val="11"/>
        <color theme="1"/>
        <rFont val="宋体"/>
        <charset val="134"/>
      </rPr>
      <t>❗</t>
    </r>
    <r>
      <rPr>
        <sz val="11"/>
        <color theme="1"/>
        <rFont val="微软雅黑"/>
        <charset val="134"/>
      </rPr>
      <t>️</t>
    </r>
  </si>
  <si>
    <t>https://www.xiaohongshu.com/discovery/item/62a1b791000000001b03a6a2</t>
  </si>
  <si>
    <t>APP测评</t>
  </si>
  <si>
    <t>tenielts-invite</t>
  </si>
  <si>
    <t>英语｜四六级为什么TMD那么难考？</t>
  </si>
  <si>
    <t>英语四六级</t>
  </si>
  <si>
    <t>https://www.xiaohongshu.com/discovery/item/62a2d98c000000001b0398e3</t>
  </si>
  <si>
    <t>https://www.xiaohongshu.com/discovery/item/62a40fc10000000001026b57</t>
  </si>
  <si>
    <r>
      <rPr>
        <sz val="11"/>
        <color theme="1"/>
        <rFont val="微软雅黑"/>
        <charset val="134"/>
      </rPr>
      <t>10.9-20天雅思口语上7的方法论‼</t>
    </r>
    <r>
      <rPr>
        <sz val="11"/>
        <color theme="1"/>
        <rFont val="宋体"/>
        <charset val="134"/>
      </rPr>
      <t>️</t>
    </r>
  </si>
  <si>
    <t>https://www.xiaohongshu.com/discovery/item/625bd2db0000000001025888</t>
  </si>
  <si>
    <t>图文</t>
  </si>
  <si>
    <t>雅思学习</t>
  </si>
  <si>
    <t>for9999</t>
  </si>
  <si>
    <t>深度体验｜在Cambly不止练习口语</t>
  </si>
  <si>
    <t>https://www.xiaohongshu.com/discovery/item/628b8a28000000000102bfc2</t>
  </si>
  <si>
    <t>hecola</t>
  </si>
  <si>
    <t>当我和外教老师聊起我的TED阅读墙</t>
  </si>
  <si>
    <t>TED阅读</t>
  </si>
  <si>
    <t>https://www.xiaohongshu.com/discovery/item/626bb38a0000000021035751</t>
  </si>
  <si>
    <t>pat2022</t>
  </si>
  <si>
    <t>英文chitchat拒绝尴尬‼️4招小白到社牛进阶</t>
  </si>
  <si>
    <t>https://www.xiaohongshu.com/discovery/item/62a85afa000000001d010a0c</t>
  </si>
  <si>
    <t>沟通技巧</t>
  </si>
  <si>
    <t>https://www.xiaohongshu.com/discovery/item/62a57f96000000001b03408f</t>
  </si>
  <si>
    <t>APP推荐</t>
  </si>
  <si>
    <t>英语口音提升</t>
  </si>
  <si>
    <t>dai666</t>
  </si>
  <si>
    <t>中国人说英语还不能有点口音了</t>
  </si>
  <si>
    <t>https://www.xiaohongshu.com/discovery/item/62b2e6c90000000001026fe9</t>
  </si>
  <si>
    <t>https://www.xiaohongshu.com/discovery/item/62b41ff7000000000e0217e5</t>
  </si>
  <si>
    <t>地道表达</t>
  </si>
  <si>
    <t>leilei</t>
  </si>
  <si>
    <t>英语逆袭必备！外教告诉我的英语提升方法～</t>
  </si>
  <si>
    <t>https://www.xiaohongshu.com/discovery/item/62566bac000000000102e796</t>
  </si>
  <si>
    <t>功能测评+截屏</t>
  </si>
  <si>
    <t>abb666</t>
  </si>
  <si>
    <t>亲测好用，一个可以找老外陪练的口语app！</t>
  </si>
  <si>
    <t>https://www.xiaohongshu.com/discovery/item/6253d20f0000000021038639?app_platform=android&amp;app_version=7.51.5&amp;share_from_user_hidden=true&amp;type=normal&amp;xhsshare=CopyLink&amp;appuid=6072a7900000000001004762&amp;apptime=1667122820</t>
  </si>
  <si>
    <t>upup111</t>
  </si>
  <si>
    <t>和外国帅哥唠嗑‼️将英语生活化！竟然很上头</t>
  </si>
  <si>
    <t>https://www.xiaohongshu.com/discovery/item/6283569500000000010240bc</t>
  </si>
  <si>
    <t>xiaofeiekk</t>
  </si>
  <si>
    <t>7.20-自学英语7个月｜第一次外教课 大胆开口说</t>
  </si>
  <si>
    <t>外教体验课分享</t>
  </si>
  <si>
    <t>lexidiscount-invite</t>
  </si>
  <si>
    <t>7.20-6/6.5最适合的雅思口语外教推荐使用指南</t>
  </si>
  <si>
    <t>https://www.xiaohongshu.com/discovery/item/628602cd000000002103d0de?app_platform=android&amp;app_version=7.51.5&amp;share_from_user_hidden=true&amp;type=normal&amp;xhsshare=CopyLink&amp;appuid=6072a7900000000001004762&amp;apptime=1667123790</t>
  </si>
  <si>
    <t>英语知识</t>
  </si>
  <si>
    <t>雅思知识点</t>
  </si>
  <si>
    <t>shengli</t>
  </si>
  <si>
    <t>7.20-拜托！这是什么奇怪言论！？</t>
  </si>
  <si>
    <t>https://www.xiaohongshu.com/discovery/item/62b007e60000000021038ded</t>
  </si>
  <si>
    <t>英语文化</t>
  </si>
  <si>
    <t>留学文化</t>
  </si>
  <si>
    <t>https://www.xiaohongshu.com/discovery/item/62c61c4c0000000006034451</t>
  </si>
  <si>
    <t>HR人设</t>
  </si>
  <si>
    <t>https://www.xiaohongshu.com/discovery/item/62d52b3f000000000e004743</t>
  </si>
  <si>
    <t>日常学习</t>
  </si>
  <si>
    <t>大柠檬</t>
  </si>
  <si>
    <t>7.27-🇬🇧从英语垫底到雅思口语7的心态分享</t>
  </si>
  <si>
    <t>https://www.xiaohongshu.com/discovery/item/62cfbd80000000000f000707</t>
  </si>
  <si>
    <t>https://www.xiaohongshu.com/discovery/item/62e356d5000000001200794f</t>
  </si>
  <si>
    <t>干货分享</t>
  </si>
  <si>
    <t>相亲</t>
  </si>
  <si>
    <t>drose</t>
  </si>
  <si>
    <t>8.10-中式口音说英语 被嘲笑？</t>
  </si>
  <si>
    <t>https://www.xiaohongshu.com/discovery/item/62df5eb3000000001b028f85</t>
  </si>
  <si>
    <t>中试口音</t>
  </si>
  <si>
    <t>lak666</t>
  </si>
  <si>
    <r>
      <rPr>
        <sz val="11"/>
        <color theme="1"/>
        <rFont val="微软雅黑"/>
        <charset val="134"/>
      </rPr>
      <t>8.15-纳尼？！专</t>
    </r>
    <r>
      <rPr>
        <sz val="11"/>
        <color rgb="FF333333"/>
        <rFont val="微软雅黑"/>
        <charset val="134"/>
      </rPr>
      <t>8学姐推荐的</t>
    </r>
  </si>
  <si>
    <t>https://www.xiaohongshu.com/discovery/item/62bab357000000000e03fbe8</t>
  </si>
  <si>
    <t>口语练习神器</t>
  </si>
  <si>
    <t>http://xhslink.com/C2MqSk</t>
  </si>
  <si>
    <t>app测评</t>
  </si>
  <si>
    <t>外教唠嗑</t>
  </si>
  <si>
    <r>
      <rPr>
        <sz val="11"/>
        <color theme="1"/>
        <rFont val="微软雅黑"/>
        <charset val="134"/>
      </rPr>
      <t>8.24-雅思口语上</t>
    </r>
    <r>
      <rPr>
        <sz val="11"/>
        <color rgb="FF333333"/>
        <rFont val="微软雅黑"/>
        <charset val="134"/>
      </rPr>
      <t>7的捷径：Cambly外教推荐‼</t>
    </r>
    <r>
      <rPr>
        <sz val="11"/>
        <color rgb="FF333333"/>
        <rFont val="Helvetica"/>
        <charset val="134"/>
      </rPr>
      <t>️</t>
    </r>
  </si>
  <si>
    <t>https://www.xiaohongshu.com/discovery/item/62fc7c2d000000001200996c</t>
  </si>
  <si>
    <t>雅思</t>
  </si>
  <si>
    <t>雅思口语+外教推荐</t>
  </si>
  <si>
    <t>wowerica-invite</t>
  </si>
  <si>
    <t>8.24-英语口语课这样上-提高趣味+性价比</t>
  </si>
  <si>
    <t>https://www.xiaohongshu.com/discovery/item/62fdd0a3000000001b01fa19</t>
  </si>
  <si>
    <t>英语对话游戏</t>
  </si>
  <si>
    <t>一起加油</t>
  </si>
  <si>
    <r>
      <rPr>
        <sz val="11"/>
        <color theme="1"/>
        <rFont val="微软雅黑"/>
        <charset val="134"/>
      </rPr>
      <t>8.31-英语母语者们的英文名分享</t>
    </r>
    <r>
      <rPr>
        <sz val="11"/>
        <color rgb="FF333333"/>
        <rFont val="微软雅黑"/>
        <charset val="134"/>
      </rPr>
      <t xml:space="preserve"> 英文名避坑指南</t>
    </r>
  </si>
  <si>
    <t>https://www.xiaohongshu.com/discovery/item/63071dfa000000001800d08f</t>
  </si>
  <si>
    <t>实用英语</t>
  </si>
  <si>
    <t>英文名避坑指南</t>
  </si>
  <si>
    <t>ukmary666</t>
  </si>
  <si>
    <t>8.31-教老外说No作No Die，他很认真地问我怎么用</t>
  </si>
  <si>
    <t>https://www.xiaohongshu.com/discovery/item/63072a37000000001702e1d4</t>
  </si>
  <si>
    <t>外教对话与教学</t>
  </si>
  <si>
    <t>9.7-华裔的我伪装说不好英语对话外教</t>
  </si>
  <si>
    <t>https://www.xiaohongshu.com/discovery/item/63031fdc000000001b023143</t>
  </si>
  <si>
    <t>华裔和外教对话</t>
  </si>
  <si>
    <t>praen</t>
  </si>
  <si>
    <t>9.7-社恐变话痨 职场英文尬聊提升指南⬆️⬆️⬆️</t>
  </si>
  <si>
    <t>https://www.xiaohongshu.com/discovery/item/62fcd9390000000016030785</t>
  </si>
  <si>
    <t>职场英文指南</t>
  </si>
  <si>
    <t>https://www.xiaohongshu.com/discovery/item/62fe3077000000001b01e957</t>
  </si>
  <si>
    <t>自我提升</t>
  </si>
  <si>
    <t>与外教聊焦虑</t>
  </si>
  <si>
    <t>zdl2208</t>
  </si>
  <si>
    <t>9.14-学英语app推荐👏🏻跨国公司CEO专业测评</t>
  </si>
  <si>
    <t>https://www.xiaohongshu.com/discovery/item/630d7d56000000001103eb22</t>
  </si>
  <si>
    <t>外教聊天经历</t>
  </si>
  <si>
    <t>timlo15</t>
  </si>
  <si>
    <t>9.21-我们的爱情语言是什么？</t>
  </si>
  <si>
    <t>https://www.xiaohongshu.com/discovery/item/6322fbd3000000001200fe0d</t>
  </si>
  <si>
    <t>聊爱情语言</t>
  </si>
  <si>
    <t>https://www.xiaohongshu.com/discovery/item/632189990000000008018511</t>
  </si>
  <si>
    <t>雅思相关词</t>
  </si>
  <si>
    <t>https://www.xiaohongshu.com/discovery/item/630f004f0000000012015a71</t>
  </si>
  <si>
    <t>美高生口语小诀窍</t>
  </si>
  <si>
    <t>10.9-【全英】雅思8.5口语提升干货！</t>
  </si>
  <si>
    <t>https://www.xiaohongshu.com/discovery/item/632bd608000000001801bf8a</t>
  </si>
  <si>
    <t>口语提升干货</t>
  </si>
  <si>
    <t>10.9-当音乐博主遇到和迈克尔杰克逊同门的外教</t>
  </si>
  <si>
    <t>https://www.xiaohongshu.com/discovery/item/6337e9ba000000001c02fe66</t>
  </si>
  <si>
    <t>外教聊天</t>
  </si>
  <si>
    <t>10.9-如何快速提高英文口语？拿下面试！</t>
  </si>
  <si>
    <t>https://www.xiaohongshu.com/discovery/item/632fdfb60000000017027a02</t>
  </si>
  <si>
    <t>如何提高口语</t>
  </si>
  <si>
    <t>https://www.xiaohongshu.com/discovery/item/63319ccf00000000170144d9</t>
  </si>
  <si>
    <t>提升口语app推荐</t>
  </si>
  <si>
    <t>lissi</t>
  </si>
  <si>
    <t>10.9-英语口音不好听怎么办？听英美澳外教怎么说</t>
  </si>
  <si>
    <t>https://www.xiaohongshu.com/discovery/item/632d9c76000000000800a87d</t>
  </si>
  <si>
    <t>与外教聊口音看法</t>
  </si>
  <si>
    <t>10.17-全英干货｜无语言环境如何有效提高口语</t>
  </si>
  <si>
    <t>https://www.xiaohongshu.com/discovery/item/62d633090000000011013ab4</t>
  </si>
  <si>
    <t>dada2022-invite</t>
  </si>
  <si>
    <t>10.17-How to 无痛 read 英文书？？？</t>
  </si>
  <si>
    <t>https://www.xiaohongshu.com/discovery/item/630c95f50000000012009162</t>
  </si>
  <si>
    <t>https://www.xiaohongshu.com/discovery/item/634e1fe10000000007038f3e</t>
  </si>
  <si>
    <t>https://www.xiaohongshu.com/discovery/item/634d143b000000000703a1ec</t>
  </si>
  <si>
    <t>10.26-新手如何主持会议？外教给的5条建议</t>
  </si>
  <si>
    <t>https://www.xiaohongshu.com/discovery/item/634cd78b0000000007015d8c</t>
  </si>
  <si>
    <t>https://www.xiaohongshu.com/discovery/item/633124aa0000000017018c85</t>
  </si>
  <si>
    <t>https://www.xiaohongshu.com/discovery/item/634f6705000000000601c4e0</t>
  </si>
  <si>
    <t>雅思口语考官评分</t>
  </si>
  <si>
    <t>11.1-笑死！口语废物竟和外教唠了30分钟?</t>
  </si>
  <si>
    <t>https://www.xiaohongshu.com/discovery/item/6347d2d1000000000603ce72</t>
  </si>
  <si>
    <t>口语外教推荐</t>
  </si>
  <si>
    <t>https://www.xiaohongshu.com/discovery/item/635a1a920000000015021ccd</t>
  </si>
  <si>
    <t>外教连麦pk挑战</t>
  </si>
  <si>
    <t>https://www.xiaohongshu.com/discovery/item/635697ee000000001400ee99</t>
  </si>
  <si>
    <t>宝藏外教</t>
  </si>
  <si>
    <r>
      <rPr>
        <sz val="11"/>
        <color theme="1"/>
        <rFont val="微软雅黑"/>
        <charset val="134"/>
      </rPr>
      <t>11.2-⭐雅思口语救星</t>
    </r>
    <r>
      <rPr>
        <sz val="11"/>
        <color theme="1"/>
        <rFont val="宋体"/>
        <charset val="134"/>
      </rPr>
      <t>❗</t>
    </r>
    <r>
      <rPr>
        <sz val="11"/>
        <color theme="1"/>
        <rFont val="微软雅黑"/>
        <charset val="134"/>
      </rPr>
      <t>心机girl这样备考㊙️</t>
    </r>
  </si>
  <si>
    <t>https://www.xiaohongshu.com/discovery/item/63565590000000001601a460</t>
  </si>
  <si>
    <t>雅思口语</t>
  </si>
  <si>
    <t>雅思备考</t>
  </si>
  <si>
    <t>https://www.xiaohongshu.com/discovery/item/63602f4700000000090107ad?app_platform=ios&amp;app_version=7.62.2&amp;share_from_user_hidden=true&amp;type=video&amp;xhsshare=WeixinSession&amp;appuid=5482a78b2e1d932a3ff9fd74&amp;apptime=1667876814</t>
  </si>
  <si>
    <t>英语俚语</t>
  </si>
  <si>
    <t>11.10-健身不是内卷 是习惯 是快乐</t>
  </si>
  <si>
    <t>http://xhslink.com/0U12Xk</t>
  </si>
  <si>
    <t>与外教聊健身</t>
  </si>
  <si>
    <t>https://www.xiaohongshu.com/discovery/item/63525543000000001402484b</t>
  </si>
  <si>
    <t>与外教聊学口语</t>
  </si>
  <si>
    <r>
      <rPr>
        <sz val="11"/>
        <color theme="1"/>
        <rFont val="微软雅黑"/>
        <charset val="134"/>
      </rPr>
      <t>11.10-亲测</t>
    </r>
    <r>
      <rPr>
        <sz val="11"/>
        <color theme="1"/>
        <rFont val="宋体"/>
        <charset val="134"/>
      </rPr>
      <t>❗</t>
    </r>
    <r>
      <rPr>
        <sz val="11"/>
        <color theme="1"/>
        <rFont val="微软雅黑"/>
        <charset val="134"/>
      </rPr>
      <t>️雅思考官听到就会打低分的口语表达</t>
    </r>
  </si>
  <si>
    <t>https://www.xiaohongshu.com/discovery/item/63609ead00000000080108cd</t>
  </si>
  <si>
    <t>雅思低分口语表达测试</t>
  </si>
  <si>
    <r>
      <rPr>
        <sz val="11"/>
        <color theme="1"/>
        <rFont val="微软雅黑"/>
        <charset val="134"/>
      </rPr>
      <t>11.10-985但雅思口语万年6分😩外教说你方法错啦</t>
    </r>
    <r>
      <rPr>
        <sz val="11"/>
        <color theme="1"/>
        <rFont val="宋体"/>
        <charset val="134"/>
      </rPr>
      <t>❗</t>
    </r>
    <r>
      <rPr>
        <sz val="11"/>
        <color theme="1"/>
        <rFont val="微软雅黑"/>
        <charset val="134"/>
      </rPr>
      <t>️</t>
    </r>
  </si>
  <si>
    <t>https://www.xiaohongshu.com/discovery/item/6357b4ad000000001601af8a</t>
  </si>
  <si>
    <t>外教聊天如果提高雅思口语</t>
  </si>
  <si>
    <t>https://www.xiaohongshu.com/discovery/item/63688af50000000007037d8f?app_platform=ios&amp;app_version=7.62.2&amp;share_from_user_hidden=true&amp;type=video&amp;xhsshare=WeixinSession&amp;appuid=5b93271a2169380001e1df30&amp;apptime=1667821622</t>
  </si>
  <si>
    <t>外企面试</t>
  </si>
  <si>
    <t>https://www.xiaohongshu.com/discovery/item/6369c737000000000901294c?app_platform=ios&amp;app_version=7.62.2&amp;share_from_user_hidden=true&amp;type=normal&amp;xhsshare=WeixinSession&amp;appuid=5a9f6e5fe8ac2b2c5df53691&amp;apptime=1667906537</t>
  </si>
  <si>
    <t>英语外教</t>
  </si>
  <si>
    <t>论外教的帮助</t>
  </si>
  <si>
    <r>
      <rPr>
        <sz val="11"/>
        <color theme="1"/>
        <rFont val="微软雅黑"/>
        <charset val="134"/>
      </rPr>
      <t>11.16-🔥Cambly外教大推荐</t>
    </r>
    <r>
      <rPr>
        <sz val="11"/>
        <color theme="1"/>
        <rFont val="宋体"/>
        <charset val="134"/>
      </rPr>
      <t>❗</t>
    </r>
    <r>
      <rPr>
        <sz val="11"/>
        <color theme="1"/>
        <rFont val="微软雅黑"/>
        <charset val="134"/>
      </rPr>
      <t>️口语此时不练更待何时</t>
    </r>
  </si>
  <si>
    <t>https://www.xiaohongshu.com/discovery/item/636e0c7b000000000c0223ff?app_platform=ios&amp;app_version=7.62.2&amp;share_from_user_hidden=true&amp;type=normal&amp;xhsshare=CopyLink&amp;appuid=57ad1b1f82ec395a27e24761&amp;apptime=1668408482</t>
  </si>
  <si>
    <t>外教推荐</t>
  </si>
  <si>
    <t>https://www.xiaohongshu.com/discovery/item/636b67be000000000a00b768?app_platform=ios&amp;app_version=7.62.2&amp;share_from_user_hidden=true&amp;type=video&amp;xhsshare=CopyLink&amp;appuid=57ad1b1f82ec395a27e24761&amp;apptime=1668068417</t>
  </si>
  <si>
    <t>雅思口语如何考上8分</t>
  </si>
  <si>
    <t>https://www.xiaohongshu.com/discovery/item/6371ff92000000001c03ebd2?app_platform=ios&amp;app_version=7.62.2&amp;share_from_user_hidden=true&amp;type=normal&amp;xhsshare=CopyLink&amp;appuid=57ad1b1f82ec395a27e24761&amp;apptime=1668421557</t>
  </si>
  <si>
    <t>雅思口语外教推荐名单</t>
  </si>
  <si>
    <t>https://www.xiaohongshu.com/discovery/item/6368d0060000000009010d08?app_platform=ios&amp;app_version=7.62.2&amp;share_from_user_hidden=true&amp;type=normal&amp;xhsshare=WeixinSession&amp;appuid=5bb20bf53b41e50001356e4d&amp;apptime=1667912677</t>
  </si>
  <si>
    <t>如何通过外企面试</t>
  </si>
  <si>
    <r>
      <rPr>
        <sz val="11"/>
        <color theme="1"/>
        <rFont val="微软雅黑"/>
        <charset val="134"/>
      </rPr>
      <t>11.21-英语面试不用怕‼️8个技巧秒收offer</t>
    </r>
    <r>
      <rPr>
        <sz val="11"/>
        <color theme="1"/>
        <rFont val="宋体"/>
        <charset val="134"/>
      </rPr>
      <t>✅</t>
    </r>
    <r>
      <rPr>
        <sz val="11"/>
        <color theme="1"/>
        <rFont val="微软雅黑"/>
        <charset val="134"/>
      </rPr>
      <t>太绝啦</t>
    </r>
  </si>
  <si>
    <t>https://www.xiaohongshu.com/discovery/item/63608865000000000601de77</t>
  </si>
  <si>
    <t>英语职场面试技巧</t>
  </si>
  <si>
    <t>https://www.xiaohongshu.com/discovery/item/636cbb0e000000001c03fe54</t>
  </si>
  <si>
    <t>外教双语对话</t>
  </si>
  <si>
    <t>https://www.xiaohongshu.com/discovery/item/636a72c4000000000601f1ab</t>
  </si>
  <si>
    <t>雅思口语高分技巧</t>
  </si>
  <si>
    <t>637ee757000000001c004e22</t>
  </si>
  <si>
    <t>https://www.xiaohongshu.com/discovery/item/637ee757000000001c004e22</t>
  </si>
  <si>
    <t>陕西话外语交流</t>
  </si>
  <si>
    <t>6385b2390000000019022ff0</t>
  </si>
  <si>
    <t>https://www.xiaohongshu.com/discovery/item/6385b2390000000019022ff0?app_platform=ios&amp;app_version=7.65&amp;share_from_user_hidden=true&amp;type=video&amp;xhsshare=CopyLink&amp;appuid=57ad1b1f82ec395a27e24761&amp;apptime=1669709228</t>
  </si>
  <si>
    <t>如何用英文有效聊天</t>
  </si>
  <si>
    <t>634cf8240000000007039e35</t>
  </si>
  <si>
    <t>https://www.xiaohongshu.com/discovery/item/634cf8240000000007039e35</t>
  </si>
  <si>
    <t>满分俚语分享</t>
  </si>
  <si>
    <t>63514be1000000001400f424</t>
  </si>
  <si>
    <t>https://www.xiaohongshu.com/discovery/item/63514be1000000001400f424</t>
  </si>
  <si>
    <t>时尚行业英语面试</t>
  </si>
  <si>
    <t>637c6a56000000000a0396bf</t>
  </si>
  <si>
    <t>https://www.xiaohongshu.com/discovery/item/637c6a56000000000a0396bf</t>
  </si>
  <si>
    <t>大学英语备战</t>
  </si>
  <si>
    <t>创意名称</t>
  </si>
  <si>
    <t>创意ID</t>
  </si>
  <si>
    <t>单元名称</t>
  </si>
  <si>
    <t>单元ID</t>
  </si>
  <si>
    <t>计划名称</t>
  </si>
  <si>
    <t>计划ID</t>
  </si>
  <si>
    <t>创意组合方式</t>
  </si>
  <si>
    <t>展现量</t>
  </si>
  <si>
    <t>点击量</t>
  </si>
  <si>
    <t>平均点击成本</t>
  </si>
  <si>
    <t>平均千次展示费用</t>
  </si>
  <si>
    <t>关注</t>
  </si>
  <si>
    <t>分享</t>
  </si>
  <si>
    <t>平均互动成本</t>
  </si>
  <si>
    <t>行动按钮点击量</t>
  </si>
  <si>
    <t>行动按钮点击率</t>
  </si>
  <si>
    <t>截图</t>
  </si>
  <si>
    <t>保存图片</t>
  </si>
  <si>
    <t>0617-雅思学习-雅思词包-yaozilv</t>
  </si>
  <si>
    <t>0617-种草-搜索-学习干货-yaozilv</t>
  </si>
  <si>
    <t>自定义创意</t>
  </si>
  <si>
    <t>0628-地道表达-23标签人群-tenchat</t>
  </si>
  <si>
    <t>ios-0628-信息流-学习干货-tenchat</t>
  </si>
  <si>
    <t>0816-雅思口语方法论-lexiyea</t>
  </si>
  <si>
    <t>ios-0816-信息流-学习干货-lexiyea</t>
  </si>
  <si>
    <t>0822-雅思学习课程-雅思词-yaozilv</t>
  </si>
  <si>
    <t>ios-0822-信息流-学习干货-yaozilv</t>
  </si>
  <si>
    <t>0824-雅思口语+外教推荐-雅思词+外教词-</t>
  </si>
  <si>
    <t>ios-0824-信息流-雅思-ieltsyea</t>
  </si>
  <si>
    <t>andy2022</t>
  </si>
  <si>
    <t>0907-华裔和外教对话-口语词-andy2022</t>
  </si>
  <si>
    <t>ios-0907-信息流-英语口语-andy202</t>
  </si>
  <si>
    <t>0610-英语口语-23标签人群-qi</t>
  </si>
  <si>
    <t>ios-0610-信息流-General-qiuc</t>
  </si>
  <si>
    <t>通用-0916-全站-雅思-ieltsyea</t>
  </si>
  <si>
    <t>0921-种草-全站-生活记录-skk2022</t>
  </si>
  <si>
    <t>通用-0921-全站-生活记录-skk2022</t>
  </si>
  <si>
    <t>0921- 雅思考官对话-雅思相关词-智能标题</t>
  </si>
  <si>
    <t>ios-0921-信息流-雅思-gua0407</t>
  </si>
  <si>
    <t>1009-雅思-口语提升干货-</t>
  </si>
  <si>
    <t>ios-1009-种草-信息流-tinaloveu</t>
  </si>
  <si>
    <t>1009-app推荐-外教聊天</t>
  </si>
  <si>
    <t>ios-1009-种草-信息流-musicjia</t>
  </si>
  <si>
    <t>1009-职场-如何提高口语</t>
  </si>
  <si>
    <t>ios-1009-种草-信息流-halihot</t>
  </si>
  <si>
    <t>1009-app推荐-提升口语app推荐</t>
  </si>
  <si>
    <t>ios-1009-种草-信息流-lily1234</t>
  </si>
  <si>
    <t>1011-智能定向</t>
  </si>
  <si>
    <t>ios-1011-信息流-生活记录-skk2022</t>
  </si>
  <si>
    <t>1017-app推荐-cambly外教推荐</t>
  </si>
  <si>
    <t>ios-1017-种草-信息流-talkalot</t>
  </si>
  <si>
    <t>1017-学习干货-如何提高英语口语</t>
  </si>
  <si>
    <t>ios-1017-种草-信息流-lingge</t>
  </si>
  <si>
    <t>通用-1017-种草-全站-talkalot</t>
  </si>
  <si>
    <t>通用-1017-全站-talkalot</t>
  </si>
  <si>
    <t>全站-1009-种草-信息流-lily1234</t>
  </si>
  <si>
    <t>通用-1009-种草-全站-tinaloveu</t>
  </si>
  <si>
    <t>全站-1025-信息流-雅思-gua0407</t>
  </si>
  <si>
    <t>1026-职场-如何主持会议</t>
  </si>
  <si>
    <t>ios-1026-种草-信息流-wanka</t>
  </si>
  <si>
    <t>10quiz-invite</t>
  </si>
  <si>
    <t>1026-英语口语-GB语言类游戏</t>
  </si>
  <si>
    <t>ios-1026-种草-信息流-10quiz</t>
  </si>
  <si>
    <t>1026-英语口语-口语聊天开场</t>
  </si>
  <si>
    <t>ios-1026-种草-信息流-pickgigi</t>
  </si>
  <si>
    <t>1026-雅思-雅思外教口语评分</t>
  </si>
  <si>
    <t>ios-1031-种草-信息流-yzyy123</t>
  </si>
  <si>
    <t>1031-英语口语-宝藏外教推荐</t>
  </si>
  <si>
    <t>ios-1031-种草-信息流-理理666</t>
  </si>
  <si>
    <t>1102-英语口语-外教连麦pk挑战</t>
  </si>
  <si>
    <t>ios-1102-种草-信息流-adamchen</t>
  </si>
  <si>
    <t>1102-英语口语-宝藏外教</t>
  </si>
  <si>
    <t>ios-1102-种草-信息流-kkjiayou</t>
  </si>
  <si>
    <t>1102-雅思口语-雅思备考</t>
  </si>
  <si>
    <t>ios-1102-种草-信息流-iris018</t>
  </si>
  <si>
    <t>1109-种草-全站-adamchen</t>
  </si>
  <si>
    <t>1109-种草-全站-yzyy123</t>
  </si>
  <si>
    <t>1110-英语口语-英语俚语</t>
  </si>
  <si>
    <t>ios-1110-种草-信息流-山姆先生</t>
  </si>
  <si>
    <t>1110-英语口语-与外教聊健身</t>
  </si>
  <si>
    <t>ios-1110-种草-信息流-kristina</t>
  </si>
  <si>
    <t>1110-英语口语-与外教聊学口语</t>
  </si>
  <si>
    <t>ios-1110-种草-信息流-hiella</t>
  </si>
  <si>
    <t>1110-雅思口语-雅思低分口语表达测试</t>
  </si>
  <si>
    <t>ios-1110-种草-信息流-heykelly</t>
  </si>
  <si>
    <t>1110-雅思口语-外教聊天如果提高雅思口语</t>
  </si>
  <si>
    <t>ios-1110-种草-信息流-nainai</t>
  </si>
  <si>
    <t>1116-雅思学习课程-雅思词-yaozilv</t>
  </si>
  <si>
    <t>通用-1116-种草-全站-yaozilv</t>
  </si>
  <si>
    <t>1116-英语口语-英语俚语</t>
  </si>
  <si>
    <t>通用-1116-种草-全站-山姆先生-invite</t>
  </si>
  <si>
    <t>1116-职场-外企面试</t>
  </si>
  <si>
    <t>ios-1116-种草-信息流-zigezige</t>
  </si>
  <si>
    <t>1116-英语外教-论外教的帮助</t>
  </si>
  <si>
    <t>ios-1116-种草-信息流-kkenglish</t>
  </si>
  <si>
    <t>xiaohao11</t>
  </si>
  <si>
    <t>1116-app推荐-外教推荐</t>
  </si>
  <si>
    <t>ios-1116-种草-信息流-xiaohao11</t>
  </si>
  <si>
    <t>1116-雅思-雅思口语如何考上8分</t>
  </si>
  <si>
    <t>ios-1116-种草-信息流-dafu666</t>
  </si>
  <si>
    <t>1116-雅思-雅思口语外教推荐名单</t>
  </si>
  <si>
    <t>ios-1116-种草-信息流-leximock</t>
  </si>
  <si>
    <t>1121-职场-如何通过外企面试</t>
  </si>
  <si>
    <t>ios-1121-种草-信息流-xctx</t>
  </si>
  <si>
    <t>1121-职场-英语职场面试技巧</t>
  </si>
  <si>
    <t>ios-1121-种草-信息流-picklynn</t>
  </si>
  <si>
    <t>1121-英语口语-外教双语对话</t>
  </si>
  <si>
    <t>ios-1121-种草-信息流-pickcoco</t>
  </si>
  <si>
    <t>1121-雅思-雅思口语高分技巧</t>
  </si>
  <si>
    <t>ios-1121-种草-信息流-circle202</t>
  </si>
  <si>
    <t>山姆先生-invite_复制094718</t>
  </si>
  <si>
    <t>1129-英语口语-与外教聊学口语</t>
  </si>
  <si>
    <t>通用-1129-种草-全站-hiella</t>
  </si>
  <si>
    <t>63525543000000001402484b_复制095034</t>
  </si>
  <si>
    <t>1121-英语口语-外教双语对话-</t>
  </si>
  <si>
    <t>通用-1129-种草-全站-pickcoco</t>
  </si>
  <si>
    <t>1129-雅思-雅思口语外教推荐名单</t>
  </si>
  <si>
    <t>通用-1129-种草-全站-leximock</t>
  </si>
  <si>
    <t>leximock-invite_复制095423</t>
  </si>
  <si>
    <t>1129-app推荐-外教推荐</t>
  </si>
  <si>
    <t>通用-1129-种草-全站-xiaohao11</t>
  </si>
  <si>
    <t>tenlynn</t>
  </si>
  <si>
    <t>0519-英语口语-23标签人群-tenlynn</t>
  </si>
  <si>
    <t>0519-种草-信息流-tenlynn</t>
  </si>
  <si>
    <t>0810-相亲-兴趣关键词-aifansi</t>
  </si>
  <si>
    <t>ios-0810-信息流-干货分享-aifansi</t>
  </si>
  <si>
    <t>0921- 美高生口语小诀窍-英语口语词-timl</t>
  </si>
  <si>
    <t>ios-种草-信息流-英语口语-toria520</t>
  </si>
  <si>
    <t>0620-雅思学习-雅思词包-lexiyeah</t>
  </si>
  <si>
    <t>0620-种草-搜索-学习干货-lexiyeah</t>
  </si>
  <si>
    <t>0916-与外教聊焦虑-23+人群-xnyou99</t>
  </si>
  <si>
    <t>安卓-0916-信息流-自我提升-xnyou99</t>
  </si>
  <si>
    <t>0810-可爱外教-标签关键词-xiaojizi</t>
  </si>
  <si>
    <t>安卓-0810-信息流-生活记录-xiaojiz</t>
  </si>
  <si>
    <t>0613-种草-信息流-生活记录-skk2022</t>
  </si>
  <si>
    <t>ios-0613-信息流-生活记录-skk2022</t>
  </si>
  <si>
    <t>1208-英语口语-陕西话外语交流</t>
  </si>
  <si>
    <t>ios-1208-种草-信息流-coco521</t>
  </si>
  <si>
    <t>1208-英语口语-如何用英文有效聊天</t>
  </si>
  <si>
    <t>ios-1208-种草-信息流-kiwi123</t>
  </si>
  <si>
    <t>0815-HR人设-IOS人群-2022offer</t>
  </si>
  <si>
    <t>安卓-0815-信息流-职场-2022offer</t>
  </si>
  <si>
    <t>0901-日常学习-ios人群-hisaimei</t>
  </si>
  <si>
    <t>安卓-0901-信息流-学习干货-hisaimei</t>
  </si>
  <si>
    <t>ios-1016-种草-信息流-mana666</t>
  </si>
  <si>
    <t>1214-英语口语-满分俚语分享</t>
  </si>
  <si>
    <t>ios-1214-种草-信息流-wowmani</t>
  </si>
  <si>
    <t>1214-英语口语-时尚行业英语面试</t>
  </si>
  <si>
    <t>ios-1214-种草-信息流-养羊</t>
  </si>
  <si>
    <t>1214-英语口语-大学英语备战</t>
  </si>
  <si>
    <t>ios-1214-种草-信息流-zhang02</t>
  </si>
  <si>
    <t>0824-外教唠嗑-英语app词-zozo666</t>
  </si>
  <si>
    <t>ios-0824-信息流-app测评-zozo66</t>
  </si>
  <si>
    <t>(全部)</t>
  </si>
  <si>
    <t>私信人数</t>
  </si>
  <si>
    <t xml:space="preserve"> 私信成本</t>
  </si>
  <si>
    <t>开口数</t>
  </si>
  <si>
    <t xml:space="preserve"> 开口成本</t>
  </si>
  <si>
    <t xml:space="preserve"> 私信率</t>
  </si>
  <si>
    <t>62ec8c43000000001b02206b</t>
  </si>
  <si>
    <t>花费</t>
  </si>
  <si>
    <t>付费金额</t>
  </si>
  <si>
    <t>付费数</t>
  </si>
  <si>
    <t>cpa</t>
  </si>
  <si>
    <t>roi</t>
  </si>
  <si>
    <t>2022/1/1~2022/10/13</t>
  </si>
  <si>
    <t>tenella</t>
  </si>
  <si>
    <t>一起加油-invite</t>
  </si>
  <si>
    <t>ieltsyea</t>
  </si>
  <si>
    <t>hisaimei</t>
  </si>
  <si>
    <t>wowerica</t>
  </si>
  <si>
    <t>ten520</t>
  </si>
  <si>
    <t>Coco zhu</t>
  </si>
  <si>
    <t>一起练口语</t>
  </si>
  <si>
    <t>苏苏Suga</t>
  </si>
  <si>
    <t>dl2208</t>
  </si>
  <si>
    <t>2022-10-24~2022-10-30</t>
  </si>
  <si>
    <t>2022-11-07~2022-11-13</t>
  </si>
  <si>
    <t>2022-11-14~2022-11-20</t>
  </si>
  <si>
    <t>2022-11-21~2022-11-27</t>
  </si>
</sst>
</file>

<file path=xl/styles.xml><?xml version="1.0" encoding="utf-8"?>
<styleSheet xmlns="http://schemas.openxmlformats.org/spreadsheetml/2006/main">
  <numFmts count="10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\¥#,##0.00"/>
    <numFmt numFmtId="177" formatCode="0.00_ "/>
    <numFmt numFmtId="178" formatCode="#,##0.00_ "/>
    <numFmt numFmtId="179" formatCode="yyyy&quot;年&quot;m&quot;月&quot;d&quot;日&quot;;@"/>
    <numFmt numFmtId="180" formatCode="\¥#,##0"/>
    <numFmt numFmtId="181" formatCode="yyyy\-mm\-dd"/>
  </numFmts>
  <fonts count="2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indexed="8"/>
      <name val="宋体"/>
      <charset val="134"/>
      <scheme val="minor"/>
    </font>
    <font>
      <b/>
      <sz val="11"/>
      <color rgb="FF000000"/>
      <name val="微软雅黑"/>
      <charset val="134"/>
    </font>
    <font>
      <sz val="10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134"/>
    </font>
    <font>
      <sz val="11"/>
      <color rgb="FF333333"/>
      <name val="微软雅黑"/>
      <charset val="134"/>
    </font>
    <font>
      <sz val="11"/>
      <color rgb="FF333333"/>
      <name val="Helvetica"/>
      <charset val="134"/>
    </font>
  </fonts>
  <fills count="35">
    <fill>
      <patternFill patternType="none"/>
    </fill>
    <fill>
      <patternFill patternType="gray125"/>
    </fill>
    <fill>
      <patternFill patternType="solid">
        <fgColor theme="3" tint="0.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7" fillId="5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9" borderId="10" applyNumberFormat="0" applyFont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2" fillId="0" borderId="12" applyNumberFormat="0" applyFill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8" fillId="13" borderId="13" applyNumberFormat="0" applyAlignment="0" applyProtection="0">
      <alignment vertical="center"/>
    </xf>
    <xf numFmtId="0" fontId="19" fillId="13" borderId="9" applyNumberFormat="0" applyAlignment="0" applyProtection="0">
      <alignment vertical="center"/>
    </xf>
    <xf numFmtId="0" fontId="20" fillId="14" borderId="14" applyNumberFormat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</cellStyleXfs>
  <cellXfs count="76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/>
    </xf>
    <xf numFmtId="10" fontId="0" fillId="0" borderId="0" xfId="11" applyNumberFormat="1">
      <alignment vertical="center"/>
    </xf>
    <xf numFmtId="0" fontId="1" fillId="0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10" fontId="1" fillId="2" borderId="2" xfId="0" applyNumberFormat="1" applyFont="1" applyFill="1" applyBorder="1" applyAlignment="1">
      <alignment horizontal="center" vertical="center"/>
    </xf>
    <xf numFmtId="177" fontId="1" fillId="0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7" fontId="1" fillId="2" borderId="2" xfId="0" applyNumberFormat="1" applyFont="1" applyFill="1" applyBorder="1" applyAlignment="1">
      <alignment horizontal="center" vertical="center"/>
    </xf>
    <xf numFmtId="10" fontId="1" fillId="2" borderId="2" xfId="0" applyNumberFormat="1" applyFont="1" applyFill="1" applyBorder="1" applyAlignment="1">
      <alignment horizontal="center" vertical="center" wrapText="1"/>
    </xf>
    <xf numFmtId="10" fontId="1" fillId="0" borderId="2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2" fillId="3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3" xfId="0" applyNumberFormat="1" applyFont="1" applyFill="1" applyBorder="1" applyAlignment="1">
      <alignment horizontal="center" vertical="center"/>
    </xf>
    <xf numFmtId="10" fontId="2" fillId="0" borderId="3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179" fontId="0" fillId="0" borderId="0" xfId="0" applyNumberFormat="1">
      <alignment vertical="center"/>
    </xf>
    <xf numFmtId="180" fontId="3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179" fontId="3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179" fontId="1" fillId="0" borderId="1" xfId="0" applyNumberFormat="1" applyFont="1" applyBorder="1" applyAlignment="1">
      <alignment horizontal="center" vertical="center" wrapText="1"/>
    </xf>
    <xf numFmtId="179" fontId="1" fillId="0" borderId="1" xfId="0" applyNumberFormat="1" applyFont="1" applyBorder="1" applyAlignment="1">
      <alignment horizontal="center" vertical="center"/>
    </xf>
    <xf numFmtId="11" fontId="1" fillId="0" borderId="1" xfId="0" applyNumberFormat="1" applyFont="1" applyBorder="1" applyAlignment="1">
      <alignment horizontal="center" vertical="center"/>
    </xf>
    <xf numFmtId="0" fontId="1" fillId="0" borderId="1" xfId="0" applyFont="1" applyBorder="1">
      <alignment vertical="center"/>
    </xf>
    <xf numFmtId="14" fontId="1" fillId="0" borderId="1" xfId="0" applyNumberFormat="1" applyFont="1" applyBorder="1">
      <alignment vertical="center"/>
    </xf>
    <xf numFmtId="0" fontId="1" fillId="0" borderId="4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/>
    </xf>
    <xf numFmtId="181" fontId="1" fillId="0" borderId="1" xfId="0" applyNumberFormat="1" applyFont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/>
    </xf>
    <xf numFmtId="10" fontId="1" fillId="2" borderId="2" xfId="0" applyNumberFormat="1" applyFont="1" applyFill="1" applyBorder="1" applyAlignment="1">
      <alignment horizontal="center" vertical="center"/>
    </xf>
    <xf numFmtId="177" fontId="1" fillId="0" borderId="2" xfId="0" applyNumberFormat="1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/>
    </xf>
    <xf numFmtId="10" fontId="1" fillId="2" borderId="2" xfId="0" applyNumberFormat="1" applyFont="1" applyFill="1" applyBorder="1" applyAlignment="1">
      <alignment horizontal="center" vertical="center" wrapText="1"/>
    </xf>
    <xf numFmtId="177" fontId="1" fillId="2" borderId="2" xfId="0" applyNumberFormat="1" applyFont="1" applyFill="1" applyBorder="1" applyAlignment="1">
      <alignment horizontal="center" vertical="center"/>
    </xf>
    <xf numFmtId="10" fontId="1" fillId="0" borderId="2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179" fontId="0" fillId="0" borderId="0" xfId="0" applyNumberFormat="1" applyAlignment="1">
      <alignment vertical="center" wrapText="1"/>
    </xf>
    <xf numFmtId="0" fontId="0" fillId="0" borderId="0" xfId="0" applyFill="1">
      <alignment vertical="center"/>
    </xf>
    <xf numFmtId="178" fontId="0" fillId="0" borderId="0" xfId="0" applyNumberFormat="1" applyFill="1">
      <alignment vertical="center"/>
    </xf>
    <xf numFmtId="180" fontId="3" fillId="2" borderId="1" xfId="0" applyNumberFormat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179" fontId="3" fillId="2" borderId="5" xfId="0" applyNumberFormat="1" applyFont="1" applyFill="1" applyBorder="1" applyAlignment="1">
      <alignment horizontal="center" vertical="center"/>
    </xf>
    <xf numFmtId="179" fontId="3" fillId="2" borderId="1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179" fontId="3" fillId="2" borderId="6" xfId="0" applyNumberFormat="1" applyFont="1" applyFill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178" fontId="3" fillId="2" borderId="8" xfId="0" applyNumberFormat="1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178" fontId="3" fillId="2" borderId="1" xfId="0" applyNumberFormat="1" applyFont="1" applyFill="1" applyBorder="1" applyAlignment="1">
      <alignment horizontal="center" vertical="center"/>
    </xf>
    <xf numFmtId="10" fontId="3" fillId="2" borderId="1" xfId="11" applyNumberFormat="1" applyFont="1" applyFill="1" applyBorder="1" applyAlignment="1">
      <alignment horizontal="center" vertical="center" wrapText="1"/>
    </xf>
    <xf numFmtId="178" fontId="1" fillId="2" borderId="1" xfId="0" applyNumberFormat="1" applyFont="1" applyFill="1" applyBorder="1" applyAlignment="1">
      <alignment horizontal="center" vertical="center"/>
    </xf>
    <xf numFmtId="10" fontId="1" fillId="2" borderId="1" xfId="11" applyNumberFormat="1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 wrapText="1"/>
    </xf>
    <xf numFmtId="177" fontId="1" fillId="0" borderId="1" xfId="0" applyNumberFormat="1" applyFont="1" applyBorder="1" applyAlignment="1">
      <alignment horizontal="center" vertical="center"/>
    </xf>
    <xf numFmtId="177" fontId="1" fillId="2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5" fillId="0" borderId="0" xfId="0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715">
    <dxf>
      <numFmt numFmtId="182" formatCode="0.0%"/>
    </dxf>
    <dxf>
      <numFmt numFmtId="10" formatCode="0.00%"/>
    </dxf>
    <dxf>
      <numFmt numFmtId="183" formatCode="0.00000000_ "/>
    </dxf>
    <dxf>
      <numFmt numFmtId="184" formatCode="0.0000000_ "/>
    </dxf>
    <dxf>
      <numFmt numFmtId="185" formatCode="0.000000_ "/>
    </dxf>
    <dxf>
      <numFmt numFmtId="186" formatCode="0.00000_ "/>
    </dxf>
    <dxf>
      <numFmt numFmtId="187" formatCode="0.0000_ "/>
    </dxf>
    <dxf>
      <numFmt numFmtId="188" formatCode="0.000_ "/>
    </dxf>
    <dxf>
      <numFmt numFmtId="177" formatCode="0.00_ "/>
    </dxf>
    <dxf>
      <numFmt numFmtId="189" formatCode="0.0000000_ "/>
    </dxf>
    <dxf>
      <numFmt numFmtId="190" formatCode="0.000000_ "/>
    </dxf>
    <dxf>
      <numFmt numFmtId="191" formatCode="0.00000_ "/>
    </dxf>
    <dxf>
      <numFmt numFmtId="192" formatCode="0.0000_ "/>
    </dxf>
    <dxf>
      <numFmt numFmtId="193" formatCode="0.000_ "/>
    </dxf>
    <dxf>
      <numFmt numFmtId="177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194" formatCode="0.0_ "/>
    </dxf>
    <dxf>
      <numFmt numFmtId="195" formatCode="0_ "/>
    </dxf>
    <dxf>
      <numFmt numFmtId="196" formatCode="0.0_ "/>
    </dxf>
    <dxf>
      <numFmt numFmtId="177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numFmt numFmtId="197" formatCode="0.0%"/>
    </dxf>
    <dxf>
      <numFmt numFmtId="198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199" formatCode="0.0%"/>
    </dxf>
    <dxf>
      <numFmt numFmtId="10" formatCode="0.00%"/>
    </dxf>
    <dxf>
      <numFmt numFmtId="200" formatCode="0.00000000_ "/>
    </dxf>
    <dxf>
      <numFmt numFmtId="201" formatCode="0.0000000_ "/>
    </dxf>
    <dxf>
      <numFmt numFmtId="202" formatCode="0.000000_ "/>
    </dxf>
    <dxf>
      <numFmt numFmtId="203" formatCode="0.00000_ "/>
    </dxf>
    <dxf>
      <numFmt numFmtId="204" formatCode="0.0000_ "/>
    </dxf>
    <dxf>
      <numFmt numFmtId="205" formatCode="0.000_ "/>
    </dxf>
    <dxf>
      <numFmt numFmtId="177" formatCode="0.00_ "/>
    </dxf>
    <dxf>
      <numFmt numFmtId="206" formatCode="0.0000000_ "/>
    </dxf>
    <dxf>
      <numFmt numFmtId="207" formatCode="0.000000_ "/>
    </dxf>
    <dxf>
      <numFmt numFmtId="208" formatCode="0.00000_ "/>
    </dxf>
    <dxf>
      <numFmt numFmtId="209" formatCode="0.0000_ "/>
    </dxf>
    <dxf>
      <numFmt numFmtId="210" formatCode="0.000_ "/>
    </dxf>
    <dxf>
      <numFmt numFmtId="177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211" formatCode="0.0_ "/>
    </dxf>
    <dxf>
      <numFmt numFmtId="212" formatCode="0_ "/>
    </dxf>
    <dxf>
      <numFmt numFmtId="213" formatCode="0.0_ "/>
    </dxf>
    <dxf>
      <numFmt numFmtId="177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214" formatCode="0.0%"/>
    </dxf>
    <dxf>
      <numFmt numFmtId="215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216" formatCode="0.0%"/>
    </dxf>
    <dxf>
      <numFmt numFmtId="10" formatCode="0.00%"/>
    </dxf>
    <dxf>
      <numFmt numFmtId="217" formatCode="0.00000000_ "/>
    </dxf>
    <dxf>
      <numFmt numFmtId="218" formatCode="0.0000000_ "/>
    </dxf>
    <dxf>
      <numFmt numFmtId="219" formatCode="0.000000_ "/>
    </dxf>
    <dxf>
      <numFmt numFmtId="220" formatCode="0.00000_ "/>
    </dxf>
    <dxf>
      <numFmt numFmtId="221" formatCode="0.0000_ "/>
    </dxf>
    <dxf>
      <numFmt numFmtId="222" formatCode="0.000_ "/>
    </dxf>
    <dxf>
      <numFmt numFmtId="177" formatCode="0.00_ "/>
    </dxf>
    <dxf>
      <numFmt numFmtId="223" formatCode="0.0000000_ "/>
    </dxf>
    <dxf>
      <numFmt numFmtId="224" formatCode="0.000000_ "/>
    </dxf>
    <dxf>
      <numFmt numFmtId="225" formatCode="0.00000_ "/>
    </dxf>
    <dxf>
      <numFmt numFmtId="226" formatCode="0.0000_ "/>
    </dxf>
    <dxf>
      <numFmt numFmtId="227" formatCode="0.000_ "/>
    </dxf>
    <dxf>
      <numFmt numFmtId="177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228" formatCode="0.0_ "/>
    </dxf>
    <dxf>
      <numFmt numFmtId="229" formatCode="0_ "/>
    </dxf>
    <dxf>
      <numFmt numFmtId="230" formatCode="0.0_ "/>
    </dxf>
    <dxf>
      <numFmt numFmtId="177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231" formatCode="0.0%"/>
    </dxf>
    <dxf>
      <numFmt numFmtId="232" formatCode="0.0%"/>
    </dxf>
    <dxf>
      <numFmt numFmtId="10" formatCode="0.00%"/>
    </dxf>
    <dxf>
      <numFmt numFmtId="10" formatCode="0.00%"/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/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233" formatCode="0.0%"/>
    </dxf>
    <dxf>
      <numFmt numFmtId="10" formatCode="0.00%"/>
    </dxf>
    <dxf>
      <numFmt numFmtId="234" formatCode="0.00000000_ "/>
    </dxf>
    <dxf>
      <numFmt numFmtId="235" formatCode="0.0000000_ "/>
    </dxf>
    <dxf>
      <numFmt numFmtId="236" formatCode="0.000000_ "/>
    </dxf>
    <dxf>
      <numFmt numFmtId="237" formatCode="0.00000_ "/>
    </dxf>
    <dxf>
      <numFmt numFmtId="238" formatCode="0.0000_ "/>
    </dxf>
    <dxf>
      <numFmt numFmtId="239" formatCode="0.000_ "/>
    </dxf>
    <dxf>
      <numFmt numFmtId="177" formatCode="0.00_ "/>
    </dxf>
    <dxf>
      <numFmt numFmtId="240" formatCode="0.0000000_ "/>
    </dxf>
    <dxf>
      <numFmt numFmtId="241" formatCode="0.000000_ "/>
    </dxf>
    <dxf>
      <numFmt numFmtId="242" formatCode="0.00000_ "/>
    </dxf>
    <dxf>
      <numFmt numFmtId="243" formatCode="0.0000_ "/>
    </dxf>
    <dxf>
      <numFmt numFmtId="244" formatCode="0.000_ "/>
    </dxf>
    <dxf>
      <numFmt numFmtId="177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245" formatCode="0.0_ "/>
    </dxf>
    <dxf>
      <numFmt numFmtId="246" formatCode="0_ "/>
    </dxf>
    <dxf>
      <numFmt numFmtId="247" formatCode="0.0_ "/>
    </dxf>
    <dxf>
      <numFmt numFmtId="177" formatCode="0.00_ "/>
    </dxf>
    <dxf>
      <numFmt numFmtId="248" formatCode="0.0000000_ "/>
    </dxf>
    <dxf>
      <numFmt numFmtId="249" formatCode="0.000000_ "/>
    </dxf>
    <dxf>
      <numFmt numFmtId="250" formatCode="0.00000_ "/>
    </dxf>
    <dxf>
      <numFmt numFmtId="251" formatCode="0.0000_ "/>
    </dxf>
    <dxf>
      <numFmt numFmtId="252" formatCode="0.000_ "/>
    </dxf>
    <dxf>
      <numFmt numFmtId="177" formatCode="0.00_ "/>
    </dxf>
    <dxf>
      <numFmt numFmtId="253" formatCode="0.000_ "/>
    </dxf>
    <dxf>
      <numFmt numFmtId="177" formatCode="0.00_ "/>
    </dxf>
    <dxf>
      <numFmt numFmtId="254" formatCode="0.0_ "/>
    </dxf>
    <dxf>
      <numFmt numFmtId="255" formatCode="0_ "/>
    </dxf>
    <dxf>
      <numFmt numFmtId="256" formatCode="0.0_ "/>
    </dxf>
    <dxf>
      <numFmt numFmtId="177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numFmt numFmtId="257" formatCode="0.0%"/>
    </dxf>
    <dxf>
      <numFmt numFmtId="258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259" formatCode="0.0%"/>
    </dxf>
    <dxf>
      <numFmt numFmtId="10" formatCode="0.00%"/>
    </dxf>
    <dxf>
      <numFmt numFmtId="260" formatCode="0.00000000_ "/>
    </dxf>
    <dxf>
      <numFmt numFmtId="261" formatCode="0.0000000_ "/>
    </dxf>
    <dxf>
      <numFmt numFmtId="262" formatCode="0.000000_ "/>
    </dxf>
    <dxf>
      <numFmt numFmtId="263" formatCode="0.00000_ "/>
    </dxf>
    <dxf>
      <numFmt numFmtId="264" formatCode="0.0000_ "/>
    </dxf>
    <dxf>
      <numFmt numFmtId="265" formatCode="0.000_ "/>
    </dxf>
    <dxf>
      <numFmt numFmtId="177" formatCode="0.00_ "/>
    </dxf>
    <dxf>
      <numFmt numFmtId="266" formatCode="0.0000000_ "/>
    </dxf>
    <dxf>
      <numFmt numFmtId="267" formatCode="0.000000_ "/>
    </dxf>
    <dxf>
      <numFmt numFmtId="268" formatCode="0.00000_ "/>
    </dxf>
    <dxf>
      <numFmt numFmtId="269" formatCode="0.0000_ "/>
    </dxf>
    <dxf>
      <numFmt numFmtId="270" formatCode="0.000_ "/>
    </dxf>
    <dxf>
      <numFmt numFmtId="177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271" formatCode="0.0_ "/>
    </dxf>
    <dxf>
      <numFmt numFmtId="272" formatCode="0_ "/>
    </dxf>
    <dxf>
      <numFmt numFmtId="273" formatCode="0.0_ "/>
    </dxf>
    <dxf>
      <numFmt numFmtId="177" formatCode="0.00_ "/>
    </dxf>
    <dxf>
      <numFmt numFmtId="274" formatCode="0.0000000_ "/>
    </dxf>
    <dxf>
      <numFmt numFmtId="275" formatCode="0.000000_ "/>
    </dxf>
    <dxf>
      <numFmt numFmtId="276" formatCode="0.00000_ "/>
    </dxf>
    <dxf>
      <numFmt numFmtId="277" formatCode="0.0000_ "/>
    </dxf>
    <dxf>
      <numFmt numFmtId="278" formatCode="0.000_ "/>
    </dxf>
    <dxf>
      <numFmt numFmtId="177" formatCode="0.00_ "/>
    </dxf>
    <dxf>
      <numFmt numFmtId="279" formatCode="0.000_ "/>
    </dxf>
    <dxf>
      <numFmt numFmtId="177" formatCode="0.00_ "/>
    </dxf>
    <dxf>
      <numFmt numFmtId="280" formatCode="0.0_ "/>
    </dxf>
    <dxf>
      <numFmt numFmtId="281" formatCode="0_ "/>
    </dxf>
    <dxf>
      <numFmt numFmtId="282" formatCode="0.0_ "/>
    </dxf>
    <dxf>
      <numFmt numFmtId="177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numFmt numFmtId="283" formatCode="0.0%"/>
    </dxf>
    <dxf>
      <numFmt numFmtId="284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285" formatCode="0.0%"/>
    </dxf>
    <dxf>
      <numFmt numFmtId="10" formatCode="0.00%"/>
    </dxf>
    <dxf>
      <numFmt numFmtId="286" formatCode="0.00000000_ "/>
    </dxf>
    <dxf>
      <numFmt numFmtId="287" formatCode="0.0000000_ "/>
    </dxf>
    <dxf>
      <numFmt numFmtId="288" formatCode="0.000000_ "/>
    </dxf>
    <dxf>
      <numFmt numFmtId="289" formatCode="0.00000_ "/>
    </dxf>
    <dxf>
      <numFmt numFmtId="290" formatCode="0.0000_ "/>
    </dxf>
    <dxf>
      <numFmt numFmtId="291" formatCode="0.000_ "/>
    </dxf>
    <dxf>
      <numFmt numFmtId="177" formatCode="0.00_ "/>
    </dxf>
    <dxf>
      <numFmt numFmtId="292" formatCode="0.0000000_ "/>
    </dxf>
    <dxf>
      <numFmt numFmtId="293" formatCode="0.000000_ "/>
    </dxf>
    <dxf>
      <numFmt numFmtId="294" formatCode="0.00000_ "/>
    </dxf>
    <dxf>
      <numFmt numFmtId="295" formatCode="0.0000_ "/>
    </dxf>
    <dxf>
      <numFmt numFmtId="296" formatCode="0.000_ "/>
    </dxf>
    <dxf>
      <numFmt numFmtId="177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297" formatCode="0.0_ "/>
    </dxf>
    <dxf>
      <numFmt numFmtId="298" formatCode="0_ "/>
    </dxf>
    <dxf>
      <numFmt numFmtId="299" formatCode="0.0_ "/>
    </dxf>
    <dxf>
      <numFmt numFmtId="177" formatCode="0.00_ "/>
    </dxf>
    <dxf>
      <numFmt numFmtId="300" formatCode="0.0000000_ "/>
    </dxf>
    <dxf>
      <numFmt numFmtId="301" formatCode="0.000000_ "/>
    </dxf>
    <dxf>
      <numFmt numFmtId="302" formatCode="0.00000_ "/>
    </dxf>
    <dxf>
      <numFmt numFmtId="303" formatCode="0.0000_ "/>
    </dxf>
    <dxf>
      <numFmt numFmtId="304" formatCode="0.000_ "/>
    </dxf>
    <dxf>
      <numFmt numFmtId="177" formatCode="0.00_ "/>
    </dxf>
    <dxf>
      <numFmt numFmtId="305" formatCode="0.000_ "/>
    </dxf>
    <dxf>
      <numFmt numFmtId="177" formatCode="0.00_ "/>
    </dxf>
    <dxf>
      <numFmt numFmtId="306" formatCode="0.0_ "/>
    </dxf>
    <dxf>
      <numFmt numFmtId="307" formatCode="0_ "/>
    </dxf>
    <dxf>
      <numFmt numFmtId="308" formatCode="0.0_ "/>
    </dxf>
    <dxf>
      <numFmt numFmtId="177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numFmt numFmtId="309" formatCode="0.0%"/>
    </dxf>
    <dxf>
      <numFmt numFmtId="310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</dxfs>
  <tableStyles count="1" defaultTableStyle="TableStyleMedium2" defaultPivotStyle="PivotStyleLight16">
    <tableStyle name="数据透视表样式 1" table="0" count="3">
      <tableStyleElement type="totalRow" dxfId="714"/>
      <tableStyleElement type="firstSubtotalRow" dxfId="713"/>
      <tableStyleElement type="pageFieldLabels" dxfId="712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93" Type="http://schemas.openxmlformats.org/officeDocument/2006/relationships/image" Target="media/image92.png"/><Relationship Id="rId92" Type="http://schemas.openxmlformats.org/officeDocument/2006/relationships/image" Target="media/image91.png"/><Relationship Id="rId91" Type="http://schemas.openxmlformats.org/officeDocument/2006/relationships/image" Target="media/image90.png"/><Relationship Id="rId90" Type="http://schemas.openxmlformats.org/officeDocument/2006/relationships/image" Target="media/image89.png"/><Relationship Id="rId9" Type="http://schemas.openxmlformats.org/officeDocument/2006/relationships/image" Target="media/image8.jpeg"/><Relationship Id="rId89" Type="http://schemas.openxmlformats.org/officeDocument/2006/relationships/image" Target="media/image88.png"/><Relationship Id="rId88" Type="http://schemas.openxmlformats.org/officeDocument/2006/relationships/image" Target="media/image87.png"/><Relationship Id="rId87" Type="http://schemas.openxmlformats.org/officeDocument/2006/relationships/image" Target="media/image86.png"/><Relationship Id="rId86" Type="http://schemas.openxmlformats.org/officeDocument/2006/relationships/image" Target="media/image85.png"/><Relationship Id="rId85" Type="http://schemas.openxmlformats.org/officeDocument/2006/relationships/image" Target="media/image84.png"/><Relationship Id="rId84" Type="http://schemas.openxmlformats.org/officeDocument/2006/relationships/image" Target="media/image83.png"/><Relationship Id="rId83" Type="http://schemas.openxmlformats.org/officeDocument/2006/relationships/image" Target="media/image82.png"/><Relationship Id="rId82" Type="http://schemas.openxmlformats.org/officeDocument/2006/relationships/image" Target="media/image81.png"/><Relationship Id="rId81" Type="http://schemas.openxmlformats.org/officeDocument/2006/relationships/image" Target="media/image80.png"/><Relationship Id="rId80" Type="http://schemas.openxmlformats.org/officeDocument/2006/relationships/image" Target="media/image79.png"/><Relationship Id="rId8" Type="http://schemas.openxmlformats.org/officeDocument/2006/relationships/image" Target="media/image7.jpeg"/><Relationship Id="rId79" Type="http://schemas.openxmlformats.org/officeDocument/2006/relationships/image" Target="media/image78.png"/><Relationship Id="rId78" Type="http://schemas.openxmlformats.org/officeDocument/2006/relationships/image" Target="media/image77.png"/><Relationship Id="rId77" Type="http://schemas.openxmlformats.org/officeDocument/2006/relationships/image" Target="media/image76.png"/><Relationship Id="rId76" Type="http://schemas.openxmlformats.org/officeDocument/2006/relationships/image" Target="media/image75.png"/><Relationship Id="rId75" Type="http://schemas.openxmlformats.org/officeDocument/2006/relationships/image" Target="media/image74.png"/><Relationship Id="rId74" Type="http://schemas.openxmlformats.org/officeDocument/2006/relationships/image" Target="media/image73.png"/><Relationship Id="rId73" Type="http://schemas.openxmlformats.org/officeDocument/2006/relationships/image" Target="media/image72.png"/><Relationship Id="rId72" Type="http://schemas.openxmlformats.org/officeDocument/2006/relationships/image" Target="media/image71.png"/><Relationship Id="rId71" Type="http://schemas.openxmlformats.org/officeDocument/2006/relationships/image" Target="media/image70.png"/><Relationship Id="rId70" Type="http://schemas.openxmlformats.org/officeDocument/2006/relationships/image" Target="media/image69.png"/><Relationship Id="rId7" Type="http://schemas.openxmlformats.org/officeDocument/2006/relationships/image" Target="media/image6.jpeg"/><Relationship Id="rId69" Type="http://schemas.openxmlformats.org/officeDocument/2006/relationships/image" Target="media/image68.png"/><Relationship Id="rId68" Type="http://schemas.openxmlformats.org/officeDocument/2006/relationships/image" Target="media/image67.png"/><Relationship Id="rId67" Type="http://schemas.openxmlformats.org/officeDocument/2006/relationships/image" Target="media/image66.png"/><Relationship Id="rId66" Type="http://schemas.openxmlformats.org/officeDocument/2006/relationships/image" Target="media/image65.png"/><Relationship Id="rId65" Type="http://schemas.openxmlformats.org/officeDocument/2006/relationships/image" Target="media/image64.png"/><Relationship Id="rId64" Type="http://schemas.openxmlformats.org/officeDocument/2006/relationships/image" Target="media/image63.png"/><Relationship Id="rId63" Type="http://schemas.openxmlformats.org/officeDocument/2006/relationships/image" Target="media/image62.png"/><Relationship Id="rId62" Type="http://schemas.openxmlformats.org/officeDocument/2006/relationships/image" Target="media/image61.png"/><Relationship Id="rId61" Type="http://schemas.openxmlformats.org/officeDocument/2006/relationships/image" Target="media/image60.png"/><Relationship Id="rId60" Type="http://schemas.openxmlformats.org/officeDocument/2006/relationships/image" Target="media/image59.png"/><Relationship Id="rId6" Type="http://schemas.openxmlformats.org/officeDocument/2006/relationships/image" Target="media/image5.jpeg"/><Relationship Id="rId59" Type="http://schemas.openxmlformats.org/officeDocument/2006/relationships/image" Target="media/image58.png"/><Relationship Id="rId58" Type="http://schemas.openxmlformats.org/officeDocument/2006/relationships/image" Target="media/image57.png"/><Relationship Id="rId57" Type="http://schemas.openxmlformats.org/officeDocument/2006/relationships/image" Target="media/image56.jpeg"/><Relationship Id="rId56" Type="http://schemas.openxmlformats.org/officeDocument/2006/relationships/image" Target="media/image55.jpeg"/><Relationship Id="rId55" Type="http://schemas.openxmlformats.org/officeDocument/2006/relationships/image" Target="media/image54.jpeg"/><Relationship Id="rId54" Type="http://schemas.openxmlformats.org/officeDocument/2006/relationships/image" Target="media/image53.jpeg"/><Relationship Id="rId53" Type="http://schemas.openxmlformats.org/officeDocument/2006/relationships/image" Target="media/image52.jpeg"/><Relationship Id="rId52" Type="http://schemas.openxmlformats.org/officeDocument/2006/relationships/image" Target="media/image51.jpeg"/><Relationship Id="rId51" Type="http://schemas.openxmlformats.org/officeDocument/2006/relationships/image" Target="media/image50.jpeg"/><Relationship Id="rId50" Type="http://schemas.openxmlformats.org/officeDocument/2006/relationships/image" Target="media/image49.jpeg"/><Relationship Id="rId5" Type="http://schemas.openxmlformats.org/officeDocument/2006/relationships/image" Target="media/image4.jpeg"/><Relationship Id="rId49" Type="http://schemas.openxmlformats.org/officeDocument/2006/relationships/image" Target="media/image48.jpeg"/><Relationship Id="rId48" Type="http://schemas.openxmlformats.org/officeDocument/2006/relationships/image" Target="media/image47.jpeg"/><Relationship Id="rId47" Type="http://schemas.openxmlformats.org/officeDocument/2006/relationships/image" Target="media/image46.jpeg"/><Relationship Id="rId46" Type="http://schemas.openxmlformats.org/officeDocument/2006/relationships/image" Target="media/image45.jpeg"/><Relationship Id="rId45" Type="http://schemas.openxmlformats.org/officeDocument/2006/relationships/image" Target="media/image44.jpeg"/><Relationship Id="rId44" Type="http://schemas.openxmlformats.org/officeDocument/2006/relationships/image" Target="media/image43.jpeg"/><Relationship Id="rId43" Type="http://schemas.openxmlformats.org/officeDocument/2006/relationships/image" Target="media/image42.jpeg"/><Relationship Id="rId42" Type="http://schemas.openxmlformats.org/officeDocument/2006/relationships/image" Target="media/image41.jpeg"/><Relationship Id="rId41" Type="http://schemas.openxmlformats.org/officeDocument/2006/relationships/image" Target="media/image40.jpeg"/><Relationship Id="rId40" Type="http://schemas.openxmlformats.org/officeDocument/2006/relationships/image" Target="media/image39.jpeg"/><Relationship Id="rId4" Type="http://schemas.openxmlformats.org/officeDocument/2006/relationships/image" Target="media/image3.jpeg"/><Relationship Id="rId39" Type="http://schemas.openxmlformats.org/officeDocument/2006/relationships/image" Target="media/image38.jpeg"/><Relationship Id="rId38" Type="http://schemas.openxmlformats.org/officeDocument/2006/relationships/image" Target="media/image37.jpeg"/><Relationship Id="rId37" Type="http://schemas.openxmlformats.org/officeDocument/2006/relationships/image" Target="media/image36.jpeg"/><Relationship Id="rId36" Type="http://schemas.openxmlformats.org/officeDocument/2006/relationships/image" Target="media/image35.jpeg"/><Relationship Id="rId35" Type="http://schemas.openxmlformats.org/officeDocument/2006/relationships/image" Target="media/image34.jpeg"/><Relationship Id="rId34" Type="http://schemas.openxmlformats.org/officeDocument/2006/relationships/image" Target="media/image33.jpeg"/><Relationship Id="rId33" Type="http://schemas.openxmlformats.org/officeDocument/2006/relationships/image" Target="media/image32.jpeg"/><Relationship Id="rId32" Type="http://schemas.openxmlformats.org/officeDocument/2006/relationships/image" Target="media/image31.jpeg"/><Relationship Id="rId31" Type="http://schemas.openxmlformats.org/officeDocument/2006/relationships/image" Target="media/image30.jpeg"/><Relationship Id="rId30" Type="http://schemas.openxmlformats.org/officeDocument/2006/relationships/image" Target="media/image29.jpeg"/><Relationship Id="rId3" Type="http://schemas.openxmlformats.org/officeDocument/2006/relationships/image" Target="media/image2.jpeg"/><Relationship Id="rId29" Type="http://schemas.openxmlformats.org/officeDocument/2006/relationships/image" Target="media/image28.jpeg"/><Relationship Id="rId28" Type="http://schemas.openxmlformats.org/officeDocument/2006/relationships/image" Target="media/image27.jpeg"/><Relationship Id="rId27" Type="http://schemas.openxmlformats.org/officeDocument/2006/relationships/image" Target="media/image26.jpeg"/><Relationship Id="rId26" Type="http://schemas.openxmlformats.org/officeDocument/2006/relationships/image" Target="media/image25.jpeg"/><Relationship Id="rId25" Type="http://schemas.openxmlformats.org/officeDocument/2006/relationships/image" Target="media/image24.jpeg"/><Relationship Id="rId24" Type="http://schemas.openxmlformats.org/officeDocument/2006/relationships/image" Target="media/image23.jpeg"/><Relationship Id="rId23" Type="http://schemas.openxmlformats.org/officeDocument/2006/relationships/image" Target="media/image22.jpeg"/><Relationship Id="rId22" Type="http://schemas.openxmlformats.org/officeDocument/2006/relationships/image" Target="media/image21.jpeg"/><Relationship Id="rId21" Type="http://schemas.openxmlformats.org/officeDocument/2006/relationships/image" Target="media/image20.jpeg"/><Relationship Id="rId20" Type="http://schemas.openxmlformats.org/officeDocument/2006/relationships/image" Target="media/image19.jpeg"/><Relationship Id="rId2" Type="http://schemas.openxmlformats.org/officeDocument/2006/relationships/image" Target="NULL" TargetMode="External"/><Relationship Id="rId19" Type="http://schemas.openxmlformats.org/officeDocument/2006/relationships/image" Target="media/image18.jpeg"/><Relationship Id="rId18" Type="http://schemas.openxmlformats.org/officeDocument/2006/relationships/image" Target="media/image17.jpeg"/><Relationship Id="rId17" Type="http://schemas.openxmlformats.org/officeDocument/2006/relationships/image" Target="media/image16.jpeg"/><Relationship Id="rId16" Type="http://schemas.openxmlformats.org/officeDocument/2006/relationships/image" Target="media/image15.jpeg"/><Relationship Id="rId15" Type="http://schemas.openxmlformats.org/officeDocument/2006/relationships/image" Target="media/image14.jpeg"/><Relationship Id="rId14" Type="http://schemas.openxmlformats.org/officeDocument/2006/relationships/image" Target="media/image13.jpeg"/><Relationship Id="rId13" Type="http://schemas.openxmlformats.org/officeDocument/2006/relationships/image" Target="media/image12.jpeg"/><Relationship Id="rId12" Type="http://schemas.openxmlformats.org/officeDocument/2006/relationships/image" Target="media/image11.jpeg"/><Relationship Id="rId11" Type="http://schemas.openxmlformats.org/officeDocument/2006/relationships/image" Target="media/image10.jpeg"/><Relationship Id="rId10" Type="http://schemas.openxmlformats.org/officeDocument/2006/relationships/image" Target="media/image9.jpeg"/><Relationship Id="rId1" Type="http://schemas.openxmlformats.org/officeDocument/2006/relationships/image" Target="media/image1.jpeg"/></Relationship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www.wps.cn/officeDocument/2020/cellImage" Target="cellimages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pivotCacheDefinition" Target="pivotCache/pivotCacheDefinition3.xml"/><Relationship Id="rId12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883.4184490741" refreshedBy="Administrator" recordCount="4596">
  <cacheSource type="worksheet">
    <worksheetSource ref="A1:AW91749" sheet="总数据源"/>
  </cacheSource>
  <cacheFields count="56">
    <cacheField name="时间" numFmtId="0">
      <sharedItems containsString="0" containsBlank="1" containsNonDate="0" containsDate="1" minDate="2022-05-06T00:00:00" maxDate="2022-11-17T00:00:00" count="197"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m/>
      </sharedItems>
    </cacheField>
    <cacheField name="创意名称" numFmtId="0">
      <sharedItems containsBlank="1" count="92">
        <s v="wowcoco"/>
        <s v="shuaiger"/>
        <s v="tenajian-invite"/>
        <s v="tian666"/>
        <s v="hellotina"/>
        <s v="ten520"/>
        <s v="tenella"/>
        <s v="tenlynn"/>
        <s v="tencircle"/>
        <s v="wownina"/>
        <s v="兔尾"/>
        <s v="coolj"/>
        <s v="coolRyan"/>
        <s v="hali666"/>
        <s v="苏苏Suga"/>
        <s v="Coco zhu"/>
        <s v="chichi"/>
        <s v="blair007"/>
        <s v="qiuchen"/>
        <s v="susu2022"/>
        <s v="tenlynn-invite"/>
        <s v="ten520-invite"/>
        <s v="fishboy"/>
        <s v="tenielts-invite"/>
        <s v="skk2022"/>
        <s v="xiaojizi"/>
        <s v="tenella-invite"/>
        <s v="lexiyeah"/>
        <s v="for9999"/>
        <s v="hecola"/>
        <s v="yaozilv"/>
        <s v="mana666"/>
        <s v="pat2022"/>
        <s v="dai666"/>
        <s v="tenchat-invite"/>
        <s v="upup111"/>
        <s v="leilei"/>
        <s v="xiaofeiekk"/>
        <s v="shengli"/>
        <s v="2022offer"/>
        <s v="hisaimei-invite"/>
        <s v="大柠檬"/>
        <s v="aifansi"/>
        <s v="drose"/>
        <s v="一起练口语"/>
        <s v="hisaimei"/>
        <s v="lak666"/>
        <s v="lexiyeah_复制225217"/>
        <s v="wowerica-invite"/>
        <s v="zozo666-invite"/>
        <s v="ieltsyea-invite"/>
        <s v="ukmary666"/>
        <s v="一起加油-invite"/>
        <s v="大柠檬_复制000557"/>
        <s v="大柠檬_复制000841"/>
        <s v="xnyou99"/>
        <s v="praen"/>
        <s v="andy2022"/>
        <s v="dl2208"/>
        <s v="timlo15"/>
        <s v="toria520-invite"/>
        <s v="gua0407"/>
        <s v=" ieltsyea-invite"/>
        <s v="wowerica"/>
        <s v="tinaloveu"/>
        <s v="musicjia"/>
        <s v="halihot-invite"/>
        <s v="lily1234"/>
        <s v="lissi"/>
        <s v="dada2022-invite"/>
        <s v="talkalot-invite"/>
        <s v="lingge"/>
        <s v="pickgigi-invite"/>
        <s v="10quiz-invite"/>
        <s v="产品种草_创意_20221031_1"/>
        <s v="yzyy123"/>
        <s v="理理666"/>
        <s v="adamchen"/>
        <s v="kkjiayou-invite"/>
        <s v="iris018-invite"/>
        <s v="产品种草_创意_20221110_1"/>
        <s v="heykelly-invite"/>
        <s v="nainai"/>
        <s v="山姆先生-invite"/>
        <s v="kristina-invite"/>
        <s v="hiella-invite"/>
        <s v="zigezige-invite"/>
        <s v="kkenglish-invite"/>
        <s v="产品种草_创意_20221116_1"/>
        <s v="dafu666"/>
        <s v="leximock-invite"/>
        <m/>
      </sharedItems>
    </cacheField>
    <cacheField name="创意ID" numFmtId="0">
      <sharedItems containsString="0" containsBlank="1" containsNumber="1" containsInteger="1" minValue="0" maxValue="23541914" count="144">
        <n v="13833539"/>
        <n v="14007734"/>
        <n v="14366914"/>
        <n v="14400956"/>
        <n v="14401064"/>
        <n v="14417996"/>
        <n v="14421310"/>
        <n v="14421401"/>
        <n v="14596852"/>
        <n v="14939498"/>
        <n v="14943099"/>
        <n v="14943167"/>
        <n v="14943269"/>
        <n v="14944124"/>
        <n v="15049275"/>
        <n v="15049310"/>
        <n v="15434677"/>
        <n v="15435034"/>
        <n v="15435098"/>
        <n v="15435149"/>
        <n v="15490754"/>
        <n v="15490773"/>
        <n v="15490868"/>
        <n v="15490869"/>
        <n v="15491075"/>
        <n v="15491076"/>
        <n v="15597254"/>
        <n v="15597341"/>
        <n v="15597651"/>
        <n v="15608447"/>
        <n v="15608526"/>
        <n v="15608593"/>
        <n v="15608818"/>
        <n v="15597623"/>
        <n v="15855927"/>
        <n v="15884641"/>
        <n v="15884725"/>
        <n v="15884776"/>
        <n v="15884678"/>
        <n v="16331698"/>
        <n v="16331717"/>
        <n v="16331737"/>
        <n v="16331749"/>
        <n v="16331830"/>
        <n v="16331847"/>
        <n v="16435254"/>
        <n v="17190879"/>
        <n v="17191570"/>
        <n v="17192955"/>
        <n v="17193076"/>
        <n v="17517726"/>
        <n v="17519368"/>
        <n v="17519608"/>
        <n v="18135648"/>
        <n v="18135892"/>
        <n v="18135923"/>
        <n v="18136018"/>
        <n v="18136071"/>
        <n v="18135773"/>
        <n v="18154891"/>
        <n v="18154935"/>
        <n v="18154993"/>
        <n v="18155037"/>
        <n v="18327465"/>
        <n v="18327482"/>
        <n v="18350059"/>
        <n v="18616278"/>
        <n v="18616505"/>
        <n v="18616578"/>
        <n v="18616856"/>
        <n v="18616916"/>
        <n v="18706052"/>
        <n v="18706179"/>
        <n v="18706416"/>
        <n v="18962149"/>
        <n v="18972010"/>
        <n v="18972184"/>
        <n v="19041518"/>
        <n v="19043086"/>
        <n v="19043177"/>
        <n v="19043364"/>
        <n v="19043858"/>
        <n v="19270828"/>
        <n v="19270868"/>
        <n v="19270959"/>
        <n v="19270970"/>
        <n v="19270981"/>
        <n v="19615544"/>
        <n v="19628118"/>
        <n v="19691973"/>
        <n v="19692123"/>
        <n v="19692244"/>
        <n v="19692376"/>
        <n v="19692455"/>
        <n v="19913068"/>
        <n v="19913702"/>
        <n v="19913801"/>
        <n v="19945333"/>
        <n v="19945909"/>
        <n v="19946771"/>
        <n v="20221299"/>
        <n v="20221384"/>
        <n v="20293264"/>
        <n v="20803346"/>
        <n v="20803993"/>
        <n v="20804315"/>
        <n v="20804514"/>
        <n v="20804762"/>
        <n v="20807867"/>
        <n v="20929745"/>
        <n v="21269826"/>
        <n v="21378655"/>
        <n v="21378722"/>
        <n v="21378969"/>
        <n v="21438407"/>
        <n v="21438561"/>
        <n v="21438634"/>
        <n v="21438951"/>
        <n v="21548733"/>
        <n v="21548883"/>
        <n v="21906276"/>
        <n v="22054791"/>
        <n v="22054994"/>
        <n v="22055095"/>
        <n v="22459591"/>
        <n v="22459642"/>
        <n v="22612439"/>
        <n v="22612503"/>
        <n v="22612562"/>
        <n v="23040724"/>
        <n v="23041229"/>
        <n v="23124143"/>
        <n v="23124334"/>
        <n v="23124443"/>
        <n v="23124609"/>
        <n v="23124709"/>
        <n v="23530215"/>
        <n v="23530991"/>
        <n v="23541577"/>
        <n v="23541642"/>
        <n v="23541719"/>
        <n v="23541791"/>
        <n v="23541914"/>
        <m/>
      </sharedItems>
    </cacheField>
    <cacheField name="广告类型" numFmtId="0">
      <sharedItems containsBlank="1" count="4">
        <s v="信息流广告"/>
        <s v="搜索广告"/>
        <s v="全站智投广告"/>
        <m/>
      </sharedItems>
    </cacheField>
    <cacheField name="笔记ID" numFmtId="0">
      <sharedItems containsBlank="1" containsNumber="1" containsInteger="1" containsMixedTypes="1" count="81">
        <s v="626e572a0000000001029738"/>
        <s v="62710ecf000000000102a909"/>
        <s v="627efe1700000000210374d4"/>
        <s v="61a5e95300000000010286b0"/>
        <s v="61a9d09e00000000010286d9"/>
        <s v="62830b8d0000000001028f96"/>
        <s v="62830264000000000102ca2b"/>
        <s v="628240b20000000001024a9c"/>
        <s v="6288697c000000002103a6b7"/>
        <s v="6290cf0d000000000102577b"/>
        <s v="62569f410000000001026d5b"/>
        <s v="61dbe99500000000010250ba"/>
        <s v="61a891f40000000001025d75"/>
        <s v="62592c72000000000102d0b5"/>
        <s v="6218c8ad000000000102ca6d"/>
        <s v="629dbd2a000000002103d089"/>
        <s v="629dc7fa000000002103b537"/>
        <s v="629707b40000000021034c33"/>
        <s v="628221c3000000002103c7c5"/>
        <s v="62a1b791000000001b03a6a2"/>
        <s v="62a48994000000002103f795"/>
        <s v="62a2d98c000000001b0398e3"/>
        <s v="62a40fc10000000001026b57"/>
        <s v="625bd2db0000000001025888"/>
        <s v="628b8a28000000000102bfc2"/>
        <s v="628af12a000000000102451e"/>
        <s v="626bb38a0000000021035751"/>
        <s v="62a57f96000000001b03408f"/>
        <s v="62a85afa000000001d010a0c"/>
        <s v="62b2e6c90000000001026fe9"/>
        <s v="62b41ff7000000000e0217e5"/>
        <s v="6283569500000000010240bc"/>
        <s v="62566bac000000000102e796"/>
        <s v="62c92e4e000000000102efc0"/>
        <s v="62b007e60000000021038ded"/>
        <s v="62c61c4c0000000006034451"/>
        <s v="62d52b3f000000000e004743"/>
        <s v="62cfbd80000000000f000707"/>
        <s v="62e356d5000000001200794f"/>
        <s v="62df5eb3000000001b028f85"/>
        <s v="62ec8c43000000001b02206b"/>
        <s v="62bab357000000000e03fbe8"/>
        <s v="62fdd0a3000000001b01fa19"/>
        <s v="62f748fa0000000008010db8"/>
        <s v="62fc7c2d000000001200996c"/>
        <s v="63072a37000000001702e1d4"/>
        <s v="63071dfa000000001800d08f"/>
        <s v="62fe3077000000001b01e957"/>
        <s v="62fcd9390000000016030785"/>
        <s v="63031fdc000000001b023143"/>
        <s v="630d7d56000000001103eb22"/>
        <s v="6322fbd3000000001200fe0d"/>
        <s v="630f004f0000000012015a71"/>
        <n v="6.3218999e+23"/>
        <s v="632bd608000000001801bf8a"/>
        <s v="6337e9ba000000001c02fe66"/>
        <s v="632fdfb60000000017027a02"/>
        <s v="63319ccf00000000170144d9"/>
        <s v="632d9c76000000000800a87d"/>
        <s v="630c95f50000000012009162"/>
        <s v="633124aa0000000017018c85"/>
        <s v="62d633090000000011013ab4"/>
        <s v="634cd78b0000000007015d8c"/>
        <s v="634d143b000000000703a1ec"/>
        <s v="634e1fe10000000007038f3e"/>
        <s v="634f6705000000000601c4e0"/>
        <s v="6347d2d1000000000603ce72"/>
        <s v="635a1a920000000015021ccd"/>
        <s v="635697ee000000001400ee99"/>
        <s v="63565590000000001601a460"/>
        <s v="63602f4700000000090107ad"/>
        <s v="63621b45000000000601fc4d"/>
        <s v="63525543000000001402484b"/>
        <s v="63609ead00000000080108cd"/>
        <s v="6357b4ad000000001601af8a"/>
        <s v="63688af50000000007037d8f"/>
        <s v="6369c737000000000901294c"/>
        <s v="636e0c7b000000000c0223ff"/>
        <s v="636b67be000000000a00b768"/>
        <s v="6371ff92000000001c03ebd2"/>
        <m/>
      </sharedItems>
    </cacheField>
    <cacheField name="单元名称" numFmtId="0">
      <sharedItems containsBlank="1" count="131">
        <s v="0506-口语APP-23标签-wowococo"/>
        <s v="0510-种草-信息流-shuaiger"/>
        <s v="0518-种草-信息流-"/>
        <s v="0519-种草-信息流-tian666"/>
        <s v="0519-种草-信息流-hellotina"/>
        <s v="0519-种草-信息流-ten520"/>
        <s v="0519-种草-信息流-tenella"/>
        <s v="0519-英语口语-23标签人群-tenlynn"/>
        <s v="0523-英语面试-23标签-tencircle"/>
        <s v="0530-种草-信息流-wownina"/>
        <s v="0530-种草-信息流-兔尾"/>
        <s v="0530-种草-信息流-coolj"/>
        <s v="0530-种草-信息流-coolRyan"/>
        <s v="0530-种草-搜索-品牌词"/>
        <s v="0601-种草-信息流-hali666"/>
        <s v="0601-种草-信息流-susu2022"/>
        <s v="0610-英语口语-23标签人群-cocozhu"/>
        <s v="0610-英语口语-23标签人群-chichi"/>
        <s v="0610-种草-信息流-教育-blair007"/>
        <s v="0610-英语口语-23标签人群-qiuch"/>
        <s v="0611-种草-搜索-品牌词"/>
        <s v="0611-种草-搜索-APP词包"/>
        <s v="0611-种草-搜索-英语学习词包"/>
        <s v="0613-种草-搜索-职业英语词包"/>
        <s v="0613-种草-搜索-情感文案词包"/>
        <s v="0613-口语APP-23标签人群-fishboy"/>
        <s v="0613-四六级-23标签人群-tenielts"/>
        <s v="0613-种草-信息流-生活记录-skk2022"/>
        <s v="0613-英语外教-23标签人群-xiaojizi"/>
        <s v="0617-雅思学习-23标签人群-lexiyeah"/>
        <s v="0620-雅思学习-雅思词包-lexiyeah"/>
        <s v="0617-雅思学习-雅思词包-for9999"/>
        <s v="0617-TED阅读-ted词包-hecola"/>
        <s v="0617-雅思学习-雅思词包-yaozilv"/>
        <s v="0628-英语口音提升-23标签人-mana666"/>
        <s v="0628-沟通技巧-23标签人群-pat2022"/>
        <s v="0628-英语口音提升-23标签人群-dai666"/>
        <s v="0628-地道表达-23标签人群-tenchat"/>
        <s v="0628-功能测评+截屏-品牌词-合集"/>
        <s v="0629-英语APP-APP词包-hellotin"/>
        <s v="0719-外教体验课分享-23标签人群-xiao"/>
        <s v="0719-外教体验课分享-23标签人群-xiaof"/>
        <s v="0719-留学文化-23标签人群-sheng"/>
        <s v="0719-留学文化-23标签人群-shengli"/>
        <s v="0727-HR人设-IOS人群-2022offer"/>
        <s v="0727-日常学习-ios人群-hisaimei-"/>
        <s v="0727-日常学习-ios人群-大柠檬"/>
        <s v="0810-相亲-兴趣关键词-aifansi"/>
        <s v="0810-中式口音-ios人群-drose"/>
        <s v="0810-双语人群-标签关键词-mana666"/>
        <s v="0810-多国语言-高端机关键词-hisaimei"/>
        <s v="0810-可爱外教-标签关键词-xiaojizi"/>
        <s v="0810-口语技巧-ios人群-一起练口语"/>
        <s v="0815-口语练习神器-智能定向-lak66"/>
        <s v="0815-HR人设-IOS人群-2022offer"/>
        <s v="0816-雅思口语方法论-lexiyea"/>
        <s v="0822-英语口语app上课体验-coolj"/>
        <s v="0822-口语练习神器-口语关键词图文-lak66"/>
        <s v="0822-雅思学习课程-雅思词-yaozilv"/>
        <s v="0822-雅思学习-智投（教育）-yaozilv"/>
        <s v="0824-英语对话游戏-英语口语词-woweric"/>
        <s v="0824-外教唠嗑-英语app词-zozo666"/>
        <s v="0824-雅思口语+外教推荐-雅思词+外教词-"/>
        <s v="0830-口语练习神器-23+标签人群-lak66"/>
        <s v="0831-外教对话与教学-外教关键词包-ukmar"/>
        <s v="0831-英文名避坑指南-英语关键词包-一起加油"/>
        <s v="0901-雅思学习课程-雅思词-yaozilv"/>
        <s v="0901-雅思口语心态分享-雅思关键词包-大柠檬"/>
        <s v="0901-雅思口语心态分享-雅思关键词包-大柠檬-"/>
        <s v="0824-雅思口语+外教推荐-雅思词+外教词-_"/>
        <s v="0901-日常学习-ios人群-hisaimei"/>
        <s v="0907-华裔和外教对话-口语词-andy2022"/>
        <s v="0907-职场英文指南-职场英语-praen"/>
        <s v="0907-与外教聊焦虑-23+人群-xnyou99"/>
        <s v="0914-外教聊天经历-app英语相关词-dl2"/>
        <s v="0610-英语口语-23标签人群-qi"/>
        <s v="通用-0916-全站-雅思-ieltsyea"/>
        <s v="0916-地道表达-23标签人群-tenchat"/>
        <s v="0916-英文名避坑指南-英语关键词包-一起加油"/>
        <s v="0916-外教唠嗑-英语app词-zozo666"/>
        <s v="0916-与外教聊焦虑-23+人群-xnyou99"/>
        <s v="0921-种草-全站-生活记录-skk2022"/>
        <s v="0921-口语练习神器-智能定向-lak66"/>
        <s v="0921-英语对话游戏-英语口语词-woweric"/>
        <s v="0921-聊爱情语言-英语口语词-timlo15"/>
        <s v="0921- 美高生口语小诀窍-英语口语词-timl"/>
        <s v="0921- 雅思考官对话-雅思相关词-智能标题"/>
        <s v="0927-种草-搜索-ieltsyea-雅思词包"/>
        <s v="0927-种草-搜索-wowerica-英语口语词"/>
        <s v="0928-app推荐-英语口语APP-coolj"/>
        <s v="1009-雅思-口语提升干货-"/>
        <s v="1009-app推荐-外教聊天"/>
        <s v="1009-职场-如何提高口语"/>
        <s v="1009-app推荐-提升口语app推荐"/>
        <s v="1009-英语口语-与外教聊口音看法"/>
        <s v="0816-雅思口语方法论-lexiyea_复制104946"/>
        <s v="1011-智能定向"/>
        <s v="ios-1016-种草-信息流-mana666"/>
        <s v="1017-学习干货-英语学习经验"/>
        <s v="1017-app推荐-cambly外教推荐"/>
        <s v="1017-学习干货-如何提高英语口语"/>
        <s v="1009-app推荐-提升口语app推荐-智能定向"/>
        <s v="1017-学习干货-如何提高英语口语_复制175800"/>
        <s v="1017-app推荐-cambly外教推荐_复制175844"/>
        <s v="通用-1017-种草-全站-talkalot"/>
        <s v="全站-1009-种草-信息流-lily1234"/>
        <s v="通用-1009-种草-全站-tinaloveu"/>
        <s v="全站-1025-信息流-雅思-gua0407"/>
        <s v="1026-职场-如何主持会议"/>
        <s v="1026-英语口语-GB语言类游戏"/>
        <s v="1026-英语口语-口语聊天开场"/>
        <s v="1026-雅思-雅思外教口语评分"/>
        <s v="1031-英语口语-宝藏外教推荐"/>
        <s v="1102-英语口语-外教连麦pk挑战"/>
        <s v="1102-英语口语-宝藏外教"/>
        <s v="1102-雅思口语-雅思备考"/>
        <s v="1109-种草-全站-adamchen"/>
        <s v="1109-种草-全站-yzyy123"/>
        <s v="1110-英语口语-英语俚语"/>
        <s v="1110-英语口语-与外教聊健身"/>
        <s v="1110-英语口语-与外教聊学口语"/>
        <s v="1110-雅思口语-雅思低分口语表达测试"/>
        <s v="1110-雅思口语-外教聊天如果提高雅思口语"/>
        <s v="1116-雅思学习课程-雅思词-yaozilv"/>
        <s v="1116-英语口语-英语俚语"/>
        <s v="1116-职场-外企面试"/>
        <s v="1116-英语外教-论外教的帮助"/>
        <s v="1116-app推荐-外教推荐"/>
        <s v="1116-雅思-雅思口语如何考上8分"/>
        <s v="1116-雅思-雅思口语外教推荐名单"/>
        <m/>
      </sharedItems>
    </cacheField>
    <cacheField name="单元ID" numFmtId="0">
      <sharedItems containsString="0" containsBlank="1" containsNumber="1" containsInteger="1" minValue="0" maxValue="6242490" count="131">
        <n v="2841929"/>
        <n v="2863014"/>
        <n v="2907860"/>
        <n v="2912276"/>
        <n v="2912295"/>
        <n v="2915431"/>
        <n v="2915997"/>
        <n v="2916018"/>
        <n v="2936590"/>
        <n v="2979361"/>
        <n v="2979562"/>
        <n v="2979568"/>
        <n v="2979578"/>
        <n v="2979606"/>
        <n v="2994865"/>
        <n v="2994868"/>
        <n v="3038008"/>
        <n v="3038021"/>
        <n v="3038026"/>
        <n v="3038028"/>
        <n v="3045741"/>
        <n v="3045744"/>
        <n v="3045752"/>
        <n v="3054741"/>
        <n v="3054813"/>
        <n v="3056615"/>
        <n v="3056638"/>
        <n v="3056651"/>
        <n v="3056694"/>
        <n v="3096506"/>
        <n v="3102042"/>
        <n v="3102059"/>
        <n v="3102070"/>
        <n v="3102051"/>
        <n v="3177991"/>
        <n v="3177998"/>
        <n v="3178012"/>
        <n v="3178020"/>
        <n v="3178059"/>
        <n v="3199477"/>
        <n v="3312699"/>
        <n v="3312749"/>
        <n v="3312923"/>
        <n v="3312953"/>
        <n v="3359714"/>
        <n v="3359890"/>
        <n v="3359943"/>
        <n v="3622680"/>
        <n v="3622824"/>
        <n v="3622852"/>
        <n v="3622910"/>
        <n v="3622941"/>
        <n v="3622748"/>
        <n v="3717010"/>
        <n v="3717030"/>
        <n v="3727790"/>
        <n v="3855886"/>
        <n v="3855995"/>
        <n v="3856100"/>
        <n v="3856178"/>
        <n v="3899330"/>
        <n v="3899464"/>
        <n v="3899564"/>
        <n v="4016760"/>
        <n v="4020791"/>
        <n v="4020929"/>
        <n v="4053710"/>
        <n v="4054438"/>
        <n v="4054508"/>
        <n v="4054588"/>
        <n v="4054864"/>
        <n v="4160480"/>
        <n v="4160497"/>
        <n v="4160533"/>
        <n v="4318540"/>
        <n v="4324522"/>
        <n v="4355755"/>
        <n v="4355829"/>
        <n v="4355885"/>
        <n v="4355951"/>
        <n v="4355986"/>
        <n v="4458728"/>
        <n v="4459094"/>
        <n v="4459123"/>
        <n v="4473865"/>
        <n v="4474081"/>
        <n v="4474319"/>
        <n v="4616573"/>
        <n v="4616614"/>
        <n v="4652124"/>
        <n v="4926198"/>
        <n v="4926466"/>
        <n v="4926588"/>
        <n v="4926725"/>
        <n v="4926862"/>
        <n v="4928535"/>
        <n v="4988589"/>
        <n v="5148961"/>
        <n v="5201095"/>
        <n v="5201126"/>
        <n v="5201261"/>
        <n v="5228834"/>
        <n v="5228905"/>
        <n v="5228944"/>
        <n v="5229065"/>
        <n v="5277914"/>
        <n v="5278000"/>
        <n v="5442255"/>
        <n v="5512759"/>
        <n v="5512858"/>
        <n v="5512921"/>
        <n v="5705404"/>
        <n v="5705426"/>
        <n v="5779468"/>
        <n v="5779551"/>
        <n v="5779589"/>
        <n v="5991279"/>
        <n v="5991556"/>
        <n v="6031256"/>
        <n v="6031323"/>
        <n v="6031367"/>
        <n v="6031450"/>
        <n v="6031503"/>
        <n v="6237012"/>
        <n v="6237396"/>
        <n v="6242360"/>
        <n v="6242382"/>
        <n v="6242415"/>
        <n v="6242450"/>
        <n v="6242490"/>
        <m/>
      </sharedItems>
    </cacheField>
    <cacheField name="计划名称" numFmtId="0">
      <sharedItems containsBlank="1" count="127">
        <s v="0506-种草-信息流-wowcoco"/>
        <s v="0510-种草-信息流-shuaiger"/>
        <s v="0518-种草-信息流-tenajian"/>
        <s v="0519-种草-信息流-tian666"/>
        <s v="0519-种草-信息流-hellotina"/>
        <s v="0519-种草-信息流-ten520"/>
        <s v="0519-种草-信息流-tenella"/>
        <s v="0519-种草-信息流-tenlynn"/>
        <s v="0523-种草-信息流-tencircle"/>
        <s v="0530-种草-信息流-wownina"/>
        <s v="0530-种草-信息流-兔尾"/>
        <s v="ios-0530-种草-信息流-coolj"/>
        <s v="0530-种草-信息流-coolRyan"/>
        <s v="0530-种草-搜索-品牌词"/>
        <s v="0601-种草-信息流-hali666"/>
        <s v="0601-种草-信息流-susu2022"/>
        <s v="0610-种草-信息流-生活记录-cocozhu"/>
        <s v="0610-种草-信息流-生活记录-chichi"/>
        <s v="0610-种草-信息流-教育-blair007"/>
        <s v="通用-0610-信息流-General-qiuch"/>
        <s v="0611-种草-搜索-品牌词-coolj"/>
        <s v="ios-0613-信息流-APP测评-fishbo"/>
        <s v="0613-种草-信息流-学习干货-tenielt"/>
        <s v="ios-0613-信息流-生活记录-skk2022"/>
        <s v="ios-0613-信息流-生活记录-xiaojiz"/>
        <s v="0617-种草-信息流-学习干货-lexiyeah"/>
        <s v="0620-种草-搜索-学习干货-lexiyeah"/>
        <s v="0617-种草-搜索-学习干货-for9999"/>
        <s v="0617-种草-搜索-学习干货-hecola"/>
        <s v="0617-种草-搜索-学习干货-yaozilv"/>
        <s v="ios-0628-信息流-APP推荐-mana66"/>
        <s v="ios-0628-信息流-学习干货-pat2022"/>
        <s v="ios-0628-信息流-APP推荐-dai666"/>
        <s v="ios-0628-信息流-学习干货-tenchat"/>
        <s v="0628-种草-搜索-APP推荐-品牌词-leil"/>
        <s v="0611-种草-搜索-app词-hellotina"/>
        <s v="ios-0719-信息流-APP推荐-xiaofe"/>
        <s v="安卓-0719-信息流-APP推荐-xiaofe"/>
        <s v="ios-0719-信息流-英语文化-shengli"/>
        <s v="安卓-0719-信息流-英语文化-shengli"/>
        <s v="ios-0727-信息流-职场-2022offer"/>
        <s v="ios-0727-信息流-学习干货-hisaime"/>
        <s v="ios-0727-信息流-学习干货-大柠檬"/>
        <s v="ios-0810-信息流-干货分享-aifansi"/>
        <s v="ios-0810-信息流-生活记录-drose"/>
        <s v="安卓-0810-信息流-APP推荐-mana666"/>
        <s v="安卓-0810-信息流-学习干货-hisaimei"/>
        <s v="安卓-0810-信息流-生活记录-xiaojiz"/>
        <s v="ios-0810-信息流-职场-一起练口语"/>
        <s v="ios-0815-信息流-app测评-lak666"/>
        <s v="安卓-0815-信息流-职场-2022offer"/>
        <s v="ios-0816-信息流-学习干货-lexiyea"/>
        <s v="ios-0822-信息流-app推荐-coolj"/>
        <s v="安卓-0822-信息流-app测评-lak666"/>
        <s v="ios-0822-信息流-学习干货-yaozilv"/>
        <s v="通用-0822-搜索-智投-yaozilv"/>
        <s v="ios-0824-信息流-英语口语-woweric"/>
        <s v="ios-0824-信息流-app测评-zozo66"/>
        <s v="ios-0824-信息流-雅思-ieltsyea"/>
        <s v="ios-0830-信息流-app测评-lak666"/>
        <s v="ios-0831-信息流-学习干货-ukmary6"/>
        <s v="ios-0831-信息流-实用英语-一起加油"/>
        <s v="安卓-0901-信息流-学习干货-yaozilv"/>
        <s v="ios-0901-信息流-学习干货-大柠檬"/>
        <s v="安卓-0901-信息流-学习干货-大柠檬"/>
        <s v="安卓-0824-信息流-雅思-ieltsyea"/>
        <s v="安卓-0901-信息流-学习干货-hisaimei"/>
        <s v="ios-0907-信息流-英语口语-andy202"/>
        <s v="ios-0907-信息流-职场-praen"/>
        <s v="ios-0907-信息流-自我提升-xnyou99"/>
        <s v="ios-0914-信息流-app推荐-dl2208"/>
        <s v="ios-0610-信息流-General-qiuc"/>
        <s v="通用-0916-全站-雅思-ieltsyea"/>
        <s v="安卓-0916-信息流-学习干货-tenchat"/>
        <s v="安卓-0916-信息流-实用英语-一起加油"/>
        <s v="安卓-0916-信息流-app测评-zozo66"/>
        <s v="安卓-0916-信息流-自我提升-xnyou99"/>
        <s v="通用-0921-全站-生活记录-skk2022"/>
        <s v="安卓-0921-信息流-app测评-lak666"/>
        <s v="安卓-0921-信息流-英语口语-woweric"/>
        <s v="ios-种草-信息流-英语口语-timlo15"/>
        <s v="ios-种草-信息流-英语口语-toria520"/>
        <s v="ios-0921-信息流-雅思-gua0407"/>
        <s v="0927-种草-搜索-ieltsyea-雅思词包"/>
        <s v="0927-种草-搜索-wowerica-英语口语词"/>
        <s v="ios-0927-种草-信息流-coolj"/>
        <s v="ios-1009-种草-信息流-tinaloveu"/>
        <s v="ios-1009-种草-信息流-musicjia"/>
        <s v="ios-1009-种草-信息流-halihot"/>
        <s v="ios-1009-种草-信息流-lily1234"/>
        <s v="ios-1009-种草-信息流-lissi"/>
        <s v="安卓-1009-信息流-学习干货-lexiyea"/>
        <s v="ios-1011-信息流-生活记录-skk2022"/>
        <s v="ios-1016-种草-信息流-mana666"/>
        <s v="ios-1017-种草-信息流-dada2022"/>
        <s v="ios-1017-种草-信息流-talkalot"/>
        <s v="ios-1017-种草-信息流-lingge"/>
        <s v="安卓-1009-种草-信息流-lily1234"/>
        <s v="安卓-1017-种草-信息流-lingge"/>
        <s v="安卓-1017-种草-信息流-talkalot"/>
        <s v="通用-1017-全站-talkalot"/>
        <s v="全站-1009-种草-信息流-lily1234"/>
        <s v="通用-1009-种草-全站-tinaloveu"/>
        <s v="全站-1025-信息流-雅思-gua0407"/>
        <s v="ios-1026-种草-信息流-wanka"/>
        <s v="ios-1026-种草-信息流-10quiz"/>
        <s v="ios-1026-种草-信息流-pickgigi"/>
        <s v="ios-1031-种草-信息流-yzyy123"/>
        <s v="ios-1031-种草-信息流-理理666"/>
        <s v="ios-1102-种草-信息流-adamchen"/>
        <s v="ios-1102-种草-信息流-kkjiayou"/>
        <s v="ios-1102-种草-信息流-iris018"/>
        <s v="1109-种草-全站-adamchen"/>
        <s v="1109-种草-全站-yzyy123"/>
        <s v="ios-1110-种草-信息流-山姆先生"/>
        <s v="ios-1110-种草-信息流-kristina"/>
        <s v="ios-1110-种草-信息流-hiella"/>
        <s v="ios-1110-种草-信息流-heykelly"/>
        <s v="ios-1110-种草-信息流-nainai"/>
        <s v="通用-1116-种草-全站-yaozilv"/>
        <s v="通用-1116-种草-全站-山姆先生-invite"/>
        <s v="ios-1116-种草-信息流-zigezige"/>
        <s v="ios-1116-种草-信息流-kkenglish"/>
        <s v="ios-1116-种草-信息流-xiaohao11"/>
        <s v="ios-1116-种草-信息流-dafu666"/>
        <s v="ios-1116-种草-信息流-leximock"/>
        <m/>
      </sharedItems>
    </cacheField>
    <cacheField name="计划ID" numFmtId="0">
      <sharedItems containsString="0" containsBlank="1" containsNumber="1" containsInteger="1" minValue="0" maxValue="5178907" count="127">
        <n v="2254267"/>
        <n v="2274139"/>
        <n v="2315029"/>
        <n v="2319032"/>
        <n v="2319060"/>
        <n v="2322119"/>
        <n v="2322623"/>
        <n v="2322646"/>
        <n v="2341453"/>
        <n v="2381280"/>
        <n v="2381457"/>
        <n v="2381461"/>
        <n v="2381464"/>
        <n v="2381483"/>
        <n v="2394908"/>
        <n v="2394911"/>
        <n v="2435592"/>
        <n v="2435612"/>
        <n v="2435618"/>
        <n v="2435620"/>
        <n v="2443133"/>
        <n v="2454057"/>
        <n v="2454081"/>
        <n v="2454104"/>
        <n v="2454146"/>
        <n v="2491536"/>
        <n v="2496898"/>
        <n v="2496947"/>
        <n v="2496957"/>
        <n v="2496937"/>
        <n v="2568640"/>
        <n v="2568645"/>
        <n v="2568650"/>
        <n v="2568655"/>
        <n v="2568665"/>
        <n v="2587608"/>
        <n v="2701368"/>
        <n v="2701383"/>
        <n v="2701581"/>
        <n v="2701604"/>
        <n v="2747940"/>
        <n v="2748159"/>
        <n v="2748213"/>
        <n v="3007991"/>
        <n v="3008130"/>
        <n v="3008159"/>
        <n v="3008219"/>
        <n v="3008251"/>
        <n v="3008054"/>
        <n v="3102222"/>
        <n v="3102246"/>
        <n v="3112901"/>
        <n v="3240989"/>
        <n v="3241088"/>
        <n v="3241189"/>
        <n v="3241261"/>
        <n v="3284188"/>
        <n v="3284319"/>
        <n v="3284422"/>
        <n v="3400998"/>
        <n v="3404504"/>
        <n v="3404624"/>
        <n v="3436587"/>
        <n v="3437289"/>
        <n v="3437346"/>
        <n v="3437438"/>
        <n v="3437721"/>
        <n v="3543321"/>
        <n v="3543345"/>
        <n v="3543380"/>
        <n v="3695677"/>
        <n v="3701145"/>
        <n v="3730480"/>
        <n v="3730547"/>
        <n v="3730599"/>
        <n v="3730663"/>
        <n v="3730690"/>
        <n v="3823048"/>
        <n v="3823377"/>
        <n v="3823407"/>
        <n v="3836187"/>
        <n v="3836698"/>
        <n v="3836916"/>
        <n v="3951085"/>
        <n v="3951133"/>
        <n v="3951184"/>
        <n v="4181374"/>
        <n v="4181884"/>
        <n v="4181983"/>
        <n v="4182082"/>
        <n v="4182195"/>
        <n v="4183518"/>
        <n v="4228308"/>
        <n v="4347424"/>
        <n v="4386105"/>
        <n v="4386152"/>
        <n v="4386268"/>
        <n v="4407266"/>
        <n v="4407327"/>
        <n v="4407358"/>
        <n v="4407441"/>
        <n v="4445164"/>
        <n v="4445232"/>
        <n v="4570099"/>
        <n v="4623373"/>
        <n v="4623452"/>
        <n v="4623502"/>
        <n v="4771610"/>
        <n v="4771629"/>
        <n v="4830161"/>
        <n v="4830227"/>
        <n v="4830255"/>
        <n v="4988712"/>
        <n v="4988903"/>
        <n v="5019187"/>
        <n v="5019228"/>
        <n v="5019262"/>
        <n v="5019325"/>
        <n v="5019370"/>
        <n v="5174740"/>
        <n v="5175042"/>
        <n v="5178799"/>
        <n v="5178823"/>
        <n v="5178847"/>
        <n v="5178874"/>
        <n v="5178907"/>
        <m/>
      </sharedItems>
    </cacheField>
    <cacheField name="创意组合方式" numFmtId="0">
      <sharedItems containsBlank="1" count="2">
        <s v="自定义创意"/>
        <m/>
      </sharedItems>
    </cacheField>
    <cacheField name="消费" numFmtId="0">
      <sharedItems containsString="0" containsBlank="1" containsNumber="1" minValue="0" maxValue="3206.99" count="3812">
        <n v="275.11"/>
        <n v="276.06"/>
        <n v="304.25"/>
        <n v="280.36"/>
        <n v="275.5"/>
        <n v="360"/>
        <n v="277.15"/>
        <n v="279.07"/>
        <n v="284.09"/>
        <n v="317.46"/>
        <n v="279.24"/>
        <n v="310.6"/>
        <n v="280.09"/>
        <n v="295.36"/>
        <n v="278.26"/>
        <n v="306.52"/>
        <n v="768.81"/>
        <n v="305.96"/>
        <n v="886.35"/>
        <n v="281.28"/>
        <n v="958.45"/>
        <n v="300.11"/>
        <n v="179.54"/>
        <n v="955.25"/>
        <n v="209.06"/>
        <n v="186.27"/>
        <n v="135.96"/>
        <n v="16.23"/>
        <n v="194.01"/>
        <n v="189.64"/>
        <n v="188.4"/>
        <n v="1153.62"/>
        <n v="187.58"/>
        <n v="126.61"/>
        <n v="22.74"/>
        <n v="188.73"/>
        <n v="463.72"/>
        <n v="467.58"/>
        <n v="1002.92"/>
        <n v="184.84"/>
        <n v="149.59"/>
        <n v="25.51"/>
        <n v="164.38"/>
        <n v="425.57"/>
        <n v="416.65"/>
        <n v="1154.65"/>
        <n v="184.56"/>
        <n v="158.45"/>
        <n v="28.74"/>
        <n v="188.75"/>
        <n v="457.08"/>
        <n v="462.33"/>
        <n v="1417.21"/>
        <n v="186.34"/>
        <n v="127.26"/>
        <n v="21.09"/>
        <n v="184.74"/>
        <n v="461.88"/>
        <n v="470.76"/>
        <n v="178.33"/>
        <n v="1336.64"/>
        <n v="159.28"/>
        <n v="59.62"/>
        <n v="51.19"/>
        <n v="423.25"/>
        <n v="177.81"/>
        <n v="444.42"/>
        <n v="161.19"/>
        <n v="1450.55"/>
        <n v="179.59"/>
        <n v="91.64"/>
        <n v="461.06"/>
        <n v="185.3"/>
        <n v="459.34"/>
        <n v="185.57"/>
        <n v="1459.83"/>
        <n v="182.71"/>
        <n v="178.83"/>
        <n v="462.82"/>
        <n v="181.98"/>
        <n v="509.18"/>
        <n v="187.6"/>
        <n v="1461.11"/>
        <n v="187.72"/>
        <n v="55.91"/>
        <n v="463.56"/>
        <n v="184.66"/>
        <n v="465.75"/>
        <n v="182.45"/>
        <n v="1147.31"/>
        <n v="161.48"/>
        <n v="79.82"/>
        <n v="377.21"/>
        <n v="154.68"/>
        <n v="398.86"/>
        <n v="138.18"/>
        <n v="1456.29"/>
        <n v="191.2"/>
        <n v="132.83"/>
        <n v="470.89"/>
        <n v="184.99"/>
        <n v="466.81"/>
        <n v="186.78"/>
        <n v="1701.49"/>
        <n v="112.42"/>
        <n v="131.81"/>
        <n v="454.01"/>
        <n v="182.42"/>
        <n v="465.72"/>
        <n v="179.18"/>
        <n v="122.2"/>
        <n v="32.34"/>
        <n v="0.36"/>
        <n v="1973.28"/>
        <n v="185.01"/>
        <n v="260.95"/>
        <n v="467.88"/>
        <n v="184.85"/>
        <n v="463.5"/>
        <n v="184.6"/>
        <n v="186.31"/>
        <n v="458.82"/>
        <n v="954.89"/>
        <n v="1484.44"/>
        <n v="54.11"/>
        <n v="1959.08"/>
        <n v="183.73"/>
        <n v="144.57"/>
        <n v="273.15"/>
        <n v="187.27"/>
        <n v="644.76"/>
        <n v="272.32"/>
        <n v="102.84"/>
        <n v="461.45"/>
        <n v="949.18"/>
        <n v="1484.28"/>
        <n v="41.27"/>
        <n v="0.15"/>
        <n v="14.8"/>
        <n v="1979.37"/>
        <n v="186.28"/>
        <n v="187.63"/>
        <n v="951.25"/>
        <n v="280.28"/>
        <n v="460.44"/>
        <n v="953.97"/>
        <n v="1450.27"/>
        <n v="68.34"/>
        <n v="78.9"/>
        <n v="189.6"/>
        <n v="1971.32"/>
        <n v="184.44"/>
        <n v="185.99"/>
        <n v="952.41"/>
        <n v="275.08"/>
        <n v="464.76"/>
        <n v="951.49"/>
        <n v="1456.17"/>
        <n v="67.21"/>
        <n v="139.43"/>
        <n v="181.73"/>
        <n v="1960.23"/>
        <n v="184.86"/>
        <n v="187.43"/>
        <n v="956.05"/>
        <n v="278.15"/>
        <n v="461.33"/>
        <n v="948.69"/>
        <n v="1462.94"/>
        <n v="190.84"/>
        <n v="163.55"/>
        <n v="186"/>
        <n v="1916.6"/>
        <n v="185.26"/>
        <n v="183.46"/>
        <n v="1064.12"/>
        <n v="276.99"/>
        <n v="487.66"/>
        <n v="950.89"/>
        <n v="1459.14"/>
        <n v="201.62"/>
        <n v="182.28"/>
        <n v="187.24"/>
        <n v="1955.84"/>
        <n v="184.26"/>
        <n v="185.93"/>
        <n v="1051.06"/>
        <n v="275.64"/>
        <n v="399.94"/>
        <n v="947.92"/>
        <n v="1453.4"/>
        <n v="205.18"/>
        <n v="198.64"/>
        <n v="202.75"/>
        <n v="181.97"/>
        <n v="950.05"/>
        <n v="472.06"/>
        <n v="277.9"/>
        <n v="3206.99"/>
        <n v="278.93"/>
        <n v="16.04"/>
        <n v="187.65"/>
        <n v="453.77"/>
        <n v="243.28"/>
        <n v="824.4"/>
        <n v="179.56"/>
        <n v="947.12"/>
        <n v="460.75"/>
        <n v="275.25"/>
        <n v="3170.86"/>
        <n v="274.74"/>
        <n v="185.33"/>
        <n v="462.15"/>
        <n v="265.37"/>
        <n v="814.27"/>
        <n v="182.94"/>
        <n v="945.93"/>
        <n v="460.81"/>
        <n v="3192.22"/>
        <n v="276.19"/>
        <n v="460.69"/>
        <n v="209.4"/>
        <n v="859.28"/>
        <n v="178.09"/>
        <n v="889.28"/>
        <n v="368.79"/>
        <n v="276.41"/>
        <n v="2961.21"/>
        <n v="260.05"/>
        <n v="181.63"/>
        <n v="444.43"/>
        <n v="843.07"/>
        <n v="177.69"/>
        <n v="188.25"/>
        <n v="181.62"/>
        <n v="170.57"/>
        <n v="154.4"/>
        <n v="788.29"/>
        <n v="392.3"/>
        <n v="241.7"/>
        <n v="2526.2"/>
        <n v="238.63"/>
        <n v="150.57"/>
        <n v="400.22"/>
        <n v="1189.18"/>
        <n v="154.71"/>
        <n v="171.52"/>
        <n v="161.49"/>
        <n v="152.77"/>
        <n v="11.02"/>
        <n v="74.49"/>
        <n v="12.96"/>
        <n v="12.92"/>
        <n v="201.4"/>
        <n v="53.52"/>
        <n v="153.8"/>
        <n v="752.77"/>
        <n v="383.92"/>
        <n v="225"/>
        <n v="2374.21"/>
        <n v="199.53"/>
        <n v="143.61"/>
        <n v="374.34"/>
        <n v="1428.98"/>
        <n v="154.3"/>
        <n v="193.98"/>
        <n v="145.26"/>
        <n v="149.74"/>
        <n v="7.82"/>
        <n v="117.98"/>
        <n v="15.68"/>
        <n v="10.52"/>
        <n v="175.15"/>
        <n v="56.88"/>
        <n v="169.78"/>
        <n v="823.29"/>
        <n v="400.42"/>
        <n v="253.32"/>
        <n v="2707.2"/>
        <n v="240.97"/>
        <n v="165.55"/>
        <n v="421.66"/>
        <n v="1717.51"/>
        <n v="165.59"/>
        <n v="194.11"/>
        <n v="168.42"/>
        <n v="14.77"/>
        <n v="122.87"/>
        <n v="22.26"/>
        <n v="7.53"/>
        <n v="236.24"/>
        <n v="46.83"/>
        <n v="16.79"/>
        <n v="17.17"/>
        <n v="0.27"/>
        <n v="83.96"/>
        <n v="16.08"/>
        <n v="6.52"/>
        <n v="17.5"/>
        <n v="171.63"/>
        <n v="782.83"/>
        <n v="375.94"/>
        <n v="249.76"/>
        <n v="2538.73"/>
        <n v="236.65"/>
        <n v="169.19"/>
        <n v="417.65"/>
        <n v="1689.05"/>
        <n v="171.88"/>
        <n v="175.99"/>
        <n v="122.19"/>
        <n v="175.72"/>
        <n v="15.32"/>
        <n v="82.78"/>
        <n v="12.57"/>
        <n v="5.97"/>
        <n v="197.02"/>
        <n v="32.19"/>
        <n v="50.77"/>
        <n v="46.47"/>
        <n v="2.15"/>
        <n v="2.78"/>
        <n v="180.08"/>
        <n v="36.41"/>
        <n v="74.33"/>
        <n v="165.35"/>
        <n v="177.92"/>
        <n v="700.06"/>
        <n v="377.73"/>
        <n v="266.18"/>
        <n v="2615.57"/>
        <n v="262.44"/>
        <n v="176"/>
        <n v="441.52"/>
        <n v="1702.04"/>
        <n v="180.99"/>
        <n v="193.15"/>
        <n v="170.93"/>
        <n v="183.63"/>
        <n v="12.11"/>
        <n v="98.19"/>
        <n v="13.15"/>
        <n v="2.86"/>
        <n v="196.56"/>
        <n v="31.45"/>
        <n v="50.39"/>
        <n v="46.16"/>
        <n v="0.64"/>
        <n v="6.42"/>
        <n v="36.25"/>
        <n v="36.38"/>
        <n v="28.24"/>
        <n v="184.63"/>
        <n v="190.38"/>
        <n v="958.25"/>
        <n v="198.51"/>
        <n v="289.21"/>
        <n v="2920.48"/>
        <n v="290.35"/>
        <n v="191.4"/>
        <n v="487.76"/>
        <n v="981.51"/>
        <n v="196.5"/>
        <n v="201.46"/>
        <n v="192.95"/>
        <n v="193.54"/>
        <n v="14.61"/>
        <n v="88.54"/>
        <n v="18.56"/>
        <n v="2.91"/>
        <n v="206.58"/>
        <n v="20.25"/>
        <n v="63.32"/>
        <n v="35.6"/>
        <n v="0.74"/>
        <n v="3.9"/>
        <n v="52.71"/>
        <n v="149.19"/>
        <n v="25.96"/>
        <n v="193.19"/>
        <n v="201.22"/>
        <n v="1006.53"/>
        <n v="301.99"/>
        <n v="3006.81"/>
        <n v="301.61"/>
        <n v="203.4"/>
        <n v="18.82"/>
        <n v="1005.45"/>
        <n v="202.12"/>
        <n v="199.73"/>
        <n v="200.85"/>
        <n v="199.15"/>
        <n v="17.88"/>
        <n v="96.53"/>
        <n v="23.43"/>
        <n v="5.25"/>
        <n v="179.1"/>
        <n v="25.19"/>
        <n v="65.54"/>
        <n v="41.5"/>
        <n v="0.59"/>
        <n v="2.58"/>
        <n v="93.68"/>
        <n v="200.42"/>
        <n v="36.54"/>
        <n v="203.24"/>
        <n v="1.86"/>
        <n v="211.02"/>
        <n v="118.39"/>
        <n v="37.06"/>
        <n v="202.03"/>
        <n v="1008.41"/>
        <n v="303.41"/>
        <n v="3013.37"/>
        <n v="303.98"/>
        <n v="200.25"/>
        <n v="1007.08"/>
        <n v="202.96"/>
        <n v="201.7"/>
        <n v="202.51"/>
        <n v="17.15"/>
        <n v="111.81"/>
        <n v="30.81"/>
        <n v="4.55"/>
        <n v="218.95"/>
        <n v="40.07"/>
        <n v="52.45"/>
        <n v="34.05"/>
        <n v="0.81"/>
        <n v="3.47"/>
        <n v="80.42"/>
        <n v="202.85"/>
        <n v="38.19"/>
        <n v="201.98"/>
        <n v="206.36"/>
        <n v="182.56"/>
        <n v="203.31"/>
        <n v="196.66"/>
        <n v="1003.6"/>
        <n v="298.5"/>
        <n v="3011.12"/>
        <n v="310.36"/>
        <n v="201.11"/>
        <n v="195.97"/>
        <n v="201.28"/>
        <n v="206.07"/>
        <n v="201.31"/>
        <n v="29.47"/>
        <n v="111.84"/>
        <n v="26.35"/>
        <n v="4.18"/>
        <n v="228.77"/>
        <n v="39.04"/>
        <n v="51.82"/>
        <n v="42.48"/>
        <n v="2.89"/>
        <n v="89.26"/>
        <n v="200.14"/>
        <n v="58.23"/>
        <n v="201.78"/>
        <n v="204.85"/>
        <n v="168.83"/>
        <n v="205.45"/>
        <n v="200.45"/>
        <n v="1007.46"/>
        <n v="303.27"/>
        <n v="3017.35"/>
        <n v="304.75"/>
        <n v="200.54"/>
        <n v="1006.45"/>
        <n v="201.89"/>
        <n v="200.92"/>
        <n v="200.11"/>
        <n v="204.19"/>
        <n v="21.5"/>
        <n v="109.68"/>
        <n v="25.78"/>
        <n v="4.31"/>
        <n v="44.2"/>
        <n v="66.38"/>
        <n v="51.46"/>
        <n v="2.27"/>
        <n v="64.49"/>
        <n v="203.15"/>
        <n v="58.66"/>
        <n v="202.93"/>
        <n v="204.65"/>
        <n v="196.37"/>
        <n v="170.87"/>
        <n v="201.92"/>
        <n v="199.95"/>
        <n v="1003.58"/>
        <n v="301.58"/>
        <n v="3025.77"/>
        <n v="302.02"/>
        <n v="1007.66"/>
        <n v="200.72"/>
        <n v="201.34"/>
        <n v="202.63"/>
        <n v="32.3"/>
        <n v="126.9"/>
        <n v="26.43"/>
        <n v="6.57"/>
        <n v="207.66"/>
        <n v="53.33"/>
        <n v="82.45"/>
        <n v="47.18"/>
        <n v="157.07"/>
        <n v="202.07"/>
        <n v="92.42"/>
        <n v="201.61"/>
        <n v="200.94"/>
        <n v="180.67"/>
        <n v="169.98"/>
        <n v="201.41"/>
        <n v="1007.43"/>
        <n v="303.59"/>
        <n v="3022.05"/>
        <n v="302.23"/>
        <n v="201.49"/>
        <n v="1013.08"/>
        <n v="202.46"/>
        <n v="199.88"/>
        <n v="203.1"/>
        <n v="37.19"/>
        <n v="114"/>
        <n v="36.82"/>
        <n v="4.17"/>
        <n v="209.55"/>
        <n v="58.16"/>
        <n v="89.82"/>
        <n v="46.62"/>
        <n v="1.97"/>
        <n v="5.05"/>
        <n v="135.49"/>
        <n v="125.82"/>
        <n v="202.43"/>
        <n v="204.71"/>
        <n v="177.79"/>
        <n v="165.86"/>
        <n v="202.97"/>
        <n v="199.9"/>
        <n v="1004.39"/>
        <n v="304.86"/>
        <n v="3011"/>
        <n v="302.12"/>
        <n v="204.82"/>
        <n v="1002.47"/>
        <n v="202.53"/>
        <n v="201.38"/>
        <n v="201.47"/>
        <n v="34.95"/>
        <n v="117.33"/>
        <n v="58.22"/>
        <n v="2.46"/>
        <n v="212.23"/>
        <n v="55.1"/>
        <n v="83.12"/>
        <n v="39.65"/>
        <n v="0.55"/>
        <n v="3.3"/>
        <n v="56.82"/>
        <n v="201.06"/>
        <n v="88.03"/>
        <n v="183.86"/>
        <n v="164.94"/>
        <n v="203.33"/>
        <n v="199.46"/>
        <n v="975.25"/>
        <n v="299"/>
        <n v="2944.64"/>
        <n v="292.26"/>
        <n v="196.96"/>
        <n v="800.07"/>
        <n v="192.41"/>
        <n v="150.3"/>
        <n v="197.26"/>
        <n v="20.04"/>
        <n v="121.15"/>
        <n v="51.5"/>
        <n v="2.64"/>
        <n v="193.05"/>
        <n v="43.77"/>
        <n v="67.26"/>
        <n v="38.43"/>
        <n v="1.92"/>
        <n v="2.07"/>
        <n v="106.58"/>
        <n v="156.75"/>
        <n v="154.55"/>
        <n v="200.52"/>
        <n v="206.15"/>
        <n v="171.12"/>
        <n v="161.8"/>
        <n v="208.66"/>
        <n v="1003.62"/>
        <n v="304.21"/>
        <n v="3023.55"/>
        <n v="304.13"/>
        <n v="204.57"/>
        <n v="999.36"/>
        <n v="201.33"/>
        <n v="203.21"/>
        <n v="203.94"/>
        <n v="201.65"/>
        <n v="34.23"/>
        <n v="114.95"/>
        <n v="65.17"/>
        <n v="3.04"/>
        <n v="232.38"/>
        <n v="60.98"/>
        <n v="57.93"/>
        <n v="28.33"/>
        <n v="1.02"/>
        <n v="4.68"/>
        <n v="203.99"/>
        <n v="200.97"/>
        <n v="200.15"/>
        <n v="202.31"/>
        <n v="190.81"/>
        <n v="163.48"/>
        <n v="203.74"/>
        <n v="201.35"/>
        <n v="1003.95"/>
        <n v="303.28"/>
        <n v="3018.01"/>
        <n v="202.36"/>
        <n v="1003.35"/>
        <n v="200.86"/>
        <n v="201.88"/>
        <n v="200.74"/>
        <n v="202.32"/>
        <n v="37.08"/>
        <n v="134.57"/>
        <n v="55.21"/>
        <n v="223.52"/>
        <n v="66.29"/>
        <n v="52.09"/>
        <n v="28.29"/>
        <n v="2"/>
        <n v="4.14"/>
        <n v="202.71"/>
        <n v="201.29"/>
        <n v="201.55"/>
        <n v="197.31"/>
        <n v="163.98"/>
        <n v="207.98"/>
        <n v="201.97"/>
        <n v="1005.56"/>
        <n v="303.24"/>
        <n v="3010.74"/>
        <n v="306.62"/>
        <n v="201.67"/>
        <n v="1008.27"/>
        <n v="204.14"/>
        <n v="202.01"/>
        <n v="200.95"/>
        <n v="30.91"/>
        <n v="136.33"/>
        <n v="46.2"/>
        <n v="3.23"/>
        <n v="199.04"/>
        <n v="68.4"/>
        <n v="83.04"/>
        <n v="29.24"/>
        <n v="0.77"/>
        <n v="3.85"/>
        <n v="199.69"/>
        <n v="200.39"/>
        <n v="200.9"/>
        <n v="201.1"/>
        <n v="201.86"/>
        <n v="195.86"/>
        <n v="163.19"/>
        <n v="208.41"/>
        <n v="507.8"/>
        <n v="199.59"/>
        <n v="1720.1"/>
        <n v="497.85"/>
        <n v="10.91"/>
        <n v="2013.82"/>
        <n v="201.79"/>
        <n v="38.98"/>
        <n v="7.54"/>
        <n v="705.27"/>
        <n v="203.56"/>
        <n v="30.4"/>
        <n v="136.19"/>
        <n v="39.52"/>
        <n v="3.94"/>
        <n v="186.65"/>
        <n v="67"/>
        <n v="80.24"/>
        <n v="35.13"/>
        <n v="0.89"/>
        <n v="3.1"/>
        <n v="192.75"/>
        <n v="3.03"/>
        <n v="301.44"/>
        <n v="101.48"/>
        <n v="203.02"/>
        <n v="195.88"/>
        <n v="421.6"/>
        <n v="204.32"/>
        <n v="204.03"/>
        <n v="201.32"/>
        <n v="203.16"/>
        <n v="69.17"/>
        <n v="89.61"/>
        <n v="502.41"/>
        <n v="197.5"/>
        <n v="1961.46"/>
        <n v="503.93"/>
        <n v="2015.77"/>
        <n v="202.91"/>
        <n v="700.26"/>
        <n v="202.1"/>
        <n v="24.48"/>
        <n v="115.23"/>
        <n v="45.39"/>
        <n v="3.4"/>
        <n v="188.56"/>
        <n v="79.71"/>
        <n v="80.06"/>
        <n v="0.6"/>
        <n v="4.39"/>
        <n v="194.71"/>
        <n v="302.11"/>
        <n v="101.25"/>
        <n v="202.08"/>
        <n v="186.86"/>
        <n v="398.07"/>
        <n v="202.49"/>
        <n v="201.59"/>
        <n v="203.72"/>
        <n v="90.2"/>
        <n v="84.6"/>
        <n v="109.56"/>
        <n v="504.37"/>
        <n v="201.15"/>
        <n v="2016.09"/>
        <n v="503.06"/>
        <n v="2016.17"/>
        <n v="200.32"/>
        <n v="0.28"/>
        <n v="199.75"/>
        <n v="203.44"/>
        <n v="25.25"/>
        <n v="116.87"/>
        <n v="33.51"/>
        <n v="155.13"/>
        <n v="40.87"/>
        <n v="80.94"/>
        <n v="36.77"/>
        <n v="0.54"/>
        <n v="4.61"/>
        <n v="199.01"/>
        <n v="302"/>
        <n v="102.03"/>
        <n v="188.5"/>
        <n v="244.06"/>
        <n v="204.29"/>
        <n v="201.48"/>
        <n v="127.57"/>
        <n v="76.93"/>
        <n v="178.02"/>
        <n v="502.48"/>
        <n v="200.67"/>
        <n v="2020.23"/>
        <n v="500.8"/>
        <n v="2015.7"/>
        <n v="202.87"/>
        <n v="69.14"/>
        <n v="349.44"/>
        <n v="6.86"/>
        <n v="199.77"/>
        <n v="306.93"/>
        <n v="101.33"/>
        <n v="178.12"/>
        <n v="178.25"/>
        <n v="246.52"/>
        <n v="181.79"/>
        <n v="203.04"/>
        <n v="201.83"/>
        <n v="201.44"/>
        <n v="149.2"/>
        <n v="54.02"/>
        <n v="185.11"/>
        <n v="505.9"/>
        <n v="204.39"/>
        <n v="2028.32"/>
        <n v="502.09"/>
        <n v="2030.84"/>
        <n v="201.82"/>
        <n v="201.09"/>
        <n v="199.57"/>
        <n v="4.52"/>
        <n v="20.15"/>
        <n v="203.25"/>
        <n v="306.03"/>
        <n v="101.75"/>
        <n v="7.8"/>
        <n v="5.7"/>
        <n v="245.78"/>
        <n v="16.5"/>
        <n v="203.09"/>
        <n v="200.84"/>
        <n v="203.47"/>
        <n v="201.16"/>
        <n v="2.43"/>
        <n v="0.83"/>
        <n v="1334.95"/>
        <n v="176.53"/>
        <n v="2341.55"/>
        <n v="458.02"/>
        <n v="2274.65"/>
        <n v="184.72"/>
        <n v="178.94"/>
        <n v="183.31"/>
        <n v="43.88"/>
        <n v="153.35"/>
        <n v="2.49"/>
        <n v="183.09"/>
        <n v="267.56"/>
        <n v="100.93"/>
        <n v="199.26"/>
        <n v="192.78"/>
        <n v="244.63"/>
        <n v="200.13"/>
        <n v="182.79"/>
        <n v="200.19"/>
        <n v="293.2"/>
        <n v="104.96"/>
        <n v="173.56"/>
        <n v="1036.27"/>
        <n v="141.56"/>
        <n v="1518.09"/>
        <n v="356.91"/>
        <n v="1717.44"/>
        <n v="138.89"/>
        <n v="135.95"/>
        <n v="139.99"/>
        <n v="34.19"/>
        <n v="148.99"/>
        <n v="5.53"/>
        <n v="133.21"/>
        <n v="204.34"/>
        <n v="75.92"/>
        <n v="180.47"/>
        <n v="163.09"/>
        <n v="200.02"/>
        <n v="203.12"/>
        <n v="128.91"/>
        <n v="195.82"/>
        <n v="175.75"/>
        <n v="506.31"/>
        <n v="200.73"/>
        <n v="1008.01"/>
        <n v="502.31"/>
        <n v="1008.13"/>
        <n v="200.63"/>
        <n v="203.77"/>
        <n v="56.02"/>
        <n v="152.17"/>
        <n v="4.97"/>
        <n v="204.94"/>
        <n v="305.11"/>
        <n v="100.57"/>
        <n v="207.69"/>
        <n v="207.56"/>
        <n v="165.3"/>
        <n v="214.33"/>
        <n v="204.37"/>
        <n v="201.2"/>
        <n v="201.72"/>
        <n v="200.51"/>
        <n v="195"/>
        <n v="89.41"/>
        <n v="504.19"/>
        <n v="201.13"/>
        <n v="1012.04"/>
        <n v="499.8"/>
        <n v="1004.09"/>
        <n v="201.52"/>
        <n v="201.25"/>
        <n v="66.36"/>
        <n v="129.24"/>
        <n v="5.02"/>
        <n v="202.17"/>
        <n v="303.44"/>
        <n v="101.05"/>
        <n v="209.11"/>
        <n v="208.27"/>
        <n v="219.01"/>
        <n v="231.16"/>
        <n v="200.71"/>
        <n v="203.49"/>
        <n v="202.84"/>
        <n v="297.2"/>
        <n v="106.55"/>
        <n v="197.05"/>
        <n v="504.1"/>
        <n v="203.13"/>
        <n v="1008.5"/>
        <n v="503.76"/>
        <n v="1009.01"/>
        <n v="200.83"/>
        <n v="199.92"/>
        <n v="67.18"/>
        <n v="131.5"/>
        <n v="12.03"/>
        <n v="203.22"/>
        <n v="301.47"/>
        <n v="102.07"/>
        <n v="204.7"/>
        <n v="204.92"/>
        <n v="199.34"/>
        <n v="219.91"/>
        <n v="203.38"/>
        <n v="201.81"/>
        <n v="202.77"/>
        <n v="332.81"/>
        <n v="83.92"/>
        <n v="206.42"/>
        <n v="505.95"/>
        <n v="202.81"/>
        <n v="1014.44"/>
        <n v="506.79"/>
        <n v="1002.93"/>
        <n v="201.07"/>
        <n v="57.65"/>
        <n v="142.97"/>
        <n v="8.41"/>
        <n v="177.56"/>
        <n v="303.82"/>
        <n v="102.63"/>
        <n v="207.09"/>
        <n v="197.08"/>
        <n v="152.05"/>
        <n v="235.93"/>
        <n v="201.26"/>
        <n v="203.05"/>
        <n v="202.26"/>
        <n v="203.03"/>
        <n v="278.55"/>
        <n v="81.98"/>
        <n v="197.91"/>
        <n v="503.44"/>
        <n v="1010.24"/>
        <n v="502.56"/>
        <n v="1010.09"/>
        <n v="204.49"/>
        <n v="202.89"/>
        <n v="138.78"/>
        <n v="5.8"/>
        <n v="202.24"/>
        <n v="298.51"/>
        <n v="101.07"/>
        <n v="205.65"/>
        <n v="205.22"/>
        <n v="141.88"/>
        <n v="222.42"/>
        <n v="202.11"/>
        <n v="201.75"/>
        <n v="233.03"/>
        <n v="75.56"/>
        <n v="207.47"/>
        <n v="502.94"/>
        <n v="199.47"/>
        <n v="1006.88"/>
        <n v="503.15"/>
        <n v="1003.14"/>
        <n v="202.09"/>
        <n v="202.67"/>
        <n v="49.02"/>
        <n v="152.9"/>
        <n v="6.12"/>
        <n v="201.17"/>
        <n v="306.34"/>
        <n v="100.32"/>
        <n v="208.53"/>
        <n v="204.41"/>
        <n v="154.92"/>
        <n v="211.74"/>
        <n v="203.28"/>
        <n v="201.85"/>
        <n v="266.35"/>
        <n v="78.32"/>
        <n v="204.1"/>
        <n v="0.38"/>
        <n v="0.13"/>
        <n v="361.52"/>
        <n v="703.5"/>
        <n v="198.3"/>
        <n v="202.4"/>
        <n v="997.78"/>
        <n v="48.72"/>
        <n v="159.51"/>
        <n v="4.91"/>
        <n v="993.05"/>
        <n v="200.09"/>
        <n v="206.71"/>
        <n v="477.94"/>
        <n v="126.38"/>
        <n v="217.59"/>
        <n v="202.37"/>
        <n v="302.95"/>
        <n v="300.42"/>
        <n v="87.13"/>
        <n v="480.63"/>
        <n v="197.71"/>
        <n v="695.28"/>
        <n v="192.39"/>
        <n v="1004.51"/>
        <n v="46.84"/>
        <n v="153.78"/>
        <n v="12.61"/>
        <n v="183.62"/>
        <n v="998.83"/>
        <n v="207.04"/>
        <n v="462.56"/>
        <n v="97.22"/>
        <n v="199.99"/>
        <n v="199.65"/>
        <n v="202.16"/>
        <n v="298.73"/>
        <n v="438.69"/>
        <n v="276.13"/>
        <n v="469.07"/>
        <n v="706.46"/>
        <n v="179.91"/>
        <n v="204.21"/>
        <n v="1006.71"/>
        <n v="45.55"/>
        <n v="151.73"/>
        <n v="11.17"/>
        <n v="107.77"/>
        <n v="938.36"/>
        <n v="203.07"/>
        <n v="207.82"/>
        <n v="475.69"/>
        <n v="109.89"/>
        <n v="201"/>
        <n v="202.99"/>
        <n v="303.58"/>
        <n v="548"/>
        <n v="166.29"/>
        <n v="476.53"/>
        <n v="200.23"/>
        <n v="703.35"/>
        <n v="202.65"/>
        <n v="201.64"/>
        <n v="1211.28"/>
        <n v="32.5"/>
        <n v="154.84"/>
        <n v="17.91"/>
        <n v="102.66"/>
        <n v="986.28"/>
        <n v="207.25"/>
        <n v="473.2"/>
        <n v="66.62"/>
        <n v="200.08"/>
        <n v="199.91"/>
        <n v="302.54"/>
        <n v="552.42"/>
        <n v="157.72"/>
        <n v="481.06"/>
        <n v="200.55"/>
        <n v="695.19"/>
        <n v="187.28"/>
        <n v="200.82"/>
        <n v="1202.57"/>
        <n v="38.77"/>
        <n v="151.45"/>
        <n v="15.22"/>
        <n v="106.74"/>
        <n v="771.3"/>
        <n v="201.12"/>
        <n v="204.5"/>
        <n v="312.33"/>
        <n v="118.84"/>
        <n v="199.66"/>
        <n v="198.76"/>
        <n v="200.65"/>
        <n v="302.86"/>
        <n v="427.06"/>
        <n v="653.99"/>
        <n v="202.66"/>
        <n v="703.69"/>
        <n v="149.65"/>
        <n v="202.33"/>
        <n v="1208.79"/>
        <n v="37.23"/>
        <n v="155.86"/>
        <n v="8.14"/>
        <n v="116.74"/>
        <n v="922.53"/>
        <n v="204.05"/>
        <n v="186.13"/>
        <n v="65.89"/>
        <n v="47.05"/>
        <n v="200.79"/>
        <n v="201.53"/>
        <n v="201.23"/>
        <n v="301.83"/>
        <n v="129.9"/>
        <n v="223.35"/>
        <n v="202.94"/>
        <n v="701.86"/>
        <n v="177.86"/>
        <n v="1207.33"/>
        <n v="29.63"/>
        <n v="164.09"/>
        <n v="6.33"/>
        <n v="141.9"/>
        <n v="999.42"/>
        <n v="200.88"/>
        <n v="177.91"/>
        <n v="49.23"/>
        <n v="201.66"/>
        <n v="199.93"/>
        <n v="303.45"/>
        <n v="306.41"/>
        <n v="518.07"/>
        <n v="710.3"/>
        <n v="184.59"/>
        <n v="1208.9"/>
        <n v="30.78"/>
        <n v="172"/>
        <n v="10.46"/>
        <n v="79.35"/>
        <n v="779.01"/>
        <n v="201.27"/>
        <n v="204.17"/>
        <n v="230.2"/>
        <n v="50.76"/>
        <n v="201.68"/>
        <n v="302.18"/>
        <n v="321.47"/>
        <n v="549.11"/>
        <n v="4.77"/>
        <n v="0.73"/>
        <n v="1507.58"/>
        <n v="31.74"/>
        <n v="168.86"/>
        <n v="8.49"/>
        <n v="166.31"/>
        <n v="1204.9"/>
        <n v="409.31"/>
        <n v="303.85"/>
        <n v="332.9"/>
        <n v="302.83"/>
        <n v="301.6"/>
        <n v="404.15"/>
        <n v="1214.59"/>
        <n v="459.01"/>
        <n v="201.54"/>
        <n v="202.95"/>
        <n v="1521.93"/>
        <n v="30.2"/>
        <n v="162.7"/>
        <n v="10.12"/>
        <n v="164.34"/>
        <n v="1199.43"/>
        <n v="402.49"/>
        <n v="304.03"/>
        <n v="367.89"/>
        <n v="303.66"/>
        <n v="301.69"/>
        <n v="404.49"/>
        <n v="1214.3"/>
        <n v="200.81"/>
        <n v="462.08"/>
        <n v="200.91"/>
        <n v="200.77"/>
        <n v="201.37"/>
        <n v="203.79"/>
        <n v="1502.46"/>
        <n v="25.04"/>
        <n v="160.14"/>
        <n v="12.15"/>
        <n v="156.44"/>
        <n v="1214.27"/>
        <n v="403.06"/>
        <n v="304.11"/>
        <n v="305.08"/>
        <n v="301.27"/>
        <n v="402.41"/>
        <n v="1209.97"/>
        <n v="460.01"/>
        <n v="197.83"/>
        <n v="1518.52"/>
        <n v="66.93"/>
        <n v="157.33"/>
        <n v="1192.31"/>
        <n v="401.27"/>
        <n v="301.57"/>
        <n v="299.89"/>
        <n v="303.16"/>
        <n v="303.35"/>
        <n v="403.18"/>
        <n v="1211.01"/>
        <n v="202.72"/>
        <n v="463.43"/>
        <n v="201.3"/>
        <n v="123.21"/>
        <n v="1507.52"/>
        <n v="54.91"/>
        <n v="1205.83"/>
        <n v="404.97"/>
        <n v="303.05"/>
        <n v="355.28"/>
        <n v="302.13"/>
        <n v="300.74"/>
        <n v="403.2"/>
        <n v="1212.56"/>
        <n v="460.65"/>
        <n v="201.84"/>
        <n v="201.71"/>
        <n v="165.15"/>
        <n v="1504.62"/>
        <n v="56.22"/>
        <n v="188.68"/>
        <n v="1210.87"/>
        <n v="402.59"/>
        <n v="301.95"/>
        <n v="398.08"/>
        <n v="301.76"/>
        <n v="404.66"/>
        <n v="1205.99"/>
        <n v="201.6"/>
        <n v="464.66"/>
        <n v="201.45"/>
        <n v="129.33"/>
        <n v="1509.23"/>
        <n v="173.59"/>
        <n v="34.02"/>
        <n v="171.24"/>
        <n v="1204.44"/>
        <n v="400.19"/>
        <n v="304.15"/>
        <n v="349.45"/>
        <n v="302.2"/>
        <n v="301.09"/>
        <n v="403.7"/>
        <n v="1214.8"/>
        <n v="201.02"/>
        <n v="466.1"/>
        <n v="200.78"/>
        <n v="145.31"/>
        <n v="101.01"/>
        <n v="499.91"/>
        <n v="572.74"/>
        <n v="187.74"/>
        <n v="1208.23"/>
        <n v="701.97"/>
        <n v="583.29"/>
        <n v="392.87"/>
        <n v="201.04"/>
        <n v="199.97"/>
        <n v="1205.4"/>
        <n v="0.35"/>
        <n v="200.4"/>
        <n v="262.87"/>
        <n v="119.15"/>
        <n v="496.58"/>
        <n v="567.48"/>
        <n v="165.4"/>
        <n v="1162.18"/>
        <n v="699.3"/>
        <n v="502.23"/>
        <n v="702.08"/>
        <n v="193.39"/>
        <n v="197.29"/>
        <n v="1202.77"/>
        <n v="199.39"/>
        <n v="201.87"/>
        <n v="399.28"/>
        <n v="264.33"/>
        <n v="199.35"/>
        <n v="198.12"/>
        <n v="486.39"/>
        <n v="564.92"/>
        <n v="164.11"/>
        <n v="1123.71"/>
        <n v="706.21"/>
        <n v="477.95"/>
        <n v="1160.33"/>
        <n v="199.06"/>
        <n v="200.8"/>
        <n v="1172.49"/>
        <n v="202.48"/>
        <n v="195.4"/>
        <n v="387.55"/>
        <n v="278.13"/>
        <n v="183.32"/>
        <n v="195.7"/>
        <n v="495.91"/>
        <n v="564.5"/>
        <n v="156.1"/>
        <n v="1017"/>
        <n v="707.09"/>
        <n v="412.08"/>
        <n v="1200.18"/>
        <n v="199.38"/>
        <n v="200.57"/>
        <n v="1211.63"/>
        <n v="199.62"/>
        <n v="202.14"/>
        <n v="405.27"/>
        <n v="293.62"/>
        <n v="200.96"/>
        <n v="502.15"/>
        <n v="563.36"/>
        <n v="166.3"/>
        <n v="1091.02"/>
        <n v="708.15"/>
        <n v="380.12"/>
        <n v="1155.89"/>
        <n v="1207.3"/>
        <n v="204.22"/>
        <n v="201.95"/>
        <n v="395.82"/>
        <n v="292.48"/>
        <n v="193.9"/>
        <n v="196.47"/>
        <n v="502.18"/>
        <n v="565.89"/>
        <n v="160.02"/>
        <n v="1008.86"/>
        <n v="705.82"/>
        <n v="358.32"/>
        <n v="1317.2"/>
        <n v="1205.76"/>
        <n v="201.93"/>
        <n v="395.39"/>
        <n v="238.31"/>
        <n v="484.54"/>
        <n v="571.26"/>
        <n v="141.03"/>
        <n v="1058.37"/>
        <n v="705.25"/>
        <n v="408.82"/>
        <n v="1397.09"/>
        <n v="200.05"/>
        <n v="1152.38"/>
        <n v="198.74"/>
        <n v="202.52"/>
        <n v="357.06"/>
        <n v="178.35"/>
        <n v="191.17"/>
        <n v="200.87"/>
        <n v="199.83"/>
        <n v="200.2"/>
        <n v="138.54"/>
        <n v="496.38"/>
        <n v="199.87"/>
        <n v="200.41"/>
        <n v="1199.86"/>
        <n v="1492.56"/>
        <n v="501.38"/>
        <n v="1443.25"/>
        <n v="95.34"/>
        <n v="73.34"/>
        <n v="801.49"/>
        <n v="200.26"/>
        <n v="143.55"/>
        <n v="494.01"/>
        <n v="1206.28"/>
        <n v="1499.84"/>
        <n v="200.61"/>
        <n v="503.25"/>
        <n v="1425.96"/>
        <n v="200.89"/>
        <n v="201.69"/>
        <n v="102.85"/>
        <n v="73.03"/>
        <n v="800.81"/>
        <n v="195.1"/>
        <n v="198.65"/>
        <n v="177.21"/>
        <n v="488.67"/>
        <n v="198.68"/>
        <n v="1055.49"/>
        <n v="1500.45"/>
        <n v="199.05"/>
        <n v="501.86"/>
        <n v="1408.8"/>
        <n v="201.36"/>
        <n v="145.45"/>
        <n v="72.83"/>
        <n v="796.6"/>
        <n v="199.14"/>
        <n v="194"/>
        <n v="168.93"/>
        <n v="496.64"/>
        <n v="200.75"/>
        <n v="193.25"/>
        <n v="993.2"/>
        <n v="1470.41"/>
        <n v="196.94"/>
        <n v="495.96"/>
        <n v="1421.23"/>
        <n v="197.38"/>
        <n v="198.31"/>
        <n v="149.8"/>
        <n v="109.26"/>
        <n v="198.21"/>
        <n v="794.36"/>
        <n v="198.87"/>
        <n v="200.7"/>
        <n v="197.58"/>
        <n v="199.49"/>
        <n v="499.52"/>
        <n v="200.68"/>
        <n v="196.14"/>
        <n v="820.34"/>
        <n v="1501.73"/>
        <n v="499.94"/>
        <n v="1431.2"/>
        <n v="199.68"/>
        <n v="150.24"/>
        <n v="150.9"/>
        <n v="802.83"/>
        <n v="198.39"/>
        <n v="202.74"/>
        <n v="203.62"/>
        <n v="199.5"/>
        <n v="500.76"/>
        <n v="202.34"/>
        <n v="815.9"/>
        <n v="1505.05"/>
        <n v="501.81"/>
        <n v="1464.35"/>
        <n v="149.66"/>
        <n v="151.75"/>
        <n v="199.81"/>
        <n v="806.82"/>
        <n v="203.27"/>
        <n v="203.65"/>
        <n v="953.75"/>
        <n v="1511.96"/>
        <n v="203.32"/>
        <n v="502.64"/>
        <n v="1455.34"/>
        <n v="202.02"/>
        <n v="39.73"/>
        <n v="46"/>
        <n v="203.67"/>
        <n v="807.17"/>
        <n v="401.24"/>
        <n v="1514.09"/>
        <n v="301.13"/>
        <n v="1010.01"/>
        <n v="203.82"/>
        <n v="1115.63"/>
        <n v="496.08"/>
        <n v="503.29"/>
        <n v="305.85"/>
        <n v="303.93"/>
        <n v="304.55"/>
        <n v="705.89"/>
        <n v="201.96"/>
        <n v="1510.26"/>
        <n v="200.66"/>
        <n v="304.67"/>
        <n v="1005.14"/>
        <n v="1112.65"/>
        <n v="506.03"/>
        <n v="501.16"/>
        <n v="309.04"/>
        <n v="202.13"/>
        <n v="304.9"/>
        <n v="301.4"/>
        <n v="711.1"/>
        <n v="201.8"/>
        <n v="207.21"/>
        <n v="165.14"/>
        <n v="206.93"/>
        <n v="212.21"/>
        <n v="206.03"/>
        <n v="1501.59"/>
        <n v="203.76"/>
        <n v="299.64"/>
        <n v="1006.06"/>
        <n v="201.9"/>
        <n v="918.04"/>
        <n v="502.33"/>
        <n v="503.66"/>
        <n v="306.66"/>
        <n v="300.5"/>
        <n v="227.64"/>
        <n v="707.84"/>
        <n v="200.56"/>
        <n v="160.75"/>
        <n v="63.09"/>
        <n v="126.88"/>
        <n v="201.43"/>
        <n v="73.82"/>
        <n v="137.2"/>
        <n v="42.81"/>
        <n v="3.19"/>
        <n v="1497.7"/>
        <n v="210.94"/>
        <n v="199.1"/>
        <n v="301.75"/>
        <n v="1008.02"/>
        <n v="205.29"/>
        <n v="1005.59"/>
        <n v="503.95"/>
        <n v="200.59"/>
        <n v="506.99"/>
        <n v="309.06"/>
        <n v="307.86"/>
        <n v="266.01"/>
        <n v="568.18"/>
        <n v="205.57"/>
        <n v="1458.82"/>
        <n v="214.08"/>
        <n v="194.53"/>
        <n v="293.74"/>
        <n v="1005.08"/>
        <n v="205.28"/>
        <n v="872.54"/>
        <n v="503.48"/>
        <n v="200.5"/>
        <n v="503.81"/>
        <n v="323.33"/>
        <n v="303.69"/>
        <n v="168.24"/>
        <n v="452.32"/>
        <n v="203.69"/>
        <n v="200.43"/>
        <n v="200.21"/>
        <n v="1491.2"/>
        <n v="216.31"/>
        <n v="301.5"/>
        <n v="1007.59"/>
        <n v="207.44"/>
        <n v="944.36"/>
        <n v="504.09"/>
        <n v="203.55"/>
        <n v="507.19"/>
        <n v="312.29"/>
        <n v="200.93"/>
        <n v="315.15"/>
        <n v="210.69"/>
        <n v="565.14"/>
        <n v="215.81"/>
        <n v="202.45"/>
        <n v="208.78"/>
        <n v="1454.67"/>
        <n v="209.62"/>
        <n v="197.54"/>
        <n v="285.26"/>
        <n v="1009.19"/>
        <n v="199.78"/>
        <n v="1086.71"/>
        <n v="504.7"/>
        <n v="201.39"/>
        <n v="492.16"/>
        <n v="303.86"/>
        <n v="202.05"/>
        <n v="287.85"/>
        <n v="231.52"/>
        <n v="431.35"/>
        <n v="202.04"/>
        <n v="191.7"/>
        <n v="191.73"/>
        <n v="191.53"/>
        <n v="201.05"/>
        <n v="203.42"/>
        <n v="693.01"/>
        <n v="699.07"/>
        <n v="301.08"/>
        <n v="452.69"/>
        <n v="1094.11"/>
        <n v="200.22"/>
        <n v="296.36"/>
        <n v="203.64"/>
        <n v="304.02"/>
        <n v="402.06"/>
        <n v="319.23"/>
        <n v="217.7"/>
        <n v="0.12"/>
        <n v="294.15"/>
        <n v="398.13"/>
        <n v="498.48"/>
        <n v="404.95"/>
        <n v="403.61"/>
        <n v="203.01"/>
        <n v="682.84"/>
        <n v="206.17"/>
        <n v="679.96"/>
        <n v="315.46"/>
        <n v="463.14"/>
        <n v="1116.11"/>
        <n v="305.26"/>
        <n v="207.24"/>
        <n v="301.41"/>
        <n v="396.05"/>
        <n v="1448.55"/>
        <n v="302.01"/>
        <n v="293.64"/>
        <n v="396.78"/>
        <n v="492.68"/>
        <n v="401.7"/>
        <n v="505.06"/>
        <n v="302.47"/>
        <n v="198.41"/>
        <n v="193.38"/>
        <n v="692.14"/>
        <n v="210.4"/>
        <n v="696.07"/>
        <n v="302.9"/>
        <n v="392.56"/>
        <n v="1126.9"/>
        <n v="300.12"/>
        <n v="301.67"/>
        <n v="402.51"/>
        <n v="1513.47"/>
        <n v="300.99"/>
        <n v="297.12"/>
        <n v="399.08"/>
        <n v="499"/>
        <n v="403.02"/>
        <n v="501.42"/>
        <n v="169.09"/>
        <n v="199.23"/>
        <n v="706.13"/>
        <n v="201.91"/>
        <n v="691.94"/>
        <n v="299.91"/>
        <n v="374.7"/>
        <n v="1120.03"/>
        <n v="501.7"/>
        <n v="205.43"/>
        <n v="302.24"/>
        <n v="404.09"/>
        <n v="1413.61"/>
        <n v="302.67"/>
        <n v="299.93"/>
        <n v="383.21"/>
        <n v="502.4"/>
        <n v="400.96"/>
        <n v="502.57"/>
        <n v="121.8"/>
        <n v="188.3"/>
        <n v="109.23"/>
        <n v="697.84"/>
        <n v="204.51"/>
        <n v="677.07"/>
        <n v="301.93"/>
        <n v="311.01"/>
        <n v="1131.91"/>
        <n v="500.66"/>
        <n v="205.31"/>
        <n v="302.37"/>
        <n v="402.5"/>
        <n v="1162.14"/>
        <n v="300.87"/>
        <n v="296.96"/>
        <n v="386.34"/>
        <n v="506.26"/>
        <n v="399.77"/>
        <n v="502.32"/>
        <n v="131.7"/>
        <n v="153.97"/>
        <n v="108.78"/>
        <n v="704.62"/>
        <n v="204.67"/>
        <n v="699.77"/>
        <n v="303.2"/>
        <n v="321.78"/>
        <n v="1134.51"/>
        <n v="501.51"/>
        <n v="206.52"/>
        <n v="301.24"/>
        <n v="401.85"/>
        <n v="1326.43"/>
        <n v="301.51"/>
        <n v="299.39"/>
        <n v="502.3"/>
        <n v="406.21"/>
        <n v="503.21"/>
        <n v="208.86"/>
        <n v="166.73"/>
        <n v="145.9"/>
        <n v="700.45"/>
        <n v="207.08"/>
        <n v="700.27"/>
        <n v="305.19"/>
        <n v="334.58"/>
        <n v="1133.24"/>
        <n v="503.59"/>
        <n v="203.89"/>
        <n v="300.7"/>
        <n v="403.56"/>
        <n v="1262.48"/>
        <n v="303.38"/>
        <n v="301.65"/>
        <n v="401.71"/>
        <n v="505.18"/>
        <n v="405.14"/>
        <n v="502.83"/>
        <n v="230.38"/>
        <n v="128.05"/>
        <n v="104.01"/>
        <n v="1.2"/>
        <n v="9.84"/>
        <n v="44.65"/>
        <n v="1.39"/>
        <n v="214.2"/>
        <n v="981.43"/>
        <n v="1396.69"/>
        <n v="689.29"/>
        <n v="102.39"/>
        <n v="369.36"/>
        <n v="1543.75"/>
        <n v="203"/>
        <n v="199.07"/>
        <n v="197.84"/>
        <n v="298.32"/>
        <n v="197.75"/>
        <n v="402.21"/>
        <n v="179.72"/>
        <n v="1379.1"/>
        <n v="109.93"/>
        <n v="84.23"/>
        <n v="151.87"/>
        <n v="203.66"/>
        <n v="47.19"/>
        <n v="220.47"/>
        <n v="1008.8"/>
        <n v="1121.63"/>
        <n v="677.77"/>
        <n v="498.02"/>
        <n v="1393.09"/>
        <n v="302.44"/>
        <n v="299.74"/>
        <n v="296.68"/>
        <n v="199.41"/>
        <n v="401.34"/>
        <n v="1475.92"/>
        <n v="162.04"/>
        <n v="68.1"/>
        <n v="126.03"/>
        <n v="199.13"/>
        <n v="70.59"/>
        <n v="203.7"/>
        <n v="2.09"/>
        <n v="178.88"/>
        <n v="23.21"/>
        <n v="1002.79"/>
        <n v="1116.09"/>
        <n v="690.25"/>
        <n v="101.64"/>
        <n v="592.3"/>
        <n v="1381.62"/>
        <n v="205.23"/>
        <n v="302.21"/>
        <n v="300.35"/>
        <n v="293.54"/>
        <n v="173.46"/>
        <n v="390.33"/>
        <n v="194.87"/>
        <n v="202.35"/>
        <n v="1240.31"/>
        <n v="91.29"/>
        <n v="123.95"/>
        <n v="198.5"/>
        <n v="60.83"/>
        <n v="203.18"/>
        <n v="58.06"/>
        <n v="299.66"/>
        <n v="157.44"/>
        <n v="1011.42"/>
        <n v="1108.74"/>
        <n v="674.61"/>
        <n v="100.94"/>
        <n v="490.41"/>
        <n v="1393.39"/>
        <n v="204.16"/>
        <n v="302.48"/>
        <n v="305.06"/>
        <n v="300.86"/>
        <n v="203.35"/>
        <n v="201.73"/>
        <n v="402.44"/>
        <n v="203.8"/>
        <n v="798.71"/>
        <n v="200.76"/>
        <n v="95.47"/>
        <n v="144.18"/>
        <n v="198.7"/>
        <n v="49.91"/>
        <n v="56.55"/>
        <n v="148.2"/>
        <n v="89.23"/>
        <n v="1011.55"/>
        <n v="1105.65"/>
        <n v="707.33"/>
        <n v="100.21"/>
        <n v="599.12"/>
        <n v="1374.83"/>
        <n v="205.66"/>
        <n v="302.61"/>
        <n v="269.86"/>
        <n v="280.5"/>
        <n v="391.11"/>
        <n v="202.92"/>
        <n v="624.98"/>
        <n v="149.78"/>
        <n v="142.01"/>
        <n v="181.07"/>
        <n v="197.23"/>
        <n v="134"/>
        <n v="200.48"/>
        <n v="149.49"/>
        <n v="298.27"/>
        <n v="264.97"/>
        <n v="1001.15"/>
        <n v="1125.19"/>
        <n v="704.21"/>
        <n v="100.71"/>
        <n v="569.82"/>
        <n v="1400.22"/>
        <n v="199.74"/>
        <n v="300.23"/>
        <n v="301.03"/>
        <n v="200.01"/>
        <n v="200.98"/>
        <n v="403.52"/>
        <n v="199.32"/>
        <n v="879.42"/>
        <n v="182.86"/>
        <n v="192.21"/>
        <n v="163.92"/>
        <n v="191.03"/>
        <n v="207.36"/>
        <n v="193.71"/>
        <n v="300.89"/>
        <n v="262.1"/>
        <n v="952.81"/>
        <n v="1112.06"/>
        <n v="482.23"/>
        <n v="102.16"/>
        <n v="547.62"/>
        <n v="1385.19"/>
        <n v="187.64"/>
        <n v="171.92"/>
        <n v="280.85"/>
        <n v="185.37"/>
        <n v="268.26"/>
        <n v="124.86"/>
        <n v="191.19"/>
        <n v="179.4"/>
        <n v="151.93"/>
        <n v="187.06"/>
        <n v="454.58"/>
        <n v="125.11"/>
        <n v="108.89"/>
        <n v="68.09"/>
        <n v="124.07"/>
        <n v="93.13"/>
        <n v="209.25"/>
        <n v="228.85"/>
        <n v="265.56"/>
        <n v="2.61"/>
        <n v="449.36"/>
        <n v="486.21"/>
        <n v="594.87"/>
        <n v="199.67"/>
        <n v="917.6"/>
        <n v="356.65"/>
        <n v="202.54"/>
        <n v="708.32"/>
        <n v="206"/>
        <n v="301.2"/>
        <n v="35.14"/>
        <n v="295.15"/>
        <n v="46.76"/>
        <n v="30.83"/>
        <n v="41.88"/>
        <n v="204.08"/>
        <n v="430.3"/>
        <n v="29.55"/>
        <n v="30.49"/>
        <n v="17.35"/>
        <n v="25.52"/>
        <n v="177.76"/>
        <n v="206.78"/>
        <n v="292.22"/>
        <n v="4.03"/>
        <n v="698.23"/>
        <n v="488.86"/>
        <n v="565.79"/>
        <n v="200.6"/>
        <n v="1006.82"/>
        <n v="359.67"/>
        <n v="168.5"/>
        <n v="678.55"/>
        <n v="202.82"/>
        <n v="300.77"/>
        <n v="199.24"/>
        <n v="301.01"/>
        <n v="196.67"/>
        <n v="198.96"/>
        <n v="278.07"/>
        <n v="188.84"/>
        <n v="291.65"/>
        <n v="188.34"/>
        <n v="461.13"/>
        <n v="164.02"/>
        <n v="219.49"/>
        <n v="303.62"/>
        <n v="877.78"/>
        <n v="477.4"/>
        <n v="550.8"/>
        <n v="504.26"/>
        <n v="786.78"/>
        <n v="747.37"/>
        <n v="379.24"/>
        <n v="429.5"/>
        <n v="452.79"/>
        <n v="103.07"/>
        <n v="565.11"/>
        <n v="0.78"/>
        <n v="188.83"/>
        <n v="221.46"/>
        <n v="182.33"/>
        <n v="276.51"/>
        <n v="205.73"/>
        <n v="171.09"/>
        <n v="184.93"/>
        <n v="330.92"/>
        <n v="108.08"/>
        <n v="285.7"/>
        <n v="301.36"/>
        <n v="125.35"/>
        <n v="435.44"/>
        <n v="288.53"/>
        <n v="157.79"/>
        <n v="407.94"/>
        <n v="804.55"/>
        <n v="478.07"/>
        <n v="461.96"/>
        <n v="503.94"/>
        <n v="708.86"/>
        <n v="751.35"/>
        <n v="344.72"/>
        <n v="436.39"/>
        <n v="604.74"/>
        <n v="157.98"/>
        <n v="153.82"/>
        <n v="205.89"/>
        <n v="148.86"/>
        <n v="241.88"/>
        <n v="207.65"/>
        <n v="155.89"/>
        <n v="171.84"/>
        <n v="436.97"/>
        <n v="251.13"/>
        <n v="303.34"/>
        <n v="156.8"/>
        <n v="493.14"/>
        <n v="330.08"/>
        <n v="260.24"/>
        <n v="400.97"/>
        <n v="762.55"/>
        <n v="472.1"/>
        <n v="507.23"/>
        <n v="510.58"/>
        <n v="552.84"/>
        <n v="750.97"/>
        <n v="380.24"/>
        <n v="315.85"/>
        <n v="459.75"/>
        <n v="605.61"/>
        <n v="175.19"/>
        <n v="150.04"/>
        <n v="227.73"/>
        <n v="132.62"/>
        <n v="277.27"/>
        <n v="155.37"/>
        <n v="141.23"/>
        <n v="202.86"/>
        <n v="421.88"/>
        <n v="299.76"/>
        <n v="161.05"/>
        <n v="595.49"/>
        <n v="392.79"/>
        <n v="224.47"/>
        <n v="403.91"/>
        <n v="752.8"/>
        <n v="481.02"/>
        <n v="518.21"/>
        <n v="509.6"/>
        <n v="554.22"/>
        <n v="762.31"/>
        <n v="373.75"/>
        <n v="316.95"/>
        <n v="408.03"/>
        <n v="603.37"/>
        <n v="168.84"/>
        <n v="151.89"/>
        <n v="261"/>
        <n v="131.59"/>
        <n v="290.12"/>
        <n v="118.08"/>
        <n v="141.62"/>
        <n v="198.55"/>
        <n v="425.88"/>
        <n v="302.5"/>
        <n v="160.1"/>
        <n v="579.72"/>
        <n v="390.9"/>
        <n v="280.93"/>
        <n v="402.29"/>
        <n v="801.21"/>
        <n v="481.1"/>
        <n v="519.44"/>
        <n v="505.24"/>
        <n v="623.62"/>
        <n v="762.37"/>
        <n v="400.83"/>
        <n v="336.51"/>
        <n v="420.37"/>
        <n v="579.66"/>
        <n v="162.64"/>
        <n v="160.42"/>
        <n v="218.35"/>
        <n v="151.65"/>
        <n v="286.59"/>
        <n v="176.03"/>
        <n v="151.01"/>
        <n v="178.16"/>
        <n v="442.12"/>
        <n v="303.49"/>
        <n v="302.31"/>
        <n v="160.81"/>
        <n v="483.81"/>
        <n v="341.06"/>
        <n v="227.51"/>
        <n v="401.17"/>
        <n v="1010"/>
        <n v="496.44"/>
        <n v="858.65"/>
        <n v="209.64"/>
        <n v="1018.28"/>
        <n v="770.21"/>
        <n v="200.33"/>
        <n v="401.72"/>
        <n v="200.58"/>
        <n v="197.92"/>
        <n v="189.4"/>
        <n v="393.5"/>
        <n v="202.29"/>
        <n v="187.96"/>
        <n v="547.28"/>
        <n v="101.54"/>
        <n v="272.45"/>
        <n v="301.38"/>
        <n v="1006.35"/>
        <n v="504.28"/>
        <n v="820.02"/>
        <n v="211.76"/>
        <n v="934.84"/>
        <n v="765.75"/>
        <n v="402.82"/>
        <n v="200.12"/>
        <n v="201.42"/>
        <n v="174.93"/>
        <n v="189.74"/>
        <n v="379.28"/>
        <n v="207.11"/>
        <n v="125.16"/>
        <n v="507.98"/>
        <n v="202.15"/>
        <n v="102.43"/>
        <n v="212.65"/>
        <n v="302.57"/>
        <n v="0.16"/>
        <n v="201.77"/>
        <n v="202.58"/>
        <n v="1012.57"/>
        <n v="512.96"/>
        <n v="952.01"/>
        <n v="821.22"/>
        <n v="774.41"/>
        <n v="188.44"/>
        <n v="188.32"/>
        <n v="353.98"/>
        <n v="145.97"/>
        <n v="565.56"/>
        <n v="203.29"/>
        <n v="100.44"/>
        <n v="245.38"/>
        <n v="1003"/>
        <n v="492.57"/>
        <n v="875.15"/>
        <n v="205.7"/>
        <n v="708.21"/>
        <n v="746.7"/>
        <n v="404.94"/>
        <n v="198.86"/>
        <n v="165.89"/>
        <n v="174.43"/>
        <n v="320.89"/>
        <n v="204.76"/>
        <n v="151.23"/>
        <n v="198.43"/>
        <n v="450.63"/>
        <n v="200.44"/>
        <n v="303.81"/>
        <n v="101.35"/>
        <n v="179"/>
        <n v="305.74"/>
        <n v="1009.97"/>
        <n v="485.6"/>
        <n v="946.06"/>
        <n v="206.5"/>
        <n v="505.44"/>
        <n v="756.72"/>
        <n v="403.05"/>
        <n v="201.21"/>
        <n v="201.14"/>
        <n v="202.56"/>
        <n v="198.26"/>
        <n v="184.79"/>
        <n v="314.55"/>
        <n v="206.35"/>
        <n v="148.01"/>
        <n v="198.58"/>
        <n v="372.26"/>
        <n v="201.24"/>
        <n v="100.12"/>
        <n v="176.89"/>
        <n v="299.33"/>
        <n v="204.27"/>
        <n v="205.02"/>
        <n v="1007.17"/>
        <n v="495.62"/>
        <n v="1013.16"/>
        <n v="208.18"/>
        <n v="652.65"/>
        <n v="762.93"/>
        <n v="202.27"/>
        <n v="197.25"/>
        <n v="336.95"/>
        <n v="147.74"/>
        <n v="160.89"/>
        <n v="453.6"/>
        <n v="302.58"/>
        <n v="101.68"/>
        <n v="310.27"/>
        <n v="302.97"/>
        <n v="200.3"/>
        <n v="1005.89"/>
        <n v="511.9"/>
        <n v="1005.98"/>
        <n v="207.77"/>
        <n v="888.48"/>
        <n v="762.17"/>
        <n v="402.01"/>
        <n v="202.78"/>
        <n v="312.54"/>
        <n v="203.43"/>
        <n v="163.97"/>
        <n v="559.59"/>
        <n v="198.01"/>
        <n v="200.69"/>
        <n v="100.55"/>
        <n v="264.44"/>
        <n v="300.3"/>
        <n v="1015.41"/>
        <n v="511.7"/>
        <n v="930.24"/>
        <n v="1061.99"/>
        <n v="767.8"/>
        <n v="403.01"/>
        <n v="198.79"/>
        <n v="367.31"/>
        <n v="135.09"/>
        <n v="503.63"/>
        <n v="202.06"/>
        <n v="301.81"/>
        <n v="203.58"/>
        <n v="100.6"/>
        <n v="224.39"/>
        <n v="304.53"/>
        <n v="1007.16"/>
        <n v="204.45"/>
        <n v="999.27"/>
        <n v="504.03"/>
        <n v="498.49"/>
        <n v="4.84"/>
        <n v="300.54"/>
        <n v="101.2"/>
        <n v="5.57"/>
        <n v="404.8"/>
        <n v="200"/>
        <n v="200.1"/>
        <n v="300.43"/>
        <n v="187.62"/>
        <n v="1002.17"/>
        <n v="647.34"/>
        <n v="302.15"/>
        <n v="301.28"/>
        <n v="205.17"/>
        <n v="100.91"/>
        <n v="260.25"/>
        <n v="405.34"/>
        <n v="806.5"/>
        <n v="202.22"/>
        <n v="1000.96"/>
        <n v="503.39"/>
        <n v="754.64"/>
        <n v="302.07"/>
        <n v="202.88"/>
        <n v="99.51"/>
        <n v="405.6"/>
        <n v="174"/>
        <n v="185.95"/>
        <n v="294.17"/>
        <n v="146.21"/>
        <n v="1177.29"/>
        <n v="435.72"/>
        <n v="298.49"/>
        <n v="299.9"/>
        <n v="101.15"/>
        <n v="248.58"/>
        <n v="408.33"/>
        <n v="806.22"/>
        <n v="3.05"/>
        <n v="1003.83"/>
        <n v="1158.39"/>
        <n v="506.23"/>
        <n v="930.85"/>
        <n v="300.44"/>
        <n v="508.61"/>
        <n v="400.2"/>
        <n v="198.03"/>
        <n v="482.06"/>
        <n v="413.07"/>
        <n v="165.76"/>
        <n v="1497.83"/>
        <n v="443.28"/>
        <n v="301.79"/>
        <n v="405.82"/>
        <n v="299.62"/>
        <n v="300.73"/>
        <n v="504.2"/>
        <n v="805.41"/>
        <n v="14.46"/>
        <n v="2021.06"/>
        <n v="1052.16"/>
        <n v="303.23"/>
        <n v="250.56"/>
        <n v="505.87"/>
        <n v="808.81"/>
        <n v="205.59"/>
        <n v="1069.15"/>
        <n v="504.54"/>
        <n v="941.46"/>
        <n v="301.78"/>
        <n v="505.78"/>
        <n v="402.86"/>
        <n v="505.64"/>
        <n v="411.59"/>
        <n v="167.42"/>
        <n v="1502.53"/>
        <n v="719.11"/>
        <n v="302.93"/>
        <n v="401.57"/>
        <n v="301.17"/>
        <n v="301.82"/>
        <n v="200.35"/>
        <n v="305.36"/>
        <n v="502.16"/>
        <n v="806.57"/>
        <n v="0.8"/>
        <n v="2020.3"/>
        <n v="1016.72"/>
        <n v="302.92"/>
        <n v="403.86"/>
        <n v="503.43"/>
        <n v="806.13"/>
        <n v="211.78"/>
        <n v="1590.03"/>
        <n v="505.99"/>
        <n v="961.14"/>
        <n v="303"/>
        <n v="502.73"/>
        <n v="404.57"/>
        <n v="501.52"/>
        <n v="489.72"/>
        <n v="205.63"/>
        <n v="168.21"/>
        <n v="1495.59"/>
        <n v="666.93"/>
        <n v="301.53"/>
        <n v="399.03"/>
        <n v="302.71"/>
        <n v="302.4"/>
        <n v="278.52"/>
        <n v="806.98"/>
        <n v="2.72"/>
        <n v="2013.09"/>
        <n v="1004.18"/>
        <n v="302.14"/>
        <n v="404.88"/>
        <n v="505.5"/>
        <n v="809.15"/>
        <n v="206.95"/>
        <n v="1066.77"/>
        <n v="505.2"/>
        <n v="939.82"/>
        <n v="500.42"/>
        <n v="402.63"/>
        <n v="504.93"/>
        <n v="389.4"/>
        <n v="209.03"/>
        <n v="127.42"/>
        <n v="1489.72"/>
        <n v="648.64"/>
        <n v="299.86"/>
        <n v="402.61"/>
        <n v="298.29"/>
        <n v="181.25"/>
        <n v="500.85"/>
        <n v="805.45"/>
        <n v="3.38"/>
        <n v="2008.36"/>
        <n v="1023.36"/>
        <n v="301.21"/>
        <n v="504.89"/>
        <n v="804.44"/>
        <n v="207.07"/>
        <n v="505.41"/>
        <n v="955.52"/>
        <n v="301"/>
        <n v="501.23"/>
        <n v="402.52"/>
        <n v="158.49"/>
        <n v="497.36"/>
        <n v="353.21"/>
        <n v="205.79"/>
        <n v="178.64"/>
        <n v="1492.98"/>
        <n v="918.97"/>
        <n v="303.9"/>
        <n v="284.03"/>
        <n v="500.69"/>
        <n v="804.37"/>
        <n v="202.6"/>
        <n v="18.95"/>
        <n v="2009.51"/>
        <n v="1008.84"/>
        <n v="390.21"/>
        <n v="504.4"/>
        <n v="803.04"/>
        <n v="192.87"/>
        <n v="941.25"/>
        <n v="505.73"/>
        <n v="965.32"/>
        <n v="401.99"/>
        <n v="402.32"/>
        <n v="402.37"/>
        <n v="212.28"/>
        <n v="199.94"/>
        <n v="455.76"/>
        <n v="207.18"/>
        <n v="241.72"/>
        <n v="389.33"/>
        <n v="497.95"/>
        <n v="298.08"/>
        <n v="404.07"/>
        <n v="417.35"/>
        <n v="302.82"/>
        <n v="500.38"/>
        <n v="499.43"/>
        <n v="502.36"/>
        <n v="500.14"/>
        <n v="198.69"/>
        <n v="50.5"/>
        <n v="1001.18"/>
        <n v="1513.79"/>
        <n v="600.82"/>
        <n v="403.76"/>
        <n v="1022.5"/>
        <n v="500.17"/>
        <n v="223.68"/>
        <n v="506.66"/>
        <n v="369.77"/>
        <n v="505.04"/>
        <n v="1468.21"/>
        <n v="505.12"/>
        <n v="961.85"/>
        <n v="402.66"/>
        <n v="403.97"/>
        <n v="504.52"/>
        <n v="401.66"/>
        <n v="230.75"/>
        <n v="202.21"/>
        <n v="469.68"/>
        <n v="213.52"/>
        <n v="324.74"/>
        <n v="395.41"/>
        <n v="496.53"/>
        <n v="299.47"/>
        <n v="402.69"/>
        <n v="343.3"/>
        <n v="303.04"/>
        <n v="501.45"/>
        <n v="505.42"/>
        <n v="500.92"/>
        <n v="51.1"/>
        <n v="1006.11"/>
        <n v="1507.65"/>
        <n v="492.64"/>
        <n v="353.67"/>
        <n v="401.77"/>
        <n v="1007.49"/>
        <n v="509.25"/>
        <n v="503.85"/>
        <n v="442.5"/>
        <n v="505.07"/>
        <n v="503.79"/>
        <n v="502.7"/>
        <n v="1477.34"/>
        <n v="810.41"/>
        <n v="400.5"/>
        <n v="404.83"/>
        <n v="505.39"/>
        <n v="403.72"/>
        <n v="488.77"/>
        <n v="191.91"/>
        <n v="376.86"/>
        <n v="168.13"/>
        <n v="270.75"/>
        <n v="394.96"/>
        <n v="501.95"/>
        <n v="401.23"/>
        <n v="370.51"/>
        <n v="302.06"/>
        <n v="498.37"/>
        <n v="501.17"/>
        <n v="500.55"/>
        <n v="61"/>
        <n v="1003.2"/>
        <n v="1502.7"/>
        <n v="388.35"/>
        <n v="309.1"/>
        <n v="404.12"/>
        <n v="1006.2"/>
        <n v="500.81"/>
        <n v="503.88"/>
        <n v="438.35"/>
        <n v="499.78"/>
        <n v="503.96"/>
        <n v="1518.96"/>
        <n v="784.12"/>
        <n v="403.67"/>
        <n v="404.56"/>
        <n v="507.1"/>
        <n v="403.93"/>
        <n v="376.18"/>
        <n v="385.31"/>
        <n v="208.84"/>
        <n v="307.92"/>
        <n v="393.9"/>
        <n v="500.2"/>
        <n v="306.33"/>
        <n v="403.89"/>
        <n v="383.88"/>
        <n v="300.96"/>
        <n v="477.1"/>
        <n v="501.72"/>
        <n v="502.12"/>
        <n v="203.3"/>
        <n v="199.12"/>
        <n v="1464.82"/>
        <n v="342.28"/>
        <n v="364.16"/>
        <n v="407.31"/>
        <n v="1006.18"/>
        <n v="503.47"/>
        <n v="506.91"/>
        <n v="593.72"/>
        <n v="497.13"/>
        <n v="505.03"/>
        <n v="1499.83"/>
        <n v="503"/>
        <n v="883.5"/>
        <n v="401.13"/>
        <n v="368.12"/>
        <n v="308.53"/>
        <n v="268.34"/>
        <n v="395.23"/>
        <n v="500.01"/>
        <n v="300.52"/>
        <n v="403.99"/>
        <n v="405.43"/>
        <n v="202.47"/>
        <n v="302.05"/>
        <n v="479.12"/>
        <n v="506.28"/>
        <n v="504.16"/>
        <n v="451.97"/>
        <n v="200.18"/>
        <n v="149.06"/>
        <n v="1009.95"/>
        <n v="1496.95"/>
        <n v="431.55"/>
        <n v="291.85"/>
        <n v="401.91"/>
        <n v="1008.89"/>
        <n v="508.77"/>
        <n v="500.5"/>
        <n v="695.52"/>
        <n v="506.88"/>
        <n v="501.27"/>
        <n v="500.44"/>
        <n v="1405.38"/>
        <n v="509.72"/>
        <n v="959.77"/>
        <n v="402.93"/>
        <n v="504.3"/>
        <n v="299.17"/>
        <n v="256.36"/>
        <n v="210.38"/>
        <n v="237.08"/>
        <n v="500.11"/>
        <n v="290.69"/>
        <n v="400.62"/>
        <n v="298.22"/>
        <n v="199.98"/>
        <n v="298.77"/>
        <n v="488.95"/>
        <n v="502.61"/>
        <n v="395.69"/>
        <n v="125.92"/>
        <n v="87.95"/>
        <n v="1003.85"/>
        <n v="1373.91"/>
        <n v="249.93"/>
        <n v="271.09"/>
        <n v="405.55"/>
        <n v="1005.05"/>
        <n v="490.58"/>
        <n v="567.47"/>
        <n v="499.05"/>
        <n v="500.54"/>
        <n v="503.52"/>
        <n v="1479.39"/>
        <n v="506.83"/>
        <n v="784.6"/>
        <n v="503.19"/>
        <n v="503.68"/>
        <n v="17.42"/>
        <n v="291.9"/>
        <n v="162.15"/>
        <n v="430.63"/>
        <n v="498.45"/>
        <n v="197.86"/>
        <n v="312.87"/>
        <n v="10.6"/>
        <n v="396.61"/>
        <n v="503.42"/>
        <n v="1010.98"/>
        <n v="188.9"/>
        <n v="7.01"/>
        <n v="999.33"/>
        <n v="1469.04"/>
        <n v="1.51"/>
        <n v="1008.77"/>
        <n v="505.59"/>
        <n v="19.55"/>
        <n v="591.9"/>
        <n v="72.28"/>
        <n v="500.51"/>
        <n v="1007.7"/>
        <n v="502.37"/>
        <n v="1505.97"/>
        <n v="504.91"/>
        <n v="784.09"/>
        <n v="502.66"/>
        <n v="380.05"/>
        <n v="161.23"/>
        <n v="357.27"/>
        <n v="498.38"/>
        <n v="201.51"/>
        <n v="405.44"/>
        <n v="411.34"/>
        <n v="506.45"/>
        <n v="1002.55"/>
        <n v="1009.81"/>
        <n v="1466.47"/>
        <n v="1004.95"/>
        <n v="501.08"/>
        <n v="640.71"/>
        <n v="41.69"/>
        <n v="508.51"/>
        <n v="505.89"/>
        <n v="1012.47"/>
        <n v="512.99"/>
        <n v="64.18"/>
        <n v="1496.87"/>
        <n v="504.47"/>
        <n v="780.16"/>
        <n v="502.99"/>
        <n v="200.16"/>
        <n v="509.5"/>
        <n v="422.37"/>
        <n v="157.26"/>
        <n v="407.35"/>
        <n v="497.73"/>
        <n v="360.1"/>
        <n v="435.05"/>
        <n v="504.43"/>
        <n v="1004.77"/>
        <n v="1002.22"/>
        <n v="1091.83"/>
        <n v="1007.73"/>
        <n v="497.69"/>
        <n v="705.23"/>
        <n v="498.79"/>
        <n v="501.43"/>
        <n v="1015.31"/>
        <n v="503.01"/>
        <n v="75.41"/>
        <n v="1500.88"/>
        <n v="505.46"/>
        <n v="770"/>
        <n v="504.68"/>
        <n v="500.58"/>
        <n v="197.48"/>
        <n v="349.61"/>
        <n v="142.57"/>
        <n v="486.93"/>
        <n v="492.11"/>
        <n v="379.64"/>
        <n v="364.65"/>
        <n v="504.46"/>
        <n v="1006.36"/>
        <n v="910"/>
        <n v="1004.92"/>
        <n v="500.77"/>
        <n v="749.85"/>
        <n v="47.1"/>
        <n v="504.27"/>
        <n v="507.52"/>
        <n v="1004.34"/>
        <n v="509.63"/>
        <n v="80.53"/>
        <n v="1518.73"/>
        <n v="735.34"/>
        <n v="503.56"/>
        <n v="503.3"/>
        <n v="379.84"/>
        <n v="192.71"/>
        <n v="497.7"/>
        <n v="495.66"/>
        <n v="202.64"/>
        <n v="394.01"/>
        <n v="202.59"/>
        <n v="348.27"/>
        <n v="501.54"/>
        <n v="1005.35"/>
        <n v="1008.85"/>
        <n v="1417.69"/>
        <n v="1003.69"/>
        <n v="510.95"/>
        <n v="1006.33"/>
        <n v="80.01"/>
        <n v="504.97"/>
        <n v="502.89"/>
        <n v="1003.55"/>
        <n v="506.51"/>
        <n v="79.67"/>
        <n v="1500.74"/>
        <n v="777.33"/>
        <n v="504.57"/>
        <n v="507.01"/>
        <n v="201.57"/>
        <n v="390.59"/>
        <n v="183.76"/>
        <n v="497.96"/>
        <n v="448.78"/>
        <n v="393.86"/>
        <n v="505.63"/>
        <n v="1008.67"/>
        <n v="201.56"/>
        <n v="195.33"/>
        <n v="1009.75"/>
        <n v="1029.39"/>
        <n v="505.47"/>
        <n v="894.47"/>
        <n v="102.91"/>
        <n v="505.86"/>
        <n v="1005.66"/>
        <n v="500.19"/>
        <n v="81.6"/>
        <n v="1500.49"/>
        <n v="746.88"/>
        <n v="503.24"/>
        <n v="506.73"/>
        <n v="183.29"/>
        <n v="334.55"/>
        <n v="135.67"/>
        <n v="499.66"/>
        <n v="490.33"/>
        <n v="450.31"/>
        <n v="357.13"/>
        <n v="502.01"/>
        <n v="1005.63"/>
        <n v="1217.22"/>
        <n v="1005.78"/>
        <n v="824.83"/>
        <n v="136.45"/>
        <n v="503.67"/>
        <n v="503.46"/>
        <n v="1017.26"/>
        <n v="508.59"/>
        <n v="67.13"/>
        <n v="1504.42"/>
        <n v="509.35"/>
        <n v="772.76"/>
        <n v="503.6"/>
        <n v="504.24"/>
        <n v="195.16"/>
        <n v="422.51"/>
        <n v="149.41"/>
        <n v="490.46"/>
        <n v="500.6"/>
        <n v="368.5"/>
        <n v="385.16"/>
        <n v="504.92"/>
        <n v="1005.27"/>
        <n v="1002.34"/>
        <n v="902"/>
        <n v="1005.4"/>
        <n v="503.2"/>
        <n v="995.46"/>
        <n v="153.77"/>
        <n v="503.65"/>
        <n v="1011.23"/>
        <n v="72.78"/>
        <n v="1496.7"/>
        <n v="505"/>
        <n v="776.5"/>
        <n v="500.91"/>
        <n v="495.83"/>
        <n v="410.05"/>
        <n v="146.84"/>
        <n v="496.04"/>
        <n v="501.15"/>
        <n v="449.72"/>
        <n v="452.03"/>
        <n v="497.76"/>
        <n v="1001.13"/>
        <n v="1008.65"/>
        <n v="1467.97"/>
        <n v="1002.66"/>
        <n v="1006.01"/>
        <n v="105.75"/>
        <n v="501"/>
        <n v="499.81"/>
        <n v="1004.96"/>
        <n v="506.58"/>
        <n v="71.64"/>
        <n v="1509.73"/>
        <n v="795.38"/>
        <n v="507.57"/>
        <n v="392.91"/>
        <n v="138.42"/>
        <n v="490.88"/>
        <n v="505.31"/>
        <n v="379.14"/>
        <n v="385.17"/>
        <n v="1002.54"/>
        <n v="200.24"/>
        <n v="1003.94"/>
        <n v="1271.73"/>
        <n v="1005.21"/>
        <n v="501.3"/>
        <n v="928.82"/>
        <n v="61.44"/>
        <n v="500.45"/>
        <n v="1009.18"/>
        <n v="506.22"/>
        <n v="61.93"/>
        <n v="1502.36"/>
        <n v="790.19"/>
        <n v="505.32"/>
        <n v="502.52"/>
        <n v="378.41"/>
        <n v="134.1"/>
        <n v="492.87"/>
        <n v="200.31"/>
        <n v="399.04"/>
        <n v="476.66"/>
        <n v="499.42"/>
        <n v="1007.87"/>
        <n v="202.68"/>
        <n v="1004.02"/>
        <n v="990.72"/>
        <n v="1006.13"/>
        <n v="502.03"/>
        <n v="861.31"/>
        <n v="60.43"/>
        <n v="499.76"/>
        <n v="1000.52"/>
        <n v="503.02"/>
        <n v="80.43"/>
        <n v="1506.71"/>
        <n v="799.47"/>
        <n v="502.85"/>
        <n v="508.16"/>
        <n v="198.61"/>
        <n v="370.78"/>
        <n v="162.42"/>
        <n v="341.35"/>
        <n v="450.99"/>
        <n v="1005.24"/>
        <n v="202.25"/>
        <n v="200.46"/>
        <n v="1003.53"/>
        <n v="1102.27"/>
        <n v="1005.65"/>
        <n v="493.78"/>
        <n v="832.1"/>
        <n v="143.34"/>
        <n v="501.39"/>
        <n v="1023.43"/>
        <n v="514.36"/>
        <n v="82.97"/>
        <n v="500.56"/>
        <n v="807.16"/>
        <n v="799.64"/>
        <n v="803.54"/>
        <n v="264.24"/>
        <n v="272.3"/>
        <n v="100.28"/>
        <n v="347.84"/>
        <n v="502.86"/>
        <n v="457.51"/>
        <n v="100"/>
        <n v="402.76"/>
        <n v="111.9"/>
        <n v="400.64"/>
        <n v="49.29"/>
        <n v="238.25"/>
        <n v="804.78"/>
        <n v="891.39"/>
        <n v="347.09"/>
        <n v="302.81"/>
        <n v="124.1"/>
        <n v="92.54"/>
        <n v="1507.02"/>
        <n v="2014.29"/>
        <n v="1029.61"/>
        <n v="276.26"/>
        <n v="76.39"/>
        <n v="203.51"/>
        <n v="195.92"/>
        <n v="201.94"/>
        <n v="501.04"/>
        <n v="809.27"/>
        <n v="792.41"/>
        <n v="808.21"/>
        <n v="199.48"/>
        <n v="304.1"/>
        <n v="219.38"/>
        <n v="265.81"/>
        <n v="91.89"/>
        <n v="208.19"/>
        <n v="472.25"/>
        <n v="504.53"/>
        <n v="361.38"/>
        <n v="400.84"/>
        <n v="305.51"/>
        <n v="804.82"/>
        <n v="663.62"/>
        <n v="309.09"/>
        <n v="84.67"/>
        <n v="1384.86"/>
        <n v="1942.22"/>
        <n v="1021.15"/>
        <n v="52.36"/>
        <n v="194.44"/>
        <n v="402.02"/>
        <n v="507.34"/>
        <n v="807.86"/>
        <n v="789.97"/>
        <n v="807.61"/>
        <n v="197.8"/>
        <n v="304.14"/>
        <n v="293.51"/>
        <n v="254.2"/>
        <n v="67.46"/>
        <n v="289.84"/>
        <n v="500.09"/>
        <n v="477.46"/>
        <n v="354.79"/>
        <n v="302.3"/>
        <n v="808.46"/>
        <n v="1184.54"/>
        <n v="288.58"/>
        <n v="69.09"/>
        <n v="1437"/>
        <n v="1917.83"/>
        <n v="1006.05"/>
        <n v="44.94"/>
        <n v="368.09"/>
        <n v="319.7"/>
        <n v="199.52"/>
        <n v="139.49"/>
        <n v="528.93"/>
        <n v="401.31"/>
        <n v="404.42"/>
        <n v="503.33"/>
        <n v="809.76"/>
        <n v="802.21"/>
        <n v="809.36"/>
        <n v="203.06"/>
        <n v="302.1"/>
        <n v="297.9"/>
        <n v="264.96"/>
        <n v="66.05"/>
        <n v="279.82"/>
        <n v="441.68"/>
        <n v="477.25"/>
        <n v="498.04"/>
        <n v="357.41"/>
        <n v="404.4"/>
        <n v="812.03"/>
        <n v="1211.71"/>
        <n v="53.1"/>
        <n v="1453.24"/>
        <n v="1814.25"/>
        <n v="1014.91"/>
        <n v="41.35"/>
        <n v="505.74"/>
        <n v="301.98"/>
        <n v="153.4"/>
        <n v="502.06"/>
        <n v="402.4"/>
        <n v="491.19"/>
        <n v="810.26"/>
        <n v="803.14"/>
        <n v="799.61"/>
        <n v="228.04"/>
        <n v="407.4"/>
        <n v="58.13"/>
        <n v="281.33"/>
        <n v="465.12"/>
        <n v="402.22"/>
        <n v="298.03"/>
        <n v="402.13"/>
        <n v="808.34"/>
        <n v="1208.87"/>
        <n v="310.87"/>
        <n v="38.34"/>
        <n v="1459.96"/>
        <n v="1414.7"/>
        <n v="1002.74"/>
        <n v="44.88"/>
        <n v="502.49"/>
        <n v="305.48"/>
        <n v="503.07"/>
        <n v="404.01"/>
        <n v="497.8"/>
        <n v="498.74"/>
        <n v="660.91"/>
        <n v="785.32"/>
        <n v="804.32"/>
        <n v="197.61"/>
        <n v="302.77"/>
        <n v="285.98"/>
        <n v="239.82"/>
        <n v="38.4"/>
        <n v="415.44"/>
        <n v="444.5"/>
        <n v="173.08"/>
        <n v="446.68"/>
        <n v="497.67"/>
        <n v="191.14"/>
        <n v="401.16"/>
        <n v="302.03"/>
        <n v="805.15"/>
        <n v="1127.78"/>
        <n v="286.3"/>
        <n v="47.31"/>
        <n v="1165.84"/>
        <n v="1543.12"/>
        <n v="1014.26"/>
        <n v="35.72"/>
        <n v="504.04"/>
        <n v="303.17"/>
        <n v="199.76"/>
        <n v="1009.8"/>
        <n v="402.04"/>
        <n v="501.06"/>
        <n v="499.6"/>
        <n v="745.02"/>
        <n v="779.57"/>
        <n v="805.76"/>
        <n v="199.86"/>
        <n v="295.31"/>
        <n v="331.54"/>
        <n v="52.69"/>
        <n v="496.22"/>
        <n v="468.24"/>
        <n v="496.48"/>
        <n v="218.45"/>
        <n v="402.35"/>
        <n v="808.2"/>
        <n v="793.06"/>
        <n v="300.98"/>
        <n v="43.98"/>
        <n v="1368.43"/>
        <n v="1958.73"/>
        <n v="1015.67"/>
        <n v="45.19"/>
        <n v="303.3"/>
        <n v="1003.63"/>
        <n v="401.01"/>
        <n v="504.69"/>
        <n v="502.22"/>
        <n v="796.8"/>
        <n v="775.39"/>
        <n v="807.11"/>
        <n v="254.55"/>
        <n v="297.97"/>
        <n v="45.03"/>
        <n v="490.94"/>
        <n v="419.73"/>
        <n v="202.44"/>
        <n v="503.82"/>
        <n v="504.72"/>
        <n v="247.85"/>
        <n v="403.8"/>
        <n v="805.51"/>
        <n v="993.28"/>
        <n v="299.23"/>
        <n v="45.27"/>
        <n v="1313.53"/>
        <n v="1685.18"/>
        <n v="1001.03"/>
        <n v="39.05"/>
        <n v="806.67"/>
        <n v="306.59"/>
        <n v="200.17"/>
        <n v="314.75"/>
        <n v="1004.75"/>
        <n v="403.43"/>
        <n v="501.1"/>
        <n v="505.48"/>
        <n v="804.34"/>
        <n v="786.49"/>
        <n v="801.79"/>
        <n v="303.15"/>
        <n v="229.86"/>
        <n v="252.62"/>
        <n v="44.33"/>
        <n v="387.98"/>
        <n v="472.83"/>
        <n v="172.68"/>
        <n v="462.75"/>
        <n v="499.93"/>
        <n v="266.46"/>
        <n v="401.43"/>
        <n v="303.39"/>
        <n v="1188.53"/>
        <n v="27.28"/>
        <n v="1165.13"/>
        <n v="1408.06"/>
        <n v="1009.05"/>
        <n v="37.04"/>
        <n v="806.74"/>
        <n v="305.23"/>
        <n v="302.96"/>
        <n v="398.82"/>
        <n v="496.45"/>
        <n v="502.13"/>
        <n v="769.57"/>
        <n v="784.5"/>
        <n v="797.44"/>
        <n v="202.83"/>
        <n v="0.29"/>
        <n v="224.74"/>
        <n v="257.48"/>
        <n v="44.78"/>
        <n v="187.56"/>
        <n v="433.71"/>
        <n v="6.92"/>
        <n v="6.68"/>
        <n v="217.62"/>
        <n v="909.08"/>
        <n v="1012.35"/>
        <n v="1104.31"/>
        <n v="16.82"/>
        <n v="497.31"/>
        <n v="1360.19"/>
        <n v="998.2"/>
        <n v="56.45"/>
        <n v="807.09"/>
        <n v="804.95"/>
        <n v="1000.8"/>
        <n v="654.05"/>
        <n v="500.9"/>
        <n v="397.76"/>
        <n v="299.12"/>
        <n v="130.34"/>
        <n v="133.35"/>
        <n v="359.54"/>
        <n v="52.35"/>
        <n v="307.5"/>
        <n v="299.49"/>
        <n v="508.31"/>
        <n v="457.21"/>
        <n v="386.54"/>
        <n v="128.73"/>
        <n v="79.81"/>
        <n v="126.23"/>
        <n v="32.18"/>
        <n v="124.47"/>
        <n v="210.34"/>
        <n v="67.61"/>
        <n v="133.83"/>
        <n v="399.48"/>
        <n v="669.22"/>
        <n v="490.9"/>
        <n v="413.19"/>
        <n v="15.72"/>
        <n v="614.3"/>
        <n v="35.1"/>
        <n v="496.84"/>
        <n v="416.76"/>
        <n v="583.1"/>
        <n v="323.74"/>
        <n v="345.07"/>
        <n v="139.03"/>
        <n v="131.18"/>
        <n v="129.35"/>
        <n v="132.95"/>
        <n v="87.4"/>
        <n v="139.14"/>
        <n v="187.13"/>
        <n v="85.52"/>
        <n v="77.62"/>
        <n v="296.52"/>
        <n v="89.39"/>
        <n v="563.5"/>
        <n v="517.51"/>
        <n v="517.41"/>
        <n v="153.59"/>
        <n v="82.16"/>
        <n v="102.2"/>
        <n v="28.5"/>
        <n v="109.1"/>
        <n v="148.95"/>
        <n v="150.45"/>
        <n v="326.12"/>
        <n v="757.67"/>
        <n v="569.93"/>
        <n v="241.12"/>
        <n v="15.88"/>
        <n v="397.91"/>
        <n v="524.97"/>
        <n v="942.65"/>
        <n v="32.83"/>
        <n v="570.58"/>
        <n v="534.79"/>
        <n v="642.14"/>
        <n v="342.57"/>
        <n v="397.2"/>
        <n v="200.07"/>
        <n v="145.13"/>
        <n v="155.88"/>
        <n v="158.44"/>
        <n v="162.33"/>
        <n v="271.69"/>
        <n v="140.23"/>
        <n v="107.15"/>
        <n v="628.92"/>
        <n v="461.14"/>
        <n v="765.04"/>
        <n v="133.65"/>
        <n v="110.94"/>
        <n v="125.59"/>
        <n v="31.62"/>
        <n v="120.16"/>
        <n v="241.24"/>
        <n v="196.46"/>
        <n v="174.21"/>
        <n v="977.67"/>
        <n v="138.96"/>
        <n v="262.29"/>
        <n v="14.12"/>
        <n v="492.51"/>
        <n v="535.24"/>
        <n v="21.52"/>
        <n v="519"/>
        <n v="807.98"/>
        <n v="652.82"/>
        <n v="410.39"/>
        <n v="498.24"/>
        <n v="294.29"/>
        <n v="171.69"/>
        <n v="200.62"/>
        <n v="247"/>
        <n v="289.2"/>
        <n v="205.99"/>
        <n v="198.22"/>
        <n v="593.18"/>
        <n v="364.31"/>
        <n v="636.19"/>
        <n v="173.38"/>
        <n v="71.34"/>
        <n v="113.14"/>
        <n v="25.79"/>
        <n v="172.96"/>
        <n v="230.52"/>
        <n v="164.2"/>
        <n v="136.52"/>
        <n v="886.14"/>
        <n v="501.71"/>
        <n v="235.74"/>
        <n v="454.97"/>
        <n v="667.43"/>
        <n v="24.02"/>
        <n v="635.9"/>
        <n v="729.05"/>
        <n v="671.18"/>
        <n v="411.49"/>
        <n v="473.76"/>
        <n v="252.68"/>
        <n v="166.98"/>
        <n v="173.84"/>
        <n v="245.42"/>
        <n v="182.95"/>
        <n v="284.33"/>
        <n v="187.25"/>
        <n v="679.94"/>
        <n v="489.15"/>
        <n v="676.02"/>
        <n v="170.04"/>
        <n v="64.58"/>
        <n v="111.22"/>
        <n v="28.93"/>
        <n v="178.78"/>
        <n v="176.61"/>
        <n v="242.36"/>
        <n v="914.98"/>
        <n v="159.67"/>
        <n v="303.25"/>
        <n v="36.96"/>
        <n v="473.91"/>
        <n v="728.2"/>
        <n v="25.99"/>
        <n v="602.11"/>
        <n v="664.51"/>
        <n v="617.61"/>
        <n v="433.15"/>
        <n v="489.06"/>
        <n v="233.85"/>
        <n v="182.04"/>
        <n v="184.37"/>
        <n v="188.62"/>
        <n v="194.64"/>
        <n v="295.1"/>
        <n v="193.13"/>
        <n v="862.52"/>
        <n v="512.88"/>
        <n v="800.74"/>
        <n v="144.53"/>
        <n v="76.61"/>
        <n v="151.34"/>
        <n v="22.2"/>
        <n v="143.75"/>
        <n v="183.23"/>
        <n v="110.24"/>
        <n v="1005.87"/>
        <n v="493.74"/>
        <n v="320.96"/>
        <n v="486.33"/>
        <n v="24.43"/>
        <n v="415.5"/>
        <n v="626.81"/>
        <n v="380.2"/>
        <n v="282.83"/>
        <n v="219.93"/>
        <n v="182.39"/>
        <n v="355.51"/>
        <n v="606.78"/>
        <n v="566.14"/>
        <n v="4.37"/>
        <n v="89.74"/>
        <n v="1.72"/>
        <n v="3.65"/>
        <n v="297.03"/>
        <n v="201.08"/>
        <n v="221.79"/>
        <n v="196.74"/>
        <n v="1008.76"/>
        <n v="592.91"/>
        <n v="304.09"/>
        <n v="537.63"/>
        <n v="9.34"/>
        <n v="394.63"/>
        <n v="196.83"/>
        <n v="332.72"/>
        <n v="288.07"/>
        <n v="199.17"/>
        <n v="291.08"/>
        <n v="499.15"/>
        <n v="904.95"/>
        <n v="490.47"/>
        <n v="604.33"/>
        <n v="527.53"/>
        <n v="804.56"/>
        <n v="174.66"/>
        <n v="207.05"/>
        <n v="341.82"/>
        <n v="199"/>
        <n v="913.64"/>
        <n v="473.6"/>
        <n v="300.66"/>
        <n v="791.01"/>
        <n v="11.77"/>
        <n v="567.89"/>
        <n v="370.5"/>
        <n v="232.54"/>
        <n v="404.61"/>
        <n v="822.69"/>
        <n v="494.25"/>
        <n v="513.27"/>
        <n v="38.73"/>
        <n v="47.91"/>
        <n v="141.95"/>
        <n v="417.76"/>
        <n v="653.28"/>
        <n v="169.32"/>
        <n v="176.94"/>
        <n v="197.57"/>
        <n v="509.06"/>
        <n v="1011.7"/>
        <n v="510.06"/>
        <n v="297.44"/>
        <n v="857.32"/>
        <n v="6.89"/>
        <n v="446.73"/>
        <n v="201.01"/>
        <n v="358.65"/>
        <n v="197.9"/>
        <n v="202.23"/>
        <n v="201.18"/>
        <n v="286.16"/>
        <n v="197.44"/>
        <n v="569.12"/>
        <n v="190.3"/>
        <n v="485.21"/>
        <n v="495"/>
        <n v="33.16"/>
        <n v="69.42"/>
        <n v="204.69"/>
        <n v="601.72"/>
        <n v="398.3"/>
        <n v="660.23"/>
        <n v="148.23"/>
        <n v="232.32"/>
        <n v="286.86"/>
        <n v="430.9"/>
        <n v="840.28"/>
        <n v="511.46"/>
        <n v="302.26"/>
        <n v="704.9"/>
        <n v="9.41"/>
        <n v="384.24"/>
        <n v="509.95"/>
        <n v="195.15"/>
        <n v="273.3"/>
        <n v="265.66"/>
        <n v="199.29"/>
        <n v="737.79"/>
        <n v="198.54"/>
        <n v="494.15"/>
        <n v="493.69"/>
        <n v="24.64"/>
        <n v="52.77"/>
        <n v="198.45"/>
        <n v="574.07"/>
        <n v="347.7"/>
        <n v="722.39"/>
        <n v="148.17"/>
        <n v="379.82"/>
        <n v="167.59"/>
        <n v="470.86"/>
        <n v="739.16"/>
        <n v="573.71"/>
        <n v="297.51"/>
        <n v="813.29"/>
        <n v="14.18"/>
        <n v="681.47"/>
        <n v="309.47"/>
        <n v="136.54"/>
        <n v="268.23"/>
        <n v="199.25"/>
        <n v="282.66"/>
        <n v="524.72"/>
        <n v="505.6"/>
        <n v="507.76"/>
        <n v="5.26"/>
        <n v="56.47"/>
        <n v="0"/>
        <n v="517.8"/>
        <n v="369.52"/>
        <n v="807.06"/>
        <n v="114.32"/>
        <n v="156.24"/>
        <n v="300.8"/>
        <n v="405.15"/>
        <n v="810.39"/>
        <n v="603.62"/>
        <n v="831.69"/>
        <n v="13.76"/>
        <n v="666.95"/>
        <n v="199.51"/>
        <n v="350.22"/>
        <n v="300.32"/>
        <n v="297.83"/>
        <n v="199.71"/>
        <n v="393.59"/>
        <n v="500.95"/>
        <n v="504.65"/>
        <n v="6.65"/>
        <n v="97.71"/>
        <n v="201.19"/>
        <n v="608.13"/>
        <n v="393.75"/>
        <n v="713.96"/>
        <n v="120.9"/>
        <n v="148.16"/>
        <n v="352.34"/>
        <n v="200.34"/>
        <n v="237.35"/>
        <n v="875.57"/>
        <n v="337.48"/>
        <n v="301.54"/>
        <n v="428.45"/>
        <n v="10.69"/>
        <n v="496.67"/>
        <n v="162.97"/>
        <n v="429.62"/>
        <n v="142.79"/>
        <n v="265.7"/>
        <n v="255.74"/>
        <n v="568.62"/>
        <n v="506.29"/>
        <n v="3.21"/>
        <n v="62.89"/>
        <n v="458.52"/>
        <n v="806.43"/>
        <n v="151.96"/>
        <n v="345.35"/>
        <n v="1.01"/>
        <n v="970.98"/>
        <n v="674.88"/>
        <n v="696.39"/>
        <n v="569.44"/>
        <n v="527.45"/>
        <n v="2.59"/>
        <n v="1.44"/>
        <n v="218.11"/>
        <n v="368.13"/>
        <n v="1450.54"/>
        <n v="505.54"/>
        <n v="498.76"/>
        <n v="505.8"/>
        <n v="8.53"/>
        <n v="190.57"/>
        <n v="301.91"/>
        <n v="198.8"/>
        <n v="500.71"/>
        <n v="802.03"/>
        <n v="360.68"/>
        <n v="474.18"/>
        <n v="1010.14"/>
        <n v="778.21"/>
        <n v="704.87"/>
        <n v="805.35"/>
        <n v="629.53"/>
        <n v="360.27"/>
        <n v="300.71"/>
        <n v="468.99"/>
        <n v="1471.86"/>
        <n v="504.35"/>
        <n v="507.75"/>
        <n v="11.33"/>
        <n v="314.92"/>
        <n v="483.38"/>
        <n v="807.12"/>
        <n v="380.15"/>
        <n v="964.37"/>
        <n v="1001.92"/>
        <n v="693.2"/>
        <n v="795.26"/>
        <n v="492.24"/>
        <n v="391.26"/>
        <n v="304.46"/>
        <n v="346.5"/>
        <n v="1494.51"/>
        <n v="9.47"/>
        <n v="155.71"/>
        <n v="126.3"/>
        <n v="720"/>
        <n v="812.32"/>
        <n v="260.45"/>
        <n v="427.44"/>
        <n v="997.05"/>
        <n v="661.58"/>
        <n v="708.82"/>
        <n v="909.74"/>
        <n v="554.74"/>
        <n v="343.16"/>
        <n v="297.37"/>
        <n v="312.62"/>
        <n v="1500.27"/>
        <n v="504.77"/>
        <n v="502.71"/>
        <n v="500.99"/>
        <n v="9.7"/>
        <n v="170.4"/>
        <n v="136.75"/>
        <n v="709.73"/>
        <n v="806.4"/>
        <n v="209.04"/>
        <n v="350.98"/>
        <n v="1011.39"/>
        <n v="913.67"/>
        <n v="688.85"/>
        <n v="984.69"/>
        <n v="546.48"/>
        <n v="348.03"/>
        <n v="300.72"/>
        <n v="266.4"/>
        <n v="1508.56"/>
        <n v="500.68"/>
        <n v="495.37"/>
        <n v="22.43"/>
        <n v="190.35"/>
        <n v="202.18"/>
        <n v="196.26"/>
        <n v="695.42"/>
        <n v="809.16"/>
        <n v="252.25"/>
        <n v="232.4"/>
        <n v="990.69"/>
        <n v="845.38"/>
        <n v="697.61"/>
        <n v="964.93"/>
        <n v="698.51"/>
        <n v="405.03"/>
        <n v="300.17"/>
        <n v="277.31"/>
        <n v="1506.59"/>
        <n v="507.24"/>
        <n v="203.88"/>
        <n v="504.15"/>
        <n v="177.43"/>
        <n v="701.39"/>
        <n v="805.93"/>
        <n v="264.14"/>
        <n v="379.57"/>
        <n v="895.09"/>
        <n v="688.99"/>
        <n v="953.5"/>
        <n v="519.72"/>
        <n v="367.39"/>
        <n v="1519.15"/>
        <n v="504.79"/>
        <n v="29.33"/>
        <n v="215.67"/>
        <n v="443.08"/>
        <n v="202"/>
        <n v="200.47"/>
        <n v="677.78"/>
        <n v="198.57"/>
        <n v="249.14"/>
        <n v="504.11"/>
        <n v="505.82"/>
        <n v="134.89"/>
        <n v="702.19"/>
        <n v="199.64"/>
        <n v="47.96"/>
        <n v="277.63"/>
        <n v="1507.85"/>
        <n v="502.14"/>
        <n v="21.77"/>
        <n v="166.79"/>
        <n v="597.89"/>
        <n v="1723.58"/>
        <n v="149.52"/>
        <n v="621.7"/>
        <n v="158.58"/>
        <n v="215.42"/>
        <n v="307.47"/>
        <n v="509.58"/>
        <n v="610.23"/>
        <n v="1486.35"/>
        <n v="489.2"/>
        <n v="8.26"/>
        <n v="1729.38"/>
        <n v="1180.8"/>
        <n v="129.75"/>
        <n v="615.93"/>
        <n v="806.68"/>
        <n v="622.38"/>
        <n v="500.37"/>
        <n v="138.55"/>
        <n v="195.45"/>
        <n v="248.33"/>
        <n v="481.81"/>
        <n v="303.72"/>
        <n v="193.7"/>
        <n v="249.64"/>
        <n v="1480.39"/>
        <n v="301.49"/>
        <n v="499.58"/>
        <n v="171.11"/>
        <n v="1537.18"/>
        <n v="200.64"/>
        <n v="783.55"/>
        <n v="100.61"/>
        <n v="488.04"/>
        <n v="891.34"/>
        <n v="129.07"/>
        <n v="74.8"/>
        <n v="89.57"/>
        <n v="615.5"/>
        <n v="491.65"/>
        <n v="102.48"/>
        <n v="240.24"/>
        <n v="503.45"/>
        <n v="217.86"/>
        <n v="501.18"/>
        <n v="338.69"/>
        <n v="1501.97"/>
        <n v="301.66"/>
        <n v="197.42"/>
        <n v="1154.59"/>
        <n v="821.09"/>
        <n v="93.28"/>
        <n v="703.03"/>
        <n v="992.31"/>
        <n v="175.38"/>
        <n v="200.49"/>
        <n v="106.77"/>
        <n v="613.91"/>
        <n v="351.91"/>
        <n v="139.06"/>
        <n v="158.07"/>
        <n v="417.15"/>
        <n v="325.44"/>
        <n v="384.32"/>
        <n v="741.52"/>
        <n v="162.48"/>
        <n v="200.29"/>
        <n v="189.8"/>
        <n v="1294.13"/>
        <n v="268.38"/>
        <n v="448.52"/>
        <n v="183.89"/>
        <n v="171.13"/>
        <n v="173.91"/>
        <n v="1613.37"/>
        <n v="1286.56"/>
        <n v="130.98"/>
        <n v="709.13"/>
        <n v="956.96"/>
        <n v="174.12"/>
        <n v="181"/>
        <n v="77.49"/>
        <n v="614.72"/>
        <n v="355.99"/>
        <n v="241.09"/>
        <n v="402.58"/>
        <n v="350.42"/>
        <n v="442.4"/>
        <n v="644.65"/>
        <n v="159.43"/>
        <n v="198.99"/>
        <n v="191.5"/>
        <n v="1278.47"/>
        <n v="283.21"/>
        <n v="429.07"/>
        <n v="180.48"/>
        <n v="183.1"/>
        <n v="166.57"/>
        <n v="1571.94"/>
        <n v="1240.18"/>
        <n v="96.71"/>
        <n v="680.67"/>
        <n v="1047.05"/>
        <n v="164.68"/>
        <n v="174.96"/>
        <n v="83.17"/>
        <n v="626.37"/>
        <n v="379.8"/>
        <n v="151.83"/>
        <n v="248.01"/>
        <n v="444.56"/>
        <n v="355.2"/>
        <n v="414.66"/>
        <n v="548.94"/>
        <n v="169.18"/>
        <n v="254"/>
        <n v="192.11"/>
        <n v="1343.58"/>
        <n v="290.76"/>
        <n v="470.37"/>
        <n v="192.53"/>
        <n v="201.63"/>
        <n v="182.6"/>
        <n v="1362.46"/>
        <n v="1357.49"/>
        <n v="103.61"/>
        <n v="717.47"/>
        <n v="842.64"/>
        <n v="174.68"/>
        <n v="113.29"/>
        <n v="532.13"/>
        <n v="359.94"/>
        <n v="265.79"/>
        <n v="428.69"/>
        <n v="486.99"/>
        <n v="464.37"/>
        <n v="583.92"/>
        <n v="172.02"/>
        <n v="254.08"/>
        <n v="173.88"/>
        <n v="1364.48"/>
        <n v="453.92"/>
        <n v="193.26"/>
        <n v="177.59"/>
        <n v="1326.01"/>
        <n v="1161.47"/>
        <n v="118.04"/>
        <n v="762.28"/>
        <n v="873.38"/>
        <n v="195.61"/>
        <n v="206.63"/>
        <n v="141.89"/>
        <n v="532.8"/>
        <n v="374.17"/>
        <n v="235.79"/>
        <n v="255.54"/>
        <n v="185.61"/>
        <n v="538.05"/>
        <n v="800.68"/>
        <n v="235.52"/>
        <n v="171.91"/>
        <n v="397.74"/>
        <n v="66.28"/>
        <n v="1317.58"/>
        <n v="234.13"/>
        <n v="439.59"/>
        <n v="788.42"/>
        <n v="767.34"/>
        <n v="198.6"/>
        <n v="690.65"/>
        <n v="91.14"/>
        <n v="687.18"/>
        <n v="428.57"/>
        <n v="273.11"/>
        <n v="89.52"/>
        <n v="158.84"/>
        <n v="222.17"/>
        <n v="485.54"/>
        <n v="94.22"/>
        <n v="203.14"/>
        <n v="3.22"/>
        <n v="106.31"/>
        <n v="25.29"/>
        <n v="597.55"/>
        <n v="474"/>
        <n v="266.8"/>
        <n v="253.72"/>
        <n v="367.58"/>
        <n v="941.07"/>
        <n v="175.98"/>
        <n v="388.64"/>
        <n v="1356.2"/>
        <n v="179.64"/>
        <n v="483.05"/>
        <n v="521.7"/>
        <n v="718.28"/>
        <n v="878.9"/>
        <n v="92.59"/>
        <n v="512.1"/>
        <n v="454.11"/>
        <n v="813.06"/>
        <n v="159.21"/>
        <n v="253.6"/>
        <n v="775.78"/>
        <n v="27.41"/>
        <n v="193.35"/>
        <n v="35.11"/>
        <m/>
      </sharedItems>
    </cacheField>
    <cacheField name="展现量" numFmtId="0">
      <sharedItems containsString="0" containsBlank="1" containsNumber="1" containsInteger="1" minValue="0" maxValue="210859" count="4344">
        <n v="10457"/>
        <n v="28532"/>
        <n v="28548"/>
        <n v="28885"/>
        <n v="30388"/>
        <n v="18505"/>
        <n v="33562"/>
        <n v="29018"/>
        <n v="44443"/>
        <n v="48364"/>
        <n v="41048"/>
        <n v="57117"/>
        <n v="39113"/>
        <n v="40841"/>
        <n v="40455"/>
        <n v="46981"/>
        <n v="66953"/>
        <n v="45721"/>
        <n v="70218"/>
        <n v="36970"/>
        <n v="68196"/>
        <n v="33790"/>
        <n v="8293"/>
        <n v="78798"/>
        <n v="24534"/>
        <n v="25657"/>
        <n v="11375"/>
        <n v="1063"/>
        <n v="27944"/>
        <n v="34268"/>
        <n v="14224"/>
        <n v="92501"/>
        <n v="31137"/>
        <n v="9800"/>
        <n v="1902"/>
        <n v="22350"/>
        <n v="50134"/>
        <n v="34354"/>
        <n v="73171"/>
        <n v="30457"/>
        <n v="10573"/>
        <n v="1958"/>
        <n v="18699"/>
        <n v="44612"/>
        <n v="41055"/>
        <n v="90192"/>
        <n v="31485"/>
        <n v="12932"/>
        <n v="2588"/>
        <n v="18043"/>
        <n v="54268"/>
        <n v="49072"/>
        <n v="94839"/>
        <n v="33647"/>
        <n v="10028"/>
        <n v="1914"/>
        <n v="14660"/>
        <n v="41822"/>
        <n v="39889"/>
        <n v="27563"/>
        <n v="79787"/>
        <n v="26252"/>
        <n v="4428"/>
        <n v="4390"/>
        <n v="25116"/>
        <n v="19859"/>
        <n v="29938"/>
        <n v="24079"/>
        <n v="80754"/>
        <n v="27897"/>
        <n v="6899"/>
        <n v="30599"/>
        <n v="22723"/>
        <n v="38570"/>
        <n v="15847"/>
        <n v="73256"/>
        <n v="29694"/>
        <n v="16073"/>
        <n v="31388"/>
        <n v="21155"/>
        <n v="28070"/>
        <n v="14066"/>
        <n v="66655"/>
        <n v="24587"/>
        <n v="6290"/>
        <n v="31724"/>
        <n v="22490"/>
        <n v="28057"/>
        <n v="15020"/>
        <n v="62831"/>
        <n v="24513"/>
        <n v="7402"/>
        <n v="26438"/>
        <n v="20801"/>
        <n v="33239"/>
        <n v="10552"/>
        <n v="75616"/>
        <n v="29680"/>
        <n v="12419"/>
        <n v="35987"/>
        <n v="23885"/>
        <n v="50004"/>
        <n v="14575"/>
        <n v="82711"/>
        <n v="18623"/>
        <n v="9490"/>
        <n v="34129"/>
        <n v="22921"/>
        <n v="43404"/>
        <n v="13943"/>
        <n v="9723"/>
        <n v="2772"/>
        <n v="45"/>
        <n v="81265"/>
        <n v="32326"/>
        <n v="22692"/>
        <n v="23009"/>
        <n v="15115"/>
        <n v="27238"/>
        <n v="12475"/>
        <n v="10220"/>
        <n v="36171"/>
        <n v="49517"/>
        <n v="95717"/>
        <n v="1112"/>
        <n v="83259"/>
        <n v="32569"/>
        <n v="12658"/>
        <n v="11539"/>
        <n v="17108"/>
        <n v="44799"/>
        <n v="18865"/>
        <n v="8401"/>
        <n v="35408"/>
        <n v="54282"/>
        <n v="100024"/>
        <n v="1561"/>
        <n v="25"/>
        <n v="1071"/>
        <n v="75612"/>
        <n v="17217"/>
        <n v="16852"/>
        <n v="67087"/>
        <n v="20151"/>
        <n v="42671"/>
        <n v="50083"/>
        <n v="91782"/>
        <n v="2455"/>
        <n v="3200"/>
        <n v="7020"/>
        <n v="78535"/>
        <n v="19112"/>
        <n v="19555"/>
        <n v="69708"/>
        <n v="22467"/>
        <n v="45151"/>
        <n v="46887"/>
        <n v="84801"/>
        <n v="3128"/>
        <n v="6589"/>
        <n v="8314"/>
        <n v="105826"/>
        <n v="25734"/>
        <n v="23144"/>
        <n v="102545"/>
        <n v="23846"/>
        <n v="48504"/>
        <n v="61211"/>
        <n v="86656"/>
        <n v="9543"/>
        <n v="9132"/>
        <n v="11239"/>
        <n v="99567"/>
        <n v="24578"/>
        <n v="20312"/>
        <n v="94413"/>
        <n v="23614"/>
        <n v="51620"/>
        <n v="62506"/>
        <n v="87621"/>
        <n v="9995"/>
        <n v="10426"/>
        <n v="10727"/>
        <n v="89693"/>
        <n v="20437"/>
        <n v="17226"/>
        <n v="73335"/>
        <n v="20833"/>
        <n v="47134"/>
        <n v="52879"/>
        <n v="91888"/>
        <n v="10056"/>
        <n v="11871"/>
        <n v="11096"/>
        <n v="13751"/>
        <n v="57854"/>
        <n v="27619"/>
        <n v="19353"/>
        <n v="210859"/>
        <n v="17615"/>
        <n v="1648"/>
        <n v="12531"/>
        <n v="25205"/>
        <n v="13016"/>
        <n v="41897"/>
        <n v="14389"/>
        <n v="48772"/>
        <n v="29379"/>
        <n v="20147"/>
        <n v="181080"/>
        <n v="16241"/>
        <n v="14453"/>
        <n v="24868"/>
        <n v="20941"/>
        <n v="44747"/>
        <n v="12834"/>
        <n v="50179"/>
        <n v="29560"/>
        <n v="19100"/>
        <n v="179800"/>
        <n v="20064"/>
        <n v="13245"/>
        <n v="27382"/>
        <n v="12210"/>
        <n v="54269"/>
        <n v="12553"/>
        <n v="46730"/>
        <n v="21304"/>
        <n v="19023"/>
        <n v="168993"/>
        <n v="20720"/>
        <n v="13261"/>
        <n v="22390"/>
        <n v="48499"/>
        <n v="23310"/>
        <n v="25345"/>
        <n v="20490"/>
        <n v="10571"/>
        <n v="8889"/>
        <n v="39730"/>
        <n v="20464"/>
        <n v="16612"/>
        <n v="116896"/>
        <n v="16415"/>
        <n v="9628"/>
        <n v="20323"/>
        <n v="63748"/>
        <n v="11297"/>
        <n v="18707"/>
        <n v="16585"/>
        <n v="10077"/>
        <n v="2233"/>
        <n v="5109"/>
        <n v="1552"/>
        <n v="2450"/>
        <n v="36282"/>
        <n v="12445"/>
        <n v="10113"/>
        <n v="42480"/>
        <n v="21100"/>
        <n v="14151"/>
        <n v="81840"/>
        <n v="16128"/>
        <n v="11160"/>
        <n v="21018"/>
        <n v="73232"/>
        <n v="5917"/>
        <n v="16546"/>
        <n v="12846"/>
        <n v="10274"/>
        <n v="1226"/>
        <n v="4923"/>
        <n v="1482"/>
        <n v="1644"/>
        <n v="10094"/>
        <n v="6130"/>
        <n v="10199"/>
        <n v="46453"/>
        <n v="22455"/>
        <n v="17092"/>
        <n v="112177"/>
        <n v="18386"/>
        <n v="12115"/>
        <n v="23768"/>
        <n v="101512"/>
        <n v="6358"/>
        <n v="20533"/>
        <n v="14731"/>
        <n v="12263"/>
        <n v="1692"/>
        <n v="7175"/>
        <n v="2084"/>
        <n v="1873"/>
        <n v="14238"/>
        <n v="6038"/>
        <n v="2163"/>
        <n v="2243"/>
        <n v="103"/>
        <n v="9885"/>
        <n v="1280"/>
        <n v="492"/>
        <n v="890"/>
        <n v="6066"/>
        <n v="43266"/>
        <n v="22666"/>
        <n v="17157"/>
        <n v="111690"/>
        <n v="18875"/>
        <n v="10092"/>
        <n v="24341"/>
        <n v="100282"/>
        <n v="6933"/>
        <n v="18600"/>
        <n v="17976"/>
        <n v="11902"/>
        <n v="1017"/>
        <n v="3821"/>
        <n v="1526"/>
        <n v="821"/>
        <n v="9414"/>
        <n v="2864"/>
        <n v="5550"/>
        <n v="5112"/>
        <n v="316"/>
        <n v="250"/>
        <n v="20296"/>
        <n v="2805"/>
        <n v="8777"/>
        <n v="8982"/>
        <n v="5909"/>
        <n v="39525"/>
        <n v="22021"/>
        <n v="17317"/>
        <n v="116882"/>
        <n v="19971"/>
        <n v="10890"/>
        <n v="28152"/>
        <n v="100817"/>
        <n v="6923"/>
        <n v="19322"/>
        <n v="20853"/>
        <n v="11230"/>
        <n v="1485"/>
        <n v="4587"/>
        <n v="1149"/>
        <n v="544"/>
        <n v="8597"/>
        <n v="2861"/>
        <n v="4474"/>
        <n v="5236"/>
        <n v="294"/>
        <n v="520"/>
        <n v="2503"/>
        <n v="2771"/>
        <n v="2511"/>
        <n v="11890"/>
        <n v="7682"/>
        <n v="55090"/>
        <n v="11880"/>
        <n v="19161"/>
        <n v="150041"/>
        <n v="18962"/>
        <n v="13209"/>
        <n v="29133"/>
        <n v="69880"/>
        <n v="7556"/>
        <n v="21815"/>
        <n v="18337"/>
        <n v="12806"/>
        <n v="1328"/>
        <n v="4294"/>
        <n v="1192"/>
        <n v="495"/>
        <n v="8972"/>
        <n v="3140"/>
        <n v="4856"/>
        <n v="3405"/>
        <n v="185"/>
        <n v="312"/>
        <n v="3656"/>
        <n v="11911"/>
        <n v="1601"/>
        <n v="17210"/>
        <n v="10070"/>
        <n v="60473"/>
        <n v="21215"/>
        <n v="144234"/>
        <n v="23601"/>
        <n v="14946"/>
        <n v="1563"/>
        <n v="65188"/>
        <n v="7551"/>
        <n v="21839"/>
        <n v="20576"/>
        <n v="14629"/>
        <n v="1301"/>
        <n v="4467"/>
        <n v="1762"/>
        <n v="505"/>
        <n v="9345"/>
        <n v="2811"/>
        <n v="5576"/>
        <n v="4494"/>
        <n v="186"/>
        <n v="315"/>
        <n v="4429"/>
        <n v="14654"/>
        <n v="1662"/>
        <n v="21496"/>
        <n v="275"/>
        <n v="30934"/>
        <n v="878"/>
        <n v="13243"/>
        <n v="54184"/>
        <n v="21709"/>
        <n v="138240"/>
        <n v="26341"/>
        <n v="66191"/>
        <n v="7724"/>
        <n v="21817"/>
        <n v="17216"/>
        <n v="14482"/>
        <n v="1800"/>
        <n v="6094"/>
        <n v="2226"/>
        <n v="679"/>
        <n v="10109"/>
        <n v="3681"/>
        <n v="4724"/>
        <n v="3295"/>
        <n v="182"/>
        <n v="377"/>
        <n v="3431"/>
        <n v="16820"/>
        <n v="1631"/>
        <n v="24161"/>
        <n v="18513"/>
        <n v="35743"/>
        <n v="8568"/>
        <n v="11686"/>
        <n v="52594"/>
        <n v="20583"/>
        <n v="126712"/>
        <n v="31146"/>
        <n v="18158"/>
        <n v="73707"/>
        <n v="7355"/>
        <n v="16449"/>
        <n v="21630"/>
        <n v="16294"/>
        <n v="2062"/>
        <n v="5591"/>
        <n v="2022"/>
        <n v="696"/>
        <n v="11278"/>
        <n v="4394"/>
        <n v="4240"/>
        <n v="3869"/>
        <n v="195"/>
        <n v="507"/>
        <n v="4451"/>
        <n v="24089"/>
        <n v="2597"/>
        <n v="26143"/>
        <n v="18007"/>
        <n v="28948"/>
        <n v="10524"/>
        <n v="10567"/>
        <n v="55666"/>
        <n v="21361"/>
        <n v="145489"/>
        <n v="31996"/>
        <n v="14894"/>
        <n v="72012"/>
        <n v="6559"/>
        <n v="16471"/>
        <n v="19456"/>
        <n v="16767"/>
        <n v="2194"/>
        <n v="5509"/>
        <n v="1752"/>
        <n v="742"/>
        <n v="9960"/>
        <n v="4197"/>
        <n v="5355"/>
        <n v="5254"/>
        <n v="236"/>
        <n v="345"/>
        <n v="2818"/>
        <n v="21744"/>
        <n v="2943"/>
        <n v="30916"/>
        <n v="17631"/>
        <n v="28260"/>
        <n v="29577"/>
        <n v="9782"/>
        <n v="12974"/>
        <n v="53329"/>
        <n v="19894"/>
        <n v="134380"/>
        <n v="35717"/>
        <n v="19409"/>
        <n v="81930"/>
        <n v="8023"/>
        <n v="15245"/>
        <n v="20628"/>
        <n v="17088"/>
        <n v="2713"/>
        <n v="6464"/>
        <n v="1863"/>
        <n v="771"/>
        <n v="9877"/>
        <n v="5916"/>
        <n v="5790"/>
        <n v="5319"/>
        <n v="358"/>
        <n v="8125"/>
        <n v="27732"/>
        <n v="5406"/>
        <n v="29064"/>
        <n v="16008"/>
        <n v="20348"/>
        <n v="27082"/>
        <n v="10690"/>
        <n v="19107"/>
        <n v="54672"/>
        <n v="19506"/>
        <n v="139593"/>
        <n v="30900"/>
        <n v="17172"/>
        <n v="91459"/>
        <n v="9331"/>
        <n v="17984"/>
        <n v="19111"/>
        <n v="21389"/>
        <n v="3096"/>
        <n v="6424"/>
        <n v="2330"/>
        <n v="901"/>
        <n v="11567"/>
        <n v="5896"/>
        <n v="6380"/>
        <n v="5453"/>
        <n v="192"/>
        <n v="368"/>
        <n v="7048"/>
        <n v="27657"/>
        <n v="5856"/>
        <n v="26397"/>
        <n v="15986"/>
        <n v="16049"/>
        <n v="25188"/>
        <n v="12362"/>
        <n v="17387"/>
        <n v="60325"/>
        <n v="18457"/>
        <n v="142457"/>
        <n v="31593"/>
        <n v="13066"/>
        <n v="67162"/>
        <n v="11411"/>
        <n v="13831"/>
        <n v="15524"/>
        <n v="19282"/>
        <n v="3381"/>
        <n v="841"/>
        <n v="12357"/>
        <n v="6150"/>
        <n v="6917"/>
        <n v="4711"/>
        <n v="239"/>
        <n v="446"/>
        <n v="2141"/>
        <n v="16144"/>
        <n v="3546"/>
        <n v="17653"/>
        <n v="18016"/>
        <n v="18650"/>
        <n v="27024"/>
        <n v="11267"/>
        <n v="15464"/>
        <n v="50371"/>
        <n v="21952"/>
        <n v="122326"/>
        <n v="30686"/>
        <n v="10314"/>
        <n v="51014"/>
        <n v="7555"/>
        <n v="11381"/>
        <n v="12276"/>
        <n v="15169"/>
        <n v="2228"/>
        <n v="7728"/>
        <n v="3595"/>
        <n v="605"/>
        <n v="11851"/>
        <n v="5638"/>
        <n v="5994"/>
        <n v="5240"/>
        <n v="187"/>
        <n v="272"/>
        <n v="4570"/>
        <n v="14559"/>
        <n v="7208"/>
        <n v="19026"/>
        <n v="19546"/>
        <n v="18085"/>
        <n v="23634"/>
        <n v="11054"/>
        <n v="19159"/>
        <n v="44909"/>
        <n v="20492"/>
        <n v="120779"/>
        <n v="33354"/>
        <n v="19599"/>
        <n v="80430"/>
        <n v="8762"/>
        <n v="16502"/>
        <n v="19012"/>
        <n v="19000"/>
        <n v="2877"/>
        <n v="6343"/>
        <n v="4592"/>
        <n v="556"/>
        <n v="11928"/>
        <n v="6441"/>
        <n v="4728"/>
        <n v="4304"/>
        <n v="221"/>
        <n v="8061"/>
        <n v="24829"/>
        <n v="8459"/>
        <n v="20104"/>
        <n v="15825"/>
        <n v="18102"/>
        <n v="26003"/>
        <n v="11177"/>
        <n v="17230"/>
        <n v="42758"/>
        <n v="20662"/>
        <n v="120740"/>
        <n v="29768"/>
        <n v="18055"/>
        <n v="80190"/>
        <n v="8600"/>
        <n v="16337"/>
        <n v="17613"/>
        <n v="20691"/>
        <n v="3076"/>
        <n v="6795"/>
        <n v="3782"/>
        <n v="590"/>
        <n v="11724"/>
        <n v="5989"/>
        <n v="4594"/>
        <n v="3689"/>
        <n v="178"/>
        <n v="329"/>
        <n v="8097"/>
        <n v="22121"/>
        <n v="8074"/>
        <n v="19984"/>
        <n v="16987"/>
        <n v="18868"/>
        <n v="26832"/>
        <n v="11339"/>
        <n v="17637"/>
        <n v="46688"/>
        <n v="20692"/>
        <n v="107269"/>
        <n v="33140"/>
        <n v="18895"/>
        <n v="71092"/>
        <n v="10214"/>
        <n v="17190"/>
        <n v="14942"/>
        <n v="17553"/>
        <n v="2849"/>
        <n v="7210"/>
        <n v="3418"/>
        <n v="513"/>
        <n v="10769"/>
        <n v="6558"/>
        <n v="6032"/>
        <n v="3522"/>
        <n v="146"/>
        <n v="279"/>
        <n v="8156"/>
        <n v="19834"/>
        <n v="8234"/>
        <n v="19832"/>
        <n v="16094"/>
        <n v="16628"/>
        <n v="25163"/>
        <n v="10656"/>
        <n v="30830"/>
        <n v="10433"/>
        <n v="129339"/>
        <n v="26856"/>
        <n v="999"/>
        <n v="94303"/>
        <n v="14007"/>
        <n v="2242"/>
        <n v="406"/>
        <n v="32347"/>
        <n v="18078"/>
        <n v="18935"/>
        <n v="2789"/>
        <n v="7687"/>
        <n v="2862"/>
        <n v="618"/>
        <n v="10473"/>
        <n v="7999"/>
        <n v="6941"/>
        <n v="4320"/>
        <n v="119"/>
        <n v="298"/>
        <n v="10161"/>
        <n v="11124"/>
        <n v="9867"/>
        <n v="16675"/>
        <n v="16862"/>
        <n v="59365"/>
        <n v="11486"/>
        <n v="17614"/>
        <n v="18739"/>
        <n v="22899"/>
        <n v="11577"/>
        <n v="5571"/>
        <n v="6104"/>
        <n v="34051"/>
        <n v="10566"/>
        <n v="121861"/>
        <n v="27664"/>
        <n v="94927"/>
        <n v="16360"/>
        <n v="33667"/>
        <n v="21322"/>
        <n v="21261"/>
        <n v="2108"/>
        <n v="7758"/>
        <n v="3396"/>
        <n v="634"/>
        <n v="9955"/>
        <n v="8991"/>
        <n v="7234"/>
        <n v="5172"/>
        <n v="161"/>
        <n v="337"/>
        <n v="8697"/>
        <n v="14488"/>
        <n v="9925"/>
        <n v="17121"/>
        <n v="19019"/>
        <n v="58229"/>
        <n v="10895"/>
        <n v="19848"/>
        <n v="16093"/>
        <n v="18871"/>
        <n v="16084"/>
        <n v="5918"/>
        <n v="5809"/>
        <n v="8772"/>
        <n v="42093"/>
        <n v="12250"/>
        <n v="141801"/>
        <n v="32874"/>
        <n v="101899"/>
        <n v="14975"/>
        <n v="23"/>
        <n v="19472"/>
        <n v="22474"/>
        <n v="2565"/>
        <n v="7386"/>
        <n v="2426"/>
        <n v="8326"/>
        <n v="4321"/>
        <n v="5562"/>
        <n v="3517"/>
        <n v="123"/>
        <n v="511"/>
        <n v="9661"/>
        <n v="15321"/>
        <n v="10804"/>
        <n v="14676"/>
        <n v="17845"/>
        <n v="36317"/>
        <n v="9057"/>
        <n v="18642"/>
        <n v="16096"/>
        <n v="18476"/>
        <n v="17677"/>
        <n v="8888"/>
        <n v="5628"/>
        <n v="14249"/>
        <n v="42226"/>
        <n v="12934"/>
        <n v="127032"/>
        <n v="33862"/>
        <n v="95917"/>
        <n v="17306"/>
        <n v="21421"/>
        <n v="22797"/>
        <n v="5410"/>
        <n v="17735"/>
        <n v="868"/>
        <n v="11625"/>
        <n v="17187"/>
        <n v="9258"/>
        <n v="14428"/>
        <n v="17199"/>
        <n v="8618"/>
        <n v="19443"/>
        <n v="18904"/>
        <n v="22336"/>
        <n v="18973"/>
        <n v="8214"/>
        <n v="3123"/>
        <n v="16971"/>
        <n v="39240"/>
        <n v="12383"/>
        <n v="125496"/>
        <n v="33674"/>
        <n v="88275"/>
        <n v="16081"/>
        <n v="20792"/>
        <n v="22272"/>
        <n v="1332"/>
        <n v="63"/>
        <n v="10862"/>
        <n v="14706"/>
        <n v="9698"/>
        <n v="1045"/>
        <n v="834"/>
        <n v="34994"/>
        <n v="1091"/>
        <n v="18929"/>
        <n v="17542"/>
        <n v="18610"/>
        <n v="21491"/>
        <n v="51"/>
        <n v="15021"/>
        <n v="92160"/>
        <n v="12845"/>
        <n v="156978"/>
        <n v="37218"/>
        <n v="104420"/>
        <n v="15622"/>
        <n v="16187"/>
        <n v="19694"/>
        <n v="3302"/>
        <n v="7673"/>
        <n v="334"/>
        <n v="9808"/>
        <n v="10197"/>
        <n v="17083"/>
        <n v="19970"/>
        <n v="38663"/>
        <n v="12317"/>
        <n v="19530"/>
        <n v="16777"/>
        <n v="18049"/>
        <n v="20739"/>
        <n v="13954"/>
        <n v="5512"/>
        <n v="16793"/>
        <n v="68554"/>
        <n v="8798"/>
        <n v="108220"/>
        <n v="33404"/>
        <n v="84044"/>
        <n v="12230"/>
        <n v="12986"/>
        <n v="15499"/>
        <n v="2879"/>
        <n v="7731"/>
        <n v="510"/>
        <n v="7000"/>
        <n v="10268"/>
        <n v="8795"/>
        <n v="15812"/>
        <n v="18017"/>
        <n v="28648"/>
        <n v="11547"/>
        <n v="21379"/>
        <n v="19497"/>
        <n v="12393"/>
        <n v="24067"/>
        <n v="16400"/>
        <n v="37890"/>
        <n v="11056"/>
        <n v="74653"/>
        <n v="36090"/>
        <n v="56713"/>
        <n v="16649"/>
        <n v="21492"/>
        <n v="20874"/>
        <n v="4144"/>
        <n v="8950"/>
        <n v="469"/>
        <n v="10247"/>
        <n v="14971"/>
        <n v="8052"/>
        <n v="18272"/>
        <n v="19949"/>
        <n v="20934"/>
        <n v="11698"/>
        <n v="18543"/>
        <n v="15043"/>
        <n v="20486"/>
        <n v="7719"/>
        <n v="4206"/>
        <n v="15744"/>
        <n v="35650"/>
        <n v="11067"/>
        <n v="79552"/>
        <n v="32395"/>
        <n v="54633"/>
        <n v="16631"/>
        <n v="24711"/>
        <n v="20747"/>
        <n v="4499"/>
        <n v="7799"/>
        <n v="444"/>
        <n v="9999"/>
        <n v="15213"/>
        <n v="8458"/>
        <n v="17776"/>
        <n v="20162"/>
        <n v="31981"/>
        <n v="14366"/>
        <n v="19812"/>
        <n v="18093"/>
        <n v="13619"/>
        <n v="19856"/>
        <n v="15272"/>
        <n v="6272"/>
        <n v="16669"/>
        <n v="43536"/>
        <n v="13683"/>
        <n v="77841"/>
        <n v="36500"/>
        <n v="61840"/>
        <n v="13578"/>
        <n v="24679"/>
        <n v="19820"/>
        <n v="4722"/>
        <n v="6835"/>
        <n v="986"/>
        <n v="9917"/>
        <n v="17164"/>
        <n v="10183"/>
        <n v="18547"/>
        <n v="19578"/>
        <n v="28724"/>
        <n v="11789"/>
        <n v="15595"/>
        <n v="20736"/>
        <n v="19747"/>
        <n v="21866"/>
        <n v="14178"/>
        <n v="4839"/>
        <n v="16771"/>
        <n v="39457"/>
        <n v="11587"/>
        <n v="85240"/>
        <n v="33268"/>
        <n v="64265"/>
        <n v="13698"/>
        <n v="23664"/>
        <n v="17244"/>
        <n v="3857"/>
        <n v="7911"/>
        <n v="632"/>
        <n v="7932"/>
        <n v="14163"/>
        <n v="9533"/>
        <n v="16450"/>
        <n v="19138"/>
        <n v="22465"/>
        <n v="15657"/>
        <n v="14312"/>
        <n v="19547"/>
        <n v="17321"/>
        <n v="22506"/>
        <n v="12391"/>
        <n v="4184"/>
        <n v="15491"/>
        <n v="41566"/>
        <n v="12427"/>
        <n v="78290"/>
        <n v="31731"/>
        <n v="57436"/>
        <n v="15400"/>
        <n v="21224"/>
        <n v="19439"/>
        <n v="4376"/>
        <n v="7585"/>
        <n v="650"/>
        <n v="10058"/>
        <n v="14462"/>
        <n v="9396"/>
        <n v="20293"/>
        <n v="20029"/>
        <n v="13288"/>
        <n v="14311"/>
        <n v="16069"/>
        <n v="17005"/>
        <n v="19598"/>
        <n v="11035"/>
        <n v="3935"/>
        <n v="15200"/>
        <n v="37431"/>
        <n v="13114"/>
        <n v="77060"/>
        <n v="31696"/>
        <n v="58560"/>
        <n v="16050"/>
        <n v="19265"/>
        <n v="21250"/>
        <n v="3708"/>
        <n v="6625"/>
        <n v="579"/>
        <n v="10132"/>
        <n v="16348"/>
        <n v="10098"/>
        <n v="19487"/>
        <n v="21035"/>
        <n v="23216"/>
        <n v="8977"/>
        <n v="17656"/>
        <n v="19142"/>
        <n v="21228"/>
        <n v="11176"/>
        <n v="4219"/>
        <n v="15950"/>
        <n v="16"/>
        <n v="28255"/>
        <n v="41535"/>
        <n v="14369"/>
        <n v="16839"/>
        <n v="72761"/>
        <n v="3126"/>
        <n v="7708"/>
        <n v="449"/>
        <n v="41080"/>
        <n v="16725"/>
        <n v="17126"/>
        <n v="43833"/>
        <n v="17055"/>
        <n v="11465"/>
        <n v="17071"/>
        <n v="16533"/>
        <n v="16403"/>
        <n v="31011"/>
        <n v="13328"/>
        <n v="3864"/>
        <n v="39400"/>
        <n v="10012"/>
        <n v="42309"/>
        <n v="12332"/>
        <n v="21704"/>
        <n v="66439"/>
        <n v="3232"/>
        <n v="7047"/>
        <n v="1083"/>
        <n v="9463"/>
        <n v="37738"/>
        <n v="14102"/>
        <n v="16479"/>
        <n v="43267"/>
        <n v="14764"/>
        <n v="16196"/>
        <n v="16791"/>
        <n v="17598"/>
        <n v="28668"/>
        <n v="23992"/>
        <n v="23138"/>
        <n v="38455"/>
        <n v="6948"/>
        <n v="39120"/>
        <n v="13204"/>
        <n v="19767"/>
        <n v="67614"/>
        <n v="2673"/>
        <n v="7273"/>
        <n v="1189"/>
        <n v="5494"/>
        <n v="38364"/>
        <n v="16752"/>
        <n v="44816"/>
        <n v="15334"/>
        <n v="16926"/>
        <n v="16468"/>
        <n v="19076"/>
        <n v="25069"/>
        <n v="28006"/>
        <n v="14239"/>
        <n v="37485"/>
        <n v="8184"/>
        <n v="38692"/>
        <n v="16906"/>
        <n v="19727"/>
        <n v="80321"/>
        <n v="2525"/>
        <n v="7631"/>
        <n v="1442"/>
        <n v="4596"/>
        <n v="43940"/>
        <n v="18142"/>
        <n v="18799"/>
        <n v="47505"/>
        <n v="10992"/>
        <n v="15466"/>
        <n v="19365"/>
        <n v="20225"/>
        <n v="30413"/>
        <n v="30423"/>
        <n v="14974"/>
        <n v="37609"/>
        <n v="10270"/>
        <n v="42323"/>
        <n v="14384"/>
        <n v="20408"/>
        <n v="76131"/>
        <n v="2068"/>
        <n v="8393"/>
        <n v="1475"/>
        <n v="5646"/>
        <n v="32028"/>
        <n v="21722"/>
        <n v="17834"/>
        <n v="31345"/>
        <n v="14524"/>
        <n v="17512"/>
        <n v="19424"/>
        <n v="18258"/>
        <n v="27571"/>
        <n v="30013"/>
        <n v="45937"/>
        <n v="12692"/>
        <n v="44144"/>
        <n v="12559"/>
        <n v="21513"/>
        <n v="75630"/>
        <n v="2666"/>
        <n v="8348"/>
        <n v="641"/>
        <n v="6413"/>
        <n v="40227"/>
        <n v="22476"/>
        <n v="17087"/>
        <n v="7685"/>
        <n v="6383"/>
        <n v="16374"/>
        <n v="17942"/>
        <n v="30104"/>
        <n v="10362"/>
        <n v="17667"/>
        <n v="12972"/>
        <n v="36873"/>
        <n v="11393"/>
        <n v="18379"/>
        <n v="74899"/>
        <n v="2148"/>
        <n v="9090"/>
        <n v="911"/>
        <n v="6418"/>
        <n v="44181"/>
        <n v="23549"/>
        <n v="17920"/>
        <n v="17755"/>
        <n v="7380"/>
        <n v="19178"/>
        <n v="18228"/>
        <n v="19685"/>
        <n v="30309"/>
        <n v="26264"/>
        <n v="36503"/>
        <n v="38558"/>
        <n v="12194"/>
        <n v="17884"/>
        <n v="75937"/>
        <n v="2137"/>
        <n v="8271"/>
        <n v="832"/>
        <n v="3442"/>
        <n v="35103"/>
        <n v="19683"/>
        <n v="17632"/>
        <n v="24155"/>
        <n v="8828"/>
        <n v="15930"/>
        <n v="17807"/>
        <n v="15158"/>
        <n v="28898"/>
        <n v="28506"/>
        <n v="44065"/>
        <n v="31"/>
        <n v="194"/>
        <n v="69"/>
        <n v="102655"/>
        <n v="2477"/>
        <n v="8479"/>
        <n v="619"/>
        <n v="10688"/>
        <n v="52750"/>
        <n v="29173"/>
        <n v="29405"/>
        <n v="33762"/>
        <n v="48"/>
        <n v="22677"/>
        <n v="21255"/>
        <n v="25731"/>
        <n v="83989"/>
        <n v="18306"/>
        <n v="33565"/>
        <n v="14643"/>
        <n v="14454"/>
        <n v="15044"/>
        <n v="16865"/>
        <n v="87627"/>
        <n v="1950"/>
        <n v="6867"/>
        <n v="607"/>
        <n v="9086"/>
        <n v="47633"/>
        <n v="27028"/>
        <n v="27748"/>
        <n v="37093"/>
        <n v="21403"/>
        <n v="19196"/>
        <n v="28617"/>
        <n v="73240"/>
        <n v="17128"/>
        <n v="32448"/>
        <n v="28838"/>
        <n v="27583"/>
        <n v="12628"/>
        <n v="13626"/>
        <n v="91980"/>
        <n v="1738"/>
        <n v="7154"/>
        <n v="1108"/>
        <n v="7083"/>
        <n v="52542"/>
        <n v="33973"/>
        <n v="29604"/>
        <n v="32185"/>
        <n v="24297"/>
        <n v="20814"/>
        <n v="29075"/>
        <n v="83227"/>
        <n v="18778"/>
        <n v="34999"/>
        <n v="38042"/>
        <n v="33729"/>
        <n v="13364"/>
        <n v="12207"/>
        <n v="87620"/>
        <n v="5754"/>
        <n v="8206"/>
        <n v="48010"/>
        <n v="37296"/>
        <n v="27037"/>
        <n v="29683"/>
        <n v="18870"/>
        <n v="19123"/>
        <n v="25623"/>
        <n v="94109"/>
        <n v="17883"/>
        <n v="34667"/>
        <n v="36194"/>
        <n v="35740"/>
        <n v="12083"/>
        <n v="7313"/>
        <n v="97030"/>
        <n v="5093"/>
        <n v="9474"/>
        <n v="45460"/>
        <n v="36070"/>
        <n v="26208"/>
        <n v="34175"/>
        <n v="21860"/>
        <n v="20086"/>
        <n v="28853"/>
        <n v="80243"/>
        <n v="15101"/>
        <n v="36775"/>
        <n v="40025"/>
        <n v="37379"/>
        <n v="12165"/>
        <n v="9602"/>
        <n v="89431"/>
        <n v="5361"/>
        <n v="11188"/>
        <n v="48586"/>
        <n v="32930"/>
        <n v="26190"/>
        <n v="40756"/>
        <n v="19928"/>
        <n v="20120"/>
        <n v="23911"/>
        <n v="70247"/>
        <n v="16576"/>
        <n v="35595"/>
        <n v="35907"/>
        <n v="33207"/>
        <n v="14137"/>
        <n v="7837"/>
        <n v="87201"/>
        <n v="9089"/>
        <n v="2891"/>
        <n v="9013"/>
        <n v="44696"/>
        <n v="26623"/>
        <n v="26601"/>
        <n v="33736"/>
        <n v="19734"/>
        <n v="18178"/>
        <n v="19296"/>
        <n v="70801"/>
        <n v="15054"/>
        <n v="38606"/>
        <n v="26925"/>
        <n v="22368"/>
        <n v="8419"/>
        <n v="5755"/>
        <n v="36754"/>
        <n v="27420"/>
        <n v="9750"/>
        <n v="50039"/>
        <n v="41969"/>
        <n v="49844"/>
        <n v="35316"/>
        <n v="16177"/>
        <n v="84839"/>
        <n v="16959"/>
        <n v="24554"/>
        <n v="22607"/>
        <n v="5870"/>
        <n v="38521"/>
        <n v="25713"/>
        <n v="9829"/>
        <n v="53134"/>
        <n v="55440"/>
        <n v="43653"/>
        <n v="53142"/>
        <n v="13757"/>
        <n v="112524"/>
        <n v="17417"/>
        <n v="27250"/>
        <n v="24405"/>
        <n v="21083"/>
        <n v="12712"/>
        <n v="70974"/>
        <n v="14879"/>
        <n v="16020"/>
        <n v="39610"/>
        <n v="25063"/>
        <n v="6916"/>
        <n v="54040"/>
        <n v="62734"/>
        <n v="44522"/>
        <n v="59998"/>
        <n v="15980"/>
        <n v="22320"/>
        <n v="131606"/>
        <n v="15431"/>
        <n v="27764"/>
        <n v="23610"/>
        <n v="23227"/>
        <n v="12688"/>
        <n v="58420"/>
        <n v="22370"/>
        <n v="19298"/>
        <n v="28323"/>
        <n v="6815"/>
        <n v="44113"/>
        <n v="61541"/>
        <n v="40213"/>
        <n v="57385"/>
        <n v="15790"/>
        <n v="22694"/>
        <n v="115065"/>
        <n v="17260"/>
        <n v="22791"/>
        <n v="18435"/>
        <n v="24797"/>
        <n v="14199"/>
        <n v="27932"/>
        <n v="25158"/>
        <n v="21284"/>
        <n v="35398"/>
        <n v="21464"/>
        <n v="7781"/>
        <n v="41338"/>
        <n v="64868"/>
        <n v="33440"/>
        <n v="45618"/>
        <n v="16648"/>
        <n v="21669"/>
        <n v="129408"/>
        <n v="14411"/>
        <n v="26200"/>
        <n v="22118"/>
        <n v="22908"/>
        <n v="14175"/>
        <n v="16292"/>
        <n v="27876"/>
        <n v="37735"/>
        <n v="22095"/>
        <n v="7071"/>
        <n v="41556"/>
        <n v="74294"/>
        <n v="33818"/>
        <n v="52834"/>
        <n v="14387"/>
        <n v="21147"/>
        <n v="124643"/>
        <n v="14726"/>
        <n v="25882"/>
        <n v="23437"/>
        <n v="19367"/>
        <n v="11845"/>
        <n v="17236"/>
        <n v="24853"/>
        <n v="24355"/>
        <n v="32813"/>
        <n v="25262"/>
        <n v="6340"/>
        <n v="43596"/>
        <n v="80830"/>
        <n v="37386"/>
        <n v="16261"/>
        <n v="22194"/>
        <n v="114926"/>
        <n v="15864"/>
        <n v="28210"/>
        <n v="25351"/>
        <n v="19529"/>
        <n v="8936"/>
        <n v="16139"/>
        <n v="32947"/>
        <n v="27176"/>
        <n v="15823"/>
        <n v="8260"/>
        <n v="6213"/>
        <n v="20612"/>
        <n v="26474"/>
        <n v="18268"/>
        <n v="54545"/>
        <n v="61190"/>
        <n v="20380"/>
        <n v="56720"/>
        <n v="74293"/>
        <n v="26008"/>
        <n v="23028"/>
        <n v="5499"/>
        <n v="3650"/>
        <n v="17406"/>
        <n v="85772"/>
        <n v="23492"/>
        <n v="9657"/>
        <n v="6592"/>
        <n v="21841"/>
        <n v="25865"/>
        <n v="19163"/>
        <n v="57094"/>
        <n v="53568"/>
        <n v="19113"/>
        <n v="56600"/>
        <n v="55682"/>
        <n v="23166"/>
        <n v="19961"/>
        <n v="5538"/>
        <n v="3456"/>
        <n v="18150"/>
        <n v="77703"/>
        <n v="20510"/>
        <n v="19380"/>
        <n v="10066"/>
        <n v="7232"/>
        <n v="19020"/>
        <n v="25241"/>
        <n v="52365"/>
        <n v="63341"/>
        <n v="21846"/>
        <n v="61342"/>
        <n v="57466"/>
        <n v="26218"/>
        <n v="22772"/>
        <n v="7591"/>
        <n v="3127"/>
        <n v="18633"/>
        <n v="67677"/>
        <n v="19866"/>
        <n v="20030"/>
        <n v="10525"/>
        <n v="7308"/>
        <n v="22207"/>
        <n v="27275"/>
        <n v="19213"/>
        <n v="58425"/>
        <n v="82656"/>
        <n v="22407"/>
        <n v="63090"/>
        <n v="54597"/>
        <n v="30552"/>
        <n v="29616"/>
        <n v="8923"/>
        <n v="6055"/>
        <n v="20712"/>
        <n v="70558"/>
        <n v="21969"/>
        <n v="22492"/>
        <n v="10477"/>
        <n v="8866"/>
        <n v="25295"/>
        <n v="29785"/>
        <n v="20866"/>
        <n v="55123"/>
        <n v="86813"/>
        <n v="23621"/>
        <n v="69200"/>
        <n v="53385"/>
        <n v="29852"/>
        <n v="25085"/>
        <n v="9598"/>
        <n v="7629"/>
        <n v="22107"/>
        <n v="95146"/>
        <n v="26911"/>
        <n v="19708"/>
        <n v="8716"/>
        <n v="9209"/>
        <n v="21027"/>
        <n v="23916"/>
        <n v="18381"/>
        <n v="55388"/>
        <n v="75069"/>
        <n v="21998"/>
        <n v="72546"/>
        <n v="51902"/>
        <n v="31266"/>
        <n v="8974"/>
        <n v="7304"/>
        <n v="18036"/>
        <n v="96241"/>
        <n v="30978"/>
        <n v="21088"/>
        <n v="9818"/>
        <n v="8900"/>
        <n v="24729"/>
        <n v="29747"/>
        <n v="18786"/>
        <n v="60580"/>
        <n v="68900"/>
        <n v="21401"/>
        <n v="78963"/>
        <n v="51849"/>
        <n v="27985"/>
        <n v="24263"/>
        <n v="2447"/>
        <n v="2627"/>
        <n v="18358"/>
        <n v="84383"/>
        <n v="41748"/>
        <n v="84200"/>
        <n v="9067"/>
        <n v="8452"/>
        <n v="14492"/>
        <n v="91007"/>
        <n v="18453"/>
        <n v="66110"/>
        <n v="23535"/>
        <n v="17793"/>
        <n v="72462"/>
        <n v="11175"/>
        <n v="22143"/>
        <n v="26010"/>
        <n v="23966"/>
        <n v="64766"/>
        <n v="89019"/>
        <n v="9237"/>
        <n v="8620"/>
        <n v="15436"/>
        <n v="80996"/>
        <n v="18012"/>
        <n v="70475"/>
        <n v="27168"/>
        <n v="20018"/>
        <n v="64090"/>
        <n v="10072"/>
        <n v="23214"/>
        <n v="29660"/>
        <n v="21731"/>
        <n v="60808"/>
        <n v="24172"/>
        <n v="46992"/>
        <n v="16185"/>
        <n v="17768"/>
        <n v="18760"/>
        <n v="84585"/>
        <n v="9087"/>
        <n v="8296"/>
        <n v="12949"/>
        <n v="96019"/>
        <n v="18813"/>
        <n v="61107"/>
        <n v="29695"/>
        <n v="21676"/>
        <n v="65511"/>
        <n v="27527"/>
        <n v="35096"/>
        <n v="73398"/>
        <n v="18524"/>
        <n v="41952"/>
        <n v="10652"/>
        <n v="5420"/>
        <n v="15958"/>
        <n v="13272"/>
        <n v="25042"/>
        <n v="12227"/>
        <n v="12763"/>
        <n v="3629"/>
        <n v="945"/>
        <n v="81204"/>
        <n v="9446"/>
        <n v="9477"/>
        <n v="100465"/>
        <n v="18985"/>
        <n v="61567"/>
        <n v="32660"/>
        <n v="20443"/>
        <n v="64770"/>
        <n v="24394"/>
        <n v="32808"/>
        <n v="21852"/>
        <n v="62586"/>
        <n v="22512"/>
        <n v="21887"/>
        <n v="25223"/>
        <n v="26489"/>
        <n v="21870"/>
        <n v="20447"/>
        <n v="82398"/>
        <n v="12002"/>
        <n v="9216"/>
        <n v="14892"/>
        <n v="117492"/>
        <n v="18682"/>
        <n v="59455"/>
        <n v="34401"/>
        <n v="19992"/>
        <n v="70322"/>
        <n v="19979"/>
        <n v="30765"/>
        <n v="35879"/>
        <n v="15244"/>
        <n v="51204"/>
        <n v="20204"/>
        <n v="18852"/>
        <n v="26702"/>
        <n v="25666"/>
        <n v="30823"/>
        <n v="32736"/>
        <n v="29983"/>
        <n v="88084"/>
        <n v="12246"/>
        <n v="9524"/>
        <n v="17146"/>
        <n v="129711"/>
        <n v="19749"/>
        <n v="62067"/>
        <n v="39749"/>
        <n v="20275"/>
        <n v="72586"/>
        <n v="19255"/>
        <n v="33891"/>
        <n v="41753"/>
        <n v="18426"/>
        <n v="64737"/>
        <n v="22201"/>
        <n v="20982"/>
        <n v="30219"/>
        <n v="27318"/>
        <n v="32069"/>
        <n v="34968"/>
        <n v="30583"/>
        <n v="86831"/>
        <n v="10644"/>
        <n v="10292"/>
        <n v="13128"/>
        <n v="111833"/>
        <n v="72148"/>
        <n v="37505"/>
        <n v="19990"/>
        <n v="72273"/>
        <n v="18468"/>
        <n v="29179"/>
        <n v="35585"/>
        <n v="20598"/>
        <n v="48339"/>
        <n v="21144"/>
        <n v="19140"/>
        <n v="25071"/>
        <n v="25420"/>
        <n v="30289"/>
        <n v="37212"/>
        <n v="31030"/>
        <n v="45485"/>
        <n v="10106"/>
        <n v="154"/>
        <n v="33640"/>
        <n v="45505"/>
        <n v="41977"/>
        <n v="73661"/>
        <n v="18233"/>
        <n v="36"/>
        <n v="41106"/>
        <n v="11590"/>
        <n v="42118"/>
        <n v="30246"/>
        <n v="25598"/>
        <n v="6"/>
        <n v="28238"/>
        <n v="38669"/>
        <n v="40588"/>
        <n v="49824"/>
        <n v="51725"/>
        <n v="40223"/>
        <n v="17399"/>
        <n v="16866"/>
        <n v="48640"/>
        <n v="11164"/>
        <n v="33262"/>
        <n v="45353"/>
        <n v="46118"/>
        <n v="71431"/>
        <n v="17787"/>
        <n v="47190"/>
        <n v="13699"/>
        <n v="32776"/>
        <n v="37123"/>
        <n v="104407"/>
        <n v="31829"/>
        <n v="35818"/>
        <n v="33933"/>
        <n v="44308"/>
        <n v="56191"/>
        <n v="47635"/>
        <n v="15356"/>
        <n v="16240"/>
        <n v="61816"/>
        <n v="11366"/>
        <n v="40749"/>
        <n v="41340"/>
        <n v="36943"/>
        <n v="66714"/>
        <n v="20721"/>
        <n v="43268"/>
        <n v="12104"/>
        <n v="42675"/>
        <n v="46108"/>
        <n v="119281"/>
        <n v="45664"/>
        <n v="28897"/>
        <n v="48517"/>
        <n v="55413"/>
        <n v="43231"/>
        <n v="65219"/>
        <n v="11657"/>
        <n v="20749"/>
        <n v="17993"/>
        <n v="54530"/>
        <n v="10448"/>
        <n v="34761"/>
        <n v="41293"/>
        <n v="36039"/>
        <n v="67377"/>
        <n v="18820"/>
        <n v="67239"/>
        <n v="13144"/>
        <n v="27973"/>
        <n v="101494"/>
        <n v="34247"/>
        <n v="22831"/>
        <n v="31693"/>
        <n v="36376"/>
        <n v="31236"/>
        <n v="59347"/>
        <n v="7957"/>
        <n v="9254"/>
        <n v="45261"/>
        <n v="10784"/>
        <n v="31854"/>
        <n v="30860"/>
        <n v="29644"/>
        <n v="60040"/>
        <n v="16443"/>
        <n v="61225"/>
        <n v="11811"/>
        <n v="30277"/>
        <n v="28294"/>
        <n v="77115"/>
        <n v="32558"/>
        <n v="19056"/>
        <n v="30824"/>
        <n v="34943"/>
        <n v="26678"/>
        <n v="57693"/>
        <n v="7751"/>
        <n v="12399"/>
        <n v="8231"/>
        <n v="65894"/>
        <n v="10542"/>
        <n v="36896"/>
        <n v="33879"/>
        <n v="28660"/>
        <n v="59633"/>
        <n v="16476"/>
        <n v="73005"/>
        <n v="11299"/>
        <n v="36637"/>
        <n v="39783"/>
        <n v="90996"/>
        <n v="43041"/>
        <n v="22211"/>
        <n v="36251"/>
        <n v="51413"/>
        <n v="31420"/>
        <n v="56174"/>
        <n v="13729"/>
        <n v="15673"/>
        <n v="11998"/>
        <n v="67722"/>
        <n v="9563"/>
        <n v="41936"/>
        <n v="44818"/>
        <n v="30076"/>
        <n v="60720"/>
        <n v="19525"/>
        <n v="71582"/>
        <n v="12990"/>
        <n v="36004"/>
        <n v="33256"/>
        <n v="82695"/>
        <n v="33968"/>
        <n v="22231"/>
        <n v="37346"/>
        <n v="38222"/>
        <n v="30430"/>
        <n v="61097"/>
        <n v="15908"/>
        <n v="9672"/>
        <n v="9503"/>
        <n v="75"/>
        <n v="1667"/>
        <n v="3182"/>
        <n v="128"/>
        <n v="15447"/>
        <n v="71968"/>
        <n v="64675"/>
        <n v="34465"/>
        <n v="15762"/>
        <n v="29125"/>
        <n v="74847"/>
        <n v="17272"/>
        <n v="34015"/>
        <n v="11113"/>
        <n v="32632"/>
        <n v="23153"/>
        <n v="14390"/>
        <n v="17407"/>
        <n v="18928"/>
        <n v="29774"/>
        <n v="13558"/>
        <n v="32943"/>
        <n v="98703"/>
        <n v="7610"/>
        <n v="7115"/>
        <n v="16405"/>
        <n v="11887"/>
        <n v="4444"/>
        <n v="10581"/>
        <n v="69656"/>
        <n v="53623"/>
        <n v="35852"/>
        <n v="13709"/>
        <n v="33583"/>
        <n v="69877"/>
        <n v="19514"/>
        <n v="30974"/>
        <n v="10955"/>
        <n v="32428"/>
        <n v="22388"/>
        <n v="26269"/>
        <n v="26140"/>
        <n v="16982"/>
        <n v="17687"/>
        <n v="28435"/>
        <n v="15799"/>
        <n v="29240"/>
        <n v="93898"/>
        <n v="14191"/>
        <n v="5672"/>
        <n v="12503"/>
        <n v="11585"/>
        <n v="5738"/>
        <n v="7135"/>
        <n v="490"/>
        <n v="34032"/>
        <n v="5070"/>
        <n v="79283"/>
        <n v="54966"/>
        <n v="31043"/>
        <n v="11618"/>
        <n v="43482"/>
        <n v="70555"/>
        <n v="13077"/>
        <n v="27778"/>
        <n v="12289"/>
        <n v="30819"/>
        <n v="19548"/>
        <n v="23771"/>
        <n v="25148"/>
        <n v="13711"/>
        <n v="13406"/>
        <n v="25985"/>
        <n v="13332"/>
        <n v="23330"/>
        <n v="76365"/>
        <n v="16000"/>
        <n v="9252"/>
        <n v="11981"/>
        <n v="11212"/>
        <n v="3873"/>
        <n v="10008"/>
        <n v="4961"/>
        <n v="44042"/>
        <n v="19082"/>
        <n v="80694"/>
        <n v="51692"/>
        <n v="13274"/>
        <n v="37049"/>
        <n v="69367"/>
        <n v="10940"/>
        <n v="28679"/>
        <n v="11474"/>
        <n v="32816"/>
        <n v="21207"/>
        <n v="26808"/>
        <n v="26170"/>
        <n v="14518"/>
        <n v="16789"/>
        <n v="27810"/>
        <n v="14071"/>
        <n v="28972"/>
        <n v="47429"/>
        <n v="18222"/>
        <n v="10130"/>
        <n v="16121"/>
        <n v="3962"/>
        <n v="7774"/>
        <n v="4063"/>
        <n v="9618"/>
        <n v="5694"/>
        <n v="75335"/>
        <n v="48136"/>
        <n v="32940"/>
        <n v="10021"/>
        <n v="38525"/>
        <n v="66350"/>
        <n v="9564"/>
        <n v="23904"/>
        <n v="11013"/>
        <n v="32454"/>
        <n v="19278"/>
        <n v="23983"/>
        <n v="23931"/>
        <n v="12118"/>
        <n v="17125"/>
        <n v="25693"/>
        <n v="16495"/>
        <n v="23360"/>
        <n v="36313"/>
        <n v="13151"/>
        <n v="12929"/>
        <n v="10677"/>
        <n v="7730"/>
        <n v="8089"/>
        <n v="12356"/>
        <n v="17021"/>
        <n v="13510"/>
        <n v="78721"/>
        <n v="53659"/>
        <n v="33056"/>
        <n v="14473"/>
        <n v="36723"/>
        <n v="71680"/>
        <n v="11680"/>
        <n v="29430"/>
        <n v="10750"/>
        <n v="37736"/>
        <n v="26838"/>
        <n v="27641"/>
        <n v="27062"/>
        <n v="15290"/>
        <n v="24748"/>
        <n v="27110"/>
        <n v="29549"/>
        <n v="52791"/>
        <n v="18260"/>
        <n v="19274"/>
        <n v="12105"/>
        <n v="10811"/>
        <n v="9478"/>
        <n v="15045"/>
        <n v="13643"/>
        <n v="68640"/>
        <n v="50406"/>
        <n v="22619"/>
        <n v="10966"/>
        <n v="32832"/>
        <n v="68082"/>
        <n v="10453"/>
        <n v="21627"/>
        <n v="11490"/>
        <n v="25828"/>
        <n v="17268"/>
        <n v="22346"/>
        <n v="11427"/>
        <n v="13461"/>
        <n v="14465"/>
        <n v="11631"/>
        <n v="10841"/>
        <n v="21859"/>
        <n v="25406"/>
        <n v="9476"/>
        <n v="7476"/>
        <n v="7170"/>
        <n v="7674"/>
        <n v="4799"/>
        <n v="8751"/>
        <n v="16364"/>
        <n v="14818"/>
        <n v="90"/>
        <n v="33046"/>
        <n v="23183"/>
        <n v="29924"/>
        <n v="24968"/>
        <n v="55451"/>
        <n v="17145"/>
        <n v="10923"/>
        <n v="65249"/>
        <n v="24735"/>
        <n v="2741"/>
        <n v="16237"/>
        <n v="27458"/>
        <n v="4243"/>
        <n v="3275"/>
        <n v="2743"/>
        <n v="15512"/>
        <n v="24836"/>
        <n v="21032"/>
        <n v="2168"/>
        <n v="1764"/>
        <n v="1131"/>
        <n v="1565"/>
        <n v="10136"/>
        <n v="12096"/>
        <n v="15553"/>
        <n v="321"/>
        <n v="53257"/>
        <n v="23359"/>
        <n v="28051"/>
        <n v="29274"/>
        <n v="60595"/>
        <n v="19269"/>
        <n v="7596"/>
        <n v="61766"/>
        <n v="10140"/>
        <n v="20452"/>
        <n v="16130"/>
        <n v="22624"/>
        <n v="21692"/>
        <n v="21647"/>
        <n v="15130"/>
        <n v="13338"/>
        <n v="15794"/>
        <n v="13219"/>
        <n v="11379"/>
        <n v="34371"/>
        <n v="13017"/>
        <n v="10755"/>
        <n v="24522"/>
        <n v="63152"/>
        <n v="24106"/>
        <n v="26152"/>
        <n v="53070"/>
        <n v="46630"/>
        <n v="46490"/>
        <n v="13439"/>
        <n v="48094"/>
        <n v="10879"/>
        <n v="33542"/>
        <n v="8345"/>
        <n v="46863"/>
        <n v="19"/>
        <n v="18570"/>
        <n v="19870"/>
        <n v="10943"/>
        <n v="12439"/>
        <n v="14707"/>
        <n v="14535"/>
        <n v="9879"/>
        <n v="10743"/>
        <n v="17275"/>
        <n v="8411"/>
        <n v="12274"/>
        <n v="27603"/>
        <n v="4814"/>
        <n v="27687"/>
        <n v="15423"/>
        <n v="7382"/>
        <n v="31677"/>
        <n v="55908"/>
        <n v="23819"/>
        <n v="52227"/>
        <n v="36575"/>
        <n v="33773"/>
        <n v="14913"/>
        <n v="35742"/>
        <n v="41680"/>
        <n v="63475"/>
        <n v="15818"/>
        <n v="18500"/>
        <n v="11391"/>
        <n v="10439"/>
        <n v="9854"/>
        <n v="8978"/>
        <n v="25423"/>
        <n v="11313"/>
        <n v="35888"/>
        <n v="7657"/>
        <n v="35901"/>
        <n v="19876"/>
        <n v="15122"/>
        <n v="38761"/>
        <n v="53841"/>
        <n v="21780"/>
        <n v="45049"/>
        <n v="31473"/>
        <n v="36164"/>
        <n v="16079"/>
        <n v="37957"/>
        <n v="41725"/>
        <n v="56810"/>
        <n v="18236"/>
        <n v="16919"/>
        <n v="10101"/>
        <n v="7066"/>
        <n v="11122"/>
        <n v="7944"/>
        <n v="9214"/>
        <n v="13082"/>
        <n v="24574"/>
        <n v="18747"/>
        <n v="31525"/>
        <n v="56439"/>
        <n v="30955"/>
        <n v="12770"/>
        <n v="43269"/>
        <n v="51388"/>
        <n v="22788"/>
        <n v="24001"/>
        <n v="47621"/>
        <n v="38004"/>
        <n v="16077"/>
        <n v="36166"/>
        <n v="35393"/>
        <n v="56164"/>
        <n v="17372"/>
        <n v="15756"/>
        <n v="12277"/>
        <n v="7740"/>
        <n v="8582"/>
        <n v="9626"/>
        <n v="13528"/>
        <n v="23947"/>
        <n v="18230"/>
        <n v="39250"/>
        <n v="7669"/>
        <n v="58590"/>
        <n v="32076"/>
        <n v="14688"/>
        <n v="41958"/>
        <n v="54655"/>
        <n v="27000"/>
        <n v="22556"/>
        <n v="61636"/>
        <n v="35728"/>
        <n v="39927"/>
        <n v="16303"/>
        <n v="43318"/>
        <n v="30876"/>
        <n v="59257"/>
        <n v="13395"/>
        <n v="18676"/>
        <n v="11179"/>
        <n v="11478"/>
        <n v="13454"/>
        <n v="9117"/>
        <n v="14141"/>
        <n v="23185"/>
        <n v="24361"/>
        <n v="39597"/>
        <n v="9305"/>
        <n v="42234"/>
        <n v="24309"/>
        <n v="42052"/>
        <n v="69263"/>
        <n v="25160"/>
        <n v="36135"/>
        <n v="20523"/>
        <n v="55818"/>
        <n v="37142"/>
        <n v="10579"/>
        <n v="48507"/>
        <n v="20782"/>
        <n v="17956"/>
        <n v="18535"/>
        <n v="21112"/>
        <n v="12534"/>
        <n v="18356"/>
        <n v="13853"/>
        <n v="12902"/>
        <n v="11756"/>
        <n v="27525"/>
        <n v="17643"/>
        <n v="34945"/>
        <n v="11028"/>
        <n v="23341"/>
        <n v="12069"/>
        <n v="14435"/>
        <n v="32064"/>
        <n v="69557"/>
        <n v="22215"/>
        <n v="35587"/>
        <n v="25154"/>
        <n v="51255"/>
        <n v="36443"/>
        <n v="10974"/>
        <n v="48743"/>
        <n v="22705"/>
        <n v="18539"/>
        <n v="19705"/>
        <n v="21400"/>
        <n v="8161"/>
        <n v="12808"/>
        <n v="18647"/>
        <n v="10157"/>
        <n v="8034"/>
        <n v="10815"/>
        <n v="27021"/>
        <n v="18802"/>
        <n v="36814"/>
        <n v="9552"/>
        <n v="25516"/>
        <n v="11281"/>
        <n v="9785"/>
        <n v="28231"/>
        <n v="262"/>
        <n v="22"/>
        <n v="18125"/>
        <n v="16308"/>
        <n v="14694"/>
        <n v="63443"/>
        <n v="29610"/>
        <n v="43000"/>
        <n v="24021"/>
        <n v="43391"/>
        <n v="42295"/>
        <n v="12833"/>
        <n v="47744"/>
        <n v="20554"/>
        <n v="14970"/>
        <n v="21402"/>
        <n v="9511"/>
        <n v="13019"/>
        <n v="16446"/>
        <n v="11950"/>
        <n v="9630"/>
        <n v="12298"/>
        <n v="29460"/>
        <n v="14736"/>
        <n v="36162"/>
        <n v="9315"/>
        <n v="25031"/>
        <n v="12048"/>
        <n v="12823"/>
        <n v="24995"/>
        <n v="19999"/>
        <n v="15618"/>
        <n v="16080"/>
        <n v="59149"/>
        <n v="22634"/>
        <n v="45101"/>
        <n v="24244"/>
        <n v="37037"/>
        <n v="37220"/>
        <n v="15156"/>
        <n v="41411"/>
        <n v="23704"/>
        <n v="24310"/>
        <n v="15458"/>
        <n v="21143"/>
        <n v="8731"/>
        <n v="11523"/>
        <n v="11334"/>
        <n v="11835"/>
        <n v="10658"/>
        <n v="27262"/>
        <n v="19486"/>
        <n v="34325"/>
        <n v="9205"/>
        <n v="10496"/>
        <n v="11528"/>
        <n v="28478"/>
        <n v="26755"/>
        <n v="15159"/>
        <n v="13995"/>
        <n v="60920"/>
        <n v="22557"/>
        <n v="46219"/>
        <n v="22241"/>
        <n v="28752"/>
        <n v="37124"/>
        <n v="14414"/>
        <n v="53745"/>
        <n v="23356"/>
        <n v="19460"/>
        <n v="15162"/>
        <n v="19750"/>
        <n v="9005"/>
        <n v="12538"/>
        <n v="14451"/>
        <n v="12735"/>
        <n v="12047"/>
        <n v="20786"/>
        <n v="19119"/>
        <n v="27128"/>
        <n v="17298"/>
        <n v="9112"/>
        <n v="11650"/>
        <n v="29572"/>
        <n v="24039"/>
        <n v="15194"/>
        <n v="59843"/>
        <n v="21185"/>
        <n v="50171"/>
        <n v="19131"/>
        <n v="38131"/>
        <n v="37464"/>
        <n v="14176"/>
        <n v="43309"/>
        <n v="23274"/>
        <n v="23592"/>
        <n v="17670"/>
        <n v="21154"/>
        <n v="9267"/>
        <n v="14646"/>
        <n v="15095"/>
        <n v="12655"/>
        <n v="14727"/>
        <n v="26618"/>
        <n v="21760"/>
        <n v="31052"/>
        <n v="7984"/>
        <n v="23570"/>
        <n v="11737"/>
        <n v="20506"/>
        <n v="36691"/>
        <n v="26956"/>
        <n v="21989"/>
        <n v="15495"/>
        <n v="60282"/>
        <n v="22783"/>
        <n v="48154"/>
        <n v="23271"/>
        <n v="46062"/>
        <n v="36325"/>
        <n v="16505"/>
        <n v="43056"/>
        <n v="22458"/>
        <n v="24684"/>
        <n v="21784"/>
        <n v="25634"/>
        <n v="8906"/>
        <n v="11844"/>
        <n v="12500"/>
        <n v="11970"/>
        <n v="12931"/>
        <n v="15061"/>
        <n v="30010"/>
        <n v="28080"/>
        <n v="33288"/>
        <n v="8044"/>
        <n v="23046"/>
        <n v="12520"/>
        <n v="14550"/>
        <n v="39266"/>
        <n v="23980"/>
        <n v="18245"/>
        <n v="59175"/>
        <n v="22229"/>
        <n v="43909"/>
        <n v="25957"/>
        <n v="58026"/>
        <n v="37777"/>
        <n v="12606"/>
        <n v="41098"/>
        <n v="19968"/>
        <n v="25560"/>
        <n v="16947"/>
        <n v="22044"/>
        <n v="8636"/>
        <n v="14784"/>
        <n v="15511"/>
        <n v="12290"/>
        <n v="26705"/>
        <n v="27888"/>
        <n v="27843"/>
        <n v="8157"/>
        <n v="18966"/>
        <n v="12913"/>
        <n v="12708"/>
        <n v="30376"/>
        <n v="30637"/>
        <n v="27149"/>
        <n v="17961"/>
        <n v="57627"/>
        <n v="9277"/>
        <n v="48200"/>
        <n v="26470"/>
        <n v="25473"/>
        <n v="29989"/>
        <n v="10864"/>
        <n v="466"/>
        <n v="44719"/>
        <n v="11959"/>
        <n v="15658"/>
        <n v="14230"/>
        <n v="15206"/>
        <n v="38373"/>
        <n v="39823"/>
        <n v="34340"/>
        <n v="36741"/>
        <n v="11321"/>
        <n v="18815"/>
        <n v="9777"/>
        <n v="16110"/>
        <n v="36105"/>
        <n v="104710"/>
        <n v="22483"/>
        <n v="20081"/>
        <n v="13543"/>
        <n v="9706"/>
        <n v="49503"/>
        <n v="25485"/>
        <n v="49823"/>
        <n v="37196"/>
        <n v="15255"/>
        <n v="11854"/>
        <n v="8514"/>
        <n v="12447"/>
        <n v="14498"/>
        <n v="11162"/>
        <n v="38711"/>
        <n v="25645"/>
        <n v="19215"/>
        <n v="31947"/>
        <n v="13919"/>
        <n v="5451"/>
        <n v="13350"/>
        <n v="76825"/>
        <n v="21151"/>
        <n v="20267"/>
        <n v="831"/>
        <n v="58100"/>
        <n v="8687"/>
        <n v="58381"/>
        <n v="30788"/>
        <n v="63778"/>
        <n v="42812"/>
        <n v="18787"/>
        <n v="40400"/>
        <n v="33858"/>
        <n v="11085"/>
        <n v="31602"/>
        <n v="18071"/>
        <n v="12150"/>
        <n v="13485"/>
        <n v="50893"/>
        <n v="27555"/>
        <n v="19938"/>
        <n v="35098"/>
        <n v="12886"/>
        <n v="22811"/>
        <n v="12736"/>
        <n v="10771"/>
        <n v="51642"/>
        <n v="77148"/>
        <n v="25932"/>
        <n v="16911"/>
        <n v="2684"/>
        <n v="116724"/>
        <n v="41343"/>
        <n v="25268"/>
        <n v="11842"/>
        <n v="17734"/>
        <n v="62052"/>
        <n v="10622"/>
        <n v="48933"/>
        <n v="33539"/>
        <n v="68250"/>
        <n v="45607"/>
        <n v="17009"/>
        <n v="39910"/>
        <n v="31649"/>
        <n v="31469"/>
        <n v="16090"/>
        <n v="9356"/>
        <n v="13597"/>
        <n v="55248"/>
        <n v="46911"/>
        <n v="18259"/>
        <n v="31222"/>
        <n v="11637"/>
        <n v="21972"/>
        <n v="10661"/>
        <n v="17224"/>
        <n v="45249"/>
        <n v="79920"/>
        <n v="24632"/>
        <n v="14682"/>
        <n v="108705"/>
        <n v="37372"/>
        <n v="24947"/>
        <n v="16696"/>
        <n v="20844"/>
        <n v="85331"/>
        <n v="12228"/>
        <n v="78048"/>
        <n v="30054"/>
        <n v="65420"/>
        <n v="45419"/>
        <n v="39431"/>
        <n v="30611"/>
        <n v="7632"/>
        <n v="26574"/>
        <n v="20317"/>
        <n v="11079"/>
        <n v="11131"/>
        <n v="64884"/>
        <n v="38682"/>
        <n v="21609"/>
        <n v="36041"/>
        <n v="22824"/>
        <n v="13320"/>
        <n v="15239"/>
        <n v="41711"/>
        <n v="84282"/>
        <n v="22912"/>
        <n v="14649"/>
        <n v="1009"/>
        <n v="111524"/>
        <n v="34906"/>
        <n v="22895"/>
        <n v="18105"/>
        <n v="26721"/>
        <n v="96914"/>
        <n v="9804"/>
        <n v="49315"/>
        <n v="29039"/>
        <n v="63060"/>
        <n v="33666"/>
        <n v="23997"/>
        <n v="42656"/>
        <n v="33246"/>
        <n v="9594"/>
        <n v="26604"/>
        <n v="17381"/>
        <n v="9335"/>
        <n v="8750"/>
        <n v="59820"/>
        <n v="38163"/>
        <n v="29217"/>
        <n v="38126"/>
        <n v="11361"/>
        <n v="21919"/>
        <n v="13605"/>
        <n v="8670"/>
        <n v="37119"/>
        <n v="68552"/>
        <n v="21223"/>
        <n v="13747"/>
        <n v="1200"/>
        <n v="134326"/>
        <n v="31969"/>
        <n v="18890"/>
        <n v="20302"/>
        <n v="29521"/>
        <n v="78991"/>
        <n v="11222"/>
        <n v="59388"/>
        <n v="26719"/>
        <n v="64747"/>
        <n v="35684"/>
        <n v="21764"/>
        <n v="38893"/>
        <n v="31551"/>
        <n v="6610"/>
        <n v="26477"/>
        <n v="12719"/>
        <n v="7462"/>
        <n v="13702"/>
        <n v="62224"/>
        <n v="42102"/>
        <n v="23538"/>
        <n v="38867"/>
        <n v="21603"/>
        <n v="12556"/>
        <n v="11894"/>
        <n v="33122"/>
        <n v="65483"/>
        <n v="18603"/>
        <n v="12398"/>
        <n v="1787"/>
        <n v="105377"/>
        <n v="41799"/>
        <n v="23196"/>
        <n v="19681"/>
        <n v="26681"/>
        <n v="72202"/>
        <n v="7327"/>
        <n v="37414"/>
        <n v="28397"/>
        <n v="63396"/>
        <n v="47656"/>
        <n v="24668"/>
        <n v="28510"/>
        <n v="29206"/>
        <n v="9294"/>
        <n v="11039"/>
        <n v="16577"/>
        <n v="15248"/>
        <n v="23094"/>
        <n v="22704"/>
        <n v="24166"/>
        <n v="38116"/>
        <n v="14471"/>
        <n v="14881"/>
        <n v="16942"/>
        <n v="25627"/>
        <n v="58916"/>
        <n v="36426"/>
        <n v="14309"/>
        <n v="4506"/>
        <n v="62050"/>
        <n v="72030"/>
        <n v="46482"/>
        <n v="19892"/>
        <n v="22846"/>
        <n v="112716"/>
        <n v="13434"/>
        <n v="18086"/>
        <n v="6263"/>
        <n v="43358"/>
        <n v="20405"/>
        <n v="19951"/>
        <n v="63658"/>
        <n v="25581"/>
        <n v="60177"/>
        <n v="44650"/>
        <n v="24336"/>
        <n v="28389"/>
        <n v="32431"/>
        <n v="8724"/>
        <n v="13408"/>
        <n v="16255"/>
        <n v="10222"/>
        <n v="20744"/>
        <n v="15708"/>
        <n v="29131"/>
        <n v="31953"/>
        <n v="10418"/>
        <n v="13527"/>
        <n v="16962"/>
        <n v="30420"/>
        <n v="28578"/>
        <n v="60366"/>
        <n v="35314"/>
        <n v="12027"/>
        <n v="2169"/>
        <n v="61375"/>
        <n v="59973"/>
        <n v="33196"/>
        <n v="18666"/>
        <n v="108214"/>
        <n v="22850"/>
        <n v="36564"/>
        <n v="13587"/>
        <n v="28121"/>
        <n v="61608"/>
        <n v="26753"/>
        <n v="51086"/>
        <n v="37222"/>
        <n v="26185"/>
        <n v="29968"/>
        <n v="35076"/>
        <n v="24993"/>
        <n v="7283"/>
        <n v="17113"/>
        <n v="29154"/>
        <n v="22135"/>
        <n v="31992"/>
        <n v="11458"/>
        <n v="17690"/>
        <n v="18251"/>
        <n v="30257"/>
        <n v="27271"/>
        <n v="50001"/>
        <n v="39251"/>
        <n v="13805"/>
        <n v="3465"/>
        <n v="63923"/>
        <n v="68843"/>
        <n v="25601"/>
        <n v="12113"/>
        <n v="20322"/>
        <n v="92508"/>
        <n v="12461"/>
        <n v="29243"/>
        <n v="13754"/>
        <n v="31645"/>
        <n v="15338"/>
        <n v="47798"/>
        <n v="60203"/>
        <n v="27076"/>
        <n v="49223"/>
        <n v="36436"/>
        <n v="29888"/>
        <n v="39528"/>
        <n v="32522"/>
        <n v="17829"/>
        <n v="11166"/>
        <n v="14665"/>
        <n v="8394"/>
        <n v="23288"/>
        <n v="20191"/>
        <n v="26674"/>
        <n v="33017"/>
        <n v="13299"/>
        <n v="18788"/>
        <n v="15919"/>
        <n v="25429"/>
        <n v="38129"/>
        <n v="46476"/>
        <n v="39991"/>
        <n v="17324"/>
        <n v="12303"/>
        <n v="64500"/>
        <n v="62039"/>
        <n v="22205"/>
        <n v="16619"/>
        <n v="19637"/>
        <n v="87704"/>
        <n v="11390"/>
        <n v="43777"/>
        <n v="18846"/>
        <n v="36525"/>
        <n v="22771"/>
        <n v="50681"/>
        <n v="58277"/>
        <n v="25719"/>
        <n v="55062"/>
        <n v="40769"/>
        <n v="23222"/>
        <n v="29230"/>
        <n v="30421"/>
        <n v="19048"/>
        <n v="9685"/>
        <n v="10563"/>
        <n v="17408"/>
        <n v="23546"/>
        <n v="24822"/>
        <n v="16466"/>
        <n v="34071"/>
        <n v="13076"/>
        <n v="14611"/>
        <n v="24371"/>
        <n v="33822"/>
        <n v="52102"/>
        <n v="33304"/>
        <n v="14271"/>
        <n v="8609"/>
        <n v="54373"/>
        <n v="55396"/>
        <n v="31738"/>
        <n v="12267"/>
        <n v="23971"/>
        <n v="92045"/>
        <n v="8372"/>
        <n v="42430"/>
        <n v="23841"/>
        <n v="41874"/>
        <n v="25545"/>
        <n v="44351"/>
        <n v="60141"/>
        <n v="29770"/>
        <n v="58971"/>
        <n v="41341"/>
        <n v="22006"/>
        <n v="29882"/>
        <n v="32285"/>
        <n v="14834"/>
        <n v="11034"/>
        <n v="8578"/>
        <n v="11676"/>
        <n v="14965"/>
        <n v="16717"/>
        <n v="29402"/>
        <n v="30977"/>
        <n v="9535"/>
        <n v="14277"/>
        <n v="16927"/>
        <n v="26381"/>
        <n v="27415"/>
        <n v="48589"/>
        <n v="29771"/>
        <n v="7811"/>
        <n v="4827"/>
        <n v="62645"/>
        <n v="66667"/>
        <n v="18349"/>
        <n v="12324"/>
        <n v="19432"/>
        <n v="106956"/>
        <n v="10481"/>
        <n v="34461"/>
        <n v="21454"/>
        <n v="27758"/>
        <n v="23241"/>
        <n v="44527"/>
        <n v="61480"/>
        <n v="28242"/>
        <n v="48825"/>
        <n v="45515"/>
        <n v="12236"/>
        <n v="27833"/>
        <n v="17719"/>
        <n v="493"/>
        <n v="10508"/>
        <n v="10984"/>
        <n v="8820"/>
        <n v="11717"/>
        <n v="29730"/>
        <n v="13276"/>
        <n v="16274"/>
        <n v="9781"/>
        <n v="14552"/>
        <n v="642"/>
        <n v="23174"/>
        <n v="24757"/>
        <n v="75246"/>
        <n v="16414"/>
        <n v="11812"/>
        <n v="374"/>
        <n v="56021"/>
        <n v="69581"/>
        <n v="169"/>
        <n v="726"/>
        <n v="102801"/>
        <n v="11786"/>
        <n v="964"/>
        <n v="22081"/>
        <n v="1961"/>
        <n v="18593"/>
        <n v="41465"/>
        <n v="40764"/>
        <n v="30099"/>
        <n v="63245"/>
        <n v="25955"/>
        <n v="50723"/>
        <n v="50141"/>
        <n v="16278"/>
        <n v="28903"/>
        <n v="17148"/>
        <n v="14561"/>
        <n v="8838"/>
        <n v="8650"/>
        <n v="31169"/>
        <n v="13210"/>
        <n v="19638"/>
        <n v="13331"/>
        <n v="16254"/>
        <n v="25808"/>
        <n v="27491"/>
        <n v="73684"/>
        <n v="19774"/>
        <n v="13974"/>
        <n v="59596"/>
        <n v="67391"/>
        <n v="94539"/>
        <n v="7912"/>
        <n v="25079"/>
        <n v="800"/>
        <n v="18964"/>
        <n v="42217"/>
        <n v="33073"/>
        <n v="26803"/>
        <n v="4533"/>
        <n v="63002"/>
        <n v="27813"/>
        <n v="48951"/>
        <n v="55494"/>
        <n v="17270"/>
        <n v="30738"/>
        <n v="16873"/>
        <n v="10590"/>
        <n v="15602"/>
        <n v="8534"/>
        <n v="10835"/>
        <n v="29728"/>
        <n v="18601"/>
        <n v="13559"/>
        <n v="15080"/>
        <n v="27842"/>
        <n v="29073"/>
        <n v="68405"/>
        <n v="17494"/>
        <n v="13825"/>
        <n v="60324"/>
        <n v="58266"/>
        <n v="90643"/>
        <n v="9988"/>
        <n v="26813"/>
        <n v="649"/>
        <n v="50750"/>
        <n v="36623"/>
        <n v="22987"/>
        <n v="4995"/>
        <n v="61744"/>
        <n v="30461"/>
        <n v="49765"/>
        <n v="56774"/>
        <n v="17944"/>
        <n v="18052"/>
        <n v="14146"/>
        <n v="7360"/>
        <n v="14124"/>
        <n v="32143"/>
        <n v="12717"/>
        <n v="18079"/>
        <n v="15076"/>
        <n v="16552"/>
        <n v="22650"/>
        <n v="32190"/>
        <n v="72251"/>
        <n v="18010"/>
        <n v="12866"/>
        <n v="58601"/>
        <n v="45785"/>
        <n v="92840"/>
        <n v="7800"/>
        <n v="25103"/>
        <n v="894"/>
        <n v="17888"/>
        <n v="52775"/>
        <n v="37252"/>
        <n v="24553"/>
        <n v="7027"/>
        <n v="62653"/>
        <n v="30991"/>
        <n v="48796"/>
        <n v="56708"/>
        <n v="22122"/>
        <n v="45638"/>
        <n v="18923"/>
        <n v="11238"/>
        <n v="17601"/>
        <n v="16700"/>
        <n v="31858"/>
        <n v="19810"/>
        <n v="13326"/>
        <n v="19929"/>
        <n v="42587"/>
        <n v="73671"/>
        <n v="19377"/>
        <n v="13900"/>
        <n v="60588"/>
        <n v="69571"/>
        <n v="83868"/>
        <n v="10488"/>
        <n v="37015"/>
        <n v="1624"/>
        <n v="18238"/>
        <n v="51808"/>
        <n v="32077"/>
        <n v="21116"/>
        <n v="5785"/>
        <n v="57026"/>
        <n v="31156"/>
        <n v="50563"/>
        <n v="58334"/>
        <n v="15029"/>
        <n v="33870"/>
        <n v="19693"/>
        <n v="10387"/>
        <n v="14831"/>
        <n v="10654"/>
        <n v="13265"/>
        <n v="26210"/>
        <n v="13451"/>
        <n v="19631"/>
        <n v="16375"/>
        <n v="15631"/>
        <n v="25559"/>
        <n v="39277"/>
        <n v="67731"/>
        <n v="11934"/>
        <n v="54806"/>
        <n v="50956"/>
        <n v="92601"/>
        <n v="10942"/>
        <n v="32501"/>
        <n v="1682"/>
        <n v="19817"/>
        <n v="47541"/>
        <n v="32140"/>
        <n v="26431"/>
        <n v="6889"/>
        <n v="57462"/>
        <n v="29857"/>
        <n v="48061"/>
        <n v="47285"/>
        <n v="16996"/>
        <n v="33757"/>
        <n v="19027"/>
        <n v="10125"/>
        <n v="13337"/>
        <n v="5639"/>
        <n v="13394"/>
        <n v="31453"/>
        <n v="14737"/>
        <n v="17057"/>
        <n v="16999"/>
        <n v="14245"/>
        <n v="21879"/>
        <n v="39072"/>
        <n v="65656"/>
        <n v="17800"/>
        <n v="11787"/>
        <n v="53373"/>
        <n v="55591"/>
        <n v="88800"/>
        <n v="10831"/>
        <n v="26889"/>
        <n v="3400"/>
        <n v="40429"/>
        <n v="36297"/>
        <n v="22168"/>
        <n v="5091"/>
        <n v="65203"/>
        <n v="29296"/>
        <n v="50786"/>
        <n v="36201"/>
        <n v="20689"/>
        <n v="11132"/>
        <n v="16894"/>
        <n v="9674"/>
        <n v="13067"/>
        <n v="29419"/>
        <n v="14292"/>
        <n v="13586"/>
        <n v="16279"/>
        <n v="21358"/>
        <n v="42738"/>
        <n v="67033"/>
        <n v="17439"/>
        <n v="13037"/>
        <n v="58335"/>
        <n v="48814"/>
        <n v="98047"/>
        <n v="9993"/>
        <n v="44097"/>
        <n v="3967"/>
        <n v="23299"/>
        <n v="40108"/>
        <n v="42372"/>
        <n v="5584"/>
        <n v="61967"/>
        <n v="27161"/>
        <n v="51999"/>
        <n v="51661"/>
        <n v="18740"/>
        <n v="32637"/>
        <n v="16805"/>
        <n v="8149"/>
        <n v="14098"/>
        <n v="31939"/>
        <n v="15848"/>
        <n v="17233"/>
        <n v="16295"/>
        <n v="16416"/>
        <n v="25084"/>
        <n v="63689"/>
        <n v="16015"/>
        <n v="12880"/>
        <n v="61110"/>
        <n v="62782"/>
        <n v="96966"/>
        <n v="37714"/>
        <n v="2374"/>
        <n v="19162"/>
        <n v="41604"/>
        <n v="34087"/>
        <n v="21486"/>
        <n v="5133"/>
        <n v="62685"/>
        <n v="27109"/>
        <n v="50940"/>
        <n v="59004"/>
        <n v="17597"/>
        <n v="33519"/>
        <n v="16160"/>
        <n v="6134"/>
        <n v="13557"/>
        <n v="29434"/>
        <n v="16496"/>
        <n v="19275"/>
        <n v="14407"/>
        <n v="17382"/>
        <n v="19043"/>
        <n v="39562"/>
        <n v="77452"/>
        <n v="17195"/>
        <n v="13405"/>
        <n v="58227"/>
        <n v="55325"/>
        <n v="100579"/>
        <n v="7584"/>
        <n v="1275"/>
        <n v="20314"/>
        <n v="42370"/>
        <n v="39582"/>
        <n v="15689"/>
        <n v="4584"/>
        <n v="62147"/>
        <n v="29286"/>
        <n v="53249"/>
        <n v="53717"/>
        <n v="17207"/>
        <n v="39687"/>
        <n v="23177"/>
        <n v="15188"/>
        <n v="7709"/>
        <n v="13782"/>
        <n v="28734"/>
        <n v="17425"/>
        <n v="19341"/>
        <n v="15050"/>
        <n v="18653"/>
        <n v="41369"/>
        <n v="74035"/>
        <n v="19164"/>
        <n v="13079"/>
        <n v="56649"/>
        <n v="56870"/>
        <n v="103769"/>
        <n v="8077"/>
        <n v="32250"/>
        <n v="1816"/>
        <n v="18955"/>
        <n v="47221"/>
        <n v="30390"/>
        <n v="20269"/>
        <n v="7307"/>
        <n v="62170"/>
        <n v="26151"/>
        <n v="51275"/>
        <n v="57298"/>
        <n v="16960"/>
        <n v="33850"/>
        <n v="22861"/>
        <n v="10665"/>
        <n v="13639"/>
        <n v="8171"/>
        <n v="8695"/>
        <n v="30213"/>
        <n v="15973"/>
        <n v="15965"/>
        <n v="11905"/>
        <n v="17290"/>
        <n v="27951"/>
        <n v="33742"/>
        <n v="59968"/>
        <n v="21149"/>
        <n v="14847"/>
        <n v="64559"/>
        <n v="56308"/>
        <n v="96876"/>
        <n v="32949"/>
        <n v="3826"/>
        <n v="19071"/>
        <n v="45040"/>
        <n v="35718"/>
        <n v="20192"/>
        <n v="7916"/>
        <n v="26433"/>
        <n v="45273"/>
        <n v="52495"/>
        <n v="79344"/>
        <n v="15635"/>
        <n v="15193"/>
        <n v="27058"/>
        <n v="13867"/>
        <n v="11069"/>
        <n v="4459"/>
        <n v="9805"/>
        <n v="33290"/>
        <n v="14047"/>
        <n v="34484"/>
        <n v="4043"/>
        <n v="30015"/>
        <n v="25770"/>
        <n v="6367"/>
        <n v="32617"/>
        <n v="4289"/>
        <n v="15359"/>
        <n v="48348"/>
        <n v="46870"/>
        <n v="27716"/>
        <n v="5814"/>
        <n v="4245"/>
        <n v="1911"/>
        <n v="50485"/>
        <n v="112576"/>
        <n v="35332"/>
        <n v="16561"/>
        <n v="5953"/>
        <n v="14789"/>
        <n v="10715"/>
        <n v="13669"/>
        <n v="7103"/>
        <n v="18531"/>
        <n v="23181"/>
        <n v="44519"/>
        <n v="53028"/>
        <n v="81544"/>
        <n v="14304"/>
        <n v="13468"/>
        <n v="26219"/>
        <n v="10696"/>
        <n v="11376"/>
        <n v="5545"/>
        <n v="34576"/>
        <n v="12914"/>
        <n v="35900"/>
        <n v="25566"/>
        <n v="22001"/>
        <n v="33951"/>
        <n v="51848"/>
        <n v="44948"/>
        <n v="4378"/>
        <n v="1897"/>
        <n v="46997"/>
        <n v="103664"/>
        <n v="42977"/>
        <n v="4573"/>
        <n v="20738"/>
        <n v="15049"/>
        <n v="15718"/>
        <n v="12901"/>
        <n v="17963"/>
        <n v="22355"/>
        <n v="46650"/>
        <n v="48701"/>
        <n v="84635"/>
        <n v="13165"/>
        <n v="12957"/>
        <n v="26975"/>
        <n v="16511"/>
        <n v="8947"/>
        <n v="3603"/>
        <n v="7049"/>
        <n v="35025"/>
        <n v="11742"/>
        <n v="36013"/>
        <n v="25074"/>
        <n v="20877"/>
        <n v="33252"/>
        <n v="15012"/>
        <n v="48529"/>
        <n v="64821"/>
        <n v="4539"/>
        <n v="1286"/>
        <n v="45177"/>
        <n v="106675"/>
        <n v="34934"/>
        <n v="3913"/>
        <n v="40270"/>
        <n v="23883"/>
        <n v="17086"/>
        <n v="7582"/>
        <n v="45709"/>
        <n v="13409"/>
        <n v="23985"/>
        <n v="45620"/>
        <n v="51837"/>
        <n v="81861"/>
        <n v="12242"/>
        <n v="13046"/>
        <n v="24670"/>
        <n v="17316"/>
        <n v="10577"/>
        <n v="2686"/>
        <n v="6836"/>
        <n v="26704"/>
        <n v="11636"/>
        <n v="35833"/>
        <n v="25787"/>
        <n v="20496"/>
        <n v="13883"/>
        <n v="60339"/>
        <n v="3659"/>
        <n v="746"/>
        <n v="45921"/>
        <n v="97288"/>
        <n v="26654"/>
        <n v="3609"/>
        <n v="45934"/>
        <n v="23612"/>
        <n v="17160"/>
        <n v="8133"/>
        <n v="55323"/>
        <n v="22827"/>
        <n v="25789"/>
        <n v="47379"/>
        <n v="48478"/>
        <n v="71078"/>
        <n v="11626"/>
        <n v="10789"/>
        <n v="24887"/>
        <n v="13874"/>
        <n v="14516"/>
        <n v="3101"/>
        <n v="7448"/>
        <n v="27505"/>
        <n v="28004"/>
        <n v="25291"/>
        <n v="16311"/>
        <n v="32278"/>
        <n v="14579"/>
        <n v="47055"/>
        <n v="60622"/>
        <n v="4631"/>
        <n v="732"/>
        <n v="47058"/>
        <n v="69101"/>
        <n v="24342"/>
        <n v="3558"/>
        <n v="34068"/>
        <n v="27339"/>
        <n v="14457"/>
        <n v="13444"/>
        <n v="50960"/>
        <n v="21074"/>
        <n v="17591"/>
        <n v="22273"/>
        <n v="36950"/>
        <n v="50444"/>
        <n v="74032"/>
        <n v="13481"/>
        <n v="12964"/>
        <n v="24420"/>
        <n v="16101"/>
        <n v="9388"/>
        <n v="1653"/>
        <n v="9769"/>
        <n v="26273"/>
        <n v="9339"/>
        <n v="33284"/>
        <n v="26789"/>
        <n v="32114"/>
        <n v="15469"/>
        <n v="40782"/>
        <n v="53182"/>
        <n v="3342"/>
        <n v="1076"/>
        <n v="34953"/>
        <n v="79325"/>
        <n v="23820"/>
        <n v="2434"/>
        <n v="39009"/>
        <n v="26124"/>
        <n v="17753"/>
        <n v="13241"/>
        <n v="84173"/>
        <n v="21323"/>
        <n v="20908"/>
        <n v="38900"/>
        <n v="45360"/>
        <n v="80621"/>
        <n v="12426"/>
        <n v="25736"/>
        <n v="12039"/>
        <n v="2476"/>
        <n v="12895"/>
        <n v="24188"/>
        <n v="11275"/>
        <n v="38170"/>
        <n v="22814"/>
        <n v="10323"/>
        <n v="33983"/>
        <n v="17130"/>
        <n v="44009"/>
        <n v="42965"/>
        <n v="3769"/>
        <n v="1473"/>
        <n v="42633"/>
        <n v="112320"/>
        <n v="25101"/>
        <n v="4148"/>
        <n v="36752"/>
        <n v="21480"/>
        <n v="18225"/>
        <n v="12270"/>
        <n v="76273"/>
        <n v="19665"/>
        <n v="15932"/>
        <n v="25569"/>
        <n v="46378"/>
        <n v="49352"/>
        <n v="81328"/>
        <n v="13961"/>
        <n v="26057"/>
        <n v="14994"/>
        <n v="11216"/>
        <n v="2025"/>
        <n v="22750"/>
        <n v="37749"/>
        <n v="27111"/>
        <n v="12634"/>
        <n v="34166"/>
        <n v="18550"/>
        <n v="49189"/>
        <n v="46096"/>
        <n v="4030"/>
        <n v="1257"/>
        <n v="41992"/>
        <n v="95962"/>
        <n v="25465"/>
        <n v="3312"/>
        <n v="57308"/>
        <n v="24338"/>
        <n v="18365"/>
        <n v="17423"/>
        <n v="84836"/>
        <n v="21699"/>
        <n v="14658"/>
        <n v="8705"/>
        <n v="22502"/>
        <n v="43519"/>
        <n v="45252"/>
        <n v="77876"/>
        <n v="13445"/>
        <n v="13800"/>
        <n v="23852"/>
        <n v="11332"/>
        <n v="8883"/>
        <n v="1595"/>
        <n v="9797"/>
        <n v="27177"/>
        <n v="11872"/>
        <n v="36053"/>
        <n v="30568"/>
        <n v="14029"/>
        <n v="29725"/>
        <n v="16041"/>
        <n v="49896"/>
        <n v="46130"/>
        <n v="4040"/>
        <n v="455"/>
        <n v="37312"/>
        <n v="77803"/>
        <n v="24312"/>
        <n v="3077"/>
        <n v="52404"/>
        <n v="30684"/>
        <n v="16904"/>
        <n v="16173"/>
        <n v="65339"/>
        <n v="20027"/>
        <n v="15250"/>
        <n v="9454"/>
        <n v="25652"/>
        <n v="42010"/>
        <n v="47335"/>
        <n v="77847"/>
        <n v="13043"/>
        <n v="2"/>
        <n v="12464"/>
        <n v="9422"/>
        <n v="1862"/>
        <n v="5294"/>
        <n v="29059"/>
        <n v="335"/>
        <n v="381"/>
        <n v="19327"/>
        <n v="45149"/>
        <n v="57474"/>
        <n v="47373"/>
        <n v="6931"/>
        <n v="15002"/>
        <n v="78897"/>
        <n v="23475"/>
        <n v="4263"/>
        <n v="53793"/>
        <n v="42978"/>
        <n v="78316"/>
        <n v="33795"/>
        <n v="42797"/>
        <n v="21338"/>
        <n v="11045"/>
        <n v="11692"/>
        <n v="8721"/>
        <n v="11927"/>
        <n v="14735"/>
        <n v="7838"/>
        <n v="2002"/>
        <n v="13121"/>
        <n v="28694"/>
        <n v="25349"/>
        <n v="35099"/>
        <n v="9284"/>
        <n v="3930"/>
        <n v="4874"/>
        <n v="1413"/>
        <n v="3000"/>
        <n v="2844"/>
        <n v="13191"/>
        <n v="20184"/>
        <n v="35113"/>
        <n v="19108"/>
        <n v="5541"/>
        <n v="11840"/>
        <n v="36312"/>
        <n v="22097"/>
        <n v="2759"/>
        <n v="32945"/>
        <n v="26736"/>
        <n v="37655"/>
        <n v="16525"/>
        <n v="31072"/>
        <n v="7737"/>
        <n v="4310"/>
        <n v="7159"/>
        <n v="10529"/>
        <n v="5023"/>
        <n v="6904"/>
        <n v="7341"/>
        <n v="4094"/>
        <n v="3383"/>
        <n v="9749"/>
        <n v="3573"/>
        <n v="32693"/>
        <n v="33473"/>
        <n v="41030"/>
        <n v="12049"/>
        <n v="4015"/>
        <n v="3162"/>
        <n v="1060"/>
        <n v="2907"/>
        <n v="6814"/>
        <n v="15542"/>
        <n v="35259"/>
        <n v="25494"/>
        <n v="5444"/>
        <n v="376"/>
        <n v="14152"/>
        <n v="30945"/>
        <n v="24379"/>
        <n v="37429"/>
        <n v="48115"/>
        <n v="18348"/>
        <n v="29628"/>
        <n v="7268"/>
        <n v="7588"/>
        <n v="14022"/>
        <n v="8905"/>
        <n v="6725"/>
        <n v="11973"/>
        <n v="7034"/>
        <n v="3004"/>
        <n v="33133"/>
        <n v="32572"/>
        <n v="62548"/>
        <n v="8649"/>
        <n v="4940"/>
        <n v="1347"/>
        <n v="2908"/>
        <n v="12991"/>
        <n v="16567"/>
        <n v="10565"/>
        <n v="45548"/>
        <n v="8489"/>
        <n v="10543"/>
        <n v="503"/>
        <n v="28921"/>
        <n v="1898"/>
        <n v="31509"/>
        <n v="32305"/>
        <n v="47565"/>
        <n v="23029"/>
        <n v="30848"/>
        <n v="10224"/>
        <n v="9000"/>
        <n v="18059"/>
        <n v="7988"/>
        <n v="15525"/>
        <n v="9230"/>
        <n v="7111"/>
        <n v="33209"/>
        <n v="26249"/>
        <n v="42649"/>
        <n v="11384"/>
        <n v="2532"/>
        <n v="3369"/>
        <n v="4398"/>
        <n v="11436"/>
        <n v="14939"/>
        <n v="7072"/>
        <n v="43844"/>
        <n v="19402"/>
        <n v="9121"/>
        <n v="463"/>
        <n v="13650"/>
        <n v="35195"/>
        <n v="1746"/>
        <n v="38964"/>
        <n v="34946"/>
        <n v="45368"/>
        <n v="21455"/>
        <n v="34566"/>
        <n v="8415"/>
        <n v="9366"/>
        <n v="16342"/>
        <n v="15648"/>
        <n v="10817"/>
        <n v="16682"/>
        <n v="7701"/>
        <n v="5350"/>
        <n v="40341"/>
        <n v="35555"/>
        <n v="56702"/>
        <n v="10343"/>
        <n v="2153"/>
        <n v="4227"/>
        <n v="987"/>
        <n v="5300"/>
        <n v="8388"/>
        <n v="21965"/>
        <n v="15822"/>
        <n v="48585"/>
        <n v="8873"/>
        <n v="13170"/>
        <n v="610"/>
        <n v="39377"/>
        <n v="1728"/>
        <n v="36711"/>
        <n v="37797"/>
        <n v="39665"/>
        <n v="24767"/>
        <n v="42343"/>
        <n v="7935"/>
        <n v="17620"/>
        <n v="11416"/>
        <n v="16494"/>
        <n v="8188"/>
        <n v="6786"/>
        <n v="44592"/>
        <n v="36368"/>
        <n v="56258"/>
        <n v="8859"/>
        <n v="3188"/>
        <n v="5029"/>
        <n v="703"/>
        <n v="3305"/>
        <n v="8021"/>
        <n v="17357"/>
        <n v="5970"/>
        <n v="49002"/>
        <n v="20843"/>
        <n v="11836"/>
        <n v="426"/>
        <n v="13855"/>
        <n v="24537"/>
        <n v="1290"/>
        <n v="23514"/>
        <n v="22375"/>
        <n v="23059"/>
        <n v="14567"/>
        <n v="28400"/>
        <n v="6468"/>
        <n v="9900"/>
        <n v="14659"/>
        <n v="21294"/>
        <n v="8386"/>
        <n v="18317"/>
        <n v="7466"/>
        <n v="5706"/>
        <n v="31741"/>
        <n v="37392"/>
        <n v="55551"/>
        <n v="140"/>
        <n v="3114"/>
        <n v="6411"/>
        <n v="35"/>
        <n v="14715"/>
        <n v="17242"/>
        <n v="9440"/>
        <n v="11471"/>
        <n v="35013"/>
        <n v="16638"/>
        <n v="7"/>
        <n v="10017"/>
        <n v="25822"/>
        <n v="737"/>
        <n v="21423"/>
        <n v="20514"/>
        <n v="14039"/>
        <n v="12111"/>
        <n v="9078"/>
        <n v="177"/>
        <n v="13935"/>
        <n v="34161"/>
        <n v="8107"/>
        <n v="53221"/>
        <n v="7746"/>
        <n v="14985"/>
        <n v="29482"/>
        <n v="35780"/>
        <n v="51697"/>
        <n v="6721"/>
        <n v="5357"/>
        <n v="10444"/>
        <n v="17732"/>
        <n v="14663"/>
        <n v="15085"/>
        <n v="36777"/>
        <n v="15939"/>
        <n v="40911"/>
        <n v="459"/>
        <n v="30726"/>
        <n v="13277"/>
        <n v="21840"/>
        <n v="10741"/>
        <n v="14231"/>
        <n v="8970"/>
        <n v="17239"/>
        <n v="32307"/>
        <n v="9791"/>
        <n v="48789"/>
        <n v="7281"/>
        <n v="12063"/>
        <n v="13823"/>
        <n v="2098"/>
        <n v="3018"/>
        <n v="7118"/>
        <n v="28021"/>
        <n v="28594"/>
        <n v="39934"/>
        <n v="7486"/>
        <n v="5956"/>
        <n v="9754"/>
        <n v="18203"/>
        <n v="23625"/>
        <n v="34025"/>
        <n v="16215"/>
        <n v="9436"/>
        <n v="42842"/>
        <n v="435"/>
        <n v="24924"/>
        <n v="13856"/>
        <n v="23032"/>
        <n v="10180"/>
        <n v="17782"/>
        <n v="9199"/>
        <n v="22635"/>
        <n v="9449"/>
        <n v="33797"/>
        <n v="4675"/>
        <n v="11703"/>
        <n v="16792"/>
        <n v="2997"/>
        <n v="3099"/>
        <n v="7191"/>
        <n v="30071"/>
        <n v="25501"/>
        <n v="39697"/>
        <n v="7817"/>
        <n v="15798"/>
        <n v="18270"/>
        <n v="18733"/>
        <n v="11066"/>
        <n v="31008"/>
        <n v="10279"/>
        <n v="37069"/>
        <n v="539"/>
        <n v="20980"/>
        <n v="9979"/>
        <n v="33223"/>
        <n v="9562"/>
        <n v="18775"/>
        <n v="8193"/>
        <n v="14753"/>
        <n v="19684"/>
        <n v="8470"/>
        <n v="4210"/>
        <n v="9613"/>
        <n v="14858"/>
        <n v="1854"/>
        <n v="2185"/>
        <n v="7429"/>
        <n v="26915"/>
        <n v="24823"/>
        <n v="42056"/>
        <n v="6848"/>
        <n v="14332"/>
        <n v="6524"/>
        <n v="17485"/>
        <n v="21307"/>
        <n v="9603"/>
        <n v="24475"/>
        <n v="11249"/>
        <n v="41345"/>
        <n v="583"/>
        <n v="34470"/>
        <n v="10203"/>
        <n v="18994"/>
        <n v="6473"/>
        <n v="14599"/>
        <n v="7031"/>
        <n v="12709"/>
        <n v="19753"/>
        <n v="9665"/>
        <n v="26362"/>
        <n v="8742"/>
        <n v="13637"/>
        <n v="718"/>
        <n v="1985"/>
        <n v="10640"/>
        <n v="0"/>
        <n v="26194"/>
        <n v="23149"/>
        <n v="61858"/>
        <n v="4818"/>
        <n v="5689"/>
        <n v="17695"/>
        <n v="18180"/>
        <n v="20626"/>
        <n v="11269"/>
        <n v="24858"/>
        <n v="14337"/>
        <n v="11308"/>
        <n v="45945"/>
        <n v="558"/>
        <n v="40863"/>
        <n v="11316"/>
        <n v="23761"/>
        <n v="10530"/>
        <n v="18777"/>
        <n v="11558"/>
        <n v="14308"/>
        <n v="24235"/>
        <n v="9704"/>
        <n v="24657"/>
        <n v="5974"/>
        <n v="9528"/>
        <n v="16425"/>
        <n v="739"/>
        <n v="4267"/>
        <n v="14855"/>
        <n v="28465"/>
        <n v="24945"/>
        <n v="44459"/>
        <n v="4737"/>
        <n v="4045"/>
        <n v="15192"/>
        <n v="16309"/>
        <n v="11794"/>
        <n v="11228"/>
        <n v="8984"/>
        <n v="9441"/>
        <n v="464"/>
        <n v="29166"/>
        <n v="6544"/>
        <n v="31705"/>
        <n v="6377"/>
        <n v="14773"/>
        <n v="8952"/>
        <n v="11853"/>
        <n v="6902"/>
        <n v="32297"/>
        <n v="6164"/>
        <n v="15037"/>
        <n v="497"/>
        <n v="3825"/>
        <n v="15062"/>
        <n v="9"/>
        <n v="42"/>
        <n v="17"/>
        <n v="30417"/>
        <n v="47943"/>
        <n v="20"/>
        <n v="15379"/>
        <n v="1"/>
        <n v="71"/>
        <n v="47609"/>
        <n v="26627"/>
        <n v="14911"/>
        <n v="28704"/>
        <n v="87"/>
        <n v="110"/>
        <n v="10564"/>
        <n v="8856"/>
        <n v="8"/>
        <n v="27612"/>
        <n v="8951"/>
        <n v="76015"/>
        <n v="13109"/>
        <n v="11790"/>
        <n v="389"/>
        <n v="11919"/>
        <n v="19522"/>
        <n v="5617"/>
        <n v="11338"/>
        <n v="32659"/>
        <n v="52941"/>
        <n v="11488"/>
        <n v="27355"/>
        <n v="51807"/>
        <n v="34617"/>
        <n v="16663"/>
        <n v="40264"/>
        <n v="41000"/>
        <n v="17305"/>
        <n v="10397"/>
        <n v="35699"/>
        <n v="8784"/>
        <n v="72699"/>
        <n v="17276"/>
        <n v="13366"/>
        <n v="13377"/>
        <n v="574"/>
        <n v="11493"/>
        <n v="28899"/>
        <n v="14824"/>
        <n v="15885"/>
        <n v="1927"/>
        <n v="204"/>
        <n v="38"/>
        <n v="28324"/>
        <n v="55891"/>
        <n v="6087"/>
        <n v="48304"/>
        <n v="34458"/>
        <n v="14723"/>
        <n v="43941"/>
        <n v="28206"/>
        <n v="17795"/>
        <n v="23565"/>
        <n v="8073"/>
        <n v="69835"/>
        <n v="10321"/>
        <n v="12527"/>
        <n v="9028"/>
        <n v="32359"/>
        <n v="13134"/>
        <n v="15767"/>
        <n v="9027"/>
        <n v="7494"/>
        <n v="5403"/>
        <n v="13349"/>
        <n v="59363"/>
        <n v="9545"/>
        <n v="20657"/>
        <n v="45825"/>
        <n v="23583"/>
        <n v="14495"/>
        <n v="49717"/>
        <n v="30101"/>
        <n v="15216"/>
        <n v="8946"/>
        <n v="18456"/>
        <n v="8941"/>
        <n v="59243"/>
        <n v="12724"/>
        <n v="8005"/>
        <n v="11867"/>
        <n v="557"/>
        <n v="9055"/>
        <n v="40934"/>
        <n v="15380"/>
        <n v="12679"/>
        <n v="9953"/>
        <n v="5802"/>
        <n v="7660"/>
        <n v="56764"/>
        <n v="6442"/>
        <n v="15909"/>
        <n v="44845"/>
        <n v="27438"/>
        <n v="12138"/>
        <n v="51468"/>
        <n v="31323"/>
        <n v="16523"/>
        <n v="16118"/>
        <n v="8483"/>
        <n v="52664"/>
        <n v="15721"/>
        <n v="10086"/>
        <n v="9444"/>
        <n v="1125"/>
        <n v="11111"/>
        <n v="41276"/>
        <n v="15599"/>
        <n v="15754"/>
        <n v="7194"/>
        <n v="5056"/>
        <n v="54370"/>
        <n v="9645"/>
        <n v="43458"/>
        <n v="30064"/>
        <n v="11502"/>
        <n v="53027"/>
        <n v="38666"/>
        <n v="21679"/>
        <n v="10075"/>
        <n v="19252"/>
        <n v="63564"/>
        <n v="14310"/>
        <n v="11020"/>
        <n v="11467"/>
        <n v="1874"/>
        <n v="12024"/>
        <n v="35320"/>
        <n v="18533"/>
        <n v="13198"/>
        <n v="14772"/>
        <n v="6940"/>
        <n v="8743"/>
        <n v="53622"/>
        <n v="9787"/>
        <n v="53177"/>
        <n v="28835"/>
        <n v="12958"/>
        <n v="54448"/>
        <n v="30601"/>
        <n v="18579"/>
        <n v="9494"/>
        <n v="20450"/>
        <n v="8988"/>
        <n v="64274"/>
        <n v="10751"/>
        <n v="13720"/>
        <n v="14314"/>
        <n v="2355"/>
        <n v="27374"/>
        <n v="13226"/>
        <n v="16168"/>
        <n v="11018"/>
        <n v="8375"/>
        <n v="5320"/>
        <n v="33939"/>
        <n v="6934"/>
        <n v="9197"/>
        <n v="26946"/>
        <n v="14504"/>
        <n v="9162"/>
        <n v="7271"/>
        <n v="37831"/>
        <n v="11189"/>
        <n v="60923"/>
        <n v="9109"/>
        <n v="12182"/>
        <n v="6773"/>
        <n v="1410"/>
        <n v="8789"/>
        <n v="13008"/>
        <n v="29858"/>
        <n v="16028"/>
        <n v="68131"/>
        <n v="6180"/>
        <n v="8694"/>
        <n v="33019"/>
        <n v="5737"/>
        <n v="8492"/>
        <n v="27182"/>
        <n v="9868"/>
        <n v="34049"/>
        <n v="9542"/>
        <n v="18969"/>
        <n v="7779"/>
        <n v="60574"/>
        <n v="8055"/>
        <n v="11444"/>
        <n v="7070"/>
        <n v="9052"/>
        <n v="11665"/>
        <n v="78175"/>
        <n v="15968"/>
        <n v="50118"/>
        <n v="15751"/>
        <n v="4714"/>
        <n v="13091"/>
        <n v="17447"/>
        <n v="9321"/>
        <n v="32600"/>
        <n v="4963"/>
        <n v="8163"/>
        <n v="24185"/>
        <n v="7190"/>
        <n v="10253"/>
        <n v="16085"/>
        <n v="11010"/>
        <n v="16129"/>
        <n v="57118"/>
        <n v="11367"/>
        <n v="7133"/>
        <n v="8917"/>
        <n v="8996"/>
        <n v="71964"/>
        <n v="14502"/>
        <n v="31409"/>
        <n v="13646"/>
        <n v="3718"/>
        <n v="10813"/>
        <n v="21064"/>
        <n v="7469"/>
        <n v="2407"/>
        <n v="13038"/>
        <n v="5724"/>
        <n v="4291"/>
        <n v="8438"/>
        <n v="29491"/>
        <n v="2866"/>
        <n v="10324"/>
        <n v="26316"/>
        <n v="5829"/>
        <n v="11752"/>
        <n v="14048"/>
        <n v="7870"/>
        <n v="60331"/>
        <n v="9084"/>
        <n v="11716"/>
        <n v="7367"/>
        <n v="10618"/>
        <n v="11944"/>
        <n v="56080"/>
        <n v="13542"/>
        <n v="35152"/>
        <n v="14344"/>
        <n v="3578"/>
        <n v="14722"/>
        <n v="24303"/>
        <n v="14386"/>
        <n v="6976"/>
        <n v="18314"/>
        <n v="12491"/>
        <n v="5411"/>
        <n v="10032"/>
        <n v="24538"/>
        <n v="4808"/>
        <n v="4864"/>
        <n v="26974"/>
        <n v="7880"/>
        <n v="10154"/>
        <n v="43859"/>
        <n v="10163"/>
        <n v="11232"/>
        <n v="11519"/>
        <n v="45399"/>
        <n v="8312"/>
        <n v="10118"/>
        <n v="8018"/>
        <n v="10031"/>
        <n v="17837"/>
        <n v="80209"/>
        <n v="17978"/>
        <n v="62392"/>
        <n v="18877"/>
        <n v="4546"/>
        <n v="14174"/>
        <n v="23965"/>
        <n v="11570"/>
        <n v="12079"/>
        <n v="3374"/>
        <n v="9385"/>
        <n v="37697"/>
        <n v="5099"/>
        <n v="10856"/>
        <n v="24392"/>
        <n v="11357"/>
        <n v="12061"/>
        <n v="38884"/>
        <n v="9273"/>
        <n v="12942"/>
        <n v="45665"/>
        <n v="9101"/>
        <n v="11138"/>
        <n v="10739"/>
        <n v="12206"/>
        <n v="91754"/>
        <n v="15607"/>
        <n v="68296"/>
        <n v="30674"/>
        <n v="12492"/>
        <n v="11661"/>
        <n v="18231"/>
        <n v="18118"/>
        <n v="4147"/>
        <n v="8213"/>
        <n v="39111"/>
        <n v="5656"/>
        <n v="12321"/>
        <n v="10892"/>
        <n v="36657"/>
        <n v="9964"/>
        <n v="52290"/>
        <n v="10442"/>
        <n v="11776"/>
        <n v="23436"/>
        <n v="19125"/>
        <n v="76236"/>
        <n v="15311"/>
        <n v="67158"/>
        <n v="21414"/>
        <n v="3439"/>
        <n v="17059"/>
        <n v="23173"/>
        <n v="14208"/>
        <n v="13609"/>
        <n v="22249"/>
        <n v="26078"/>
        <n v="5708"/>
        <n v="36347"/>
        <n v="29345"/>
        <n v="5335"/>
        <n v="12514"/>
        <n v="26864"/>
        <n v="9475"/>
        <n v="35458"/>
        <n v="18309"/>
        <n v="62430"/>
        <n v="9133"/>
        <n v="14828"/>
        <n v="12562"/>
        <n v="23826"/>
        <n v="18334"/>
        <n v="62625"/>
        <n v="13256"/>
        <n v="51184"/>
        <n v="19129"/>
        <n v="5184"/>
        <n v="14419"/>
        <n v="20198"/>
        <n v="13135"/>
        <n v="17349"/>
        <n v="21089"/>
        <n v="7087"/>
        <n v="38822"/>
        <n v="8896"/>
        <n v="10827"/>
        <n v="21507"/>
        <n v="14591"/>
        <n v="14379"/>
        <n v="10838"/>
        <n v="27031"/>
        <n v="3848"/>
        <n v="66822"/>
        <n v="7419"/>
        <n v="6154"/>
        <n v="31540"/>
        <n v="19457"/>
        <n v="43579"/>
        <n v="43538"/>
        <n v="33840"/>
        <n v="15349"/>
        <n v="3048"/>
        <n v="13054"/>
        <n v="12265"/>
        <n v="15139"/>
        <n v="6994"/>
        <n v="20548"/>
        <n v="21847"/>
        <n v="9514"/>
        <n v="5641"/>
        <n v="13726"/>
        <n v="3715"/>
        <n v="9105"/>
        <n v="502"/>
        <n v="3915"/>
        <n v="1944"/>
        <n v="42628"/>
        <n v="50850"/>
        <n v="11274"/>
        <n v="13089"/>
        <n v="23375"/>
        <n v="14628"/>
        <n v="25880"/>
        <n v="70416"/>
        <n v="8318"/>
        <n v="30222"/>
        <n v="21129"/>
        <n v="33231"/>
        <n v="42721"/>
        <n v="46110"/>
        <n v="3288"/>
        <n v="9838"/>
        <n v="11342"/>
        <n v="46383"/>
        <n v="20391"/>
        <n v="22428"/>
        <n v="7778"/>
        <n v="7172"/>
        <n v="16297"/>
        <n v="21106"/>
        <n v="1832"/>
        <n v="2308"/>
        <m/>
      </sharedItems>
    </cacheField>
    <cacheField name="点击量" numFmtId="0">
      <sharedItems containsString="0" containsBlank="1" containsNumber="1" containsInteger="1" minValue="0" maxValue="10840" count="2150">
        <n v="710"/>
        <n v="1838"/>
        <n v="1657"/>
        <n v="1597"/>
        <n v="1991"/>
        <n v="1343"/>
        <n v="2132"/>
        <n v="3140"/>
        <n v="2325"/>
        <n v="4384"/>
        <n v="2084"/>
        <n v="3674"/>
        <n v="2135"/>
        <n v="3351"/>
        <n v="2162"/>
        <n v="3605"/>
        <n v="4013"/>
        <n v="3439"/>
        <n v="3798"/>
        <n v="2833"/>
        <n v="4005"/>
        <n v="2732"/>
        <n v="733"/>
        <n v="4159"/>
        <n v="1903"/>
        <n v="1674"/>
        <n v="343"/>
        <n v="42"/>
        <n v="1184"/>
        <n v="1047"/>
        <n v="698"/>
        <n v="4526"/>
        <n v="1957"/>
        <n v="313"/>
        <n v="58"/>
        <n v="1160"/>
        <n v="1885"/>
        <n v="1749"/>
        <n v="3910"/>
        <n v="1934"/>
        <n v="370"/>
        <n v="63"/>
        <n v="1224"/>
        <n v="2505"/>
        <n v="2037"/>
        <n v="4475"/>
        <n v="1967"/>
        <n v="395"/>
        <n v="75"/>
        <n v="1227"/>
        <n v="2839"/>
        <n v="2430"/>
        <n v="4339"/>
        <n v="1974"/>
        <n v="321"/>
        <n v="54"/>
        <n v="1053"/>
        <n v="2305"/>
        <n v="1935"/>
        <n v="639"/>
        <n v="3230"/>
        <n v="1633"/>
        <n v="151"/>
        <n v="103"/>
        <n v="1647"/>
        <n v="1021"/>
        <n v="1655"/>
        <n v="602"/>
        <n v="3329"/>
        <n v="1795"/>
        <n v="175"/>
        <n v="1796"/>
        <n v="1103"/>
        <n v="1832"/>
        <n v="479"/>
        <n v="2971"/>
        <n v="1773"/>
        <n v="246"/>
        <n v="1640"/>
        <n v="924"/>
        <n v="1266"/>
        <n v="467"/>
        <n v="2756"/>
        <n v="1626"/>
        <n v="120"/>
        <n v="1555"/>
        <n v="990"/>
        <n v="1396"/>
        <n v="469"/>
        <n v="2811"/>
        <n v="1594"/>
        <n v="168"/>
        <n v="1426"/>
        <n v="900"/>
        <n v="1715"/>
        <n v="422"/>
        <n v="3366"/>
        <n v="1896"/>
        <n v="272"/>
        <n v="1019"/>
        <n v="2355"/>
        <n v="687"/>
        <n v="3002"/>
        <n v="1102"/>
        <n v="230"/>
        <n v="1516"/>
        <n v="922"/>
        <n v="1987"/>
        <n v="547"/>
        <n v="501"/>
        <n v="216"/>
        <n v="3"/>
        <n v="3068"/>
        <n v="1188"/>
        <n v="384"/>
        <n v="1105"/>
        <n v="1451"/>
        <n v="427"/>
        <n v="682"/>
        <n v="2357"/>
        <n v="1490"/>
        <n v="2399"/>
        <n v="73"/>
        <n v="3186"/>
        <n v="1201"/>
        <n v="208"/>
        <n v="586"/>
        <n v="696"/>
        <n v="2219"/>
        <n v="614"/>
        <n v="616"/>
        <n v="2337"/>
        <n v="1571"/>
        <n v="2421"/>
        <n v="53"/>
        <n v="1"/>
        <n v="57"/>
        <n v="3259"/>
        <n v="891"/>
        <n v="3203"/>
        <n v="655"/>
        <n v="2660"/>
        <n v="1551"/>
        <n v="2392"/>
        <n v="101"/>
        <n v="156"/>
        <n v="386"/>
        <n v="3734"/>
        <n v="1124"/>
        <n v="790"/>
        <n v="3514"/>
        <n v="751"/>
        <n v="2861"/>
        <n v="1714"/>
        <n v="2476"/>
        <n v="84"/>
        <n v="300"/>
        <n v="459"/>
        <n v="4905"/>
        <n v="1350"/>
        <n v="882"/>
        <n v="4389"/>
        <n v="802"/>
        <n v="3058"/>
        <n v="2128"/>
        <n v="2518"/>
        <n v="211"/>
        <n v="415"/>
        <n v="684"/>
        <n v="4283"/>
        <n v="1225"/>
        <n v="760"/>
        <n v="4270"/>
        <n v="678"/>
        <n v="3272"/>
        <n v="1947"/>
        <n v="2456"/>
        <n v="437"/>
        <n v="591"/>
        <n v="3672"/>
        <n v="1119"/>
        <n v="657"/>
        <n v="3761"/>
        <n v="672"/>
        <n v="2668"/>
        <n v="1812"/>
        <n v="2436"/>
        <n v="223"/>
        <n v="554"/>
        <n v="667"/>
        <n v="555"/>
        <n v="3326"/>
        <n v="832"/>
        <n v="764"/>
        <n v="10580"/>
        <n v="635"/>
        <n v="487"/>
        <n v="720"/>
        <n v="257"/>
        <n v="1859"/>
        <n v="601"/>
        <n v="2525"/>
        <n v="772"/>
        <n v="9249"/>
        <n v="596"/>
        <n v="585"/>
        <n v="277"/>
        <n v="1826"/>
        <n v="533"/>
        <n v="2288"/>
        <n v="756"/>
        <n v="707"/>
        <n v="8666"/>
        <n v="590"/>
        <n v="488"/>
        <n v="226"/>
        <n v="1867"/>
        <n v="569"/>
        <n v="2080"/>
        <n v="695"/>
        <n v="8329"/>
        <n v="578"/>
        <n v="493"/>
        <n v="658"/>
        <n v="1680"/>
        <n v="1096"/>
        <n v="681"/>
        <n v="455"/>
        <n v="466"/>
        <n v="1757"/>
        <n v="580"/>
        <n v="6185"/>
        <n v="504"/>
        <n v="363"/>
        <n v="662"/>
        <n v="2378"/>
        <n v="333"/>
        <n v="985"/>
        <n v="551"/>
        <n v="454"/>
        <n v="18"/>
        <n v="46"/>
        <n v="41"/>
        <n v="409"/>
        <n v="111"/>
        <n v="499"/>
        <n v="644"/>
        <n v="515"/>
        <n v="4874"/>
        <n v="510"/>
        <n v="451"/>
        <n v="627"/>
        <n v="2845"/>
        <n v="253"/>
        <n v="1142"/>
        <n v="705"/>
        <n v="518"/>
        <n v="24"/>
        <n v="172"/>
        <n v="30"/>
        <n v="365"/>
        <n v="122"/>
        <n v="477"/>
        <n v="2023"/>
        <n v="649"/>
        <n v="626"/>
        <n v="5118"/>
        <n v="577"/>
        <n v="446"/>
        <n v="666"/>
        <n v="3611"/>
        <n v="330"/>
        <n v="1267"/>
        <n v="892"/>
        <n v="558"/>
        <n v="39"/>
        <n v="215"/>
        <n v="72"/>
        <n v="22"/>
        <n v="418"/>
        <n v="102"/>
        <n v="31"/>
        <n v="37"/>
        <n v="289"/>
        <n v="17"/>
        <n v="1932"/>
        <n v="620"/>
        <n v="623"/>
        <n v="4532"/>
        <n v="399"/>
        <n v="689"/>
        <n v="3483"/>
        <n v="347"/>
        <n v="1057"/>
        <n v="640"/>
        <n v="526"/>
        <n v="38"/>
        <n v="137"/>
        <n v="36"/>
        <n v="349"/>
        <n v="65"/>
        <n v="93"/>
        <n v="85"/>
        <n v="5"/>
        <n v="116"/>
        <n v="249"/>
        <n v="633"/>
        <n v="346"/>
        <n v="1721"/>
        <n v="621"/>
        <n v="664"/>
        <n v="4700"/>
        <n v="581"/>
        <n v="410"/>
        <n v="726"/>
        <n v="3449"/>
        <n v="359"/>
        <n v="1120"/>
        <n v="835"/>
        <n v="495"/>
        <n v="165"/>
        <n v="9"/>
        <n v="356"/>
        <n v="68"/>
        <n v="87"/>
        <n v="86"/>
        <n v="12"/>
        <n v="83"/>
        <n v="951"/>
        <n v="414"/>
        <n v="2380"/>
        <n v="331"/>
        <n v="725"/>
        <n v="5790"/>
        <n v="619"/>
        <n v="447"/>
        <n v="815"/>
        <n v="2405"/>
        <n v="402"/>
        <n v="1135"/>
        <n v="842"/>
        <n v="576"/>
        <n v="40"/>
        <n v="149"/>
        <n v="56"/>
        <n v="8"/>
        <n v="48"/>
        <n v="110"/>
        <n v="2"/>
        <n v="117"/>
        <n v="1232"/>
        <n v="539"/>
        <n v="2551"/>
        <n v="5960"/>
        <n v="746"/>
        <n v="514"/>
        <n v="2470"/>
        <n v="408"/>
        <n v="855"/>
        <n v="70"/>
        <n v="16"/>
        <n v="314"/>
        <n v="55"/>
        <n v="128"/>
        <n v="71"/>
        <n v="7"/>
        <n v="780"/>
        <n v="108"/>
        <n v="1673"/>
        <n v="800"/>
        <n v="438"/>
        <n v="146"/>
        <n v="2514"/>
        <n v="6207"/>
        <n v="779"/>
        <n v="606"/>
        <n v="2776"/>
        <n v="1171"/>
        <n v="712"/>
        <n v="688"/>
        <n v="66"/>
        <n v="195"/>
        <n v="99"/>
        <n v="13"/>
        <n v="428"/>
        <n v="98"/>
        <n v="64"/>
        <n v="191"/>
        <n v="1153"/>
        <n v="112"/>
        <n v="2185"/>
        <n v="804"/>
        <n v="724"/>
        <n v="2542"/>
        <n v="6132"/>
        <n v="941"/>
        <n v="792"/>
        <n v="3291"/>
        <n v="396"/>
        <n v="1039"/>
        <n v="847"/>
        <n v="824"/>
        <n v="217"/>
        <n v="89"/>
        <n v="107"/>
        <n v="105"/>
        <n v="90"/>
        <n v="242"/>
        <n v="1632"/>
        <n v="183"/>
        <n v="2317"/>
        <n v="799"/>
        <n v="579"/>
        <n v="722"/>
        <n v="542"/>
        <n v="2533"/>
        <n v="767"/>
        <n v="6150"/>
        <n v="887"/>
        <n v="2896"/>
        <n v="973"/>
        <n v="866"/>
        <n v="762"/>
        <n v="82"/>
        <n v="391"/>
        <n v="150"/>
        <n v="161"/>
        <n v="1379"/>
        <n v="196"/>
        <n v="2424"/>
        <n v="787"/>
        <n v="588"/>
        <n v="750"/>
        <n v="740"/>
        <n v="2573"/>
        <n v="781"/>
        <n v="6256"/>
        <n v="3446"/>
        <n v="480"/>
        <n v="974"/>
        <n v="1012"/>
        <n v="839"/>
        <n v="259"/>
        <n v="441"/>
        <n v="167"/>
        <n v="423"/>
        <n v="1703"/>
        <n v="2293"/>
        <n v="770"/>
        <n v="624"/>
        <n v="788"/>
        <n v="894"/>
        <n v="2541"/>
        <n v="766"/>
        <n v="6143"/>
        <n v="1003"/>
        <n v="717"/>
        <n v="3656"/>
        <n v="532"/>
        <n v="1064"/>
        <n v="984"/>
        <n v="919"/>
        <n v="129"/>
        <n v="238"/>
        <n v="140"/>
        <n v="492"/>
        <n v="187"/>
        <n v="115"/>
        <n v="338"/>
        <n v="445"/>
        <n v="2142"/>
        <n v="813"/>
        <n v="559"/>
        <n v="818"/>
        <n v="2537"/>
        <n v="721"/>
        <n v="5894"/>
        <n v="920"/>
        <n v="498"/>
        <n v="2543"/>
        <n v="525"/>
        <n v="809"/>
        <n v="794"/>
        <n v="768"/>
        <n v="247"/>
        <n v="219"/>
        <n v="500"/>
        <n v="160"/>
        <n v="181"/>
        <n v="263"/>
        <n v="1506"/>
        <n v="795"/>
        <n v="629"/>
        <n v="553"/>
        <n v="857"/>
        <n v="758"/>
        <n v="2059"/>
        <n v="828"/>
        <n v="5465"/>
        <n v="875"/>
        <n v="425"/>
        <n v="2245"/>
        <n v="337"/>
        <n v="784"/>
        <n v="575"/>
        <n v="240"/>
        <n v="177"/>
        <n v="434"/>
        <n v="218"/>
        <n v="464"/>
        <n v="1456"/>
        <n v="814"/>
        <n v="540"/>
        <n v="867"/>
        <n v="958"/>
        <n v="2034"/>
        <n v="6412"/>
        <n v="1029"/>
        <n v="3615"/>
        <n v="1060"/>
        <n v="861"/>
        <n v="829"/>
        <n v="228"/>
        <n v="520"/>
        <n v="190"/>
        <n v="119"/>
        <n v="4"/>
        <n v="1477"/>
        <n v="1565"/>
        <n v="656"/>
        <n v="546"/>
        <n v="845"/>
        <n v="859"/>
        <n v="786"/>
        <n v="6548"/>
        <n v="999"/>
        <n v="816"/>
        <n v="3676"/>
        <n v="1041"/>
        <n v="819"/>
        <n v="904"/>
        <n v="126"/>
        <n v="265"/>
        <n v="201"/>
        <n v="178"/>
        <n v="77"/>
        <n v="6"/>
        <n v="14"/>
        <n v="432"/>
        <n v="1347"/>
        <n v="1510"/>
        <n v="552"/>
        <n v="2028"/>
        <n v="719"/>
        <n v="5393"/>
        <n v="943"/>
        <n v="741"/>
        <n v="2975"/>
        <n v="966"/>
        <n v="769"/>
        <n v="744"/>
        <n v="106"/>
        <n v="299"/>
        <n v="11"/>
        <n v="460"/>
        <n v="203"/>
        <n v="439"/>
        <n v="1063"/>
        <n v="564"/>
        <n v="1463"/>
        <n v="676"/>
        <n v="545"/>
        <n v="878"/>
        <n v="4261"/>
        <n v="1393"/>
        <n v="34"/>
        <n v="3108"/>
        <n v="456"/>
        <n v="1982"/>
        <n v="288"/>
        <n v="138"/>
        <n v="449"/>
        <n v="209"/>
        <n v="180"/>
        <n v="19"/>
        <n v="742"/>
        <n v="810"/>
        <n v="1406"/>
        <n v="871"/>
        <n v="830"/>
        <n v="1280"/>
        <n v="1006"/>
        <n v="158"/>
        <n v="1512"/>
        <n v="4845"/>
        <n v="1486"/>
        <n v="3247"/>
        <n v="2198"/>
        <n v="982"/>
        <n v="162"/>
        <n v="10"/>
        <n v="241"/>
        <n v="198"/>
        <n v="104"/>
        <n v="646"/>
        <n v="1328"/>
        <n v="1197"/>
        <n v="1024"/>
        <n v="1097"/>
        <n v="166"/>
        <n v="273"/>
        <n v="1858"/>
        <n v="527"/>
        <n v="5038"/>
        <n v="1687"/>
        <n v="3387"/>
        <n v="960"/>
        <n v="877"/>
        <n v="114"/>
        <n v="292"/>
        <n v="95"/>
        <n v="683"/>
        <n v="798"/>
        <n v="854"/>
        <n v="1322"/>
        <n v="1217"/>
        <n v="1110"/>
        <n v="1630"/>
        <n v="142"/>
        <n v="435"/>
        <n v="2105"/>
        <n v="5078"/>
        <n v="1992"/>
        <n v="3900"/>
        <n v="673"/>
        <n v="994"/>
        <n v="947"/>
        <n v="134"/>
        <n v="597"/>
        <n v="15"/>
        <n v="548"/>
        <n v="955"/>
        <n v="642"/>
        <n v="651"/>
        <n v="605"/>
        <n v="825"/>
        <n v="1409"/>
        <n v="1363"/>
        <n v="1228"/>
        <n v="1700"/>
        <n v="281"/>
        <n v="97"/>
        <n v="485"/>
        <n v="2073"/>
        <n v="5100"/>
        <n v="1994"/>
        <n v="3742"/>
        <n v="647"/>
        <n v="881"/>
        <n v="970"/>
        <n v="562"/>
        <n v="713"/>
        <n v="26"/>
        <n v="822"/>
        <n v="1407"/>
        <n v="1344"/>
        <n v="1071"/>
        <n v="1905"/>
        <n v="4804"/>
        <n v="5859"/>
        <n v="2109"/>
        <n v="4209"/>
        <n v="893"/>
        <n v="113"/>
        <n v="303"/>
        <n v="486"/>
        <n v="755"/>
        <n v="670"/>
        <n v="848"/>
        <n v="1574"/>
        <n v="1378"/>
        <n v="1020"/>
        <n v="1922"/>
        <n v="563"/>
        <n v="188"/>
        <n v="463"/>
        <n v="3147"/>
        <n v="3655"/>
        <n v="1582"/>
        <n v="2977"/>
        <n v="420"/>
        <n v="634"/>
        <n v="583"/>
        <n v="275"/>
        <n v="311"/>
        <n v="793"/>
        <n v="1515"/>
        <n v="1402"/>
        <n v="1937"/>
        <n v="462"/>
        <n v="2199"/>
        <n v="607"/>
        <n v="2733"/>
        <n v="2139"/>
        <n v="2227"/>
        <n v="654"/>
        <n v="1157"/>
        <n v="342"/>
        <n v="20"/>
        <n v="503"/>
        <n v="849"/>
        <n v="622"/>
        <n v="714"/>
        <n v="864"/>
        <n v="376"/>
        <n v="517"/>
        <n v="1895"/>
        <n v="475"/>
        <n v="2730"/>
        <n v="1860"/>
        <n v="1956"/>
        <n v="565"/>
        <n v="1170"/>
        <n v="820"/>
        <n v="470"/>
        <n v="749"/>
        <n v="711"/>
        <n v="691"/>
        <n v="1411"/>
        <n v="1359"/>
        <n v="729"/>
        <n v="1743"/>
        <n v="566"/>
        <n v="2230"/>
        <n v="734"/>
        <n v="2682"/>
        <n v="2045"/>
        <n v="2187"/>
        <n v="1173"/>
        <n v="484"/>
        <n v="821"/>
        <n v="674"/>
        <n v="753"/>
        <n v="703"/>
        <n v="1216"/>
        <n v="1459"/>
        <n v="1052"/>
        <n v="1942"/>
        <n v="609"/>
        <n v="144"/>
        <n v="521"/>
        <n v="2020"/>
        <n v="536"/>
        <n v="2665"/>
        <n v="1651"/>
        <n v="490"/>
        <n v="981"/>
        <n v="671"/>
        <n v="254"/>
        <n v="638"/>
        <n v="611"/>
        <n v="752"/>
        <n v="450"/>
        <n v="1117"/>
        <n v="1348"/>
        <n v="895"/>
        <n v="1818"/>
        <n v="508"/>
        <n v="145"/>
        <n v="625"/>
        <n v="2669"/>
        <n v="1857"/>
        <n v="2155"/>
        <n v="915"/>
        <n v="132"/>
        <n v="251"/>
        <n v="513"/>
        <n v="702"/>
        <n v="417"/>
        <n v="827"/>
        <n v="1206"/>
        <n v="1278"/>
        <n v="1892"/>
        <n v="429"/>
        <n v="130"/>
        <n v="2060"/>
        <n v="641"/>
        <n v="2672"/>
        <n v="1953"/>
        <n v="618"/>
        <n v="884"/>
        <n v="911"/>
        <n v="264"/>
        <n v="494"/>
        <n v="700"/>
        <n v="801"/>
        <n v="1294"/>
        <n v="978"/>
        <n v="2021"/>
        <n v="465"/>
        <n v="902"/>
        <n v="1658"/>
        <n v="543"/>
        <n v="2691"/>
        <n v="291"/>
        <n v="1579"/>
        <n v="1121"/>
        <n v="1613"/>
        <n v="368"/>
        <n v="1271"/>
        <n v="874"/>
        <n v="2604"/>
        <n v="147"/>
        <n v="516"/>
        <n v="2301"/>
        <n v="35"/>
        <n v="407"/>
        <n v="1540"/>
        <n v="975"/>
        <n v="1559"/>
        <n v="284"/>
        <n v="1185"/>
        <n v="1282"/>
        <n v="840"/>
        <n v="2343"/>
        <n v="1191"/>
        <n v="1133"/>
        <n v="390"/>
        <n v="1193"/>
        <n v="332"/>
        <n v="2094"/>
        <n v="91"/>
        <n v="33"/>
        <n v="210"/>
        <n v="1382"/>
        <n v="1099"/>
        <n v="1603"/>
        <n v="1158"/>
        <n v="1234"/>
        <n v="885"/>
        <n v="2204"/>
        <n v="1458"/>
        <n v="419"/>
        <n v="1140"/>
        <n v="444"/>
        <n v="345"/>
        <n v="62"/>
        <n v="270"/>
        <n v="213"/>
        <n v="1466"/>
        <n v="1255"/>
        <n v="754"/>
        <n v="1591"/>
        <n v="1050"/>
        <n v="1260"/>
        <n v="2253"/>
        <n v="403"/>
        <n v="1198"/>
        <n v="1180"/>
        <n v="317"/>
        <n v="2166"/>
        <n v="47"/>
        <n v="206"/>
        <n v="1112"/>
        <n v="1345"/>
        <n v="1054"/>
        <n v="324"/>
        <n v="1152"/>
        <n v="1362"/>
        <n v="912"/>
        <n v="2110"/>
        <n v="255"/>
        <n v="2259"/>
        <n v="74"/>
        <n v="295"/>
        <n v="237"/>
        <n v="1365"/>
        <n v="1340"/>
        <n v="686"/>
        <n v="1223"/>
        <n v="933"/>
        <n v="336"/>
        <n v="1137"/>
        <n v="306"/>
        <n v="2328"/>
        <n v="283"/>
        <n v="23"/>
        <n v="290"/>
        <n v="1467"/>
        <n v="1419"/>
        <n v="599"/>
        <n v="141"/>
        <n v="1169"/>
        <n v="1174"/>
        <n v="956"/>
        <n v="2072"/>
        <n v="776"/>
        <n v="1239"/>
        <n v="2087"/>
        <n v="148"/>
        <n v="1151"/>
        <n v="735"/>
        <n v="143"/>
        <n v="796"/>
        <n v="1725"/>
        <n v="1301"/>
        <n v="2828"/>
        <n v="329"/>
        <n v="357"/>
        <n v="1841"/>
        <n v="1100"/>
        <n v="1126"/>
        <n v="1521"/>
        <n v="1341"/>
        <n v="1230"/>
        <n v="4029"/>
        <n v="502"/>
        <n v="1070"/>
        <n v="1042"/>
        <n v="679"/>
        <n v="2987"/>
        <n v="308"/>
        <n v="1772"/>
        <n v="1620"/>
        <n v="1089"/>
        <n v="1237"/>
        <n v="1427"/>
        <n v="1200"/>
        <n v="3856"/>
        <n v="489"/>
        <n v="1081"/>
        <n v="1756"/>
        <n v="1618"/>
        <n v="659"/>
        <n v="3006"/>
        <n v="312"/>
        <n v="1800"/>
        <n v="2008"/>
        <n v="1086"/>
        <n v="1031"/>
        <n v="1487"/>
        <n v="1077"/>
        <n v="1314"/>
        <n v="4773"/>
        <n v="1958"/>
        <n v="1634"/>
        <n v="3030"/>
        <n v="316"/>
        <n v="1764"/>
        <n v="2017"/>
        <n v="1079"/>
        <n v="932"/>
        <n v="4662"/>
        <n v="506"/>
        <n v="1095"/>
        <n v="2043"/>
        <n v="3154"/>
        <n v="392"/>
        <n v="1770"/>
        <n v="2064"/>
        <n v="1080"/>
        <n v="1094"/>
        <n v="1318"/>
        <n v="4155"/>
        <n v="1113"/>
        <n v="2148"/>
        <n v="2086"/>
        <n v="412"/>
        <n v="3232"/>
        <n v="125"/>
        <n v="442"/>
        <n v="1959"/>
        <n v="1907"/>
        <n v="1332"/>
        <n v="1145"/>
        <n v="1010"/>
        <n v="3642"/>
        <n v="2090"/>
        <n v="1842"/>
        <n v="523"/>
        <n v="2829"/>
        <n v="1767"/>
        <n v="1523"/>
        <n v="1084"/>
        <n v="1183"/>
        <n v="1207"/>
        <n v="873"/>
        <n v="834"/>
        <n v="3383"/>
        <n v="1131"/>
        <n v="1524"/>
        <n v="1275"/>
        <n v="387"/>
        <n v="239"/>
        <n v="1420"/>
        <n v="1049"/>
        <n v="1813"/>
        <n v="3033"/>
        <n v="1327"/>
        <n v="906"/>
        <n v="5215"/>
        <n v="491"/>
        <n v="1397"/>
        <n v="1290"/>
        <n v="995"/>
        <n v="1821"/>
        <n v="4071"/>
        <n v="1787"/>
        <n v="1693"/>
        <n v="872"/>
        <n v="6841"/>
        <n v="1368"/>
        <n v="1277"/>
        <n v="1281"/>
        <n v="843"/>
        <n v="1326"/>
        <n v="977"/>
        <n v="278"/>
        <n v="4630"/>
        <n v="1771"/>
        <n v="1902"/>
        <n v="1247"/>
        <n v="8589"/>
        <n v="483"/>
        <n v="1195"/>
        <n v="1292"/>
        <n v="1186"/>
        <n v="1036"/>
        <n v="269"/>
        <n v="1462"/>
        <n v="4725"/>
        <n v="1491"/>
        <n v="1744"/>
        <n v="923"/>
        <n v="1167"/>
        <n v="7887"/>
        <n v="471"/>
        <n v="1044"/>
        <n v="1330"/>
        <n v="745"/>
        <n v="718"/>
        <n v="1374"/>
        <n v="1245"/>
        <n v="1321"/>
        <n v="888"/>
        <n v="274"/>
        <n v="1638"/>
        <n v="5192"/>
        <n v="1369"/>
        <n v="1580"/>
        <n v="9261"/>
        <n v="478"/>
        <n v="1475"/>
        <n v="1265"/>
        <n v="1258"/>
        <n v="685"/>
        <n v="889"/>
        <n v="5332"/>
        <n v="1285"/>
        <n v="1768"/>
        <n v="988"/>
        <n v="1159"/>
        <n v="8505"/>
        <n v="1460"/>
        <n v="1055"/>
        <n v="594"/>
        <n v="1361"/>
        <n v="1213"/>
        <n v="916"/>
        <n v="5290"/>
        <n v="1468"/>
        <n v="1868"/>
        <n v="1035"/>
        <n v="1240"/>
        <n v="7277"/>
        <n v="1442"/>
        <n v="1375"/>
        <n v="901"/>
        <n v="436"/>
        <n v="706"/>
        <n v="1650"/>
        <n v="1444"/>
        <n v="1713"/>
        <n v="757"/>
        <n v="3884"/>
        <n v="1149"/>
        <n v="3607"/>
        <n v="1866"/>
        <n v="1479"/>
        <n v="1394"/>
        <n v="234"/>
        <n v="171"/>
        <n v="4470"/>
        <n v="1254"/>
        <n v="220"/>
        <n v="797"/>
        <n v="739"/>
        <n v="3562"/>
        <n v="1129"/>
        <n v="3816"/>
        <n v="1381"/>
        <n v="3841"/>
        <n v="1134"/>
        <n v="377"/>
        <n v="276"/>
        <n v="1684"/>
        <n v="699"/>
        <n v="1251"/>
        <n v="4542"/>
        <n v="1401"/>
        <n v="1269"/>
        <n v="372"/>
        <n v="179"/>
        <n v="880"/>
        <n v="3254"/>
        <n v="355"/>
        <n v="831"/>
        <n v="1726"/>
        <n v="1607"/>
        <n v="4928"/>
        <n v="4609"/>
        <n v="1596"/>
        <n v="1557"/>
        <n v="452"/>
        <n v="285"/>
        <n v="837"/>
        <n v="3167"/>
        <n v="1144"/>
        <n v="358"/>
        <n v="2018"/>
        <n v="5143"/>
        <n v="1300"/>
        <n v="4684"/>
        <n v="1377"/>
        <n v="4517"/>
        <n v="803"/>
        <n v="364"/>
        <n v="1595"/>
        <n v="4373"/>
        <n v="1226"/>
        <n v="4673"/>
        <n v="1605"/>
        <n v="458"/>
        <n v="413"/>
        <n v="4291"/>
        <n v="1500"/>
        <n v="369"/>
        <n v="817"/>
        <n v="1712"/>
        <n v="1689"/>
        <n v="3481"/>
        <n v="1205"/>
        <n v="4733"/>
        <n v="1436"/>
        <n v="1412"/>
        <n v="1283"/>
        <n v="139"/>
        <n v="3417"/>
        <n v="1910"/>
        <n v="2650"/>
        <n v="6332"/>
        <n v="2058"/>
        <n v="1076"/>
        <n v="4539"/>
        <n v="344"/>
        <n v="1561"/>
        <n v="2791"/>
        <n v="2553"/>
        <n v="381"/>
        <n v="5826"/>
        <n v="716"/>
        <n v="2047"/>
        <n v="1624"/>
        <n v="1264"/>
        <n v="4512"/>
        <n v="1311"/>
        <n v="876"/>
        <n v="2563"/>
        <n v="1154"/>
        <n v="2071"/>
        <n v="1333"/>
        <n v="1839"/>
        <n v="2570"/>
        <n v="373"/>
        <n v="6808"/>
        <n v="1933"/>
        <n v="1248"/>
        <n v="4642"/>
        <n v="327"/>
        <n v="1481"/>
        <n v="1856"/>
        <n v="3202"/>
        <n v="1676"/>
        <n v="708"/>
        <n v="385"/>
        <n v="1253"/>
        <n v="869"/>
        <n v="1961"/>
        <n v="774"/>
        <n v="236"/>
        <n v="29"/>
        <n v="2634"/>
        <n v="389"/>
        <n v="350"/>
        <n v="7092"/>
        <n v="727"/>
        <n v="1850"/>
        <n v="4344"/>
        <n v="1315"/>
        <n v="1779"/>
        <n v="3176"/>
        <n v="1090"/>
        <n v="2042"/>
        <n v="1252"/>
        <n v="1399"/>
        <n v="2581"/>
        <n v="335"/>
        <n v="8117"/>
        <n v="1531"/>
        <n v="2131"/>
        <n v="4704"/>
        <n v="568"/>
        <n v="1780"/>
        <n v="2449"/>
        <n v="2046"/>
        <n v="1484"/>
        <n v="2243"/>
        <n v="2448"/>
        <n v="2174"/>
        <n v="2694"/>
        <n v="8623"/>
        <n v="1627"/>
        <n v="2508"/>
        <n v="1166"/>
        <n v="4959"/>
        <n v="549"/>
        <n v="1659"/>
        <n v="3169"/>
        <n v="1108"/>
        <n v="1608"/>
        <n v="2261"/>
        <n v="2050"/>
        <n v="2830"/>
        <n v="2176"/>
        <n v="2513"/>
        <n v="362"/>
        <n v="7029"/>
        <n v="1883"/>
        <n v="2137"/>
        <n v="1083"/>
        <n v="4492"/>
        <n v="524"/>
        <n v="2265"/>
        <n v="991"/>
        <n v="1439"/>
        <n v="1846"/>
        <n v="1296"/>
        <n v="1794"/>
        <n v="2738"/>
        <n v="411"/>
        <n v="1093"/>
        <n v="2670"/>
        <n v="1587"/>
        <n v="1918"/>
        <n v="2523"/>
        <n v="348"/>
        <n v="1863"/>
        <n v="1208"/>
        <n v="2048"/>
        <n v="2714"/>
        <n v="2326"/>
        <n v="2918"/>
        <n v="3206"/>
        <n v="862"/>
        <n v="1471"/>
        <n v="431"/>
        <n v="2646"/>
        <n v="1625"/>
        <n v="1877"/>
        <n v="1027"/>
        <n v="2851"/>
        <n v="1629"/>
        <n v="1755"/>
        <n v="1875"/>
        <n v="2433"/>
        <n v="3365"/>
        <n v="853"/>
        <n v="1669"/>
        <n v="440"/>
        <n v="2280"/>
        <n v="1372"/>
        <n v="1782"/>
        <n v="1069"/>
        <n v="2709"/>
        <n v="1884"/>
        <n v="1977"/>
        <n v="2866"/>
        <n v="1763"/>
        <n v="2799"/>
        <n v="2144"/>
        <n v="3432"/>
        <n v="320"/>
        <n v="426"/>
        <n v="2274"/>
        <n v="1706"/>
        <n v="969"/>
        <n v="4132"/>
        <n v="1392"/>
        <n v="2522"/>
        <n v="1388"/>
        <n v="2214"/>
        <n v="2888"/>
        <n v="233"/>
        <n v="697"/>
        <n v="1532"/>
        <n v="1058"/>
        <n v="2009"/>
        <n v="946"/>
        <n v="367"/>
        <n v="1498"/>
        <n v="1438"/>
        <n v="1950"/>
        <n v="1325"/>
        <n v="1849"/>
        <n v="2947"/>
        <n v="258"/>
        <n v="1211"/>
        <n v="2236"/>
        <n v="1123"/>
        <n v="1593"/>
        <n v="998"/>
        <n v="5142"/>
        <n v="1840"/>
        <n v="1921"/>
        <n v="2467"/>
        <n v="2659"/>
        <n v="1646"/>
        <n v="3170"/>
        <n v="567"/>
        <n v="1878"/>
        <n v="1163"/>
        <n v="2481"/>
        <n v="1164"/>
        <n v="1530"/>
        <n v="1028"/>
        <n v="4455"/>
        <n v="1649"/>
        <n v="2262"/>
        <n v="1740"/>
        <n v="3144"/>
        <n v="340"/>
        <n v="92"/>
        <n v="133"/>
        <n v="2024"/>
        <n v="2373"/>
        <n v="1062"/>
        <n v="2158"/>
        <n v="1482"/>
        <n v="959"/>
        <n v="1355"/>
        <n v="1656"/>
        <n v="1894"/>
        <n v="472"/>
        <n v="192"/>
        <n v="2117"/>
        <n v="1936"/>
        <n v="1342"/>
        <n v="1002"/>
        <n v="2104"/>
        <n v="1535"/>
        <n v="1072"/>
        <n v="224"/>
        <n v="421"/>
        <n v="159"/>
        <n v="212"/>
        <n v="2197"/>
        <n v="1033"/>
        <n v="1778"/>
        <n v="1430"/>
        <n v="838"/>
        <n v="1354"/>
        <n v="692"/>
        <n v="1376"/>
        <n v="1554"/>
        <n v="294"/>
        <n v="1804"/>
        <n v="334"/>
        <n v="2268"/>
        <n v="1048"/>
        <n v="1373"/>
        <n v="1854"/>
        <n v="636"/>
        <n v="1046"/>
        <n v="1109"/>
        <n v="1320"/>
        <n v="1503"/>
        <n v="1001"/>
        <n v="416"/>
        <n v="2065"/>
        <n v="1056"/>
        <n v="630"/>
        <n v="1429"/>
        <n v="1827"/>
        <n v="1304"/>
        <n v="1324"/>
        <n v="693"/>
        <n v="1022"/>
        <n v="1295"/>
        <n v="759"/>
        <n v="497"/>
        <n v="397"/>
        <n v="1351"/>
        <n v="2200"/>
        <n v="1082"/>
        <n v="1917"/>
        <n v="1753"/>
        <n v="1622"/>
        <n v="1107"/>
        <n v="1455"/>
        <n v="782"/>
        <n v="1691"/>
        <n v="293"/>
        <n v="1469"/>
        <n v="1820"/>
        <n v="694"/>
        <n v="1890"/>
        <n v="1092"/>
        <n v="677"/>
        <n v="896"/>
        <n v="927"/>
        <n v="496"/>
        <n v="1139"/>
        <n v="544"/>
        <n v="400"/>
        <n v="154"/>
        <n v="261"/>
        <n v="326"/>
        <n v="971"/>
        <n v="844"/>
        <n v="903"/>
        <n v="2186"/>
        <n v="507"/>
        <n v="2779"/>
        <n v="1104"/>
        <n v="169"/>
        <n v="1219"/>
        <n v="80"/>
        <n v="51"/>
        <n v="976"/>
        <n v="1553"/>
        <n v="868"/>
        <n v="1670"/>
        <n v="2239"/>
        <n v="2549"/>
        <n v="354"/>
        <n v="443"/>
        <n v="669"/>
        <n v="1718"/>
        <n v="2794"/>
        <n v="1745"/>
        <n v="1138"/>
        <n v="2010"/>
        <n v="366"/>
        <n v="1440"/>
        <n v="302"/>
        <n v="1915"/>
        <n v="967"/>
        <n v="245"/>
        <n v="424"/>
        <n v="476"/>
        <n v="1450"/>
        <n v="189"/>
        <n v="709"/>
        <n v="199"/>
        <n v="1538"/>
        <n v="1473"/>
        <n v="2780"/>
        <n v="1474"/>
        <n v="1043"/>
        <n v="2409"/>
        <n v="561"/>
        <n v="1683"/>
        <n v="1578"/>
        <n v="1518"/>
        <n v="1520"/>
        <n v="2689"/>
        <n v="963"/>
        <n v="2370"/>
        <n v="267"/>
        <n v="964"/>
        <n v="582"/>
        <n v="1590"/>
        <n v="352"/>
        <n v="2600"/>
        <n v="1576"/>
        <n v="1615"/>
        <n v="930"/>
        <n v="773"/>
        <n v="2621"/>
        <n v="1038"/>
        <n v="1759"/>
        <n v="2362"/>
        <n v="301"/>
        <n v="980"/>
        <n v="1793"/>
        <n v="2606"/>
        <n v="1527"/>
        <n v="360"/>
        <n v="1505"/>
        <n v="2974"/>
        <n v="1410"/>
        <n v="983"/>
        <n v="1261"/>
        <n v="2330"/>
        <n v="1025"/>
        <n v="250"/>
        <n v="572"/>
        <n v="1781"/>
        <n v="1014"/>
        <n v="1747"/>
        <n v="2182"/>
        <n v="1136"/>
        <n v="2281"/>
        <n v="905"/>
        <n v="474"/>
        <n v="319"/>
        <n v="1897"/>
        <n v="2188"/>
        <n v="763"/>
        <n v="1026"/>
        <n v="643"/>
        <n v="1641"/>
        <n v="541"/>
        <n v="1822"/>
        <n v="1182"/>
        <n v="883"/>
        <n v="1116"/>
        <n v="229"/>
        <n v="531"/>
        <n v="214"/>
        <n v="401"/>
        <n v="1823"/>
        <n v="1609"/>
        <n v="1203"/>
        <n v="1118"/>
        <n v="1928"/>
        <n v="1034"/>
        <n v="950"/>
        <n v="461"/>
        <n v="632"/>
        <n v="1526"/>
        <n v="833"/>
        <n v="404"/>
        <n v="2804"/>
        <n v="1734"/>
        <n v="1276"/>
        <n v="1148"/>
        <n v="1106"/>
        <n v="890"/>
        <n v="2552"/>
        <n v="996"/>
        <n v="851"/>
        <n v="232"/>
        <n v="304"/>
        <n v="1235"/>
        <n v="1389"/>
        <n v="2772"/>
        <n v="1785"/>
        <n v="1364"/>
        <n v="1114"/>
        <n v="1367"/>
        <n v="2098"/>
        <n v="993"/>
        <n v="910"/>
        <n v="953"/>
        <n v="1434"/>
        <n v="371"/>
        <n v="2951"/>
        <n v="860"/>
        <n v="1336"/>
        <n v="1127"/>
        <n v="1803"/>
        <n v="1156"/>
        <n v="2246"/>
        <n v="1013"/>
        <n v="1529"/>
        <n v="262"/>
        <n v="1563"/>
        <n v="1009"/>
        <n v="952"/>
        <n v="1549"/>
        <n v="865"/>
        <n v="1707"/>
        <n v="1161"/>
        <n v="557"/>
        <n v="207"/>
        <n v="1259"/>
        <n v="2795"/>
        <n v="1660"/>
        <n v="1509"/>
        <n v="448"/>
        <n v="2270"/>
        <n v="482"/>
        <n v="807"/>
        <n v="1492"/>
        <n v="856"/>
        <n v="307"/>
        <n v="1665"/>
        <n v="9565"/>
        <n v="948"/>
        <n v="1705"/>
        <n v="205"/>
        <n v="322"/>
        <n v="2291"/>
        <n v="715"/>
        <n v="279"/>
        <n v="1165"/>
        <n v="7223"/>
        <n v="1504"/>
        <n v="318"/>
        <n v="1454"/>
        <n v="1045"/>
        <n v="2103"/>
        <n v="2095"/>
        <n v="1619"/>
        <n v="231"/>
        <n v="2803"/>
        <n v="1316"/>
        <n v="556"/>
        <n v="1980"/>
        <n v="7144"/>
        <n v="2961"/>
        <n v="1562"/>
        <n v="6832"/>
        <n v="380"/>
        <n v="1091"/>
        <n v="1681"/>
        <n v="1709"/>
        <n v="3847"/>
        <n v="823"/>
        <n v="936"/>
        <n v="1984"/>
        <n v="7606"/>
        <n v="1338"/>
        <n v="8934"/>
        <n v="2298"/>
        <n v="1754"/>
        <n v="235"/>
        <n v="4420"/>
        <n v="534"/>
        <n v="1005"/>
        <n v="8021"/>
        <n v="3255"/>
        <n v="1358"/>
        <n v="897"/>
        <n v="2468"/>
        <n v="10840"/>
        <n v="1357"/>
        <n v="2027"/>
        <n v="1030"/>
        <n v="1716"/>
        <n v="282"/>
        <n v="2723"/>
        <n v="886"/>
        <n v="512"/>
        <n v="6073"/>
        <n v="668"/>
        <n v="3056"/>
        <n v="846"/>
        <n v="771"/>
        <n v="7894"/>
        <n v="1464"/>
        <n v="2019"/>
        <n v="1836"/>
        <n v="934"/>
        <n v="2706"/>
        <n v="1085"/>
        <n v="898"/>
        <n v="1465"/>
        <n v="5796"/>
        <n v="574"/>
        <n v="522"/>
        <n v="43"/>
        <n v="2649"/>
        <n v="1249"/>
        <n v="2178"/>
        <n v="7101"/>
        <n v="992"/>
        <n v="2107"/>
        <n v="2455"/>
        <n v="1155"/>
        <n v="244"/>
        <n v="374"/>
        <n v="339"/>
        <n v="675"/>
        <n v="5069"/>
        <n v="1098"/>
        <n v="1865"/>
        <n v="2479"/>
        <n v="2179"/>
        <n v="1722"/>
        <n v="9751"/>
        <n v="1391"/>
        <n v="2026"/>
        <n v="962"/>
        <n v="2145"/>
        <n v="1187"/>
        <n v="1664"/>
        <n v="918"/>
        <n v="808"/>
        <n v="1400"/>
        <n v="731"/>
        <n v="680"/>
        <n v="5712"/>
        <n v="60"/>
        <n v="1834"/>
        <n v="665"/>
        <n v="1550"/>
        <n v="8341"/>
        <n v="1437"/>
        <n v="1663"/>
        <n v="2004"/>
        <n v="1696"/>
        <n v="1177"/>
        <n v="612"/>
        <n v="305"/>
        <n v="748"/>
        <n v="1192"/>
        <n v="4503"/>
        <n v="1695"/>
        <n v="2054"/>
        <n v="1356"/>
        <n v="8331"/>
        <n v="537"/>
        <n v="1446"/>
        <n v="1175"/>
        <n v="2053"/>
        <n v="2002"/>
        <n v="961"/>
        <n v="1704"/>
        <n v="1682"/>
        <n v="453"/>
        <n v="986"/>
        <n v="1431"/>
        <n v="610"/>
        <n v="1761"/>
        <n v="4431"/>
        <n v="1168"/>
        <n v="1790"/>
        <n v="8761"/>
        <n v="481"/>
        <n v="1497"/>
        <n v="1762"/>
        <n v="2106"/>
        <n v="2033"/>
        <n v="315"/>
        <n v="325"/>
        <n v="1371"/>
        <n v="1600"/>
        <n v="4811"/>
        <n v="1666"/>
        <n v="8635"/>
        <n v="1799"/>
        <n v="1853"/>
        <n v="2029"/>
        <n v="1920"/>
        <n v="1568"/>
        <n v="323"/>
        <n v="1194"/>
        <n v="3908"/>
        <n v="852"/>
        <n v="1537"/>
        <n v="1485"/>
        <n v="8495"/>
        <n v="1297"/>
        <n v="1672"/>
        <n v="1999"/>
        <n v="1737"/>
        <n v="783"/>
        <n v="653"/>
        <n v="5695"/>
        <n v="2202"/>
        <n v="8361"/>
        <n v="1746"/>
        <n v="2000"/>
        <n v="2189"/>
        <n v="5740"/>
        <n v="1639"/>
        <n v="8261"/>
        <n v="1733"/>
        <n v="185"/>
        <n v="1981"/>
        <n v="1774"/>
        <n v="2529"/>
        <n v="663"/>
        <n v="529"/>
        <n v="1308"/>
        <n v="5228"/>
        <n v="535"/>
        <n v="1631"/>
        <n v="1699"/>
        <n v="8410"/>
        <n v="25"/>
        <n v="2069"/>
        <n v="1204"/>
        <n v="222"/>
        <n v="2016"/>
        <n v="2766"/>
        <n v="929"/>
        <n v="954"/>
        <n v="1065"/>
        <n v="660"/>
        <n v="5646"/>
        <n v="560"/>
        <n v="1575"/>
        <n v="8364"/>
        <n v="49"/>
        <n v="2099"/>
        <n v="631"/>
        <n v="243"/>
        <n v="2134"/>
        <n v="3299"/>
        <n v="2215"/>
        <n v="1385"/>
        <n v="989"/>
        <n v="2120"/>
        <n v="6625"/>
        <n v="603"/>
        <n v="8137"/>
        <n v="1284"/>
        <n v="96"/>
        <n v="2222"/>
        <n v="938"/>
        <n v="221"/>
        <n v="2063"/>
        <n v="1037"/>
        <n v="1720"/>
        <n v="2955"/>
        <n v="1172"/>
        <n v="310"/>
        <n v="747"/>
        <n v="1809"/>
        <n v="5907"/>
        <n v="1449"/>
        <n v="8782"/>
        <n v="1331"/>
        <n v="2079"/>
        <n v="2359"/>
        <n v="732"/>
        <n v="5657"/>
        <n v="200"/>
        <n v="2116"/>
        <n v="1784"/>
        <n v="2482"/>
        <n v="1573"/>
        <n v="1222"/>
        <n v="931"/>
        <n v="5445"/>
        <n v="519"/>
        <n v="1570"/>
        <n v="8586"/>
        <n v="328"/>
        <n v="1288"/>
        <n v="1337"/>
        <n v="1648"/>
        <n v="1263"/>
        <n v="2055"/>
        <n v="2512"/>
        <n v="1433"/>
        <n v="1306"/>
        <n v="5349"/>
        <n v="1736"/>
        <n v="8492"/>
        <n v="1210"/>
        <n v="1735"/>
        <n v="550"/>
        <n v="1844"/>
        <n v="2773"/>
        <n v="940"/>
        <n v="1533"/>
        <n v="6020"/>
        <n v="8391"/>
        <n v="1242"/>
        <n v="1719"/>
        <n v="1789"/>
        <n v="2626"/>
        <n v="1424"/>
        <n v="174"/>
        <n v="690"/>
        <n v="613"/>
        <n v="5990"/>
        <n v="1643"/>
        <n v="1801"/>
        <n v="8765"/>
        <n v="1268"/>
        <n v="1837"/>
        <n v="1016"/>
        <n v="511"/>
        <n v="252"/>
        <n v="2616"/>
        <n v="1480"/>
        <n v="1256"/>
        <n v="297"/>
        <n v="197"/>
        <n v="570"/>
        <n v="1478"/>
        <n v="4910"/>
        <n v="1635"/>
        <n v="8960"/>
        <n v="1671"/>
        <n v="3163"/>
        <n v="2821"/>
        <n v="1309"/>
        <n v="2680"/>
        <n v="3684"/>
        <n v="1569"/>
        <n v="3549"/>
        <n v="1334"/>
        <n v="81"/>
        <n v="2494"/>
        <n v="3564"/>
        <n v="1425"/>
        <n v="509"/>
        <n v="650"/>
        <n v="3596"/>
        <n v="2793"/>
        <n v="1908"/>
        <n v="59"/>
        <n v="3408"/>
        <n v="1141"/>
        <n v="136"/>
        <n v="1912"/>
        <n v="2812"/>
        <n v="573"/>
        <n v="3643"/>
        <n v="1040"/>
        <n v="2856"/>
        <n v="44"/>
        <n v="2575"/>
        <n v="3261"/>
        <n v="2376"/>
        <n v="1845"/>
        <n v="3478"/>
        <n v="701"/>
        <n v="1545"/>
        <n v="3304"/>
        <n v="584"/>
        <n v="1293"/>
        <n v="341"/>
        <n v="351"/>
        <n v="2759"/>
        <n v="2032"/>
        <n v="2620"/>
        <n v="2473"/>
        <n v="3340"/>
        <n v="738"/>
        <n v="1303"/>
        <n v="3258"/>
        <n v="2708"/>
        <n v="2035"/>
        <n v="592"/>
        <n v="5513"/>
        <n v="1654"/>
        <n v="3812"/>
        <n v="1088"/>
        <n v="248"/>
        <n v="3090"/>
        <n v="1448"/>
        <n v="2465"/>
        <n v="3589"/>
        <n v="5016"/>
        <n v="4016"/>
        <n v="430"/>
        <n v="1150"/>
        <n v="3076"/>
        <n v="1544"/>
        <n v="1731"/>
        <n v="194"/>
        <n v="2347"/>
        <n v="2994"/>
        <n v="965"/>
        <n v="124"/>
        <n v="2256"/>
        <n v="1708"/>
        <n v="628"/>
        <n v="5046"/>
        <n v="778"/>
        <n v="1692"/>
        <n v="3138"/>
        <n v="2389"/>
        <n v="2096"/>
        <n v="2464"/>
        <n v="1824"/>
        <n v="3579"/>
        <n v="3233"/>
        <n v="1675"/>
        <n v="1586"/>
        <n v="1645"/>
        <n v="914"/>
        <n v="157"/>
        <n v="2798"/>
        <n v="1783"/>
        <n v="926"/>
        <n v="227"/>
        <n v="173"/>
        <n v="987"/>
        <n v="1472"/>
        <n v="1539"/>
        <n v="121"/>
        <n v="1517"/>
        <n v="135"/>
        <n v="182"/>
        <n v="164"/>
        <n v="765"/>
        <n v="1679"/>
        <n v="266"/>
        <n v="1229"/>
        <n v="1221"/>
        <n v="152"/>
        <n v="1349"/>
        <n v="1352"/>
        <n v="1906"/>
        <n v="1617"/>
        <n v="388"/>
        <n v="1775"/>
        <n v="1335"/>
        <n v="1601"/>
        <n v="2306"/>
        <n v="1990"/>
        <n v="1132"/>
        <n v="1421"/>
        <n v="1307"/>
        <n v="2175"/>
        <n v="32"/>
        <n v="1843"/>
        <n v="1560"/>
        <n v="2324"/>
        <n v="2377"/>
        <n v="730"/>
        <n v="260"/>
        <n v="1317"/>
        <n v="1483"/>
        <n v="723"/>
        <n v="593"/>
        <n v="2254"/>
        <n v="1416"/>
        <n v="645"/>
        <n v="28"/>
        <n v="1404"/>
        <n v="836"/>
        <n v="1552"/>
        <n v="202"/>
        <n v="100"/>
        <n v="728"/>
        <n v="1329"/>
        <n v="598"/>
        <n v="393"/>
        <n v="69"/>
        <n v="382"/>
        <n v="1988"/>
        <n v="398"/>
        <n v="505"/>
        <n v="394"/>
        <n v="850"/>
        <n v="473"/>
        <n v="0"/>
        <n v="2333"/>
        <n v="1395"/>
        <n v="595"/>
        <n v="1558"/>
        <n v="21"/>
        <n v="1087"/>
        <n v="1176"/>
        <n v="2260"/>
        <n v="1447"/>
        <n v="600"/>
        <n v="2177"/>
        <n v="615"/>
        <n v="375"/>
        <n v="2457"/>
        <n v="1543"/>
        <n v="1547"/>
        <n v="789"/>
        <n v="123"/>
        <n v="2435"/>
        <n v="1588"/>
        <n v="997"/>
        <n v="1831"/>
        <n v="1855"/>
        <n v="406"/>
        <n v="468"/>
        <n v="1927"/>
        <n v="704"/>
        <n v="1428"/>
        <n v="2434"/>
        <n v="1606"/>
        <n v="1888"/>
        <n v="1662"/>
        <n v="1750"/>
        <n v="3754"/>
        <n v="935"/>
        <n v="3120"/>
        <n v="2469"/>
        <n v="1418"/>
        <n v="225"/>
        <n v="791"/>
        <n v="608"/>
        <n v="2562"/>
        <n v="913"/>
        <n v="1951"/>
        <n v="186"/>
        <n v="1051"/>
        <n v="3390"/>
        <n v="1073"/>
        <n v="3647"/>
        <n v="1270"/>
        <n v="1162"/>
        <n v="2382"/>
        <n v="1286"/>
        <n v="1513"/>
        <n v="3245"/>
        <n v="1011"/>
        <n v="3654"/>
        <n v="1323"/>
        <n v="256"/>
        <n v="457"/>
        <n v="1101"/>
        <n v="538"/>
        <n v="1068"/>
        <n v="3025"/>
        <n v="1289"/>
        <n v="1808"/>
        <n v="1061"/>
        <n v="2206"/>
        <n v="1015"/>
        <n v="2358"/>
        <n v="777"/>
        <n v="405"/>
        <n v="2092"/>
        <n v="1346"/>
        <n v="1989"/>
        <n v="1636"/>
        <n v="661"/>
        <n v="378"/>
        <n v="50"/>
        <n v="1644"/>
        <n v="1739"/>
        <n v="2190"/>
        <n v="1604"/>
        <m/>
      </sharedItems>
    </cacheField>
    <cacheField name="点击率" numFmtId="0">
      <sharedItems containsString="0" containsBlank="1" containsNumber="1" minValue="0" maxValue="0.5" count="751">
        <n v="0.0679"/>
        <n v="0.0644"/>
        <n v="0.058"/>
        <n v="0.0553"/>
        <n v="0.0655"/>
        <n v="0.0726"/>
        <n v="0.0635"/>
        <n v="0.1082"/>
        <n v="0.0523"/>
        <n v="0.0906"/>
        <n v="0.0508"/>
        <n v="0.0643"/>
        <n v="0.0546"/>
        <n v="0.082"/>
        <n v="0.0534"/>
        <n v="0.0767"/>
        <n v="0.0599"/>
        <n v="0.0752"/>
        <n v="0.0541"/>
        <n v="0.0766"/>
        <n v="0.0587"/>
        <n v="0.0809"/>
        <n v="0.0884"/>
        <n v="0.0528"/>
        <n v="0.0776"/>
        <n v="0.0652"/>
        <n v="0.0302"/>
        <n v="0.0395"/>
        <n v="0.0424"/>
        <n v="0.0306"/>
        <n v="0.0491"/>
        <n v="0.0489"/>
        <n v="0.0629"/>
        <n v="0.0319"/>
        <n v="0.0305"/>
        <n v="0.0519"/>
        <n v="0.0376"/>
        <n v="0.0509"/>
        <n v="0.035"/>
        <n v="0.0322"/>
        <n v="0.0562"/>
        <n v="0.0496"/>
        <n v="0.0625"/>
        <n v="0.029"/>
        <n v="0.068"/>
        <n v="0.0495"/>
        <n v="0.0458"/>
        <n v="0.032"/>
        <n v="0.0282"/>
        <n v="0.0718"/>
        <n v="0.0551"/>
        <n v="0.0485"/>
        <n v="0.0232"/>
        <n v="0.0405"/>
        <n v="0.0622"/>
        <n v="0.0341"/>
        <n v="0.0235"/>
        <n v="0.0656"/>
        <n v="0.0514"/>
        <n v="0.025"/>
        <n v="0.0412"/>
        <n v="0.0254"/>
        <n v="0.0475"/>
        <n v="0.0406"/>
        <n v="0.0597"/>
        <n v="0.0153"/>
        <n v="0.0522"/>
        <n v="0.0437"/>
        <n v="0.0451"/>
        <n v="0.0332"/>
        <n v="0.0413"/>
        <n v="0.0661"/>
        <n v="0.0191"/>
        <n v="0.049"/>
        <n v="0.044"/>
        <n v="0.0498"/>
        <n v="0.0312"/>
        <n v="0.0447"/>
        <n v="0.065"/>
        <n v="0.0227"/>
        <n v="0.0539"/>
        <n v="0.0433"/>
        <n v="0.0516"/>
        <n v="0.04"/>
        <n v="0.0445"/>
        <n v="0.0639"/>
        <n v="0.0219"/>
        <n v="0.0529"/>
        <n v="0.0427"/>
        <n v="0.0471"/>
        <n v="0.0363"/>
        <n v="0.0592"/>
        <n v="0.0242"/>
        <n v="0.0444"/>
        <n v="0.0402"/>
        <n v="0.0392"/>
        <n v="0.0515"/>
        <n v="0.0779"/>
        <n v="0.0667"/>
        <n v="0.0378"/>
        <n v="0.0368"/>
        <n v="0.0169"/>
        <n v="0.048"/>
        <n v="0.0398"/>
        <n v="0.0533"/>
        <n v="0.0342"/>
        <n v="0.0301"/>
        <n v="0.0251"/>
        <n v="0.0383"/>
        <n v="0.0369"/>
        <n v="0.0164"/>
        <n v="0.0407"/>
        <n v="0.0325"/>
        <n v="0.0733"/>
        <n v="0.066"/>
        <n v="0.0289"/>
        <n v="0.034"/>
        <n v="0.0532"/>
        <n v="0.0431"/>
        <n v="0.0518"/>
        <n v="0.0379"/>
        <n v="0.0477"/>
        <n v="0.0623"/>
        <n v="0.031"/>
        <n v="0.0261"/>
        <n v="0.0411"/>
        <n v="0.0488"/>
        <n v="0.055"/>
        <n v="0.0588"/>
        <n v="0.0404"/>
        <n v="0.0504"/>
        <n v="0.0334"/>
        <n v="0.0634"/>
        <n v="0.0366"/>
        <n v="0.0292"/>
        <n v="0.0269"/>
        <n v="0.0455"/>
        <n v="0.0552"/>
        <n v="0.0463"/>
        <n v="0.0525"/>
        <n v="0.0381"/>
        <n v="0.0428"/>
        <n v="0.0336"/>
        <n v="0.063"/>
        <n v="0.0348"/>
        <n v="0.0291"/>
        <n v="0.0221"/>
        <n v="0.0454"/>
        <n v="0.0609"/>
        <n v="0.043"/>
        <n v="0.0374"/>
        <n v="0.0452"/>
        <n v="0.0287"/>
        <n v="0.0311"/>
        <n v="0.028"/>
        <n v="0.0216"/>
        <n v="0.0419"/>
        <n v="0.0409"/>
        <n v="0.0548"/>
        <n v="0.0513"/>
        <n v="0.0323"/>
        <n v="0.0566"/>
        <n v="0.0343"/>
        <n v="0.0265"/>
        <n v="0.0222"/>
        <n v="0.0467"/>
        <n v="0.0601"/>
        <n v="0.0575"/>
        <n v="0.0502"/>
        <n v="0.036"/>
        <n v="0.0728"/>
        <n v="0.0389"/>
        <n v="0.0286"/>
        <n v="0.0197"/>
        <n v="0.0418"/>
        <n v="0.0263"/>
        <n v="0.0511"/>
        <n v="0.0367"/>
        <n v="0.0132"/>
        <n v="0.0408"/>
        <n v="0.0415"/>
        <n v="0.0456"/>
        <n v="0.0256"/>
        <n v="0.037"/>
        <n v="0.0482"/>
        <n v="0.0294"/>
        <n v="0.0259"/>
        <n v="0.0185"/>
        <n v="0.0344"/>
        <n v="0.0453"/>
        <n v="0.0365"/>
        <n v="0.0493"/>
        <n v="0.0279"/>
        <n v="0.0372"/>
        <n v="0.0346"/>
        <n v="0.0264"/>
        <n v="0.0432"/>
        <n v="0.0524"/>
        <n v="0.0442"/>
        <n v="0.0349"/>
        <n v="0.0307"/>
        <n v="0.0377"/>
        <n v="0.0326"/>
        <n v="0.0373"/>
        <n v="0.0295"/>
        <n v="0.0527"/>
        <n v="0.0081"/>
        <n v="0.0296"/>
        <n v="0.0167"/>
        <n v="0.0113"/>
        <n v="0.0089"/>
        <n v="0.0364"/>
        <n v="0.0596"/>
        <n v="0.0316"/>
        <n v="0.0298"/>
        <n v="0.0388"/>
        <n v="0.069"/>
        <n v="0.0549"/>
        <n v="0.0196"/>
        <n v="0.0391"/>
        <n v="0.0182"/>
        <n v="0.0362"/>
        <n v="0.0199"/>
        <n v="0.0468"/>
        <n v="0.0435"/>
        <n v="0.0314"/>
        <n v="0.0356"/>
        <n v="0.0617"/>
        <n v="0.0606"/>
        <n v="0.023"/>
        <n v="0.03"/>
        <n v="0.0345"/>
        <n v="0.0117"/>
        <n v="0.0143"/>
        <n v="0.0165"/>
        <n v="0.0097"/>
        <n v="0.0708"/>
        <n v="0.0274"/>
        <n v="0.0283"/>
        <n v="0.0347"/>
        <n v="0.0501"/>
        <n v="0.0568"/>
        <n v="0.0359"/>
        <n v="0.0236"/>
        <n v="0.0371"/>
        <n v="0.0168"/>
        <n v="0.0166"/>
        <n v="0.0158"/>
        <n v="0.02"/>
        <n v="0.0288"/>
        <n v="0.0414"/>
        <n v="0.0284"/>
        <n v="0.0705"/>
        <n v="0.0586"/>
        <n v="0.0258"/>
        <n v="0.0441"/>
        <n v="0.0209"/>
        <n v="0.0331"/>
        <n v="0.0238"/>
        <n v="0.0194"/>
        <n v="0.0034"/>
        <n v="0.0231"/>
        <n v="0.08"/>
        <n v="0.0386"/>
        <n v="0.0338"/>
        <n v="0.052"/>
        <n v="0.0459"/>
        <n v="0.045"/>
        <n v="0.047"/>
        <n v="0.0162"/>
        <n v="0.0108"/>
        <n v="0.0423"/>
        <n v="0.0716"/>
        <n v="0.0535"/>
        <n v="0.0422"/>
        <n v="0.0237"/>
        <n v="0.054"/>
        <n v="0.0416"/>
        <n v="0.0466"/>
        <n v="0.0397"/>
        <n v="0.0317"/>
        <n v="0.0778"/>
        <n v="0.0255"/>
        <n v="0.0142"/>
        <n v="0.1663"/>
        <n v="0.0464"/>
        <n v="0.0449"/>
        <n v="0.0531"/>
        <n v="0.0537"/>
        <n v="0.0266"/>
        <n v="0.0186"/>
        <n v="0.0557"/>
        <n v="0.0685"/>
        <n v="0.0687"/>
        <n v="0.0904"/>
        <n v="0.0434"/>
        <n v="0.0179"/>
        <n v="0.0845"/>
        <n v="0.0483"/>
        <n v="0.0484"/>
        <n v="0.0436"/>
        <n v="0.0446"/>
        <n v="0.0538"/>
        <n v="0.0632"/>
        <n v="0.0506"/>
        <n v="0.0187"/>
        <n v="0.0244"/>
        <n v="0.0248"/>
        <n v="0.0233"/>
        <n v="0.0051"/>
        <n v="0.0544"/>
        <n v="0.0677"/>
        <n v="0.0886"/>
        <n v="0.0686"/>
        <n v="0.0277"/>
        <n v="0.0591"/>
        <n v="0.0328"/>
        <n v="0.0175"/>
        <n v="0.0393"/>
        <n v="0.0206"/>
        <n v="0.0085"/>
        <n v="0.0145"/>
        <n v="0.0571"/>
        <n v="0.0666"/>
        <n v="0.0784"/>
        <n v="0.0246"/>
        <n v="0.057"/>
        <n v="0.0293"/>
        <n v="0.0387"/>
        <n v="0.0421"/>
        <n v="0.0598"/>
        <n v="0.0401"/>
        <n v="0.0526"/>
        <n v="0.0285"/>
        <n v="0.019"/>
        <n v="0.0223"/>
        <n v="0.0521"/>
        <n v="0.0614"/>
        <n v="0.0664"/>
        <n v="0.0789"/>
        <n v="0.0481"/>
        <n v="0.0213"/>
        <n v="0.0737"/>
        <n v="0.0465"/>
        <n v="0.0417"/>
        <n v="0.0144"/>
        <n v="0.0425"/>
        <n v="0.0211"/>
        <n v="0.0605"/>
        <n v="0.076"/>
        <n v="0.0811"/>
        <n v="0.0692"/>
        <n v="0.046"/>
        <n v="0.0585"/>
        <n v="0.0648"/>
        <n v="0.0095"/>
        <n v="0.026"/>
        <n v="0.0262"/>
        <n v="0.0084"/>
        <n v="0.0742"/>
        <n v="0.0853"/>
        <n v="0.0337"/>
        <n v="0.0205"/>
        <n v="0.0761"/>
        <n v="0.0689"/>
        <n v="0.0492"/>
        <n v="0.0229"/>
        <n v="0.016"/>
        <n v="0.0595"/>
        <n v="0.0765"/>
        <n v="0.0228"/>
        <n v="0.05"/>
        <n v="0.0384"/>
        <n v="0.0309"/>
        <n v="0.041"/>
        <n v="0.0472"/>
        <n v="0.0642"/>
        <n v="0.0497"/>
        <n v="0.0252"/>
        <n v="0.0163"/>
        <n v="0.0181"/>
        <n v="0.038"/>
        <n v="0.074"/>
        <n v="0.021"/>
        <n v="0.0756"/>
        <n v="0.0499"/>
        <n v="0.0476"/>
        <n v="0.0542"/>
        <n v="0.0637"/>
        <n v="0.039"/>
        <n v="0.0297"/>
        <n v="0.0426"/>
        <n v="0.0791"/>
        <n v="0.0361"/>
        <n v="0.0759"/>
        <n v="0.0503"/>
        <n v="0.0214"/>
        <n v="0.0315"/>
        <n v="0.0207"/>
        <n v="0.0536"/>
        <n v="0.0738"/>
        <n v="0.0217"/>
        <n v="0.0824"/>
        <n v="0.0329"/>
        <n v="0.033"/>
        <n v="0.0394"/>
        <n v="0.0613"/>
        <n v="0.0474"/>
        <n v="0.0375"/>
        <n v="0.0178"/>
        <n v="0.0429"/>
        <n v="0.0215"/>
        <n v="0.0649"/>
        <n v="0.0486"/>
        <n v="0.0758"/>
        <n v="0.0674"/>
        <n v="0.0443"/>
        <n v="0.0559"/>
        <n v="0.0869"/>
        <n v="0.0653"/>
        <n v="0.0461"/>
        <n v="0.0403"/>
        <n v="0.0321"/>
        <n v="0.0268"/>
        <n v="0.0201"/>
        <n v="0.0124"/>
        <n v="0.0267"/>
        <n v="0.0607"/>
        <n v="0.0773"/>
        <n v="0.0603"/>
        <n v="0.0636"/>
        <n v="0.0581"/>
        <n v="0.0924"/>
        <n v="0.0281"/>
        <n v="0.0355"/>
        <n v="0.0351"/>
        <n v="0.087"/>
        <n v="0.022"/>
        <n v="0.0224"/>
        <n v="0.0943"/>
        <n v="0.0709"/>
        <n v="0.0922"/>
        <n v="0.0272"/>
        <n v="0.0173"/>
        <n v="0.0556"/>
        <n v="0.0693"/>
        <n v="0.0352"/>
        <n v="0.0793"/>
        <n v="0.0725"/>
        <n v="0.0721"/>
        <n v="0.0896"/>
        <n v="0.0304"/>
        <n v="0.0159"/>
        <n v="0.0517"/>
        <n v="0.0735"/>
        <n v="0.0249"/>
        <n v="0.0743"/>
        <n v="0.0567"/>
        <n v="0.0299"/>
        <n v="0.0727"/>
        <n v="0.0462"/>
        <n v="0.0688"/>
        <n v="0.0806"/>
        <n v="0.0821"/>
        <n v="0.0565"/>
        <n v="0.0927"/>
        <n v="0.0276"/>
        <n v="0.0354"/>
        <n v="0.0719"/>
        <n v="0.0805"/>
        <n v="0.0593"/>
        <n v="0.0382"/>
        <n v="0.0772"/>
        <n v="0.0358"/>
        <n v="0.0703"/>
        <n v="0.0764"/>
        <n v="0.0574"/>
        <n v="0.0823"/>
        <n v="0.0487"/>
        <n v="0.0473"/>
        <n v="0.0225"/>
        <n v="0.0353"/>
        <n v="0.0712"/>
        <n v="0.0751"/>
        <n v="0.0878"/>
        <n v="0.0512"/>
        <n v="0.056"/>
        <n v="0.0385"/>
        <n v="0.0478"/>
        <n v="0.0662"/>
        <n v="0.0203"/>
        <n v="0.0704"/>
        <n v="0.078"/>
        <n v="0.0888"/>
        <n v="0.0313"/>
        <n v="0.0303"/>
        <n v="0.0641"/>
        <n v="0.0457"/>
        <n v="0.0808"/>
        <n v="0.0448"/>
        <n v="0.0308"/>
        <n v="0.051"/>
        <n v="0.071"/>
        <n v="0.0208"/>
        <n v="0.0843"/>
        <n v="0.0795"/>
        <n v="0.0965"/>
        <n v="0.0616"/>
        <n v="0.0275"/>
        <n v="0.0675"/>
        <n v="0.0333"/>
        <n v="0.0198"/>
        <n v="0.0892"/>
        <n v="0.0952"/>
        <n v="0.0399"/>
        <n v="0.067"/>
        <n v="0.0439"/>
        <n v="0.0745"/>
        <n v="0.0783"/>
        <n v="0.084"/>
        <n v="0.0479"/>
        <n v="0.0691"/>
        <n v="0.0192"/>
        <n v="0.0732"/>
        <n v="0.0817"/>
        <n v="0.0561"/>
        <n v="0.0278"/>
        <n v="0.0684"/>
        <n v="0.0749"/>
        <n v="0.0879"/>
        <n v="0.0543"/>
        <n v="0.0204"/>
        <n v="0.0335"/>
        <n v="0.0171"/>
        <n v="0.0651"/>
        <n v="0.0741"/>
        <n v="0.0619"/>
        <n v="0.0658"/>
        <n v="0.0701"/>
        <n v="0.0339"/>
        <n v="0.027"/>
        <n v="0.0678"/>
        <n v="0.0324"/>
        <n v="0.061"/>
        <n v="0.0671"/>
        <n v="0.0631"/>
        <n v="0.0731"/>
        <n v="0.0665"/>
        <n v="0.0327"/>
        <n v="0.0612"/>
        <n v="0.0573"/>
        <n v="0.0564"/>
        <n v="0.0558"/>
        <n v="0.0247"/>
        <n v="0.0572"/>
        <n v="0.0545"/>
        <n v="0.0579"/>
        <n v="0.0668"/>
        <n v="0.0569"/>
        <n v="0.0582"/>
        <n v="0.0555"/>
        <n v="0.0723"/>
        <n v="0.0615"/>
        <n v="0.0734"/>
        <n v="0.0608"/>
        <n v="0.0505"/>
        <n v="0.018"/>
        <n v="0.0611"/>
        <n v="0.0172"/>
        <n v="0.053"/>
        <n v="0.0768"/>
        <n v="0.0273"/>
        <n v="0.0257"/>
        <n v="0.0396"/>
        <n v="0.0563"/>
        <n v="0.042"/>
        <n v="0.059"/>
        <n v="0.0682"/>
        <n v="0.0547"/>
        <n v="0.0654"/>
        <n v="0.0633"/>
        <n v="0.0647"/>
        <n v="0.0676"/>
        <n v="0.0494"/>
        <n v="0.0239"/>
        <n v="0.0507"/>
        <n v="0.0583"/>
        <n v="0.0576"/>
        <n v="0.0696"/>
        <n v="0.0626"/>
        <n v="0.0584"/>
        <n v="0.06"/>
        <n v="0.0602"/>
        <n v="0.1"/>
        <n v="0.075"/>
        <n v="0.098"/>
        <n v="0.0318"/>
        <n v="0.0785"/>
        <n v="0.0706"/>
        <n v="0.0669"/>
        <n v="0.081"/>
        <n v="0.0747"/>
        <n v="0.0578"/>
        <n v="0.0748"/>
        <n v="0.0683"/>
        <n v="0.0469"/>
        <n v="0.0736"/>
        <n v="0.0844"/>
        <n v="0.1667"/>
        <n v="0.0702"/>
        <n v="0.062"/>
        <n v="0.0577"/>
        <n v="0.0604"/>
        <n v="0.024"/>
        <n v="0.0253"/>
        <n v="0.0698"/>
        <n v="0.0699"/>
        <n v="0.07"/>
        <n v="0.0786"/>
        <n v="0.0695"/>
        <n v="0.0681"/>
        <n v="0.0554"/>
        <n v="0.0202"/>
        <n v="0.064"/>
        <n v="0.0753"/>
        <n v="0.0618"/>
        <n v="0.072"/>
        <n v="0.0176"/>
        <n v="0.0794"/>
        <n v="0.0357"/>
        <n v="0.0195"/>
        <n v="0.0707"/>
        <n v="0.0628"/>
        <n v="0.0212"/>
        <n v="0.0245"/>
        <n v="0.0646"/>
        <n v="0.0757"/>
        <n v="0.0234"/>
        <n v="0.0797"/>
        <n v="0.0241"/>
        <n v="0.0912"/>
        <n v="0.0183"/>
        <n v="0.1048"/>
        <n v="0.0438"/>
        <n v="0.1153"/>
        <n v="0.0271"/>
        <n v="0.1095"/>
        <n v="0.0218"/>
        <n v="0.0918"/>
        <n v="0.0913"/>
        <n v="0.094"/>
        <n v="0.012"/>
        <n v="0.0926"/>
        <n v="0.0149"/>
        <n v="0.107"/>
        <n v="0.1101"/>
        <n v="0.0072"/>
        <n v="0.1024"/>
        <n v="0.1047"/>
        <n v="0.0069"/>
        <n v="0.1119"/>
        <n v="0.0067"/>
        <n v="0.0798"/>
        <n v="0.0999"/>
        <n v="0.0193"/>
        <n v="0.0885"/>
        <n v="0.0816"/>
        <n v="0.0983"/>
        <n v="0.086"/>
        <n v="0.0126"/>
        <n v="0.0754"/>
        <n v="0.0865"/>
        <n v="0.0946"/>
        <n v="0.083"/>
        <n v="0.0771"/>
        <n v="0.0901"/>
        <n v="0.0818"/>
        <n v="0.0953"/>
        <n v="0.0976"/>
        <n v="0.0774"/>
        <n v="0.0923"/>
        <n v="0.0938"/>
        <n v="0.0804"/>
        <n v="0.0833"/>
        <n v="0.0813"/>
        <n v="0.0729"/>
        <n v="0.0724"/>
        <n v="0.0188"/>
        <n v="0.0874"/>
        <n v="0.0928"/>
        <n v="0.0781"/>
        <n v="0.0627"/>
        <n v="0.0829"/>
        <n v="0.0899"/>
        <n v="0.097"/>
        <n v="0.077"/>
        <n v="0.0872"/>
        <n v="0.0948"/>
        <n v="0.0832"/>
        <n v="0.0672"/>
        <n v="0.0862"/>
        <n v="0.0812"/>
        <n v="0.0876"/>
        <n v="0.0777"/>
        <n v="0.0834"/>
        <n v="0.0226"/>
        <n v="0.0819"/>
        <n v="0.0925"/>
        <n v="0.096"/>
        <n v="0.0659"/>
        <n v="0.0801"/>
        <n v="0.0855"/>
        <n v="0.0799"/>
        <n v="0.0909"/>
        <n v="0.0782"/>
        <n v="0.09"/>
        <n v="0.5"/>
        <n v="0.0867"/>
        <n v="0.0838"/>
        <n v="0.0715"/>
        <n v="0.0762"/>
        <n v="0.0814"/>
        <n v="0.0775"/>
        <n v="0.0894"/>
        <n v="0.0839"/>
        <n v="0.0787"/>
        <n v="0.0663"/>
        <n v="0.0589"/>
        <n v="0.073"/>
        <n v="0.1111"/>
        <n v="0.1429"/>
        <n v="0.0147"/>
        <n v="0.0788"/>
        <n v="0.0151"/>
        <n v="0"/>
        <n v="0.0243"/>
        <n v="0.006"/>
        <n v="0.119"/>
        <n v="0.092"/>
        <n v="0.0091"/>
        <n v="0.0638"/>
        <n v="0.0697"/>
        <n v="0.0127"/>
        <n v="0.0624"/>
        <n v="0.0128"/>
        <n v="0.0673"/>
        <n v="0.0796"/>
        <n v="0.0594"/>
        <n v="0.0711"/>
        <n v="0.0645"/>
        <m/>
      </sharedItems>
    </cacheField>
    <cacheField name="平均点击成本" numFmtId="0">
      <sharedItems containsString="0" containsBlank="1" containsNumber="1" minValue="0" maxValue="5.43" count="157">
        <n v="0.39"/>
        <n v="0.15"/>
        <n v="0.18"/>
        <n v="0.14"/>
        <n v="0.27"/>
        <n v="0.13"/>
        <n v="0.09"/>
        <n v="0.12"/>
        <n v="0.07"/>
        <n v="0.08"/>
        <n v="0.19"/>
        <n v="0.23"/>
        <n v="0.1"/>
        <n v="0.24"/>
        <n v="0.11"/>
        <n v="0.4"/>
        <n v="0.16"/>
        <n v="0.25"/>
        <n v="0.26"/>
        <n v="0.17"/>
        <n v="0.2"/>
        <n v="0.38"/>
        <n v="0.33"/>
        <n v="0.28"/>
        <n v="0.41"/>
        <n v="0.5"/>
        <n v="0.44"/>
        <n v="0.52"/>
        <n v="0.49"/>
        <n v="0.73"/>
        <n v="0.53"/>
        <n v="0.47"/>
        <n v="0.3"/>
        <n v="0.48"/>
        <n v="0.43"/>
        <n v="0.57"/>
        <n v="0.64"/>
        <n v="0.68"/>
        <n v="0.42"/>
        <n v="0.31"/>
        <n v="0.32"/>
        <n v="0.62"/>
        <n v="0.74"/>
        <n v="0.61"/>
        <n v="0.7"/>
        <n v="0.29"/>
        <n v="0.6"/>
        <n v="0.78"/>
        <n v="0.21"/>
        <n v="0.51"/>
        <n v="0.37"/>
        <n v="0.56"/>
        <n v="0.59"/>
        <n v="0.8"/>
        <n v="0.46"/>
        <n v="0.22"/>
        <n v="0.35"/>
        <n v="0.45"/>
        <n v="0.58"/>
        <n v="0.9"/>
        <n v="0.93"/>
        <n v="0.92"/>
        <n v="0.36"/>
        <n v="0.63"/>
        <n v="0.95"/>
        <n v="0.34"/>
        <n v="0.96"/>
        <n v="0.65"/>
        <n v="0.69"/>
        <n v="0.54"/>
        <n v="0.55"/>
        <n v="0.89"/>
        <n v="0.83"/>
        <n v="0.67"/>
        <n v="0.75"/>
        <n v="0.79"/>
        <n v="0.77"/>
        <n v="1.03"/>
        <n v="1.02"/>
        <n v="1.04"/>
        <n v="1.01"/>
        <n v="0.94"/>
        <n v="0.66"/>
        <n v="0.71"/>
        <n v="1.15"/>
        <n v="0.76"/>
        <n v="0.82"/>
        <n v="0.85"/>
        <n v="0.84"/>
        <n v="0.87"/>
        <n v="0.72"/>
        <n v="0.91"/>
        <n v="0.86"/>
        <n v="0.81"/>
        <n v="0.06"/>
        <n v="1.4"/>
        <n v="1.29"/>
        <n v="1.22"/>
        <n v="1.21"/>
        <n v="1.1"/>
        <n v="1.05"/>
        <n v="0.88"/>
        <n v="1.48"/>
        <n v="1.09"/>
        <n v="1.6"/>
        <n v="1.23"/>
        <n v="1.37"/>
        <n v="0.98"/>
        <n v="1.63"/>
        <n v="1.33"/>
        <n v="1.07"/>
        <n v="1.18"/>
        <n v="1.53"/>
        <n v="1.36"/>
        <n v="1.66"/>
        <n v="1.12"/>
        <n v="1.89"/>
        <n v="1.94"/>
        <n v="1.46"/>
        <n v="1.57"/>
        <n v="1.62"/>
        <n v="1.17"/>
        <n v="2.1"/>
        <n v="1.82"/>
        <n v="1.13"/>
        <n v="1.19"/>
        <n v="1.92"/>
        <n v="1.7"/>
        <n v="1"/>
        <n v="1.54"/>
        <n v="1.08"/>
        <n v="1.76"/>
        <n v="1.83"/>
        <n v="1.14"/>
        <n v="1.9"/>
        <n v="1.16"/>
        <n v="1.32"/>
        <n v="0.97"/>
        <n v="0.99"/>
        <n v="0"/>
        <n v="1.11"/>
        <n v="1.24"/>
        <n v="1.44"/>
        <n v="1.69"/>
        <n v="4.86"/>
        <n v="1.2"/>
        <n v="1.06"/>
        <n v="5.43"/>
        <n v="1.49"/>
        <n v="4.74"/>
        <n v="4.91"/>
        <n v="2.35"/>
        <n v="2.18"/>
        <n v="2.38"/>
        <n v="2.39"/>
        <n v="2.45"/>
        <m/>
      </sharedItems>
    </cacheField>
    <cacheField name="平均千次展示费用" numFmtId="0">
      <sharedItems containsString="0" containsBlank="1" containsNumber="1" minValue="0" maxValue="145" count="2109">
        <n v="26.31"/>
        <n v="9.68"/>
        <n v="10.66"/>
        <n v="9.71"/>
        <n v="9.07"/>
        <n v="19.45"/>
        <n v="8.26"/>
        <n v="9.62"/>
        <n v="6.39"/>
        <n v="6.56"/>
        <n v="6.8"/>
        <n v="5.44"/>
        <n v="7.16"/>
        <n v="7.23"/>
        <n v="6.88"/>
        <n v="6.52"/>
        <n v="11.48"/>
        <n v="6.69"/>
        <n v="12.62"/>
        <n v="7.61"/>
        <n v="14.05"/>
        <n v="8.88"/>
        <n v="21.65"/>
        <n v="12.12"/>
        <n v="8.52"/>
        <n v="7.26"/>
        <n v="11.95"/>
        <n v="15.27"/>
        <n v="6.94"/>
        <n v="5.53"/>
        <n v="13.25"/>
        <n v="12.47"/>
        <n v="6.02"/>
        <n v="12.92"/>
        <n v="11.96"/>
        <n v="8.44"/>
        <n v="9.25"/>
        <n v="13.61"/>
        <n v="13.71"/>
        <n v="6.07"/>
        <n v="14.15"/>
        <n v="13.03"/>
        <n v="8.79"/>
        <n v="9.54"/>
        <n v="10.15"/>
        <n v="12.8"/>
        <n v="5.86"/>
        <n v="12.25"/>
        <n v="11.11"/>
        <n v="10.46"/>
        <n v="8.42"/>
        <n v="9.42"/>
        <n v="14.94"/>
        <n v="5.54"/>
        <n v="12.69"/>
        <n v="11.02"/>
        <n v="12.6"/>
        <n v="11.04"/>
        <n v="11.8"/>
        <n v="6.47"/>
        <n v="16.75"/>
        <n v="13.46"/>
        <n v="11.66"/>
        <n v="16.85"/>
        <n v="8.95"/>
        <n v="14.84"/>
        <n v="17.96"/>
        <n v="6.44"/>
        <n v="13.28"/>
        <n v="15.07"/>
        <n v="8.15"/>
        <n v="11.91"/>
        <n v="11.71"/>
        <n v="19.93"/>
        <n v="6.15"/>
        <n v="11.13"/>
        <n v="14.75"/>
        <n v="8.6"/>
        <n v="18.14"/>
        <n v="13.34"/>
        <n v="21.92"/>
        <n v="7.63"/>
        <n v="8.89"/>
        <n v="14.61"/>
        <n v="8.21"/>
        <n v="16.6"/>
        <n v="12.15"/>
        <n v="18.26"/>
        <n v="6.59"/>
        <n v="10.78"/>
        <n v="14.27"/>
        <n v="7.44"/>
        <n v="12"/>
        <n v="13.1"/>
        <n v="19.26"/>
        <n v="10.7"/>
        <n v="13.09"/>
        <n v="7.75"/>
        <n v="9.34"/>
        <n v="12.82"/>
        <n v="20.57"/>
        <n v="6.04"/>
        <n v="13.89"/>
        <n v="13.3"/>
        <n v="7.96"/>
        <n v="10.73"/>
        <n v="12.85"/>
        <n v="12.57"/>
        <n v="11.67"/>
        <n v="8"/>
        <n v="24.28"/>
        <n v="5.72"/>
        <n v="11.5"/>
        <n v="20.33"/>
        <n v="12.23"/>
        <n v="17.02"/>
        <n v="14.8"/>
        <n v="18.23"/>
        <n v="12.68"/>
        <n v="19.28"/>
        <n v="15.51"/>
        <n v="48.66"/>
        <n v="23.53"/>
        <n v="5.64"/>
        <n v="11.42"/>
        <n v="23.67"/>
        <n v="10.95"/>
        <n v="14.39"/>
        <n v="14.44"/>
        <n v="12.24"/>
        <n v="17.49"/>
        <n v="26.44"/>
        <n v="6"/>
        <n v="13.82"/>
        <n v="26.18"/>
        <n v="10.82"/>
        <n v="14.18"/>
        <n v="13.91"/>
        <n v="10.79"/>
        <n v="19.05"/>
        <n v="15.8"/>
        <n v="27.84"/>
        <n v="24.66"/>
        <n v="27.01"/>
        <n v="25.1"/>
        <n v="9.65"/>
        <n v="9.51"/>
        <n v="13.66"/>
        <n v="10.29"/>
        <n v="20.29"/>
        <n v="17.17"/>
        <n v="21.49"/>
        <n v="21.16"/>
        <n v="21.86"/>
        <n v="18.52"/>
        <n v="7.18"/>
        <n v="8.1"/>
        <n v="9.32"/>
        <n v="15.5"/>
        <n v="16.88"/>
        <n v="20"/>
        <n v="17.91"/>
        <n v="16.55"/>
        <n v="19.25"/>
        <n v="7.54"/>
        <n v="9.03"/>
        <n v="11.27"/>
        <n v="11.73"/>
        <n v="9.45"/>
        <n v="15.21"/>
        <n v="16.65"/>
        <n v="20.17"/>
        <n v="17.48"/>
        <n v="17.46"/>
        <n v="21.81"/>
        <n v="9.02"/>
        <n v="14.33"/>
        <n v="13.23"/>
        <n v="8.49"/>
        <n v="17.93"/>
        <n v="15.82"/>
        <n v="20.4"/>
        <n v="16.73"/>
        <n v="18.27"/>
        <n v="16.42"/>
        <n v="17.09"/>
        <n v="14.36"/>
        <n v="15.83"/>
        <n v="9.73"/>
        <n v="14.97"/>
        <n v="18"/>
        <n v="18.69"/>
        <n v="19.68"/>
        <n v="12.48"/>
        <n v="19.42"/>
        <n v="15.68"/>
        <n v="17.51"/>
        <n v="16.92"/>
        <n v="18.58"/>
        <n v="12.67"/>
        <n v="18.2"/>
        <n v="14.25"/>
        <n v="18.85"/>
        <n v="15.59"/>
        <n v="14.56"/>
        <n v="17.75"/>
        <n v="13.77"/>
        <n v="16.82"/>
        <n v="17.15"/>
        <n v="14.19"/>
        <n v="19.03"/>
        <n v="17.31"/>
        <n v="14.53"/>
        <n v="17.52"/>
        <n v="12.55"/>
        <n v="13.7"/>
        <n v="19.85"/>
        <n v="17.38"/>
        <n v="7.62"/>
        <n v="7.43"/>
        <n v="8.86"/>
        <n v="16.14"/>
        <n v="17.37"/>
        <n v="19.84"/>
        <n v="19.17"/>
        <n v="14.55"/>
        <n v="21.61"/>
        <n v="14.54"/>
        <n v="15.64"/>
        <n v="19.69"/>
        <n v="18.65"/>
        <n v="13.69"/>
        <n v="9.17"/>
        <n v="9.74"/>
        <n v="15.16"/>
        <n v="4.94"/>
        <n v="14.58"/>
        <n v="8.35"/>
        <n v="5.27"/>
        <n v="5.55"/>
        <n v="4.3"/>
        <n v="17.72"/>
        <n v="15.9"/>
        <n v="29.01"/>
        <n v="12.37"/>
        <n v="12.87"/>
        <n v="17.81"/>
        <n v="19.51"/>
        <n v="26.08"/>
        <n v="11.72"/>
        <n v="11.31"/>
        <n v="14.57"/>
        <n v="6.38"/>
        <n v="23.97"/>
        <n v="10.58"/>
        <n v="6.4"/>
        <n v="17.35"/>
        <n v="9.28"/>
        <n v="17.83"/>
        <n v="14.82"/>
        <n v="24.13"/>
        <n v="13.11"/>
        <n v="17.74"/>
        <n v="26.04"/>
        <n v="11.43"/>
        <n v="13.5"/>
        <n v="8.73"/>
        <n v="17.12"/>
        <n v="10.68"/>
        <n v="4.02"/>
        <n v="16.59"/>
        <n v="7.76"/>
        <n v="7.65"/>
        <n v="2.62"/>
        <n v="12.56"/>
        <n v="19.66"/>
        <n v="28.29"/>
        <n v="18.09"/>
        <n v="22.73"/>
        <n v="12.54"/>
        <n v="16.76"/>
        <n v="17.16"/>
        <n v="16.84"/>
        <n v="24.79"/>
        <n v="9.46"/>
        <n v="14.76"/>
        <n v="15.06"/>
        <n v="21.66"/>
        <n v="8.24"/>
        <n v="7.27"/>
        <n v="20.93"/>
        <n v="11.24"/>
        <n v="9.15"/>
        <n v="9.09"/>
        <n v="11.12"/>
        <n v="8.87"/>
        <n v="12.98"/>
        <n v="8.47"/>
        <n v="18.41"/>
        <n v="30.11"/>
        <n v="17.71"/>
        <n v="15.37"/>
        <n v="22.38"/>
        <n v="13.14"/>
        <n v="16.16"/>
        <n v="26.14"/>
        <n v="10"/>
        <n v="8.2"/>
        <n v="16.35"/>
        <n v="21.41"/>
        <n v="11.44"/>
        <n v="5.26"/>
        <n v="22.86"/>
        <n v="10.99"/>
        <n v="11.26"/>
        <n v="8.82"/>
        <n v="2.18"/>
        <n v="12.35"/>
        <n v="14.48"/>
        <n v="13.13"/>
        <n v="11.25"/>
        <n v="15.53"/>
        <n v="24.78"/>
        <n v="17.39"/>
        <n v="16.71"/>
        <n v="15.09"/>
        <n v="19.46"/>
        <n v="15.31"/>
        <n v="14.49"/>
        <n v="16.74"/>
        <n v="26.01"/>
        <n v="9.23"/>
        <n v="10.52"/>
        <n v="15.11"/>
        <n v="11"/>
        <n v="20.62"/>
        <n v="15.57"/>
        <n v="5.88"/>
        <n v="23.02"/>
        <n v="6.45"/>
        <n v="13.04"/>
        <n v="4"/>
        <n v="12.5"/>
        <n v="14.42"/>
        <n v="12.53"/>
        <n v="16.21"/>
        <n v="11.23"/>
        <n v="19.98"/>
        <n v="16.64"/>
        <n v="14.23"/>
        <n v="20.85"/>
        <n v="12.78"/>
        <n v="12.04"/>
        <n v="15.42"/>
        <n v="26.77"/>
        <n v="9.76"/>
        <n v="13.74"/>
        <n v="10.4"/>
        <n v="8.96"/>
        <n v="11.75"/>
        <n v="3.17"/>
        <n v="8.19"/>
        <n v="21.15"/>
        <n v="13.68"/>
        <n v="21.99"/>
        <n v="6.76"/>
        <n v="10.33"/>
        <n v="3.83"/>
        <n v="42.21"/>
        <n v="15.26"/>
        <n v="18.61"/>
        <n v="13.98"/>
        <n v="21.8"/>
        <n v="11.54"/>
        <n v="12.05"/>
        <n v="26.28"/>
        <n v="11.79"/>
        <n v="9.53"/>
        <n v="18.35"/>
        <n v="13.84"/>
        <n v="6.7"/>
        <n v="10.89"/>
        <n v="11.1"/>
        <n v="4.45"/>
        <n v="9.2"/>
        <n v="23.44"/>
        <n v="12.06"/>
        <n v="23.42"/>
        <n v="8.36"/>
        <n v="11.15"/>
        <n v="5.11"/>
        <n v="23.73"/>
        <n v="16.83"/>
        <n v="19.08"/>
        <n v="14.5"/>
        <n v="23.76"/>
        <n v="9.96"/>
        <n v="11.08"/>
        <n v="26.64"/>
        <n v="14.29"/>
        <n v="6.01"/>
        <n v="20.28"/>
        <n v="12.22"/>
        <n v="10.98"/>
        <n v="3.28"/>
        <n v="5.7"/>
        <n v="20.05"/>
        <n v="8.31"/>
        <n v="22.42"/>
        <n v="7.72"/>
        <n v="11.38"/>
        <n v="5.83"/>
        <n v="19.52"/>
        <n v="18.97"/>
        <n v="18.1"/>
        <n v="14.2"/>
        <n v="20.74"/>
        <n v="9.52"/>
        <n v="30.78"/>
        <n v="12.2"/>
        <n v="12.18"/>
        <n v="9.8"/>
        <n v="19.91"/>
        <n v="14.71"/>
        <n v="5.81"/>
        <n v="19.73"/>
        <n v="10.53"/>
        <n v="12.4"/>
        <n v="9.79"/>
        <n v="3.14"/>
        <n v="6.58"/>
        <n v="22.89"/>
        <n v="11.61"/>
        <n v="6.95"/>
        <n v="5.78"/>
        <n v="20.64"/>
        <n v="15.41"/>
        <n v="18.82"/>
        <n v="22.52"/>
        <n v="8.46"/>
        <n v="10.3"/>
        <n v="12.3"/>
        <n v="25.02"/>
        <n v="11.86"/>
        <n v="19.63"/>
        <n v="21.02"/>
        <n v="9.01"/>
        <n v="14.24"/>
        <n v="8.07"/>
        <n v="19.33"/>
        <n v="7.29"/>
        <n v="17.1"/>
        <n v="6.28"/>
        <n v="18.84"/>
        <n v="10.54"/>
        <n v="18.43"/>
        <n v="15.56"/>
        <n v="9.78"/>
        <n v="9.5"/>
        <n v="12.01"/>
        <n v="4.63"/>
        <n v="18.12"/>
        <n v="9.86"/>
        <n v="14.08"/>
        <n v="8.55"/>
        <n v="10.26"/>
        <n v="13.72"/>
        <n v="19.22"/>
        <n v="7.28"/>
        <n v="7.67"/>
        <n v="12.81"/>
        <n v="16.52"/>
        <n v="21.14"/>
        <n v="9.56"/>
        <n v="14.93"/>
        <n v="12.97"/>
        <n v="10.45"/>
        <n v="11.17"/>
        <n v="18.39"/>
        <n v="17.22"/>
        <n v="2.93"/>
        <n v="12.02"/>
        <n v="2.3"/>
        <n v="7.4"/>
        <n v="26.54"/>
        <n v="12.45"/>
        <n v="24.83"/>
        <n v="11.51"/>
        <n v="11.28"/>
        <n v="6.1"/>
        <n v="18.05"/>
        <n v="12.9"/>
        <n v="19.36"/>
        <n v="13.62"/>
        <n v="24.07"/>
        <n v="19.1"/>
        <n v="25.47"/>
        <n v="17.7"/>
        <n v="13"/>
        <n v="8.99"/>
        <n v="4.36"/>
        <n v="16.29"/>
        <n v="11.22"/>
        <n v="7.33"/>
        <n v="10.27"/>
        <n v="23.32"/>
        <n v="10.77"/>
        <n v="21.44"/>
        <n v="10.55"/>
        <n v="6.85"/>
        <n v="18.88"/>
        <n v="10.49"/>
        <n v="22.35"/>
        <n v="14.85"/>
        <n v="25.03"/>
        <n v="9.12"/>
        <n v="10.44"/>
        <n v="12.43"/>
        <n v="22.98"/>
        <n v="12.31"/>
        <n v="10.61"/>
        <n v="11.9"/>
        <n v="5.47"/>
        <n v="19.48"/>
        <n v="9.47"/>
        <n v="4.62"/>
        <n v="14.81"/>
        <n v="25.31"/>
        <n v="6.29"/>
        <n v="11.69"/>
        <n v="23.48"/>
        <n v="14.68"/>
        <n v="25"/>
        <n v="10.08"/>
        <n v="11.21"/>
        <n v="12.51"/>
        <n v="23.36"/>
        <n v="12.36"/>
        <n v="11.4"/>
        <n v="19.8"/>
        <n v="14.6"/>
        <n v="4.93"/>
        <n v="19.07"/>
        <n v="11.07"/>
        <n v="11.34"/>
        <n v="12.58"/>
        <n v="25.04"/>
        <n v="24.93"/>
        <n v="10.11"/>
        <n v="6.11"/>
        <n v="18.34"/>
        <n v="11.45"/>
        <n v="21.54"/>
        <n v="14.65"/>
        <n v="28.07"/>
        <n v="10.67"/>
        <n v="19.99"/>
        <n v="13.45"/>
        <n v="11.47"/>
        <n v="10.85"/>
        <n v="18.91"/>
        <n v="13.52"/>
        <n v="6.3"/>
        <n v="18.48"/>
        <n v="10.43"/>
        <n v="8.3"/>
        <n v="13.8"/>
        <n v="24.48"/>
        <n v="10.1"/>
        <n v="24.4"/>
        <n v="10.14"/>
        <n v="11.78"/>
        <n v="6.49"/>
        <n v="19.56"/>
        <n v="16.47"/>
        <n v="19.13"/>
        <n v="18.54"/>
        <n v="10.92"/>
        <n v="21.35"/>
        <n v="14.41"/>
        <n v="18.57"/>
        <n v="10.64"/>
        <n v="10.9"/>
        <n v="13.81"/>
        <n v="17.82"/>
        <n v="8.38"/>
        <n v="11.56"/>
        <n v="8.13"/>
        <n v="7.48"/>
        <n v="6.79"/>
        <n v="27.1"/>
        <n v="10.28"/>
        <n v="11.62"/>
        <n v="7.1"/>
        <n v="17.79"/>
        <n v="17.55"/>
        <n v="12.42"/>
        <n v="16.1"/>
        <n v="18.22"/>
        <n v="21.23"/>
        <n v="20.8"/>
        <n v="9.48"/>
        <n v="9.49"/>
        <n v="13.37"/>
        <n v="5.36"/>
        <n v="18.94"/>
        <n v="3.73"/>
        <n v="22.39"/>
        <n v="10.2"/>
        <n v="9.82"/>
        <n v="6.84"/>
        <n v="18.59"/>
        <n v="15.24"/>
        <n v="12.49"/>
        <n v="11.98"/>
        <n v="14.22"/>
        <n v="15.3"/>
        <n v="19.79"/>
        <n v="13.38"/>
        <n v="12.17"/>
        <n v="9.05"/>
        <n v="9.84"/>
        <n v="18.63"/>
        <n v="4.39"/>
        <n v="20.6"/>
        <n v="19.71"/>
        <n v="9.44"/>
        <n v="13.76"/>
        <n v="10.56"/>
        <n v="6.72"/>
        <n v="22.56"/>
        <n v="11.39"/>
        <n v="14.35"/>
        <n v="13.67"/>
        <n v="14.79"/>
        <n v="9.4"/>
        <n v="8.9"/>
        <n v="19.7"/>
        <n v="7.9"/>
        <n v="17.18"/>
        <n v="17.86"/>
        <n v="10.36"/>
        <n v="6.9"/>
        <n v="21.09"/>
        <n v="10.62"/>
        <n v="18.16"/>
        <n v="17.3"/>
        <n v="10.91"/>
        <n v="12.89"/>
        <n v="16.51"/>
        <n v="14.91"/>
        <n v="23.01"/>
        <n v="9.67"/>
        <n v="15.13"/>
        <n v="18.71"/>
        <n v="20.81"/>
        <n v="7.46"/>
        <n v="6.83"/>
        <n v="7.02"/>
        <n v="15.12"/>
        <n v="10.93"/>
        <n v="9.36"/>
        <n v="12.99"/>
        <n v="16.27"/>
        <n v="14.92"/>
        <n v="21.78"/>
        <n v="11.82"/>
        <n v="11.05"/>
        <n v="9.31"/>
        <n v="13.29"/>
        <n v="18.67"/>
        <n v="9.9"/>
        <n v="6.33"/>
        <n v="16.25"/>
        <n v="11.93"/>
        <n v="10.13"/>
        <n v="21.01"/>
        <n v="19.04"/>
        <n v="10.34"/>
        <n v="16.09"/>
        <n v="14.03"/>
        <n v="20.44"/>
        <n v="11.36"/>
        <n v="10.47"/>
        <n v="11.88"/>
        <n v="19.27"/>
        <n v="10.84"/>
        <n v="19.9"/>
        <n v="8.63"/>
        <n v="10.02"/>
        <n v="5.69"/>
        <n v="17.32"/>
        <n v="10.41"/>
        <n v="8.14"/>
        <n v="10.72"/>
        <n v="13.36"/>
        <n v="13.92"/>
        <n v="17.78"/>
        <n v="12.09"/>
        <n v="17"/>
        <n v="10.6"/>
        <n v="20.38"/>
        <n v="11.37"/>
        <n v="18.32"/>
        <n v="11.41"/>
        <n v="13.41"/>
        <n v="25.26"/>
        <n v="21.26"/>
        <n v="14.14"/>
        <n v="18.17"/>
        <n v="12.72"/>
        <n v="15.43"/>
        <n v="18.38"/>
        <n v="9.7"/>
        <n v="16.57"/>
        <n v="20.22"/>
        <n v="19.95"/>
        <n v="11.76"/>
        <n v="10.22"/>
        <n v="16.99"/>
        <n v="11.58"/>
        <n v="12.96"/>
        <n v="16.32"/>
        <n v="8.16"/>
        <n v="10.09"/>
        <n v="19.24"/>
        <n v="20.49"/>
        <n v="17.56"/>
        <n v="23.47"/>
        <n v="17.34"/>
        <n v="17.5"/>
        <n v="15.23"/>
        <n v="15.61"/>
        <n v="8.53"/>
        <n v="14.95"/>
        <n v="18.07"/>
        <n v="13.31"/>
        <n v="21.45"/>
        <n v="12.59"/>
        <n v="6.77"/>
        <n v="14.06"/>
        <n v="10.39"/>
        <n v="11.68"/>
        <n v="22.48"/>
        <n v="19.59"/>
        <n v="12.11"/>
        <n v="15.84"/>
        <n v="17.59"/>
        <n v="14.98"/>
        <n v="18.3"/>
        <n v="8.92"/>
        <n v="20.11"/>
        <n v="10.76"/>
        <n v="7.08"/>
        <n v="14.1"/>
        <n v="11.89"/>
        <n v="21.12"/>
        <n v="19.2"/>
        <n v="13.65"/>
        <n v="13.44"/>
        <n v="13.07"/>
        <n v="15.87"/>
        <n v="17.13"/>
        <n v="13.22"/>
        <n v="23.08"/>
        <n v="10.57"/>
        <n v="18.74"/>
        <n v="9.93"/>
        <n v="9.72"/>
        <n v="6.67"/>
        <n v="23.59"/>
        <n v="10.63"/>
        <n v="23.83"/>
        <n v="18.56"/>
        <n v="8.12"/>
        <n v="12.79"/>
        <n v="16.94"/>
        <n v="20.69"/>
        <n v="10.94"/>
        <n v="22.57"/>
        <n v="24.17"/>
        <n v="12.07"/>
        <n v="7.41"/>
        <n v="18.98"/>
        <n v="12.27"/>
        <n v="9.77"/>
        <n v="22.54"/>
        <n v="22.55"/>
        <n v="19.75"/>
        <n v="16.43"/>
        <n v="15.6"/>
        <n v="9.27"/>
        <n v="21.82"/>
        <n v="11.64"/>
        <n v="19.4"/>
        <n v="26.47"/>
        <n v="14.28"/>
        <n v="10.69"/>
        <n v="11.49"/>
        <n v="10.42"/>
        <n v="18.28"/>
        <n v="29.14"/>
        <n v="18.06"/>
        <n v="13.63"/>
        <n v="14.89"/>
        <n v="17.04"/>
        <n v="20.86"/>
        <n v="9.39"/>
        <n v="19.62"/>
        <n v="24.46"/>
        <n v="7.17"/>
        <n v="19.57"/>
        <n v="12.71"/>
        <n v="24.47"/>
        <n v="18.18"/>
        <n v="11.99"/>
        <n v="15.08"/>
        <n v="22.34"/>
        <n v="22.45"/>
        <n v="6.06"/>
        <n v="12.94"/>
        <n v="10.38"/>
        <n v="9.88"/>
        <n v="9.95"/>
        <n v="19.53"/>
        <n v="13.02"/>
        <n v="18.75"/>
        <n v="18.04"/>
        <n v="10.32"/>
        <n v="24.08"/>
        <n v="9.26"/>
        <n v="8.18"/>
        <n v="10.23"/>
        <n v="15.97"/>
        <n v="15.94"/>
        <n v="11.92"/>
        <n v="9.41"/>
        <n v="15.98"/>
        <n v="13.96"/>
        <n v="12.7"/>
        <n v="22.93"/>
        <n v="9.08"/>
        <n v="8.57"/>
        <n v="7.37"/>
        <n v="12.26"/>
        <n v="10.03"/>
        <n v="12.64"/>
        <n v="16.12"/>
        <n v="13.79"/>
        <n v="22.11"/>
        <n v="22.62"/>
        <n v="10.97"/>
        <n v="10.25"/>
        <n v="10.01"/>
        <n v="18.42"/>
        <n v="15.14"/>
        <n v="15.92"/>
        <n v="14.4"/>
        <n v="23.05"/>
        <n v="22.19"/>
        <n v="5.75"/>
        <n v="12.66"/>
        <n v="11.33"/>
        <n v="12.46"/>
        <n v="4.19"/>
        <n v="24.59"/>
        <n v="14.69"/>
        <n v="19.92"/>
        <n v="22.84"/>
        <n v="17.29"/>
        <n v="13.35"/>
        <n v="15.71"/>
        <n v="14.46"/>
        <n v="13.49"/>
        <n v="15.49"/>
        <n v="23.69"/>
        <n v="16.67"/>
        <n v="25.18"/>
        <n v="10.96"/>
        <n v="9.92"/>
        <n v="15.72"/>
        <n v="14.13"/>
        <n v="16.58"/>
        <n v="6.97"/>
        <n v="15.95"/>
        <n v="14.96"/>
        <n v="16.33"/>
        <n v="22.09"/>
        <n v="23.11"/>
        <n v="14.47"/>
        <n v="10.81"/>
        <n v="5.3"/>
        <n v="15.05"/>
        <n v="17.33"/>
        <n v="11.63"/>
        <n v="16.07"/>
        <n v="15.86"/>
        <n v="15.74"/>
        <n v="5.57"/>
        <n v="16.66"/>
        <n v="15.54"/>
        <n v="19.47"/>
        <n v="26.53"/>
        <n v="13.97"/>
        <n v="13.33"/>
        <n v="5.04"/>
        <n v="5.4"/>
        <n v="17.2"/>
        <n v="16.86"/>
        <n v="24.92"/>
        <n v="11.53"/>
        <n v="12.16"/>
        <n v="13.05"/>
        <n v="5.61"/>
        <n v="6.12"/>
        <n v="14.34"/>
        <n v="16.5"/>
        <n v="11.77"/>
        <n v="19"/>
        <n v="26.95"/>
        <n v="15.03"/>
        <n v="16.56"/>
        <n v="20.92"/>
        <n v="8.98"/>
        <n v="17.26"/>
        <n v="13.6"/>
        <n v="20.89"/>
        <n v="24.15"/>
        <n v="11.7"/>
        <n v="14.21"/>
        <n v="11.29"/>
        <n v="11.65"/>
        <n v="20.3"/>
        <n v="22.07"/>
        <n v="21.87"/>
        <n v="12.61"/>
        <n v="13.21"/>
        <n v="10.51"/>
        <n v="11.55"/>
        <n v="7.32"/>
        <n v="8.27"/>
        <n v="20.79"/>
        <n v="2.83"/>
        <n v="13.4"/>
        <n v="12.28"/>
        <n v="10.74"/>
        <n v="19.34"/>
        <n v="9"/>
        <n v="8.91"/>
        <n v="13.12"/>
        <n v="7.04"/>
        <n v="8.22"/>
        <n v="16.69"/>
        <n v="8.85"/>
        <n v="14.87"/>
        <n v="22.91"/>
        <n v="20.91"/>
        <n v="12.63"/>
        <n v="8.84"/>
        <n v="11.57"/>
        <n v="8.83"/>
        <n v="16.34"/>
        <n v="20.68"/>
        <n v="7.19"/>
        <n v="26.25"/>
        <n v="21.37"/>
        <n v="26.39"/>
        <n v="25.34"/>
        <n v="9.33"/>
        <n v="14.17"/>
        <n v="7.71"/>
        <n v="9.04"/>
        <n v="17.28"/>
        <n v="20.63"/>
        <n v="7.21"/>
        <n v="25.61"/>
        <n v="22.63"/>
        <n v="14.02"/>
        <n v="13.64"/>
        <n v="7.82"/>
        <n v="8.62"/>
        <n v="20.42"/>
        <n v="20.12"/>
        <n v="11.6"/>
        <n v="8.11"/>
        <n v="14.77"/>
        <n v="22.61"/>
        <n v="22.24"/>
        <n v="7.14"/>
        <n v="7.99"/>
        <n v="19.96"/>
        <n v="11.85"/>
        <n v="7.36"/>
        <n v="24.24"/>
        <n v="22.3"/>
        <n v="7.55"/>
        <n v="22"/>
        <n v="24.39"/>
        <n v="9.91"/>
        <n v="19.43"/>
        <n v="7.79"/>
        <n v="20.09"/>
        <n v="8.51"/>
        <n v="21.13"/>
        <n v="28"/>
        <n v="10.5"/>
        <n v="8.67"/>
        <n v="10.31"/>
        <n v="19.88"/>
        <n v="24.5"/>
        <n v="25.69"/>
        <n v="7.98"/>
        <n v="20.16"/>
        <n v="9.11"/>
        <n v="24.52"/>
        <n v="7.68"/>
        <n v="8.81"/>
        <n v="19.16"/>
        <n v="23.29"/>
        <n v="9.98"/>
        <n v="23.12"/>
        <n v="22.36"/>
        <n v="10.06"/>
        <n v="7.86"/>
        <n v="26.03"/>
        <n v="6.46"/>
        <n v="16.79"/>
        <n v="9.57"/>
        <n v="18.86"/>
        <n v="22.5"/>
        <n v="6.74"/>
        <n v="14.88"/>
        <n v="7.22"/>
        <n v="26.81"/>
        <n v="15.65"/>
        <n v="19.78"/>
        <n v="23.82"/>
        <n v="11.06"/>
        <n v="14.73"/>
        <n v="9.19"/>
        <n v="6.92"/>
        <n v="28.21"/>
        <n v="16.68"/>
        <n v="20.78"/>
        <n v="6.48"/>
        <n v="9.63"/>
        <n v="20.87"/>
        <n v="20.27"/>
        <n v="21.94"/>
        <n v="6.37"/>
        <n v="16.24"/>
        <n v="11.09"/>
        <n v="9.61"/>
        <n v="17.98"/>
        <n v="22.58"/>
        <n v="23.85"/>
        <n v="21.08"/>
        <n v="27.37"/>
        <n v="8.93"/>
        <n v="16.97"/>
        <n v="23.28"/>
        <n v="19.74"/>
        <n v="12.41"/>
        <n v="15.79"/>
        <n v="10.04"/>
        <n v="30.68"/>
        <n v="8.71"/>
        <n v="13.87"/>
        <n v="4.41"/>
        <n v="15.19"/>
        <n v="11.94"/>
        <n v="24.43"/>
        <n v="23.14"/>
        <n v="10.48"/>
        <n v="15.02"/>
        <n v="7.69"/>
        <n v="29.85"/>
        <n v="7.35"/>
        <n v="8.56"/>
        <n v="9.64"/>
        <n v="4.78"/>
        <n v="12.52"/>
        <n v="8.04"/>
        <n v="10.75"/>
        <n v="3.38"/>
        <n v="18.44"/>
        <n v="22.33"/>
        <n v="21.31"/>
        <n v="9.81"/>
        <n v="7.83"/>
        <n v="29.97"/>
        <n v="8.25"/>
        <n v="9.38"/>
        <n v="8.17"/>
        <n v="17.84"/>
        <n v="21.11"/>
        <n v="19.72"/>
        <n v="14.64"/>
        <n v="16.18"/>
        <n v="7.94"/>
        <n v="6.55"/>
        <n v="6.68"/>
        <n v="16.93"/>
        <n v="17.66"/>
        <n v="21.1"/>
        <n v="17.58"/>
        <n v="7.77"/>
        <n v="15.22"/>
        <n v="6.99"/>
        <n v="16.22"/>
        <n v="5.93"/>
        <n v="7.64"/>
        <n v="6.27"/>
        <n v="5.77"/>
        <n v="6.62"/>
        <n v="19.19"/>
        <n v="21.73"/>
        <n v="10.24"/>
        <n v="10.07"/>
        <n v="6.81"/>
        <n v="16.45"/>
        <n v="8.09"/>
        <n v="7.53"/>
        <n v="6.64"/>
        <n v="6.5"/>
        <n v="18.77"/>
        <n v="17.57"/>
        <n v="9.55"/>
        <n v="8.5"/>
        <n v="7.8"/>
        <n v="5.01"/>
        <n v="14.04"/>
        <n v="18.47"/>
        <n v="6.96"/>
        <n v="15.63"/>
        <n v="11.32"/>
        <n v="14.52"/>
        <n v="6.35"/>
        <n v="11.2"/>
        <n v="18.51"/>
        <n v="17.08"/>
        <n v="16.89"/>
        <n v="16.63"/>
        <n v="7.07"/>
        <n v="8.23"/>
        <n v="14.51"/>
        <n v="9.6"/>
        <n v="12.95"/>
        <n v="16.62"/>
        <n v="14.45"/>
        <n v="13.93"/>
        <n v="12.84"/>
        <n v="18.96"/>
        <n v="9.99"/>
        <n v="9.24"/>
        <n v="15.58"/>
        <n v="14.99"/>
        <n v="19.41"/>
        <n v="19.02"/>
        <n v="12.1"/>
        <n v="6.87"/>
        <n v="7.01"/>
        <n v="13.48"/>
        <n v="12.93"/>
        <n v="16.7"/>
        <n v="18.66"/>
        <n v="15.7"/>
        <n v="12.13"/>
        <n v="13.57"/>
        <n v="13.24"/>
        <n v="16"/>
        <n v="5.9"/>
        <n v="10.86"/>
        <n v="21.6"/>
        <n v="5.85"/>
        <n v="8.69"/>
        <n v="13.75"/>
        <n v="13.51"/>
        <n v="13.26"/>
        <n v="6.09"/>
        <n v="11.84"/>
        <n v="20.84"/>
        <n v="18.9"/>
        <n v="14.83"/>
        <n v="19.94"/>
        <n v="11.35"/>
        <n v="11.81"/>
        <n v="14.11"/>
        <n v="12.83"/>
        <n v="6.91"/>
        <n v="17.19"/>
        <n v="28.55"/>
        <n v="4.27"/>
        <n v="4.58"/>
        <n v="12.65"/>
        <n v="20.31"/>
        <n v="8.75"/>
        <n v="19.58"/>
        <n v="15.47"/>
        <n v="14.74"/>
        <n v="14.62"/>
        <n v="9.87"/>
        <n v="10.35"/>
        <n v="7.6"/>
        <n v="18.4"/>
        <n v="9.22"/>
        <n v="14.01"/>
        <n v="7"/>
        <n v="8.94"/>
        <n v="26.05"/>
        <n v="15.67"/>
        <n v="13.43"/>
        <n v="22.97"/>
        <n v="21.47"/>
        <n v="15.55"/>
        <n v="20.72"/>
        <n v="20.99"/>
        <n v="17.21"/>
        <n v="19.61"/>
        <n v="20.97"/>
        <n v="21.3"/>
        <n v="15.52"/>
        <n v="13.08"/>
        <n v="11.97"/>
        <n v="17.67"/>
        <n v="21.88"/>
        <n v="12.88"/>
        <n v="19.21"/>
        <n v="13.88"/>
        <n v="22.06"/>
        <n v="21.32"/>
        <n v="20.35"/>
        <n v="17.95"/>
        <n v="7.95"/>
        <n v="10.87"/>
        <n v="17.89"/>
        <n v="13.2"/>
        <n v="16.17"/>
        <n v="23.91"/>
        <n v="17.92"/>
        <n v="29"/>
        <n v="17.73"/>
        <n v="13.16"/>
        <n v="20.46"/>
        <n v="15.34"/>
        <n v="16.31"/>
        <n v="17.54"/>
        <n v="18.79"/>
        <n v="22.18"/>
        <n v="14.16"/>
        <n v="13.42"/>
        <n v="20.41"/>
        <n v="12.38"/>
        <n v="13.9"/>
        <n v="21.06"/>
        <n v="16.87"/>
        <n v="16.08"/>
        <n v="28.22"/>
        <n v="41.05"/>
        <n v="10.17"/>
        <n v="20.24"/>
        <n v="14.66"/>
        <n v="18.8"/>
        <n v="15.73"/>
        <n v="20.07"/>
        <n v="25.07"/>
        <n v="19.38"/>
        <n v="22.25"/>
        <n v="26.83"/>
        <n v="14.26"/>
        <n v="24.12"/>
        <n v="21.07"/>
        <n v="19.14"/>
        <n v="22.2"/>
        <n v="8.45"/>
        <n v="20.48"/>
        <n v="16.61"/>
        <n v="22.77"/>
        <n v="20.77"/>
        <n v="23.65"/>
        <n v="8.32"/>
        <n v="15.33"/>
        <n v="16.01"/>
        <n v="21.59"/>
        <n v="20.06"/>
        <n v="23.25"/>
        <n v="8.76"/>
        <n v="20.13"/>
        <n v="7.7"/>
        <n v="20.88"/>
        <n v="9.89"/>
        <n v="12.19"/>
        <n v="9.59"/>
        <n v="23.03"/>
        <n v="17.45"/>
        <n v="19.09"/>
        <n v="12.14"/>
        <n v="8.59"/>
        <n v="19.31"/>
        <n v="11.46"/>
        <n v="10.21"/>
        <n v="18.24"/>
        <n v="8.28"/>
        <n v="19.6"/>
        <n v="17.14"/>
        <n v="8.68"/>
        <n v="18.21"/>
        <n v="8.65"/>
        <n v="8.41"/>
        <n v="18.87"/>
        <n v="22.7"/>
        <n v="23.04"/>
        <n v="18.29"/>
        <n v="21.43"/>
        <n v="20.34"/>
        <n v="20.39"/>
        <n v="18.55"/>
        <n v="7.93"/>
        <n v="3.09"/>
        <n v="15.96"/>
        <n v="22.14"/>
        <n v="18.93"/>
        <n v="18.31"/>
        <n v="19.81"/>
        <n v="21.52"/>
        <n v="16.98"/>
        <n v="8.34"/>
        <n v="12.91"/>
        <n v="16.96"/>
        <n v="21.76"/>
        <n v="8.48"/>
        <n v="19.12"/>
        <n v="12.86"/>
        <n v="18.62"/>
        <n v="16.53"/>
        <n v="9.66"/>
        <n v="7.51"/>
        <n v="13.27"/>
        <n v="21.53"/>
        <n v="20.47"/>
        <n v="7.5"/>
        <n v="8.61"/>
        <n v="22.02"/>
        <n v="21.77"/>
        <n v="16.2"/>
        <n v="16.48"/>
        <n v="15.18"/>
        <n v="10.12"/>
        <n v="15.46"/>
        <n v="23.39"/>
        <n v="20.19"/>
        <n v="10.88"/>
        <n v="20.36"/>
        <n v="8.64"/>
        <n v="21.84"/>
        <n v="25.23"/>
        <n v="8.66"/>
        <n v="7.49"/>
        <n v="9.16"/>
        <n v="22.47"/>
        <n v="19.29"/>
        <n v="20.98"/>
        <n v="12.21"/>
        <n v="9.21"/>
        <n v="7.81"/>
        <n v="17.03"/>
        <n v="24.62"/>
        <n v="8.03"/>
        <n v="5.92"/>
        <n v="8.4"/>
        <n v="11.03"/>
        <n v="21.19"/>
        <n v="20.32"/>
        <n v="11.83"/>
        <n v="9.18"/>
        <n v="23.68"/>
        <n v="14.78"/>
        <n v="16.41"/>
        <n v="7.25"/>
        <n v="24.96"/>
        <n v="11.18"/>
        <n v="22.04"/>
        <n v="20.73"/>
        <n v="16.72"/>
        <n v="12.34"/>
        <n v="26.12"/>
        <n v="16.26"/>
        <n v="8.8"/>
        <n v="16.15"/>
        <n v="15.1"/>
        <n v="20.75"/>
        <n v="15.15"/>
        <n v="8.39"/>
        <n v="30.41"/>
        <n v="21.95"/>
        <n v="14.67"/>
        <n v="9.97"/>
        <n v="3.67"/>
        <n v="16.44"/>
        <n v="15.25"/>
        <n v="12.29"/>
        <n v="29.43"/>
        <n v="13.18"/>
        <n v="18.99"/>
        <n v="11.87"/>
        <n v="5.39"/>
        <n v="25.45"/>
        <n v="28.53"/>
        <n v="21.85"/>
        <n v="15.04"/>
        <n v="12.73"/>
        <n v="27.2"/>
        <n v="25.58"/>
        <n v="21.46"/>
        <n v="25.88"/>
        <n v="2.87"/>
        <n v="27.21"/>
        <n v="24.19"/>
        <n v="20.37"/>
        <n v="12.75"/>
        <n v="26.42"/>
        <n v="24.1"/>
        <n v="17.24"/>
        <n v="13.95"/>
        <n v="23.63"/>
        <n v="8.77"/>
        <n v="13.83"/>
        <n v="2.7"/>
        <n v="28.77"/>
        <n v="18.92"/>
        <n v="21.63"/>
        <n v="17.4"/>
        <n v="14.9"/>
        <n v="22.4"/>
        <n v="24.9"/>
        <n v="26.66"/>
        <n v="2.82"/>
        <n v="32.01"/>
        <n v="10.18"/>
        <n v="18.45"/>
        <n v="12.76"/>
        <n v="23.98"/>
        <n v="18.78"/>
        <n v="27.77"/>
        <n v="27.58"/>
        <n v="23.99"/>
        <n v="21.83"/>
        <n v="25.21"/>
        <n v="14.07"/>
        <n v="15.91"/>
        <n v="23.88"/>
        <n v="24.14"/>
        <n v="19.83"/>
        <n v="26.32"/>
        <n v="25.16"/>
        <n v="17.68"/>
        <n v="13.78"/>
        <n v="18.11"/>
        <n v="27.49"/>
        <n v="15.85"/>
        <n v="21.93"/>
        <n v="12.33"/>
        <n v="28.84"/>
        <n v="17.87"/>
        <n v="19.49"/>
        <n v="13.73"/>
        <n v="17.6"/>
        <n v="37.54"/>
        <n v="27.66"/>
        <n v="35.71"/>
        <n v="23.06"/>
        <n v="17.77"/>
        <n v="12.39"/>
        <n v="26.45"/>
        <n v="28.89"/>
        <n v="25.17"/>
        <n v="32.95"/>
        <n v="17.69"/>
        <n v="23.56"/>
        <n v="16.39"/>
        <n v="25.14"/>
        <n v="24.54"/>
        <n v="35.39"/>
        <n v="22.05"/>
        <n v="36.19"/>
        <n v="37.08"/>
        <n v="17.88"/>
        <n v="18.83"/>
        <n v="18.01"/>
        <n v="27.5"/>
        <n v="23.09"/>
        <n v="32.34"/>
        <n v="15.69"/>
        <n v="15.17"/>
        <n v="25.52"/>
        <n v="19.89"/>
        <n v="40.19"/>
        <n v="17.23"/>
        <n v="31.87"/>
        <n v="32.58"/>
        <n v="15.93"/>
        <n v="13.54"/>
        <n v="26.27"/>
        <n v="24.88"/>
        <n v="28.87"/>
        <n v="18.76"/>
        <n v="10.8"/>
        <n v="11.74"/>
        <n v="23.61"/>
        <n v="21.91"/>
        <n v="44.2"/>
        <n v="31.5"/>
        <n v="25.74"/>
        <n v="16.05"/>
        <n v="13.19"/>
        <n v="20.14"/>
        <n v="18.25"/>
        <n v="31.01"/>
        <n v="13.86"/>
        <n v="27.02"/>
        <n v="23.79"/>
        <n v="16.77"/>
        <n v="60.77"/>
        <n v="29.17"/>
        <n v="23.37"/>
        <n v="16.28"/>
        <n v="29.89"/>
        <n v="18.02"/>
        <n v="17.01"/>
        <n v="31.28"/>
        <n v="17.65"/>
        <n v="18.53"/>
        <n v="18.33"/>
        <n v="16.02"/>
        <n v="20.61"/>
        <n v="46.81"/>
        <n v="24.06"/>
        <n v="16.3"/>
        <n v="35.33"/>
        <n v="26.58"/>
        <n v="36.75"/>
        <n v="31.99"/>
        <n v="17.11"/>
        <n v="15.99"/>
        <n v="16.04"/>
        <n v="42.9"/>
        <n v="36.86"/>
        <n v="27.06"/>
        <n v="24.72"/>
        <n v="23.81"/>
        <n v="10.05"/>
        <n v="12.32"/>
        <n v="26.1"/>
        <n v="41.3"/>
        <n v="63.33"/>
        <n v="25.55"/>
        <n v="52.11"/>
        <n v="30.61"/>
        <n v="9.06"/>
        <n v="11.59"/>
        <n v="27.07"/>
        <n v="37.6"/>
        <n v="26.56"/>
        <n v="13.32"/>
        <n v="11.52"/>
        <n v="49.83"/>
        <n v="26.3"/>
        <n v="37.72"/>
        <n v="27.14"/>
        <n v="27.72"/>
        <n v="24.31"/>
        <n v="24.71"/>
        <n v="19.37"/>
        <n v="34.48"/>
        <n v="15.88"/>
        <n v="64.2"/>
        <n v="29.87"/>
        <n v="52.68"/>
        <n v="28.19"/>
        <n v="26.96"/>
        <n v="20.76"/>
        <n v="16.36"/>
        <n v="9.13"/>
        <n v="21.58"/>
        <n v="29.8"/>
        <n v="14.7"/>
        <n v="29.57"/>
        <n v="48.72"/>
        <n v="27.19"/>
        <n v="49.27"/>
        <n v="27.69"/>
        <n v="31.29"/>
        <n v="26.34"/>
        <n v="17.25"/>
        <n v="27.41"/>
        <n v="16.37"/>
        <n v="20.2"/>
        <n v="46.2"/>
        <n v="27.52"/>
        <n v="61.18"/>
        <n v="25.53"/>
        <n v="26.11"/>
        <n v="15.01"/>
        <n v="25.08"/>
        <n v="37.3"/>
        <n v="26.49"/>
        <n v="15.32"/>
        <n v="21.9"/>
        <n v="46.53"/>
        <n v="40.13"/>
        <n v="28.03"/>
        <n v="22.94"/>
        <n v="23.07"/>
        <n v="9.75"/>
        <n v="17.53"/>
        <n v="25.01"/>
        <n v="15.44"/>
        <n v="37.53"/>
        <n v="27.12"/>
        <n v="18.03"/>
        <n v="15"/>
        <n v="50.36"/>
        <n v="38.76"/>
        <n v="21.62"/>
        <n v="23.87"/>
        <n v="21.68"/>
        <n v="35.19"/>
        <n v="27.6"/>
        <n v="23.38"/>
        <n v="52.17"/>
        <n v="26.67"/>
        <n v="44.55"/>
        <n v="26.15"/>
        <n v="29.48"/>
        <n v="23.58"/>
        <n v="36.21"/>
        <n v="20.23"/>
        <n v="22.99"/>
        <n v="66.1"/>
        <n v="48.19"/>
        <n v="24.64"/>
        <n v="25.5"/>
        <n v="32.27"/>
        <n v="35.76"/>
        <n v="26.51"/>
        <n v="15.38"/>
        <n v="17.42"/>
        <n v="62.16"/>
        <n v="26.71"/>
        <n v="33.28"/>
        <n v="26.37"/>
        <n v="32.92"/>
        <n v="24.82"/>
        <n v="11.01"/>
        <n v="8.78"/>
        <n v="34.08"/>
        <n v="28.67"/>
        <n v="63.8"/>
        <n v="25.25"/>
        <n v="37.46"/>
        <n v="26.29"/>
        <n v="28.65"/>
        <n v="19.06"/>
        <n v="24.6"/>
        <n v="22.49"/>
        <n v="35.48"/>
        <n v="24.73"/>
        <n v="52.08"/>
        <n v="29.23"/>
        <n v="48.42"/>
        <n v="28.51"/>
        <n v="21.71"/>
        <n v="20.51"/>
        <n v="37.55"/>
        <n v="13.15"/>
        <n v="70.6"/>
        <n v="44.63"/>
        <n v="29.47"/>
        <n v="22.69"/>
        <n v="28.41"/>
        <n v="18.72"/>
        <n v="41.12"/>
        <n v="17.07"/>
        <n v="20.03"/>
        <n v="63.58"/>
        <n v="53.72"/>
        <n v="31.81"/>
        <n v="28.8"/>
        <n v="9.14"/>
        <n v="13.39"/>
        <n v="30.16"/>
        <n v="15.48"/>
        <n v="16.46"/>
        <n v="25.05"/>
        <n v="40.93"/>
        <n v="16.54"/>
        <n v="17.44"/>
        <n v="21.74"/>
        <n v="20.08"/>
        <n v="82.69"/>
        <n v="71.18"/>
        <n v="31.65"/>
        <n v="38.08"/>
        <n v="17.63"/>
        <n v="32.38"/>
        <n v="17.27"/>
        <n v="37.77"/>
        <n v="16.91"/>
        <n v="19.86"/>
        <n v="67.13"/>
        <n v="52.38"/>
        <n v="31.02"/>
        <n v="41.19"/>
        <n v="28.3"/>
        <n v="17.76"/>
        <n v="23.23"/>
        <n v="42.53"/>
        <n v="21.21"/>
        <n v="85.67"/>
        <n v="43.97"/>
        <n v="33.35"/>
        <n v="42.58"/>
        <n v="32.4"/>
        <n v="23.9"/>
        <n v="19.15"/>
        <n v="27.54"/>
        <n v="21.28"/>
        <n v="38.48"/>
        <n v="17.99"/>
        <n v="13.01"/>
        <n v="18.36"/>
        <n v="18.46"/>
        <n v="79.86"/>
        <n v="29.86"/>
        <n v="32.1"/>
        <n v="40.46"/>
        <n v="14.12"/>
        <n v="31.68"/>
        <n v="19.64"/>
        <n v="26.57"/>
        <n v="37.63"/>
        <n v="16.38"/>
        <n v="21.55"/>
        <n v="74.25"/>
        <n v="36.01"/>
        <n v="39.31"/>
        <n v="34.19"/>
        <n v="23.22"/>
        <n v="22.46"/>
        <n v="14.3"/>
        <n v="28.44"/>
        <n v="27.79"/>
        <n v="39.6"/>
        <n v="25.76"/>
        <n v="74.47"/>
        <n v="59.96"/>
        <n v="31.23"/>
        <n v="41.5"/>
        <n v="15.39"/>
        <n v="18.73"/>
        <n v="15.45"/>
        <n v="32.55"/>
        <n v="145"/>
        <n v="27.33"/>
        <n v="24.05"/>
        <n v="35.43"/>
        <n v="20.66"/>
        <n v="10.37"/>
        <n v="17.61"/>
        <n v="23.31"/>
        <n v="72.43"/>
        <n v="33.15"/>
        <n v="42.52"/>
        <n v="19.35"/>
        <n v="18.64"/>
        <n v="29.45"/>
        <n v="15.29"/>
        <n v="25.82"/>
        <n v="24.49"/>
        <n v="25.9"/>
        <n v="41.49"/>
        <n v="19.18"/>
        <n v="23.77"/>
        <n v="74.57"/>
        <n v="50.38"/>
        <n v="30.38"/>
        <n v="45.67"/>
        <n v="17.97"/>
        <n v="30.44"/>
        <n v="20.15"/>
        <n v="25.49"/>
        <n v="30.42"/>
        <n v="32.32"/>
        <n v="26.89"/>
        <n v="44.29"/>
        <n v="42.23"/>
        <n v="28.12"/>
        <n v="38.67"/>
        <n v="16.23"/>
        <n v="27.53"/>
        <n v="35.67"/>
        <n v="36.49"/>
        <n v="41.32"/>
        <n v="16.49"/>
        <n v="31.84"/>
        <n v="28.78"/>
        <n v="25.28"/>
        <n v="22.32"/>
        <n v="27.88"/>
        <n v="28.18"/>
        <n v="33.58"/>
        <n v="23.19"/>
        <n v="39.33"/>
        <n v="19.3"/>
        <n v="20.21"/>
        <n v="25.86"/>
        <n v="25.85"/>
        <n v="60.99"/>
        <n v="33.33"/>
        <n v="30.03"/>
        <n v="26.23"/>
        <n v="35"/>
        <n v="30"/>
        <n v="29.31"/>
        <n v="36"/>
        <n v="60.59"/>
        <n v="32.65"/>
        <n v="18.49"/>
        <n v="16.4"/>
        <n v="15.66"/>
        <n v="17.05"/>
        <n v="24.03"/>
        <n v="30.09"/>
        <n v="31.58"/>
        <n v="43.49"/>
        <n v="20.53"/>
        <n v="28.43"/>
        <n v="35.98"/>
        <n v="19.82"/>
        <n v="28.01"/>
        <n v="34"/>
        <n v="24.04"/>
        <n v="35.38"/>
        <n v="31.21"/>
        <n v="28.82"/>
        <n v="28.91"/>
        <n v="49.14"/>
        <n v="101.39"/>
        <n v="23.49"/>
        <n v="28.81"/>
        <n v="35.64"/>
        <n v="91.43"/>
        <n v="30.36"/>
        <n v="20.82"/>
        <n v="20.52"/>
        <n v="32.06"/>
        <n v="25.54"/>
        <n v="25.06"/>
        <n v="25.83"/>
        <n v="39.01"/>
        <n v="32.73"/>
        <n v="20.5"/>
        <n v="25.99"/>
        <n v="24.84"/>
        <n v="29.71"/>
        <n v="29.77"/>
        <n v="25.64"/>
        <n v="32.54"/>
        <n v="27.7"/>
        <n v="40.97"/>
        <n v="37.13"/>
        <n v="20.26"/>
        <n v="29.73"/>
        <n v="31.46"/>
        <n v="31.52"/>
        <n v="20.01"/>
        <n v="19.44"/>
        <n v="32.45"/>
        <n v="12.44"/>
        <n v="20.9"/>
        <n v="40.71"/>
        <n v="41.46"/>
        <n v="28.46"/>
        <n v="15.62"/>
        <n v="28.09"/>
        <n v="23"/>
        <n v="49.76"/>
        <n v="20.04"/>
        <n v="15.35"/>
        <n v="10.71"/>
        <n v="33.36"/>
        <n v="47.16"/>
        <n v="51.4"/>
        <n v="33.23"/>
        <n v="21.33"/>
        <n v="21.64"/>
        <n v="26.5"/>
        <n v="22.1"/>
        <n v="20.94"/>
        <n v="30.2"/>
        <n v="54.42"/>
        <n v="19.67"/>
        <n v="24.32"/>
        <n v="19.77"/>
        <n v="38.15"/>
        <n v="14.31"/>
        <n v="42.55"/>
        <n v="57.84"/>
        <n v="37.23"/>
        <n v="28.45"/>
        <n v="18.81"/>
        <n v="0"/>
        <n v="27.46"/>
        <n v="32.6"/>
        <n v="42.1"/>
        <n v="26.7"/>
        <n v="25.98"/>
        <n v="20.58"/>
        <n v="33.57"/>
        <n v="52.58"/>
        <n v="30.72"/>
        <n v="22.9"/>
        <n v="21.36"/>
        <n v="15.78"/>
        <n v="16.06"/>
        <n v="36.63"/>
        <n v="37.56"/>
        <n v="31.94"/>
        <n v="20.65"/>
        <n v="13.55"/>
        <n v="29.68"/>
        <n v="29.36"/>
        <n v="32.74"/>
        <n v="47.82"/>
        <n v="33.67"/>
        <n v="27"/>
        <n v="27.63"/>
        <n v="25.35"/>
        <n v="46.7"/>
        <n v="34.24"/>
        <n v="22.53"/>
        <n v="38.56"/>
        <n v="42.3"/>
        <n v="32.43"/>
        <n v="31.4"/>
        <n v="19.5"/>
        <n v="28.92"/>
        <n v="20.25"/>
        <n v="29.18"/>
        <n v="37.73"/>
        <n v="37.96"/>
        <n v="29.08"/>
        <n v="47.08"/>
        <n v="35.4"/>
        <n v="24.61"/>
        <n v="21.4"/>
        <n v="32.56"/>
        <n v="48.99"/>
        <n v="40.26"/>
        <n v="26.84"/>
        <n v="53.94"/>
        <n v="27.29"/>
        <n v="28.05"/>
        <n v="48.9"/>
        <n v="33.24"/>
        <n v="25.32"/>
        <n v="39.67"/>
        <n v="62.8"/>
        <n v="42.22"/>
        <n v="17.41"/>
        <n v="13.06"/>
        <n v="23.57"/>
        <n v="92.65"/>
        <n v="33.3"/>
        <n v="56.75"/>
        <n v="34.89"/>
        <n v="28.64"/>
        <n v="31.85"/>
        <n v="49.11"/>
        <n v="52.7"/>
        <n v="27.28"/>
        <n v="137.54"/>
        <n v="22.8"/>
        <n v="60.65"/>
        <n v="18.68"/>
        <n v="29.79"/>
        <n v="23.7"/>
        <n v="35.04"/>
        <n v="46.03"/>
        <n v="15.4"/>
        <n v="25.57"/>
        <n v="80.22"/>
        <n v="26.99"/>
        <n v="31.04"/>
        <n v="53.17"/>
        <n v="31.89"/>
        <n v="22.28"/>
        <n v="23.64"/>
        <n v="46.41"/>
        <n v="36.6"/>
        <n v="35.27"/>
        <n v="16.19"/>
        <n v="18.19"/>
        <n v="127.4"/>
        <n v="27.09"/>
        <n v="34.87"/>
        <n v="54.79"/>
        <n v="32.52"/>
        <n v="24.75"/>
        <n v="33.14"/>
        <n v="41.22"/>
        <n v="20.02"/>
        <n v="25.3"/>
        <n v="71.51"/>
        <n v="27.64"/>
        <n v="25.37"/>
        <n v="31.06"/>
        <n v="51.64"/>
        <n v="37.44"/>
        <n v="42.75"/>
        <n v="23.94"/>
        <n v="22.12"/>
        <n v="47.05"/>
        <n v="46.24"/>
        <n v="66.77"/>
        <n v="27.92"/>
        <n v="34.54"/>
        <n v="46.99"/>
        <n v="25.92"/>
        <n v="26.52"/>
        <n v="48.3"/>
        <n v="28.16"/>
        <n v="24.95"/>
        <n v="45.13"/>
        <n v="42.32"/>
        <n v="31.08"/>
        <n v="30.75"/>
        <n v="72.94"/>
        <n v="23.27"/>
        <n v="37.38"/>
        <n v="42.65"/>
        <n v="20.67"/>
        <n v="25.29"/>
        <n v="33.21"/>
        <n v="42.72"/>
        <n v="26.8"/>
        <n v="16.81"/>
        <n v="20.59"/>
        <n v="26.07"/>
        <n v="47.75"/>
        <n v="40.83"/>
        <n v="61.2"/>
        <n v="32.5"/>
        <n v="37.85"/>
        <n v="32.29"/>
        <n v="44.33"/>
        <n v="17.06"/>
        <n v="50.03"/>
        <n v="39.93"/>
        <n v="65.5"/>
        <n v="29.99"/>
        <n v="22.21"/>
        <n v="30.85"/>
        <n v="36.68"/>
        <n v="31.12"/>
        <n v="38.52"/>
        <n v="30.97"/>
        <n v="50.26"/>
        <n v="34.13"/>
        <n v="76.27"/>
        <n v="28.83"/>
        <n v="38.07"/>
        <n v="27.85"/>
        <n v="30.13"/>
        <n v="42.06"/>
        <n v="36.36"/>
        <n v="29.22"/>
        <n v="21.24"/>
        <n v="23.33"/>
        <n v="49.01"/>
        <n v="29.83"/>
        <n v="9.69"/>
        <n v="21.17"/>
        <n v="52.87"/>
        <n v="43.24"/>
        <n v="14.37"/>
        <n v="23.6"/>
        <n v="54.87"/>
        <n v="26.76"/>
        <n v="38.05"/>
        <n v="13.94"/>
        <n v="10.59"/>
        <n v="17.62"/>
        <n v="29.9"/>
        <n v="52.64"/>
        <n v="34.94"/>
        <n v="39.38"/>
        <n v="35.37"/>
        <n v="25.36"/>
        <n v="22.31"/>
        <n v="6.41"/>
        <n v="27.15"/>
        <n v="28.08"/>
        <n v="12.03"/>
        <n v="52.05"/>
        <n v="40.04"/>
        <n v="35.36"/>
        <n v="26.82"/>
        <m/>
      </sharedItems>
    </cacheField>
    <cacheField name="点赞" numFmtId="0">
      <sharedItems containsString="0" containsBlank="1" containsNumber="1" containsInteger="1" minValue="-1" maxValue="1155" count="320">
        <n v="181"/>
        <n v="176"/>
        <n v="155"/>
        <n v="150"/>
        <n v="152"/>
        <n v="109"/>
        <n v="166"/>
        <n v="132"/>
        <n v="97"/>
        <n v="64"/>
        <n v="38"/>
        <n v="44"/>
        <n v="57"/>
        <n v="43"/>
        <n v="54"/>
        <n v="41"/>
        <n v="236"/>
        <n v="35"/>
        <n v="282"/>
        <n v="32"/>
        <n v="263"/>
        <n v="20"/>
        <n v="40"/>
        <n v="262"/>
        <n v="11"/>
        <n v="19"/>
        <n v="6"/>
        <n v="0"/>
        <n v="8"/>
        <n v="18"/>
        <n v="138"/>
        <n v="331"/>
        <n v="1"/>
        <n v="16"/>
        <n v="65"/>
        <n v="175"/>
        <n v="273"/>
        <n v="14"/>
        <n v="2"/>
        <n v="9"/>
        <n v="48"/>
        <n v="104"/>
        <n v="276"/>
        <n v="15"/>
        <n v="3"/>
        <n v="4"/>
        <n v="90"/>
        <n v="339"/>
        <n v="13"/>
        <n v="36"/>
        <n v="137"/>
        <n v="42"/>
        <n v="324"/>
        <n v="17"/>
        <n v="12"/>
        <n v="93"/>
        <n v="46"/>
        <n v="330"/>
        <n v="34"/>
        <n v="89"/>
        <n v="300"/>
        <n v="10"/>
        <n v="53"/>
        <n v="261"/>
        <n v="37"/>
        <n v="126"/>
        <n v="30"/>
        <n v="227"/>
        <n v="7"/>
        <n v="62"/>
        <n v="347"/>
        <n v="5"/>
        <n v="28"/>
        <n v="309"/>
        <n v="26"/>
        <n v="74"/>
        <n v="24"/>
        <n v="266"/>
        <n v="86"/>
        <n v="25"/>
        <n v="168"/>
        <n v="281"/>
        <n v="29"/>
        <n v="71"/>
        <n v="63"/>
        <n v="290"/>
        <n v="189"/>
        <n v="100"/>
        <n v="85"/>
        <n v="169"/>
        <n v="373"/>
        <n v="31"/>
        <n v="218"/>
        <n v="77"/>
        <n v="33"/>
        <n v="127"/>
        <n v="202"/>
        <n v="23"/>
        <n v="21"/>
        <n v="350"/>
        <n v="195"/>
        <n v="116"/>
        <n v="301"/>
        <n v="361"/>
        <n v="245"/>
        <n v="105"/>
        <n v="27"/>
        <n v="319"/>
        <n v="22"/>
        <n v="246"/>
        <n v="91"/>
        <n v="125"/>
        <n v="231"/>
        <n v="144"/>
        <n v="892"/>
        <n v="171"/>
        <n v="157"/>
        <n v="47"/>
        <n v="883"/>
        <n v="67"/>
        <n v="110"/>
        <n v="187"/>
        <n v="59"/>
        <n v="203"/>
        <n v="49"/>
        <n v="45"/>
        <n v="967"/>
        <n v="113"/>
        <n v="162"/>
        <n v="931"/>
        <n v="158"/>
        <n v="831"/>
        <n v="70"/>
        <n v="78"/>
        <n v="58"/>
        <n v="72"/>
        <n v="239"/>
        <n v="60"/>
        <n v="834"/>
        <n v="56"/>
        <n v="82"/>
        <n v="50"/>
        <n v="789"/>
        <n v="79"/>
        <n v="238"/>
        <n v="740"/>
        <n v="61"/>
        <n v="253"/>
        <n v="768"/>
        <n v="55"/>
        <n v="39"/>
        <n v="887"/>
        <n v="165"/>
        <n v="1011"/>
        <n v="179"/>
        <n v="1010"/>
        <n v="180"/>
        <n v="864"/>
        <n v="990"/>
        <n v="182"/>
        <n v="932"/>
        <n v="101"/>
        <n v="102"/>
        <n v="211"/>
        <n v="75"/>
        <n v="916"/>
        <n v="114"/>
        <n v="153"/>
        <n v="1155"/>
        <n v="186"/>
        <n v="68"/>
        <n v="1016"/>
        <n v="96"/>
        <n v="204"/>
        <n v="943"/>
        <n v="120"/>
        <n v="174"/>
        <n v="164"/>
        <n v="88"/>
        <n v="214"/>
        <n v="94"/>
        <n v="69"/>
        <n v="92"/>
        <n v="141"/>
        <n v="199"/>
        <n v="119"/>
        <n v="123"/>
        <n v="288"/>
        <n v="115"/>
        <n v="305"/>
        <n v="352"/>
        <n v="135"/>
        <n v="357"/>
        <n v="272"/>
        <n v="106"/>
        <n v="146"/>
        <n v="160"/>
        <n v="130"/>
        <n v="198"/>
        <n v="117"/>
        <n v="112"/>
        <n v="196"/>
        <n v="108"/>
        <n v="52"/>
        <n v="193"/>
        <n v="136"/>
        <n v="51"/>
        <n v="172"/>
        <n v="131"/>
        <n v="73"/>
        <n v="80"/>
        <n v="286"/>
        <n v="279"/>
        <n v="224"/>
        <n v="87"/>
        <n v="221"/>
        <n v="192"/>
        <n v="177"/>
        <n v="252"/>
        <n v="170"/>
        <n v="278"/>
        <n v="267"/>
        <n v="98"/>
        <n v="321"/>
        <n v="312"/>
        <n v="287"/>
        <n v="-1"/>
        <n v="151"/>
        <n v="139"/>
        <n v="145"/>
        <n v="197"/>
        <n v="183"/>
        <n v="156"/>
        <n v="148"/>
        <n v="118"/>
        <n v="121"/>
        <n v="83"/>
        <n v="133"/>
        <n v="99"/>
        <n v="81"/>
        <n v="307"/>
        <n v="335"/>
        <n v="84"/>
        <n v="303"/>
        <n v="147"/>
        <n v="103"/>
        <n v="258"/>
        <n v="107"/>
        <n v="66"/>
        <n v="293"/>
        <n v="95"/>
        <n v="76"/>
        <n v="124"/>
        <n v="140"/>
        <n v="142"/>
        <n v="206"/>
        <n v="122"/>
        <n v="184"/>
        <n v="129"/>
        <n v="188"/>
        <n v="167"/>
        <n v="163"/>
        <n v="205"/>
        <n v="249"/>
        <n v="285"/>
        <n v="241"/>
        <n v="229"/>
        <n v="291"/>
        <n v="225"/>
        <n v="315"/>
        <n v="201"/>
        <n v="213"/>
        <n v="200"/>
        <n v="111"/>
        <n v="296"/>
        <n v="143"/>
        <n v="233"/>
        <n v="149"/>
        <n v="244"/>
        <n v="154"/>
        <n v="230"/>
        <n v="215"/>
        <n v="173"/>
        <n v="219"/>
        <n v="178"/>
        <n v="134"/>
        <n v="209"/>
        <n v="237"/>
        <n v="128"/>
        <n v="161"/>
        <n v="220"/>
        <n v="226"/>
        <n v="190"/>
        <n v="207"/>
        <n v="242"/>
        <n v="216"/>
        <n v="223"/>
        <n v="185"/>
        <n v="255"/>
        <n v="284"/>
        <n v="194"/>
        <n v="271"/>
        <n v="232"/>
        <n v="322"/>
        <n v="259"/>
        <n v="302"/>
        <n v="295"/>
        <n v="299"/>
        <n v="314"/>
        <n v="270"/>
        <n v="228"/>
        <n v="247"/>
        <n v="355"/>
        <n v="243"/>
        <n v="248"/>
        <n v="354"/>
        <n v="343"/>
        <n v="370"/>
        <n v="292"/>
        <m/>
      </sharedItems>
    </cacheField>
    <cacheField name="评论" numFmtId="0">
      <sharedItems containsString="0" containsBlank="1" containsNumber="1" containsInteger="1" minValue="0" maxValue="23" count="24">
        <n v="2"/>
        <n v="1"/>
        <n v="0"/>
        <n v="8"/>
        <n v="4"/>
        <n v="6"/>
        <n v="9"/>
        <n v="3"/>
        <n v="5"/>
        <n v="7"/>
        <n v="10"/>
        <n v="15"/>
        <n v="12"/>
        <n v="16"/>
        <n v="17"/>
        <n v="20"/>
        <n v="11"/>
        <n v="14"/>
        <n v="23"/>
        <n v="19"/>
        <n v="21"/>
        <n v="22"/>
        <n v="13"/>
        <m/>
      </sharedItems>
    </cacheField>
    <cacheField name="收藏" numFmtId="0">
      <sharedItems containsString="0" containsBlank="1" containsNumber="1" containsInteger="1" minValue="-1" maxValue="744" count="225">
        <n v="58"/>
        <n v="67"/>
        <n v="71"/>
        <n v="50"/>
        <n v="65"/>
        <n v="17"/>
        <n v="76"/>
        <n v="18"/>
        <n v="44"/>
        <n v="9"/>
        <n v="23"/>
        <n v="2"/>
        <n v="6"/>
        <n v="8"/>
        <n v="85"/>
        <n v="107"/>
        <n v="118"/>
        <n v="5"/>
        <n v="114"/>
        <n v="3"/>
        <n v="14"/>
        <n v="1"/>
        <n v="109"/>
        <n v="7"/>
        <n v="159"/>
        <n v="87"/>
        <n v="4"/>
        <n v="-1"/>
        <n v="73"/>
        <n v="98"/>
        <n v="96"/>
        <n v="147"/>
        <n v="0"/>
        <n v="108"/>
        <n v="22"/>
        <n v="142"/>
        <n v="39"/>
        <n v="151"/>
        <n v="97"/>
        <n v="43"/>
        <n v="138"/>
        <n v="81"/>
        <n v="47"/>
        <n v="125"/>
        <n v="29"/>
        <n v="55"/>
        <n v="119"/>
        <n v="77"/>
        <n v="16"/>
        <n v="132"/>
        <n v="74"/>
        <n v="27"/>
        <n v="128"/>
        <n v="15"/>
        <n v="80"/>
        <n v="13"/>
        <n v="21"/>
        <n v="60"/>
        <n v="110"/>
        <n v="124"/>
        <n v="10"/>
        <n v="31"/>
        <n v="52"/>
        <n v="117"/>
        <n v="20"/>
        <n v="165"/>
        <n v="100"/>
        <n v="35"/>
        <n v="57"/>
        <n v="19"/>
        <n v="135"/>
        <n v="91"/>
        <n v="11"/>
        <n v="37"/>
        <n v="150"/>
        <n v="12"/>
        <n v="113"/>
        <n v="88"/>
        <n v="112"/>
        <n v="152"/>
        <n v="34"/>
        <n v="155"/>
        <n v="183"/>
        <n v="111"/>
        <n v="36"/>
        <n v="608"/>
        <n v="92"/>
        <n v="703"/>
        <n v="89"/>
        <n v="744"/>
        <n v="82"/>
        <n v="90"/>
        <n v="70"/>
        <n v="33"/>
        <n v="53"/>
        <n v="30"/>
        <n v="547"/>
        <n v="49"/>
        <n v="40"/>
        <n v="25"/>
        <n v="660"/>
        <n v="46"/>
        <n v="580"/>
        <n v="26"/>
        <n v="564"/>
        <n v="552"/>
        <n v="69"/>
        <n v="106"/>
        <n v="543"/>
        <n v="24"/>
        <n v="54"/>
        <n v="538"/>
        <n v="61"/>
        <n v="560"/>
        <n v="59"/>
        <n v="41"/>
        <n v="651"/>
        <n v="603"/>
        <n v="94"/>
        <n v="624"/>
        <n v="93"/>
        <n v="51"/>
        <n v="609"/>
        <n v="62"/>
        <n v="28"/>
        <n v="99"/>
        <n v="32"/>
        <n v="555"/>
        <n v="45"/>
        <n v="684"/>
        <n v="38"/>
        <n v="657"/>
        <n v="48"/>
        <n v="584"/>
        <n v="56"/>
        <n v="103"/>
        <n v="104"/>
        <n v="86"/>
        <n v="120"/>
        <n v="42"/>
        <n v="105"/>
        <n v="64"/>
        <n v="134"/>
        <n v="158"/>
        <n v="141"/>
        <n v="144"/>
        <n v="123"/>
        <n v="164"/>
        <n v="63"/>
        <n v="201"/>
        <n v="193"/>
        <n v="83"/>
        <n v="247"/>
        <n v="207"/>
        <n v="202"/>
        <n v="187"/>
        <n v="68"/>
        <n v="72"/>
        <n v="78"/>
        <n v="84"/>
        <n v="79"/>
        <n v="220"/>
        <n v="204"/>
        <n v="203"/>
        <n v="208"/>
        <n v="195"/>
        <n v="179"/>
        <n v="95"/>
        <n v="122"/>
        <n v="115"/>
        <n v="143"/>
        <n v="131"/>
        <n v="149"/>
        <n v="157"/>
        <n v="161"/>
        <n v="146"/>
        <n v="133"/>
        <n v="75"/>
        <n v="66"/>
        <n v="121"/>
        <n v="140"/>
        <n v="127"/>
        <n v="197"/>
        <n v="116"/>
        <n v="265"/>
        <n v="246"/>
        <n v="209"/>
        <n v="221"/>
        <n v="137"/>
        <n v="234"/>
        <n v="218"/>
        <n v="129"/>
        <n v="188"/>
        <n v="196"/>
        <n v="194"/>
        <n v="145"/>
        <n v="126"/>
        <n v="101"/>
        <n v="182"/>
        <n v="153"/>
        <n v="130"/>
        <n v="177"/>
        <n v="175"/>
        <n v="160"/>
        <n v="192"/>
        <n v="136"/>
        <n v="176"/>
        <n v="148"/>
        <n v="156"/>
        <n v="154"/>
        <n v="102"/>
        <n v="174"/>
        <n v="163"/>
        <n v="224"/>
        <n v="212"/>
        <n v="238"/>
        <n v="242"/>
        <n v="211"/>
        <n v="222"/>
        <n v="228"/>
        <n v="200"/>
        <n v="263"/>
        <n v="250"/>
        <n v="251"/>
        <m/>
      </sharedItems>
    </cacheField>
    <cacheField name="关注" numFmtId="0">
      <sharedItems containsString="0" containsBlank="1" containsNumber="1" containsInteger="1" minValue="-1" maxValue="535" count="180">
        <n v="18"/>
        <n v="21"/>
        <n v="15"/>
        <n v="17"/>
        <n v="22"/>
        <n v="30"/>
        <n v="20"/>
        <n v="7"/>
        <n v="12"/>
        <n v="11"/>
        <n v="14"/>
        <n v="35"/>
        <n v="44"/>
        <n v="8"/>
        <n v="48"/>
        <n v="9"/>
        <n v="3"/>
        <n v="0"/>
        <n v="2"/>
        <n v="4"/>
        <n v="38"/>
        <n v="58"/>
        <n v="5"/>
        <n v="1"/>
        <n v="87"/>
        <n v="26"/>
        <n v="13"/>
        <n v="80"/>
        <n v="36"/>
        <n v="78"/>
        <n v="56"/>
        <n v="6"/>
        <n v="101"/>
        <n v="47"/>
        <n v="86"/>
        <n v="10"/>
        <n v="45"/>
        <n v="64"/>
        <n v="49"/>
        <n v="60"/>
        <n v="63"/>
        <n v="66"/>
        <n v="31"/>
        <n v="52"/>
        <n v="61"/>
        <n v="16"/>
        <n v="39"/>
        <n v="51"/>
        <n v="65"/>
        <n v="91"/>
        <n v="19"/>
        <n v="69"/>
        <n v="50"/>
        <n v="136"/>
        <n v="24"/>
        <n v="40"/>
        <n v="117"/>
        <n v="108"/>
        <n v="33"/>
        <n v="34"/>
        <n v="95"/>
        <n v="125"/>
        <n v="96"/>
        <n v="43"/>
        <n v="143"/>
        <n v="25"/>
        <n v="53"/>
        <n v="447"/>
        <n v="29"/>
        <n v="41"/>
        <n v="535"/>
        <n v="82"/>
        <n v="491"/>
        <n v="68"/>
        <n v="451"/>
        <n v="23"/>
        <n v="67"/>
        <n v="298"/>
        <n v="307"/>
        <n v="73"/>
        <n v="330"/>
        <n v="70"/>
        <n v="314"/>
        <n v="62"/>
        <n v="293"/>
        <n v="27"/>
        <n v="54"/>
        <n v="309"/>
        <n v="324"/>
        <n v="46"/>
        <n v="373"/>
        <n v="305"/>
        <n v="28"/>
        <n v="338"/>
        <n v="279"/>
        <n v="359"/>
        <n v="32"/>
        <n v="354"/>
        <n v="300"/>
        <n v="77"/>
        <n v="81"/>
        <n v="57"/>
        <n v="98"/>
        <n v="55"/>
        <n v="94"/>
        <n v="42"/>
        <n v="71"/>
        <n v="122"/>
        <n v="146"/>
        <n v="139"/>
        <n v="145"/>
        <n v="141"/>
        <n v="74"/>
        <n v="155"/>
        <n v="138"/>
        <n v="172"/>
        <n v="152"/>
        <n v="88"/>
        <n v="142"/>
        <n v="144"/>
        <n v="119"/>
        <n v="135"/>
        <n v="72"/>
        <n v="112"/>
        <n v="166"/>
        <n v="-1"/>
        <n v="76"/>
        <n v="195"/>
        <n v="216"/>
        <n v="228"/>
        <n v="200"/>
        <n v="225"/>
        <n v="204"/>
        <n v="105"/>
        <n v="79"/>
        <n v="114"/>
        <n v="37"/>
        <n v="124"/>
        <n v="129"/>
        <n v="104"/>
        <n v="127"/>
        <n v="97"/>
        <n v="89"/>
        <n v="115"/>
        <n v="59"/>
        <n v="93"/>
        <n v="99"/>
        <n v="100"/>
        <n v="83"/>
        <n v="131"/>
        <n v="90"/>
        <n v="75"/>
        <n v="111"/>
        <n v="169"/>
        <n v="159"/>
        <n v="209"/>
        <n v="157"/>
        <n v="158"/>
        <n v="194"/>
        <n v="203"/>
        <n v="176"/>
        <n v="207"/>
        <n v="123"/>
        <n v="134"/>
        <n v="185"/>
        <n v="121"/>
        <n v="170"/>
        <n v="160"/>
        <n v="84"/>
        <n v="92"/>
        <n v="133"/>
        <n v="109"/>
        <n v="113"/>
        <n v="116"/>
        <n v="137"/>
        <n v="110"/>
        <n v="132"/>
        <n v="103"/>
        <n v="85"/>
        <m/>
      </sharedItems>
    </cacheField>
    <cacheField name="分享" numFmtId="0">
      <sharedItems containsString="0" containsBlank="1" containsNumber="1" containsInteger="1" minValue="0" maxValue="61" count="37">
        <n v="3"/>
        <n v="2"/>
        <n v="1"/>
        <n v="0"/>
        <n v="4"/>
        <n v="6"/>
        <n v="10"/>
        <n v="5"/>
        <n v="7"/>
        <n v="8"/>
        <n v="11"/>
        <n v="9"/>
        <n v="13"/>
        <n v="15"/>
        <n v="14"/>
        <n v="34"/>
        <n v="61"/>
        <n v="27"/>
        <n v="33"/>
        <n v="30"/>
        <n v="28"/>
        <n v="22"/>
        <n v="21"/>
        <n v="23"/>
        <n v="19"/>
        <n v="16"/>
        <n v="37"/>
        <n v="31"/>
        <n v="12"/>
        <n v="17"/>
        <n v="26"/>
        <n v="39"/>
        <n v="36"/>
        <n v="20"/>
        <n v="24"/>
        <n v="18"/>
        <m/>
      </sharedItems>
    </cacheField>
    <cacheField name="互动量" numFmtId="0">
      <sharedItems containsString="0" containsBlank="1" containsNumber="1" containsInteger="1" minValue="-1" maxValue="2252" count="499">
        <n v="262"/>
        <n v="267"/>
        <n v="243"/>
        <n v="221"/>
        <n v="242"/>
        <n v="156"/>
        <n v="274"/>
        <n v="173"/>
        <n v="161"/>
        <n v="92"/>
        <n v="70"/>
        <n v="59"/>
        <n v="95"/>
        <n v="56"/>
        <n v="89"/>
        <n v="64"/>
        <n v="363"/>
        <n v="49"/>
        <n v="435"/>
        <n v="50"/>
        <n v="436"/>
        <n v="35"/>
        <n v="57"/>
        <n v="22"/>
        <n v="39"/>
        <n v="11"/>
        <n v="1"/>
        <n v="13"/>
        <n v="24"/>
        <n v="260"/>
        <n v="504"/>
        <n v="29"/>
        <n v="8"/>
        <n v="3"/>
        <n v="88"/>
        <n v="430"/>
        <n v="393"/>
        <n v="2"/>
        <n v="68"/>
        <n v="265"/>
        <n v="412"/>
        <n v="23"/>
        <n v="9"/>
        <n v="6"/>
        <n v="278"/>
        <n v="550"/>
        <n v="27"/>
        <n v="14"/>
        <n v="0"/>
        <n v="26"/>
        <n v="55"/>
        <n v="356"/>
        <n v="78"/>
        <n v="525"/>
        <n v="25"/>
        <n v="4"/>
        <n v="65"/>
        <n v="18"/>
        <n v="288"/>
        <n v="97"/>
        <n v="534"/>
        <n v="20"/>
        <n v="7"/>
        <n v="255"/>
        <n v="107"/>
        <n v="494"/>
        <n v="16"/>
        <n v="12"/>
        <n v="66"/>
        <n v="254"/>
        <n v="96"/>
        <n v="455"/>
        <n v="30"/>
        <n v="19"/>
        <n v="283"/>
        <n v="71"/>
        <n v="359"/>
        <n v="43"/>
        <n v="21"/>
        <n v="179"/>
        <n v="515"/>
        <n v="10"/>
        <n v="46"/>
        <n v="235"/>
        <n v="54"/>
        <n v="488"/>
        <n v="36"/>
        <n v="209"/>
        <n v="74"/>
        <n v="51"/>
        <n v="467"/>
        <n v="69"/>
        <n v="233"/>
        <n v="48"/>
        <n v="124"/>
        <n v="296"/>
        <n v="451"/>
        <n v="33"/>
        <n v="360"/>
        <n v="177"/>
        <n v="123"/>
        <n v="232"/>
        <n v="462"/>
        <n v="15"/>
        <n v="505"/>
        <n v="220"/>
        <n v="40"/>
        <n v="151"/>
        <n v="289"/>
        <n v="554"/>
        <n v="58"/>
        <n v="478"/>
        <n v="192"/>
        <n v="216"/>
        <n v="342"/>
        <n v="41"/>
        <n v="570"/>
        <n v="434"/>
        <n v="182"/>
        <n v="516"/>
        <n v="67"/>
        <n v="537"/>
        <n v="37"/>
        <n v="490"/>
        <n v="52"/>
        <n v="531"/>
        <n v="584"/>
        <n v="236"/>
        <n v="28"/>
        <n v="189"/>
        <n v="384"/>
        <n v="53"/>
        <n v="1991"/>
        <n v="231"/>
        <n v="198"/>
        <n v="320"/>
        <n v="75"/>
        <n v="256"/>
        <n v="31"/>
        <n v="2197"/>
        <n v="186"/>
        <n v="81"/>
        <n v="319"/>
        <n v="2252"/>
        <n v="165"/>
        <n v="211"/>
        <n v="350"/>
        <n v="271"/>
        <n v="44"/>
        <n v="2034"/>
        <n v="183"/>
        <n v="185"/>
        <n v="303"/>
        <n v="77"/>
        <n v="102"/>
        <n v="132"/>
        <n v="45"/>
        <n v="152"/>
        <n v="1714"/>
        <n v="163"/>
        <n v="141"/>
        <n v="335"/>
        <n v="99"/>
        <n v="63"/>
        <n v="5"/>
        <n v="112"/>
        <n v="1948"/>
        <n v="147"/>
        <n v="127"/>
        <n v="432"/>
        <n v="34"/>
        <n v="72"/>
        <n v="110"/>
        <n v="1778"/>
        <n v="32"/>
        <n v="146"/>
        <n v="471"/>
        <n v="60"/>
        <n v="113"/>
        <n v="62"/>
        <n v="1694"/>
        <n v="125"/>
        <n v="148"/>
        <n v="402"/>
        <n v="42"/>
        <n v="1613"/>
        <n v="105"/>
        <n v="38"/>
        <n v="1654"/>
        <n v="169"/>
        <n v="114"/>
        <n v="287"/>
        <n v="76"/>
        <n v="137"/>
        <n v="1766"/>
        <n v="280"/>
        <n v="116"/>
        <n v="1903"/>
        <n v="205"/>
        <n v="85"/>
        <n v="61"/>
        <n v="98"/>
        <n v="2003"/>
        <n v="304"/>
        <n v="90"/>
        <n v="121"/>
        <n v="86"/>
        <n v="1826"/>
        <n v="203"/>
        <n v="266"/>
        <n v="160"/>
        <n v="2021"/>
        <n v="225"/>
        <n v="47"/>
        <n v="281"/>
        <n v="128"/>
        <n v="1883"/>
        <n v="297"/>
        <n v="80"/>
        <n v="17"/>
        <n v="126"/>
        <n v="1981"/>
        <n v="238"/>
        <n v="337"/>
        <n v="91"/>
        <n v="1784"/>
        <n v="251"/>
        <n v="228"/>
        <n v="129"/>
        <n v="-1"/>
        <n v="104"/>
        <n v="2224"/>
        <n v="240"/>
        <n v="311"/>
        <n v="143"/>
        <n v="115"/>
        <n v="2069"/>
        <n v="299"/>
        <n v="130"/>
        <n v="82"/>
        <n v="1860"/>
        <n v="158"/>
        <n v="83"/>
        <n v="340"/>
        <n v="353"/>
        <n v="73"/>
        <n v="79"/>
        <n v="150"/>
        <n v="136"/>
        <n v="366"/>
        <n v="383"/>
        <n v="135"/>
        <n v="87"/>
        <n v="142"/>
        <n v="301"/>
        <n v="352"/>
        <n v="93"/>
        <n v="122"/>
        <n v="223"/>
        <n v="325"/>
        <n v="482"/>
        <n v="174"/>
        <n v="118"/>
        <n v="175"/>
        <n v="190"/>
        <n v="484"/>
        <n v="493"/>
        <n v="261"/>
        <n v="519"/>
        <n v="84"/>
        <n v="409"/>
        <n v="204"/>
        <n v="371"/>
        <n v="120"/>
        <n v="176"/>
        <n v="109"/>
        <n v="193"/>
        <n v="390"/>
        <n v="170"/>
        <n v="369"/>
        <n v="101"/>
        <n v="153"/>
        <n v="387"/>
        <n v="149"/>
        <n v="145"/>
        <n v="196"/>
        <n v="328"/>
        <n v="226"/>
        <n v="154"/>
        <n v="111"/>
        <n v="108"/>
        <n v="536"/>
        <n v="252"/>
        <n v="441"/>
        <n v="191"/>
        <n v="449"/>
        <n v="200"/>
        <n v="358"/>
        <n v="385"/>
        <n v="106"/>
        <n v="368"/>
        <n v="549"/>
        <n v="94"/>
        <n v="628"/>
        <n v="616"/>
        <n v="263"/>
        <n v="714"/>
        <n v="244"/>
        <n v="375"/>
        <n v="692"/>
        <n v="279"/>
        <n v="282"/>
        <n v="646"/>
        <n v="103"/>
        <n v="597"/>
        <n v="253"/>
        <n v="217"/>
        <n v="257"/>
        <n v="389"/>
        <n v="273"/>
        <n v="195"/>
        <n v="503"/>
        <n v="457"/>
        <n v="241"/>
        <n v="155"/>
        <n v="246"/>
        <n v="210"/>
        <n v="138"/>
        <n v="413"/>
        <n v="197"/>
        <n v="117"/>
        <n v="134"/>
        <n v="180"/>
        <n v="637"/>
        <n v="159"/>
        <n v="650"/>
        <n v="678"/>
        <n v="629"/>
        <n v="627"/>
        <n v="139"/>
        <n v="589"/>
        <n v="162"/>
        <n v="131"/>
        <n v="601"/>
        <n v="100"/>
        <n v="314"/>
        <n v="239"/>
        <n v="168"/>
        <n v="144"/>
        <n v="187"/>
        <n v="140"/>
        <n v="316"/>
        <n v="133"/>
        <n v="237"/>
        <n v="208"/>
        <n v="379"/>
        <n v="386"/>
        <n v="171"/>
        <n v="446"/>
        <n v="310"/>
        <n v="448"/>
        <n v="373"/>
        <n v="442"/>
        <n v="392"/>
        <n v="418"/>
        <n v="388"/>
        <n v="270"/>
        <n v="306"/>
        <n v="365"/>
        <n v="323"/>
        <n v="321"/>
        <n v="327"/>
        <n v="394"/>
        <n v="401"/>
        <n v="119"/>
        <n v="453"/>
        <n v="269"/>
        <n v="424"/>
        <n v="258"/>
        <n v="213"/>
        <n v="372"/>
        <n v="473"/>
        <n v="655"/>
        <n v="461"/>
        <n v="685"/>
        <n v="302"/>
        <n v="464"/>
        <n v="508"/>
        <n v="758"/>
        <n v="166"/>
        <n v="184"/>
        <n v="708"/>
        <n v="688"/>
        <n v="377"/>
        <n v="357"/>
        <n v="517"/>
        <n v="376"/>
        <n v="309"/>
        <n v="164"/>
        <n v="245"/>
        <n v="199"/>
        <n v="382"/>
        <n v="497"/>
        <n v="157"/>
        <n v="355"/>
        <n v="339"/>
        <n v="443"/>
        <n v="207"/>
        <n v="215"/>
        <n v="334"/>
        <n v="466"/>
        <n v="201"/>
        <n v="326"/>
        <n v="214"/>
        <n v="324"/>
        <n v="456"/>
        <n v="268"/>
        <n v="286"/>
        <n v="315"/>
        <n v="354"/>
        <n v="276"/>
        <n v="338"/>
        <n v="285"/>
        <n v="438"/>
        <n v="247"/>
        <n v="294"/>
        <n v="291"/>
        <n v="234"/>
        <n v="318"/>
        <n v="344"/>
        <n v="347"/>
        <n v="348"/>
        <n v="421"/>
        <n v="224"/>
        <n v="188"/>
        <n v="222"/>
        <n v="167"/>
        <n v="172"/>
        <n v="528"/>
        <n v="514"/>
        <n v="511"/>
        <n v="523"/>
        <n v="362"/>
        <n v="521"/>
        <n v="481"/>
        <n v="194"/>
        <n v="345"/>
        <n v="202"/>
        <n v="264"/>
        <n v="496"/>
        <n v="181"/>
        <n v="346"/>
        <n v="431"/>
        <n v="284"/>
        <n v="501"/>
        <n v="408"/>
        <n v="317"/>
        <n v="206"/>
        <n v="250"/>
        <n v="407"/>
        <n v="300"/>
        <n v="332"/>
        <n v="178"/>
        <n v="367"/>
        <n v="450"/>
        <n v="374"/>
        <n v="227"/>
        <n v="312"/>
        <n v="341"/>
        <n v="248"/>
        <n v="259"/>
        <n v="219"/>
        <n v="518"/>
        <n v="529"/>
        <n v="212"/>
        <n v="522"/>
        <n v="292"/>
        <n v="551"/>
        <n v="218"/>
        <n v="539"/>
        <n v="305"/>
        <n v="370"/>
        <n v="272"/>
        <n v="542"/>
        <n v="546"/>
        <n v="498"/>
        <n v="502"/>
        <n v="229"/>
        <n v="414"/>
        <n v="596"/>
        <n v="611"/>
        <n v="298"/>
        <n v="632"/>
        <n v="275"/>
        <n v="322"/>
        <n v="613"/>
        <n v="307"/>
        <n v="640"/>
        <m/>
      </sharedItems>
    </cacheField>
    <cacheField name="平均互动成本" numFmtId="0">
      <sharedItems containsString="0" containsBlank="1" containsNumber="1" minValue="0" maxValue="208.79" count="1251">
        <n v="1.05"/>
        <n v="1.03"/>
        <n v="1.25"/>
        <n v="1.27"/>
        <n v="1.14"/>
        <n v="2.31"/>
        <n v="1.01"/>
        <n v="1.61"/>
        <n v="1.76"/>
        <n v="3.45"/>
        <n v="3.99"/>
        <n v="5.26"/>
        <n v="2.95"/>
        <n v="5.27"/>
        <n v="3.13"/>
        <n v="4.79"/>
        <n v="2.12"/>
        <n v="6.24"/>
        <n v="2.04"/>
        <n v="5.63"/>
        <n v="2.2"/>
        <n v="8.57"/>
        <n v="3.15"/>
        <n v="2.19"/>
        <n v="9.5"/>
        <n v="4.78"/>
        <n v="12.36"/>
        <n v="16.23"/>
        <n v="14.92"/>
        <n v="7.9"/>
        <n v="0.72"/>
        <n v="2.29"/>
        <n v="6.47"/>
        <n v="15.83"/>
        <n v="7.58"/>
        <n v="7.86"/>
        <n v="1.09"/>
        <n v="2.55"/>
        <n v="8.4"/>
        <n v="13.6"/>
        <n v="12.76"/>
        <n v="7.47"/>
        <n v="6.26"/>
        <n v="1.57"/>
        <n v="2.8"/>
        <n v="8.02"/>
        <n v="17.61"/>
        <n v="8.58"/>
        <n v="6.72"/>
        <n v="1.66"/>
        <n v="2.58"/>
        <n v="6.9"/>
        <n v="9.09"/>
        <n v="0"/>
        <n v="7.11"/>
        <n v="1.32"/>
        <n v="6.37"/>
        <n v="19.87"/>
        <n v="12.8"/>
        <n v="6.51"/>
        <n v="9.88"/>
        <n v="1.54"/>
        <n v="2.72"/>
        <n v="8.98"/>
        <n v="13.09"/>
        <n v="8.38"/>
        <n v="10.29"/>
        <n v="1.8"/>
        <n v="1.73"/>
        <n v="2.96"/>
        <n v="11.42"/>
        <n v="14.9"/>
        <n v="7.01"/>
        <n v="7.91"/>
        <n v="2"/>
        <n v="1.95"/>
        <n v="3.21"/>
        <n v="7.99"/>
        <n v="8.43"/>
        <n v="9.72"/>
        <n v="1.65"/>
        <n v="2.57"/>
        <n v="3.2"/>
        <n v="8.5"/>
        <n v="9.98"/>
        <n v="8.77"/>
        <n v="7.37"/>
        <n v="2.23"/>
        <n v="2.76"/>
        <n v="2.83"/>
        <n v="10.62"/>
        <n v="13.28"/>
        <n v="10.24"/>
        <n v="6.85"/>
        <n v="1.99"/>
        <n v="3.46"/>
        <n v="3.49"/>
        <n v="5.62"/>
        <n v="8.24"/>
        <n v="12.61"/>
        <n v="13.03"/>
        <n v="2.42"/>
        <n v="2.4"/>
        <n v="32.34"/>
        <n v="4.23"/>
        <n v="2.68"/>
        <n v="10.04"/>
        <n v="9.55"/>
        <n v="1.92"/>
        <n v="2.7"/>
        <n v="9.56"/>
        <n v="7.7"/>
        <n v="5.02"/>
        <n v="54.11"/>
        <n v="4.34"/>
        <n v="3.6"/>
        <n v="7.61"/>
        <n v="13.66"/>
        <n v="5.67"/>
        <n v="1.79"/>
        <n v="9.23"/>
        <n v="7.72"/>
        <n v="6.4"/>
        <n v="13.76"/>
        <n v="3.7"/>
        <n v="4.28"/>
        <n v="12.51"/>
        <n v="1.88"/>
        <n v="11.51"/>
        <n v="6.32"/>
        <n v="9.76"/>
        <n v="3.76"/>
        <n v="2.92"/>
        <n v="3.56"/>
        <n v="3.18"/>
        <n v="7.75"/>
        <n v="1.43"/>
        <n v="9.68"/>
        <n v="4.41"/>
        <n v="4.26"/>
        <n v="22.4"/>
        <n v="3.4"/>
        <n v="3.08"/>
        <n v="3.44"/>
        <n v="8.52"/>
        <n v="1.26"/>
        <n v="13.18"/>
        <n v="5.21"/>
        <n v="2.84"/>
        <n v="10.6"/>
        <n v="3.34"/>
        <n v="2.86"/>
        <n v="3.36"/>
        <n v="2.77"/>
        <n v="13.1"/>
        <n v="1.98"/>
        <n v="1.33"/>
        <n v="5.5"/>
        <n v="2.98"/>
        <n v="13.44"/>
        <n v="3.51"/>
        <n v="2.75"/>
        <n v="3.68"/>
        <n v="4.72"/>
        <n v="7.44"/>
        <n v="1.17"/>
        <n v="14.28"/>
        <n v="3.78"/>
        <n v="10.8"/>
        <n v="3.01"/>
        <n v="3.83"/>
        <n v="5.05"/>
        <n v="3.65"/>
        <n v="16.86"/>
        <n v="9.58"/>
        <n v="1.21"/>
        <n v="16.04"/>
        <n v="10.42"/>
        <n v="10.58"/>
        <n v="2.39"/>
        <n v="14.86"/>
        <n v="3.93"/>
        <n v="1.44"/>
        <n v="1.55"/>
        <n v="5.98"/>
        <n v="2.48"/>
        <n v="8.85"/>
        <n v="2.26"/>
        <n v="2.97"/>
        <n v="6.14"/>
        <n v="4.21"/>
        <n v="1.42"/>
        <n v="1.67"/>
        <n v="3.54"/>
        <n v="2.18"/>
        <n v="13.96"/>
        <n v="2.46"/>
        <n v="2.54"/>
        <n v="3.28"/>
        <n v="4.01"/>
        <n v="1.46"/>
        <n v="2.78"/>
        <n v="4.09"/>
        <n v="1.78"/>
        <n v="1.29"/>
        <n v="3.43"/>
        <n v="5.19"/>
        <n v="16.35"/>
        <n v="7.8"/>
        <n v="1.47"/>
        <n v="3.55"/>
        <n v="3.09"/>
        <n v="5.91"/>
        <n v="1.58"/>
        <n v="24.83"/>
        <n v="6.48"/>
        <n v="4.31"/>
        <n v="10.7"/>
        <n v="3.94"/>
        <n v="13.71"/>
        <n v="11.25"/>
        <n v="1.22"/>
        <n v="1.36"/>
        <n v="3.31"/>
        <n v="4.54"/>
        <n v="7.76"/>
        <n v="2.02"/>
        <n v="1.18"/>
        <n v="3.91"/>
        <n v="16.85"/>
        <n v="2.61"/>
        <n v="3.57"/>
        <n v="11.38"/>
        <n v="7.48"/>
        <n v="14.3"/>
        <n v="9.38"/>
        <n v="1.52"/>
        <n v="5.17"/>
        <n v="2.89"/>
        <n v="5.71"/>
        <n v="2.81"/>
        <n v="4.92"/>
        <n v="15.36"/>
        <n v="5.56"/>
        <n v="3.81"/>
        <n v="8.59"/>
        <n v="3.11"/>
        <n v="4.02"/>
        <n v="2.5"/>
        <n v="3.5"/>
        <n v="18.8"/>
        <n v="10.41"/>
        <n v="1.5"/>
        <n v="1.89"/>
        <n v="6.27"/>
        <n v="2.82"/>
        <n v="4.2"/>
        <n v="8"/>
        <n v="1.64"/>
        <n v="7.66"/>
        <n v="27.59"/>
        <n v="4.19"/>
        <n v="8.05"/>
        <n v="3.38"/>
        <n v="11.62"/>
        <n v="2.43"/>
        <n v="1.77"/>
        <n v="10.3"/>
        <n v="17.99"/>
        <n v="12.1"/>
        <n v="1.62"/>
        <n v="6.77"/>
        <n v="3.96"/>
        <n v="3.41"/>
        <n v="5.08"/>
        <n v="2.37"/>
        <n v="3.03"/>
        <n v="14.03"/>
        <n v="13.15"/>
        <n v="10.48"/>
        <n v="5.04"/>
        <n v="15.39"/>
        <n v="3.62"/>
        <n v="2.17"/>
        <n v="17.42"/>
        <n v="19.85"/>
        <n v="6.89"/>
        <n v="1.72"/>
        <n v="3.42"/>
        <n v="5.78"/>
        <n v="1.41"/>
        <n v="29.51"/>
        <n v="18.56"/>
        <n v="2.91"/>
        <n v="10.12"/>
        <n v="3.52"/>
        <n v="11.87"/>
        <n v="6.78"/>
        <n v="2.6"/>
        <n v="5.52"/>
        <n v="3.59"/>
        <n v="17.06"/>
        <n v="7.95"/>
        <n v="1.7"/>
        <n v="5.22"/>
        <n v="1.71"/>
        <n v="4.7"/>
        <n v="5.12"/>
        <n v="19.31"/>
        <n v="11.72"/>
        <n v="1.31"/>
        <n v="2.36"/>
        <n v="4.68"/>
        <n v="20.75"/>
        <n v="3.47"/>
        <n v="5.73"/>
        <n v="2.28"/>
        <n v="6.35"/>
        <n v="0.93"/>
        <n v="3.06"/>
        <n v="14.8"/>
        <n v="9.26"/>
        <n v="10.5"/>
        <n v="7.59"/>
        <n v="1.48"/>
        <n v="7.42"/>
        <n v="5.07"/>
        <n v="5.93"/>
        <n v="4.29"/>
        <n v="22.36"/>
        <n v="4.4"/>
        <n v="4.55"/>
        <n v="3.22"/>
        <n v="8.01"/>
        <n v="2.38"/>
        <n v="11.35"/>
        <n v="0.81"/>
        <n v="1.74"/>
        <n v="2.44"/>
        <n v="10.68"/>
        <n v="2.01"/>
        <n v="5.61"/>
        <n v="10.14"/>
        <n v="6.16"/>
        <n v="7.65"/>
        <n v="1.4"/>
        <n v="6.7"/>
        <n v="3.3"/>
        <n v="5.16"/>
        <n v="6.29"/>
        <n v="27.96"/>
        <n v="2.66"/>
        <n v="7.81"/>
        <n v="1.94"/>
        <n v="2.65"/>
        <n v="5.6"/>
        <n v="7.67"/>
        <n v="2.47"/>
        <n v="12.44"/>
        <n v="8.2"/>
        <n v="5.9"/>
        <n v="5.15"/>
        <n v="2.67"/>
        <n v="1.28"/>
        <n v="4.3"/>
        <n v="21.94"/>
        <n v="3.07"/>
        <n v="4.42"/>
        <n v="25.73"/>
        <n v="3.39"/>
        <n v="8.83"/>
        <n v="3.67"/>
        <n v="5.48"/>
        <n v="6.55"/>
        <n v="7.12"/>
        <n v="4.04"/>
        <n v="3.33"/>
        <n v="7.36"/>
        <n v="1.34"/>
        <n v="4.25"/>
        <n v="4.46"/>
        <n v="4.87"/>
        <n v="1.23"/>
        <n v="2.94"/>
        <n v="14.1"/>
        <n v="1.1"/>
        <n v="2.73"/>
        <n v="5.33"/>
        <n v="2.21"/>
        <n v="6.74"/>
        <n v="1.81"/>
        <n v="2.87"/>
        <n v="5.31"/>
        <n v="3.87"/>
        <n v="5.59"/>
        <n v="7.87"/>
        <n v="1.6"/>
        <n v="6.11"/>
        <n v="3.48"/>
        <n v="1.59"/>
        <n v="3.72"/>
        <n v="10.36"/>
        <n v="0.83"/>
        <n v="2.62"/>
        <n v="8.31"/>
        <n v="7.77"/>
        <n v="2.08"/>
        <n v="3.32"/>
        <n v="2.56"/>
        <n v="10.46"/>
        <n v="7.54"/>
        <n v="7.97"/>
        <n v="6.63"/>
        <n v="4.1"/>
        <n v="7.23"/>
        <n v="1.19"/>
        <n v="4.37"/>
        <n v="23.47"/>
        <n v="3.23"/>
        <n v="2.33"/>
        <n v="5.01"/>
        <n v="6.61"/>
        <n v="4.9"/>
        <n v="2.9"/>
        <n v="5.25"/>
        <n v="12.69"/>
        <n v="4.52"/>
        <n v="8.87"/>
        <n v="5.75"/>
        <n v="1.16"/>
        <n v="4.69"/>
        <n v="1.53"/>
        <n v="20.04"/>
        <n v="17.31"/>
        <n v="5.72"/>
        <n v="14.59"/>
        <n v="12.81"/>
        <n v="6.53"/>
        <n v="3.71"/>
        <n v="6.58"/>
        <n v="9.52"/>
        <n v="4.35"/>
        <n v="3.04"/>
        <n v="9.65"/>
        <n v="4.65"/>
        <n v="11.18"/>
        <n v="4.96"/>
        <n v="3.58"/>
        <n v="19.16"/>
        <n v="3.26"/>
        <n v="6.1"/>
        <n v="7.16"/>
        <n v="6.46"/>
        <n v="2.27"/>
        <n v="7.63"/>
        <n v="5.84"/>
        <n v="3.05"/>
        <n v="8.73"/>
        <n v="7.4"/>
        <n v="4.94"/>
        <n v="5.29"/>
        <n v="1.56"/>
        <n v="4.64"/>
        <n v="14.95"/>
        <n v="3.25"/>
        <n v="26.04"/>
        <n v="14.14"/>
        <n v="2.45"/>
        <n v="5.32"/>
        <n v="3.66"/>
        <n v="6.17"/>
        <n v="11.69"/>
        <n v="10.11"/>
        <n v="1.2"/>
        <n v="5.83"/>
        <n v="6.18"/>
        <n v="12.39"/>
        <n v="4.56"/>
        <n v="4.15"/>
        <n v="7.31"/>
        <n v="5.57"/>
        <n v="9.6"/>
        <n v="3.53"/>
        <n v="14.26"/>
        <n v="20.72"/>
        <n v="5.7"/>
        <n v="5"/>
        <n v="3.77"/>
        <n v="1.37"/>
        <n v="12.38"/>
        <n v="4.39"/>
        <n v="1.97"/>
        <n v="16.75"/>
        <n v="5.64"/>
        <n v="2.11"/>
        <n v="8.78"/>
        <n v="4.6"/>
        <n v="17.29"/>
        <n v="8.96"/>
        <n v="3.35"/>
        <n v="14.42"/>
        <n v="1.38"/>
        <n v="2.32"/>
        <n v="8.16"/>
        <n v="16.46"/>
        <n v="4.91"/>
        <n v="2.63"/>
        <n v="2.06"/>
        <n v="5.45"/>
        <n v="7.52"/>
        <n v="7.69"/>
        <n v="5.92"/>
        <n v="15.27"/>
        <n v="2.15"/>
        <n v="3.92"/>
        <n v="2.3"/>
        <n v="23.37"/>
        <n v="11.17"/>
        <n v="10.22"/>
        <n v="3"/>
        <n v="6"/>
        <n v="11.78"/>
        <n v="5.74"/>
        <n v="4.5"/>
        <n v="6.3"/>
        <n v="15.95"/>
        <n v="25.64"/>
        <n v="7.17"/>
        <n v="9.06"/>
        <n v="4.18"/>
        <n v="4.32"/>
        <n v="18.39"/>
        <n v="6.33"/>
        <n v="4.05"/>
        <n v="6.6"/>
        <n v="10.19"/>
        <n v="7.46"/>
        <n v="7.05"/>
        <n v="2.22"/>
        <n v="3.12"/>
        <n v="5.36"/>
        <n v="11.7"/>
        <n v="8.25"/>
        <n v="5.79"/>
        <n v="2.71"/>
        <n v="4.77"/>
        <n v="9.96"/>
        <n v="1.75"/>
        <n v="4.38"/>
        <n v="2.59"/>
        <n v="30.67"/>
        <n v="7.21"/>
        <n v="9.64"/>
        <n v="14.39"/>
        <n v="3.85"/>
        <n v="6.94"/>
        <n v="14.99"/>
        <n v="2.53"/>
        <n v="6.15"/>
        <n v="15.65"/>
        <n v="4.63"/>
        <n v="2.07"/>
        <n v="17.1"/>
        <n v="49.66"/>
        <n v="6.8"/>
        <n v="6.06"/>
        <n v="5.8"/>
        <n v="3.27"/>
        <n v="4.45"/>
        <n v="6.28"/>
        <n v="2.88"/>
        <n v="8.36"/>
        <n v="12"/>
        <n v="1.69"/>
        <n v="6.22"/>
        <n v="30.43"/>
        <n v="4.97"/>
        <n v="7.41"/>
        <n v="12.72"/>
        <n v="4.66"/>
        <n v="6.96"/>
        <n v="12.77"/>
        <n v="4.58"/>
        <n v="13.41"/>
        <n v="15.57"/>
        <n v="2.24"/>
        <n v="5.53"/>
        <n v="14.36"/>
        <n v="2.35"/>
        <n v="3.16"/>
        <n v="10.43"/>
        <n v="6.69"/>
        <n v="9.29"/>
        <n v="11.84"/>
        <n v="5.97"/>
        <n v="11.08"/>
        <n v="11.2"/>
        <n v="26.3"/>
        <n v="2.99"/>
        <n v="7.07"/>
        <n v="10.49"/>
        <n v="7.33"/>
        <n v="6.56"/>
        <n v="10.4"/>
        <n v="20.98"/>
        <n v="10.86"/>
        <n v="21.58"/>
        <n v="20.42"/>
        <n v="4.06"/>
        <n v="5.24"/>
        <n v="6.13"/>
        <n v="9.61"/>
        <n v="16.4"/>
        <n v="13.19"/>
        <n v="5.55"/>
        <n v="1.39"/>
        <n v="5.96"/>
        <n v="27.76"/>
        <n v="16.84"/>
        <n v="9.33"/>
        <n v="35.47"/>
        <n v="5.77"/>
        <n v="9.19"/>
        <n v="8.32"/>
        <n v="15.11"/>
        <n v="4.99"/>
        <n v="12.13"/>
        <n v="4.44"/>
        <n v="7"/>
        <n v="13.9"/>
        <n v="2.51"/>
        <n v="12.02"/>
        <n v="15.49"/>
        <n v="7.06"/>
        <n v="7.53"/>
        <n v="7.49"/>
        <n v="11.58"/>
        <n v="9.79"/>
        <n v="10.2"/>
        <n v="0.38"/>
        <n v="16.43"/>
        <n v="4"/>
        <n v="1.85"/>
        <n v="3.75"/>
        <n v="9.74"/>
        <n v="22.79"/>
        <n v="3.82"/>
        <n v="11.11"/>
        <n v="15.8"/>
        <n v="5.18"/>
        <n v="14.52"/>
        <n v="7.88"/>
        <n v="6.44"/>
        <n v="2.09"/>
        <n v="1.87"/>
        <n v="3.9"/>
        <n v="13.98"/>
        <n v="3.17"/>
        <n v="11.86"/>
        <n v="4.07"/>
        <n v="8.09"/>
        <n v="8.37"/>
        <n v="7.82"/>
        <n v="7.6"/>
        <n v="8.93"/>
        <n v="8.46"/>
        <n v="8.81"/>
        <n v="10.15"/>
        <n v="5.89"/>
        <n v="20.02"/>
        <n v="6.5"/>
        <n v="14.08"/>
        <n v="4.93"/>
        <n v="3.64"/>
        <n v="7.89"/>
        <n v="13.32"/>
        <n v="4.17"/>
        <n v="8.33"/>
        <n v="6.97"/>
        <n v="11.14"/>
        <n v="7.64"/>
        <n v="4.57"/>
        <n v="5.28"/>
        <n v="18.93"/>
        <n v="15.22"/>
        <n v="6.54"/>
        <n v="16.98"/>
        <n v="4.75"/>
        <n v="9.12"/>
        <n v="3.61"/>
        <n v="7.27"/>
        <n v="10.67"/>
        <n v="4.13"/>
        <n v="3.14"/>
        <n v="9.31"/>
        <n v="19.48"/>
        <n v="7.04"/>
        <n v="11.76"/>
        <n v="4.36"/>
        <n v="13.42"/>
        <n v="14.43"/>
        <n v="10.03"/>
        <n v="5.41"/>
        <n v="14.82"/>
        <n v="20.51"/>
        <n v="5.88"/>
        <n v="49.23"/>
        <n v="10.21"/>
        <n v="9.59"/>
        <n v="9.73"/>
        <n v="4.86"/>
        <n v="3.29"/>
        <n v="24.57"/>
        <n v="10.96"/>
        <n v="50.76"/>
        <n v="8.69"/>
        <n v="7.94"/>
        <n v="14.07"/>
        <n v="8.49"/>
        <n v="6.82"/>
        <n v="9.51"/>
        <n v="8.91"/>
        <n v="8.08"/>
        <n v="3.95"/>
        <n v="10.07"/>
        <n v="13.56"/>
        <n v="3.1"/>
        <n v="10.51"/>
        <n v="8.44"/>
        <n v="2.74"/>
        <n v="10.57"/>
        <n v="6.42"/>
        <n v="5.23"/>
        <n v="25.04"/>
        <n v="14.56"/>
        <n v="12.15"/>
        <n v="4.62"/>
        <n v="7.2"/>
        <n v="10.32"/>
        <n v="7.3"/>
        <n v="2.13"/>
        <n v="4.89"/>
        <n v="11.53"/>
        <n v="10.34"/>
        <n v="11.92"/>
        <n v="6.49"/>
        <n v="7.25"/>
        <n v="27.46"/>
        <n v="3.69"/>
        <n v="8.62"/>
        <n v="6.04"/>
        <n v="28.11"/>
        <n v="9.05"/>
        <n v="5.49"/>
        <n v="2.93"/>
        <n v="8.61"/>
        <n v="10.61"/>
        <n v="7.15"/>
        <n v="7.24"/>
        <n v="10.78"/>
        <n v="57.86"/>
        <n v="17.01"/>
        <n v="4.51"/>
        <n v="5.81"/>
        <n v="12.23"/>
        <n v="4.8"/>
        <n v="6.09"/>
        <n v="9.69"/>
        <n v="12.45"/>
        <n v="9.82"/>
        <n v="7.18"/>
        <n v="5.06"/>
        <n v="9.17"/>
        <n v="18.92"/>
        <n v="15.6"/>
        <n v="5.86"/>
        <n v="8.68"/>
        <n v="2.79"/>
        <n v="11.3"/>
        <n v="5.11"/>
        <n v="18.42"/>
        <n v="3.19"/>
        <n v="15.68"/>
        <n v="3.8"/>
        <n v="2.41"/>
        <n v="6.05"/>
        <n v="7.79"/>
        <n v="6.83"/>
        <n v="5.03"/>
        <n v="2.16"/>
        <n v="26.83"/>
        <n v="19.93"/>
        <n v="2.64"/>
        <n v="7.85"/>
        <n v="3.88"/>
        <n v="35.37"/>
        <n v="3.89"/>
        <n v="19.37"/>
        <n v="8.04"/>
        <n v="4.27"/>
        <n v="24.95"/>
        <n v="9.94"/>
        <n v="8.11"/>
        <n v="4.76"/>
        <n v="31.58"/>
        <n v="16.78"/>
        <n v="5.3"/>
        <n v="12.22"/>
        <n v="12.55"/>
        <n v="24.62"/>
        <n v="18.76"/>
        <n v="28.59"/>
        <n v="5.54"/>
        <n v="27.78"/>
        <n v="18.54"/>
        <n v="6.07"/>
        <n v="3.98"/>
        <n v="12.12"/>
        <n v="3.63"/>
        <n v="4.67"/>
        <n v="19.86"/>
        <n v="17.55"/>
        <n v="4.03"/>
        <n v="12.35"/>
        <n v="16.41"/>
        <n v="6.31"/>
        <n v="17.89"/>
        <n v="4.33"/>
        <n v="18.51"/>
        <n v="3.84"/>
        <n v="3.74"/>
        <n v="4.82"/>
        <n v="12.75"/>
        <n v="19.27"/>
        <n v="5.34"/>
        <n v="4.48"/>
        <n v="25.62"/>
        <n v="5.66"/>
        <n v="13.82"/>
        <n v="19.94"/>
        <n v="3.37"/>
        <n v="5.68"/>
        <n v="34.12"/>
        <n v="4.11"/>
        <n v="19.57"/>
        <n v="6.12"/>
        <n v="25.49"/>
        <n v="14.74"/>
        <n v="5.82"/>
        <n v="12.88"/>
        <n v="2.69"/>
        <n v="18.81"/>
        <n v="11.99"/>
        <n v="4.83"/>
        <n v="17"/>
        <n v="10.25"/>
        <n v="16.14"/>
        <n v="4.85"/>
        <n v="5.4"/>
        <n v="7.62"/>
        <n v="7.14"/>
        <n v="4.24"/>
        <n v="13.06"/>
        <n v="6.81"/>
        <n v="3.24"/>
        <n v="19.32"/>
        <n v="7.19"/>
        <n v="15.29"/>
        <n v="9.87"/>
        <n v="11.55"/>
        <n v="8.41"/>
        <n v="21.63"/>
        <n v="4.47"/>
        <n v="5.2"/>
        <n v="18.16"/>
        <n v="8.54"/>
        <n v="13.58"/>
        <n v="3.86"/>
        <n v="7.45"/>
        <n v="17.47"/>
        <n v="18.11"/>
        <n v="9.01"/>
        <n v="20.22"/>
        <n v="6.41"/>
        <n v="19.19"/>
        <n v="6.57"/>
        <n v="1.24"/>
        <n v="15.86"/>
        <n v="5.51"/>
        <n v="19.58"/>
        <n v="5.76"/>
        <n v="1.06"/>
        <n v="15.03"/>
        <n v="4.81"/>
        <n v="8.72"/>
        <n v="1.35"/>
        <n v="11.88"/>
        <n v="4.71"/>
        <n v="24.89"/>
        <n v="12.08"/>
        <n v="7.56"/>
        <n v="8.82"/>
        <n v="10.23"/>
        <n v="25.15"/>
        <n v="8.55"/>
        <n v="2.85"/>
        <n v="1.86"/>
        <n v="9.3"/>
        <n v="4.12"/>
        <n v="15.54"/>
        <n v="6.87"/>
        <n v="3.79"/>
        <n v="23.01"/>
        <n v="7.1"/>
        <n v="23.61"/>
        <n v="8.15"/>
        <n v="1.3"/>
        <n v="11.9"/>
        <n v="14.11"/>
        <n v="5.39"/>
        <n v="20.31"/>
        <n v="9.67"/>
        <n v="4.16"/>
        <n v="6.38"/>
        <n v="18.37"/>
        <n v="2.25"/>
        <n v="20.03"/>
        <n v="25.33"/>
        <n v="8.39"/>
        <n v="14.54"/>
        <n v="8.35"/>
        <n v="6.99"/>
        <n v="0.91"/>
        <n v="2.03"/>
        <n v="12.73"/>
        <n v="25.59"/>
        <n v="7.78"/>
        <n v="12.83"/>
        <n v="10.69"/>
        <n v="4.84"/>
        <n v="18.79"/>
        <n v="25.8"/>
        <n v="8.47"/>
        <n v="7.55"/>
        <n v="14.55"/>
        <n v="34.37"/>
        <n v="10.28"/>
        <n v="4.14"/>
        <n v="13.43"/>
        <n v="9.11"/>
        <n v="14.81"/>
        <n v="5.38"/>
        <n v="20.59"/>
        <n v="8.53"/>
        <n v="4.53"/>
        <n v="7.51"/>
        <n v="4.43"/>
        <n v="9.49"/>
        <n v="2.1"/>
        <n v="5.46"/>
        <n v="11.52"/>
        <n v="24.71"/>
        <n v="21.64"/>
        <n v="20.11"/>
        <n v="6.91"/>
        <n v="5.69"/>
        <n v="16.21"/>
        <n v="10.66"/>
        <n v="14.71"/>
        <n v="4.22"/>
        <n v="19.55"/>
        <n v="8.19"/>
        <n v="11.6"/>
        <n v="14.49"/>
        <n v="11.57"/>
        <n v="2.34"/>
        <n v="6.21"/>
        <n v="13.64"/>
        <n v="10.09"/>
        <n v="19.67"/>
        <n v="11.19"/>
        <n v="12.59"/>
        <n v="6.92"/>
        <n v="6.34"/>
        <n v="2.49"/>
        <n v="8.1"/>
        <n v="14"/>
        <n v="18.33"/>
        <n v="7.28"/>
        <n v="9.44"/>
        <n v="7.09"/>
        <n v="8.66"/>
        <n v="6.76"/>
        <n v="18.91"/>
        <n v="16.69"/>
        <n v="19.47"/>
        <n v="2.14"/>
        <n v="4.08"/>
        <n v="19.42"/>
        <n v="5.65"/>
        <n v="4.61"/>
        <n v="11.45"/>
        <n v="12.43"/>
        <n v="7.39"/>
        <n v="17.33"/>
        <n v="5.1"/>
        <n v="10.97"/>
        <n v="3.73"/>
        <n v="7.08"/>
        <n v="8.63"/>
        <n v="20.92"/>
        <n v="21.05"/>
        <n v="8.28"/>
        <n v="11.74"/>
        <n v="5.09"/>
        <n v="11.24"/>
        <n v="12.33"/>
        <n v="17.91"/>
        <n v="12.54"/>
        <n v="4.95"/>
        <n v="10.65"/>
        <n v="4.49"/>
        <n v="4.59"/>
        <n v="11.73"/>
        <n v="7.32"/>
        <n v="19.25"/>
        <n v="8.9"/>
        <n v="20.15"/>
        <n v="11.15"/>
        <n v="5.47"/>
        <n v="9.41"/>
        <n v="2.05"/>
        <n v="19.73"/>
        <n v="5.99"/>
        <n v="22.56"/>
        <n v="20.38"/>
        <n v="20.52"/>
        <n v="20.57"/>
        <n v="28.72"/>
        <n v="8.29"/>
        <n v="5.94"/>
        <n v="11.79"/>
        <n v="2.52"/>
        <n v="15.18"/>
        <n v="25.81"/>
        <n v="9.36"/>
        <n v="9.15"/>
        <n v="14.35"/>
        <n v="16.52"/>
        <n v="12.25"/>
        <n v="8.7"/>
        <n v="7.74"/>
        <n v="8.75"/>
        <n v="10.02"/>
        <n v="1.9"/>
        <n v="9.85"/>
        <n v="13.47"/>
        <n v="6.25"/>
        <n v="11.54"/>
        <n v="18.15"/>
        <n v="9.25"/>
        <n v="11.22"/>
        <n v="1.83"/>
        <n v="25.58"/>
        <n v="40.47"/>
        <n v="12.21"/>
        <n v="19.69"/>
        <n v="10.56"/>
        <n v="14.32"/>
        <n v="7.43"/>
        <n v="34.07"/>
        <n v="17.19"/>
        <n v="7.73"/>
        <n v="7.57"/>
        <n v="4.74"/>
        <n v="8.6"/>
        <n v="5.85"/>
        <n v="1.93"/>
        <n v="22.77"/>
        <n v="5.44"/>
        <n v="8.88"/>
        <n v="13.11"/>
        <n v="9.18"/>
        <n v="15.81"/>
        <n v="26.47"/>
        <n v="20.89"/>
        <n v="8.94"/>
        <n v="7.35"/>
        <n v="3.02"/>
        <n v="17.4"/>
        <n v="6.08"/>
        <n v="11"/>
        <n v="1.96"/>
        <n v="1.63"/>
        <n v="13.8"/>
        <n v="15.66"/>
        <n v="19.29"/>
        <n v="12.04"/>
        <n v="4.73"/>
        <n v="6.43"/>
        <n v="9.42"/>
        <n v="10.99"/>
        <n v="25.25"/>
        <n v="7.68"/>
        <n v="12.03"/>
        <n v="26.14"/>
        <n v="12.31"/>
        <n v="5.13"/>
        <n v="8.71"/>
        <n v="18.04"/>
        <n v="10.75"/>
        <n v="21.19"/>
        <n v="5.58"/>
        <n v="8.13"/>
        <n v="49.78"/>
        <n v="11.66"/>
        <n v="8.67"/>
        <n v="23.25"/>
        <n v="4.98"/>
        <n v="12.42"/>
        <n v="14.91"/>
        <n v="8.64"/>
        <n v="18.46"/>
        <n v="6.23"/>
        <n v="6.79"/>
        <n v="11.85"/>
        <n v="12.56"/>
        <n v="13.13"/>
        <n v="0.76"/>
        <n v="5.35"/>
        <n v="14.46"/>
        <n v="8.76"/>
        <n v="9.35"/>
        <n v="7.5"/>
        <n v="9.16"/>
        <n v="20.84"/>
        <n v="8.51"/>
        <n v="15.92"/>
        <n v="12.24"/>
        <n v="13.3"/>
        <n v="19.74"/>
        <n v="19.35"/>
        <n v="6.02"/>
        <n v="3.97"/>
        <n v="11.43"/>
        <n v="7.34"/>
        <n v="16.22"/>
        <n v="8.06"/>
        <n v="16.6"/>
        <n v="8.12"/>
        <n v="5.14"/>
        <n v="6.39"/>
        <n v="13.65"/>
        <n v="17.26"/>
        <n v="6.75"/>
        <n v="9.9"/>
        <n v="25.66"/>
        <n v="8.48"/>
        <n v="9.54"/>
        <n v="20.79"/>
        <n v="6.88"/>
        <n v="17.77"/>
        <n v="28.67"/>
        <n v="21.04"/>
        <n v="9.53"/>
        <n v="11.09"/>
        <n v="9.66"/>
        <n v="10.77"/>
        <n v="7.71"/>
        <n v="15.73"/>
        <n v="8.79"/>
        <n v="13.73"/>
        <n v="16.06"/>
        <n v="7.38"/>
        <n v="7.02"/>
        <n v="14.37"/>
        <n v="18.7"/>
        <n v="6.59"/>
        <n v="6.66"/>
        <n v="10.64"/>
        <n v="13.68"/>
        <n v="4.88"/>
        <n v="9.37"/>
        <n v="19.38"/>
        <n v="6.01"/>
        <n v="9.27"/>
        <n v="9.63"/>
        <n v="10.72"/>
        <n v="18.73"/>
        <n v="7.22"/>
        <n v="27.28"/>
        <n v="21.2"/>
        <n v="9.28"/>
        <n v="10.17"/>
        <n v="20.78"/>
        <n v="9.89"/>
        <n v="21.56"/>
        <n v="1.45"/>
        <n v="15.37"/>
        <n v="7.03"/>
        <n v="14.12"/>
        <n v="9.04"/>
        <n v="28.24"/>
        <n v="9.07"/>
        <n v="36.96"/>
        <n v="5.42"/>
        <n v="12.11"/>
        <n v="15.3"/>
        <n v="8.42"/>
        <n v="6.93"/>
        <n v="9.34"/>
        <n v="15.52"/>
        <n v="5.87"/>
        <n v="12.5"/>
        <n v="10.06"/>
        <n v="18.97"/>
        <n v="13.05"/>
        <n v="8.26"/>
        <n v="28.46"/>
        <n v="14.38"/>
        <n v="14.21"/>
        <n v="14.58"/>
        <n v="8.18"/>
        <n v="6.52"/>
        <n v="14.79"/>
        <n v="0.54"/>
        <n v="21.77"/>
        <n v="11.33"/>
        <n v="15.59"/>
        <n v="9.47"/>
        <n v="65.45"/>
        <n v="9.7"/>
        <n v="78.86"/>
        <n v="1.68"/>
        <n v="139.08"/>
        <n v="25.99"/>
        <n v="5.95"/>
        <n v="100.2"/>
        <n v="61.62"/>
        <n v="62.17"/>
        <n v="69.15"/>
        <n v="7.29"/>
        <n v="76.94"/>
        <n v="76.74"/>
        <n v="43.91"/>
        <n v="208.79"/>
        <n v="1.82"/>
        <n v="14.78"/>
        <n v="17.76"/>
        <n v="1.07"/>
        <m/>
      </sharedItems>
    </cacheField>
    <cacheField name="行动按钮点击量" numFmtId="0">
      <sharedItems containsString="0" containsBlank="1" containsNumber="1" containsInteger="1" minValue="0" maxValue="2" count="4">
        <n v="0"/>
        <n v="2"/>
        <n v="1"/>
        <m/>
      </sharedItems>
    </cacheField>
    <cacheField name="行动按钮点击率" numFmtId="0">
      <sharedItems containsString="0" containsBlank="1" containsNumber="1" minValue="0" maxValue="0.0139" count="19">
        <n v="0"/>
        <n v="0.0006"/>
        <n v="0.0002"/>
        <n v="0.0004"/>
        <n v="0.0023"/>
        <n v="0.0008"/>
        <n v="0.0016"/>
        <n v="0.0139"/>
        <n v="0.002"/>
        <n v="0.0011"/>
        <n v="0.0034"/>
        <n v="0.0007"/>
        <n v="0.0001"/>
        <n v="0.0003"/>
        <n v="0.0005"/>
        <n v="0.0017"/>
        <n v="0.001"/>
        <n v="0.0009"/>
        <m/>
      </sharedItems>
    </cacheField>
    <cacheField name="截图" numFmtId="0">
      <sharedItems containsString="0" containsBlank="1" containsNumber="1" containsInteger="1" minValue="0" maxValue="2230" count="125">
        <n v="6"/>
        <n v="2"/>
        <n v="3"/>
        <n v="4"/>
        <n v="9"/>
        <n v="1"/>
        <n v="5"/>
        <n v="17"/>
        <n v="0"/>
        <n v="12"/>
        <n v="11"/>
        <n v="20"/>
        <n v="15"/>
        <n v="13"/>
        <n v="18"/>
        <n v="27"/>
        <n v="22"/>
        <n v="19"/>
        <n v="16"/>
        <n v="10"/>
        <n v="14"/>
        <n v="30"/>
        <n v="7"/>
        <n v="8"/>
        <n v="28"/>
        <n v="61"/>
        <n v="97"/>
        <n v="65"/>
        <n v="98"/>
        <n v="79"/>
        <n v="92"/>
        <n v="75"/>
        <n v="82"/>
        <n v="73"/>
        <n v="70"/>
        <n v="102"/>
        <n v="134"/>
        <n v="23"/>
        <n v="120"/>
        <n v="135"/>
        <n v="122"/>
        <n v="274"/>
        <n v="109"/>
        <n v="133"/>
        <n v="116"/>
        <n v="36"/>
        <n v="29"/>
        <n v="31"/>
        <n v="32"/>
        <n v="24"/>
        <n v="26"/>
        <n v="33"/>
        <n v="21"/>
        <n v="59"/>
        <n v="42"/>
        <n v="40"/>
        <n v="39"/>
        <n v="35"/>
        <n v="25"/>
        <n v="108"/>
        <n v="47"/>
        <n v="52"/>
        <n v="103"/>
        <n v="37"/>
        <n v="224"/>
        <n v="195"/>
        <n v="34"/>
        <n v="206"/>
        <n v="343"/>
        <n v="447"/>
        <n v="396"/>
        <n v="58"/>
        <n v="368"/>
        <n v="367"/>
        <n v="353"/>
        <n v="162"/>
        <n v="170"/>
        <n v="196"/>
        <n v="169"/>
        <n v="2230"/>
        <n v="145"/>
        <n v="160"/>
        <n v="105"/>
        <n v="150"/>
        <n v="113"/>
        <n v="89"/>
        <n v="114"/>
        <n v="126"/>
        <n v="117"/>
        <n v="106"/>
        <n v="158"/>
        <n v="123"/>
        <n v="136"/>
        <n v="191"/>
        <n v="234"/>
        <n v="202"/>
        <n v="203"/>
        <n v="199"/>
        <n v="193"/>
        <n v="63"/>
        <n v="194"/>
        <n v="248"/>
        <n v="227"/>
        <n v="88"/>
        <n v="246"/>
        <n v="232"/>
        <n v="220"/>
        <n v="211"/>
        <n v="111"/>
        <n v="91"/>
        <n v="165"/>
        <n v="152"/>
        <n v="147"/>
        <n v="159"/>
        <n v="175"/>
        <n v="186"/>
        <n v="184"/>
        <n v="185"/>
        <n v="192"/>
        <n v="207"/>
        <n v="168"/>
        <n v="260"/>
        <n v="151"/>
        <n v="45"/>
        <m/>
      </sharedItems>
    </cacheField>
    <cacheField name="保存图片" numFmtId="0">
      <sharedItems containsString="0" containsBlank="1" containsNumber="1" containsInteger="1" minValue="0" maxValue="28" count="28">
        <n v="0"/>
        <n v="1"/>
        <n v="3"/>
        <n v="5"/>
        <n v="4"/>
        <n v="6"/>
        <n v="2"/>
        <n v="8"/>
        <n v="9"/>
        <n v="13"/>
        <n v="16"/>
        <n v="14"/>
        <n v="12"/>
        <n v="15"/>
        <n v="11"/>
        <n v="7"/>
        <n v="10"/>
        <n v="22"/>
        <n v="25"/>
        <n v="20"/>
        <n v="28"/>
        <n v="17"/>
        <n v="19"/>
        <n v="23"/>
        <n v="18"/>
        <n v="26"/>
        <n v="21"/>
        <m/>
      </sharedItems>
    </cacheField>
    <cacheField name="加入购物车次数" numFmtId="0">
      <sharedItems containsBlank="1" count="2">
        <s v="-"/>
        <m/>
      </sharedItems>
    </cacheField>
    <cacheField name="立即购买次数" numFmtId="0">
      <sharedItems containsBlank="1" count="2">
        <s v="-"/>
        <m/>
      </sharedItems>
    </cacheField>
    <cacheField name="下单订单数" numFmtId="0">
      <sharedItems containsBlank="1" count="2">
        <s v="-"/>
        <m/>
      </sharedItems>
    </cacheField>
    <cacheField name="成交订单数" numFmtId="0">
      <sharedItems containsBlank="1" count="2">
        <s v="-"/>
        <m/>
      </sharedItems>
    </cacheField>
    <cacheField name="点击转化率" numFmtId="0">
      <sharedItems containsBlank="1" count="2">
        <s v="-"/>
        <m/>
      </sharedItems>
    </cacheField>
    <cacheField name="rGMV" numFmtId="0">
      <sharedItems containsBlank="1" count="2">
        <s v="-"/>
        <m/>
      </sharedItems>
    </cacheField>
    <cacheField name="投入产出比" numFmtId="0">
      <sharedItems containsBlank="1" count="2">
        <s v="-"/>
        <m/>
      </sharedItems>
    </cacheField>
    <cacheField name="进店访问量" numFmtId="0">
      <sharedItems containsBlank="1" count="2">
        <s v="-"/>
        <m/>
      </sharedItems>
    </cacheField>
    <cacheField name="表单数" numFmtId="0">
      <sharedItems containsString="0" containsBlank="1" containsNumber="1" containsInteger="1" minValue="0" maxValue="0" count="2">
        <n v="0"/>
        <m/>
      </sharedItems>
    </cacheField>
    <cacheField name="平均表单收集成本" numFmtId="0">
      <sharedItems containsString="0" containsBlank="1" containsNumber="1" containsInteger="1" minValue="0" maxValue="0" count="2">
        <n v="0"/>
        <m/>
      </sharedItems>
    </cacheField>
    <cacheField name="落地页访问量" numFmtId="0">
      <sharedItems containsString="0" containsBlank="1" containsNumber="1" containsInteger="1" minValue="0" maxValue="0" count="2">
        <n v="0"/>
        <m/>
      </sharedItems>
    </cacheField>
    <cacheField name="表单按钮曝光量" numFmtId="0">
      <sharedItems containsString="0" containsBlank="1" containsNumber="1" containsInteger="1" minValue="0" maxValue="0" count="2">
        <n v="0"/>
        <m/>
      </sharedItems>
    </cacheField>
    <cacheField name="有效表单数" numFmtId="0">
      <sharedItems containsString="0" containsBlank="1" containsNumber="1" containsInteger="1" minValue="0" maxValue="0" count="2">
        <n v="0"/>
        <m/>
      </sharedItems>
    </cacheField>
    <cacheField name="有效表单平均成本" numFmtId="0">
      <sharedItems containsString="0" containsBlank="1" containsNumber="1" containsInteger="1" minValue="0" maxValue="0" count="2">
        <n v="0"/>
        <m/>
      </sharedItems>
    </cacheField>
    <cacheField name="表单转化率" numFmtId="0">
      <sharedItems containsString="0" containsBlank="1" containsNumber="1" containsInteger="1" minValue="0" maxValue="0" count="2">
        <n v="0"/>
        <m/>
      </sharedItems>
    </cacheField>
    <cacheField name="私信咨询人数" numFmtId="0">
      <sharedItems containsString="0" containsBlank="1" containsNumber="1" containsInteger="1" minValue="0" maxValue="2" count="4">
        <n v="0"/>
        <n v="1"/>
        <n v="2"/>
        <m/>
      </sharedItems>
    </cacheField>
    <cacheField name="私信咨询条数" numFmtId="0">
      <sharedItems containsString="0" containsBlank="1" containsNumber="1" containsInteger="1" minValue="0" maxValue="3" count="5">
        <n v="0"/>
        <n v="1"/>
        <n v="2"/>
        <n v="3"/>
        <m/>
      </sharedItems>
    </cacheField>
    <cacheField name="私信咨询数" numFmtId="0">
      <sharedItems containsString="0" containsBlank="1" containsNumber="1" containsInteger="1" minValue="0" maxValue="2" count="4">
        <n v="0"/>
        <n v="1"/>
        <n v="2"/>
        <m/>
      </sharedItems>
    </cacheField>
    <cacheField name="私信开口数" numFmtId="0">
      <sharedItems containsString="0" containsBlank="1" containsNumber="1" containsInteger="1" minValue="0" maxValue="2" count="4">
        <n v="0"/>
        <n v="1"/>
        <n v="2"/>
        <m/>
      </sharedItems>
    </cacheField>
    <cacheField name="私信咨询成本" numFmtId="0">
      <sharedItems containsString="0" containsBlank="1" containsNumber="1" minValue="0" maxValue="3025.77" count="60">
        <n v="0"/>
        <n v="457.08"/>
        <n v="459.34"/>
        <n v="189.6"/>
        <n v="67.21"/>
        <n v="948.69"/>
        <n v="205.18"/>
        <n v="169.19"/>
        <n v="377.73"/>
        <n v="3025.77"/>
        <n v="197.26"/>
        <n v="3023.55"/>
        <n v="1006.91"/>
        <n v="67"/>
        <n v="127.57"/>
        <n v="2015.7"/>
        <n v="179.56"/>
        <n v="129.24"/>
        <n v="703.5"/>
        <n v="695.28"/>
        <n v="153.78"/>
        <n v="706.46"/>
        <n v="476.53"/>
        <n v="154.84"/>
        <n v="653.99"/>
        <n v="1212.56"/>
        <n v="204.22"/>
        <n v="198.74"/>
        <n v="206.36"/>
        <n v="1396.69"/>
        <n v="1121.63"/>
        <n v="1108.74"/>
        <n v="1374.83"/>
        <n v="1125.19"/>
        <n v="496.44"/>
        <n v="202.29"/>
        <n v="495.62"/>
        <n v="511.9"/>
        <n v="435.72"/>
        <n v="1022.5"/>
        <n v="492.64"/>
        <n v="407.31"/>
        <n v="201.75"/>
        <n v="1023.43"/>
        <n v="803.54"/>
        <n v="1184.54"/>
        <n v="139.49"/>
        <n v="301.65"/>
        <n v="1208.87"/>
        <n v="804.32"/>
        <n v="45.19"/>
        <n v="775.39"/>
        <n v="496.84"/>
        <n v="886.14"/>
        <n v="398.3"/>
        <n v="778.21"/>
        <n v="200.92"/>
        <n v="200.76"/>
        <n v="201.42"/>
        <m/>
      </sharedItems>
    </cacheField>
    <cacheField name="私信开口成本" numFmtId="0">
      <sharedItems containsString="0" containsBlank="1" containsNumber="1" minValue="0" maxValue="3025.77" count="60">
        <n v="0"/>
        <n v="457.08"/>
        <n v="459.34"/>
        <n v="189.6"/>
        <n v="67.21"/>
        <n v="948.69"/>
        <n v="205.18"/>
        <n v="169.19"/>
        <n v="377.73"/>
        <n v="3025.77"/>
        <n v="197.26"/>
        <n v="3023.55"/>
        <n v="1006.91"/>
        <n v="67"/>
        <n v="127.57"/>
        <n v="2015.7"/>
        <n v="179.56"/>
        <n v="129.24"/>
        <n v="703.5"/>
        <n v="695.28"/>
        <n v="153.78"/>
        <n v="706.46"/>
        <n v="476.53"/>
        <n v="154.84"/>
        <n v="653.99"/>
        <n v="1212.56"/>
        <n v="204.22"/>
        <n v="198.74"/>
        <n v="206.36"/>
        <n v="1396.69"/>
        <n v="1121.63"/>
        <n v="1108.74"/>
        <n v="1374.83"/>
        <n v="1125.19"/>
        <n v="496.44"/>
        <n v="202.29"/>
        <n v="495.62"/>
        <n v="511.9"/>
        <n v="435.72"/>
        <n v="1022.5"/>
        <n v="492.64"/>
        <n v="407.31"/>
        <n v="201.75"/>
        <n v="1023.43"/>
        <n v="803.54"/>
        <n v="1184.54"/>
        <n v="139.49"/>
        <n v="301.65"/>
        <n v="1208.87"/>
        <n v="804.32"/>
        <n v="45.19"/>
        <n v="775.39"/>
        <n v="496.84"/>
        <n v="886.14"/>
        <n v="398.3"/>
        <n v="778.21"/>
        <n v="200.92"/>
        <n v="200.76"/>
        <n v="201.42"/>
        <m/>
      </sharedItems>
    </cacheField>
    <cacheField name="笔记标题" numFmtId="0">
      <sharedItems containsBlank="1" count="81">
        <s v="没想到老外也有练口语的一天？！"/>
        <s v="关于英国老哥用啤酒洗Jio那件事"/>
        <s v="是的，我们是学英语认识的（全英）"/>
        <s v="英语小白如何逆袭|全英文学习环境很重要"/>
        <s v="普通人学英语|实用app推荐"/>
        <s v="美国男友神操作？恋爱谈成这样也没谁了🥲"/>
        <s v="我能和英国老公无障碍交流吗？"/>
        <s v="5.19-不出国，3招提升英语口语✅真正有效的方法！！"/>
        <s v="tenlynn-invite"/>
        <s v="别狡辩了 你们平时说英语肯定也这样"/>
        <s v="在国外，英语不好是一种什么体验？"/>
        <s v="9.27-英语实质性飞跃,验上课的快乐"/>
        <s v="英语实质性飞跃的方法|英文学习环境很重要"/>
        <s v="【实践性】提高英文表达能力、面试回答脱口而"/>
        <s v="全英🌟十万人看过的英语口语提升攻略第二弹"/>
        <s v="英语口语学习技巧按斤卖咯！"/>
        <s v="留学趣谈 | 歪果仁也总说方言？？"/>
        <s v="面试4大绝招，拿捏住，稳稳拿offer！"/>
        <s v="6.10-练习英语口语的方法，你真的掌握了吗？"/>
        <s v="学英语就是要说❗️这个口语app你得知道❗️"/>
        <s v="英语｜四六级为什么TMD那么难考？"/>
        <s v="6.13-如何不出国提高口语｜英语口语APP推荐"/>
        <s v="随机聊天之社牛的我vs可爱的外教"/>
        <s v="10.9-20天雅思口语上7的方法论‼️"/>
        <s v="深度体验｜在Cambly不止练习口语"/>
        <s v="当我和外教老师聊起我的TED阅读墙"/>
        <s v="6.17-英语口语人绝不能错过的宝藏APP👈"/>
        <s v="10.16-双语者太卷～ 我用一杯奶茶💰提高了英语"/>
        <s v="英文chitchat拒绝尴尬‼️4招小白到社牛进阶"/>
        <s v="中国人说英语还不能有点口音了"/>
        <s v="6.28-🇬🇧小干货｜简单的地道英文表达"/>
        <s v="和外国帅哥唠嗑‼️将英语生活化！竟然很上头"/>
        <s v="英语逆袭必备！外教告诉我的英语提升方法～"/>
        <s v="7.20-自学英语7个月｜第一次外教课 大胆开口说"/>
        <s v="7.20-拜托！这是什么奇怪言论！？"/>
        <s v="7.27-很多求职者都没有意识到的一个面试误区…"/>
        <s v="7.27-会说多门外语是个什么体验？"/>
        <s v="7.27-🇬🇧从英语垫底到雅思口语7的心态分享"/>
        <s v="8.10-分享一个特别有用的聊天方法！"/>
        <s v="8.10-中式口音说英语 被嘲笑？"/>
        <e v="#N/A"/>
        <s v="8.15-纳尼？！专8学姐推荐的"/>
        <s v="8.24-英语口语课这样上-提高趣味+性价比"/>
        <s v="8.24-笑死‼️和英国帅哥聊哈利波特！15分钟唠上头"/>
        <s v="8.24-雅思口语上7的捷径：Cambly外教推荐‼️"/>
        <s v="8.31-教老外说No作No Die，他很认真地问我怎么用"/>
        <s v="8.31-英语母语者们的英文名分享 英文名避坑指南"/>
        <s v="9.7-25岁我好像一无所有｜与外教聊“焦虑”"/>
        <s v="9.7-社恐变话痨 职场英文尬聊提升指南⬆️⬆️⬆️"/>
        <s v="9.7-华裔的我伪装说不好英语对话外教"/>
        <s v="9.14-学英语app推荐👏🏻跨国公司CEO专业测评"/>
        <s v="9.21-我们的爱情语言是什么？"/>
        <s v="9.21-美高生四年总结🤓｜地道口语原来超简单！"/>
        <s v="9.21-雅思考官“讨厌”的口语表达，你中了几个🤔"/>
        <s v="10.9-【全英】雅思8.5口语提升干货！"/>
        <s v="10.9-当音乐博主遇到和迈克尔杰克逊同门的外教"/>
        <s v="10.9-如何快速提高英文口语？拿下面试！"/>
        <s v="10.9-30岁想把英语好好学一遍｜妈妈提升口语app"/>
        <s v="10.9-英语口音不好听怎么办？听英美澳外教怎么说"/>
        <s v="10.17-How to 无痛 read 英文书？？？"/>
        <s v="10.17宝藏Cambly外教大推荐‼️入门篇"/>
        <s v="10.17-全英干货｜无语言环境如何有效提高口语"/>
        <s v="10.26-新手如何主持会议？外教给的5条建议"/>
        <s v="10.26-🇬🇧语言类游戏｜口语提升小游戏"/>
        <s v="10.26-口语聊天用这几个开场 打开无限聊天模式"/>
        <s v="11.1-前雅思口语考官评分我们的part 1!"/>
        <s v="11.1-笑死！口语废物竟和外教唠了30分钟?"/>
        <s v="11.2-当社牛和老外pk全网热门挑战"/>
        <s v="11.2-我悟了！宝藏外教点醒我！英语这么学"/>
        <s v="11.2-⭐雅思口语救星❗心机girl这样备考㊙️"/>
        <s v="11.10-地道英语俚语🤯英美俚语意思差这么多?"/>
        <s v="11.10-健身不是内卷 是习惯 是快乐"/>
        <s v="11.10-关于学口语，希望五年前就有人能告诉我的"/>
        <s v="11.10-亲测❗️雅思考官听到就会打低分的口语表达"/>
        <s v="11.10-985但雅思口语万年6分😩外教说你方法错啦❗️"/>
        <s v="11.16-英语｜想进外企？高管说必须知道这些！📇"/>
        <s v="11.16-我说的英语 vs 外教帮我修订的 差异有多大？"/>
        <s v="11.16-🔥Cambly外教大推荐❗️口语此时不练更待何时"/>
        <s v="11.16-雅思口语首考上8分？我是如何做到的？"/>
        <s v="11.16-Cambly雅思口语敲牛mock推荐来救你啦🆘"/>
        <m/>
      </sharedItems>
    </cacheField>
    <cacheField name=" 点击率" numFmtId="0" formula="点击量/展现量" databaseField="0"/>
    <cacheField name="点击成本" numFmtId="0" formula="消费/点击量" databaseField="0"/>
    <cacheField name="千展费用" numFmtId="0" formula="消费/展现量*1000" databaseField="0"/>
    <cacheField name="私信成本" numFmtId="0" formula="消费/私信咨询人数" databaseField="0"/>
    <cacheField name="开口成本" numFmtId="0" formula="消费/私信开口数" databaseField="0"/>
    <cacheField name="互动成本" numFmtId="0" formula="消费/互动量" databaseField="0"/>
    <cacheField name="私信率" numFmtId="0" formula="私信咨询人数/点击量" databaseFiel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914.5745486111" refreshedBy="12131" recordCount="1486">
  <cacheSource type="worksheet">
    <worksheetSource ref="A1:AB99703" sheet="总数据源"/>
  </cacheSource>
  <cacheFields count="36">
    <cacheField name="时间" numFmtId="0">
      <sharedItems containsBlank="1" count="49">
        <s v="2022-11-01"/>
        <s v="2022-11-02"/>
        <s v="2022-11-03"/>
        <s v="2022-11-04"/>
        <s v="2022-11-05"/>
        <s v="2022-11-06"/>
        <s v="2022-11-07"/>
        <s v="2022-11-08"/>
        <s v="2022-11-09"/>
        <s v="2022-11-10"/>
        <s v="2022-11-11"/>
        <s v="2022-11-12"/>
        <s v="2022-11-13"/>
        <s v="2022-11-14"/>
        <s v="2022-11-15"/>
        <s v="2022-11-16"/>
        <s v="2022-11-17"/>
        <s v="2022-11-18"/>
        <s v="2022-11-19"/>
        <s v="2022-11-20"/>
        <s v="2022-11-21"/>
        <s v="2022-11-22"/>
        <s v="2022-11-23"/>
        <s v="2022-11-24"/>
        <s v="2022-11-25"/>
        <s v="2022-11-26"/>
        <s v="2022-11-27"/>
        <s v="2022-11-28"/>
        <s v="2022-11-29"/>
        <s v="2022-11-30"/>
        <s v="2022-12-01"/>
        <s v="2022-12-02"/>
        <s v="2022-12-03"/>
        <s v="2022-12-04"/>
        <s v="2022-12-05"/>
        <s v="2022-12-06"/>
        <s v="2022-12-07"/>
        <s v="2022-12-08"/>
        <s v="2022-12-09"/>
        <s v="2022-12-10"/>
        <s v="2022-12-11"/>
        <s v="2022-12-12"/>
        <s v="2022-12-13"/>
        <s v="2022-12-14"/>
        <s v="2022-12-15"/>
        <s v="2022-12-16"/>
        <s v="2022-12-17"/>
        <s v="2022-12-18"/>
        <m/>
      </sharedItems>
    </cacheField>
    <cacheField name="创意名称" numFmtId="0">
      <sharedItems containsBlank="1" count="54">
        <s v="yaozilv"/>
        <s v="tenchat-invite"/>
        <s v="lexiyeah"/>
        <s v="ieltsyea-invite"/>
        <s v="andy2022"/>
        <s v="qiuchen"/>
        <s v="skk2022"/>
        <s v="gua0407"/>
        <s v="tinaloveu"/>
        <s v="musicjia"/>
        <s v="halihot-invite"/>
        <s v="lily1234"/>
        <s v="talkalot-invite"/>
        <s v="lingge"/>
        <s v="pickgigi-invite"/>
        <s v="10quiz-invite"/>
        <s v="yzyy123"/>
        <s v="理理666"/>
        <s v="adamchen"/>
        <s v="kkjiayou-invite"/>
        <s v="iris018-invite"/>
        <s v="山姆先生-invite"/>
        <s v="kristina-invite"/>
        <s v="hiella-invite"/>
        <s v="heykelly-invite"/>
        <s v="nainai"/>
        <s v="zigezige-invite"/>
        <s v="kkenglish-invite"/>
        <s v="xiaohao11"/>
        <s v="dafu666"/>
        <s v="leximock-invite"/>
        <s v="xctx"/>
        <s v="picklynn-invite"/>
        <s v="pickcoco-invite"/>
        <s v="circle2022-invite"/>
        <s v="山姆先生-invite_复制094718"/>
        <s v="63525543000000001402484b_复制095034"/>
        <s v="leximock-invite_复制095423"/>
        <s v="xiaohao11-invite"/>
        <s v="tenlynn"/>
        <s v="aifansi"/>
        <s v="toria520-invite"/>
        <s v="xnyou99"/>
        <s v="xiaojizi"/>
        <s v="coco521-invite"/>
        <s v="kiwi123"/>
        <s v="2022offer"/>
        <s v="hisaimei-invite"/>
        <s v="mana666"/>
        <s v="wowmani-invite"/>
        <s v="养羊"/>
        <s v="zhang02-invite"/>
        <s v="zozo666-invite"/>
        <m/>
      </sharedItems>
    </cacheField>
    <cacheField name="创意ID" numFmtId="0">
      <sharedItems containsString="0" containsBlank="1" containsNumber="1" containsInteger="1" minValue="14421401" maxValue="25784367" count="71">
        <n v="15884678"/>
        <n v="16331749"/>
        <n v="18350059"/>
        <n v="18616856"/>
        <n v="18706416"/>
        <n v="19270981"/>
        <n v="19628118"/>
        <n v="19691973"/>
        <n v="19913068"/>
        <n v="19946771"/>
        <n v="20803346"/>
        <n v="20803993"/>
        <n v="20804315"/>
        <n v="20804514"/>
        <n v="20929745"/>
        <n v="21378722"/>
        <n v="21378969"/>
        <n v="21438951"/>
        <n v="21548733"/>
        <n v="21548883"/>
        <n v="21906276"/>
        <n v="22054791"/>
        <n v="22054994"/>
        <n v="22055095"/>
        <n v="22459591"/>
        <n v="22459642"/>
        <n v="22612439"/>
        <n v="22612503"/>
        <n v="22612562"/>
        <n v="23040724"/>
        <n v="23041229"/>
        <n v="23124143"/>
        <n v="23124334"/>
        <n v="23124443"/>
        <n v="23124609"/>
        <n v="23124709"/>
        <n v="23530215"/>
        <n v="23530991"/>
        <n v="23541577"/>
        <n v="23541642"/>
        <n v="23541719"/>
        <n v="23541791"/>
        <n v="23541914"/>
        <n v="24215138"/>
        <n v="24215177"/>
        <n v="24215231"/>
        <n v="24215254"/>
        <n v="24706668"/>
        <n v="24706707"/>
        <n v="24707018"/>
        <n v="24707056"/>
        <n v="24707332"/>
        <n v="24707491"/>
        <n v="24707521"/>
        <n v="14421401"/>
        <n v="18155037"/>
        <n v="19945909"/>
        <n v="15884641"/>
        <n v="19692455"/>
        <n v="18136071"/>
        <n v="15608593"/>
        <n v="25347160"/>
        <n v="25347501"/>
        <n v="18327482"/>
        <n v="19043858"/>
        <n v="21269826"/>
        <n v="25784089"/>
        <n v="25784247"/>
        <n v="25784367"/>
        <n v="18706179"/>
        <m/>
      </sharedItems>
    </cacheField>
    <cacheField name="广告类型" numFmtId="0">
      <sharedItems containsBlank="1" count="4">
        <s v="搜索广告"/>
        <s v="信息流广告"/>
        <s v="全站智投广告"/>
        <m/>
      </sharedItems>
    </cacheField>
    <cacheField name="笔记ID" numFmtId="0">
      <sharedItems containsBlank="1" containsNumber="1" containsInteger="1" containsMixedTypes="1" count="51">
        <s v="626bb38a0000000021035751"/>
        <s v="62b41ff7000000000e0217e5"/>
        <s v="625bd2db0000000001025888"/>
        <s v="62fc7c2d000000001200996c"/>
        <s v="63031fdc000000001b023143"/>
        <s v="628221c3000000002103c7c5"/>
        <s v="62a2d98c000000001b0398e3"/>
        <n v="6.3218999e+23"/>
        <s v="632bd608000000001801bf8a"/>
        <s v="6337e9ba000000001c02fe66"/>
        <s v="632fdfb60000000017027a02"/>
        <s v="63319ccf00000000170144d9"/>
        <s v="633124aa0000000017018c85"/>
        <s v="62d633090000000011013ab4"/>
        <s v="634cd78b0000000007015d8c"/>
        <s v="634d143b000000000703a1ec"/>
        <s v="634e1fe10000000007038f3e"/>
        <s v="634f6705000000000601c4e0"/>
        <s v="6347d2d1000000000603ce72"/>
        <s v="635a1a920000000015021ccd"/>
        <s v="635697ee000000001400ee99"/>
        <s v="63565590000000001601a460"/>
        <s v="63602f4700000000090107ad"/>
        <s v="63621b45000000000601fc4d"/>
        <s v="63525543000000001402484b"/>
        <s v="63609ead00000000080108cd"/>
        <s v="6357b4ad000000001601af8a"/>
        <s v="63688af50000000007037d8f"/>
        <s v="6369c737000000000901294c"/>
        <s v="636e0c7b000000000c0223ff"/>
        <s v="636b67be000000000a00b768"/>
        <s v="6371ff92000000001c03ebd2"/>
        <s v="6368d0060000000009010d08"/>
        <s v="63608865000000000601de77"/>
        <s v="636cbb0e000000001c03fe54"/>
        <s v="636a72c4000000000601f1ab"/>
        <s v="628240b20000000001024a9c"/>
        <s v="62e356d5000000001200794f"/>
        <s v="630f004f0000000012015a71"/>
        <s v="62fe3077000000001b01e957"/>
        <s v="62a40fc10000000001026b57"/>
        <s v="637ee757000000001c004e22"/>
        <s v="6385b2390000000019022ff0"/>
        <s v="62c61c4c0000000006034451"/>
        <s v="62d52b3f000000000e004743"/>
        <s v="62a57f96000000001b03408f"/>
        <s v="634cf8240000000007039e35"/>
        <s v="63514be1000000001400f424"/>
        <s v="637c6a56000000000a0396bf"/>
        <s v="62f748fa0000000008010db8"/>
        <m/>
      </sharedItems>
    </cacheField>
    <cacheField name="单元名称" numFmtId="0">
      <sharedItems containsBlank="1" count="68">
        <s v="0617-雅思学习-雅思词包-yaozilv"/>
        <s v="0628-地道表达-23标签人群-tenchat"/>
        <s v="0816-雅思口语方法论-lexiyea"/>
        <s v="0822-雅思学习课程-雅思词-yaozilv"/>
        <s v="0824-雅思口语+外教推荐-雅思词+外教词-"/>
        <s v="0907-华裔和外教对话-口语词-andy2022"/>
        <s v="0610-英语口语-23标签人群-qi"/>
        <s v="通用-0916-全站-雅思-ieltsyea"/>
        <s v="0921-种草-全站-生活记录-skk2022"/>
        <s v="0921- 雅思考官对话-雅思相关词-智能标题"/>
        <s v="1009-雅思-口语提升干货-"/>
        <s v="1009-app推荐-外教聊天"/>
        <s v="1009-职场-如何提高口语"/>
        <s v="1009-app推荐-提升口语app推荐"/>
        <s v="1011-智能定向"/>
        <s v="1017-app推荐-cambly外教推荐"/>
        <s v="1017-学习干货-如何提高英语口语"/>
        <s v="通用-1017-种草-全站-talkalot"/>
        <s v="全站-1009-种草-信息流-lily1234"/>
        <s v="通用-1009-种草-全站-tinaloveu"/>
        <s v="全站-1025-信息流-雅思-gua0407"/>
        <s v="1026-职场-如何主持会议"/>
        <s v="1026-英语口语-GB语言类游戏"/>
        <s v="1026-英语口语-口语聊天开场"/>
        <s v="1026-雅思-雅思外教口语评分"/>
        <s v="1031-英语口语-宝藏外教推荐"/>
        <s v="1102-英语口语-外教连麦pk挑战"/>
        <s v="1102-英语口语-宝藏外教"/>
        <s v="1102-雅思口语-雅思备考"/>
        <s v="1109-种草-全站-adamchen"/>
        <s v="1109-种草-全站-yzyy123"/>
        <s v="1110-英语口语-英语俚语"/>
        <s v="1110-英语口语-与外教聊健身"/>
        <s v="1110-英语口语-与外教聊学口语"/>
        <s v="1110-雅思口语-雅思低分口语表达测试"/>
        <s v="1110-雅思口语-外教聊天如果提高雅思口语"/>
        <s v="1116-雅思学习课程-雅思词-yaozilv"/>
        <s v="1116-英语口语-英语俚语"/>
        <s v="1116-职场-外企面试"/>
        <s v="1116-英语外教-论外教的帮助"/>
        <s v="1116-app推荐-外教推荐"/>
        <s v="1116-雅思-雅思口语如何考上8分"/>
        <s v="1116-雅思-雅思口语外教推荐名单"/>
        <s v="1121-职场-如何通过外企面试"/>
        <s v="1121-职场-英语职场面试技巧"/>
        <s v="1121-英语口语-外教双语对话"/>
        <s v="1121-雅思-雅思口语高分技巧"/>
        <s v="1129-英语口语-与外教聊学口语"/>
        <s v="1121-英语口语-外教双语对话-"/>
        <s v="1129-雅思-雅思口语外教推荐名单"/>
        <s v="1129-app推荐-外教推荐"/>
        <s v="0519-英语口语-23标签人群-tenlynn"/>
        <s v="0810-相亲-兴趣关键词-aifansi"/>
        <s v="0921- 美高生口语小诀窍-英语口语词-timl"/>
        <s v="0620-雅思学习-雅思词包-lexiyeah"/>
        <s v="0916-与外教聊焦虑-23+人群-xnyou99"/>
        <s v="0810-可爱外教-标签关键词-xiaojizi"/>
        <s v="0613-种草-信息流-生活记录-skk2022"/>
        <s v="1208-英语口语-陕西话外语交流"/>
        <s v="1208-英语口语-如何用英文有效聊天"/>
        <s v="0815-HR人设-IOS人群-2022offer"/>
        <s v="0901-日常学习-ios人群-hisaimei"/>
        <s v="ios-1016-种草-信息流-mana666"/>
        <s v="1214-英语口语-满分俚语分享"/>
        <s v="1214-英语口语-时尚行业英语面试"/>
        <s v="1214-英语口语-大学英语备战"/>
        <s v="0824-外教唠嗑-英语app词-zozo666"/>
        <m/>
      </sharedItems>
    </cacheField>
    <cacheField name="单元ID" numFmtId="0">
      <sharedItems containsString="0" containsBlank="1" containsNumber="1" containsInteger="1" minValue="2916018" maxValue="7095347" count="68">
        <n v="3102051"/>
        <n v="3178020"/>
        <n v="3727790"/>
        <n v="3856100"/>
        <n v="3899564"/>
        <n v="4160480"/>
        <n v="4324522"/>
        <n v="4355755"/>
        <n v="4458728"/>
        <n v="4474319"/>
        <n v="4926198"/>
        <n v="4926466"/>
        <n v="4926588"/>
        <n v="4926725"/>
        <n v="4988589"/>
        <n v="5201126"/>
        <n v="5201261"/>
        <n v="5229065"/>
        <n v="5277914"/>
        <n v="5278000"/>
        <n v="5442255"/>
        <n v="5512759"/>
        <n v="5512858"/>
        <n v="5512921"/>
        <n v="5705404"/>
        <n v="5705426"/>
        <n v="5779468"/>
        <n v="5779551"/>
        <n v="5779589"/>
        <n v="5991279"/>
        <n v="5991556"/>
        <n v="6031256"/>
        <n v="6031323"/>
        <n v="6031367"/>
        <n v="6031450"/>
        <n v="6031503"/>
        <n v="6237012"/>
        <n v="6237396"/>
        <n v="6242360"/>
        <n v="6242382"/>
        <n v="6242415"/>
        <n v="6242450"/>
        <n v="6242490"/>
        <n v="6406152"/>
        <n v="6406187"/>
        <n v="6406213"/>
        <n v="6406225"/>
        <n v="6620050"/>
        <n v="6620172"/>
        <n v="6620244"/>
        <n v="6620322"/>
        <n v="2916018"/>
        <n v="3622680"/>
        <n v="4474081"/>
        <n v="3102042"/>
        <n v="4355986"/>
        <n v="3622941"/>
        <n v="3056651"/>
        <n v="6888103"/>
        <n v="6888193"/>
        <n v="3717030"/>
        <n v="4054864"/>
        <n v="5148961"/>
        <n v="7095225"/>
        <n v="7095273"/>
        <n v="7095347"/>
        <n v="3899464"/>
        <m/>
      </sharedItems>
    </cacheField>
    <cacheField name="计划名称" numFmtId="0">
      <sharedItems containsBlank="1" count="68">
        <s v="0617-种草-搜索-学习干货-yaozilv"/>
        <s v="ios-0628-信息流-学习干货-tenchat"/>
        <s v="ios-0816-信息流-学习干货-lexiyea"/>
        <s v="ios-0822-信息流-学习干货-yaozilv"/>
        <s v="ios-0824-信息流-雅思-ieltsyea"/>
        <s v="ios-0907-信息流-英语口语-andy202"/>
        <s v="ios-0610-信息流-General-qiuc"/>
        <s v="通用-0916-全站-雅思-ieltsyea"/>
        <s v="通用-0921-全站-生活记录-skk2022"/>
        <s v="ios-0921-信息流-雅思-gua0407"/>
        <s v="ios-1009-种草-信息流-tinaloveu"/>
        <s v="ios-1009-种草-信息流-musicjia"/>
        <s v="ios-1009-种草-信息流-halihot"/>
        <s v="ios-1009-种草-信息流-lily1234"/>
        <s v="ios-1011-信息流-生活记录-skk2022"/>
        <s v="ios-1017-种草-信息流-talkalot"/>
        <s v="ios-1017-种草-信息流-lingge"/>
        <s v="通用-1017-全站-talkalot"/>
        <s v="全站-1009-种草-信息流-lily1234"/>
        <s v="通用-1009-种草-全站-tinaloveu"/>
        <s v="全站-1025-信息流-雅思-gua0407"/>
        <s v="ios-1026-种草-信息流-wanka"/>
        <s v="ios-1026-种草-信息流-10quiz"/>
        <s v="ios-1026-种草-信息流-pickgigi"/>
        <s v="ios-1031-种草-信息流-yzyy123"/>
        <s v="ios-1031-种草-信息流-理理666"/>
        <s v="ios-1102-种草-信息流-adamchen"/>
        <s v="ios-1102-种草-信息流-kkjiayou"/>
        <s v="ios-1102-种草-信息流-iris018"/>
        <s v="1109-种草-全站-adamchen"/>
        <s v="1109-种草-全站-yzyy123"/>
        <s v="ios-1110-种草-信息流-山姆先生"/>
        <s v="ios-1110-种草-信息流-kristina"/>
        <s v="ios-1110-种草-信息流-hiella"/>
        <s v="ios-1110-种草-信息流-heykelly"/>
        <s v="ios-1110-种草-信息流-nainai"/>
        <s v="通用-1116-种草-全站-yaozilv"/>
        <s v="通用-1116-种草-全站-山姆先生-invite"/>
        <s v="ios-1116-种草-信息流-zigezige"/>
        <s v="ios-1116-种草-信息流-kkenglish"/>
        <s v="ios-1116-种草-信息流-xiaohao11"/>
        <s v="ios-1116-种草-信息流-dafu666"/>
        <s v="ios-1116-种草-信息流-leximock"/>
        <s v="ios-1121-种草-信息流-xctx"/>
        <s v="ios-1121-种草-信息流-picklynn"/>
        <s v="ios-1121-种草-信息流-pickcoco"/>
        <s v="ios-1121-种草-信息流-circle202"/>
        <s v="通用-1129-种草-全站-hiella"/>
        <s v="通用-1129-种草-全站-pickcoco"/>
        <s v="通用-1129-种草-全站-leximock"/>
        <s v="通用-1129-种草-全站-xiaohao11"/>
        <s v="0519-种草-信息流-tenlynn"/>
        <s v="ios-0810-信息流-干货分享-aifansi"/>
        <s v="ios-种草-信息流-英语口语-toria520"/>
        <s v="0620-种草-搜索-学习干货-lexiyeah"/>
        <s v="安卓-0916-信息流-自我提升-xnyou99"/>
        <s v="安卓-0810-信息流-生活记录-xiaojiz"/>
        <s v="ios-0613-信息流-生活记录-skk2022"/>
        <s v="ios-1208-种草-信息流-coco521"/>
        <s v="ios-1208-种草-信息流-kiwi123"/>
        <s v="安卓-0815-信息流-职场-2022offer"/>
        <s v="安卓-0901-信息流-学习干货-hisaimei"/>
        <s v="ios-1016-种草-信息流-mana666"/>
        <s v="ios-1214-种草-信息流-wowmani"/>
        <s v="ios-1214-种草-信息流-养羊"/>
        <s v="ios-1214-种草-信息流-zhang02"/>
        <s v="ios-0824-信息流-app测评-zozo66"/>
        <m/>
      </sharedItems>
    </cacheField>
    <cacheField name="计划ID" numFmtId="0">
      <sharedItems containsString="0" containsBlank="1" containsNumber="1" containsInteger="1" minValue="2322646" maxValue="5852563" count="68">
        <n v="2496937"/>
        <n v="2568655"/>
        <n v="3112901"/>
        <n v="3241189"/>
        <n v="3284422"/>
        <n v="3543321"/>
        <n v="3701145"/>
        <n v="3730480"/>
        <n v="3823048"/>
        <n v="3836916"/>
        <n v="4181374"/>
        <n v="4181884"/>
        <n v="4181983"/>
        <n v="4182082"/>
        <n v="4228308"/>
        <n v="4386152"/>
        <n v="4386268"/>
        <n v="4407441"/>
        <n v="4445164"/>
        <n v="4445232"/>
        <n v="4570099"/>
        <n v="4623373"/>
        <n v="4623452"/>
        <n v="4623502"/>
        <n v="4771610"/>
        <n v="4771629"/>
        <n v="4830161"/>
        <n v="4830227"/>
        <n v="4830255"/>
        <n v="4988712"/>
        <n v="4988903"/>
        <n v="5019187"/>
        <n v="5019228"/>
        <n v="5019262"/>
        <n v="5019325"/>
        <n v="5019370"/>
        <n v="5174740"/>
        <n v="5175042"/>
        <n v="5178799"/>
        <n v="5178823"/>
        <n v="5178847"/>
        <n v="5178874"/>
        <n v="5178907"/>
        <n v="5307938"/>
        <n v="5307972"/>
        <n v="5307993"/>
        <n v="5308004"/>
        <n v="5478983"/>
        <n v="5479075"/>
        <n v="5479133"/>
        <n v="5479184"/>
        <n v="2322646"/>
        <n v="3007991"/>
        <n v="3836698"/>
        <n v="2496898"/>
        <n v="3730690"/>
        <n v="3008251"/>
        <n v="2454104"/>
        <n v="5690375"/>
        <n v="5690455"/>
        <n v="3102246"/>
        <n v="3437721"/>
        <n v="4347424"/>
        <n v="5852459"/>
        <n v="5852502"/>
        <n v="5852563"/>
        <n v="3284319"/>
        <m/>
      </sharedItems>
    </cacheField>
    <cacheField name="创意组合方式" numFmtId="0">
      <sharedItems containsBlank="1" count="2">
        <s v="自定义创意"/>
        <m/>
      </sharedItems>
    </cacheField>
    <cacheField name="消费" numFmtId="0">
      <sharedItems containsString="0" containsBlank="1" containsNumber="1" minValue="0" maxValue="1729.38" count="1354">
        <n v="458.52"/>
        <n v="806.43"/>
        <n v="0.54"/>
        <n v="151.96"/>
        <n v="345.35"/>
        <n v="1.01"/>
        <n v="970.98"/>
        <n v="674.88"/>
        <n v="696.39"/>
        <n v="569.44"/>
        <n v="527.45"/>
        <n v="2.59"/>
        <n v="1.44"/>
        <n v="218.11"/>
        <n v="303.27"/>
        <n v="368.13"/>
        <n v="201.66"/>
        <n v="1450.54"/>
        <n v="505.54"/>
        <n v="498.76"/>
        <n v="505.8"/>
        <n v="8.53"/>
        <n v="190.57"/>
        <n v="301.91"/>
        <n v="198.8"/>
        <n v="201.95"/>
        <n v="500.71"/>
        <n v="802.03"/>
        <n v="360.68"/>
        <n v="474.18"/>
        <n v="1010.14"/>
        <n v="778.21"/>
        <n v="704.87"/>
        <n v="805.35"/>
        <n v="629.53"/>
        <n v="360.27"/>
        <n v="300.71"/>
        <n v="468.99"/>
        <n v="202.66"/>
        <n v="1471.86"/>
        <n v="504.16"/>
        <n v="504.35"/>
        <n v="507.75"/>
        <n v="11.33"/>
        <n v="162.42"/>
        <n v="314.92"/>
        <n v="201.21"/>
        <n v="200.5"/>
        <n v="25.52"/>
        <n v="2.58"/>
        <n v="483.38"/>
        <n v="807.12"/>
        <n v="197.23"/>
        <n v="380.15"/>
        <n v="964.37"/>
        <n v="1001.92"/>
        <n v="693.2"/>
        <n v="795.26"/>
        <n v="492.24"/>
        <n v="391.26"/>
        <n v="304.46"/>
        <n v="346.5"/>
        <n v="198.64"/>
        <n v="1494.51"/>
        <n v="504.47"/>
        <n v="505.59"/>
        <n v="504.37"/>
        <n v="9.47"/>
        <n v="155.71"/>
        <n v="506.23"/>
        <n v="201.56"/>
        <n v="202.04"/>
        <n v="202.63"/>
        <n v="201.11"/>
        <n v="126.3"/>
        <n v="720"/>
        <n v="812.32"/>
        <n v="260.45"/>
        <n v="427.44"/>
        <n v="997.05"/>
        <n v="661.58"/>
        <n v="708.82"/>
        <n v="909.74"/>
        <n v="554.74"/>
        <n v="343.16"/>
        <n v="297.37"/>
        <n v="312.62"/>
        <n v="200.87"/>
        <n v="1500.27"/>
        <n v="504.77"/>
        <n v="502.71"/>
        <n v="500.99"/>
        <n v="9.7"/>
        <n v="170.4"/>
        <n v="502.3"/>
        <n v="200.92"/>
        <n v="201.25"/>
        <n v="201.61"/>
        <n v="200.94"/>
        <n v="136.75"/>
        <n v="709.73"/>
        <n v="806.4"/>
        <n v="209.04"/>
        <n v="350.98"/>
        <n v="1011.39"/>
        <n v="913.67"/>
        <n v="688.85"/>
        <n v="984.69"/>
        <n v="546.48"/>
        <n v="348.03"/>
        <n v="300.72"/>
        <n v="266.4"/>
        <n v="202.12"/>
        <n v="1508.56"/>
        <n v="500.68"/>
        <n v="495.37"/>
        <n v="497.67"/>
        <n v="22.43"/>
        <n v="190.35"/>
        <n v="499.76"/>
        <n v="201.73"/>
        <n v="201.69"/>
        <n v="202.18"/>
        <n v="200.76"/>
        <n v="196.26"/>
        <n v="695.42"/>
        <n v="809.16"/>
        <n v="252.25"/>
        <n v="232.4"/>
        <n v="990.69"/>
        <n v="845.38"/>
        <n v="697.61"/>
        <n v="964.93"/>
        <n v="698.51"/>
        <n v="405.03"/>
        <n v="300.17"/>
        <n v="277.31"/>
        <n v="198.21"/>
        <n v="1506.59"/>
        <n v="501.43"/>
        <n v="507.24"/>
        <n v="504.2"/>
        <n v="25.99"/>
        <n v="203.88"/>
        <n v="504.15"/>
        <n v="202.37"/>
        <n v="203.28"/>
        <n v="199.69"/>
        <n v="177.43"/>
        <n v="701.39"/>
        <n v="805.93"/>
        <n v="264.14"/>
        <n v="379.57"/>
        <n v="1003.94"/>
        <n v="895.09"/>
        <n v="688.99"/>
        <n v="953.5"/>
        <n v="519.72"/>
        <n v="367.39"/>
        <n v="302.77"/>
        <n v="290.69"/>
        <n v="200.23"/>
        <n v="1519.15"/>
        <n v="499"/>
        <n v="502.22"/>
        <n v="504.79"/>
        <n v="29.33"/>
        <n v="215.67"/>
        <n v="443.08"/>
        <n v="202.52"/>
        <n v="202"/>
        <n v="200.47"/>
        <n v="201.89"/>
        <n v="200.25"/>
        <n v="677.78"/>
        <n v="501.45"/>
        <n v="198.57"/>
        <n v="249.14"/>
        <n v="504.11"/>
        <n v="505.82"/>
        <n v="502.01"/>
        <n v="134.89"/>
        <n v="702.19"/>
        <n v="199.64"/>
        <n v="47.96"/>
        <n v="277.63"/>
        <n v="202.24"/>
        <n v="1507.85"/>
        <n v="502.14"/>
        <n v="202.27"/>
        <n v="21.77"/>
        <n v="166.79"/>
        <n v="200.74"/>
        <n v="597.89"/>
        <n v="200.9"/>
        <n v="1723.58"/>
        <n v="201.4"/>
        <n v="149.52"/>
        <n v="621.7"/>
        <n v="504.93"/>
        <n v="158.58"/>
        <n v="215.42"/>
        <n v="504.57"/>
        <n v="307.47"/>
        <n v="509.58"/>
        <n v="610.23"/>
        <n v="297.97"/>
        <n v="201.51"/>
        <n v="1486.35"/>
        <n v="301.61"/>
        <n v="489.2"/>
        <n v="202.58"/>
        <n v="8.26"/>
        <n v="201.88"/>
        <n v="201.79"/>
        <n v="1729.38"/>
        <n v="201.06"/>
        <n v="1180.8"/>
        <n v="200.96"/>
        <n v="129.75"/>
        <n v="615.93"/>
        <n v="806.68"/>
        <n v="622.38"/>
        <n v="500.37"/>
        <n v="138.55"/>
        <n v="195.45"/>
        <n v="502.16"/>
        <n v="248.33"/>
        <n v="481.81"/>
        <n v="303.72"/>
        <n v="193.7"/>
        <n v="249.64"/>
        <n v="200.54"/>
        <n v="1480.39"/>
        <n v="301.49"/>
        <n v="499.58"/>
        <n v="200.57"/>
        <n v="171.11"/>
        <n v="1537.18"/>
        <n v="200.64"/>
        <n v="783.55"/>
        <n v="200.22"/>
        <n v="100.61"/>
        <n v="488.04"/>
        <n v="891.34"/>
        <n v="129.07"/>
        <n v="74.8"/>
        <n v="201.27"/>
        <n v="175.99"/>
        <n v="89.57"/>
        <n v="615.5"/>
        <n v="491.65"/>
        <n v="102.48"/>
        <n v="240.24"/>
        <n v="503.45"/>
        <n v="217.86"/>
        <n v="501.18"/>
        <n v="338.69"/>
        <n v="202.13"/>
        <n v="207.56"/>
        <n v="199.06"/>
        <n v="1501.97"/>
        <n v="301.66"/>
        <n v="500.45"/>
        <n v="197.42"/>
        <n v="200.14"/>
        <n v="1154.59"/>
        <n v="200.62"/>
        <n v="821.09"/>
        <n v="93.28"/>
        <n v="703.03"/>
        <n v="992.31"/>
        <n v="200.97"/>
        <n v="175.38"/>
        <n v="201.59"/>
        <n v="200.49"/>
        <n v="106.77"/>
        <n v="613.91"/>
        <n v="351.91"/>
        <n v="139.06"/>
        <n v="158.07"/>
        <n v="417.15"/>
        <n v="325.44"/>
        <n v="384.32"/>
        <n v="741.52"/>
        <n v="162.48"/>
        <n v="200.29"/>
        <n v="189.8"/>
        <n v="1294.13"/>
        <n v="268.38"/>
        <n v="448.52"/>
        <n v="183.89"/>
        <n v="171.13"/>
        <n v="173.91"/>
        <n v="1613.37"/>
        <n v="201.29"/>
        <n v="1286.56"/>
        <n v="200.73"/>
        <n v="130.98"/>
        <n v="709.13"/>
        <n v="956.96"/>
        <n v="174.12"/>
        <n v="181"/>
        <n v="201.68"/>
        <n v="77.49"/>
        <n v="614.72"/>
        <n v="355.99"/>
        <n v="152.9"/>
        <n v="241.09"/>
        <n v="402.58"/>
        <n v="350.42"/>
        <n v="442.4"/>
        <n v="644.65"/>
        <n v="159.43"/>
        <n v="198.99"/>
        <n v="191.5"/>
        <n v="1278.47"/>
        <n v="283.21"/>
        <n v="429.07"/>
        <n v="180.48"/>
        <n v="183.1"/>
        <n v="166.57"/>
        <n v="1571.94"/>
        <n v="201.81"/>
        <n v="1240.18"/>
        <n v="201.38"/>
        <n v="96.71"/>
        <n v="680.67"/>
        <n v="1047.05"/>
        <n v="164.68"/>
        <n v="174.96"/>
        <n v="201.42"/>
        <n v="201.41"/>
        <n v="83.17"/>
        <n v="626.37"/>
        <n v="379.8"/>
        <n v="151.83"/>
        <n v="248.01"/>
        <n v="444.56"/>
        <n v="355.2"/>
        <n v="414.66"/>
        <n v="548.94"/>
        <n v="169.18"/>
        <n v="254"/>
        <n v="192.11"/>
        <n v="1343.58"/>
        <n v="290.76"/>
        <n v="470.37"/>
        <n v="192.53"/>
        <n v="201.63"/>
        <n v="182.6"/>
        <n v="1362.46"/>
        <n v="200.61"/>
        <n v="1357.49"/>
        <n v="202.77"/>
        <n v="103.61"/>
        <n v="717.47"/>
        <n v="842.64"/>
        <n v="174.68"/>
        <n v="199.65"/>
        <n v="201.43"/>
        <n v="113.29"/>
        <n v="532.13"/>
        <n v="359.94"/>
        <n v="155.88"/>
        <n v="265.79"/>
        <n v="428.69"/>
        <n v="486.99"/>
        <n v="464.37"/>
        <n v="583.92"/>
        <n v="172.02"/>
        <n v="254.08"/>
        <n v="173.88"/>
        <n v="1364.48"/>
        <n v="272.45"/>
        <n v="453.92"/>
        <n v="193.26"/>
        <n v="200.42"/>
        <n v="177.59"/>
        <n v="1326.01"/>
        <n v="201.92"/>
        <n v="1161.47"/>
        <n v="200.82"/>
        <n v="118.04"/>
        <n v="762.28"/>
        <n v="873.38"/>
        <n v="195.61"/>
        <n v="188.73"/>
        <n v="206.63"/>
        <n v="141.89"/>
        <n v="532.8"/>
        <n v="374.17"/>
        <n v="235.79"/>
        <n v="255.54"/>
        <n v="185.61"/>
        <n v="538.05"/>
        <n v="800.68"/>
        <n v="235.52"/>
        <n v="171.91"/>
        <n v="397.74"/>
        <n v="66.28"/>
        <n v="1317.58"/>
        <n v="198.55"/>
        <n v="234.13"/>
        <n v="439.59"/>
        <n v="205.99"/>
        <n v="788.42"/>
        <n v="767.34"/>
        <n v="198.6"/>
        <n v="690.65"/>
        <n v="200.84"/>
        <n v="91.14"/>
        <n v="687.18"/>
        <n v="428.57"/>
        <n v="273.11"/>
        <n v="89.52"/>
        <n v="204.08"/>
        <n v="200.83"/>
        <n v="158.84"/>
        <n v="222.17"/>
        <n v="485.54"/>
        <n v="94.22"/>
        <n v="203.14"/>
        <n v="3.22"/>
        <n v="106.31"/>
        <n v="25.29"/>
        <n v="597.55"/>
        <n v="474"/>
        <n v="266.8"/>
        <n v="253.72"/>
        <n v="367.58"/>
        <n v="941.07"/>
        <n v="175.98"/>
        <n v="388.64"/>
        <n v="1356.2"/>
        <n v="179.64"/>
        <n v="483.05"/>
        <n v="201.14"/>
        <n v="521.7"/>
        <n v="718.28"/>
        <n v="878.9"/>
        <n v="202.17"/>
        <n v="92.59"/>
        <n v="512.1"/>
        <n v="454.11"/>
        <n v="813.06"/>
        <n v="203.35"/>
        <n v="159.21"/>
        <n v="253.6"/>
        <n v="775.78"/>
        <n v="202.71"/>
        <n v="201.83"/>
        <n v="27.41"/>
        <n v="193.35"/>
        <n v="35.11"/>
        <n v="583.14"/>
        <n v="496.62"/>
        <n v="238.86"/>
        <n v="274.36"/>
        <n v="321.26"/>
        <n v="903.96"/>
        <n v="180.66"/>
        <n v="397.15"/>
        <n v="1305.89"/>
        <n v="194.16"/>
        <n v="482.19"/>
        <n v="201.76"/>
        <n v="656.14"/>
        <n v="723.28"/>
        <n v="763.15"/>
        <n v="202.28"/>
        <n v="116.44"/>
        <n v="535.53"/>
        <n v="473.82"/>
        <n v="714.12"/>
        <n v="201.77"/>
        <n v="172.32"/>
        <n v="284.46"/>
        <n v="857.68"/>
        <n v="200.67"/>
        <n v="201.23"/>
        <n v="25.28"/>
        <n v="201.64"/>
        <n v="30.14"/>
        <n v="491.48"/>
        <n v="488.33"/>
        <n v="252.72"/>
        <n v="242.17"/>
        <n v="292.96"/>
        <n v="891.98"/>
        <n v="172.47"/>
        <n v="371.16"/>
        <n v="1192.35"/>
        <n v="114.72"/>
        <n v="460.86"/>
        <n v="623.68"/>
        <n v="696.51"/>
        <n v="891.65"/>
        <n v="129.73"/>
        <n v="640.63"/>
        <n v="566.92"/>
        <n v="786.71"/>
        <n v="202.76"/>
        <n v="171"/>
        <n v="287.43"/>
        <n v="890.19"/>
        <n v="202.01"/>
        <n v="201.15"/>
        <n v="28.13"/>
        <n v="38.13"/>
        <n v="493.51"/>
        <n v="498.6"/>
        <n v="230.26"/>
        <n v="261.61"/>
        <n v="309.65"/>
        <n v="842.61"/>
        <n v="175.87"/>
        <n v="391.82"/>
        <n v="1237.8"/>
        <n v="157.76"/>
        <n v="459.26"/>
        <n v="201.49"/>
        <n v="539.69"/>
        <n v="712.78"/>
        <n v="905.07"/>
        <n v="201.7"/>
        <n v="141.92"/>
        <n v="713.74"/>
        <n v="550.49"/>
        <n v="743.24"/>
        <n v="205.58"/>
        <n v="200.88"/>
        <n v="167.92"/>
        <n v="290.42"/>
        <n v="836.6"/>
        <n v="201.44"/>
        <n v="34.16"/>
        <n v="202.83"/>
        <n v="24.76"/>
        <n v="558.8"/>
        <n v="482.3"/>
        <n v="258.88"/>
        <n v="261.97"/>
        <n v="340.43"/>
        <n v="908.74"/>
        <n v="176.25"/>
        <n v="404.06"/>
        <n v="1358.31"/>
        <n v="198.79"/>
        <n v="484.6"/>
        <n v="200.17"/>
        <n v="540.6"/>
        <n v="712.97"/>
        <n v="670.76"/>
        <n v="136.53"/>
        <n v="530.07"/>
        <n v="467.39"/>
        <n v="814.35"/>
        <n v="151.31"/>
        <n v="259.5"/>
        <n v="931.58"/>
        <n v="203.47"/>
        <n v="22.39"/>
        <n v="32.24"/>
        <n v="590.29"/>
        <n v="461.69"/>
        <n v="254.79"/>
        <n v="271.02"/>
        <n v="241.47"/>
        <n v="912.77"/>
        <n v="184.36"/>
        <n v="432.02"/>
        <n v="1379.16"/>
        <n v="193.01"/>
        <n v="510.69"/>
        <n v="426.38"/>
        <n v="488.52"/>
        <n v="202.4"/>
        <n v="131.33"/>
        <n v="324.09"/>
        <n v="470.8"/>
        <n v="765.25"/>
        <n v="202.7"/>
        <n v="133.95"/>
        <n v="297.28"/>
        <n v="924.74"/>
        <n v="201.24"/>
        <n v="27.23"/>
        <n v="199.92"/>
        <n v="28.74"/>
        <n v="69.88"/>
        <n v="181.38"/>
        <n v="193.39"/>
        <n v="107.77"/>
        <n v="571.37"/>
        <n v="468.52"/>
        <n v="274.39"/>
        <n v="273.64"/>
        <n v="303.73"/>
        <n v="923.82"/>
        <n v="180.47"/>
        <n v="384.09"/>
        <n v="1318.71"/>
        <n v="201.18"/>
        <n v="487.71"/>
        <n v="200.7"/>
        <n v="386.29"/>
        <n v="715.23"/>
        <n v="718.04"/>
        <n v="201.48"/>
        <n v="114.22"/>
        <n v="471.33"/>
        <n v="453.78"/>
        <n v="439.6"/>
        <n v="200.63"/>
        <n v="156.34"/>
        <n v="300.33"/>
        <n v="955.54"/>
        <n v="202.07"/>
        <n v="201.78"/>
        <n v="19.57"/>
        <n v="196.95"/>
        <n v="33.57"/>
        <n v="67.95"/>
        <n v="182.8"/>
        <n v="202.34"/>
        <n v="101.87"/>
        <n v="596.01"/>
        <n v="484.81"/>
        <n v="278.29"/>
        <n v="286.34"/>
        <n v="210.75"/>
        <n v="960.08"/>
        <n v="192.63"/>
        <n v="345.75"/>
        <n v="1337.86"/>
        <n v="196.17"/>
        <n v="497.1"/>
        <n v="196.74"/>
        <n v="331.69"/>
        <n v="759.82"/>
        <n v="731.77"/>
        <n v="107.17"/>
        <n v="436.55"/>
        <n v="482.12"/>
        <n v="419.05"/>
        <n v="204"/>
        <n v="201.08"/>
        <n v="109.08"/>
        <n v="288.6"/>
        <n v="968.47"/>
        <n v="193.33"/>
        <n v="201.3"/>
        <n v="18.51"/>
        <n v="200.32"/>
        <n v="29.43"/>
        <n v="188.93"/>
        <n v="194.98"/>
        <n v="200.77"/>
        <n v="99.42"/>
        <n v="602.69"/>
        <n v="503.38"/>
        <n v="288.84"/>
        <n v="300.41"/>
        <n v="357.57"/>
        <n v="979.65"/>
        <n v="401.88"/>
        <n v="1481.31"/>
        <n v="489.03"/>
        <n v="403.89"/>
        <n v="805.22"/>
        <n v="625.91"/>
        <n v="202.2"/>
        <n v="157.11"/>
        <n v="470.05"/>
        <n v="496.61"/>
        <n v="374.35"/>
        <n v="203.48"/>
        <n v="202.11"/>
        <n v="266.91"/>
        <n v="1004.47"/>
        <n v="179.87"/>
        <n v="21.36"/>
        <n v="201.31"/>
        <n v="24.98"/>
        <n v="202.64"/>
        <n v="198.94"/>
        <n v="200.56"/>
        <n v="187.46"/>
        <n v="607.46"/>
        <n v="489.97"/>
        <n v="250.28"/>
        <n v="297.61"/>
        <n v="186.23"/>
        <n v="986.99"/>
        <n v="340.39"/>
        <n v="1433.15"/>
        <n v="199.62"/>
        <n v="490.6"/>
        <n v="196.71"/>
        <n v="252.16"/>
        <n v="799.53"/>
        <n v="614.61"/>
        <n v="200.89"/>
        <n v="136.5"/>
        <n v="489.96"/>
        <n v="602.58"/>
        <n v="718.35"/>
        <n v="146.22"/>
        <n v="287.71"/>
        <n v="996.65"/>
        <n v="152.7"/>
        <n v="201.1"/>
        <n v="18.41"/>
        <n v="22.38"/>
        <n v="196.51"/>
        <n v="139.21"/>
        <n v="597.05"/>
        <n v="476.76"/>
        <n v="223.48"/>
        <n v="287.54"/>
        <n v="972.77"/>
        <n v="197.76"/>
        <n v="319.28"/>
        <n v="1405.45"/>
        <n v="191.63"/>
        <n v="486.29"/>
        <n v="193.25"/>
        <n v="458.72"/>
        <n v="787.36"/>
        <n v="724.06"/>
        <n v="201.82"/>
        <n v="103.51"/>
        <n v="504.62"/>
        <n v="583.51"/>
        <n v="597.47"/>
        <n v="202.53"/>
        <n v="200.81"/>
        <n v="125.29"/>
        <n v="271.78"/>
        <n v="969.12"/>
        <n v="164.65"/>
        <n v="200.33"/>
        <n v="19.1"/>
        <n v="199.53"/>
        <n v="24.13"/>
        <n v="191.85"/>
        <n v="191.25"/>
        <n v="200.93"/>
        <n v="187.22"/>
        <n v="595.79"/>
        <n v="481.77"/>
        <n v="284.66"/>
        <n v="294.83"/>
        <n v="235.09"/>
        <n v="961.24"/>
        <n v="0"/>
        <n v="193.2"/>
        <n v="274.31"/>
        <n v="1423.2"/>
        <n v="203.53"/>
        <n v="488.1"/>
        <n v="194.23"/>
        <n v="365.37"/>
        <n v="767.48"/>
        <n v="674.71"/>
        <n v="202.99"/>
        <n v="132.29"/>
        <n v="461.72"/>
        <n v="480.44"/>
        <n v="704.34"/>
        <n v="203.43"/>
        <n v="160.06"/>
        <n v="276.07"/>
        <n v="996"/>
        <n v="181.93"/>
        <n v="201.32"/>
        <n v="17.64"/>
        <n v="202.44"/>
        <n v="23.85"/>
        <n v="192.81"/>
        <n v="190.51"/>
        <n v="201.8"/>
        <n v="167.96"/>
        <n v="143.79"/>
        <n v="88.55"/>
        <n v="44.43"/>
        <n v="200.55"/>
        <n v="153.36"/>
        <n v="292.34"/>
        <n v="504.32"/>
        <n v="199.71"/>
        <n v="298.3"/>
        <n v="1469.1"/>
        <n v="200.05"/>
        <n v="801.57"/>
        <n v="29.83"/>
        <n v="162.61"/>
        <n v="806.28"/>
        <n v="211.71"/>
        <n v="146.89"/>
        <n v="155.5"/>
        <n v="136.82"/>
        <n v="492.3"/>
        <n v="185.82"/>
        <n v="506.08"/>
        <n v="504.06"/>
        <n v="185.54"/>
        <n v="359.21"/>
        <n v="490.9"/>
        <n v="200.21"/>
        <n v="301.36"/>
        <n v="26.65"/>
        <n v="33.35"/>
        <n v="200.19"/>
        <n v="199.02"/>
        <n v="997.41"/>
        <n v="137.52"/>
        <n v="502.76"/>
        <n v="383.72"/>
        <n v="447.85"/>
        <n v="212.98"/>
        <n v="201.09"/>
        <n v="304.43"/>
        <n v="507.63"/>
        <n v="202.57"/>
        <n v="395.86"/>
        <n v="1507.31"/>
        <n v="201.01"/>
        <n v="804.72"/>
        <n v="119.06"/>
        <n v="802.98"/>
        <n v="193.9"/>
        <n v="120.29"/>
        <n v="205.45"/>
        <n v="494.52"/>
        <n v="503.9"/>
        <n v="504.31"/>
        <n v="196.06"/>
        <n v="501.36"/>
        <n v="500.32"/>
        <n v="187.34"/>
        <n v="300.77"/>
        <n v="44.66"/>
        <n v="200.79"/>
        <n v="58.62"/>
        <n v="201.05"/>
        <n v="201.99"/>
        <n v="1000.92"/>
        <n v="182.78"/>
        <n v="504.55"/>
        <n v="500.72"/>
        <n v="489.95"/>
        <n v="424.1"/>
        <n v="200.12"/>
        <n v="291.53"/>
        <n v="503.91"/>
        <n v="369.76"/>
        <n v="1497.29"/>
        <n v="200.01"/>
        <n v="807.61"/>
        <n v="64.58"/>
        <n v="805.71"/>
        <n v="221.76"/>
        <n v="117.54"/>
        <n v="197.28"/>
        <n v="501.33"/>
        <n v="503.49"/>
        <n v="504.27"/>
        <n v="153.98"/>
        <n v="477.61"/>
        <n v="493.3"/>
        <n v="251.38"/>
        <n v="301.7"/>
        <n v="54.03"/>
        <n v="200.75"/>
        <n v="68.69"/>
        <n v="197.29"/>
        <n v="201.45"/>
        <n v="1005.06"/>
        <n v="503.01"/>
        <n v="496.88"/>
        <n v="499.69"/>
        <n v="479.51"/>
        <n v="198.61"/>
        <n v="297.24"/>
        <n v="496.85"/>
        <n v="426.56"/>
        <n v="1457.13"/>
        <n v="197.74"/>
        <n v="799.15"/>
        <n v="95.46"/>
        <n v="793.27"/>
        <n v="269.5"/>
        <n v="186.5"/>
        <n v="495.8"/>
        <n v="508.56"/>
        <n v="168.42"/>
        <n v="477.6"/>
        <n v="493.93"/>
        <n v="278.94"/>
        <n v="301.46"/>
        <n v="36.96"/>
        <n v="202.88"/>
        <n v="55.91"/>
        <n v="195.44"/>
        <n v="198.06"/>
        <n v="983.06"/>
        <n v="202.3"/>
        <n v="499.87"/>
        <n v="502.29"/>
        <n v="468.45"/>
        <n v="455.14"/>
        <n v="197.78"/>
        <n v="289.08"/>
        <n v="370.16"/>
        <n v="1442.54"/>
        <n v="791.07"/>
        <n v="66.57"/>
        <n v="801.43"/>
        <n v="258.09"/>
        <n v="180.99"/>
        <n v="237.36"/>
        <n v="574.89"/>
        <n v="502.84"/>
        <n v="199.22"/>
        <n v="480.05"/>
        <n v="491.4"/>
        <n v="207.34"/>
        <n v="301.34"/>
        <n v="40"/>
        <n v="56.54"/>
        <n v="194.45"/>
        <n v="198.32"/>
        <n v="974.87"/>
        <n v="195.42"/>
        <n v="490.02"/>
        <n v="498.45"/>
        <n v="471.1"/>
        <n v="463.91"/>
        <n v="197.19"/>
        <n v="287.76"/>
        <n v="500.65"/>
        <n v="341.33"/>
        <n v="1457.9"/>
        <n v="803.88"/>
        <n v="50.1"/>
        <n v="806.81"/>
        <n v="232.48"/>
        <n v="238.64"/>
        <n v="590.12"/>
        <n v="505.73"/>
        <n v="502.58"/>
        <n v="202.1"/>
        <n v="489.47"/>
        <n v="491.92"/>
        <n v="174.01"/>
        <n v="298.35"/>
        <n v="46.06"/>
        <n v="203.05"/>
        <n v="56.64"/>
        <n v="198.24"/>
        <n v="993.73"/>
        <n v="193.12"/>
        <n v="504.26"/>
        <n v="498.8"/>
        <n v="489.85"/>
        <n v="478.3"/>
        <n v="198.07"/>
        <n v="298.93"/>
        <n v="502.04"/>
        <n v="422.55"/>
        <n v="1495.15"/>
        <n v="201.9"/>
        <n v="800.31"/>
        <n v="56.68"/>
        <n v="806.01"/>
        <n v="182.89"/>
        <n v="185.46"/>
        <n v="198.53"/>
        <n v="494.96"/>
        <n v="502.54"/>
        <n v="202.46"/>
        <n v="483.71"/>
        <n v="497.48"/>
        <n v="208.2"/>
        <n v="302.42"/>
        <n v="51.45"/>
        <n v="201.5"/>
        <n v="80.14"/>
        <n v="201.54"/>
        <n v="200.72"/>
        <n v="1005.04"/>
        <n v="139.43"/>
        <n v="493.96"/>
        <n v="466.9"/>
        <n v="479.09"/>
        <n v="183.09"/>
        <n v="295.88"/>
        <n v="284.61"/>
        <n v="193.44"/>
        <n v="304.96"/>
        <n v="1351.12"/>
        <n v="194.49"/>
        <n v="398.23"/>
        <n v="38.82"/>
        <n v="473.35"/>
        <n v="152.6"/>
        <n v="198.3"/>
        <n v="293.49"/>
        <n v="483.72"/>
        <n v="504.59"/>
        <n v="776.77"/>
        <n v="149.66"/>
        <n v="297.99"/>
        <n v="291.56"/>
        <n v="147.3"/>
        <n v="876.08"/>
        <n v="40.69"/>
        <n v="200.86"/>
        <n v="52.05"/>
        <n v="271.12"/>
        <n v="273.69"/>
        <n v="463.86"/>
        <n v="62.76"/>
        <n v="490.58"/>
        <n v="670.61"/>
        <n v="418.95"/>
        <n v="273.09"/>
        <n v="263.14"/>
        <n v="261.35"/>
        <n v="170.57"/>
        <n v="224.39"/>
        <n v="1217.79"/>
        <n v="176.47"/>
        <n v="378"/>
        <n v="60.26"/>
        <n v="414.55"/>
        <n v="108.17"/>
        <n v="97.28"/>
        <n v="266.88"/>
        <n v="463.67"/>
        <n v="504.72"/>
        <n v="697.27"/>
        <n v="110.76"/>
        <n v="249.39"/>
        <n v="279.4"/>
        <n v="136.33"/>
        <n v="820.75"/>
        <n v="36.29"/>
        <n v="194.03"/>
        <n v="63.57"/>
        <n v="258.71"/>
        <n v="421.19"/>
        <n v="84.47"/>
        <n v="470.18"/>
        <n v="666.74"/>
        <n v="379.58"/>
        <n v="168.64"/>
        <n v="194.96"/>
        <n v="95.21"/>
        <n v="302.56"/>
        <n v="199.99"/>
        <n v="226.05"/>
        <n v="1000.84"/>
        <n v="196.94"/>
        <n v="402.68"/>
        <n v="56.65"/>
        <n v="302.14"/>
        <n v="106.1"/>
        <n v="106.29"/>
        <n v="206.82"/>
        <n v="294.42"/>
        <n v="502.39"/>
        <n v="796.53"/>
        <n v="115.38"/>
        <n v="302.75"/>
        <n v="295.63"/>
        <n v="99.98"/>
        <n v="692.65"/>
        <n v="29.36"/>
        <n v="48.37"/>
        <n v="301.23"/>
        <n v="300.38"/>
        <n v="497.47"/>
        <n v="87.83"/>
        <n v="501.17"/>
        <n v="703.12"/>
        <n v="483.81"/>
        <n v="276.44"/>
        <n v="75.03"/>
        <n v="67.7"/>
        <n v="200.08"/>
        <n v="298.21"/>
        <n v="197.25"/>
        <n v="216.66"/>
        <n v="1076.2"/>
        <n v="396.5"/>
        <n v="51.85"/>
        <n v="284.99"/>
        <n v="105.17"/>
        <n v="84.5"/>
        <n v="205.7"/>
        <n v="305.63"/>
        <n v="498.78"/>
        <n v="789.25"/>
        <n v="132.49"/>
        <n v="294.27"/>
        <n v="304.34"/>
        <n v="105.54"/>
        <n v="425.99"/>
        <n v="25.45"/>
        <n v="197.53"/>
        <n v="62.01"/>
        <n v="297.55"/>
        <n v="299.26"/>
        <n v="496.5"/>
        <n v="101"/>
        <n v="700.18"/>
        <n v="481.52"/>
        <n v="79.58"/>
        <n v="321.76"/>
        <n v="301.92"/>
        <n v="143.27"/>
        <n v="1036.85"/>
        <n v="191.36"/>
        <n v="401.57"/>
        <n v="40.29"/>
        <n v="300.59"/>
        <n v="143.68"/>
        <n v="91.22"/>
        <n v="168.83"/>
        <n v="362.62"/>
        <n v="504.48"/>
        <n v="795.88"/>
        <n v="167.71"/>
        <n v="294.93"/>
        <n v="302.37"/>
        <n v="92.57"/>
        <n v="394.13"/>
        <n v="10.04"/>
        <n v="199.29"/>
        <n v="42.8"/>
        <n v="455.33"/>
        <n v="66.17"/>
        <n v="507.56"/>
        <n v="703.59"/>
        <n v="490.79"/>
        <n v="265.55"/>
        <n v="58.41"/>
        <n v="300.37"/>
        <n v="224.2"/>
        <n v="920.87"/>
        <n v="401.54"/>
        <n v="21.47"/>
        <n v="304.04"/>
        <n v="168.01"/>
        <n v="70.59"/>
        <n v="176.78"/>
        <n v="366.13"/>
        <n v="501.51"/>
        <n v="681.26"/>
        <n v="157.05"/>
        <n v="306.19"/>
        <n v="108.37"/>
        <n v="594.5"/>
        <n v="8.98"/>
        <n v="67.86"/>
        <n v="298.62"/>
        <n v="292.7"/>
        <n v="456.53"/>
        <n v="77.9"/>
        <n v="504.38"/>
        <n v="701.27"/>
        <n v="480.74"/>
        <n v="135.32"/>
        <n v="503.51"/>
        <n v="199.67"/>
        <n v="159.24"/>
        <n v="201.39"/>
        <n v="793.13"/>
        <n v="210.65"/>
        <n v="258.19"/>
        <n v="33.45"/>
        <n v="296.21"/>
        <n v="54.51"/>
        <n v="54.22"/>
        <n v="233.87"/>
        <n v="299.62"/>
        <n v="506.28"/>
        <n v="244.79"/>
        <n v="219.11"/>
        <n v="291.01"/>
        <n v="289.1"/>
        <n v="55.1"/>
        <n v="382.56"/>
        <n v="4.61"/>
        <n v="188.56"/>
        <n v="43.32"/>
        <n v="260.65"/>
        <n v="236.21"/>
        <n v="224.61"/>
        <n v="61.11"/>
        <n v="502.34"/>
        <n v="549.65"/>
        <n v="304.19"/>
        <n v="173.61"/>
        <n v="75.48"/>
        <n v="506.33"/>
        <n v="206.27"/>
        <n v="999.13"/>
        <n v="203.64"/>
        <n v="39.13"/>
        <n v="297.89"/>
        <n v="115.04"/>
        <n v="96.67"/>
        <n v="160.93"/>
        <n v="244.75"/>
        <n v="252.41"/>
        <n v="193.32"/>
        <n v="215.66"/>
        <n v="242.4"/>
        <n v="89.37"/>
        <n v="322.51"/>
        <n v="5.95"/>
        <n v="199.14"/>
        <n v="69.43"/>
        <n v="292.35"/>
        <n v="298.65"/>
        <n v="89.54"/>
        <n v="504.87"/>
        <n v="539.58"/>
        <n v="366.52"/>
        <n v="187.18"/>
        <n v="168.18"/>
        <n v="495.33"/>
        <n v="181.63"/>
        <n v="183.18"/>
        <n v="164.14"/>
        <n v="233.25"/>
        <n v="44.48"/>
        <n v="499.32"/>
        <n v="279.64"/>
        <n v="294.63"/>
        <n v="49.71"/>
        <n v="505.23"/>
        <n v="361.23"/>
        <n v="171.54"/>
        <n v="398.2"/>
        <n v="809.76"/>
        <n v="6.58"/>
        <n v="190.76"/>
        <n v="56.4"/>
        <n v="171.75"/>
        <n v="388.62"/>
        <n v="305.33"/>
        <n v="64.68"/>
        <n v="105.88"/>
        <n v="121.66"/>
        <n v="94.03"/>
        <n v="66.52"/>
        <n v="155.84"/>
        <n v="804.4"/>
        <n v="507.21"/>
        <n v="78.06"/>
        <n v="807.55"/>
        <n v="194.46"/>
        <n v="164.66"/>
        <n v="793.5"/>
        <n v="275.01"/>
        <n v="73.48"/>
        <n v="501.52"/>
        <n v="174.92"/>
        <n v="122.8"/>
        <n v="490.98"/>
        <n v="803.08"/>
        <n v="57"/>
        <n v="199.97"/>
        <n v="60.18"/>
        <n v="217.39"/>
        <n v="337.63"/>
        <n v="302.35"/>
        <n v="87.84"/>
        <n v="800.35"/>
        <n v="503.24"/>
        <n v="393.9"/>
        <n v="804.35"/>
        <n v="199.5"/>
        <n v="195.63"/>
        <n v="157.75"/>
        <n v="804.69"/>
        <n v="171.68"/>
        <n v="301.85"/>
        <n v="68.57"/>
        <n v="89.73"/>
        <n v="250.3"/>
        <n v="124.52"/>
        <n v="504.33"/>
        <n v="808.86"/>
        <n v="60.11"/>
        <n v="198.93"/>
        <n v="96.66"/>
        <n v="169.16"/>
        <n v="353.47"/>
        <n v="303.45"/>
        <n v="183.25"/>
        <n v="503.03"/>
        <n v="805.62"/>
        <n v="503.84"/>
        <n v="437.65"/>
        <n v="801.73"/>
        <n v="198.96"/>
        <n v="231.17"/>
        <n v="805.5"/>
        <n v="185.09"/>
        <n v="302.05"/>
        <n v="96.96"/>
        <n v="133.45"/>
        <n v="509.43"/>
        <n v="805.87"/>
        <n v="56.79"/>
        <n v="200.44"/>
        <n v="96.01"/>
        <n v="205.24"/>
        <n v="269.68"/>
        <n v="304.3"/>
        <n v="148.18"/>
        <n v="504.63"/>
        <n v="806.46"/>
        <n v="505.14"/>
        <n v="500.74"/>
        <n v="809.43"/>
        <n v="198"/>
        <n v="197.55"/>
        <n v="213.41"/>
        <n v="788.66"/>
        <n v="186.72"/>
        <n v="303.07"/>
        <n v="64.61"/>
        <n v="171.64"/>
        <n v="117.28"/>
        <n v="495.95"/>
        <n v="804.86"/>
        <n v="61.4"/>
        <n v="105.98"/>
        <n v="282.54"/>
        <n v="428.87"/>
        <n v="301.4"/>
        <n v="134.39"/>
        <n v="505.1"/>
        <n v="794.39"/>
        <n v="447.08"/>
        <n v="806.19"/>
        <m/>
      </sharedItems>
    </cacheField>
    <cacheField name="展现量" numFmtId="0">
      <sharedItems containsString="0" containsBlank="1" containsNumber="1" containsInteger="1" minValue="0" maxValue="122649" count="1412">
        <n v="30417"/>
        <n v="47943"/>
        <n v="20"/>
        <n v="5499"/>
        <n v="15379"/>
        <n v="71"/>
        <n v="47609"/>
        <n v="26627"/>
        <n v="14911"/>
        <n v="28704"/>
        <n v="29206"/>
        <n v="87"/>
        <n v="110"/>
        <n v="10564"/>
        <n v="8856"/>
        <n v="27612"/>
        <n v="8951"/>
        <n v="76015"/>
        <n v="13109"/>
        <n v="11790"/>
        <n v="15595"/>
        <n v="389"/>
        <n v="11919"/>
        <n v="19522"/>
        <n v="5617"/>
        <n v="11338"/>
        <n v="32659"/>
        <n v="52941"/>
        <n v="11488"/>
        <n v="27355"/>
        <n v="51807"/>
        <n v="34617"/>
        <n v="16663"/>
        <n v="40264"/>
        <n v="41000"/>
        <n v="17305"/>
        <n v="10397"/>
        <n v="35699"/>
        <n v="8784"/>
        <n v="72699"/>
        <n v="17276"/>
        <n v="13366"/>
        <n v="13377"/>
        <n v="574"/>
        <n v="11493"/>
        <n v="28899"/>
        <n v="14824"/>
        <n v="15885"/>
        <n v="1927"/>
        <n v="204"/>
        <n v="28324"/>
        <n v="55891"/>
        <n v="6087"/>
        <n v="21731"/>
        <n v="48304"/>
        <n v="34458"/>
        <n v="14723"/>
        <n v="43941"/>
        <n v="28206"/>
        <n v="17795"/>
        <n v="8600"/>
        <n v="23565"/>
        <n v="8073"/>
        <n v="69835"/>
        <n v="15495"/>
        <n v="10321"/>
        <n v="12527"/>
        <n v="466"/>
        <n v="9028"/>
        <n v="32359"/>
        <n v="13134"/>
        <n v="15767"/>
        <n v="9027"/>
        <n v="7494"/>
        <n v="5403"/>
        <n v="13349"/>
        <n v="59363"/>
        <n v="9545"/>
        <n v="20657"/>
        <n v="45825"/>
        <n v="23583"/>
        <n v="14495"/>
        <n v="49717"/>
        <n v="30101"/>
        <n v="15216"/>
        <n v="8946"/>
        <n v="18456"/>
        <n v="8941"/>
        <n v="59243"/>
        <n v="12724"/>
        <n v="8005"/>
        <n v="11867"/>
        <n v="557"/>
        <n v="9055"/>
        <n v="40934"/>
        <n v="15380"/>
        <n v="17753"/>
        <n v="12679"/>
        <n v="9953"/>
        <n v="5802"/>
        <n v="7660"/>
        <n v="56764"/>
        <n v="6442"/>
        <n v="15909"/>
        <n v="44845"/>
        <n v="27438"/>
        <n v="12138"/>
        <n v="51468"/>
        <n v="31323"/>
        <n v="16523"/>
        <n v="8618"/>
        <n v="16118"/>
        <n v="8483"/>
        <n v="52664"/>
        <n v="15721"/>
        <n v="10086"/>
        <n v="9444"/>
        <n v="1125"/>
        <n v="11111"/>
        <n v="41276"/>
        <n v="20747"/>
        <n v="15599"/>
        <n v="15754"/>
        <n v="11160"/>
        <n v="7194"/>
        <n v="5056"/>
        <n v="54370"/>
        <n v="9645"/>
        <n v="9626"/>
        <n v="43458"/>
        <n v="30064"/>
        <n v="11502"/>
        <n v="53027"/>
        <n v="38666"/>
        <n v="21679"/>
        <n v="10075"/>
        <n v="19252"/>
        <n v="7758"/>
        <n v="63564"/>
        <n v="14310"/>
        <n v="11020"/>
        <n v="11467"/>
        <n v="1874"/>
        <n v="12024"/>
        <n v="35320"/>
        <n v="18533"/>
        <n v="16700"/>
        <n v="13198"/>
        <n v="14772"/>
        <n v="6940"/>
        <n v="8743"/>
        <n v="53622"/>
        <n v="9787"/>
        <n v="17108"/>
        <n v="53177"/>
        <n v="28835"/>
        <n v="12958"/>
        <n v="54448"/>
        <n v="30601"/>
        <n v="18579"/>
        <n v="9494"/>
        <n v="20450"/>
        <n v="8988"/>
        <n v="64274"/>
        <n v="10751"/>
        <n v="13720"/>
        <n v="14314"/>
        <n v="2355"/>
        <n v="27374"/>
        <n v="13226"/>
        <n v="16168"/>
        <n v="11018"/>
        <n v="18985"/>
        <n v="8375"/>
        <n v="5320"/>
        <n v="33939"/>
        <n v="6934"/>
        <n v="9197"/>
        <n v="26946"/>
        <n v="14504"/>
        <n v="9162"/>
        <n v="7271"/>
        <n v="37831"/>
        <n v="11189"/>
        <n v="1475"/>
        <n v="18349"/>
        <n v="60923"/>
        <n v="9109"/>
        <n v="12182"/>
        <n v="6773"/>
        <n v="1410"/>
        <n v="8789"/>
        <n v="13008"/>
        <n v="29858"/>
        <n v="16028"/>
        <n v="68131"/>
        <n v="15798"/>
        <n v="6180"/>
        <n v="8694"/>
        <n v="33019"/>
        <n v="5737"/>
        <n v="8492"/>
        <n v="27182"/>
        <n v="9900"/>
        <n v="9868"/>
        <n v="34049"/>
        <n v="9542"/>
        <n v="18969"/>
        <n v="7779"/>
        <n v="60574"/>
        <n v="8055"/>
        <n v="11444"/>
        <n v="7070"/>
        <n v="345"/>
        <n v="9052"/>
        <n v="11665"/>
        <n v="78175"/>
        <n v="15968"/>
        <n v="50118"/>
        <n v="15751"/>
        <n v="4714"/>
        <n v="13091"/>
        <n v="17447"/>
        <n v="9321"/>
        <n v="32600"/>
        <n v="4963"/>
        <n v="8163"/>
        <n v="24185"/>
        <n v="7190"/>
        <n v="10253"/>
        <n v="16085"/>
        <n v="11010"/>
        <n v="16129"/>
        <n v="57118"/>
        <n v="11367"/>
        <n v="10343"/>
        <n v="7133"/>
        <n v="8917"/>
        <n v="8996"/>
        <n v="71964"/>
        <n v="14502"/>
        <n v="31409"/>
        <n v="13646"/>
        <n v="3718"/>
        <n v="10813"/>
        <n v="21064"/>
        <n v="7469"/>
        <n v="2407"/>
        <n v="13038"/>
        <n v="5724"/>
        <n v="4291"/>
        <n v="8438"/>
        <n v="29491"/>
        <n v="2866"/>
        <n v="10324"/>
        <n v="26316"/>
        <n v="5829"/>
        <n v="11752"/>
        <n v="20081"/>
        <n v="9777"/>
        <n v="14048"/>
        <n v="7870"/>
        <n v="60331"/>
        <n v="9084"/>
        <n v="11716"/>
        <n v="7367"/>
        <n v="10618"/>
        <n v="11944"/>
        <n v="56080"/>
        <n v="13542"/>
        <n v="35152"/>
        <n v="14344"/>
        <n v="3578"/>
        <n v="14722"/>
        <n v="24303"/>
        <n v="14386"/>
        <n v="6976"/>
        <n v="18314"/>
        <n v="12491"/>
        <n v="5411"/>
        <n v="10032"/>
        <n v="24538"/>
        <n v="4808"/>
        <n v="4864"/>
        <n v="26974"/>
        <n v="7880"/>
        <n v="10154"/>
        <n v="43859"/>
        <n v="10163"/>
        <n v="11232"/>
        <n v="11519"/>
        <n v="45399"/>
        <n v="8312"/>
        <n v="10118"/>
        <n v="8018"/>
        <n v="10031"/>
        <n v="17837"/>
        <n v="80209"/>
        <n v="17978"/>
        <n v="62392"/>
        <n v="18877"/>
        <n v="4546"/>
        <n v="14174"/>
        <n v="23965"/>
        <n v="11570"/>
        <n v="12079"/>
        <n v="17083"/>
        <n v="17956"/>
        <n v="3374"/>
        <n v="9385"/>
        <n v="37697"/>
        <n v="5099"/>
        <n v="10856"/>
        <n v="24392"/>
        <n v="11357"/>
        <n v="12061"/>
        <n v="38884"/>
        <n v="9273"/>
        <n v="11970"/>
        <n v="12942"/>
        <n v="45665"/>
        <n v="9101"/>
        <n v="11138"/>
        <n v="10739"/>
        <n v="12206"/>
        <n v="17963"/>
        <n v="91754"/>
        <n v="15607"/>
        <n v="68296"/>
        <n v="19990"/>
        <n v="3123"/>
        <n v="13543"/>
        <n v="30674"/>
        <n v="12492"/>
        <n v="11661"/>
        <n v="18231"/>
        <n v="18118"/>
        <n v="4147"/>
        <n v="8213"/>
        <n v="39111"/>
        <n v="5656"/>
        <n v="12833"/>
        <n v="30430"/>
        <n v="12321"/>
        <n v="10892"/>
        <n v="36657"/>
        <n v="9964"/>
        <n v="17656"/>
        <n v="13332"/>
        <n v="52290"/>
        <n v="10442"/>
        <n v="15491"/>
        <n v="11776"/>
        <n v="23436"/>
        <n v="19125"/>
        <n v="76236"/>
        <n v="15311"/>
        <n v="67158"/>
        <n v="21414"/>
        <n v="3439"/>
        <n v="17059"/>
        <n v="23173"/>
        <n v="14208"/>
        <n v="13609"/>
        <n v="22249"/>
        <n v="26078"/>
        <n v="5708"/>
        <n v="36347"/>
        <n v="29345"/>
        <n v="5335"/>
        <n v="12514"/>
        <n v="26864"/>
        <n v="20874"/>
        <n v="9475"/>
        <n v="35458"/>
        <n v="8214"/>
        <n v="18309"/>
        <n v="10661"/>
        <n v="62430"/>
        <n v="9133"/>
        <n v="14828"/>
        <n v="12562"/>
        <n v="23826"/>
        <n v="18334"/>
        <n v="62625"/>
        <n v="13256"/>
        <n v="51184"/>
        <n v="19129"/>
        <n v="5184"/>
        <n v="14419"/>
        <n v="20198"/>
        <n v="12298"/>
        <n v="13135"/>
        <n v="17349"/>
        <n v="21089"/>
        <n v="7087"/>
        <n v="38822"/>
        <n v="27813"/>
        <n v="8896"/>
        <n v="10827"/>
        <n v="13077"/>
        <n v="21507"/>
        <n v="14591"/>
        <n v="14379"/>
        <n v="10838"/>
        <n v="27031"/>
        <n v="3848"/>
        <n v="66822"/>
        <n v="7419"/>
        <n v="6154"/>
        <n v="31540"/>
        <n v="19457"/>
        <n v="43579"/>
        <n v="43538"/>
        <n v="12866"/>
        <n v="33840"/>
        <n v="15349"/>
        <n v="3048"/>
        <n v="13054"/>
        <n v="12265"/>
        <n v="15139"/>
        <n v="6994"/>
        <n v="20548"/>
        <n v="21847"/>
        <n v="9514"/>
        <n v="5641"/>
        <n v="13726"/>
        <n v="3715"/>
        <n v="9105"/>
        <n v="502"/>
        <n v="3915"/>
        <n v="1944"/>
        <n v="42628"/>
        <n v="50850"/>
        <n v="10140"/>
        <n v="11274"/>
        <n v="13089"/>
        <n v="23375"/>
        <n v="14628"/>
        <n v="25880"/>
        <n v="70416"/>
        <n v="8318"/>
        <n v="30222"/>
        <n v="21129"/>
        <n v="33231"/>
        <n v="42721"/>
        <n v="46110"/>
        <n v="18740"/>
        <n v="3288"/>
        <n v="9838"/>
        <n v="11342"/>
        <n v="46383"/>
        <n v="20391"/>
        <n v="22428"/>
        <n v="7778"/>
        <n v="7172"/>
        <n v="28921"/>
        <n v="16297"/>
        <n v="21106"/>
        <n v="1832"/>
        <n v="13076"/>
        <n v="2308"/>
        <n v="42175"/>
        <n v="57633"/>
        <n v="8586"/>
        <n v="13817"/>
        <n v="12849"/>
        <n v="22348"/>
        <n v="13213"/>
        <n v="24939"/>
        <n v="62892"/>
        <n v="6954"/>
        <n v="28520"/>
        <n v="19031"/>
        <n v="41896"/>
        <n v="37378"/>
        <n v="37932"/>
        <n v="19637"/>
        <n v="3932"/>
        <n v="7736"/>
        <n v="11447"/>
        <n v="39440"/>
        <n v="18930"/>
        <n v="21561"/>
        <n v="7852"/>
        <n v="6588"/>
        <n v="28759"/>
        <n v="20541"/>
        <n v="38146"/>
        <n v="1276"/>
        <n v="16619"/>
        <n v="1356"/>
        <n v="36865"/>
        <n v="56471"/>
        <n v="11239"/>
        <n v="11503"/>
        <n v="11515"/>
        <n v="15362"/>
        <n v="13356"/>
        <n v="68546"/>
        <n v="5231"/>
        <n v="26943"/>
        <n v="21006"/>
        <n v="40874"/>
        <n v="44037"/>
        <n v="40494"/>
        <n v="19974"/>
        <n v="4344"/>
        <n v="9503"/>
        <n v="12385"/>
        <n v="43192"/>
        <n v="20735"/>
        <n v="9707"/>
        <n v="7027"/>
        <n v="30030"/>
        <n v="24484"/>
        <n v="41618"/>
        <n v="1898"/>
        <n v="16620"/>
        <n v="2631"/>
        <n v="36126"/>
        <n v="62714"/>
        <n v="10758"/>
        <n v="13747"/>
        <n v="19343"/>
        <n v="14317"/>
        <n v="28946"/>
        <n v="71950"/>
        <n v="6010"/>
        <n v="28257"/>
        <n v="23867"/>
        <n v="36939"/>
        <n v="52297"/>
        <n v="44676"/>
        <n v="22546"/>
        <n v="5263"/>
        <n v="9555"/>
        <n v="16417"/>
        <n v="42299"/>
        <n v="20804"/>
        <n v="19917"/>
        <n v="11559"/>
        <n v="7759"/>
        <n v="29506"/>
        <n v="22997"/>
        <n v="39441"/>
        <n v="1963"/>
        <n v="18271"/>
        <n v="1830"/>
        <n v="38764"/>
        <n v="60996"/>
        <n v="11101"/>
        <n v="13722"/>
        <n v="15005"/>
        <n v="20950"/>
        <n v="12094"/>
        <n v="29019"/>
        <n v="69012"/>
        <n v="6886"/>
        <n v="33873"/>
        <n v="26823"/>
        <n v="41118"/>
        <n v="49025"/>
        <n v="40315"/>
        <n v="26028"/>
        <n v="5359"/>
        <n v="11256"/>
        <n v="17162"/>
        <n v="57497"/>
        <n v="25964"/>
        <n v="22676"/>
        <n v="10020"/>
        <n v="5631"/>
        <n v="37264"/>
        <n v="25630"/>
        <n v="44793"/>
        <n v="1745"/>
        <n v="19563"/>
        <n v="2140"/>
        <n v="42097"/>
        <n v="48352"/>
        <n v="11044"/>
        <n v="15576"/>
        <n v="12372"/>
        <n v="22422"/>
        <n v="12753"/>
        <n v="32660"/>
        <n v="63284"/>
        <n v="4820"/>
        <n v="35539"/>
        <n v="22775"/>
        <n v="32414"/>
        <n v="42217"/>
        <n v="30028"/>
        <n v="28149"/>
        <n v="5494"/>
        <n v="6171"/>
        <n v="12921"/>
        <n v="56078"/>
        <n v="20968"/>
        <n v="21398"/>
        <n v="8223"/>
        <n v="6411"/>
        <n v="38196"/>
        <n v="24090"/>
        <n v="43078"/>
        <n v="1865"/>
        <n v="16824"/>
        <n v="1947"/>
        <n v="3345"/>
        <n v="12189"/>
        <n v="11212"/>
        <n v="6360"/>
        <n v="42629"/>
        <n v="52098"/>
        <n v="10824"/>
        <n v="16382"/>
        <n v="13509"/>
        <n v="22903"/>
        <n v="12483"/>
        <n v="27833"/>
        <n v="62756"/>
        <n v="5627"/>
        <n v="28311"/>
        <n v="24632"/>
        <n v="30325"/>
        <n v="36784"/>
        <n v="39791"/>
        <n v="21732"/>
        <n v="4318"/>
        <n v="10065"/>
        <n v="11902"/>
        <n v="33266"/>
        <n v="24513"/>
        <n v="19366"/>
        <n v="9891"/>
        <n v="8558"/>
        <n v="40935"/>
        <n v="18705"/>
        <n v="36083"/>
        <n v="1050"/>
        <n v="15182"/>
        <n v="2693"/>
        <n v="3022"/>
        <n v="11250"/>
        <n v="13407"/>
        <n v="7414"/>
        <n v="41341"/>
        <n v="45189"/>
        <n v="10831"/>
        <n v="15628"/>
        <n v="10643"/>
        <n v="22806"/>
        <n v="12286"/>
        <n v="23810"/>
        <n v="71478"/>
        <n v="6043"/>
        <n v="26384"/>
        <n v="18497"/>
        <n v="24074"/>
        <n v="39977"/>
        <n v="39890"/>
        <n v="21869"/>
        <n v="3974"/>
        <n v="7304"/>
        <n v="10038"/>
        <n v="26987"/>
        <n v="20583"/>
        <n v="21433"/>
        <n v="6706"/>
        <n v="8310"/>
        <n v="28019"/>
        <n v="19932"/>
        <n v="41416"/>
        <n v="1438"/>
        <n v="14276"/>
        <n v="1519"/>
        <n v="9230"/>
        <n v="19175"/>
        <n v="27957"/>
        <n v="5775"/>
        <n v="43967"/>
        <n v="37318"/>
        <n v="9757"/>
        <n v="15820"/>
        <n v="14963"/>
        <n v="20031"/>
        <n v="12977"/>
        <n v="28456"/>
        <n v="72470"/>
        <n v="7129"/>
        <n v="30731"/>
        <n v="13663"/>
        <n v="29477"/>
        <n v="37643"/>
        <n v="33333"/>
        <n v="25447"/>
        <n v="5476"/>
        <n v="9422"/>
        <n v="11943"/>
        <n v="20821"/>
        <n v="18872"/>
        <n v="19805"/>
        <n v="5999"/>
        <n v="29235"/>
        <n v="14764"/>
        <n v="47488"/>
        <n v="1417"/>
        <n v="11954"/>
        <n v="1896"/>
        <n v="20343"/>
        <n v="19788"/>
        <n v="32929"/>
        <n v="12305"/>
        <n v="39545"/>
        <n v="34514"/>
        <n v="11468"/>
        <n v="13951"/>
        <n v="8436"/>
        <n v="16529"/>
        <n v="11266"/>
        <n v="23365"/>
        <n v="70473"/>
        <n v="4915"/>
        <n v="24897"/>
        <n v="15129"/>
        <n v="17073"/>
        <n v="35303"/>
        <n v="33093"/>
        <n v="21357"/>
        <n v="4862"/>
        <n v="9450"/>
        <n v="13014"/>
        <n v="40307"/>
        <n v="21025"/>
        <n v="18659"/>
        <n v="7616"/>
        <n v="5486"/>
        <n v="32021"/>
        <n v="11887"/>
        <n v="51852"/>
        <n v="1287"/>
        <n v="12466"/>
        <n v="1209"/>
        <n v="20922"/>
        <n v="18814"/>
        <n v="38149"/>
        <n v="8750"/>
        <n v="42453"/>
        <n v="44132"/>
        <n v="8308"/>
        <n v="6020"/>
        <n v="18602"/>
        <n v="15127"/>
        <n v="21875"/>
        <n v="62277"/>
        <n v="6530"/>
        <n v="22396"/>
        <n v="17495"/>
        <n v="30808"/>
        <n v="39296"/>
        <n v="39272"/>
        <n v="24602"/>
        <n v="2962"/>
        <n v="9403"/>
        <n v="15278"/>
        <n v="36858"/>
        <n v="21420"/>
        <n v="20478"/>
        <n v="6014"/>
        <n v="5020"/>
        <n v="30620"/>
        <n v="14074"/>
        <n v="52716"/>
        <n v="1093"/>
        <n v="13166"/>
        <n v="1283"/>
        <n v="18250"/>
        <n v="15673"/>
        <n v="40648"/>
        <n v="10927"/>
        <n v="40846"/>
        <n v="46004"/>
        <n v="11377"/>
        <n v="16174"/>
        <n v="8944"/>
        <n v="18064"/>
        <n v="0"/>
        <n v="14869"/>
        <n v="17610"/>
        <n v="60868"/>
        <n v="8303"/>
        <n v="31765"/>
        <n v="17968"/>
        <n v="26499"/>
        <n v="46792"/>
        <n v="41729"/>
        <n v="26011"/>
        <n v="5178"/>
        <n v="8879"/>
        <n v="13394"/>
        <n v="47857"/>
        <n v="23113"/>
        <n v="19326"/>
        <n v="9552"/>
        <n v="5355"/>
        <n v="46440"/>
        <n v="17501"/>
        <n v="48649"/>
        <n v="933"/>
        <n v="15652"/>
        <n v="1581"/>
        <n v="21787"/>
        <n v="16875"/>
        <n v="45805"/>
        <n v="10941"/>
        <n v="10857"/>
        <n v="11509"/>
        <n v="2110"/>
        <n v="9803"/>
        <n v="7069"/>
        <n v="6562"/>
        <n v="34016"/>
        <n v="13697"/>
        <n v="20688"/>
        <n v="70218"/>
        <n v="7174"/>
        <n v="39410"/>
        <n v="2351"/>
        <n v="12735"/>
        <n v="42002"/>
        <n v="17293"/>
        <n v="6260"/>
        <n v="4868"/>
        <n v="11478"/>
        <n v="15292"/>
        <n v="56458"/>
        <n v="38195"/>
        <n v="11374"/>
        <n v="8853"/>
        <n v="25247"/>
        <n v="18949"/>
        <n v="75024"/>
        <n v="1331"/>
        <n v="16081"/>
        <n v="1509"/>
        <n v="18088"/>
        <n v="16367"/>
        <n v="100418"/>
        <n v="8202"/>
        <n v="1"/>
        <n v="30930"/>
        <n v="8648"/>
        <n v="11878"/>
        <n v="2"/>
        <n v="4473"/>
        <n v="11512"/>
        <n v="7837"/>
        <n v="41097"/>
        <n v="14437"/>
        <n v="25660"/>
        <n v="58332"/>
        <n v="4398"/>
        <n v="35625"/>
        <n v="10663"/>
        <n v="40536"/>
        <n v="14668"/>
        <n v="4684"/>
        <n v="3999"/>
        <n v="12922"/>
        <n v="52233"/>
        <n v="36488"/>
        <n v="12490"/>
        <n v="9650"/>
        <n v="21796"/>
        <n v="15727"/>
        <n v="75938"/>
        <n v="3086"/>
        <n v="15151"/>
        <n v="2767"/>
        <n v="16209"/>
        <n v="18681"/>
        <n v="92521"/>
        <n v="11900"/>
        <n v="40362"/>
        <n v="15298"/>
        <n v="12394"/>
        <n v="11984"/>
        <n v="11104"/>
        <n v="8028"/>
        <n v="50946"/>
        <n v="13713"/>
        <n v="25048"/>
        <n v="71214"/>
        <n v="5109"/>
        <n v="42954"/>
        <n v="5626"/>
        <n v="46305"/>
        <n v="13695"/>
        <n v="4718"/>
        <n v="4100"/>
        <n v="49769"/>
        <n v="39366"/>
        <n v="8851"/>
        <n v="19381"/>
        <n v="23998"/>
        <n v="71155"/>
        <n v="3343"/>
        <n v="15025"/>
        <n v="4227"/>
        <n v="18133"/>
        <n v="20854"/>
        <n v="116319"/>
        <n v="13003"/>
        <n v="39929"/>
        <n v="29226"/>
        <n v="11930"/>
        <n v="10500"/>
        <n v="10338"/>
        <n v="10219"/>
        <n v="47707"/>
        <n v="14644"/>
        <n v="64974"/>
        <n v="33859"/>
        <n v="8159"/>
        <n v="49134"/>
        <n v="15653"/>
        <n v="6550"/>
        <n v="5075"/>
        <n v="12890"/>
        <n v="51781"/>
        <n v="39015"/>
        <n v="8973"/>
        <n v="7875"/>
        <n v="18922"/>
        <n v="25414"/>
        <n v="66003"/>
        <n v="2756"/>
        <n v="13780"/>
        <n v="3884"/>
        <n v="19429"/>
        <n v="20885"/>
        <n v="118719"/>
        <n v="13066"/>
        <n v="36099"/>
        <n v="36978"/>
        <n v="11133"/>
        <n v="8974"/>
        <n v="10429"/>
        <n v="7874"/>
        <n v="45327"/>
        <n v="13529"/>
        <n v="22839"/>
        <n v="60368"/>
        <n v="4855"/>
        <n v="36185"/>
        <n v="6231"/>
        <n v="45815"/>
        <n v="15430"/>
        <n v="6120"/>
        <n v="4624"/>
        <n v="15121"/>
        <n v="48367"/>
        <n v="34194"/>
        <n v="11265"/>
        <n v="6296"/>
        <n v="18156"/>
        <n v="17166"/>
        <n v="63158"/>
        <n v="2697"/>
        <n v="11343"/>
        <n v="3458"/>
        <n v="16999"/>
        <n v="20780"/>
        <n v="121110"/>
        <n v="14151"/>
        <n v="28583"/>
        <n v="37346"/>
        <n v="9192"/>
        <n v="7541"/>
        <n v="8806"/>
        <n v="7110"/>
        <n v="50023"/>
        <n v="16435"/>
        <n v="21096"/>
        <n v="63741"/>
        <n v="5528"/>
        <n v="36874"/>
        <n v="4207"/>
        <n v="52467"/>
        <n v="13308"/>
        <n v="7131"/>
        <n v="3411"/>
        <n v="15392"/>
        <n v="44900"/>
        <n v="35577"/>
        <n v="12261"/>
        <n v="9042"/>
        <n v="21960"/>
        <n v="14498"/>
        <n v="60175"/>
        <n v="13474"/>
        <n v="3653"/>
        <n v="16770"/>
        <n v="21623"/>
        <n v="122649"/>
        <n v="13107"/>
        <n v="32965"/>
        <n v="41767"/>
        <n v="9992"/>
        <n v="9167"/>
        <n v="10510"/>
        <n v="9206"/>
        <n v="47701"/>
        <n v="28926"/>
        <n v="69895"/>
        <n v="43184"/>
        <n v="5390"/>
        <n v="47987"/>
        <n v="11165"/>
        <n v="6732"/>
        <n v="3622"/>
        <n v="11175"/>
        <n v="51440"/>
        <n v="38641"/>
        <n v="11029"/>
        <n v="7490"/>
        <n v="21925"/>
        <n v="18911"/>
        <n v="53227"/>
        <n v="3736"/>
        <n v="14879"/>
        <n v="4690"/>
        <n v="19211"/>
        <n v="91511"/>
        <n v="6469"/>
        <n v="29971"/>
        <n v="33797"/>
        <n v="11060"/>
        <n v="10514"/>
        <n v="8514"/>
        <n v="28431"/>
        <n v="16609"/>
        <n v="22312"/>
        <n v="65940"/>
        <n v="4527"/>
        <n v="22100"/>
        <n v="3483"/>
        <n v="30265"/>
        <n v="8460"/>
        <n v="8072"/>
        <n v="5119"/>
        <n v="12546"/>
        <n v="46767"/>
        <n v="52265"/>
        <n v="4497"/>
        <n v="12988"/>
        <n v="13138"/>
        <n v="103441"/>
        <n v="2792"/>
        <n v="15291"/>
        <n v="2937"/>
        <n v="26350"/>
        <n v="23299"/>
        <n v="51485"/>
        <n v="3575"/>
        <n v="25680"/>
        <n v="32297"/>
        <n v="11124"/>
        <n v="8380"/>
        <n v="7581"/>
        <n v="25284"/>
        <n v="15233"/>
        <n v="15412"/>
        <n v="56585"/>
        <n v="4162"/>
        <n v="18583"/>
        <n v="4621"/>
        <n v="27209"/>
        <n v="6700"/>
        <n v="3560"/>
        <n v="4622"/>
        <n v="9354"/>
        <n v="49505"/>
        <n v="43840"/>
        <n v="6351"/>
        <n v="5069"/>
        <n v="11363"/>
        <n v="12412"/>
        <n v="102080"/>
        <n v="2119"/>
        <n v="14832"/>
        <n v="3524"/>
        <n v="23391"/>
        <n v="23805"/>
        <n v="42270"/>
        <n v="5103"/>
        <n v="19992"/>
        <n v="29117"/>
        <n v="9066"/>
        <n v="3449"/>
        <n v="10664"/>
        <n v="22570"/>
        <n v="13938"/>
        <n v="14392"/>
        <n v="52856"/>
        <n v="6099"/>
        <n v="18143"/>
        <n v="4277"/>
        <n v="19702"/>
        <n v="7075"/>
        <n v="4001"/>
        <n v="3786"/>
        <n v="6967"/>
        <n v="51774"/>
        <n v="36181"/>
        <n v="6647"/>
        <n v="6540"/>
        <n v="15949"/>
        <n v="8998"/>
        <n v="86286"/>
        <n v="2113"/>
        <n v="10250"/>
        <n v="2380"/>
        <n v="21823"/>
        <n v="20642"/>
        <n v="46999"/>
        <n v="5125"/>
        <n v="18837"/>
        <n v="24611"/>
        <n v="8964"/>
        <n v="6399"/>
        <n v="7032"/>
        <n v="2925"/>
        <n v="9622"/>
        <n v="20108"/>
        <n v="11345"/>
        <n v="14127"/>
        <n v="54649"/>
        <n v="6257"/>
        <n v="16546"/>
        <n v="14478"/>
        <n v="6209"/>
        <n v="3315"/>
        <n v="3182"/>
        <n v="6155"/>
        <n v="29810"/>
        <n v="29948"/>
        <n v="6392"/>
        <n v="6322"/>
        <n v="14717"/>
        <n v="9508"/>
        <n v="40995"/>
        <n v="1305"/>
        <n v="8133"/>
        <n v="4092"/>
        <n v="18091"/>
        <n v="18040"/>
        <n v="5669"/>
        <n v="16739"/>
        <n v="23057"/>
        <n v="11452"/>
        <n v="4441"/>
        <n v="6444"/>
        <n v="17825"/>
        <n v="9927"/>
        <n v="22516"/>
        <n v="11611"/>
        <n v="8406"/>
        <n v="42783"/>
        <n v="5037"/>
        <n v="20073"/>
        <n v="3428"/>
        <n v="17517"/>
        <n v="8561"/>
        <n v="3339"/>
        <n v="5530"/>
        <n v="9496"/>
        <n v="29853"/>
        <n v="31868"/>
        <n v="8614"/>
        <n v="11777"/>
        <n v="8160"/>
        <n v="37225"/>
        <n v="739"/>
        <n v="7917"/>
        <n v="2801"/>
        <n v="20203"/>
        <n v="18150"/>
        <n v="41325"/>
        <n v="4402"/>
        <n v="14467"/>
        <n v="22128"/>
        <n v="13339"/>
        <n v="5952"/>
        <n v="4004"/>
        <n v="10513"/>
        <n v="11304"/>
        <n v="21895"/>
        <n v="11403"/>
        <n v="15184"/>
        <n v="42087"/>
        <n v="5555"/>
        <n v="1843"/>
        <n v="10145"/>
        <n v="2635"/>
        <n v="4433"/>
        <n v="8175"/>
        <n v="30067"/>
        <n v="27948"/>
        <n v="8833"/>
        <n v="5756"/>
        <n v="10632"/>
        <n v="11042"/>
        <n v="50317"/>
        <n v="734"/>
        <n v="8704"/>
        <n v="3933"/>
        <n v="20946"/>
        <n v="16551"/>
        <n v="39052"/>
        <n v="4024"/>
        <n v="16381"/>
        <n v="21995"/>
        <n v="11241"/>
        <n v="4206"/>
        <n v="7260"/>
        <n v="35379"/>
        <n v="10323"/>
        <n v="9071"/>
        <n v="10560"/>
        <n v="9486"/>
        <n v="37907"/>
        <n v="4387"/>
        <n v="8120"/>
        <n v="2369"/>
        <n v="14090"/>
        <n v="3533"/>
        <n v="1850"/>
        <n v="5608"/>
        <n v="5287"/>
        <n v="29277"/>
        <n v="10172"/>
        <n v="12103"/>
        <n v="5857"/>
        <n v="12947"/>
        <n v="33071"/>
        <n v="325"/>
        <n v="6919"/>
        <n v="2996"/>
        <n v="18390"/>
        <n v="11086"/>
        <n v="19666"/>
        <n v="3201"/>
        <n v="16950"/>
        <n v="15245"/>
        <n v="8351"/>
        <n v="3400"/>
        <n v="4365"/>
        <n v="34550"/>
        <n v="10267"/>
        <n v="11697"/>
        <n v="46218"/>
        <n v="6170"/>
        <n v="2783"/>
        <n v="19262"/>
        <n v="7236"/>
        <n v="3137"/>
        <n v="4708"/>
        <n v="8274"/>
        <n v="38796"/>
        <n v="14336"/>
        <n v="11589"/>
        <n v="3925"/>
        <n v="14133"/>
        <n v="7898"/>
        <n v="34979"/>
        <n v="540"/>
        <n v="3713"/>
        <n v="24212"/>
        <n v="17879"/>
        <n v="40811"/>
        <n v="4831"/>
        <n v="19811"/>
        <n v="19517"/>
        <n v="12822"/>
        <n v="4964"/>
        <n v="10542"/>
        <n v="46333"/>
        <n v="10465"/>
        <n v="10974"/>
        <n v="10909"/>
        <n v="10375"/>
        <n v="1659"/>
        <n v="19017"/>
        <n v="17157"/>
        <n v="18506"/>
        <n v="1645"/>
        <n v="39408"/>
        <n v="16309"/>
        <n v="9417"/>
        <n v="23135"/>
        <n v="66476"/>
        <n v="593"/>
        <n v="9996"/>
        <n v="2954"/>
        <n v="11258"/>
        <n v="19605"/>
        <n v="37723"/>
        <n v="4045"/>
        <n v="5917"/>
        <n v="5224"/>
        <n v="2453"/>
        <n v="2275"/>
        <n v="9365"/>
        <n v="93583"/>
        <n v="24411"/>
        <n v="3605"/>
        <n v="39752"/>
        <n v="9666"/>
        <n v="9875"/>
        <n v="9454"/>
        <n v="32646"/>
        <n v="14371"/>
        <n v="22127"/>
        <n v="2498"/>
        <n v="47229"/>
        <n v="8230"/>
        <n v="6608"/>
        <n v="33505"/>
        <n v="71215"/>
        <n v="2598"/>
        <n v="9415"/>
        <n v="3395"/>
        <n v="14060"/>
        <n v="18298"/>
        <n v="31454"/>
        <n v="4304"/>
        <n v="13519"/>
        <n v="93754"/>
        <n v="26950"/>
        <n v="14965"/>
        <n v="55180"/>
        <n v="10877"/>
        <n v="10583"/>
        <n v="10141"/>
        <n v="34116"/>
        <n v="8966"/>
        <n v="13811"/>
        <n v="2244"/>
        <n v="7006"/>
        <n v="12390"/>
        <n v="6269"/>
        <n v="27370"/>
        <n v="67336"/>
        <n v="2944"/>
        <n v="8252"/>
        <n v="4713"/>
        <n v="21644"/>
        <n v="32999"/>
        <n v="8604"/>
        <n v="42574"/>
        <n v="67587"/>
        <n v="28792"/>
        <n v="69007"/>
        <n v="11376"/>
        <n v="10603"/>
        <n v="15075"/>
        <n v="34420"/>
        <n v="10727"/>
        <n v="16194"/>
        <n v="3065"/>
        <n v="10620"/>
        <n v="8076"/>
        <n v="27037"/>
        <n v="80824"/>
        <n v="3082"/>
        <n v="9129"/>
        <n v="5051"/>
        <n v="12931"/>
        <n v="16899"/>
        <n v="35045"/>
        <n v="7962"/>
        <n v="42043"/>
        <n v="74465"/>
        <n v="32550"/>
        <n v="16818"/>
        <n v="70674"/>
        <n v="11548"/>
        <n v="11687"/>
        <n v="14378"/>
        <n v="36553"/>
        <n v="9449"/>
        <n v="18241"/>
        <n v="2431"/>
        <n v="9276"/>
        <n v="7011"/>
        <n v="28041"/>
        <n v="76796"/>
        <n v="2038"/>
        <n v="9936"/>
        <n v="6191"/>
        <n v="20527"/>
        <n v="27891"/>
        <n v="38744"/>
        <n v="8082"/>
        <n v="40129"/>
        <n v="79193"/>
        <n v="45932"/>
        <n v="16832"/>
        <n v="99083"/>
        <m/>
      </sharedItems>
    </cacheField>
    <cacheField name="点击量" numFmtId="0">
      <sharedItems containsString="0" containsBlank="1" containsNumber="1" containsInteger="1" minValue="0" maxValue="10875" count="1022">
        <n v="1176"/>
        <n v="2260"/>
        <n v="1"/>
        <n v="194"/>
        <n v="431"/>
        <n v="2"/>
        <n v="1447"/>
        <n v="764"/>
        <n v="561"/>
        <n v="1037"/>
        <n v="1040"/>
        <n v="8"/>
        <n v="342"/>
        <n v="436"/>
        <n v="600"/>
        <n v="439"/>
        <n v="2177"/>
        <n v="615"/>
        <n v="460"/>
        <n v="9"/>
        <n v="317"/>
        <n v="955"/>
        <n v="375"/>
        <n v="526"/>
        <n v="1282"/>
        <n v="2457"/>
        <n v="455"/>
        <n v="614"/>
        <n v="1543"/>
        <n v="1065"/>
        <n v="685"/>
        <n v="1547"/>
        <n v="1303"/>
        <n v="486"/>
        <n v="789"/>
        <n v="458"/>
        <n v="2107"/>
        <n v="738"/>
        <n v="516"/>
        <n v="630"/>
        <n v="11"/>
        <n v="276"/>
        <n v="1397"/>
        <n v="924"/>
        <n v="123"/>
        <n v="10"/>
        <n v="1205"/>
        <n v="2435"/>
        <n v="241"/>
        <n v="463"/>
        <n v="1515"/>
        <n v="628"/>
        <n v="1588"/>
        <n v="997"/>
        <n v="664"/>
        <n v="469"/>
        <n v="567"/>
        <n v="411"/>
        <n v="2010"/>
        <n v="744"/>
        <n v="619"/>
        <n v="253"/>
        <n v="1720"/>
        <n v="672"/>
        <n v="1031"/>
        <n v="620"/>
        <n v="246"/>
        <n v="426"/>
        <n v="2738"/>
        <n v="344"/>
        <n v="544"/>
        <n v="1538"/>
        <n v="790"/>
        <n v="659"/>
        <n v="1831"/>
        <n v="1150"/>
        <n v="591"/>
        <n v="470"/>
        <n v="514"/>
        <n v="487"/>
        <n v="1855"/>
        <n v="645"/>
        <n v="285"/>
        <n v="1994"/>
        <n v="735"/>
        <n v="1152"/>
        <n v="705"/>
        <n v="605"/>
        <n v="146"/>
        <n v="2634"/>
        <n v="265"/>
        <n v="406"/>
        <n v="1596"/>
        <n v="951"/>
        <n v="572"/>
        <n v="1865"/>
        <n v="1113"/>
        <n v="595"/>
        <n v="468"/>
        <n v="432"/>
        <n v="425"/>
        <n v="1615"/>
        <n v="734"/>
        <n v="519"/>
        <n v="24"/>
        <n v="340"/>
        <n v="1927"/>
        <n v="923"/>
        <n v="1087"/>
        <n v="953"/>
        <n v="704"/>
        <n v="402"/>
        <n v="128"/>
        <n v="2376"/>
        <n v="339"/>
        <n v="270"/>
        <n v="1550"/>
        <n v="974"/>
        <n v="1933"/>
        <n v="1428"/>
        <n v="689"/>
        <n v="464"/>
        <n v="443"/>
        <n v="412"/>
        <n v="1733"/>
        <n v="695"/>
        <n v="612"/>
        <n v="30"/>
        <n v="1574"/>
        <n v="794"/>
        <n v="1084"/>
        <n v="833"/>
        <n v="976"/>
        <n v="366"/>
        <n v="148"/>
        <n v="2434"/>
        <n v="332"/>
        <n v="467"/>
        <n v="1606"/>
        <n v="1063"/>
        <n v="506"/>
        <n v="1888"/>
        <n v="1089"/>
        <n v="654"/>
        <n v="462"/>
        <n v="474"/>
        <n v="1662"/>
        <n v="546"/>
        <n v="556"/>
        <n v="359"/>
        <n v="1173"/>
        <n v="584"/>
        <n v="1009"/>
        <n v="598"/>
        <n v="1056"/>
        <n v="414"/>
        <n v="138"/>
        <n v="1671"/>
        <n v="264"/>
        <n v="294"/>
        <n v="881"/>
        <n v="565"/>
        <n v="430"/>
        <n v="1438"/>
        <n v="386"/>
        <n v="92"/>
        <n v="473"/>
        <n v="481"/>
        <n v="1750"/>
        <n v="438"/>
        <n v="603"/>
        <n v="18"/>
        <n v="312"/>
        <n v="574"/>
        <n v="1526"/>
        <n v="985"/>
        <n v="3754"/>
        <n v="1014"/>
        <n v="323"/>
        <n v="1601"/>
        <n v="215"/>
        <n v="274"/>
        <n v="935"/>
        <n v="329"/>
        <n v="499"/>
        <n v="1268"/>
        <n v="367"/>
        <n v="1704"/>
        <n v="376"/>
        <n v="349"/>
        <n v="385"/>
        <n v="558"/>
        <n v="3120"/>
        <n v="975"/>
        <n v="2469"/>
        <n v="1002"/>
        <n v="843"/>
        <n v="1418"/>
        <n v="172"/>
        <n v="225"/>
        <n v="791"/>
        <n v="282"/>
        <n v="608"/>
        <n v="401"/>
        <n v="387"/>
        <n v="1693"/>
        <n v="555"/>
        <n v="437"/>
        <n v="348"/>
        <n v="444"/>
        <n v="2562"/>
        <n v="913"/>
        <n v="1561"/>
        <n v="888"/>
        <n v="198"/>
        <n v="542"/>
        <n v="867"/>
        <n v="132"/>
        <n v="345"/>
        <n v="168"/>
        <n v="259"/>
        <n v="1402"/>
        <n v="125"/>
        <n v="292"/>
        <n v="796"/>
        <n v="233"/>
        <n v="537"/>
        <n v="693"/>
        <n v="372"/>
        <n v="328"/>
        <n v="374"/>
        <n v="1643"/>
        <n v="477"/>
        <n v="580"/>
        <n v="1951"/>
        <n v="822"/>
        <n v="1689"/>
        <n v="898"/>
        <n v="179"/>
        <n v="723"/>
        <n v="995"/>
        <n v="357"/>
        <n v="1337"/>
        <n v="718"/>
        <n v="213"/>
        <n v="261"/>
        <n v="1551"/>
        <n v="186"/>
        <n v="1109"/>
        <n v="442"/>
        <n v="1527"/>
        <n v="365"/>
        <n v="319"/>
        <n v="698"/>
        <n v="1500"/>
        <n v="407"/>
        <n v="498"/>
        <n v="475"/>
        <n v="492"/>
        <n v="1051"/>
        <n v="3390"/>
        <n v="1073"/>
        <n v="3647"/>
        <n v="1270"/>
        <n v="266"/>
        <n v="885"/>
        <n v="1162"/>
        <n v="459"/>
        <n v="772"/>
        <n v="1359"/>
        <n v="1052"/>
        <n v="157"/>
        <n v="257"/>
        <n v="2382"/>
        <n v="224"/>
        <n v="362"/>
        <n v="1043"/>
        <n v="509"/>
        <n v="1286"/>
        <n v="802"/>
        <n v="1513"/>
        <n v="453"/>
        <n v="575"/>
        <n v="531"/>
        <n v="639"/>
        <n v="1045"/>
        <n v="3245"/>
        <n v="1011"/>
        <n v="3654"/>
        <n v="1323"/>
        <n v="854"/>
        <n v="1221"/>
        <n v="420"/>
        <n v="757"/>
        <n v="1259"/>
        <n v="992"/>
        <n v="256"/>
        <n v="2109"/>
        <n v="457"/>
        <n v="1101"/>
        <n v="354"/>
        <n v="423"/>
        <n v="702"/>
        <n v="1659"/>
        <n v="538"/>
        <n v="566"/>
        <n v="1103"/>
        <n v="1006"/>
        <n v="2305"/>
        <n v="1068"/>
        <n v="3025"/>
        <n v="1314"/>
        <n v="202"/>
        <n v="895"/>
        <n v="783"/>
        <n v="479"/>
        <n v="809"/>
        <n v="1289"/>
        <n v="1120"/>
        <n v="222"/>
        <n v="1297"/>
        <n v="1691"/>
        <n v="238"/>
        <n v="448"/>
        <n v="1159"/>
        <n v="1808"/>
        <n v="634"/>
        <n v="622"/>
        <n v="1061"/>
        <n v="893"/>
        <n v="2206"/>
        <n v="1015"/>
        <n v="2358"/>
        <n v="1201"/>
        <n v="249"/>
        <n v="768"/>
        <n v="404"/>
        <n v="777"/>
        <n v="1180"/>
        <n v="1053"/>
        <n v="308"/>
        <n v="1321"/>
        <n v="337"/>
        <n v="405"/>
        <n v="434"/>
        <n v="677"/>
        <n v="529"/>
        <n v="719"/>
        <n v="260"/>
        <n v="2092"/>
        <n v="369"/>
        <n v="302"/>
        <n v="1346"/>
        <n v="1989"/>
        <n v="1636"/>
        <n v="934"/>
        <n v="1044"/>
        <n v="180"/>
        <n v="661"/>
        <n v="524"/>
        <n v="428"/>
        <n v="1327"/>
        <n v="1137"/>
        <n v="378"/>
        <n v="226"/>
        <n v="647"/>
        <n v="13"/>
        <n v="250"/>
        <n v="50"/>
        <n v="1471"/>
        <n v="3203"/>
        <n v="398"/>
        <n v="373"/>
        <n v="970"/>
        <n v="609"/>
        <n v="691"/>
        <n v="2000"/>
        <n v="368"/>
        <n v="1254"/>
        <n v="1022"/>
        <n v="1644"/>
        <n v="1739"/>
        <n v="2190"/>
        <n v="1518"/>
        <n v="485"/>
        <n v="1604"/>
        <n v="1226"/>
        <n v="1092"/>
        <n v="356"/>
        <n v="252"/>
        <n v="1050"/>
        <n v="1456"/>
        <n v="46"/>
        <n v="800"/>
        <n v="63"/>
        <n v="1420"/>
        <n v="3557"/>
        <n v="338"/>
        <n v="393"/>
        <n v="931"/>
        <n v="697"/>
        <n v="2051"/>
        <n v="304"/>
        <n v="1266"/>
        <n v="1023"/>
        <n v="2153"/>
        <n v="1627"/>
        <n v="1890"/>
        <n v="1511"/>
        <n v="231"/>
        <n v="450"/>
        <n v="1414"/>
        <n v="1354"/>
        <n v="1085"/>
        <n v="379"/>
        <n v="232"/>
        <n v="1315"/>
        <n v="2552"/>
        <n v="42"/>
        <n v="1047"/>
        <n v="48"/>
        <n v="1197"/>
        <n v="3695"/>
        <n v="413"/>
        <n v="663"/>
        <n v="1928"/>
        <n v="235"/>
        <n v="1269"/>
        <n v="1193"/>
        <n v="2084"/>
        <n v="2151"/>
        <n v="2217"/>
        <n v="1503"/>
        <n v="268"/>
        <n v="1570"/>
        <n v="1276"/>
        <n v="1118"/>
        <n v="422"/>
        <n v="269"/>
        <n v="1292"/>
        <n v="1496"/>
        <n v="2654"/>
        <n v="1110"/>
        <n v="60"/>
        <n v="3755"/>
        <n v="501"/>
        <n v="363"/>
        <n v="836"/>
        <n v="521"/>
        <n v="1900"/>
        <n v="277"/>
        <n v="1405"/>
        <n v="1804"/>
        <n v="2264"/>
        <n v="1677"/>
        <n v="296"/>
        <n v="532"/>
        <n v="687"/>
        <n v="1482"/>
        <n v="1390"/>
        <n v="440"/>
        <n v="290"/>
        <n v="1168"/>
        <n v="2537"/>
        <n v="56"/>
        <n v="1148"/>
        <n v="1376"/>
        <n v="3481"/>
        <n v="409"/>
        <n v="838"/>
        <n v="1837"/>
        <n v="322"/>
        <n v="1347"/>
        <n v="1139"/>
        <n v="1776"/>
        <n v="1802"/>
        <n v="1666"/>
        <n v="1592"/>
        <n v="1623"/>
        <n v="1476"/>
        <n v="1030"/>
        <n v="331"/>
        <n v="208"/>
        <n v="1119"/>
        <n v="1495"/>
        <n v="2593"/>
        <n v="1102"/>
        <n v="57"/>
        <n v="1466"/>
        <n v="2872"/>
        <n v="483"/>
        <n v="857"/>
        <n v="472"/>
        <n v="1313"/>
        <n v="1039"/>
        <n v="1388"/>
        <n v="1475"/>
        <n v="1568"/>
        <n v="324"/>
        <n v="461"/>
        <n v="1505"/>
        <n v="1379"/>
        <n v="989"/>
        <n v="271"/>
        <n v="247"/>
        <n v="1116"/>
        <n v="2394"/>
        <n v="43"/>
        <n v="47"/>
        <n v="136"/>
        <n v="1048"/>
        <n v="3066"/>
        <n v="488"/>
        <n v="456"/>
        <n v="2004"/>
        <n v="1198"/>
        <n v="1296"/>
        <n v="1788"/>
        <n v="880"/>
        <n v="1020"/>
        <n v="351"/>
        <n v="287"/>
        <n v="1086"/>
        <n v="1208"/>
        <n v="2331"/>
        <n v="933"/>
        <n v="121"/>
        <n v="1058"/>
        <n v="206"/>
        <n v="1463"/>
        <n v="2705"/>
        <n v="403"/>
        <n v="295"/>
        <n v="896"/>
        <n v="490"/>
        <n v="578"/>
        <n v="2158"/>
        <n v="267"/>
        <n v="1279"/>
        <n v="852"/>
        <n v="1093"/>
        <n v="1589"/>
        <n v="1832"/>
        <n v="813"/>
        <n v="1301"/>
        <n v="1141"/>
        <n v="300"/>
        <n v="929"/>
        <n v="1272"/>
        <n v="2525"/>
        <n v="37"/>
        <n v="883"/>
        <n v="1004"/>
        <n v="2342"/>
        <n v="203"/>
        <n v="1478"/>
        <n v="2293"/>
        <n v="419"/>
        <n v="491"/>
        <n v="396"/>
        <n v="866"/>
        <n v="504"/>
        <n v="699"/>
        <n v="2373"/>
        <n v="286"/>
        <n v="1467"/>
        <n v="656"/>
        <n v="1549"/>
        <n v="1556"/>
        <n v="306"/>
        <n v="496"/>
        <n v="711"/>
        <n v="1186"/>
        <n v="1029"/>
        <n v="1111"/>
        <n v="907"/>
        <n v="3082"/>
        <n v="743"/>
        <n v="45"/>
        <n v="2777"/>
        <n v="416"/>
        <n v="1469"/>
        <n v="2087"/>
        <n v="334"/>
        <n v="447"/>
        <n v="236"/>
        <n v="451"/>
        <n v="568"/>
        <n v="2192"/>
        <n v="1203"/>
        <n v="1545"/>
        <n v="1409"/>
        <n v="511"/>
        <n v="1431"/>
        <n v="1325"/>
        <n v="1071"/>
        <n v="786"/>
        <n v="3133"/>
        <n v="26"/>
        <n v="32"/>
        <n v="842"/>
        <n v="3167"/>
        <n v="1449"/>
        <n v="2561"/>
        <n v="314"/>
        <n v="466"/>
        <n v="200"/>
        <n v="903"/>
        <n v="1952"/>
        <n v="1018"/>
        <n v="766"/>
        <n v="1744"/>
        <n v="1799"/>
        <n v="1608"/>
        <n v="508"/>
        <n v="1182"/>
        <n v="254"/>
        <n v="1181"/>
        <n v="839"/>
        <n v="3178"/>
        <n v="868"/>
        <n v="33"/>
        <n v="787"/>
        <n v="716"/>
        <n v="3186"/>
        <n v="2573"/>
        <n v="0"/>
        <n v="452"/>
        <n v="1870"/>
        <n v="391"/>
        <n v="648"/>
        <n v="1192"/>
        <n v="1709"/>
        <n v="1625"/>
        <n v="533"/>
        <n v="1385"/>
        <n v="335"/>
        <n v="1391"/>
        <n v="966"/>
        <n v="2954"/>
        <n v="27"/>
        <n v="938"/>
        <n v="39"/>
        <n v="732"/>
        <n v="3187"/>
        <n v="343"/>
        <n v="681"/>
        <n v="86"/>
        <n v="193"/>
        <n v="288"/>
        <n v="1430"/>
        <n v="494"/>
        <n v="2161"/>
        <n v="321"/>
        <n v="1523"/>
        <n v="100"/>
        <n v="1557"/>
        <n v="633"/>
        <n v="201"/>
        <n v="449"/>
        <n v="424"/>
        <n v="3752"/>
        <n v="1894"/>
        <n v="397"/>
        <n v="377"/>
        <n v="751"/>
        <n v="4576"/>
        <n v="36"/>
        <n v="922"/>
        <n v="686"/>
        <n v="6496"/>
        <n v="275"/>
        <n v="2281"/>
        <n v="765"/>
        <n v="352"/>
        <n v="184"/>
        <n v="541"/>
        <n v="684"/>
        <n v="1875"/>
        <n v="196"/>
        <n v="1470"/>
        <n v="585"/>
        <n v="1493"/>
        <n v="671"/>
        <n v="192"/>
        <n v="527"/>
        <n v="3243"/>
        <n v="674"/>
        <n v="969"/>
        <n v="4595"/>
        <n v="70"/>
        <n v="845"/>
        <n v="599"/>
        <n v="781"/>
        <n v="6532"/>
        <n v="399"/>
        <n v="2719"/>
        <n v="1613"/>
        <n v="353"/>
        <n v="2116"/>
        <n v="1707"/>
        <n v="729"/>
        <n v="522"/>
        <n v="3421"/>
        <n v="2163"/>
        <n v="305"/>
        <n v="417"/>
        <n v="676"/>
        <n v="1288"/>
        <n v="4448"/>
        <n v="79"/>
        <n v="916"/>
        <n v="116"/>
        <n v="701"/>
        <n v="964"/>
        <n v="8824"/>
        <n v="2965"/>
        <n v="3105"/>
        <n v="333"/>
        <n v="520"/>
        <n v="2332"/>
        <n v="793"/>
        <n v="2170"/>
        <n v="255"/>
        <n v="2234"/>
        <n v="920"/>
        <n v="3545"/>
        <n v="2301"/>
        <n v="421"/>
        <n v="820"/>
        <n v="1458"/>
        <n v="4407"/>
        <n v="59"/>
        <n v="914"/>
        <n v="94"/>
        <n v="804"/>
        <n v="1069"/>
        <n v="8886"/>
        <n v="2662"/>
        <n v="4077"/>
        <n v="341"/>
        <n v="2120"/>
        <n v="762"/>
        <n v="621"/>
        <n v="2025"/>
        <n v="262"/>
        <n v="1785"/>
        <n v="2417"/>
        <n v="872"/>
        <n v="722"/>
        <n v="3375"/>
        <n v="2111"/>
        <n v="4152"/>
        <n v="61"/>
        <n v="85"/>
        <n v="763"/>
        <n v="8869"/>
        <n v="489"/>
        <n v="2304"/>
        <n v="4325"/>
        <n v="330"/>
        <n v="291"/>
        <n v="347"/>
        <n v="2237"/>
        <n v="1934"/>
        <n v="313"/>
        <n v="1770"/>
        <n v="240"/>
        <n v="2619"/>
        <n v="782"/>
        <n v="3335"/>
        <n v="2211"/>
        <n v="465"/>
        <n v="410"/>
        <n v="890"/>
        <n v="873"/>
        <n v="3943"/>
        <n v="73"/>
        <n v="990"/>
        <n v="740"/>
        <n v="1088"/>
        <n v="7954"/>
        <n v="2624"/>
        <n v="4198"/>
        <n v="382"/>
        <n v="415"/>
        <n v="752"/>
        <n v="714"/>
        <n v="2059"/>
        <n v="1684"/>
        <n v="2016"/>
        <n v="418"/>
        <n v="150"/>
        <n v="3472"/>
        <n v="2208"/>
        <n v="370"/>
        <n v="3521"/>
        <n v="69"/>
        <n v="1000"/>
        <n v="135"/>
        <n v="774"/>
        <n v="921"/>
        <n v="5639"/>
        <n v="283"/>
        <n v="2146"/>
        <n v="3030"/>
        <n v="346"/>
        <n v="1156"/>
        <n v="1844"/>
        <n v="216"/>
        <n v="998"/>
        <n v="189"/>
        <n v="1406"/>
        <n v="394"/>
        <n v="310"/>
        <n v="539"/>
        <n v="3373"/>
        <n v="3111"/>
        <n v="482"/>
        <n v="728"/>
        <n v="6101"/>
        <n v="58"/>
        <n v="1017"/>
        <n v="82"/>
        <n v="948"/>
        <n v="1077"/>
        <n v="3429"/>
        <n v="134"/>
        <n v="1766"/>
        <n v="2988"/>
        <n v="350"/>
        <n v="653"/>
        <n v="811"/>
        <n v="1131"/>
        <n v="190"/>
        <n v="219"/>
        <n v="3285"/>
        <n v="2230"/>
        <n v="230"/>
        <n v="408"/>
        <n v="5631"/>
        <n v="53"/>
        <n v="93"/>
        <n v="2781"/>
        <n v="170"/>
        <n v="1453"/>
        <n v="2501"/>
        <n v="258"/>
        <n v="118"/>
        <n v="293"/>
        <n v="131"/>
        <n v="905"/>
        <n v="604"/>
        <n v="364"/>
        <n v="1422"/>
        <n v="759"/>
        <n v="205"/>
        <n v="683"/>
        <n v="204"/>
        <n v="248"/>
        <n v="3159"/>
        <n v="284"/>
        <n v="3503"/>
        <n v="41"/>
        <n v="67"/>
        <n v="844"/>
        <n v="2784"/>
        <n v="166"/>
        <n v="1115"/>
        <n v="1882"/>
        <n v="280"/>
        <n v="214"/>
        <n v="263"/>
        <n v="513"/>
        <n v="1747"/>
        <n v="1351"/>
        <n v="239"/>
        <n v="289"/>
        <n v="540"/>
        <n v="2105"/>
        <n v="493"/>
        <n v="91"/>
        <n v="652"/>
        <n v="756"/>
        <n v="2661"/>
        <n v="1861"/>
        <n v="326"/>
        <n v="158"/>
        <n v="837"/>
        <n v="1300"/>
        <n v="210"/>
        <n v="165"/>
        <n v="392"/>
        <n v="2104"/>
        <n v="1352"/>
        <n v="1944"/>
        <n v="15"/>
        <n v="502"/>
        <n v="65"/>
        <n v="641"/>
        <n v="2338"/>
        <n v="133"/>
        <n v="999"/>
        <n v="1935"/>
        <n v="355"/>
        <n v="785"/>
        <n v="1294"/>
        <n v="221"/>
        <n v="97"/>
        <n v="679"/>
        <n v="545"/>
        <n v="2134"/>
        <n v="315"/>
        <n v="2889"/>
        <n v="503"/>
        <n v="105"/>
        <n v="606"/>
        <n v="2291"/>
        <n v="144"/>
        <n v="1100"/>
        <n v="2270"/>
        <n v="176"/>
        <n v="535"/>
        <n v="228"/>
        <n v="1972"/>
        <n v="427"/>
        <n v="433"/>
        <n v="64"/>
        <n v="480"/>
        <n v="1161"/>
        <n v="106"/>
        <n v="978"/>
        <n v="1042"/>
        <n v="495"/>
        <n v="1423"/>
        <n v="244"/>
        <n v="818"/>
        <n v="383"/>
        <n v="320"/>
        <n v="2668"/>
        <n v="688"/>
        <n v="384"/>
        <n v="2169"/>
        <n v="12"/>
        <n v="548"/>
        <n v="104"/>
        <n v="651"/>
        <n v="611"/>
        <n v="2443"/>
        <n v="1249"/>
        <n v="1452"/>
        <n v="2855"/>
        <n v="325"/>
        <n v="380"/>
        <n v="902"/>
        <n v="1132"/>
        <n v="2610"/>
        <n v="727"/>
        <n v="4697"/>
        <n v="560"/>
        <n v="2285"/>
        <n v="75"/>
        <n v="5360"/>
        <n v="1800"/>
        <n v="5105"/>
        <n v="309"/>
        <n v="1632"/>
        <n v="1147"/>
        <n v="2882"/>
        <n v="1764"/>
        <n v="4482"/>
        <n v="523"/>
        <n v="84"/>
        <n v="429"/>
        <n v="1695"/>
        <n v="721"/>
        <n v="5372"/>
        <n v="2112"/>
        <n v="6742"/>
        <n v="1656"/>
        <n v="864"/>
        <n v="124"/>
        <n v="601"/>
        <n v="4769"/>
        <n v="528"/>
        <n v="122"/>
        <n v="887"/>
        <n v="2274"/>
        <n v="2388"/>
        <n v="3919"/>
        <n v="2639"/>
        <n v="8717"/>
        <n v="381"/>
        <n v="1650"/>
        <n v="174"/>
        <n v="1322"/>
        <n v="5019"/>
        <n v="534"/>
        <n v="107"/>
        <n v="675"/>
        <n v="2227"/>
        <n v="2437"/>
        <n v="3744"/>
        <n v="2936"/>
        <n v="904"/>
        <n v="8692"/>
        <n v="400"/>
        <n v="358"/>
        <n v="1078"/>
        <n v="114"/>
        <n v="1357"/>
        <n v="5441"/>
        <n v="636"/>
        <n v="117"/>
        <n v="1099"/>
        <n v="2407"/>
        <n v="2412"/>
        <n v="4131"/>
        <n v="3757"/>
        <n v="891"/>
        <n v="10875"/>
        <m/>
      </sharedItems>
    </cacheField>
    <cacheField name="点击率" numFmtId="0">
      <sharedItems containsString="0" containsBlank="1" containsNumber="1" minValue="0" maxValue="0.1284" count="520">
        <n v="0.0387"/>
        <n v="0.0471"/>
        <n v="0.05"/>
        <n v="0.0353"/>
        <n v="0.028"/>
        <n v="0.0282"/>
        <n v="0.0304"/>
        <n v="0.0287"/>
        <n v="0.0376"/>
        <n v="0.0361"/>
        <n v="0.0356"/>
        <n v="0.092"/>
        <n v="0.0091"/>
        <n v="0.0324"/>
        <n v="0.0492"/>
        <n v="0.0217"/>
        <n v="0.049"/>
        <n v="0.0286"/>
        <n v="0.0469"/>
        <n v="0.039"/>
        <n v="0.0231"/>
        <n v="0.0266"/>
        <n v="0.0489"/>
        <n v="0.0668"/>
        <n v="0.0464"/>
        <n v="0.0393"/>
        <n v="0.0396"/>
        <n v="0.0224"/>
        <n v="0.0298"/>
        <n v="0.0308"/>
        <n v="0.0411"/>
        <n v="0.0384"/>
        <n v="0.0318"/>
        <n v="0.0347"/>
        <n v="0.0467"/>
        <n v="0.0221"/>
        <n v="0.0521"/>
        <n v="0.029"/>
        <n v="0.0427"/>
        <n v="0.0386"/>
        <n v="0.0192"/>
        <n v="0.024"/>
        <n v="0.0483"/>
        <n v="0.0498"/>
        <n v="0.0582"/>
        <n v="0.0638"/>
        <n v="0.0425"/>
        <n v="0.0436"/>
        <n v="0.0213"/>
        <n v="0.0314"/>
        <n v="0.0309"/>
        <n v="0.0373"/>
        <n v="0.0545"/>
        <n v="0.0241"/>
        <n v="0.0509"/>
        <n v="0.0288"/>
        <n v="0.048"/>
        <n v="0.0446"/>
        <n v="0.0494"/>
        <n v="0.0193"/>
        <n v="0.0532"/>
        <n v="0.0512"/>
        <n v="0.0654"/>
        <n v="0.0687"/>
        <n v="0.0614"/>
        <n v="0.0455"/>
        <n v="0.0319"/>
        <n v="0.0461"/>
        <n v="0.036"/>
        <n v="0.0263"/>
        <n v="0.0336"/>
        <n v="0.0335"/>
        <n v="0.0368"/>
        <n v="0.0382"/>
        <n v="0.0388"/>
        <n v="0.0525"/>
        <n v="0.0279"/>
        <n v="0.0313"/>
        <n v="0.0507"/>
        <n v="0.0513"/>
        <n v="0.0544"/>
        <n v="0.0197"/>
        <n v="0.0315"/>
        <n v="0.0487"/>
        <n v="0.0478"/>
        <n v="0.0649"/>
        <n v="0.0556"/>
        <n v="0.0608"/>
        <n v="0.0491"/>
        <n v="0.0191"/>
        <n v="0.0255"/>
        <n v="0.0362"/>
        <n v="0.0355"/>
        <n v="0.0543"/>
        <n v="0.0268"/>
        <n v="0.0501"/>
        <n v="0.0307"/>
        <n v="0.0465"/>
        <n v="0.055"/>
        <n v="0.0306"/>
        <n v="0.0445"/>
        <n v="0.0697"/>
        <n v="0.0605"/>
        <n v="0.0631"/>
        <n v="0.0559"/>
        <n v="0.0253"/>
        <n v="0.0437"/>
        <n v="0.0351"/>
        <n v="0.0357"/>
        <n v="0.0408"/>
        <n v="0.0365"/>
        <n v="0.0369"/>
        <n v="0.023"/>
        <n v="0.0531"/>
        <n v="0.0273"/>
        <n v="0.0486"/>
        <n v="0.0519"/>
        <n v="0.0534"/>
        <n v="0.016"/>
        <n v="0.0428"/>
        <n v="0.0661"/>
        <n v="0.0527"/>
        <n v="0.0169"/>
        <n v="0.0454"/>
        <n v="0.0339"/>
        <n v="0.0302"/>
        <n v="0.0352"/>
        <n v="0.0232"/>
        <n v="0.0481"/>
        <n v="0.0259"/>
        <n v="0.0508"/>
        <n v="0.0405"/>
        <n v="0.046"/>
        <n v="0.0127"/>
        <n v="0.0274"/>
        <n v="0.0429"/>
        <n v="0.0442"/>
        <n v="0.0624"/>
        <n v="0.0381"/>
        <n v="0.032"/>
        <n v="0.0327"/>
        <n v="0.0363"/>
        <n v="0.038"/>
        <n v="0.0345"/>
        <n v="0.0258"/>
        <n v="0.0533"/>
        <n v="0.0495"/>
        <n v="0.054"/>
        <n v="0.0128"/>
        <n v="0.0441"/>
        <n v="0.0511"/>
        <n v="0.0615"/>
        <n v="0.0551"/>
        <n v="0.0642"/>
        <n v="0.0523"/>
        <n v="0.0485"/>
        <n v="0.0375"/>
        <n v="0.0323"/>
        <n v="0.0344"/>
        <n v="0.0332"/>
        <n v="0.0506"/>
        <n v="0.0372"/>
        <n v="0.0385"/>
        <n v="0.0254"/>
        <n v="0.0517"/>
        <n v="0.0281"/>
        <n v="0.0261"/>
        <n v="0.0399"/>
        <n v="0.0611"/>
        <n v="0.0493"/>
        <n v="0.0636"/>
        <n v="0.0562"/>
        <n v="0.0561"/>
        <n v="0.0435"/>
        <n v="0.0276"/>
        <n v="0.0392"/>
        <n v="0.0378"/>
        <n v="0.0333"/>
        <n v="0.0249"/>
        <n v="0.0558"/>
        <n v="0.0296"/>
        <n v="0.0488"/>
        <n v="0.0423"/>
        <n v="0.063"/>
        <n v="0.0497"/>
        <n v="0.0651"/>
        <n v="0.0412"/>
        <n v="0.0367"/>
        <n v="0.0548"/>
        <n v="0.0791"/>
        <n v="0.0603"/>
        <n v="0.0475"/>
        <n v="0.0283"/>
        <n v="0.04"/>
        <n v="0.0457"/>
        <n v="0.0233"/>
        <n v="0.0272"/>
        <n v="0.051"/>
        <n v="0.0407"/>
        <n v="0.0348"/>
        <n v="0.0607"/>
        <n v="0.0626"/>
        <n v="0.0409"/>
        <n v="0.073"/>
        <n v="0.0575"/>
        <n v="0.0394"/>
        <n v="0.026"/>
        <n v="0.0632"/>
        <n v="0.0443"/>
        <n v="0.0312"/>
        <n v="0.0359"/>
        <n v="0.0284"/>
        <n v="0.0606"/>
        <n v="0.033"/>
        <n v="0.0592"/>
        <n v="0.0589"/>
        <n v="0.0597"/>
        <n v="0.0585"/>
        <n v="0.0673"/>
        <n v="0.0397"/>
        <n v="0.0639"/>
        <n v="0.0796"/>
        <n v="0.0586"/>
        <n v="0.0439"/>
        <n v="0.0422"/>
        <n v="0.0331"/>
        <n v="0.0371"/>
        <n v="0.062"/>
        <n v="0.0516"/>
        <n v="0.0524"/>
        <n v="0.0354"/>
        <n v="0.0648"/>
        <n v="0.0535"/>
        <n v="0.0662"/>
        <n v="0.0634"/>
        <n v="0.0398"/>
        <n v="0.0691"/>
        <n v="0.0539"/>
        <n v="0.0321"/>
        <n v="0.0349"/>
        <n v="0.03"/>
        <n v="0.0317"/>
        <n v="0.0515"/>
        <n v="0.0526"/>
        <n v="0.0698"/>
        <n v="0.045"/>
        <n v="0.0587"/>
        <n v="0.0338"/>
        <n v="0.0337"/>
        <n v="0.0594"/>
        <n v="0.0579"/>
        <n v="0.0389"/>
        <n v="0.0576"/>
        <n v="0.0473"/>
        <n v="0.0236"/>
        <n v="0.057"/>
        <n v="0.0766"/>
        <n v="0.0628"/>
        <n v="0.0329"/>
        <n v="0.068"/>
        <n v="0.0499"/>
        <n v="0.034"/>
        <n v="0.0591"/>
        <n v="0.0379"/>
        <n v="0.0374"/>
        <n v="0.0676"/>
        <n v="0.0456"/>
        <n v="0.0726"/>
        <n v="0.0346"/>
        <n v="0.0612"/>
        <n v="0.0646"/>
        <n v="0.052"/>
        <n v="0.0401"/>
        <n v="0.0413"/>
        <n v="0.0711"/>
        <n v="0.0257"/>
        <n v="0.0285"/>
        <n v="0.0415"/>
        <n v="0.0416"/>
        <n v="0.0267"/>
        <n v="0.0484"/>
        <n v="0.081"/>
        <n v="0.0547"/>
        <n v="0.0404"/>
        <n v="0.0601"/>
        <n v="0.0458"/>
        <n v="0.0645"/>
        <n v="0.069"/>
        <n v="0.0251"/>
        <n v="0.0617"/>
        <n v="0.0417"/>
        <n v="0.0433"/>
        <n v="0.0326"/>
        <n v="0.0444"/>
        <n v="0.0538"/>
        <n v="0.0514"/>
        <n v="0.0769"/>
        <n v="0.0574"/>
        <n v="0.0715"/>
        <n v="0.0503"/>
        <n v="0.064"/>
        <n v="0.0669"/>
        <n v="0.0325"/>
        <n v="0.0299"/>
        <n v="0.0468"/>
        <n v="0.0256"/>
        <n v="0.0449"/>
        <n v="0.0568"/>
        <n v="0.0752"/>
        <n v="0.0438"/>
        <n v="0.0704"/>
        <n v="0.0383"/>
        <n v="0.043"/>
        <n v="0.0228"/>
        <n v="0.0599"/>
        <n v="0.0364"/>
        <n v="0.0265"/>
        <n v="0.0432"/>
        <n v="0.0243"/>
        <n v="0.0264"/>
        <n v="0.0451"/>
        <n v="0.0744"/>
        <n v="0.0557"/>
        <n v="0.0418"/>
        <n v="0.035"/>
        <n v="0.0657"/>
        <n v="0.0643"/>
        <n v="0.0571"/>
        <n v="0.0583"/>
        <n v="0.0563"/>
        <n v="0.031"/>
        <n v="0.037"/>
        <n v="0.0658"/>
        <n v="0.0462"/>
        <n v="0.0292"/>
        <n v="0.0564"/>
        <n v="0.0935"/>
        <n v="0.0275"/>
        <n v="0.0235"/>
        <n v="0.0633"/>
        <n v="0.0542"/>
        <n v="0.0623"/>
        <n v="0.0208"/>
        <n v="0.0789"/>
        <n v="0.0278"/>
        <n v="0.027"/>
        <n v="0.0277"/>
        <n v="0.0459"/>
        <n v="0.0647"/>
        <n v="0.0541"/>
        <n v="0.0301"/>
        <n v="0.0334"/>
        <n v="0.061"/>
        <n v="0.0619"/>
        <n v="0.0838"/>
        <n v="0.0246"/>
        <n v="0.0477"/>
        <n v="0.0341"/>
        <n v="0.0212"/>
        <n v="0.0622"/>
        <n v="0.0237"/>
        <n v="0.044"/>
        <n v="0.0843"/>
        <n v="0.0291"/>
        <n v="0.0311"/>
        <n v="0.0452"/>
        <n v="0.066"/>
        <n v="0.0604"/>
        <n v="0.0202"/>
        <n v="0.0402"/>
        <n v="0.083"/>
        <n v="0.058"/>
        <n v="0.0453"/>
        <n v="0.0695"/>
        <n v="0.0448"/>
        <n v="0.0596"/>
        <n v="0.022"/>
        <n v="0.0659"/>
        <n v="0.0431"/>
        <n v="0.0784"/>
        <n v="0.0295"/>
        <n v="0"/>
        <n v="0.0625"/>
        <n v="0.0289"/>
        <n v="0.0472"/>
        <n v="0.0552"/>
        <n v="0.0247"/>
        <n v="0.0434"/>
        <n v="0.0696"/>
        <n v="0.0316"/>
        <n v="0.042"/>
        <n v="0.0239"/>
        <n v="0.0447"/>
        <n v="0.0406"/>
        <n v="0.0391"/>
        <n v="0.0665"/>
        <n v="0.0496"/>
        <n v="0.0426"/>
        <n v="0.0297"/>
        <n v="0.0573"/>
        <n v="0.0737"/>
        <n v="0.0885"/>
        <n v="0.041"/>
        <n v="0.0549"/>
        <n v="0.0621"/>
        <n v="0.0343"/>
        <n v="0.0504"/>
        <n v="0.0616"/>
        <n v="0.0227"/>
        <n v="0.0706"/>
        <n v="0.0674"/>
        <n v="0.1054"/>
        <n v="0.0588"/>
        <n v="0.0537"/>
        <n v="0.0759"/>
        <n v="0.0743"/>
        <n v="0.1062"/>
        <n v="0.0685"/>
        <n v="0.059"/>
        <n v="0.0214"/>
        <n v="0.0663"/>
        <n v="0.0242"/>
        <n v="0.0414"/>
        <n v="0.0748"/>
        <n v="0.0358"/>
        <n v="0.1103"/>
        <n v="0.0554"/>
        <n v="0.0528"/>
        <n v="0.0565"/>
        <n v="0.0613"/>
        <n v="0.0226"/>
        <n v="0.0778"/>
        <n v="0.0474"/>
        <n v="0.0732"/>
        <n v="0.0806"/>
        <n v="0.1158"/>
        <n v="0.0303"/>
        <n v="0.0566"/>
        <n v="0.0609"/>
        <n v="0.0602"/>
        <n v="0.0655"/>
        <n v="0.0211"/>
        <n v="0.0735"/>
        <n v="0.0216"/>
        <n v="0.0322"/>
        <n v="0.1005"/>
        <n v="0.0424"/>
        <n v="0.0675"/>
        <n v="0.0578"/>
        <n v="0.0185"/>
        <n v="0.0672"/>
        <n v="0.0403"/>
        <n v="0.0716"/>
        <n v="0.0897"/>
        <n v="0.0366"/>
        <n v="0.0721"/>
        <n v="0.0595"/>
        <n v="0.0666"/>
        <n v="0.0688"/>
        <n v="0.0925"/>
        <n v="0.0342"/>
        <n v="0.0476"/>
        <n v="0.0664"/>
        <n v="0.025"/>
        <n v="0.0727"/>
        <n v="0.0859"/>
        <n v="0.0269"/>
        <n v="0.0479"/>
        <n v="0.0194"/>
        <n v="0.0593"/>
        <n v="0.0765"/>
        <n v="0.0656"/>
        <n v="0.0377"/>
        <n v="0.0248"/>
        <n v="0.0222"/>
        <n v="0.0419"/>
        <n v="0.0629"/>
        <n v="0.0807"/>
        <n v="0.0271"/>
        <n v="0.0705"/>
        <n v="0.0553"/>
        <n v="0.0522"/>
        <n v="0.0203"/>
        <n v="0.0874"/>
        <n v="0.0294"/>
        <n v="0.0234"/>
        <n v="0.071"/>
        <n v="0.0204"/>
        <n v="0.0739"/>
        <n v="0.047"/>
        <n v="0.0577"/>
        <n v="0.0684"/>
        <n v="0.0395"/>
        <n v="0.0529"/>
        <n v="0.0536"/>
        <n v="0.0546"/>
        <n v="0.0245"/>
        <n v="0.0707"/>
        <n v="0.056"/>
        <n v="0.0581"/>
        <n v="0.0812"/>
        <n v="0.1284"/>
        <n v="0.0518"/>
        <n v="0.0555"/>
        <n v="0.0305"/>
        <n v="0.1222"/>
        <n v="0.0689"/>
        <n v="0.0708"/>
        <n v="0.0917"/>
        <n v="0.1263"/>
        <n v="0.0198"/>
        <n v="0.0328"/>
        <n v="0.0635"/>
        <n v="0.0902"/>
        <n v="0.123"/>
        <n v="0.0709"/>
        <n v="0.0189"/>
        <n v="0.0818"/>
        <n v="0.1098"/>
        <m/>
      </sharedItems>
    </cacheField>
    <cacheField name="平均点击成本" numFmtId="0">
      <sharedItems containsString="0" containsBlank="1" containsNumber="1" minValue="0" maxValue="5.43" count="154">
        <n v="0.39"/>
        <n v="0.36"/>
        <n v="0.54"/>
        <n v="0.78"/>
        <n v="0.8"/>
        <n v="0.5"/>
        <n v="0.67"/>
        <n v="0.88"/>
        <n v="1.24"/>
        <n v="0.55"/>
        <n v="0.51"/>
        <n v="0.32"/>
        <n v="1.44"/>
        <n v="0.64"/>
        <n v="0.7"/>
        <n v="0.61"/>
        <n v="0.46"/>
        <n v="0.82"/>
        <n v="1.08"/>
        <n v="0.66"/>
        <n v="0.95"/>
        <n v="0.6"/>
        <n v="0.53"/>
        <n v="0.38"/>
        <n v="0.33"/>
        <n v="0.79"/>
        <n v="0.77"/>
        <n v="0.65"/>
        <n v="0.73"/>
        <n v="1.03"/>
        <n v="0.52"/>
        <n v="0.48"/>
        <n v="0.62"/>
        <n v="0.59"/>
        <n v="0.44"/>
        <n v="0.68"/>
        <n v="0.98"/>
        <n v="0.81"/>
        <n v="0.23"/>
        <n v="0.27"/>
        <n v="0.22"/>
        <n v="0.21"/>
        <n v="0.26"/>
        <n v="0.4"/>
        <n v="0.94"/>
        <n v="1.1"/>
        <n v="0.49"/>
        <n v="0.74"/>
        <n v="1.05"/>
        <n v="0.29"/>
        <n v="0.3"/>
        <n v="0.2"/>
        <n v="1.69"/>
        <n v="0.76"/>
        <n v="0.84"/>
        <n v="0.58"/>
        <n v="0.63"/>
        <n v="0.41"/>
        <n v="1.22"/>
        <n v="0.25"/>
        <n v="0.17"/>
        <n v="4.86"/>
        <n v="0.31"/>
        <n v="0.86"/>
        <n v="0.96"/>
        <n v="1.2"/>
        <n v="0.93"/>
        <n v="1.06"/>
        <n v="0.56"/>
        <n v="0.19"/>
        <n v="5.43"/>
        <n v="0.34"/>
        <n v="0.87"/>
        <n v="1.49"/>
        <n v="0.72"/>
        <n v="0.89"/>
        <n v="0.24"/>
        <n v="4.74"/>
        <n v="1.36"/>
        <n v="0.91"/>
        <n v="0.9"/>
        <n v="0.35"/>
        <n v="4.91"/>
        <n v="0.75"/>
        <n v="0.85"/>
        <n v="0.57"/>
        <n v="1.17"/>
        <n v="0.42"/>
        <n v="0.69"/>
        <n v="0.83"/>
        <n v="1.21"/>
        <n v="2.35"/>
        <n v="1.02"/>
        <n v="0.92"/>
        <n v="2.18"/>
        <n v="1.11"/>
        <n v="1.14"/>
        <n v="0.47"/>
        <n v="2.38"/>
        <n v="0.97"/>
        <n v="1"/>
        <n v="0.15"/>
        <n v="0.28"/>
        <n v="1.32"/>
        <n v="0.45"/>
        <n v="0.16"/>
        <n v="2.39"/>
        <n v="2.45"/>
        <n v="0.18"/>
        <n v="0.71"/>
        <n v="1.04"/>
        <n v="0.99"/>
        <n v="0.43"/>
        <n v="1.18"/>
        <n v="0.13"/>
        <n v="1.01"/>
        <n v="0.14"/>
        <n v="1.23"/>
        <n v="0.08"/>
        <n v="1.07"/>
        <n v="0.12"/>
        <n v="1.34"/>
        <n v="1.25"/>
        <n v="0.09"/>
        <n v="1.15"/>
        <n v="1.13"/>
        <n v="0.07"/>
        <n v="1.16"/>
        <n v="0.06"/>
        <n v="1.26"/>
        <n v="0"/>
        <n v="1.09"/>
        <n v="1.27"/>
        <n v="0.37"/>
        <n v="0.11"/>
        <n v="1.33"/>
        <n v="1.43"/>
        <n v="1.37"/>
        <n v="1.59"/>
        <n v="1.19"/>
        <n v="1.41"/>
        <n v="1.31"/>
        <n v="1.38"/>
        <n v="1.28"/>
        <n v="1.39"/>
        <n v="1.47"/>
        <n v="1.73"/>
        <n v="1.29"/>
        <n v="1.48"/>
        <n v="1.35"/>
        <n v="1.55"/>
        <n v="1.51"/>
        <n v="1.12"/>
        <m/>
      </sharedItems>
    </cacheField>
    <cacheField name="平均千次展示费用" numFmtId="0">
      <sharedItems containsString="0" containsBlank="1" containsNumber="1" minValue="0" maxValue="137.54" count="1138">
        <n v="15.07"/>
        <n v="16.82"/>
        <n v="27"/>
        <n v="27.63"/>
        <n v="22.46"/>
        <n v="14.23"/>
        <n v="20.39"/>
        <n v="25.35"/>
        <n v="46.7"/>
        <n v="19.84"/>
        <n v="18.06"/>
        <n v="29.77"/>
        <n v="13.09"/>
        <n v="20.65"/>
        <n v="34.24"/>
        <n v="13.33"/>
        <n v="22.53"/>
        <n v="19.08"/>
        <n v="38.56"/>
        <n v="42.3"/>
        <n v="32.43"/>
        <n v="21.93"/>
        <n v="15.99"/>
        <n v="15.47"/>
        <n v="35.39"/>
        <n v="17.81"/>
        <n v="15.33"/>
        <n v="15.15"/>
        <n v="31.4"/>
        <n v="17.33"/>
        <n v="19.5"/>
        <n v="22.48"/>
        <n v="20"/>
        <n v="15.35"/>
        <n v="20.82"/>
        <n v="28.92"/>
        <n v="13.14"/>
        <n v="23.07"/>
        <n v="20.25"/>
        <n v="29.18"/>
        <n v="37.73"/>
        <n v="37.96"/>
        <n v="19.74"/>
        <n v="14.13"/>
        <n v="10.9"/>
        <n v="13.57"/>
        <n v="12.62"/>
        <n v="13.24"/>
        <n v="12.65"/>
        <n v="17.07"/>
        <n v="14.44"/>
        <n v="32.4"/>
        <n v="17.49"/>
        <n v="19.96"/>
        <n v="29.08"/>
        <n v="47.08"/>
        <n v="18.1"/>
        <n v="17.45"/>
        <n v="21.99"/>
        <n v="35.4"/>
        <n v="14.7"/>
        <n v="24.61"/>
        <n v="21.4"/>
        <n v="32.56"/>
        <n v="48.99"/>
        <n v="40.26"/>
        <n v="20.32"/>
        <n v="17.25"/>
        <n v="15.64"/>
        <n v="12.81"/>
        <n v="22.45"/>
        <n v="26.84"/>
        <n v="23.38"/>
        <n v="53.94"/>
        <n v="13.68"/>
        <n v="27.29"/>
        <n v="20.69"/>
        <n v="21.76"/>
        <n v="28.05"/>
        <n v="48.9"/>
        <n v="18.3"/>
        <n v="18.43"/>
        <n v="22.55"/>
        <n v="33.24"/>
        <n v="16.94"/>
        <n v="22.47"/>
        <n v="25.32"/>
        <n v="39.67"/>
        <n v="62.8"/>
        <n v="42.22"/>
        <n v="17.41"/>
        <n v="18.82"/>
        <n v="12.27"/>
        <n v="13.06"/>
        <n v="11.34"/>
        <n v="15.9"/>
        <n v="20.19"/>
        <n v="23.57"/>
        <n v="92.65"/>
        <n v="14.21"/>
        <n v="32.45"/>
        <n v="22.06"/>
        <n v="33.3"/>
        <n v="56.75"/>
        <n v="19.13"/>
        <n v="21.06"/>
        <n v="34.89"/>
        <n v="16.53"/>
        <n v="23.83"/>
        <n v="28.64"/>
        <n v="31.85"/>
        <n v="49.11"/>
        <n v="52.7"/>
        <n v="19.94"/>
        <n v="17.13"/>
        <n v="12.11"/>
        <n v="9.72"/>
        <n v="12.93"/>
        <n v="12.83"/>
        <n v="17.99"/>
        <n v="27.28"/>
        <n v="137.54"/>
        <n v="14.88"/>
        <n v="26.15"/>
        <n v="24.14"/>
        <n v="22.8"/>
        <n v="28.12"/>
        <n v="60.65"/>
        <n v="18.2"/>
        <n v="18.07"/>
        <n v="18.68"/>
        <n v="29.79"/>
        <n v="14.4"/>
        <n v="25.55"/>
        <n v="23.7"/>
        <n v="35.04"/>
        <n v="46.03"/>
        <n v="43.97"/>
        <n v="13.87"/>
        <n v="16.96"/>
        <n v="14.27"/>
        <n v="12.12"/>
        <n v="15.4"/>
        <n v="13.52"/>
        <n v="25.57"/>
        <n v="80.22"/>
        <n v="15.03"/>
        <n v="26.99"/>
        <n v="22.19"/>
        <n v="18.88"/>
        <n v="31.04"/>
        <n v="53.17"/>
        <n v="17.51"/>
        <n v="16.98"/>
        <n v="19.77"/>
        <n v="31.89"/>
        <n v="22.28"/>
        <n v="23.64"/>
        <n v="46.41"/>
        <n v="36.6"/>
        <n v="35.27"/>
        <n v="12.45"/>
        <n v="16.45"/>
        <n v="16.19"/>
        <n v="15.31"/>
        <n v="12.49"/>
        <n v="18.19"/>
        <n v="10.63"/>
        <n v="23.91"/>
        <n v="127.4"/>
        <n v="14.78"/>
        <n v="27.09"/>
        <n v="18.71"/>
        <n v="34.87"/>
        <n v="54.79"/>
        <n v="18.55"/>
        <n v="18.56"/>
        <n v="17.84"/>
        <n v="32.52"/>
        <n v="15.13"/>
        <n v="22.4"/>
        <n v="24.75"/>
        <n v="33.14"/>
        <n v="41.22"/>
        <n v="29.86"/>
        <n v="15.44"/>
        <n v="18.98"/>
        <n v="15.43"/>
        <n v="20.02"/>
        <n v="12.53"/>
        <n v="25.3"/>
        <n v="12.75"/>
        <n v="24.19"/>
        <n v="71.51"/>
        <n v="15.29"/>
        <n v="27.64"/>
        <n v="25.37"/>
        <n v="31.06"/>
        <n v="51.64"/>
        <n v="17.92"/>
        <n v="21.11"/>
        <n v="15.71"/>
        <n v="25.9"/>
        <n v="24.54"/>
        <n v="37.44"/>
        <n v="42.75"/>
        <n v="28.65"/>
        <n v="23.94"/>
        <n v="22.3"/>
        <n v="17.3"/>
        <n v="22.12"/>
        <n v="12.59"/>
        <n v="23.56"/>
        <n v="12.76"/>
        <n v="27.52"/>
        <n v="47.05"/>
        <n v="46.24"/>
        <n v="66.77"/>
        <n v="27.92"/>
        <n v="20.76"/>
        <n v="34.54"/>
        <n v="46.99"/>
        <n v="17.59"/>
        <n v="15.48"/>
        <n v="25.92"/>
        <n v="26.52"/>
        <n v="48.3"/>
        <n v="28.16"/>
        <n v="22.49"/>
        <n v="19.02"/>
        <n v="21.36"/>
        <n v="13.84"/>
        <n v="24.95"/>
        <n v="14.67"/>
        <n v="27.06"/>
        <n v="45.13"/>
        <n v="42.32"/>
        <n v="17.28"/>
        <n v="31.08"/>
        <n v="30.75"/>
        <n v="20.87"/>
        <n v="72.94"/>
        <n v="16.67"/>
        <n v="35.76"/>
        <n v="23.27"/>
        <n v="37.38"/>
        <n v="42.65"/>
        <n v="16.87"/>
        <n v="20.67"/>
        <n v="25.29"/>
        <n v="24.9"/>
        <n v="33.21"/>
        <n v="42.72"/>
        <n v="26.8"/>
        <n v="18.85"/>
        <n v="16.81"/>
        <n v="20.59"/>
        <n v="14.81"/>
        <n v="23.36"/>
        <n v="14.01"/>
        <n v="26.07"/>
        <n v="47.75"/>
        <n v="40.83"/>
        <n v="13.97"/>
        <n v="25.14"/>
        <n v="11.01"/>
        <n v="16.05"/>
        <n v="19.73"/>
        <n v="61.2"/>
        <n v="14.34"/>
        <n v="32.5"/>
        <n v="15.46"/>
        <n v="41.3"/>
        <n v="37.85"/>
        <n v="16.91"/>
        <n v="17.83"/>
        <n v="16.48"/>
        <n v="28.51"/>
        <n v="32.29"/>
        <n v="44.33"/>
        <n v="22.93"/>
        <n v="17.06"/>
        <n v="9.75"/>
        <n v="20.11"/>
        <n v="11.2"/>
        <n v="20.62"/>
        <n v="28.81"/>
        <n v="50.03"/>
        <n v="39.93"/>
        <n v="15.05"/>
        <n v="14.98"/>
        <n v="11.81"/>
        <n v="11.17"/>
        <n v="22.97"/>
        <n v="65.5"/>
        <n v="9.44"/>
        <n v="29.99"/>
        <n v="22.21"/>
        <n v="16.5"/>
        <n v="30.85"/>
        <n v="36.68"/>
        <n v="16.58"/>
        <n v="17.19"/>
        <n v="16.62"/>
        <n v="14.8"/>
        <n v="28"/>
        <n v="31.12"/>
        <n v="38.52"/>
        <n v="15"/>
        <n v="9.27"/>
        <n v="18.16"/>
        <n v="10.07"/>
        <n v="30.97"/>
        <n v="50.26"/>
        <n v="34.13"/>
        <n v="13.18"/>
        <n v="11.05"/>
        <n v="11.12"/>
        <n v="20.06"/>
        <n v="76.27"/>
        <n v="9.71"/>
        <n v="19.33"/>
        <n v="14.61"/>
        <n v="28.83"/>
        <n v="38.07"/>
        <n v="14.39"/>
        <n v="14.41"/>
        <n v="25.69"/>
        <n v="27.85"/>
        <n v="30.36"/>
        <n v="16.35"/>
        <n v="8.6"/>
        <n v="9.55"/>
        <n v="17.87"/>
        <n v="13.1"/>
        <n v="20.21"/>
        <n v="9.47"/>
        <n v="30.13"/>
        <n v="42.06"/>
        <n v="36.36"/>
        <n v="12.29"/>
        <n v="9.09"/>
        <n v="7.72"/>
        <n v="19.85"/>
        <n v="14.64"/>
        <n v="29.22"/>
        <n v="21.24"/>
        <n v="15.96"/>
        <n v="23.33"/>
        <n v="49.01"/>
        <n v="16.47"/>
        <n v="20.94"/>
        <n v="13.88"/>
        <n v="16.31"/>
        <n v="21.86"/>
        <n v="29.83"/>
        <n v="30.61"/>
        <n v="15.38"/>
        <n v="8.41"/>
        <n v="9.69"/>
        <n v="21.17"/>
        <n v="15.23"/>
        <n v="22.69"/>
        <n v="10.5"/>
        <n v="22.77"/>
        <n v="52.87"/>
        <n v="43.24"/>
        <n v="15.91"/>
        <n v="14.37"/>
        <n v="11.91"/>
        <n v="9.53"/>
        <n v="13.72"/>
        <n v="13.45"/>
        <n v="26.51"/>
        <n v="23.6"/>
        <n v="14.19"/>
        <n v="25.02"/>
        <n v="54.87"/>
        <n v="16.38"/>
        <n v="15.86"/>
        <n v="14.71"/>
        <n v="17.22"/>
        <n v="19.72"/>
        <n v="26.76"/>
        <n v="38.05"/>
        <n v="13.94"/>
        <n v="10.59"/>
        <n v="18.09"/>
        <n v="17.62"/>
        <n v="20.41"/>
        <n v="13.08"/>
        <n v="29.9"/>
        <n v="52.64"/>
        <n v="34.94"/>
        <n v="18.04"/>
        <n v="12.8"/>
        <n v="9.93"/>
        <n v="9.19"/>
        <n v="16.7"/>
        <n v="39.38"/>
        <n v="35.37"/>
        <n v="25.36"/>
        <n v="22.31"/>
        <n v="6.41"/>
        <n v="27.15"/>
        <n v="13.01"/>
        <n v="14.02"/>
        <n v="9.32"/>
        <n v="26.31"/>
        <n v="22.5"/>
        <n v="28.08"/>
        <n v="12.03"/>
        <n v="15.02"/>
        <n v="19.26"/>
        <n v="21.6"/>
        <n v="15.98"/>
        <n v="9.52"/>
        <n v="15.7"/>
        <n v="19.06"/>
        <n v="10.79"/>
        <n v="52.05"/>
        <n v="40.04"/>
        <n v="17.53"/>
        <n v="9.97"/>
        <n v="9.01"/>
        <n v="20.47"/>
        <n v="35.36"/>
        <n v="26.82"/>
        <n v="12.44"/>
        <n v="9.56"/>
        <n v="14.96"/>
        <n v="14.79"/>
        <n v="15.21"/>
        <n v="13.83"/>
        <n v="8.62"/>
        <n v="27.82"/>
        <n v="19.86"/>
        <n v="25"/>
        <n v="40.45"/>
        <n v="13.67"/>
        <n v="15.92"/>
        <n v="10.6"/>
        <n v="15.66"/>
        <n v="19.35"/>
        <n v="20.12"/>
        <n v="10.3"/>
        <n v="29.61"/>
        <n v="69.23"/>
        <n v="41.39"/>
        <n v="18.11"/>
        <n v="10.7"/>
        <n v="9.36"/>
        <n v="21.95"/>
        <n v="43.18"/>
        <n v="29.82"/>
        <n v="9.77"/>
        <n v="5.28"/>
        <n v="19.81"/>
        <n v="12.13"/>
        <n v="22.23"/>
        <n v="8.65"/>
        <n v="21.05"/>
        <n v="25.44"/>
        <n v="58.06"/>
        <n v="12.91"/>
        <n v="17.39"/>
        <n v="17.1"/>
        <n v="15.26"/>
        <n v="15.82"/>
        <n v="22.02"/>
        <n v="10.05"/>
        <n v="67.41"/>
        <n v="45.77"/>
        <n v="18.21"/>
        <n v="11.19"/>
        <n v="40.9"/>
        <n v="29.64"/>
        <n v="8.25"/>
        <n v="4.83"/>
        <n v="14.82"/>
        <n v="12.1"/>
        <n v="14.49"/>
        <n v="13.66"/>
        <n v="7.95"/>
        <n v="19.03"/>
        <n v="22.57"/>
        <n v="43.56"/>
        <n v="12.28"/>
        <n v="13.54"/>
        <n v="17.2"/>
        <n v="26.25"/>
        <n v="16.25"/>
        <n v="8.44"/>
        <n v="13.63"/>
        <n v="20.26"/>
        <n v="8.95"/>
        <n v="26.97"/>
        <n v="74.7"/>
        <n v="33.53"/>
        <n v="17.57"/>
        <n v="9.88"/>
        <n v="10.09"/>
        <n v="14.53"/>
        <n v="37.43"/>
        <n v="28.35"/>
        <n v="8.76"/>
        <n v="5.12"/>
        <n v="17.4"/>
        <n v="11.1"/>
        <n v="13.53"/>
        <n v="14.42"/>
        <n v="7.91"/>
        <n v="23.32"/>
        <n v="19.09"/>
        <n v="43.38"/>
        <n v="14.57"/>
        <n v="13.92"/>
        <n v="19.68"/>
        <n v="28.87"/>
        <n v="14.31"/>
        <n v="7.46"/>
        <n v="13.15"/>
        <n v="14.54"/>
        <n v="16.64"/>
        <n v="7.75"/>
        <n v="25.48"/>
        <n v="47.09"/>
        <n v="27.23"/>
        <n v="14.16"/>
        <n v="7.76"/>
        <n v="8.89"/>
        <n v="15.1"/>
        <n v="46.08"/>
        <n v="7.94"/>
        <n v="4.53"/>
        <n v="10.29"/>
        <n v="19.52"/>
        <n v="40.71"/>
        <n v="14.46"/>
        <n v="13.23"/>
        <n v="21.79"/>
        <n v="8.81"/>
        <n v="16.65"/>
        <n v="16.27"/>
        <n v="7.19"/>
        <n v="23.9"/>
        <n v="52.52"/>
        <n v="36.44"/>
        <n v="13.65"/>
        <n v="9.61"/>
        <n v="16.29"/>
        <n v="46.37"/>
        <n v="24.21"/>
        <n v="8.38"/>
        <n v="4.67"/>
        <n v="14.6"/>
        <n v="11.88"/>
        <n v="14.76"/>
        <n v="20.89"/>
        <n v="13.4"/>
        <n v="8.99"/>
        <n v="40.34"/>
        <n v="13.8"/>
        <n v="21.01"/>
        <n v="35.75"/>
        <n v="17.23"/>
        <n v="8.15"/>
        <n v="12.74"/>
        <n v="19.44"/>
        <n v="18.05"/>
        <n v="26.45"/>
        <n v="46.83"/>
        <n v="38.13"/>
        <n v="13.21"/>
        <n v="8.26"/>
        <n v="10.36"/>
        <n v="15.81"/>
        <n v="35.09"/>
        <n v="23.34"/>
        <n v="10.8"/>
        <n v="5.59"/>
        <n v="18.64"/>
        <n v="12.97"/>
        <n v="12.47"/>
        <n v="15.09"/>
        <n v="13.74"/>
        <n v="10.73"/>
        <n v="18.32"/>
        <n v="19.8"/>
        <n v="42.1"/>
        <n v="15.68"/>
        <n v="14.52"/>
        <n v="18.72"/>
        <n v="32.46"/>
        <n v="18.84"/>
        <n v="10.64"/>
        <n v="13.78"/>
        <n v="19.01"/>
        <n v="18.34"/>
        <n v="9.23"/>
        <n v="59.77"/>
        <n v="48.03"/>
        <n v="15.53"/>
        <n v="9.91"/>
        <n v="9.38"/>
        <n v="34.73"/>
        <n v="34.56"/>
        <n v="9.7"/>
        <n v="4.86"/>
        <n v="12.87"/>
        <n v="14.03"/>
        <n v="19.37"/>
        <n v="10.17"/>
        <n v="7.18"/>
        <n v="13.71"/>
        <n v="13.49"/>
        <n v="29.6"/>
        <n v="18.99"/>
        <n v="48.91"/>
        <n v="14.12"/>
        <n v="20.44"/>
        <n v="28.32"/>
        <n v="13.7"/>
        <n v="21.39"/>
        <n v="18.78"/>
        <n v="28.69"/>
        <n v="49.89"/>
        <n v="41.58"/>
        <n v="17.98"/>
        <n v="10.78"/>
        <n v="10.2"/>
        <n v="44.49"/>
        <n v="34.36"/>
        <n v="12.18"/>
        <n v="4.24"/>
        <n v="16.84"/>
        <n v="9.96"/>
        <n v="6.09"/>
        <n v="15.36"/>
        <n v="14.2"/>
        <n v="21.82"/>
        <n v="21.33"/>
        <n v="22.08"/>
        <n v="59.71"/>
        <n v="20.34"/>
        <n v="40.61"/>
        <n v="19.71"/>
        <n v="13"/>
        <n v="14.77"/>
        <n v="22.65"/>
        <n v="18.57"/>
        <n v="9.41"/>
        <n v="28.07"/>
        <n v="51.85"/>
        <n v="46.3"/>
        <n v="17.82"/>
        <n v="9.6"/>
        <n v="19.2"/>
        <n v="52.44"/>
        <n v="12.85"/>
        <n v="3.88"/>
        <n v="14.3"/>
        <n v="16.15"/>
        <n v="18.51"/>
        <n v="9.39"/>
        <n v="10.66"/>
        <n v="5.27"/>
        <n v="14.06"/>
        <n v="26.9"/>
        <n v="18.46"/>
        <n v="25.87"/>
        <n v="52.29"/>
        <n v="13.07"/>
        <n v="29.35"/>
        <n v="21.71"/>
        <n v="14.89"/>
        <n v="20.04"/>
        <n v="18.44"/>
        <n v="8.2"/>
        <n v="34.95"/>
        <n v="53.67"/>
        <n v="38.19"/>
        <n v="16.21"/>
        <n v="9.46"/>
        <n v="9.81"/>
        <n v="20.83"/>
        <n v="54.14"/>
        <n v="31.65"/>
        <n v="11.7"/>
        <n v="3.8"/>
        <n v="17.47"/>
        <n v="18.81"/>
        <n v="10.51"/>
        <n v="12.2"/>
        <n v="4.94"/>
        <n v="14.59"/>
        <n v="10.47"/>
        <n v="18.23"/>
        <n v="26.28"/>
        <n v="53.21"/>
        <n v="0"/>
        <n v="12.99"/>
        <n v="15.58"/>
        <n v="24.51"/>
        <n v="15.37"/>
        <n v="10.81"/>
        <n v="13.79"/>
        <n v="16.4"/>
        <n v="16.17"/>
        <n v="7.8"/>
        <n v="52"/>
        <n v="35.87"/>
        <n v="14.72"/>
        <n v="8.8"/>
        <n v="10.39"/>
        <n v="16.76"/>
        <n v="51.55"/>
        <n v="21.45"/>
        <n v="10.4"/>
        <n v="4.14"/>
        <n v="18.91"/>
        <n v="8.85"/>
        <n v="11.29"/>
        <n v="4.41"/>
        <n v="7.69"/>
        <n v="20.46"/>
        <n v="21.69"/>
        <n v="44.55"/>
        <n v="14.83"/>
        <n v="14.58"/>
        <n v="20.92"/>
        <n v="27.89"/>
        <n v="12.69"/>
        <n v="12.77"/>
        <n v="8.49"/>
        <n v="24.84"/>
        <n v="28.11"/>
        <n v="42.89"/>
        <n v="12.15"/>
        <n v="8.96"/>
        <n v="13.2"/>
        <n v="40.57"/>
        <n v="10.57"/>
        <n v="4.02"/>
        <n v="12.54"/>
        <n v="22.1"/>
        <n v="11.07"/>
        <n v="12.16"/>
        <n v="16.77"/>
        <n v="44.37"/>
        <n v="37.7"/>
        <n v="47.61"/>
        <n v="38.85"/>
        <n v="12.35"/>
        <n v="25.84"/>
        <n v="45.7"/>
        <n v="22.59"/>
        <n v="13.22"/>
        <n v="25.68"/>
        <n v="51.38"/>
        <n v="38.27"/>
        <n v="9.65"/>
        <n v="13.82"/>
        <n v="51.95"/>
        <n v="22.95"/>
        <n v="3.96"/>
        <n v="14.47"/>
        <n v="13.25"/>
        <n v="21.19"/>
        <n v="12.4"/>
        <n v="10.82"/>
        <n v="12.5"/>
        <n v="32.73"/>
        <n v="39.53"/>
        <n v="18.02"/>
        <n v="36.31"/>
        <n v="9.89"/>
        <n v="14.68"/>
        <n v="21.03"/>
        <n v="39.15"/>
        <n v="18.8"/>
        <n v="11.48"/>
        <n v="24.91"/>
        <n v="48.12"/>
        <n v="37.99"/>
        <n v="10.12"/>
        <n v="53.96"/>
        <n v="25.45"/>
        <n v="10.48"/>
        <n v="16.16"/>
        <n v="13.36"/>
        <n v="10.88"/>
        <n v="9.66"/>
        <n v="8.64"/>
        <n v="15.49"/>
        <n v="12.6"/>
        <n v="17"/>
        <n v="41.89"/>
        <n v="45.67"/>
        <n v="19.21"/>
        <n v="29.09"/>
        <n v="10.41"/>
        <n v="17.03"/>
        <n v="22.43"/>
        <n v="37.57"/>
        <n v="28.47"/>
        <n v="39.12"/>
        <n v="38.46"/>
        <n v="9.82"/>
        <n v="12.89"/>
        <n v="18.77"/>
        <n v="26.1"/>
        <n v="10.98"/>
        <n v="4.57"/>
        <n v="13.41"/>
        <n v="10.06"/>
        <n v="9.48"/>
        <n v="8.28"/>
        <n v="13.85"/>
        <n v="13.58"/>
        <n v="42.08"/>
        <n v="50.72"/>
        <n v="18.96"/>
        <n v="36.71"/>
        <n v="11"/>
        <n v="39.99"/>
        <n v="10.68"/>
        <n v="16.73"/>
        <n v="29.57"/>
        <n v="51.33"/>
        <n v="38.02"/>
        <n v="10.43"/>
        <n v="17.68"/>
        <n v="76.25"/>
        <n v="27.07"/>
        <n v="12.08"/>
        <n v="4.77"/>
        <n v="17.8"/>
        <n v="11.44"/>
        <n v="9.54"/>
        <n v="8.05"/>
        <n v="13.81"/>
        <n v="17.14"/>
        <n v="13.35"/>
        <n v="51.25"/>
        <n v="61.52"/>
        <n v="22.39"/>
        <n v="40.47"/>
        <n v="10.01"/>
        <n v="16.18"/>
        <n v="22.87"/>
        <n v="36.2"/>
        <n v="21.8"/>
        <n v="27.19"/>
        <n v="69.96"/>
        <n v="38.34"/>
        <n v="11.26"/>
        <n v="54.13"/>
        <n v="12"/>
        <n v="4.96"/>
        <n v="13.32"/>
        <n v="15.51"/>
        <n v="11.82"/>
        <n v="9.3"/>
        <n v="8.1"/>
        <n v="14.73"/>
        <n v="15.3"/>
        <n v="11.94"/>
        <n v="49.02"/>
        <n v="52.18"/>
        <n v="32.47"/>
        <n v="10.52"/>
        <n v="34.64"/>
        <n v="18.53"/>
        <n v="16.8"/>
        <n v="27.55"/>
        <n v="54.81"/>
        <n v="44.29"/>
        <n v="9.8"/>
        <n v="18.36"/>
        <n v="64.58"/>
        <n v="5.68"/>
        <n v="13.77"/>
        <n v="17.09"/>
        <n v="10.49"/>
        <n v="10.33"/>
        <n v="21.55"/>
        <n v="14.92"/>
        <n v="50.7"/>
        <n v="34.75"/>
        <n v="11.65"/>
        <n v="20.49"/>
        <n v="42.96"/>
        <n v="11.15"/>
        <n v="24.57"/>
        <n v="57.33"/>
        <n v="14.86"/>
        <n v="66.26"/>
        <n v="11.21"/>
        <n v="8.47"/>
        <n v="17.72"/>
        <n v="11.75"/>
        <n v="17.56"/>
        <n v="19.1"/>
        <n v="37.66"/>
        <n v="47.71"/>
        <n v="22.22"/>
        <n v="34.71"/>
        <n v="10.34"/>
        <n v="14.56"/>
        <n v="21.52"/>
        <n v="42.4"/>
        <n v="13.04"/>
        <n v="15.24"/>
        <n v="16.14"/>
        <n v="27.33"/>
        <n v="57.74"/>
        <n v="49.57"/>
        <n v="17.44"/>
        <n v="49.2"/>
        <n v="24.59"/>
        <n v="8.04"/>
        <n v="11.06"/>
        <n v="16.55"/>
        <n v="23.52"/>
        <n v="22.9"/>
        <n v="41.87"/>
        <n v="18.28"/>
        <n v="14.35"/>
        <n v="18.94"/>
        <n v="15.34"/>
        <n v="26.57"/>
        <n v="54.63"/>
        <n v="42.26"/>
        <n v="17.36"/>
        <n v="46.29"/>
        <n v="18.54"/>
        <n v="11.11"/>
        <n v="8.03"/>
        <n v="13.89"/>
        <n v="19.63"/>
        <n v="14.55"/>
        <n v="10.58"/>
        <n v="26.61"/>
        <n v="28.57"/>
        <n v="53.97"/>
        <n v="43.2"/>
        <n v="10.67"/>
        <n v="23.15"/>
        <n v="20.79"/>
        <n v="19.69"/>
        <n v="32.26"/>
        <n v="23.96"/>
        <n v="14.99"/>
        <n v="25.49"/>
        <n v="64.64"/>
        <n v="49.66"/>
        <n v="26.35"/>
        <n v="20.73"/>
        <n v="46.55"/>
        <n v="20.68"/>
        <n v="24.29"/>
        <n v="16.59"/>
        <n v="10.94"/>
        <n v="30.37"/>
        <n v="42.05"/>
        <n v="43.5"/>
        <n v="20.35"/>
        <n v="17.24"/>
        <n v="17.04"/>
        <n v="24.24"/>
        <n v="20.01"/>
        <n v="17.16"/>
        <n v="16.78"/>
        <n v="27.32"/>
        <n v="30.53"/>
        <n v="16.9"/>
        <n v="24.97"/>
        <n v="19.47"/>
        <n v="53.35"/>
        <n v="25.67"/>
        <n v="13.59"/>
        <n v="25.17"/>
        <n v="15.28"/>
        <n v="16.68"/>
        <n v="11.02"/>
        <n v="35.08"/>
        <n v="31.8"/>
        <n v="36.79"/>
        <n v="44.62"/>
        <n v="18"/>
        <n v="17.54"/>
        <n v="21.88"/>
        <n v="35.95"/>
        <n v="26.09"/>
        <n v="16.56"/>
        <n v="26.79"/>
        <n v="39.88"/>
        <n v="44.79"/>
        <n v="24.38"/>
        <n v="17.78"/>
        <n v="53.19"/>
        <n v="28.44"/>
        <n v="12.23"/>
        <n v="23.14"/>
        <n v="14.26"/>
        <n v="11.69"/>
        <n v="19.36"/>
        <n v="30.79"/>
        <n v="31.88"/>
        <n v="42.77"/>
        <n v="46.77"/>
        <n v="19.34"/>
        <n v="17.55"/>
        <n v="19.07"/>
        <n v="48.02"/>
        <n v="21.02"/>
        <n v="29.31"/>
        <n v="41.7"/>
        <n v="56.67"/>
        <n v="17.29"/>
        <n v="24.07"/>
        <n v="49.69"/>
        <n v="22.33"/>
        <n v="11.35"/>
        <n v="11.57"/>
        <n v="14.18"/>
        <n v="27.25"/>
        <n v="14.17"/>
        <n v="21.31"/>
        <n v="11.42"/>
        <n v="36.05"/>
        <n v="36.43"/>
        <n v="51.06"/>
        <n v="14.65"/>
        <n v="19.66"/>
        <n v="17.21"/>
        <n v="21.62"/>
        <n v="33"/>
        <n v="30.82"/>
        <n v="34.18"/>
        <n v="29.58"/>
        <n v="12.95"/>
        <n v="17.61"/>
        <n v="54.95"/>
        <n v="17.15"/>
        <n v="11.32"/>
        <n v="9.22"/>
        <n v="18.7"/>
        <n v="12.07"/>
        <n v="7.32"/>
        <n v="27.65"/>
        <n v="28.59"/>
        <n v="37.71"/>
        <n v="15.95"/>
        <n v="10.69"/>
        <n v="16.69"/>
        <n v="26.81"/>
        <n v="26.26"/>
        <n v="16.3"/>
        <n v="30.22"/>
        <n v="12.82"/>
        <n v="22.15"/>
        <n v="18.22"/>
        <n v="19.82"/>
        <n v="8.09"/>
        <n v="17.89"/>
        <n v="23.29"/>
        <n v="38.33"/>
        <n v="29.24"/>
        <n v="20.78"/>
        <n v="21.65"/>
        <n v="20.31"/>
        <n v="20.03"/>
        <n v="17.42"/>
        <n v="24.31"/>
        <n v="19.14"/>
        <n v="13.64"/>
        <n v="29.42"/>
        <n v="10.62"/>
        <n v="21.25"/>
        <n v="18.58"/>
        <n v="11.28"/>
        <n v="21.94"/>
        <n v="17.73"/>
        <n v="18.45"/>
        <n v="15.22"/>
        <n v="8.54"/>
        <n v="18.67"/>
        <n v="26.32"/>
        <n v="18.49"/>
        <n v="15.56"/>
        <n v="23.59"/>
        <n v="19.15"/>
        <n v="30.56"/>
        <n v="20.2"/>
        <n v="12.01"/>
        <n v="20.42"/>
        <n v="24.11"/>
        <n v="20.51"/>
        <n v="16.22"/>
        <n v="16.33"/>
        <n v="9.2"/>
        <n v="21.3"/>
        <n v="11.92"/>
        <n v="17.5"/>
        <n v="29.17"/>
        <n v="11.62"/>
        <n v="17.76"/>
        <n v="18.76"/>
        <n v="23.4"/>
        <n v="18.65"/>
        <n v="31.63"/>
        <n v="18.92"/>
        <n v="16.52"/>
        <n v="21.96"/>
        <n v="15.87"/>
        <n v="8.68"/>
        <n v="18.61"/>
        <n v="10.83"/>
        <n v="15.52"/>
        <n v="11.45"/>
        <n v="14.84"/>
        <n v="21.58"/>
        <n v="19.76"/>
        <n v="16.61"/>
        <n v="26.58"/>
        <n v="18.5"/>
        <n v="17.69"/>
        <n v="17.12"/>
        <n v="13.76"/>
        <n v="7.78"/>
        <n v="16.63"/>
        <n v="10.03"/>
        <n v="10.96"/>
        <n v="26.56"/>
        <n v="8.14"/>
        <m/>
      </sharedItems>
    </cacheField>
    <cacheField name="点赞" numFmtId="0">
      <sharedItems containsString="0" containsBlank="1" containsNumber="1" containsInteger="1" minValue="0" maxValue="508" count="291">
        <n v="11"/>
        <n v="53"/>
        <n v="1"/>
        <n v="13"/>
        <n v="30"/>
        <n v="0"/>
        <n v="171"/>
        <n v="85"/>
        <n v="110"/>
        <n v="58"/>
        <n v="31"/>
        <n v="41"/>
        <n v="17"/>
        <n v="255"/>
        <n v="89"/>
        <n v="94"/>
        <n v="146"/>
        <n v="27"/>
        <n v="44"/>
        <n v="39"/>
        <n v="20"/>
        <n v="8"/>
        <n v="45"/>
        <n v="16"/>
        <n v="33"/>
        <n v="211"/>
        <n v="91"/>
        <n v="93"/>
        <n v="70"/>
        <n v="23"/>
        <n v="77"/>
        <n v="24"/>
        <n v="284"/>
        <n v="79"/>
        <n v="111"/>
        <n v="149"/>
        <n v="36"/>
        <n v="37"/>
        <n v="38"/>
        <n v="6"/>
        <n v="61"/>
        <n v="18"/>
        <n v="194"/>
        <n v="128"/>
        <n v="101"/>
        <n v="90"/>
        <n v="69"/>
        <n v="47"/>
        <n v="25"/>
        <n v="271"/>
        <n v="78"/>
        <n v="81"/>
        <n v="179"/>
        <n v="28"/>
        <n v="71"/>
        <n v="35"/>
        <n v="57"/>
        <n v="46"/>
        <n v="67"/>
        <n v="231"/>
        <n v="82"/>
        <n v="120"/>
        <n v="108"/>
        <n v="75"/>
        <n v="19"/>
        <n v="261"/>
        <n v="103"/>
        <n v="161"/>
        <n v="29"/>
        <n v="26"/>
        <n v="32"/>
        <n v="3"/>
        <n v="232"/>
        <n v="141"/>
        <n v="115"/>
        <n v="73"/>
        <n v="322"/>
        <n v="80"/>
        <n v="158"/>
        <n v="2"/>
        <n v="7"/>
        <n v="43"/>
        <n v="14"/>
        <n v="259"/>
        <n v="117"/>
        <n v="113"/>
        <n v="51"/>
        <n v="302"/>
        <n v="92"/>
        <n v="97"/>
        <n v="34"/>
        <n v="40"/>
        <n v="12"/>
        <n v="42"/>
        <n v="54"/>
        <n v="216"/>
        <n v="130"/>
        <n v="64"/>
        <n v="22"/>
        <n v="144"/>
        <n v="5"/>
        <n v="76"/>
        <n v="15"/>
        <n v="4"/>
        <n v="55"/>
        <n v="21"/>
        <n v="295"/>
        <n v="49"/>
        <n v="68"/>
        <n v="99"/>
        <n v="187"/>
        <n v="50"/>
        <n v="52"/>
        <n v="299"/>
        <n v="193"/>
        <n v="143"/>
        <n v="136"/>
        <n v="181"/>
        <n v="10"/>
        <n v="87"/>
        <n v="198"/>
        <n v="104"/>
        <n v="287"/>
        <n v="83"/>
        <n v="74"/>
        <n v="135"/>
        <n v="114"/>
        <n v="168"/>
        <n v="184"/>
        <n v="314"/>
        <n v="270"/>
        <n v="223"/>
        <n v="228"/>
        <n v="247"/>
        <n v="9"/>
        <n v="355"/>
        <n v="121"/>
        <n v="246"/>
        <n v="243"/>
        <n v="248"/>
        <n v="286"/>
        <n v="347"/>
        <n v="62"/>
        <n v="192"/>
        <n v="225"/>
        <n v="195"/>
        <n v="56"/>
        <n v="354"/>
        <n v="96"/>
        <n v="170"/>
        <n v="203"/>
        <n v="188"/>
        <n v="60"/>
        <n v="343"/>
        <n v="199"/>
        <n v="150"/>
        <n v="88"/>
        <n v="59"/>
        <n v="201"/>
        <n v="370"/>
        <n v="98"/>
        <n v="109"/>
        <n v="134"/>
        <n v="102"/>
        <n v="292"/>
        <n v="372"/>
        <n v="204"/>
        <n v="155"/>
        <n v="105"/>
        <n v="48"/>
        <n v="353"/>
        <n v="153"/>
        <n v="118"/>
        <n v="267"/>
        <n v="413"/>
        <n v="169"/>
        <n v="414"/>
        <n v="220"/>
        <n v="142"/>
        <n v="140"/>
        <n v="148"/>
        <n v="371"/>
        <n v="345"/>
        <n v="124"/>
        <n v="107"/>
        <n v="123"/>
        <n v="133"/>
        <n v="202"/>
        <n v="66"/>
        <n v="139"/>
        <n v="375"/>
        <n v="72"/>
        <n v="191"/>
        <n v="309"/>
        <n v="369"/>
        <n v="116"/>
        <n v="293"/>
        <n v="65"/>
        <n v="475"/>
        <n v="185"/>
        <n v="300"/>
        <n v="84"/>
        <n v="450"/>
        <n v="196"/>
        <n v="100"/>
        <n v="323"/>
        <n v="197"/>
        <n v="489"/>
        <n v="221"/>
        <n v="218"/>
        <n v="359"/>
        <n v="95"/>
        <n v="451"/>
        <n v="215"/>
        <n v="132"/>
        <n v="177"/>
        <n v="333"/>
        <n v="112"/>
        <n v="438"/>
        <n v="227"/>
        <n v="483"/>
        <n v="338"/>
        <n v="190"/>
        <n v="138"/>
        <n v="119"/>
        <n v="329"/>
        <n v="455"/>
        <n v="86"/>
        <n v="173"/>
        <n v="129"/>
        <n v="308"/>
        <n v="340"/>
        <n v="508"/>
        <n v="361"/>
        <n v="208"/>
        <n v="409"/>
        <n v="127"/>
        <n v="63"/>
        <n v="457"/>
        <n v="131"/>
        <n v="152"/>
        <n v="474"/>
        <n v="485"/>
        <n v="167"/>
        <n v="162"/>
        <n v="321"/>
        <n v="478"/>
        <n v="420"/>
        <n v="172"/>
        <n v="230"/>
        <n v="159"/>
        <n v="344"/>
        <n v="449"/>
        <n v="487"/>
        <n v="377"/>
        <n v="125"/>
        <n v="298"/>
        <n v="406"/>
        <n v="462"/>
        <n v="446"/>
        <n v="352"/>
        <n v="507"/>
        <n v="154"/>
        <n v="408"/>
        <n v="275"/>
        <n v="432"/>
        <n v="147"/>
        <n v="234"/>
        <n v="240"/>
        <n v="384"/>
        <n v="122"/>
        <n v="106"/>
        <n v="174"/>
        <n v="378"/>
        <n v="342"/>
        <n v="151"/>
        <n v="341"/>
        <n v="278"/>
        <n v="210"/>
        <n v="373"/>
        <n v="268"/>
        <n v="291"/>
        <n v="239"/>
        <n v="272"/>
        <n v="186"/>
        <n v="241"/>
        <n v="280"/>
        <n v="164"/>
        <n v="213"/>
        <n v="222"/>
        <m/>
      </sharedItems>
    </cacheField>
    <cacheField name="评论" numFmtId="0">
      <sharedItems containsString="0" containsBlank="1" containsNumber="1" containsInteger="1" minValue="0" maxValue="10" count="12">
        <n v="0"/>
        <n v="1"/>
        <n v="4"/>
        <n v="3"/>
        <n v="2"/>
        <n v="5"/>
        <n v="7"/>
        <n v="8"/>
        <n v="9"/>
        <n v="10"/>
        <n v="6"/>
        <m/>
      </sharedItems>
    </cacheField>
    <cacheField name="收藏" numFmtId="0">
      <sharedItems containsString="0" containsBlank="1" containsNumber="1" containsInteger="1" minValue="0" maxValue="384" count="180">
        <n v="15"/>
        <n v="23"/>
        <n v="0"/>
        <n v="13"/>
        <n v="41"/>
        <n v="89"/>
        <n v="91"/>
        <n v="58"/>
        <n v="42"/>
        <n v="25"/>
        <n v="27"/>
        <n v="18"/>
        <n v="70"/>
        <n v="12"/>
        <n v="224"/>
        <n v="60"/>
        <n v="59"/>
        <n v="71"/>
        <n v="8"/>
        <n v="26"/>
        <n v="17"/>
        <n v="10"/>
        <n v="47"/>
        <n v="116"/>
        <n v="110"/>
        <n v="40"/>
        <n v="46"/>
        <n v="20"/>
        <n v="78"/>
        <n v="14"/>
        <n v="212"/>
        <n v="64"/>
        <n v="1"/>
        <n v="11"/>
        <n v="32"/>
        <n v="21"/>
        <n v="24"/>
        <n v="51"/>
        <n v="125"/>
        <n v="141"/>
        <n v="45"/>
        <n v="36"/>
        <n v="62"/>
        <n v="238"/>
        <n v="76"/>
        <n v="67"/>
        <n v="4"/>
        <n v="87"/>
        <n v="54"/>
        <n v="44"/>
        <n v="35"/>
        <n v="29"/>
        <n v="242"/>
        <n v="73"/>
        <n v="5"/>
        <n v="55"/>
        <n v="100"/>
        <n v="112"/>
        <n v="28"/>
        <n v="38"/>
        <n v="16"/>
        <n v="211"/>
        <n v="52"/>
        <n v="53"/>
        <n v="3"/>
        <n v="9"/>
        <n v="2"/>
        <n v="19"/>
        <n v="31"/>
        <n v="99"/>
        <n v="117"/>
        <n v="37"/>
        <n v="61"/>
        <n v="204"/>
        <n v="63"/>
        <n v="77"/>
        <n v="65"/>
        <n v="6"/>
        <n v="30"/>
        <n v="106"/>
        <n v="126"/>
        <n v="56"/>
        <n v="50"/>
        <n v="68"/>
        <n v="33"/>
        <n v="48"/>
        <n v="222"/>
        <n v="39"/>
        <n v="22"/>
        <n v="228"/>
        <n v="34"/>
        <n v="218"/>
        <n v="69"/>
        <n v="200"/>
        <n v="43"/>
        <n v="201"/>
        <n v="80"/>
        <n v="82"/>
        <n v="7"/>
        <n v="90"/>
        <n v="85"/>
        <n v="246"/>
        <n v="83"/>
        <n v="263"/>
        <n v="49"/>
        <n v="66"/>
        <n v="250"/>
        <n v="109"/>
        <n v="81"/>
        <n v="251"/>
        <n v="98"/>
        <n v="74"/>
        <n v="257"/>
        <n v="97"/>
        <n v="88"/>
        <n v="220"/>
        <n v="101"/>
        <n v="93"/>
        <n v="72"/>
        <n v="230"/>
        <n v="86"/>
        <n v="57"/>
        <n v="79"/>
        <n v="247"/>
        <n v="280"/>
        <n v="102"/>
        <n v="84"/>
        <n v="252"/>
        <n v="294"/>
        <n v="107"/>
        <n v="298"/>
        <n v="96"/>
        <n v="286"/>
        <n v="94"/>
        <n v="108"/>
        <n v="95"/>
        <n v="289"/>
        <n v="75"/>
        <n v="272"/>
        <n v="129"/>
        <n v="122"/>
        <n v="170"/>
        <n v="315"/>
        <n v="144"/>
        <n v="143"/>
        <n v="140"/>
        <n v="304"/>
        <n v="142"/>
        <n v="119"/>
        <n v="149"/>
        <n v="166"/>
        <n v="292"/>
        <n v="138"/>
        <n v="310"/>
        <n v="164"/>
        <n v="118"/>
        <n v="291"/>
        <n v="136"/>
        <n v="92"/>
        <n v="233"/>
        <n v="384"/>
        <n v="137"/>
        <n v="237"/>
        <n v="312"/>
        <n v="192"/>
        <n v="104"/>
        <n v="199"/>
        <n v="240"/>
        <n v="130"/>
        <n v="172"/>
        <n v="176"/>
        <n v="131"/>
        <n v="153"/>
        <n v="189"/>
        <n v="133"/>
        <n v="139"/>
        <n v="180"/>
        <n v="161"/>
        <n v="158"/>
        <m/>
      </sharedItems>
    </cacheField>
    <cacheField name="关注" numFmtId="0">
      <sharedItems containsString="0" containsBlank="1" containsNumber="1" containsInteger="1" minValue="-1" maxValue="157" count="105">
        <n v="1"/>
        <n v="84"/>
        <n v="0"/>
        <n v="46"/>
        <n v="6"/>
        <n v="28"/>
        <n v="37"/>
        <n v="66"/>
        <n v="11"/>
        <n v="13"/>
        <n v="19"/>
        <n v="25"/>
        <n v="82"/>
        <n v="51"/>
        <n v="3"/>
        <n v="17"/>
        <n v="71"/>
        <n v="2"/>
        <n v="44"/>
        <n v="40"/>
        <n v="55"/>
        <n v="83"/>
        <n v="8"/>
        <n v="15"/>
        <n v="20"/>
        <n v="87"/>
        <n v="58"/>
        <n v="14"/>
        <n v="50"/>
        <n v="30"/>
        <n v="73"/>
        <n v="18"/>
        <n v="12"/>
        <n v="21"/>
        <n v="80"/>
        <n v="43"/>
        <n v="5"/>
        <n v="4"/>
        <n v="42"/>
        <n v="34"/>
        <n v="41"/>
        <n v="79"/>
        <n v="9"/>
        <n v="77"/>
        <n v="52"/>
        <n v="22"/>
        <n v="85"/>
        <n v="39"/>
        <n v="53"/>
        <n v="76"/>
        <n v="7"/>
        <n v="10"/>
        <n v="67"/>
        <n v="29"/>
        <n v="56"/>
        <n v="33"/>
        <n v="81"/>
        <n v="47"/>
        <n v="27"/>
        <n v="54"/>
        <n v="16"/>
        <n v="125"/>
        <n v="92"/>
        <n v="-1"/>
        <n v="98"/>
        <n v="86"/>
        <n v="26"/>
        <n v="57"/>
        <n v="23"/>
        <n v="59"/>
        <n v="48"/>
        <n v="35"/>
        <n v="75"/>
        <n v="64"/>
        <n v="101"/>
        <n v="24"/>
        <n v="88"/>
        <n v="100"/>
        <n v="68"/>
        <n v="63"/>
        <n v="36"/>
        <n v="49"/>
        <n v="60"/>
        <n v="38"/>
        <n v="45"/>
        <n v="74"/>
        <n v="61"/>
        <n v="31"/>
        <n v="91"/>
        <n v="32"/>
        <n v="65"/>
        <n v="62"/>
        <n v="70"/>
        <n v="78"/>
        <n v="94"/>
        <n v="69"/>
        <n v="93"/>
        <n v="72"/>
        <n v="116"/>
        <n v="95"/>
        <n v="99"/>
        <n v="90"/>
        <n v="157"/>
        <n v="143"/>
        <m/>
      </sharedItems>
    </cacheField>
    <cacheField name="分享" numFmtId="0">
      <sharedItems containsString="0" containsBlank="1" containsNumber="1" containsInteger="1" minValue="0" maxValue="17" count="18">
        <n v="4"/>
        <n v="2"/>
        <n v="0"/>
        <n v="3"/>
        <n v="1"/>
        <n v="6"/>
        <n v="5"/>
        <n v="9"/>
        <n v="8"/>
        <n v="10"/>
        <n v="11"/>
        <n v="7"/>
        <n v="12"/>
        <n v="13"/>
        <n v="15"/>
        <n v="14"/>
        <n v="17"/>
        <m/>
      </sharedItems>
    </cacheField>
    <cacheField name="互动量" numFmtId="0">
      <sharedItems containsString="0" containsBlank="1" containsNumber="1" containsInteger="1" minValue="0" maxValue="1000" count="416">
        <n v="31"/>
        <n v="163"/>
        <n v="1"/>
        <n v="26"/>
        <n v="73"/>
        <n v="0"/>
        <n v="309"/>
        <n v="183"/>
        <n v="199"/>
        <n v="143"/>
        <n v="150"/>
        <n v="65"/>
        <n v="63"/>
        <n v="115"/>
        <n v="44"/>
        <n v="511"/>
        <n v="175"/>
        <n v="240"/>
        <n v="279"/>
        <n v="39"/>
        <n v="81"/>
        <n v="37"/>
        <n v="23"/>
        <n v="135"/>
        <n v="36"/>
        <n v="86"/>
        <n v="374"/>
        <n v="219"/>
        <n v="197"/>
        <n v="198"/>
        <n v="78"/>
        <n v="70"/>
        <n v="159"/>
        <n v="60"/>
        <n v="518"/>
        <n v="172"/>
        <n v="250"/>
        <n v="274"/>
        <n v="53"/>
        <n v="71"/>
        <n v="38"/>
        <n v="6"/>
        <n v="164"/>
        <n v="35"/>
        <n v="90"/>
        <n v="372"/>
        <n v="284"/>
        <n v="179"/>
        <n v="201"/>
        <n v="99"/>
        <n v="68"/>
        <n v="114"/>
        <n v="529"/>
        <n v="162"/>
        <n v="212"/>
        <n v="303"/>
        <n v="41"/>
        <n v="174"/>
        <n v="69"/>
        <n v="75"/>
        <n v="11"/>
        <n v="89"/>
        <n v="365"/>
        <n v="186"/>
        <n v="211"/>
        <n v="203"/>
        <n v="195"/>
        <n v="80"/>
        <n v="87"/>
        <n v="55"/>
        <n v="522"/>
        <n v="169"/>
        <n v="246"/>
        <n v="292"/>
        <n v="42"/>
        <n v="121"/>
        <n v="50"/>
        <n v="34"/>
        <n v="54"/>
        <n v="67"/>
        <n v="59"/>
        <n v="9"/>
        <n v="377"/>
        <n v="262"/>
        <n v="190"/>
        <n v="204"/>
        <n v="184"/>
        <n v="551"/>
        <n v="158"/>
        <n v="218"/>
        <n v="296"/>
        <n v="5"/>
        <n v="168"/>
        <n v="64"/>
        <n v="66"/>
        <n v="27"/>
        <n v="418"/>
        <n v="252"/>
        <n v="222"/>
        <n v="205"/>
        <n v="123"/>
        <n v="83"/>
        <n v="49"/>
        <n v="539"/>
        <n v="244"/>
        <n v="305"/>
        <n v="52"/>
        <n v="166"/>
        <n v="7"/>
        <n v="370"/>
        <n v="272"/>
        <n v="194"/>
        <n v="220"/>
        <n v="97"/>
        <n v="103"/>
        <n v="514"/>
        <n v="231"/>
        <n v="265"/>
        <n v="181"/>
        <n v="84"/>
        <n v="108"/>
        <n v="25"/>
        <n v="217"/>
        <n v="140"/>
        <n v="152"/>
        <n v="46"/>
        <n v="261"/>
        <n v="51"/>
        <n v="40"/>
        <n v="542"/>
        <n v="138"/>
        <n v="32"/>
        <n v="91"/>
        <n v="189"/>
        <n v="237"/>
        <n v="94"/>
        <n v="10"/>
        <n v="88"/>
        <n v="178"/>
        <n v="76"/>
        <n v="127"/>
        <n v="85"/>
        <n v="43"/>
        <n v="546"/>
        <n v="102"/>
        <n v="225"/>
        <n v="119"/>
        <n v="92"/>
        <n v="316"/>
        <n v="124"/>
        <n v="19"/>
        <n v="161"/>
        <n v="117"/>
        <n v="110"/>
        <n v="62"/>
        <n v="56"/>
        <n v="498"/>
        <n v="210"/>
        <n v="112"/>
        <n v="344"/>
        <n v="48"/>
        <n v="126"/>
        <n v="155"/>
        <n v="318"/>
        <n v="16"/>
        <n v="8"/>
        <n v="22"/>
        <n v="129"/>
        <n v="502"/>
        <n v="107"/>
        <n v="216"/>
        <n v="128"/>
        <n v="258"/>
        <n v="137"/>
        <n v="226"/>
        <n v="323"/>
        <n v="17"/>
        <n v="180"/>
        <n v="95"/>
        <n v="229"/>
        <n v="523"/>
        <n v="248"/>
        <n v="144"/>
        <n v="77"/>
        <n v="438"/>
        <n v="57"/>
        <n v="256"/>
        <n v="58"/>
        <n v="289"/>
        <n v="414"/>
        <n v="61"/>
        <n v="14"/>
        <n v="202"/>
        <n v="232"/>
        <n v="596"/>
        <n v="113"/>
        <n v="153"/>
        <n v="421"/>
        <n v="45"/>
        <n v="317"/>
        <n v="464"/>
        <n v="3"/>
        <n v="105"/>
        <n v="72"/>
        <n v="134"/>
        <n v="611"/>
        <n v="148"/>
        <n v="79"/>
        <n v="298"/>
        <n v="268"/>
        <n v="291"/>
        <n v="314"/>
        <n v="104"/>
        <n v="28"/>
        <n v="187"/>
        <n v="136"/>
        <n v="120"/>
        <n v="47"/>
        <n v="632"/>
        <n v="111"/>
        <n v="251"/>
        <n v="154"/>
        <n v="311"/>
        <n v="227"/>
        <n v="275"/>
        <n v="322"/>
        <n v="30"/>
        <n v="96"/>
        <n v="160"/>
        <n v="235"/>
        <n v="613"/>
        <n v="327"/>
        <n v="228"/>
        <n v="12"/>
        <n v="307"/>
        <n v="640"/>
        <n v="359"/>
        <n v="177"/>
        <n v="157"/>
        <n v="304"/>
        <n v="74"/>
        <n v="451"/>
        <n v="15"/>
        <n v="133"/>
        <n v="106"/>
        <n v="647"/>
        <n v="366"/>
        <n v="310"/>
        <n v="517"/>
        <n v="20"/>
        <n v="324"/>
        <n v="591"/>
        <n v="401"/>
        <n v="313"/>
        <n v="233"/>
        <n v="361"/>
        <n v="620"/>
        <n v="21"/>
        <n v="29"/>
        <n v="302"/>
        <n v="656"/>
        <n v="373"/>
        <n v="254"/>
        <n v="182"/>
        <n v="236"/>
        <n v="329"/>
        <n v="527"/>
        <n v="286"/>
        <n v="615"/>
        <n v="245"/>
        <n v="477"/>
        <n v="149"/>
        <n v="276"/>
        <n v="680"/>
        <n v="362"/>
        <n v="281"/>
        <n v="472"/>
        <n v="130"/>
        <n v="33"/>
        <n v="294"/>
        <n v="646"/>
        <n v="332"/>
        <n v="188"/>
        <n v="439"/>
        <n v="4"/>
        <n v="24"/>
        <n v="791"/>
        <n v="356"/>
        <n v="207"/>
        <n v="139"/>
        <n v="480"/>
        <n v="2"/>
        <n v="278"/>
        <n v="775"/>
        <n v="98"/>
        <n v="380"/>
        <n v="147"/>
        <n v="494"/>
        <n v="263"/>
        <n v="93"/>
        <n v="18"/>
        <n v="789"/>
        <n v="382"/>
        <n v="109"/>
        <n v="543"/>
        <n v="131"/>
        <n v="345"/>
        <n v="759"/>
        <n v="364"/>
        <n v="208"/>
        <n v="141"/>
        <n v="224"/>
        <n v="490"/>
        <n v="167"/>
        <n v="750"/>
        <n v="398"/>
        <n v="142"/>
        <n v="200"/>
        <n v="243"/>
        <n v="156"/>
        <n v="776"/>
        <n v="575"/>
        <n v="196"/>
        <n v="116"/>
        <n v="282"/>
        <n v="340"/>
        <n v="570"/>
        <n v="301"/>
        <n v="569"/>
        <n v="176"/>
        <n v="193"/>
        <n v="173"/>
        <n v="270"/>
        <n v="348"/>
        <n v="545"/>
        <n v="410"/>
        <n v="170"/>
        <n v="834"/>
        <n v="630"/>
        <n v="337"/>
        <n v="595"/>
        <n v="508"/>
        <n v="118"/>
        <n v="754"/>
        <n v="580"/>
        <n v="283"/>
        <n v="376"/>
        <n v="100"/>
        <n v="602"/>
        <n v="584"/>
        <n v="146"/>
        <n v="799"/>
        <n v="614"/>
        <n v="171"/>
        <n v="13"/>
        <n v="535"/>
        <n v="557"/>
        <n v="809"/>
        <n v="688"/>
        <n v="82"/>
        <n v="330"/>
        <n v="572"/>
        <n v="537"/>
        <n v="185"/>
        <n v="132"/>
        <n v="798"/>
        <n v="619"/>
        <n v="238"/>
        <n v="321"/>
        <n v="346"/>
        <n v="506"/>
        <n v="715"/>
        <n v="253"/>
        <n v="1000"/>
        <n v="290"/>
        <n v="122"/>
        <n v="525"/>
        <n v="625"/>
        <n v="271"/>
        <n v="145"/>
        <n v="870"/>
        <n v="455"/>
        <n v="125"/>
        <n v="519"/>
        <n v="300"/>
        <n v="101"/>
        <n v="520"/>
        <n v="476"/>
        <n v="285"/>
        <n v="230"/>
        <n v="475"/>
        <n v="526"/>
        <n v="259"/>
        <n v="338"/>
        <n v="443"/>
        <n v="463"/>
        <n v="223"/>
        <n v="335"/>
        <n v="468"/>
        <n v="315"/>
        <n v="333"/>
        <n v="355"/>
        <n v="491"/>
        <n v="399"/>
        <n v="360"/>
        <n v="151"/>
        <n v="436"/>
        <n v="215"/>
        <n v="234"/>
        <n v="269"/>
        <n v="479"/>
        <n v="326"/>
        <n v="419"/>
        <n v="280"/>
        <n v="287"/>
        <m/>
      </sharedItems>
    </cacheField>
    <cacheField name="平均互动成本" numFmtId="0">
      <sharedItems containsString="0" containsBlank="1" containsNumber="1" minValue="0" maxValue="208.79" count="502">
        <n v="14.79"/>
        <n v="4.95"/>
        <n v="0.54"/>
        <n v="5.84"/>
        <n v="4.73"/>
        <n v="0"/>
        <n v="3.14"/>
        <n v="3.69"/>
        <n v="3.5"/>
        <n v="3.98"/>
        <n v="3.52"/>
        <n v="3.36"/>
        <n v="4.81"/>
        <n v="3.2"/>
        <n v="4.58"/>
        <n v="2.84"/>
        <n v="2.89"/>
        <n v="2.08"/>
        <n v="1.81"/>
        <n v="8.53"/>
        <n v="4.89"/>
        <n v="3.73"/>
        <n v="2.45"/>
        <n v="5.46"/>
        <n v="21.77"/>
        <n v="5.94"/>
        <n v="10.02"/>
        <n v="5.51"/>
        <n v="2.7"/>
        <n v="3.55"/>
        <n v="3.58"/>
        <n v="4.07"/>
        <n v="3.44"/>
        <n v="4.62"/>
        <n v="4.3"/>
        <n v="2.95"/>
        <n v="3.38"/>
        <n v="2.93"/>
        <n v="2.02"/>
        <n v="1.85"/>
        <n v="11.33"/>
        <n v="3.06"/>
        <n v="3.66"/>
        <n v="2.83"/>
        <n v="5.28"/>
        <n v="4.25"/>
        <n v="2.58"/>
        <n v="15.59"/>
        <n v="4.92"/>
        <n v="5.64"/>
        <n v="4.22"/>
        <n v="2.59"/>
        <n v="3.53"/>
        <n v="3.87"/>
        <n v="3.96"/>
        <n v="2.86"/>
        <n v="3.95"/>
        <n v="4.48"/>
        <n v="3.04"/>
        <n v="3.75"/>
        <n v="3.11"/>
        <n v="2.38"/>
        <n v="1.66"/>
        <n v="9.47"/>
        <n v="3.8"/>
        <n v="2.91"/>
        <n v="2.92"/>
        <n v="6.52"/>
        <n v="2.68"/>
        <n v="2.1"/>
        <n v="65.45"/>
        <n v="5.92"/>
        <n v="4.8"/>
        <n v="2.73"/>
        <n v="3.56"/>
        <n v="4.29"/>
        <n v="6.76"/>
        <n v="3.59"/>
        <n v="3.65"/>
        <n v="2.87"/>
        <n v="2.99"/>
        <n v="2.04"/>
        <n v="1.72"/>
        <n v="9.7"/>
        <n v="4.06"/>
        <n v="4.15"/>
        <n v="4.02"/>
        <n v="3"/>
        <n v="2.32"/>
        <n v="78.86"/>
        <n v="5.65"/>
        <n v="3.49"/>
        <n v="3.63"/>
        <n v="4.83"/>
        <n v="2.97"/>
        <n v="5.1"/>
        <n v="2.69"/>
        <n v="3.81"/>
        <n v="2.74"/>
        <n v="3.17"/>
        <n v="2.27"/>
        <n v="1.68"/>
        <n v="4.49"/>
        <n v="5.01"/>
        <n v="3.15"/>
        <n v="7.76"/>
        <n v="5.62"/>
        <n v="2.28"/>
        <n v="139.08"/>
        <n v="3.71"/>
        <n v="9.34"/>
        <n v="5.67"/>
        <n v="2.37"/>
        <n v="3.35"/>
        <n v="3.47"/>
        <n v="4.35"/>
        <n v="3.41"/>
        <n v="3.29"/>
        <n v="3.34"/>
        <n v="4.05"/>
        <n v="2.8"/>
        <n v="1.65"/>
        <n v="25.99"/>
        <n v="3.92"/>
        <n v="5.95"/>
        <n v="3.91"/>
        <n v="2.66"/>
        <n v="2.22"/>
        <n v="100.2"/>
        <n v="4.61"/>
        <n v="6.77"/>
        <n v="2.71"/>
        <n v="4.33"/>
        <n v="3.79"/>
        <n v="6.06"/>
        <n v="2.82"/>
        <n v="3.85"/>
        <n v="2.96"/>
        <n v="2.17"/>
        <n v="1.9"/>
        <n v="2.41"/>
        <n v="5.77"/>
        <n v="61.62"/>
        <n v="4.64"/>
        <n v="7.94"/>
        <n v="3.83"/>
        <n v="3.61"/>
        <n v="3.3"/>
        <n v="7.99"/>
        <n v="3.12"/>
        <n v="5.06"/>
        <n v="2.78"/>
        <n v="2.06"/>
        <n v="1.47"/>
        <n v="5.21"/>
        <n v="2.21"/>
        <n v="3.16"/>
        <n v="4.9"/>
        <n v="7.27"/>
        <n v="2.14"/>
        <n v="62.17"/>
        <n v="5.74"/>
        <n v="5.12"/>
        <n v="3.37"/>
        <n v="4.01"/>
        <n v="4.11"/>
        <n v="3.51"/>
        <n v="4.69"/>
        <n v="2.72"/>
        <n v="1.7"/>
        <n v="5.31"/>
        <n v="4.67"/>
        <n v="6.35"/>
        <n v="2.18"/>
        <n v="2.55"/>
        <n v="69.15"/>
        <n v="4.04"/>
        <n v="7.29"/>
        <n v="4.65"/>
        <n v="3.6"/>
        <n v="4.12"/>
        <n v="2.76"/>
        <n v="5.53"/>
        <n v="4.03"/>
        <n v="1.79"/>
        <n v="4.47"/>
        <n v="4.18"/>
        <n v="6.22"/>
        <n v="2.9"/>
        <n v="4.68"/>
        <n v="2.48"/>
        <n v="2.63"/>
        <n v="76.94"/>
        <n v="5.34"/>
        <n v="4.66"/>
        <n v="4.71"/>
        <n v="3.89"/>
        <n v="3.68"/>
        <n v="1.54"/>
        <n v="6.25"/>
        <n v="3.72"/>
        <n v="5.99"/>
        <n v="2.51"/>
        <n v="3.07"/>
        <n v="2.64"/>
        <n v="3.13"/>
        <n v="5.3"/>
        <n v="2.33"/>
        <n v="76.74"/>
        <n v="8.18"/>
        <n v="3.43"/>
        <n v="3.24"/>
        <n v="2.62"/>
        <n v="2.47"/>
        <n v="1.28"/>
        <n v="3.57"/>
        <n v="2.26"/>
        <n v="5.03"/>
        <n v="2.31"/>
        <n v="1.89"/>
        <n v="4.2"/>
        <n v="43.91"/>
        <n v="4.56"/>
        <n v="6.12"/>
        <n v="1.99"/>
        <n v="3.28"/>
        <n v="2.53"/>
        <n v="2.15"/>
        <n v="1.57"/>
        <n v="1.18"/>
        <n v="4.19"/>
        <n v="2.88"/>
        <n v="1.87"/>
        <n v="1.93"/>
        <n v="208.79"/>
        <n v="3.62"/>
        <n v="3.09"/>
        <n v="2.98"/>
        <n v="2.67"/>
        <n v="2.2"/>
        <n v="1.82"/>
        <n v="1.3"/>
        <n v="6.3"/>
        <n v="4.57"/>
        <n v="5.02"/>
        <n v="5.07"/>
        <n v="2.11"/>
        <n v="2.43"/>
        <n v="1.95"/>
        <n v="14.78"/>
        <n v="3.46"/>
        <n v="5.57"/>
        <n v="2.29"/>
        <n v="3.25"/>
        <n v="3.19"/>
        <n v="2.12"/>
        <n v="3.7"/>
        <n v="2.16"/>
        <n v="1.25"/>
        <n v="7.42"/>
        <n v="4.26"/>
        <n v="2.57"/>
        <n v="2.77"/>
        <n v="2.25"/>
        <n v="3.31"/>
        <n v="17.76"/>
        <n v="3.9"/>
        <n v="5.13"/>
        <n v="3.01"/>
        <n v="2.23"/>
        <n v="1.34"/>
        <n v="2.54"/>
        <n v="4.74"/>
        <n v="3.48"/>
        <n v="2.34"/>
        <n v="3.64"/>
        <n v="5.15"/>
        <n v="1.63"/>
        <n v="2.94"/>
        <n v="1.07"/>
        <n v="13.58"/>
        <n v="3.76"/>
        <n v="4.79"/>
        <n v="3.03"/>
        <n v="1.35"/>
        <n v="6.29"/>
        <n v="2.42"/>
        <n v="4.97"/>
        <n v="2.65"/>
        <n v="3.26"/>
        <n v="2.52"/>
        <n v="6.74"/>
        <n v="1.67"/>
        <n v="19.44"/>
        <n v="3.1"/>
        <n v="1.32"/>
        <n v="3.93"/>
        <n v="2.09"/>
        <n v="1.88"/>
        <n v="3.39"/>
        <n v="2.3"/>
        <n v="2.6"/>
        <n v="5.04"/>
        <n v="1.96"/>
        <n v="4.44"/>
        <n v="4.36"/>
        <n v="1.24"/>
        <n v="1.58"/>
        <n v="1.77"/>
        <n v="24.57"/>
        <n v="4.1"/>
        <n v="4.96"/>
        <n v="3.45"/>
        <n v="2.75"/>
        <n v="2.49"/>
        <n v="1.15"/>
        <n v="10.03"/>
        <n v="4.55"/>
        <n v="5.45"/>
        <n v="1.44"/>
        <n v="6.73"/>
        <n v="17.02"/>
        <n v="5.23"/>
        <n v="2.79"/>
        <n v="2.07"/>
        <n v="2.35"/>
        <n v="1.23"/>
        <n v="6.5"/>
        <n v="3.32"/>
        <n v="4.46"/>
        <n v="2.4"/>
        <n v="1.59"/>
        <n v="7.46"/>
        <n v="1.22"/>
        <n v="2.44"/>
        <n v="13.97"/>
        <n v="3.74"/>
        <n v="5.18"/>
        <n v="3.18"/>
        <n v="9.53"/>
        <n v="3.27"/>
        <n v="2.85"/>
        <n v="1.31"/>
        <n v="19.04"/>
        <n v="5.42"/>
        <n v="2.56"/>
        <n v="2.03"/>
        <n v="1.41"/>
        <n v="7.72"/>
        <n v="4.75"/>
        <n v="5.09"/>
        <n v="3.97"/>
        <n v="3.86"/>
        <n v="4.54"/>
        <n v="5.75"/>
        <n v="1.4"/>
        <n v="5.86"/>
        <n v="19.05"/>
        <n v="6.27"/>
        <n v="2.05"/>
        <n v="1.69"/>
        <n v="4.5"/>
        <n v="1.17"/>
        <n v="1.09"/>
        <n v="5.78"/>
        <n v="16.11"/>
        <n v="1.91"/>
        <n v="3.33"/>
        <n v="1.64"/>
        <n v="2.19"/>
        <n v="2.46"/>
        <n v="9.26"/>
        <n v="0.86"/>
        <n v="9.13"/>
        <n v="18.26"/>
        <n v="4.42"/>
        <n v="1.29"/>
        <n v="2.24"/>
        <n v="4.4"/>
        <n v="1.84"/>
        <n v="2"/>
        <n v="0.76"/>
        <n v="7.12"/>
        <n v="0.98"/>
        <n v="33.75"/>
        <n v="4.72"/>
        <n v="4.31"/>
        <n v="4.39"/>
        <n v="6.94"/>
        <n v="0.87"/>
        <n v="2.01"/>
        <n v="0.88"/>
        <n v="7.18"/>
        <n v="20.59"/>
        <n v="5.73"/>
        <n v="5.14"/>
        <n v="1.98"/>
        <n v="0.8"/>
        <n v="3.82"/>
        <n v="5.43"/>
        <n v="16.55"/>
        <n v="4.99"/>
        <n v="4.27"/>
        <n v="3.54"/>
        <n v="1.92"/>
        <n v="0.83"/>
        <n v="5.88"/>
        <n v="28.76"/>
        <n v="3.23"/>
        <n v="1.39"/>
        <n v="2.13"/>
        <n v="3.42"/>
        <n v="1.74"/>
        <n v="0.89"/>
        <n v="1.27"/>
        <n v="3.84"/>
        <n v="1.75"/>
        <n v="1.03"/>
        <n v="4.45"/>
        <n v="0.93"/>
        <n v="1.8"/>
        <n v="3.21"/>
        <n v="1.97"/>
        <n v="0.9"/>
        <n v="1.04"/>
        <n v="3.4"/>
        <n v="0.85"/>
        <n v="1.38"/>
        <n v="4.09"/>
        <n v="1.73"/>
        <n v="2.36"/>
        <n v="3.88"/>
        <n v="2.81"/>
        <n v="2.5"/>
        <n v="1.62"/>
        <n v="4.16"/>
        <n v="1.49"/>
        <n v="0.79"/>
        <n v="3.08"/>
        <n v="1.94"/>
        <n v="0.92"/>
        <n v="4.53"/>
        <n v="1.53"/>
        <n v="4.38"/>
        <n v="3.67"/>
        <n v="1.55"/>
        <n v="3.78"/>
        <n v="3.22"/>
        <n v="1.78"/>
        <n v="1.01"/>
        <n v="1"/>
        <n v="4.51"/>
        <n v="1.5"/>
        <n v="6.78"/>
        <n v="0.94"/>
        <n v="4.7"/>
        <n v="1.2"/>
        <n v="1.37"/>
        <n v="5.6"/>
        <n v="1.33"/>
        <n v="1.48"/>
        <n v="1.36"/>
        <n v="6.2"/>
        <n v="1.51"/>
        <n v="6.53"/>
        <n v="1.52"/>
        <n v="5.91"/>
        <n v="9.74"/>
        <n v="4.24"/>
        <n v="1.13"/>
        <n v="3.05"/>
        <n v="1.6"/>
        <n v="7.13"/>
        <n v="1.45"/>
        <n v="1.76"/>
        <n v="5.49"/>
        <n v="1.43"/>
        <n v="2.61"/>
        <n v="8.3"/>
        <n v="6.47"/>
        <n v="5.59"/>
        <n v="7.45"/>
        <n v="1.14"/>
        <n v="4.59"/>
        <n v="5.69"/>
        <n v="4.82"/>
        <n v="6.56"/>
        <n v="5.7"/>
        <n v="10.8"/>
        <n v="4.86"/>
        <n v="4"/>
        <n v="2.39"/>
        <n v="4.13"/>
        <n v="1.19"/>
        <n v="10.12"/>
        <n v="5.08"/>
        <n v="1.56"/>
        <n v="5.68"/>
        <n v="3.02"/>
        <n v="9.51"/>
        <n v="8.37"/>
        <m/>
      </sharedItems>
    </cacheField>
    <cacheField name="行动按钮点击量" numFmtId="0">
      <sharedItems containsString="0" containsBlank="1" containsNumber="1" containsInteger="1" minValue="0" maxValue="3" count="5">
        <n v="0"/>
        <n v="1"/>
        <n v="2"/>
        <n v="3"/>
        <m/>
      </sharedItems>
    </cacheField>
    <cacheField name="行动按钮点击率" numFmtId="0">
      <sharedItems containsString="0" containsBlank="1" containsNumber="1" minValue="0" maxValue="0.0022" count="17">
        <n v="0"/>
        <n v="0.001"/>
        <n v="0.0009"/>
        <n v="0.0007"/>
        <n v="0.0006"/>
        <n v="0.0005"/>
        <n v="0.0013"/>
        <n v="0.0003"/>
        <n v="0.0008"/>
        <n v="0.0004"/>
        <n v="0.0011"/>
        <n v="0.0014"/>
        <n v="0.002"/>
        <n v="0.0019"/>
        <n v="0.0012"/>
        <n v="0.0022"/>
        <m/>
      </sharedItems>
    </cacheField>
    <cacheField name="截图" numFmtId="0">
      <sharedItems containsString="0" containsBlank="1" containsNumber="1" containsInteger="1" minValue="0" maxValue="1508" count="39">
        <n v="0"/>
        <n v="8"/>
        <n v="1"/>
        <n v="7"/>
        <n v="22"/>
        <n v="14"/>
        <n v="11"/>
        <n v="2"/>
        <n v="13"/>
        <n v="15"/>
        <n v="3"/>
        <n v="4"/>
        <n v="12"/>
        <n v="6"/>
        <n v="24"/>
        <n v="20"/>
        <n v="16"/>
        <n v="28"/>
        <n v="5"/>
        <n v="19"/>
        <n v="9"/>
        <n v="10"/>
        <n v="23"/>
        <n v="21"/>
        <n v="30"/>
        <n v="18"/>
        <n v="32"/>
        <n v="17"/>
        <n v="27"/>
        <n v="34"/>
        <n v="26"/>
        <n v="25"/>
        <n v="39"/>
        <n v="1508"/>
        <n v="31"/>
        <n v="35"/>
        <n v="33"/>
        <n v="42"/>
        <m/>
      </sharedItems>
    </cacheField>
    <cacheField name="保存图片" numFmtId="0">
      <sharedItems containsString="0" containsBlank="1" containsNumber="1" containsInteger="1" minValue="0" maxValue="66" count="42">
        <n v="1"/>
        <n v="0"/>
        <n v="3"/>
        <n v="2"/>
        <n v="14"/>
        <n v="13"/>
        <n v="16"/>
        <n v="10"/>
        <n v="6"/>
        <n v="22"/>
        <n v="8"/>
        <n v="5"/>
        <n v="25"/>
        <n v="26"/>
        <n v="11"/>
        <n v="9"/>
        <n v="4"/>
        <n v="7"/>
        <n v="12"/>
        <n v="18"/>
        <n v="21"/>
        <n v="53"/>
        <n v="20"/>
        <n v="19"/>
        <n v="24"/>
        <n v="52"/>
        <n v="15"/>
        <n v="23"/>
        <n v="35"/>
        <n v="30"/>
        <n v="40"/>
        <n v="46"/>
        <n v="43"/>
        <n v="29"/>
        <n v="17"/>
        <n v="27"/>
        <n v="66"/>
        <n v="31"/>
        <n v="28"/>
        <n v="36"/>
        <n v="33"/>
        <m/>
      </sharedItems>
    </cacheField>
    <cacheField name="笔记邀请码" numFmtId="0">
      <sharedItems containsBlank="1" count="56">
        <s v="yaozilv"/>
        <s v="tenchat-invite"/>
        <s v="lexiyeah"/>
        <s v="ieltsyea-invite"/>
        <s v="andy 2022"/>
        <s v="qiuchen"/>
        <s v="skk2022"/>
        <s v="gua0407"/>
        <s v="tinaloveu"/>
        <s v="musicjia"/>
        <s v="halihot-invite"/>
        <s v="lily1234"/>
        <s v="talkalot-invite"/>
        <s v="lingge"/>
        <s v="wanka"/>
        <s v="10quiz"/>
        <s v="pickgigi-invite"/>
        <s v="yzyy123"/>
        <s v="理理666"/>
        <s v="adamchen"/>
        <s v="kkjiayou-invite"/>
        <s v="iris018-invite"/>
        <s v="山姆先生-invite"/>
        <s v="kristina-invite"/>
        <s v="hiella-invite"/>
        <s v="heykelly-invite"/>
        <s v="nainai"/>
        <s v="zigezige-invite"/>
        <s v="kkenglish-invite"/>
        <s v="xiaohao11-invite"/>
        <s v="dafu666"/>
        <s v="leximock-invite"/>
        <s v="xctx"/>
        <s v="picklynn-invite"/>
        <s v="pickcoco-invite"/>
        <s v="circle2022-invite"/>
        <s v="tenlynn-invite"/>
        <s v="aifansi"/>
        <s v="toria520-invite"/>
        <s v="xnyou99"/>
        <s v="xiaojizi"/>
        <s v="coco521-invite"/>
        <s v="kiwi123"/>
        <s v="2022offer"/>
        <s v="hisaimei-invite"/>
        <s v="mana666"/>
        <s v="wowmani-invite"/>
        <s v="养羊"/>
        <s v="zhang02-invite"/>
        <s v="zozo666-invite"/>
        <m/>
        <s v="lissi" u="1"/>
        <s v="dada2022-invite" u="1"/>
        <s v="timlo15" u="1"/>
        <s v="tenella-invite" u="1"/>
        <s v="xiaofeiekk" u="1"/>
      </sharedItems>
    </cacheField>
    <cacheField name=" 点击率" numFmtId="0" formula="点击量/展现量" databaseField="0"/>
    <cacheField name="点击成本" numFmtId="0" formula="消费/点击量" databaseField="0"/>
    <cacheField name="千展费用" numFmtId="0" formula="消费/展现量*1000" databaseField="0"/>
    <cacheField name="私信成本" numFmtId="0" formula="消费/#NAME?" databaseField="0"/>
    <cacheField name="开口成本" numFmtId="0" formula="消费/#NAME?" databaseField="0"/>
    <cacheField name="互动成本" numFmtId="0" formula="消费/互动量" databaseField="0"/>
    <cacheField name="私信率" numFmtId="0" formula="#NAME?/点击量" databaseField="0"/>
    <cacheField name="互动率" numFmtId="0" formula="互动量/点击量" databaseField="0"/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914.5733796296" refreshedBy="12131" recordCount="1486">
  <cacheSource type="worksheet">
    <worksheetSource ref="A1:AC100000" sheet="总数据源"/>
  </cacheSource>
  <cacheFields count="37">
    <cacheField name="时间" numFmtId="0">
      <sharedItems containsBlank="1" count="49">
        <s v="2022-11-01"/>
        <s v="2022-11-02"/>
        <s v="2022-11-03"/>
        <s v="2022-11-04"/>
        <s v="2022-11-05"/>
        <s v="2022-11-06"/>
        <s v="2022-11-07"/>
        <s v="2022-11-08"/>
        <s v="2022-11-09"/>
        <s v="2022-11-10"/>
        <s v="2022-11-11"/>
        <s v="2022-11-12"/>
        <s v="2022-11-13"/>
        <s v="2022-11-14"/>
        <s v="2022-11-15"/>
        <s v="2022-11-16"/>
        <s v="2022-11-17"/>
        <s v="2022-11-18"/>
        <s v="2022-11-19"/>
        <s v="2022-11-20"/>
        <s v="2022-11-21"/>
        <s v="2022-11-22"/>
        <s v="2022-11-23"/>
        <s v="2022-11-24"/>
        <s v="2022-11-25"/>
        <s v="2022-11-26"/>
        <s v="2022-11-27"/>
        <s v="2022-11-28"/>
        <s v="2022-11-29"/>
        <s v="2022-11-30"/>
        <s v="2022-12-01"/>
        <s v="2022-12-02"/>
        <s v="2022-12-03"/>
        <s v="2022-12-04"/>
        <s v="2022-12-05"/>
        <s v="2022-12-06"/>
        <s v="2022-12-07"/>
        <s v="2022-12-08"/>
        <s v="2022-12-09"/>
        <s v="2022-12-10"/>
        <s v="2022-12-11"/>
        <s v="2022-12-12"/>
        <s v="2022-12-13"/>
        <s v="2022-12-14"/>
        <s v="2022-12-15"/>
        <s v="2022-12-16"/>
        <s v="2022-12-17"/>
        <s v="2022-12-18"/>
        <m/>
      </sharedItems>
    </cacheField>
    <cacheField name="创意名称" numFmtId="0">
      <sharedItems containsBlank="1" count="54">
        <s v="yaozilv"/>
        <s v="tenchat-invite"/>
        <s v="lexiyeah"/>
        <s v="ieltsyea-invite"/>
        <s v="andy2022"/>
        <s v="qiuchen"/>
        <s v="skk2022"/>
        <s v="gua0407"/>
        <s v="tinaloveu"/>
        <s v="musicjia"/>
        <s v="halihot-invite"/>
        <s v="lily1234"/>
        <s v="talkalot-invite"/>
        <s v="lingge"/>
        <s v="pickgigi-invite"/>
        <s v="10quiz-invite"/>
        <s v="yzyy123"/>
        <s v="理理666"/>
        <s v="adamchen"/>
        <s v="kkjiayou-invite"/>
        <s v="iris018-invite"/>
        <s v="山姆先生-invite"/>
        <s v="kristina-invite"/>
        <s v="hiella-invite"/>
        <s v="heykelly-invite"/>
        <s v="nainai"/>
        <s v="zigezige-invite"/>
        <s v="kkenglish-invite"/>
        <s v="xiaohao11"/>
        <s v="dafu666"/>
        <s v="leximock-invite"/>
        <s v="xctx"/>
        <s v="picklynn-invite"/>
        <s v="pickcoco-invite"/>
        <s v="circle2022-invite"/>
        <s v="山姆先生-invite_复制094718"/>
        <s v="63525543000000001402484b_复制095034"/>
        <s v="leximock-invite_复制095423"/>
        <s v="xiaohao11-invite"/>
        <s v="tenlynn"/>
        <s v="aifansi"/>
        <s v="toria520-invite"/>
        <s v="xnyou99"/>
        <s v="xiaojizi"/>
        <s v="coco521-invite"/>
        <s v="kiwi123"/>
        <s v="2022offer"/>
        <s v="hisaimei-invite"/>
        <s v="mana666"/>
        <s v="wowmani-invite"/>
        <s v="养羊"/>
        <s v="zhang02-invite"/>
        <s v="zozo666-invite"/>
        <m/>
      </sharedItems>
    </cacheField>
    <cacheField name="创意ID" numFmtId="0">
      <sharedItems containsString="0" containsBlank="1" containsNumber="1" containsInteger="1" minValue="14421401" maxValue="25784367" count="71">
        <n v="15884678"/>
        <n v="16331749"/>
        <n v="18350059"/>
        <n v="18616856"/>
        <n v="18706416"/>
        <n v="19270981"/>
        <n v="19628118"/>
        <n v="19691973"/>
        <n v="19913068"/>
        <n v="19946771"/>
        <n v="20803346"/>
        <n v="20803993"/>
        <n v="20804315"/>
        <n v="20804514"/>
        <n v="20929745"/>
        <n v="21378722"/>
        <n v="21378969"/>
        <n v="21438951"/>
        <n v="21548733"/>
        <n v="21548883"/>
        <n v="21906276"/>
        <n v="22054791"/>
        <n v="22054994"/>
        <n v="22055095"/>
        <n v="22459591"/>
        <n v="22459642"/>
        <n v="22612439"/>
        <n v="22612503"/>
        <n v="22612562"/>
        <n v="23040724"/>
        <n v="23041229"/>
        <n v="23124143"/>
        <n v="23124334"/>
        <n v="23124443"/>
        <n v="23124609"/>
        <n v="23124709"/>
        <n v="23530215"/>
        <n v="23530991"/>
        <n v="23541577"/>
        <n v="23541642"/>
        <n v="23541719"/>
        <n v="23541791"/>
        <n v="23541914"/>
        <n v="24215138"/>
        <n v="24215177"/>
        <n v="24215231"/>
        <n v="24215254"/>
        <n v="24706668"/>
        <n v="24706707"/>
        <n v="24707018"/>
        <n v="24707056"/>
        <n v="24707332"/>
        <n v="24707491"/>
        <n v="24707521"/>
        <n v="14421401"/>
        <n v="18155037"/>
        <n v="19945909"/>
        <n v="15884641"/>
        <n v="19692455"/>
        <n v="18136071"/>
        <n v="15608593"/>
        <n v="25347160"/>
        <n v="25347501"/>
        <n v="18327482"/>
        <n v="19043858"/>
        <n v="21269826"/>
        <n v="25784089"/>
        <n v="25784247"/>
        <n v="25784367"/>
        <n v="18706179"/>
        <m/>
      </sharedItems>
    </cacheField>
    <cacheField name="广告类型" numFmtId="0">
      <sharedItems containsBlank="1" count="4">
        <s v="搜索广告"/>
        <s v="信息流广告"/>
        <s v="全站智投广告"/>
        <m/>
      </sharedItems>
    </cacheField>
    <cacheField name="笔记ID" numFmtId="0">
      <sharedItems containsBlank="1" containsNumber="1" containsInteger="1" containsMixedTypes="1" count="51">
        <s v="626bb38a0000000021035751"/>
        <s v="62b41ff7000000000e0217e5"/>
        <s v="625bd2db0000000001025888"/>
        <s v="62fc7c2d000000001200996c"/>
        <s v="63031fdc000000001b023143"/>
        <s v="628221c3000000002103c7c5"/>
        <s v="62a2d98c000000001b0398e3"/>
        <n v="6.3218999e+23"/>
        <s v="632bd608000000001801bf8a"/>
        <s v="6337e9ba000000001c02fe66"/>
        <s v="632fdfb60000000017027a02"/>
        <s v="63319ccf00000000170144d9"/>
        <s v="633124aa0000000017018c85"/>
        <s v="62d633090000000011013ab4"/>
        <s v="634cd78b0000000007015d8c"/>
        <s v="634d143b000000000703a1ec"/>
        <s v="634e1fe10000000007038f3e"/>
        <s v="634f6705000000000601c4e0"/>
        <s v="6347d2d1000000000603ce72"/>
        <s v="635a1a920000000015021ccd"/>
        <s v="635697ee000000001400ee99"/>
        <s v="63565590000000001601a460"/>
        <s v="63602f4700000000090107ad"/>
        <s v="63621b45000000000601fc4d"/>
        <s v="63525543000000001402484b"/>
        <s v="63609ead00000000080108cd"/>
        <s v="6357b4ad000000001601af8a"/>
        <s v="63688af50000000007037d8f"/>
        <s v="6369c737000000000901294c"/>
        <s v="636e0c7b000000000c0223ff"/>
        <s v="636b67be000000000a00b768"/>
        <s v="6371ff92000000001c03ebd2"/>
        <s v="6368d0060000000009010d08"/>
        <s v="63608865000000000601de77"/>
        <s v="636cbb0e000000001c03fe54"/>
        <s v="636a72c4000000000601f1ab"/>
        <s v="628240b20000000001024a9c"/>
        <s v="62e356d5000000001200794f"/>
        <s v="630f004f0000000012015a71"/>
        <s v="62fe3077000000001b01e957"/>
        <s v="62a40fc10000000001026b57"/>
        <s v="637ee757000000001c004e22"/>
        <s v="6385b2390000000019022ff0"/>
        <s v="62c61c4c0000000006034451"/>
        <s v="62d52b3f000000000e004743"/>
        <s v="62a57f96000000001b03408f"/>
        <s v="634cf8240000000007039e35"/>
        <s v="63514be1000000001400f424"/>
        <s v="637c6a56000000000a0396bf"/>
        <s v="62f748fa0000000008010db8"/>
        <m/>
      </sharedItems>
    </cacheField>
    <cacheField name="单元名称" numFmtId="0">
      <sharedItems containsBlank="1" count="68">
        <s v="0617-雅思学习-雅思词包-yaozilv"/>
        <s v="0628-地道表达-23标签人群-tenchat"/>
        <s v="0816-雅思口语方法论-lexiyea"/>
        <s v="0822-雅思学习课程-雅思词-yaozilv"/>
        <s v="0824-雅思口语+外教推荐-雅思词+外教词-"/>
        <s v="0907-华裔和外教对话-口语词-andy2022"/>
        <s v="0610-英语口语-23标签人群-qi"/>
        <s v="通用-0916-全站-雅思-ieltsyea"/>
        <s v="0921-种草-全站-生活记录-skk2022"/>
        <s v="0921- 雅思考官对话-雅思相关词-智能标题"/>
        <s v="1009-雅思-口语提升干货-"/>
        <s v="1009-app推荐-外教聊天"/>
        <s v="1009-职场-如何提高口语"/>
        <s v="1009-app推荐-提升口语app推荐"/>
        <s v="1011-智能定向"/>
        <s v="1017-app推荐-cambly外教推荐"/>
        <s v="1017-学习干货-如何提高英语口语"/>
        <s v="通用-1017-种草-全站-talkalot"/>
        <s v="全站-1009-种草-信息流-lily1234"/>
        <s v="通用-1009-种草-全站-tinaloveu"/>
        <s v="全站-1025-信息流-雅思-gua0407"/>
        <s v="1026-职场-如何主持会议"/>
        <s v="1026-英语口语-GB语言类游戏"/>
        <s v="1026-英语口语-口语聊天开场"/>
        <s v="1026-雅思-雅思外教口语评分"/>
        <s v="1031-英语口语-宝藏外教推荐"/>
        <s v="1102-英语口语-外教连麦pk挑战"/>
        <s v="1102-英语口语-宝藏外教"/>
        <s v="1102-雅思口语-雅思备考"/>
        <s v="1109-种草-全站-adamchen"/>
        <s v="1109-种草-全站-yzyy123"/>
        <s v="1110-英语口语-英语俚语"/>
        <s v="1110-英语口语-与外教聊健身"/>
        <s v="1110-英语口语-与外教聊学口语"/>
        <s v="1110-雅思口语-雅思低分口语表达测试"/>
        <s v="1110-雅思口语-外教聊天如果提高雅思口语"/>
        <s v="1116-雅思学习课程-雅思词-yaozilv"/>
        <s v="1116-英语口语-英语俚语"/>
        <s v="1116-职场-外企面试"/>
        <s v="1116-英语外教-论外教的帮助"/>
        <s v="1116-app推荐-外教推荐"/>
        <s v="1116-雅思-雅思口语如何考上8分"/>
        <s v="1116-雅思-雅思口语外教推荐名单"/>
        <s v="1121-职场-如何通过外企面试"/>
        <s v="1121-职场-英语职场面试技巧"/>
        <s v="1121-英语口语-外教双语对话"/>
        <s v="1121-雅思-雅思口语高分技巧"/>
        <s v="1129-英语口语-与外教聊学口语"/>
        <s v="1121-英语口语-外教双语对话-"/>
        <s v="1129-雅思-雅思口语外教推荐名单"/>
        <s v="1129-app推荐-外教推荐"/>
        <s v="0519-英语口语-23标签人群-tenlynn"/>
        <s v="0810-相亲-兴趣关键词-aifansi"/>
        <s v="0921- 美高生口语小诀窍-英语口语词-timl"/>
        <s v="0620-雅思学习-雅思词包-lexiyeah"/>
        <s v="0916-与外教聊焦虑-23+人群-xnyou99"/>
        <s v="0810-可爱外教-标签关键词-xiaojizi"/>
        <s v="0613-种草-信息流-生活记录-skk2022"/>
        <s v="1208-英语口语-陕西话外语交流"/>
        <s v="1208-英语口语-如何用英文有效聊天"/>
        <s v="0815-HR人设-IOS人群-2022offer"/>
        <s v="0901-日常学习-ios人群-hisaimei"/>
        <s v="ios-1016-种草-信息流-mana666"/>
        <s v="1214-英语口语-满分俚语分享"/>
        <s v="1214-英语口语-时尚行业英语面试"/>
        <s v="1214-英语口语-大学英语备战"/>
        <s v="0824-外教唠嗑-英语app词-zozo666"/>
        <m/>
      </sharedItems>
    </cacheField>
    <cacheField name="单元ID" numFmtId="0">
      <sharedItems containsString="0" containsBlank="1" containsNumber="1" containsInteger="1" minValue="2916018" maxValue="7095347" count="68">
        <n v="3102051"/>
        <n v="3178020"/>
        <n v="3727790"/>
        <n v="3856100"/>
        <n v="3899564"/>
        <n v="4160480"/>
        <n v="4324522"/>
        <n v="4355755"/>
        <n v="4458728"/>
        <n v="4474319"/>
        <n v="4926198"/>
        <n v="4926466"/>
        <n v="4926588"/>
        <n v="4926725"/>
        <n v="4988589"/>
        <n v="5201126"/>
        <n v="5201261"/>
        <n v="5229065"/>
        <n v="5277914"/>
        <n v="5278000"/>
        <n v="5442255"/>
        <n v="5512759"/>
        <n v="5512858"/>
        <n v="5512921"/>
        <n v="5705404"/>
        <n v="5705426"/>
        <n v="5779468"/>
        <n v="5779551"/>
        <n v="5779589"/>
        <n v="5991279"/>
        <n v="5991556"/>
        <n v="6031256"/>
        <n v="6031323"/>
        <n v="6031367"/>
        <n v="6031450"/>
        <n v="6031503"/>
        <n v="6237012"/>
        <n v="6237396"/>
        <n v="6242360"/>
        <n v="6242382"/>
        <n v="6242415"/>
        <n v="6242450"/>
        <n v="6242490"/>
        <n v="6406152"/>
        <n v="6406187"/>
        <n v="6406213"/>
        <n v="6406225"/>
        <n v="6620050"/>
        <n v="6620172"/>
        <n v="6620244"/>
        <n v="6620322"/>
        <n v="2916018"/>
        <n v="3622680"/>
        <n v="4474081"/>
        <n v="3102042"/>
        <n v="4355986"/>
        <n v="3622941"/>
        <n v="3056651"/>
        <n v="6888103"/>
        <n v="6888193"/>
        <n v="3717030"/>
        <n v="4054864"/>
        <n v="5148961"/>
        <n v="7095225"/>
        <n v="7095273"/>
        <n v="7095347"/>
        <n v="3899464"/>
        <m/>
      </sharedItems>
    </cacheField>
    <cacheField name="计划名称" numFmtId="0">
      <sharedItems containsBlank="1" count="68">
        <s v="0617-种草-搜索-学习干货-yaozilv"/>
        <s v="ios-0628-信息流-学习干货-tenchat"/>
        <s v="ios-0816-信息流-学习干货-lexiyea"/>
        <s v="ios-0822-信息流-学习干货-yaozilv"/>
        <s v="ios-0824-信息流-雅思-ieltsyea"/>
        <s v="ios-0907-信息流-英语口语-andy202"/>
        <s v="ios-0610-信息流-General-qiuc"/>
        <s v="通用-0916-全站-雅思-ieltsyea"/>
        <s v="通用-0921-全站-生活记录-skk2022"/>
        <s v="ios-0921-信息流-雅思-gua0407"/>
        <s v="ios-1009-种草-信息流-tinaloveu"/>
        <s v="ios-1009-种草-信息流-musicjia"/>
        <s v="ios-1009-种草-信息流-halihot"/>
        <s v="ios-1009-种草-信息流-lily1234"/>
        <s v="ios-1011-信息流-生活记录-skk2022"/>
        <s v="ios-1017-种草-信息流-talkalot"/>
        <s v="ios-1017-种草-信息流-lingge"/>
        <s v="通用-1017-全站-talkalot"/>
        <s v="全站-1009-种草-信息流-lily1234"/>
        <s v="通用-1009-种草-全站-tinaloveu"/>
        <s v="全站-1025-信息流-雅思-gua0407"/>
        <s v="ios-1026-种草-信息流-wanka"/>
        <s v="ios-1026-种草-信息流-10quiz"/>
        <s v="ios-1026-种草-信息流-pickgigi"/>
        <s v="ios-1031-种草-信息流-yzyy123"/>
        <s v="ios-1031-种草-信息流-理理666"/>
        <s v="ios-1102-种草-信息流-adamchen"/>
        <s v="ios-1102-种草-信息流-kkjiayou"/>
        <s v="ios-1102-种草-信息流-iris018"/>
        <s v="1109-种草-全站-adamchen"/>
        <s v="1109-种草-全站-yzyy123"/>
        <s v="ios-1110-种草-信息流-山姆先生"/>
        <s v="ios-1110-种草-信息流-kristina"/>
        <s v="ios-1110-种草-信息流-hiella"/>
        <s v="ios-1110-种草-信息流-heykelly"/>
        <s v="ios-1110-种草-信息流-nainai"/>
        <s v="通用-1116-种草-全站-yaozilv"/>
        <s v="通用-1116-种草-全站-山姆先生-invite"/>
        <s v="ios-1116-种草-信息流-zigezige"/>
        <s v="ios-1116-种草-信息流-kkenglish"/>
        <s v="ios-1116-种草-信息流-xiaohao11"/>
        <s v="ios-1116-种草-信息流-dafu666"/>
        <s v="ios-1116-种草-信息流-leximock"/>
        <s v="ios-1121-种草-信息流-xctx"/>
        <s v="ios-1121-种草-信息流-picklynn"/>
        <s v="ios-1121-种草-信息流-pickcoco"/>
        <s v="ios-1121-种草-信息流-circle202"/>
        <s v="通用-1129-种草-全站-hiella"/>
        <s v="通用-1129-种草-全站-pickcoco"/>
        <s v="通用-1129-种草-全站-leximock"/>
        <s v="通用-1129-种草-全站-xiaohao11"/>
        <s v="0519-种草-信息流-tenlynn"/>
        <s v="ios-0810-信息流-干货分享-aifansi"/>
        <s v="ios-种草-信息流-英语口语-toria520"/>
        <s v="0620-种草-搜索-学习干货-lexiyeah"/>
        <s v="安卓-0916-信息流-自我提升-xnyou99"/>
        <s v="安卓-0810-信息流-生活记录-xiaojiz"/>
        <s v="ios-0613-信息流-生活记录-skk2022"/>
        <s v="ios-1208-种草-信息流-coco521"/>
        <s v="ios-1208-种草-信息流-kiwi123"/>
        <s v="安卓-0815-信息流-职场-2022offer"/>
        <s v="安卓-0901-信息流-学习干货-hisaimei"/>
        <s v="ios-1016-种草-信息流-mana666"/>
        <s v="ios-1214-种草-信息流-wowmani"/>
        <s v="ios-1214-种草-信息流-养羊"/>
        <s v="ios-1214-种草-信息流-zhang02"/>
        <s v="ios-0824-信息流-app测评-zozo66"/>
        <m/>
      </sharedItems>
    </cacheField>
    <cacheField name="计划ID" numFmtId="0">
      <sharedItems containsString="0" containsBlank="1" containsNumber="1" containsInteger="1" minValue="2322646" maxValue="5852563" count="68">
        <n v="2496937"/>
        <n v="2568655"/>
        <n v="3112901"/>
        <n v="3241189"/>
        <n v="3284422"/>
        <n v="3543321"/>
        <n v="3701145"/>
        <n v="3730480"/>
        <n v="3823048"/>
        <n v="3836916"/>
        <n v="4181374"/>
        <n v="4181884"/>
        <n v="4181983"/>
        <n v="4182082"/>
        <n v="4228308"/>
        <n v="4386152"/>
        <n v="4386268"/>
        <n v="4407441"/>
        <n v="4445164"/>
        <n v="4445232"/>
        <n v="4570099"/>
        <n v="4623373"/>
        <n v="4623452"/>
        <n v="4623502"/>
        <n v="4771610"/>
        <n v="4771629"/>
        <n v="4830161"/>
        <n v="4830227"/>
        <n v="4830255"/>
        <n v="4988712"/>
        <n v="4988903"/>
        <n v="5019187"/>
        <n v="5019228"/>
        <n v="5019262"/>
        <n v="5019325"/>
        <n v="5019370"/>
        <n v="5174740"/>
        <n v="5175042"/>
        <n v="5178799"/>
        <n v="5178823"/>
        <n v="5178847"/>
        <n v="5178874"/>
        <n v="5178907"/>
        <n v="5307938"/>
        <n v="5307972"/>
        <n v="5307993"/>
        <n v="5308004"/>
        <n v="5478983"/>
        <n v="5479075"/>
        <n v="5479133"/>
        <n v="5479184"/>
        <n v="2322646"/>
        <n v="3007991"/>
        <n v="3836698"/>
        <n v="2496898"/>
        <n v="3730690"/>
        <n v="3008251"/>
        <n v="2454104"/>
        <n v="5690375"/>
        <n v="5690455"/>
        <n v="3102246"/>
        <n v="3437721"/>
        <n v="4347424"/>
        <n v="5852459"/>
        <n v="5852502"/>
        <n v="5852563"/>
        <n v="3284319"/>
        <m/>
      </sharedItems>
    </cacheField>
    <cacheField name="创意组合方式" numFmtId="0">
      <sharedItems containsBlank="1" count="2">
        <s v="自定义创意"/>
        <m/>
      </sharedItems>
    </cacheField>
    <cacheField name="消费" numFmtId="0">
      <sharedItems containsString="0" containsBlank="1" containsNumber="1" minValue="0" maxValue="1729.38" count="1354">
        <n v="458.52"/>
        <n v="806.43"/>
        <n v="0.54"/>
        <n v="151.96"/>
        <n v="345.35"/>
        <n v="1.01"/>
        <n v="970.98"/>
        <n v="674.88"/>
        <n v="696.39"/>
        <n v="569.44"/>
        <n v="527.45"/>
        <n v="2.59"/>
        <n v="1.44"/>
        <n v="218.11"/>
        <n v="303.27"/>
        <n v="368.13"/>
        <n v="201.66"/>
        <n v="1450.54"/>
        <n v="505.54"/>
        <n v="498.76"/>
        <n v="505.8"/>
        <n v="8.53"/>
        <n v="190.57"/>
        <n v="301.91"/>
        <n v="198.8"/>
        <n v="201.95"/>
        <n v="500.71"/>
        <n v="802.03"/>
        <n v="360.68"/>
        <n v="474.18"/>
        <n v="1010.14"/>
        <n v="778.21"/>
        <n v="704.87"/>
        <n v="805.35"/>
        <n v="629.53"/>
        <n v="360.27"/>
        <n v="300.71"/>
        <n v="468.99"/>
        <n v="202.66"/>
        <n v="1471.86"/>
        <n v="504.16"/>
        <n v="504.35"/>
        <n v="507.75"/>
        <n v="11.33"/>
        <n v="162.42"/>
        <n v="314.92"/>
        <n v="201.21"/>
        <n v="200.5"/>
        <n v="25.52"/>
        <n v="2.58"/>
        <n v="483.38"/>
        <n v="807.12"/>
        <n v="197.23"/>
        <n v="380.15"/>
        <n v="964.37"/>
        <n v="1001.92"/>
        <n v="693.2"/>
        <n v="795.26"/>
        <n v="492.24"/>
        <n v="391.26"/>
        <n v="304.46"/>
        <n v="346.5"/>
        <n v="198.64"/>
        <n v="1494.51"/>
        <n v="504.47"/>
        <n v="505.59"/>
        <n v="504.37"/>
        <n v="9.47"/>
        <n v="155.71"/>
        <n v="506.23"/>
        <n v="201.56"/>
        <n v="202.04"/>
        <n v="202.63"/>
        <n v="201.11"/>
        <n v="126.3"/>
        <n v="720"/>
        <n v="812.32"/>
        <n v="260.45"/>
        <n v="427.44"/>
        <n v="997.05"/>
        <n v="661.58"/>
        <n v="708.82"/>
        <n v="909.74"/>
        <n v="554.74"/>
        <n v="343.16"/>
        <n v="297.37"/>
        <n v="312.62"/>
        <n v="200.87"/>
        <n v="1500.27"/>
        <n v="504.77"/>
        <n v="502.71"/>
        <n v="500.99"/>
        <n v="9.7"/>
        <n v="170.4"/>
        <n v="502.3"/>
        <n v="200.92"/>
        <n v="201.25"/>
        <n v="201.61"/>
        <n v="200.94"/>
        <n v="136.75"/>
        <n v="709.73"/>
        <n v="806.4"/>
        <n v="209.04"/>
        <n v="350.98"/>
        <n v="1011.39"/>
        <n v="913.67"/>
        <n v="688.85"/>
        <n v="984.69"/>
        <n v="546.48"/>
        <n v="348.03"/>
        <n v="300.72"/>
        <n v="266.4"/>
        <n v="202.12"/>
        <n v="1508.56"/>
        <n v="500.68"/>
        <n v="495.37"/>
        <n v="497.67"/>
        <n v="22.43"/>
        <n v="190.35"/>
        <n v="499.76"/>
        <n v="201.73"/>
        <n v="201.69"/>
        <n v="202.18"/>
        <n v="200.76"/>
        <n v="196.26"/>
        <n v="695.42"/>
        <n v="809.16"/>
        <n v="252.25"/>
        <n v="232.4"/>
        <n v="990.69"/>
        <n v="845.38"/>
        <n v="697.61"/>
        <n v="964.93"/>
        <n v="698.51"/>
        <n v="405.03"/>
        <n v="300.17"/>
        <n v="277.31"/>
        <n v="198.21"/>
        <n v="1506.59"/>
        <n v="501.43"/>
        <n v="507.24"/>
        <n v="504.2"/>
        <n v="25.99"/>
        <n v="203.88"/>
        <n v="504.15"/>
        <n v="202.37"/>
        <n v="203.28"/>
        <n v="199.69"/>
        <n v="177.43"/>
        <n v="701.39"/>
        <n v="805.93"/>
        <n v="264.14"/>
        <n v="379.57"/>
        <n v="1003.94"/>
        <n v="895.09"/>
        <n v="688.99"/>
        <n v="953.5"/>
        <n v="519.72"/>
        <n v="367.39"/>
        <n v="302.77"/>
        <n v="290.69"/>
        <n v="200.23"/>
        <n v="1519.15"/>
        <n v="499"/>
        <n v="502.22"/>
        <n v="504.79"/>
        <n v="29.33"/>
        <n v="215.67"/>
        <n v="443.08"/>
        <n v="202.52"/>
        <n v="202"/>
        <n v="200.47"/>
        <n v="201.89"/>
        <n v="200.25"/>
        <n v="677.78"/>
        <n v="501.45"/>
        <n v="198.57"/>
        <n v="249.14"/>
        <n v="504.11"/>
        <n v="505.82"/>
        <n v="502.01"/>
        <n v="134.89"/>
        <n v="702.19"/>
        <n v="199.64"/>
        <n v="47.96"/>
        <n v="277.63"/>
        <n v="202.24"/>
        <n v="1507.85"/>
        <n v="502.14"/>
        <n v="202.27"/>
        <n v="21.77"/>
        <n v="166.79"/>
        <n v="200.74"/>
        <n v="597.89"/>
        <n v="200.9"/>
        <n v="1723.58"/>
        <n v="201.4"/>
        <n v="149.52"/>
        <n v="621.7"/>
        <n v="504.93"/>
        <n v="158.58"/>
        <n v="215.42"/>
        <n v="504.57"/>
        <n v="307.47"/>
        <n v="509.58"/>
        <n v="610.23"/>
        <n v="297.97"/>
        <n v="201.51"/>
        <n v="1486.35"/>
        <n v="301.61"/>
        <n v="489.2"/>
        <n v="202.58"/>
        <n v="8.26"/>
        <n v="201.88"/>
        <n v="201.79"/>
        <n v="1729.38"/>
        <n v="201.06"/>
        <n v="1180.8"/>
        <n v="200.96"/>
        <n v="129.75"/>
        <n v="615.93"/>
        <n v="806.68"/>
        <n v="622.38"/>
        <n v="500.37"/>
        <n v="138.55"/>
        <n v="195.45"/>
        <n v="502.16"/>
        <n v="248.33"/>
        <n v="481.81"/>
        <n v="303.72"/>
        <n v="193.7"/>
        <n v="249.64"/>
        <n v="200.54"/>
        <n v="1480.39"/>
        <n v="301.49"/>
        <n v="499.58"/>
        <n v="200.57"/>
        <n v="171.11"/>
        <n v="1537.18"/>
        <n v="200.64"/>
        <n v="783.55"/>
        <n v="200.22"/>
        <n v="100.61"/>
        <n v="488.04"/>
        <n v="891.34"/>
        <n v="129.07"/>
        <n v="74.8"/>
        <n v="201.27"/>
        <n v="175.99"/>
        <n v="89.57"/>
        <n v="615.5"/>
        <n v="491.65"/>
        <n v="102.48"/>
        <n v="240.24"/>
        <n v="503.45"/>
        <n v="217.86"/>
        <n v="501.18"/>
        <n v="338.69"/>
        <n v="202.13"/>
        <n v="207.56"/>
        <n v="199.06"/>
        <n v="1501.97"/>
        <n v="301.66"/>
        <n v="500.45"/>
        <n v="197.42"/>
        <n v="200.14"/>
        <n v="1154.59"/>
        <n v="200.62"/>
        <n v="821.09"/>
        <n v="93.28"/>
        <n v="703.03"/>
        <n v="992.31"/>
        <n v="200.97"/>
        <n v="175.38"/>
        <n v="201.59"/>
        <n v="200.49"/>
        <n v="106.77"/>
        <n v="613.91"/>
        <n v="351.91"/>
        <n v="139.06"/>
        <n v="158.07"/>
        <n v="417.15"/>
        <n v="325.44"/>
        <n v="384.32"/>
        <n v="741.52"/>
        <n v="162.48"/>
        <n v="200.29"/>
        <n v="189.8"/>
        <n v="1294.13"/>
        <n v="268.38"/>
        <n v="448.52"/>
        <n v="183.89"/>
        <n v="171.13"/>
        <n v="173.91"/>
        <n v="1613.37"/>
        <n v="201.29"/>
        <n v="1286.56"/>
        <n v="200.73"/>
        <n v="130.98"/>
        <n v="709.13"/>
        <n v="956.96"/>
        <n v="174.12"/>
        <n v="181"/>
        <n v="201.68"/>
        <n v="77.49"/>
        <n v="614.72"/>
        <n v="355.99"/>
        <n v="152.9"/>
        <n v="241.09"/>
        <n v="402.58"/>
        <n v="350.42"/>
        <n v="442.4"/>
        <n v="644.65"/>
        <n v="159.43"/>
        <n v="198.99"/>
        <n v="191.5"/>
        <n v="1278.47"/>
        <n v="283.21"/>
        <n v="429.07"/>
        <n v="180.48"/>
        <n v="183.1"/>
        <n v="166.57"/>
        <n v="1571.94"/>
        <n v="201.81"/>
        <n v="1240.18"/>
        <n v="201.38"/>
        <n v="96.71"/>
        <n v="680.67"/>
        <n v="1047.05"/>
        <n v="164.68"/>
        <n v="174.96"/>
        <n v="201.42"/>
        <n v="201.41"/>
        <n v="83.17"/>
        <n v="626.37"/>
        <n v="379.8"/>
        <n v="151.83"/>
        <n v="248.01"/>
        <n v="444.56"/>
        <n v="355.2"/>
        <n v="414.66"/>
        <n v="548.94"/>
        <n v="169.18"/>
        <n v="254"/>
        <n v="192.11"/>
        <n v="1343.58"/>
        <n v="290.76"/>
        <n v="470.37"/>
        <n v="192.53"/>
        <n v="201.63"/>
        <n v="182.6"/>
        <n v="1362.46"/>
        <n v="200.61"/>
        <n v="1357.49"/>
        <n v="202.77"/>
        <n v="103.61"/>
        <n v="717.47"/>
        <n v="842.64"/>
        <n v="174.68"/>
        <n v="199.65"/>
        <n v="201.43"/>
        <n v="113.29"/>
        <n v="532.13"/>
        <n v="359.94"/>
        <n v="155.88"/>
        <n v="265.79"/>
        <n v="428.69"/>
        <n v="486.99"/>
        <n v="464.37"/>
        <n v="583.92"/>
        <n v="172.02"/>
        <n v="254.08"/>
        <n v="173.88"/>
        <n v="1364.48"/>
        <n v="272.45"/>
        <n v="453.92"/>
        <n v="193.26"/>
        <n v="200.42"/>
        <n v="177.59"/>
        <n v="1326.01"/>
        <n v="201.92"/>
        <n v="1161.47"/>
        <n v="200.82"/>
        <n v="118.04"/>
        <n v="762.28"/>
        <n v="873.38"/>
        <n v="195.61"/>
        <n v="188.73"/>
        <n v="206.63"/>
        <n v="141.89"/>
        <n v="532.8"/>
        <n v="374.17"/>
        <n v="235.79"/>
        <n v="255.54"/>
        <n v="185.61"/>
        <n v="538.05"/>
        <n v="800.68"/>
        <n v="235.52"/>
        <n v="171.91"/>
        <n v="397.74"/>
        <n v="66.28"/>
        <n v="1317.58"/>
        <n v="198.55"/>
        <n v="234.13"/>
        <n v="439.59"/>
        <n v="205.99"/>
        <n v="788.42"/>
        <n v="767.34"/>
        <n v="198.6"/>
        <n v="690.65"/>
        <n v="200.84"/>
        <n v="91.14"/>
        <n v="687.18"/>
        <n v="428.57"/>
        <n v="273.11"/>
        <n v="89.52"/>
        <n v="204.08"/>
        <n v="200.83"/>
        <n v="158.84"/>
        <n v="222.17"/>
        <n v="485.54"/>
        <n v="94.22"/>
        <n v="203.14"/>
        <n v="3.22"/>
        <n v="106.31"/>
        <n v="25.29"/>
        <n v="597.55"/>
        <n v="474"/>
        <n v="266.8"/>
        <n v="253.72"/>
        <n v="367.58"/>
        <n v="941.07"/>
        <n v="175.98"/>
        <n v="388.64"/>
        <n v="1356.2"/>
        <n v="179.64"/>
        <n v="483.05"/>
        <n v="201.14"/>
        <n v="521.7"/>
        <n v="718.28"/>
        <n v="878.9"/>
        <n v="202.17"/>
        <n v="92.59"/>
        <n v="512.1"/>
        <n v="454.11"/>
        <n v="813.06"/>
        <n v="203.35"/>
        <n v="159.21"/>
        <n v="253.6"/>
        <n v="775.78"/>
        <n v="202.71"/>
        <n v="201.83"/>
        <n v="27.41"/>
        <n v="193.35"/>
        <n v="35.11"/>
        <n v="583.14"/>
        <n v="496.62"/>
        <n v="238.86"/>
        <n v="274.36"/>
        <n v="321.26"/>
        <n v="903.96"/>
        <n v="180.66"/>
        <n v="397.15"/>
        <n v="1305.89"/>
        <n v="194.16"/>
        <n v="482.19"/>
        <n v="201.76"/>
        <n v="656.14"/>
        <n v="723.28"/>
        <n v="763.15"/>
        <n v="202.28"/>
        <n v="116.44"/>
        <n v="535.53"/>
        <n v="473.82"/>
        <n v="714.12"/>
        <n v="201.77"/>
        <n v="172.32"/>
        <n v="284.46"/>
        <n v="857.68"/>
        <n v="200.67"/>
        <n v="201.23"/>
        <n v="25.28"/>
        <n v="201.64"/>
        <n v="30.14"/>
        <n v="491.48"/>
        <n v="488.33"/>
        <n v="252.72"/>
        <n v="242.17"/>
        <n v="292.96"/>
        <n v="891.98"/>
        <n v="172.47"/>
        <n v="371.16"/>
        <n v="1192.35"/>
        <n v="114.72"/>
        <n v="460.86"/>
        <n v="623.68"/>
        <n v="696.51"/>
        <n v="891.65"/>
        <n v="129.73"/>
        <n v="640.63"/>
        <n v="566.92"/>
        <n v="786.71"/>
        <n v="202.76"/>
        <n v="171"/>
        <n v="287.43"/>
        <n v="890.19"/>
        <n v="202.01"/>
        <n v="201.15"/>
        <n v="28.13"/>
        <n v="38.13"/>
        <n v="493.51"/>
        <n v="498.6"/>
        <n v="230.26"/>
        <n v="261.61"/>
        <n v="309.65"/>
        <n v="842.61"/>
        <n v="175.87"/>
        <n v="391.82"/>
        <n v="1237.8"/>
        <n v="157.76"/>
        <n v="459.26"/>
        <n v="201.49"/>
        <n v="539.69"/>
        <n v="712.78"/>
        <n v="905.07"/>
        <n v="201.7"/>
        <n v="141.92"/>
        <n v="713.74"/>
        <n v="550.49"/>
        <n v="743.24"/>
        <n v="205.58"/>
        <n v="200.88"/>
        <n v="167.92"/>
        <n v="290.42"/>
        <n v="836.6"/>
        <n v="201.44"/>
        <n v="34.16"/>
        <n v="202.83"/>
        <n v="24.76"/>
        <n v="558.8"/>
        <n v="482.3"/>
        <n v="258.88"/>
        <n v="261.97"/>
        <n v="340.43"/>
        <n v="908.74"/>
        <n v="176.25"/>
        <n v="404.06"/>
        <n v="1358.31"/>
        <n v="198.79"/>
        <n v="484.6"/>
        <n v="200.17"/>
        <n v="540.6"/>
        <n v="712.97"/>
        <n v="670.76"/>
        <n v="136.53"/>
        <n v="530.07"/>
        <n v="467.39"/>
        <n v="814.35"/>
        <n v="151.31"/>
        <n v="259.5"/>
        <n v="931.58"/>
        <n v="203.47"/>
        <n v="22.39"/>
        <n v="32.24"/>
        <n v="590.29"/>
        <n v="461.69"/>
        <n v="254.79"/>
        <n v="271.02"/>
        <n v="241.47"/>
        <n v="912.77"/>
        <n v="184.36"/>
        <n v="432.02"/>
        <n v="1379.16"/>
        <n v="193.01"/>
        <n v="510.69"/>
        <n v="426.38"/>
        <n v="488.52"/>
        <n v="202.4"/>
        <n v="131.33"/>
        <n v="324.09"/>
        <n v="470.8"/>
        <n v="765.25"/>
        <n v="202.7"/>
        <n v="133.95"/>
        <n v="297.28"/>
        <n v="924.74"/>
        <n v="201.24"/>
        <n v="27.23"/>
        <n v="199.92"/>
        <n v="28.74"/>
        <n v="69.88"/>
        <n v="181.38"/>
        <n v="193.39"/>
        <n v="107.77"/>
        <n v="571.37"/>
        <n v="468.52"/>
        <n v="274.39"/>
        <n v="273.64"/>
        <n v="303.73"/>
        <n v="923.82"/>
        <n v="180.47"/>
        <n v="384.09"/>
        <n v="1318.71"/>
        <n v="201.18"/>
        <n v="487.71"/>
        <n v="200.7"/>
        <n v="386.29"/>
        <n v="715.23"/>
        <n v="718.04"/>
        <n v="201.48"/>
        <n v="114.22"/>
        <n v="471.33"/>
        <n v="453.78"/>
        <n v="439.6"/>
        <n v="200.63"/>
        <n v="156.34"/>
        <n v="300.33"/>
        <n v="955.54"/>
        <n v="202.07"/>
        <n v="201.78"/>
        <n v="19.57"/>
        <n v="196.95"/>
        <n v="33.57"/>
        <n v="67.95"/>
        <n v="182.8"/>
        <n v="202.34"/>
        <n v="101.87"/>
        <n v="596.01"/>
        <n v="484.81"/>
        <n v="278.29"/>
        <n v="286.34"/>
        <n v="210.75"/>
        <n v="960.08"/>
        <n v="192.63"/>
        <n v="345.75"/>
        <n v="1337.86"/>
        <n v="196.17"/>
        <n v="497.1"/>
        <n v="196.74"/>
        <n v="331.69"/>
        <n v="759.82"/>
        <n v="731.77"/>
        <n v="107.17"/>
        <n v="436.55"/>
        <n v="482.12"/>
        <n v="419.05"/>
        <n v="204"/>
        <n v="201.08"/>
        <n v="109.08"/>
        <n v="288.6"/>
        <n v="968.47"/>
        <n v="193.33"/>
        <n v="201.3"/>
        <n v="18.51"/>
        <n v="200.32"/>
        <n v="29.43"/>
        <n v="188.93"/>
        <n v="194.98"/>
        <n v="200.77"/>
        <n v="99.42"/>
        <n v="602.69"/>
        <n v="503.38"/>
        <n v="288.84"/>
        <n v="300.41"/>
        <n v="357.57"/>
        <n v="979.65"/>
        <n v="401.88"/>
        <n v="1481.31"/>
        <n v="489.03"/>
        <n v="403.89"/>
        <n v="805.22"/>
        <n v="625.91"/>
        <n v="202.2"/>
        <n v="157.11"/>
        <n v="470.05"/>
        <n v="496.61"/>
        <n v="374.35"/>
        <n v="203.48"/>
        <n v="202.11"/>
        <n v="266.91"/>
        <n v="1004.47"/>
        <n v="179.87"/>
        <n v="21.36"/>
        <n v="201.31"/>
        <n v="24.98"/>
        <n v="202.64"/>
        <n v="198.94"/>
        <n v="200.56"/>
        <n v="187.46"/>
        <n v="607.46"/>
        <n v="489.97"/>
        <n v="250.28"/>
        <n v="297.61"/>
        <n v="186.23"/>
        <n v="986.99"/>
        <n v="340.39"/>
        <n v="1433.15"/>
        <n v="199.62"/>
        <n v="490.6"/>
        <n v="196.71"/>
        <n v="252.16"/>
        <n v="799.53"/>
        <n v="614.61"/>
        <n v="200.89"/>
        <n v="136.5"/>
        <n v="489.96"/>
        <n v="602.58"/>
        <n v="718.35"/>
        <n v="146.22"/>
        <n v="287.71"/>
        <n v="996.65"/>
        <n v="152.7"/>
        <n v="201.1"/>
        <n v="18.41"/>
        <n v="22.38"/>
        <n v="196.51"/>
        <n v="139.21"/>
        <n v="597.05"/>
        <n v="476.76"/>
        <n v="223.48"/>
        <n v="287.54"/>
        <n v="972.77"/>
        <n v="197.76"/>
        <n v="319.28"/>
        <n v="1405.45"/>
        <n v="191.63"/>
        <n v="486.29"/>
        <n v="193.25"/>
        <n v="458.72"/>
        <n v="787.36"/>
        <n v="724.06"/>
        <n v="201.82"/>
        <n v="103.51"/>
        <n v="504.62"/>
        <n v="583.51"/>
        <n v="597.47"/>
        <n v="202.53"/>
        <n v="200.81"/>
        <n v="125.29"/>
        <n v="271.78"/>
        <n v="969.12"/>
        <n v="164.65"/>
        <n v="200.33"/>
        <n v="19.1"/>
        <n v="199.53"/>
        <n v="24.13"/>
        <n v="191.85"/>
        <n v="191.25"/>
        <n v="200.93"/>
        <n v="187.22"/>
        <n v="595.79"/>
        <n v="481.77"/>
        <n v="284.66"/>
        <n v="294.83"/>
        <n v="235.09"/>
        <n v="961.24"/>
        <n v="0"/>
        <n v="193.2"/>
        <n v="274.31"/>
        <n v="1423.2"/>
        <n v="203.53"/>
        <n v="488.1"/>
        <n v="194.23"/>
        <n v="365.37"/>
        <n v="767.48"/>
        <n v="674.71"/>
        <n v="202.99"/>
        <n v="132.29"/>
        <n v="461.72"/>
        <n v="480.44"/>
        <n v="704.34"/>
        <n v="203.43"/>
        <n v="160.06"/>
        <n v="276.07"/>
        <n v="996"/>
        <n v="181.93"/>
        <n v="201.32"/>
        <n v="17.64"/>
        <n v="202.44"/>
        <n v="23.85"/>
        <n v="192.81"/>
        <n v="190.51"/>
        <n v="201.8"/>
        <n v="167.96"/>
        <n v="143.79"/>
        <n v="88.55"/>
        <n v="44.43"/>
        <n v="200.55"/>
        <n v="153.36"/>
        <n v="292.34"/>
        <n v="504.32"/>
        <n v="199.71"/>
        <n v="298.3"/>
        <n v="1469.1"/>
        <n v="200.05"/>
        <n v="801.57"/>
        <n v="29.83"/>
        <n v="162.61"/>
        <n v="806.28"/>
        <n v="211.71"/>
        <n v="146.89"/>
        <n v="155.5"/>
        <n v="136.82"/>
        <n v="492.3"/>
        <n v="185.82"/>
        <n v="506.08"/>
        <n v="504.06"/>
        <n v="185.54"/>
        <n v="359.21"/>
        <n v="490.9"/>
        <n v="200.21"/>
        <n v="301.36"/>
        <n v="26.65"/>
        <n v="33.35"/>
        <n v="200.19"/>
        <n v="199.02"/>
        <n v="997.41"/>
        <n v="137.52"/>
        <n v="502.76"/>
        <n v="383.72"/>
        <n v="447.85"/>
        <n v="212.98"/>
        <n v="201.09"/>
        <n v="304.43"/>
        <n v="507.63"/>
        <n v="202.57"/>
        <n v="395.86"/>
        <n v="1507.31"/>
        <n v="201.01"/>
        <n v="804.72"/>
        <n v="119.06"/>
        <n v="802.98"/>
        <n v="193.9"/>
        <n v="120.29"/>
        <n v="205.45"/>
        <n v="494.52"/>
        <n v="503.9"/>
        <n v="504.31"/>
        <n v="196.06"/>
        <n v="501.36"/>
        <n v="500.32"/>
        <n v="187.34"/>
        <n v="300.77"/>
        <n v="44.66"/>
        <n v="200.79"/>
        <n v="58.62"/>
        <n v="201.05"/>
        <n v="201.99"/>
        <n v="1000.92"/>
        <n v="182.78"/>
        <n v="504.55"/>
        <n v="500.72"/>
        <n v="489.95"/>
        <n v="424.1"/>
        <n v="200.12"/>
        <n v="291.53"/>
        <n v="503.91"/>
        <n v="369.76"/>
        <n v="1497.29"/>
        <n v="200.01"/>
        <n v="807.61"/>
        <n v="64.58"/>
        <n v="805.71"/>
        <n v="221.76"/>
        <n v="117.54"/>
        <n v="197.28"/>
        <n v="501.33"/>
        <n v="503.49"/>
        <n v="504.27"/>
        <n v="153.98"/>
        <n v="477.61"/>
        <n v="493.3"/>
        <n v="251.38"/>
        <n v="301.7"/>
        <n v="54.03"/>
        <n v="200.75"/>
        <n v="68.69"/>
        <n v="197.29"/>
        <n v="201.45"/>
        <n v="1005.06"/>
        <n v="503.01"/>
        <n v="496.88"/>
        <n v="499.69"/>
        <n v="479.51"/>
        <n v="198.61"/>
        <n v="297.24"/>
        <n v="496.85"/>
        <n v="426.56"/>
        <n v="1457.13"/>
        <n v="197.74"/>
        <n v="799.15"/>
        <n v="95.46"/>
        <n v="793.27"/>
        <n v="269.5"/>
        <n v="186.5"/>
        <n v="495.8"/>
        <n v="508.56"/>
        <n v="168.42"/>
        <n v="477.6"/>
        <n v="493.93"/>
        <n v="278.94"/>
        <n v="301.46"/>
        <n v="36.96"/>
        <n v="202.88"/>
        <n v="55.91"/>
        <n v="195.44"/>
        <n v="198.06"/>
        <n v="983.06"/>
        <n v="202.3"/>
        <n v="499.87"/>
        <n v="502.29"/>
        <n v="468.45"/>
        <n v="455.14"/>
        <n v="197.78"/>
        <n v="289.08"/>
        <n v="370.16"/>
        <n v="1442.54"/>
        <n v="791.07"/>
        <n v="66.57"/>
        <n v="801.43"/>
        <n v="258.09"/>
        <n v="180.99"/>
        <n v="237.36"/>
        <n v="574.89"/>
        <n v="502.84"/>
        <n v="199.22"/>
        <n v="480.05"/>
        <n v="491.4"/>
        <n v="207.34"/>
        <n v="301.34"/>
        <n v="40"/>
        <n v="56.54"/>
        <n v="194.45"/>
        <n v="198.32"/>
        <n v="974.87"/>
        <n v="195.42"/>
        <n v="490.02"/>
        <n v="498.45"/>
        <n v="471.1"/>
        <n v="463.91"/>
        <n v="197.19"/>
        <n v="287.76"/>
        <n v="500.65"/>
        <n v="341.33"/>
        <n v="1457.9"/>
        <n v="803.88"/>
        <n v="50.1"/>
        <n v="806.81"/>
        <n v="232.48"/>
        <n v="238.64"/>
        <n v="590.12"/>
        <n v="505.73"/>
        <n v="502.58"/>
        <n v="202.1"/>
        <n v="489.47"/>
        <n v="491.92"/>
        <n v="174.01"/>
        <n v="298.35"/>
        <n v="46.06"/>
        <n v="203.05"/>
        <n v="56.64"/>
        <n v="198.24"/>
        <n v="993.73"/>
        <n v="193.12"/>
        <n v="504.26"/>
        <n v="498.8"/>
        <n v="489.85"/>
        <n v="478.3"/>
        <n v="198.07"/>
        <n v="298.93"/>
        <n v="502.04"/>
        <n v="422.55"/>
        <n v="1495.15"/>
        <n v="201.9"/>
        <n v="800.31"/>
        <n v="56.68"/>
        <n v="806.01"/>
        <n v="182.89"/>
        <n v="185.46"/>
        <n v="198.53"/>
        <n v="494.96"/>
        <n v="502.54"/>
        <n v="202.46"/>
        <n v="483.71"/>
        <n v="497.48"/>
        <n v="208.2"/>
        <n v="302.42"/>
        <n v="51.45"/>
        <n v="201.5"/>
        <n v="80.14"/>
        <n v="201.54"/>
        <n v="200.72"/>
        <n v="1005.04"/>
        <n v="139.43"/>
        <n v="493.96"/>
        <n v="466.9"/>
        <n v="479.09"/>
        <n v="183.09"/>
        <n v="295.88"/>
        <n v="284.61"/>
        <n v="193.44"/>
        <n v="304.96"/>
        <n v="1351.12"/>
        <n v="194.49"/>
        <n v="398.23"/>
        <n v="38.82"/>
        <n v="473.35"/>
        <n v="152.6"/>
        <n v="198.3"/>
        <n v="293.49"/>
        <n v="483.72"/>
        <n v="504.59"/>
        <n v="776.77"/>
        <n v="149.66"/>
        <n v="297.99"/>
        <n v="291.56"/>
        <n v="147.3"/>
        <n v="876.08"/>
        <n v="40.69"/>
        <n v="200.86"/>
        <n v="52.05"/>
        <n v="271.12"/>
        <n v="273.69"/>
        <n v="463.86"/>
        <n v="62.76"/>
        <n v="490.58"/>
        <n v="670.61"/>
        <n v="418.95"/>
        <n v="273.09"/>
        <n v="263.14"/>
        <n v="261.35"/>
        <n v="170.57"/>
        <n v="224.39"/>
        <n v="1217.79"/>
        <n v="176.47"/>
        <n v="378"/>
        <n v="60.26"/>
        <n v="414.55"/>
        <n v="108.17"/>
        <n v="97.28"/>
        <n v="266.88"/>
        <n v="463.67"/>
        <n v="504.72"/>
        <n v="697.27"/>
        <n v="110.76"/>
        <n v="249.39"/>
        <n v="279.4"/>
        <n v="136.33"/>
        <n v="820.75"/>
        <n v="36.29"/>
        <n v="194.03"/>
        <n v="63.57"/>
        <n v="258.71"/>
        <n v="421.19"/>
        <n v="84.47"/>
        <n v="470.18"/>
        <n v="666.74"/>
        <n v="379.58"/>
        <n v="168.64"/>
        <n v="194.96"/>
        <n v="95.21"/>
        <n v="302.56"/>
        <n v="199.99"/>
        <n v="226.05"/>
        <n v="1000.84"/>
        <n v="196.94"/>
        <n v="402.68"/>
        <n v="56.65"/>
        <n v="302.14"/>
        <n v="106.1"/>
        <n v="106.29"/>
        <n v="206.82"/>
        <n v="294.42"/>
        <n v="502.39"/>
        <n v="796.53"/>
        <n v="115.38"/>
        <n v="302.75"/>
        <n v="295.63"/>
        <n v="99.98"/>
        <n v="692.65"/>
        <n v="29.36"/>
        <n v="48.37"/>
        <n v="301.23"/>
        <n v="300.38"/>
        <n v="497.47"/>
        <n v="87.83"/>
        <n v="501.17"/>
        <n v="703.12"/>
        <n v="483.81"/>
        <n v="276.44"/>
        <n v="75.03"/>
        <n v="67.7"/>
        <n v="200.08"/>
        <n v="298.21"/>
        <n v="197.25"/>
        <n v="216.66"/>
        <n v="1076.2"/>
        <n v="396.5"/>
        <n v="51.85"/>
        <n v="284.99"/>
        <n v="105.17"/>
        <n v="84.5"/>
        <n v="205.7"/>
        <n v="305.63"/>
        <n v="498.78"/>
        <n v="789.25"/>
        <n v="132.49"/>
        <n v="294.27"/>
        <n v="304.34"/>
        <n v="105.54"/>
        <n v="425.99"/>
        <n v="25.45"/>
        <n v="197.53"/>
        <n v="62.01"/>
        <n v="297.55"/>
        <n v="299.26"/>
        <n v="496.5"/>
        <n v="101"/>
        <n v="700.18"/>
        <n v="481.52"/>
        <n v="79.58"/>
        <n v="321.76"/>
        <n v="301.92"/>
        <n v="143.27"/>
        <n v="1036.85"/>
        <n v="191.36"/>
        <n v="401.57"/>
        <n v="40.29"/>
        <n v="300.59"/>
        <n v="143.68"/>
        <n v="91.22"/>
        <n v="168.83"/>
        <n v="362.62"/>
        <n v="504.48"/>
        <n v="795.88"/>
        <n v="167.71"/>
        <n v="294.93"/>
        <n v="302.37"/>
        <n v="92.57"/>
        <n v="394.13"/>
        <n v="10.04"/>
        <n v="199.29"/>
        <n v="42.8"/>
        <n v="455.33"/>
        <n v="66.17"/>
        <n v="507.56"/>
        <n v="703.59"/>
        <n v="490.79"/>
        <n v="265.55"/>
        <n v="58.41"/>
        <n v="300.37"/>
        <n v="224.2"/>
        <n v="920.87"/>
        <n v="401.54"/>
        <n v="21.47"/>
        <n v="304.04"/>
        <n v="168.01"/>
        <n v="70.59"/>
        <n v="176.78"/>
        <n v="366.13"/>
        <n v="501.51"/>
        <n v="681.26"/>
        <n v="157.05"/>
        <n v="306.19"/>
        <n v="108.37"/>
        <n v="594.5"/>
        <n v="8.98"/>
        <n v="67.86"/>
        <n v="298.62"/>
        <n v="292.7"/>
        <n v="456.53"/>
        <n v="77.9"/>
        <n v="504.38"/>
        <n v="701.27"/>
        <n v="480.74"/>
        <n v="135.32"/>
        <n v="503.51"/>
        <n v="199.67"/>
        <n v="159.24"/>
        <n v="201.39"/>
        <n v="793.13"/>
        <n v="210.65"/>
        <n v="258.19"/>
        <n v="33.45"/>
        <n v="296.21"/>
        <n v="54.51"/>
        <n v="54.22"/>
        <n v="233.87"/>
        <n v="299.62"/>
        <n v="506.28"/>
        <n v="244.79"/>
        <n v="219.11"/>
        <n v="291.01"/>
        <n v="289.1"/>
        <n v="55.1"/>
        <n v="382.56"/>
        <n v="4.61"/>
        <n v="188.56"/>
        <n v="43.32"/>
        <n v="260.65"/>
        <n v="236.21"/>
        <n v="224.61"/>
        <n v="61.11"/>
        <n v="502.34"/>
        <n v="549.65"/>
        <n v="304.19"/>
        <n v="173.61"/>
        <n v="75.48"/>
        <n v="506.33"/>
        <n v="206.27"/>
        <n v="999.13"/>
        <n v="203.64"/>
        <n v="39.13"/>
        <n v="297.89"/>
        <n v="115.04"/>
        <n v="96.67"/>
        <n v="160.93"/>
        <n v="244.75"/>
        <n v="252.41"/>
        <n v="193.32"/>
        <n v="215.66"/>
        <n v="242.4"/>
        <n v="89.37"/>
        <n v="322.51"/>
        <n v="5.95"/>
        <n v="199.14"/>
        <n v="69.43"/>
        <n v="292.35"/>
        <n v="298.65"/>
        <n v="89.54"/>
        <n v="504.87"/>
        <n v="539.58"/>
        <n v="366.52"/>
        <n v="187.18"/>
        <n v="168.18"/>
        <n v="495.33"/>
        <n v="181.63"/>
        <n v="183.18"/>
        <n v="164.14"/>
        <n v="233.25"/>
        <n v="44.48"/>
        <n v="499.32"/>
        <n v="279.64"/>
        <n v="294.63"/>
        <n v="49.71"/>
        <n v="505.23"/>
        <n v="361.23"/>
        <n v="171.54"/>
        <n v="398.2"/>
        <n v="809.76"/>
        <n v="6.58"/>
        <n v="190.76"/>
        <n v="56.4"/>
        <n v="171.75"/>
        <n v="388.62"/>
        <n v="305.33"/>
        <n v="64.68"/>
        <n v="105.88"/>
        <n v="121.66"/>
        <n v="94.03"/>
        <n v="66.52"/>
        <n v="155.84"/>
        <n v="804.4"/>
        <n v="507.21"/>
        <n v="78.06"/>
        <n v="807.55"/>
        <n v="194.46"/>
        <n v="164.66"/>
        <n v="793.5"/>
        <n v="275.01"/>
        <n v="73.48"/>
        <n v="501.52"/>
        <n v="174.92"/>
        <n v="122.8"/>
        <n v="490.98"/>
        <n v="803.08"/>
        <n v="57"/>
        <n v="199.97"/>
        <n v="60.18"/>
        <n v="217.39"/>
        <n v="337.63"/>
        <n v="302.35"/>
        <n v="87.84"/>
        <n v="800.35"/>
        <n v="503.24"/>
        <n v="393.9"/>
        <n v="804.35"/>
        <n v="199.5"/>
        <n v="195.63"/>
        <n v="157.75"/>
        <n v="804.69"/>
        <n v="171.68"/>
        <n v="301.85"/>
        <n v="68.57"/>
        <n v="89.73"/>
        <n v="250.3"/>
        <n v="124.52"/>
        <n v="504.33"/>
        <n v="808.86"/>
        <n v="60.11"/>
        <n v="198.93"/>
        <n v="96.66"/>
        <n v="169.16"/>
        <n v="353.47"/>
        <n v="303.45"/>
        <n v="183.25"/>
        <n v="503.03"/>
        <n v="805.62"/>
        <n v="503.84"/>
        <n v="437.65"/>
        <n v="801.73"/>
        <n v="198.96"/>
        <n v="231.17"/>
        <n v="805.5"/>
        <n v="185.09"/>
        <n v="302.05"/>
        <n v="96.96"/>
        <n v="133.45"/>
        <n v="509.43"/>
        <n v="805.87"/>
        <n v="56.79"/>
        <n v="200.44"/>
        <n v="96.01"/>
        <n v="205.24"/>
        <n v="269.68"/>
        <n v="304.3"/>
        <n v="148.18"/>
        <n v="504.63"/>
        <n v="806.46"/>
        <n v="505.14"/>
        <n v="500.74"/>
        <n v="809.43"/>
        <n v="198"/>
        <n v="197.55"/>
        <n v="213.41"/>
        <n v="788.66"/>
        <n v="186.72"/>
        <n v="303.07"/>
        <n v="64.61"/>
        <n v="171.64"/>
        <n v="117.28"/>
        <n v="495.95"/>
        <n v="804.86"/>
        <n v="61.4"/>
        <n v="105.98"/>
        <n v="282.54"/>
        <n v="428.87"/>
        <n v="301.4"/>
        <n v="134.39"/>
        <n v="505.1"/>
        <n v="794.39"/>
        <n v="447.08"/>
        <n v="806.19"/>
        <m/>
      </sharedItems>
    </cacheField>
    <cacheField name="展现量" numFmtId="0">
      <sharedItems containsString="0" containsBlank="1" containsNumber="1" containsInteger="1" minValue="0" maxValue="122649" count="1412">
        <n v="30417"/>
        <n v="47943"/>
        <n v="20"/>
        <n v="5499"/>
        <n v="15379"/>
        <n v="71"/>
        <n v="47609"/>
        <n v="26627"/>
        <n v="14911"/>
        <n v="28704"/>
        <n v="29206"/>
        <n v="87"/>
        <n v="110"/>
        <n v="10564"/>
        <n v="8856"/>
        <n v="27612"/>
        <n v="8951"/>
        <n v="76015"/>
        <n v="13109"/>
        <n v="11790"/>
        <n v="15595"/>
        <n v="389"/>
        <n v="11919"/>
        <n v="19522"/>
        <n v="5617"/>
        <n v="11338"/>
        <n v="32659"/>
        <n v="52941"/>
        <n v="11488"/>
        <n v="27355"/>
        <n v="51807"/>
        <n v="34617"/>
        <n v="16663"/>
        <n v="40264"/>
        <n v="41000"/>
        <n v="17305"/>
        <n v="10397"/>
        <n v="35699"/>
        <n v="8784"/>
        <n v="72699"/>
        <n v="17276"/>
        <n v="13366"/>
        <n v="13377"/>
        <n v="574"/>
        <n v="11493"/>
        <n v="28899"/>
        <n v="14824"/>
        <n v="15885"/>
        <n v="1927"/>
        <n v="204"/>
        <n v="28324"/>
        <n v="55891"/>
        <n v="6087"/>
        <n v="21731"/>
        <n v="48304"/>
        <n v="34458"/>
        <n v="14723"/>
        <n v="43941"/>
        <n v="28206"/>
        <n v="17795"/>
        <n v="8600"/>
        <n v="23565"/>
        <n v="8073"/>
        <n v="69835"/>
        <n v="15495"/>
        <n v="10321"/>
        <n v="12527"/>
        <n v="466"/>
        <n v="9028"/>
        <n v="32359"/>
        <n v="13134"/>
        <n v="15767"/>
        <n v="9027"/>
        <n v="7494"/>
        <n v="5403"/>
        <n v="13349"/>
        <n v="59363"/>
        <n v="9545"/>
        <n v="20657"/>
        <n v="45825"/>
        <n v="23583"/>
        <n v="14495"/>
        <n v="49717"/>
        <n v="30101"/>
        <n v="15216"/>
        <n v="8946"/>
        <n v="18456"/>
        <n v="8941"/>
        <n v="59243"/>
        <n v="12724"/>
        <n v="8005"/>
        <n v="11867"/>
        <n v="557"/>
        <n v="9055"/>
        <n v="40934"/>
        <n v="15380"/>
        <n v="17753"/>
        <n v="12679"/>
        <n v="9953"/>
        <n v="5802"/>
        <n v="7660"/>
        <n v="56764"/>
        <n v="6442"/>
        <n v="15909"/>
        <n v="44845"/>
        <n v="27438"/>
        <n v="12138"/>
        <n v="51468"/>
        <n v="31323"/>
        <n v="16523"/>
        <n v="8618"/>
        <n v="16118"/>
        <n v="8483"/>
        <n v="52664"/>
        <n v="15721"/>
        <n v="10086"/>
        <n v="9444"/>
        <n v="1125"/>
        <n v="11111"/>
        <n v="41276"/>
        <n v="20747"/>
        <n v="15599"/>
        <n v="15754"/>
        <n v="11160"/>
        <n v="7194"/>
        <n v="5056"/>
        <n v="54370"/>
        <n v="9645"/>
        <n v="9626"/>
        <n v="43458"/>
        <n v="30064"/>
        <n v="11502"/>
        <n v="53027"/>
        <n v="38666"/>
        <n v="21679"/>
        <n v="10075"/>
        <n v="19252"/>
        <n v="7758"/>
        <n v="63564"/>
        <n v="14310"/>
        <n v="11020"/>
        <n v="11467"/>
        <n v="1874"/>
        <n v="12024"/>
        <n v="35320"/>
        <n v="18533"/>
        <n v="16700"/>
        <n v="13198"/>
        <n v="14772"/>
        <n v="6940"/>
        <n v="8743"/>
        <n v="53622"/>
        <n v="9787"/>
        <n v="17108"/>
        <n v="53177"/>
        <n v="28835"/>
        <n v="12958"/>
        <n v="54448"/>
        <n v="30601"/>
        <n v="18579"/>
        <n v="9494"/>
        <n v="20450"/>
        <n v="8988"/>
        <n v="64274"/>
        <n v="10751"/>
        <n v="13720"/>
        <n v="14314"/>
        <n v="2355"/>
        <n v="27374"/>
        <n v="13226"/>
        <n v="16168"/>
        <n v="11018"/>
        <n v="18985"/>
        <n v="8375"/>
        <n v="5320"/>
        <n v="33939"/>
        <n v="6934"/>
        <n v="9197"/>
        <n v="26946"/>
        <n v="14504"/>
        <n v="9162"/>
        <n v="7271"/>
        <n v="37831"/>
        <n v="11189"/>
        <n v="1475"/>
        <n v="18349"/>
        <n v="60923"/>
        <n v="9109"/>
        <n v="12182"/>
        <n v="6773"/>
        <n v="1410"/>
        <n v="8789"/>
        <n v="13008"/>
        <n v="29858"/>
        <n v="16028"/>
        <n v="68131"/>
        <n v="15798"/>
        <n v="6180"/>
        <n v="8694"/>
        <n v="33019"/>
        <n v="5737"/>
        <n v="8492"/>
        <n v="27182"/>
        <n v="9900"/>
        <n v="9868"/>
        <n v="34049"/>
        <n v="9542"/>
        <n v="18969"/>
        <n v="7779"/>
        <n v="60574"/>
        <n v="8055"/>
        <n v="11444"/>
        <n v="7070"/>
        <n v="345"/>
        <n v="9052"/>
        <n v="11665"/>
        <n v="78175"/>
        <n v="15968"/>
        <n v="50118"/>
        <n v="15751"/>
        <n v="4714"/>
        <n v="13091"/>
        <n v="17447"/>
        <n v="9321"/>
        <n v="32600"/>
        <n v="4963"/>
        <n v="8163"/>
        <n v="24185"/>
        <n v="7190"/>
        <n v="10253"/>
        <n v="16085"/>
        <n v="11010"/>
        <n v="16129"/>
        <n v="57118"/>
        <n v="11367"/>
        <n v="10343"/>
        <n v="7133"/>
        <n v="8917"/>
        <n v="8996"/>
        <n v="71964"/>
        <n v="14502"/>
        <n v="31409"/>
        <n v="13646"/>
        <n v="3718"/>
        <n v="10813"/>
        <n v="21064"/>
        <n v="7469"/>
        <n v="2407"/>
        <n v="13038"/>
        <n v="5724"/>
        <n v="4291"/>
        <n v="8438"/>
        <n v="29491"/>
        <n v="2866"/>
        <n v="10324"/>
        <n v="26316"/>
        <n v="5829"/>
        <n v="11752"/>
        <n v="20081"/>
        <n v="9777"/>
        <n v="14048"/>
        <n v="7870"/>
        <n v="60331"/>
        <n v="9084"/>
        <n v="11716"/>
        <n v="7367"/>
        <n v="10618"/>
        <n v="11944"/>
        <n v="56080"/>
        <n v="13542"/>
        <n v="35152"/>
        <n v="14344"/>
        <n v="3578"/>
        <n v="14722"/>
        <n v="24303"/>
        <n v="14386"/>
        <n v="6976"/>
        <n v="18314"/>
        <n v="12491"/>
        <n v="5411"/>
        <n v="10032"/>
        <n v="24538"/>
        <n v="4808"/>
        <n v="4864"/>
        <n v="26974"/>
        <n v="7880"/>
        <n v="10154"/>
        <n v="43859"/>
        <n v="10163"/>
        <n v="11232"/>
        <n v="11519"/>
        <n v="45399"/>
        <n v="8312"/>
        <n v="10118"/>
        <n v="8018"/>
        <n v="10031"/>
        <n v="17837"/>
        <n v="80209"/>
        <n v="17978"/>
        <n v="62392"/>
        <n v="18877"/>
        <n v="4546"/>
        <n v="14174"/>
        <n v="23965"/>
        <n v="11570"/>
        <n v="12079"/>
        <n v="17083"/>
        <n v="17956"/>
        <n v="3374"/>
        <n v="9385"/>
        <n v="37697"/>
        <n v="5099"/>
        <n v="10856"/>
        <n v="24392"/>
        <n v="11357"/>
        <n v="12061"/>
        <n v="38884"/>
        <n v="9273"/>
        <n v="11970"/>
        <n v="12942"/>
        <n v="45665"/>
        <n v="9101"/>
        <n v="11138"/>
        <n v="10739"/>
        <n v="12206"/>
        <n v="17963"/>
        <n v="91754"/>
        <n v="15607"/>
        <n v="68296"/>
        <n v="19990"/>
        <n v="3123"/>
        <n v="13543"/>
        <n v="30674"/>
        <n v="12492"/>
        <n v="11661"/>
        <n v="18231"/>
        <n v="18118"/>
        <n v="4147"/>
        <n v="8213"/>
        <n v="39111"/>
        <n v="5656"/>
        <n v="12833"/>
        <n v="30430"/>
        <n v="12321"/>
        <n v="10892"/>
        <n v="36657"/>
        <n v="9964"/>
        <n v="17656"/>
        <n v="13332"/>
        <n v="52290"/>
        <n v="10442"/>
        <n v="15491"/>
        <n v="11776"/>
        <n v="23436"/>
        <n v="19125"/>
        <n v="76236"/>
        <n v="15311"/>
        <n v="67158"/>
        <n v="21414"/>
        <n v="3439"/>
        <n v="17059"/>
        <n v="23173"/>
        <n v="14208"/>
        <n v="13609"/>
        <n v="22249"/>
        <n v="26078"/>
        <n v="5708"/>
        <n v="36347"/>
        <n v="29345"/>
        <n v="5335"/>
        <n v="12514"/>
        <n v="26864"/>
        <n v="20874"/>
        <n v="9475"/>
        <n v="35458"/>
        <n v="8214"/>
        <n v="18309"/>
        <n v="10661"/>
        <n v="62430"/>
        <n v="9133"/>
        <n v="14828"/>
        <n v="12562"/>
        <n v="23826"/>
        <n v="18334"/>
        <n v="62625"/>
        <n v="13256"/>
        <n v="51184"/>
        <n v="19129"/>
        <n v="5184"/>
        <n v="14419"/>
        <n v="20198"/>
        <n v="12298"/>
        <n v="13135"/>
        <n v="17349"/>
        <n v="21089"/>
        <n v="7087"/>
        <n v="38822"/>
        <n v="27813"/>
        <n v="8896"/>
        <n v="10827"/>
        <n v="13077"/>
        <n v="21507"/>
        <n v="14591"/>
        <n v="14379"/>
        <n v="10838"/>
        <n v="27031"/>
        <n v="3848"/>
        <n v="66822"/>
        <n v="7419"/>
        <n v="6154"/>
        <n v="31540"/>
        <n v="19457"/>
        <n v="43579"/>
        <n v="43538"/>
        <n v="12866"/>
        <n v="33840"/>
        <n v="15349"/>
        <n v="3048"/>
        <n v="13054"/>
        <n v="12265"/>
        <n v="15139"/>
        <n v="6994"/>
        <n v="20548"/>
        <n v="21847"/>
        <n v="9514"/>
        <n v="5641"/>
        <n v="13726"/>
        <n v="3715"/>
        <n v="9105"/>
        <n v="502"/>
        <n v="3915"/>
        <n v="1944"/>
        <n v="42628"/>
        <n v="50850"/>
        <n v="10140"/>
        <n v="11274"/>
        <n v="13089"/>
        <n v="23375"/>
        <n v="14628"/>
        <n v="25880"/>
        <n v="70416"/>
        <n v="8318"/>
        <n v="30222"/>
        <n v="21129"/>
        <n v="33231"/>
        <n v="42721"/>
        <n v="46110"/>
        <n v="18740"/>
        <n v="3288"/>
        <n v="9838"/>
        <n v="11342"/>
        <n v="46383"/>
        <n v="20391"/>
        <n v="22428"/>
        <n v="7778"/>
        <n v="7172"/>
        <n v="28921"/>
        <n v="16297"/>
        <n v="21106"/>
        <n v="1832"/>
        <n v="13076"/>
        <n v="2308"/>
        <n v="42175"/>
        <n v="57633"/>
        <n v="8586"/>
        <n v="13817"/>
        <n v="12849"/>
        <n v="22348"/>
        <n v="13213"/>
        <n v="24939"/>
        <n v="62892"/>
        <n v="6954"/>
        <n v="28520"/>
        <n v="19031"/>
        <n v="41896"/>
        <n v="37378"/>
        <n v="37932"/>
        <n v="19637"/>
        <n v="3932"/>
        <n v="7736"/>
        <n v="11447"/>
        <n v="39440"/>
        <n v="18930"/>
        <n v="21561"/>
        <n v="7852"/>
        <n v="6588"/>
        <n v="28759"/>
        <n v="20541"/>
        <n v="38146"/>
        <n v="1276"/>
        <n v="16619"/>
        <n v="1356"/>
        <n v="36865"/>
        <n v="56471"/>
        <n v="11239"/>
        <n v="11503"/>
        <n v="11515"/>
        <n v="15362"/>
        <n v="13356"/>
        <n v="68546"/>
        <n v="5231"/>
        <n v="26943"/>
        <n v="21006"/>
        <n v="40874"/>
        <n v="44037"/>
        <n v="40494"/>
        <n v="19974"/>
        <n v="4344"/>
        <n v="9503"/>
        <n v="12385"/>
        <n v="43192"/>
        <n v="20735"/>
        <n v="9707"/>
        <n v="7027"/>
        <n v="30030"/>
        <n v="24484"/>
        <n v="41618"/>
        <n v="1898"/>
        <n v="16620"/>
        <n v="2631"/>
        <n v="36126"/>
        <n v="62714"/>
        <n v="10758"/>
        <n v="13747"/>
        <n v="19343"/>
        <n v="14317"/>
        <n v="28946"/>
        <n v="71950"/>
        <n v="6010"/>
        <n v="28257"/>
        <n v="23867"/>
        <n v="36939"/>
        <n v="52297"/>
        <n v="44676"/>
        <n v="22546"/>
        <n v="5263"/>
        <n v="9555"/>
        <n v="16417"/>
        <n v="42299"/>
        <n v="20804"/>
        <n v="19917"/>
        <n v="11559"/>
        <n v="7759"/>
        <n v="29506"/>
        <n v="22997"/>
        <n v="39441"/>
        <n v="1963"/>
        <n v="18271"/>
        <n v="1830"/>
        <n v="38764"/>
        <n v="60996"/>
        <n v="11101"/>
        <n v="13722"/>
        <n v="15005"/>
        <n v="20950"/>
        <n v="12094"/>
        <n v="29019"/>
        <n v="69012"/>
        <n v="6886"/>
        <n v="33873"/>
        <n v="26823"/>
        <n v="41118"/>
        <n v="49025"/>
        <n v="40315"/>
        <n v="26028"/>
        <n v="5359"/>
        <n v="11256"/>
        <n v="17162"/>
        <n v="57497"/>
        <n v="25964"/>
        <n v="22676"/>
        <n v="10020"/>
        <n v="5631"/>
        <n v="37264"/>
        <n v="25630"/>
        <n v="44793"/>
        <n v="1745"/>
        <n v="19563"/>
        <n v="2140"/>
        <n v="42097"/>
        <n v="48352"/>
        <n v="11044"/>
        <n v="15576"/>
        <n v="12372"/>
        <n v="22422"/>
        <n v="12753"/>
        <n v="32660"/>
        <n v="63284"/>
        <n v="4820"/>
        <n v="35539"/>
        <n v="22775"/>
        <n v="32414"/>
        <n v="42217"/>
        <n v="30028"/>
        <n v="28149"/>
        <n v="5494"/>
        <n v="6171"/>
        <n v="12921"/>
        <n v="56078"/>
        <n v="20968"/>
        <n v="21398"/>
        <n v="8223"/>
        <n v="6411"/>
        <n v="38196"/>
        <n v="24090"/>
        <n v="43078"/>
        <n v="1865"/>
        <n v="16824"/>
        <n v="1947"/>
        <n v="3345"/>
        <n v="12189"/>
        <n v="11212"/>
        <n v="6360"/>
        <n v="42629"/>
        <n v="52098"/>
        <n v="10824"/>
        <n v="16382"/>
        <n v="13509"/>
        <n v="22903"/>
        <n v="12483"/>
        <n v="27833"/>
        <n v="62756"/>
        <n v="5627"/>
        <n v="28311"/>
        <n v="24632"/>
        <n v="30325"/>
        <n v="36784"/>
        <n v="39791"/>
        <n v="21732"/>
        <n v="4318"/>
        <n v="10065"/>
        <n v="11902"/>
        <n v="33266"/>
        <n v="24513"/>
        <n v="19366"/>
        <n v="9891"/>
        <n v="8558"/>
        <n v="40935"/>
        <n v="18705"/>
        <n v="36083"/>
        <n v="1050"/>
        <n v="15182"/>
        <n v="2693"/>
        <n v="3022"/>
        <n v="11250"/>
        <n v="13407"/>
        <n v="7414"/>
        <n v="41341"/>
        <n v="45189"/>
        <n v="10831"/>
        <n v="15628"/>
        <n v="10643"/>
        <n v="22806"/>
        <n v="12286"/>
        <n v="23810"/>
        <n v="71478"/>
        <n v="6043"/>
        <n v="26384"/>
        <n v="18497"/>
        <n v="24074"/>
        <n v="39977"/>
        <n v="39890"/>
        <n v="21869"/>
        <n v="3974"/>
        <n v="7304"/>
        <n v="10038"/>
        <n v="26987"/>
        <n v="20583"/>
        <n v="21433"/>
        <n v="6706"/>
        <n v="8310"/>
        <n v="28019"/>
        <n v="19932"/>
        <n v="41416"/>
        <n v="1438"/>
        <n v="14276"/>
        <n v="1519"/>
        <n v="9230"/>
        <n v="19175"/>
        <n v="27957"/>
        <n v="5775"/>
        <n v="43967"/>
        <n v="37318"/>
        <n v="9757"/>
        <n v="15820"/>
        <n v="14963"/>
        <n v="20031"/>
        <n v="12977"/>
        <n v="28456"/>
        <n v="72470"/>
        <n v="7129"/>
        <n v="30731"/>
        <n v="13663"/>
        <n v="29477"/>
        <n v="37643"/>
        <n v="33333"/>
        <n v="25447"/>
        <n v="5476"/>
        <n v="9422"/>
        <n v="11943"/>
        <n v="20821"/>
        <n v="18872"/>
        <n v="19805"/>
        <n v="5999"/>
        <n v="29235"/>
        <n v="14764"/>
        <n v="47488"/>
        <n v="1417"/>
        <n v="11954"/>
        <n v="1896"/>
        <n v="20343"/>
        <n v="19788"/>
        <n v="32929"/>
        <n v="12305"/>
        <n v="39545"/>
        <n v="34514"/>
        <n v="11468"/>
        <n v="13951"/>
        <n v="8436"/>
        <n v="16529"/>
        <n v="11266"/>
        <n v="23365"/>
        <n v="70473"/>
        <n v="4915"/>
        <n v="24897"/>
        <n v="15129"/>
        <n v="17073"/>
        <n v="35303"/>
        <n v="33093"/>
        <n v="21357"/>
        <n v="4862"/>
        <n v="9450"/>
        <n v="13014"/>
        <n v="40307"/>
        <n v="21025"/>
        <n v="18659"/>
        <n v="7616"/>
        <n v="5486"/>
        <n v="32021"/>
        <n v="11887"/>
        <n v="51852"/>
        <n v="1287"/>
        <n v="12466"/>
        <n v="1209"/>
        <n v="20922"/>
        <n v="18814"/>
        <n v="38149"/>
        <n v="8750"/>
        <n v="42453"/>
        <n v="44132"/>
        <n v="8308"/>
        <n v="6020"/>
        <n v="18602"/>
        <n v="15127"/>
        <n v="21875"/>
        <n v="62277"/>
        <n v="6530"/>
        <n v="22396"/>
        <n v="17495"/>
        <n v="30808"/>
        <n v="39296"/>
        <n v="39272"/>
        <n v="24602"/>
        <n v="2962"/>
        <n v="9403"/>
        <n v="15278"/>
        <n v="36858"/>
        <n v="21420"/>
        <n v="20478"/>
        <n v="6014"/>
        <n v="5020"/>
        <n v="30620"/>
        <n v="14074"/>
        <n v="52716"/>
        <n v="1093"/>
        <n v="13166"/>
        <n v="1283"/>
        <n v="18250"/>
        <n v="15673"/>
        <n v="40648"/>
        <n v="10927"/>
        <n v="40846"/>
        <n v="46004"/>
        <n v="11377"/>
        <n v="16174"/>
        <n v="8944"/>
        <n v="18064"/>
        <n v="0"/>
        <n v="14869"/>
        <n v="17610"/>
        <n v="60868"/>
        <n v="8303"/>
        <n v="31765"/>
        <n v="17968"/>
        <n v="26499"/>
        <n v="46792"/>
        <n v="41729"/>
        <n v="26011"/>
        <n v="5178"/>
        <n v="8879"/>
        <n v="13394"/>
        <n v="47857"/>
        <n v="23113"/>
        <n v="19326"/>
        <n v="9552"/>
        <n v="5355"/>
        <n v="46440"/>
        <n v="17501"/>
        <n v="48649"/>
        <n v="933"/>
        <n v="15652"/>
        <n v="1581"/>
        <n v="21787"/>
        <n v="16875"/>
        <n v="45805"/>
        <n v="10941"/>
        <n v="10857"/>
        <n v="11509"/>
        <n v="2110"/>
        <n v="9803"/>
        <n v="7069"/>
        <n v="6562"/>
        <n v="34016"/>
        <n v="13697"/>
        <n v="20688"/>
        <n v="70218"/>
        <n v="7174"/>
        <n v="39410"/>
        <n v="2351"/>
        <n v="12735"/>
        <n v="42002"/>
        <n v="17293"/>
        <n v="6260"/>
        <n v="4868"/>
        <n v="11478"/>
        <n v="15292"/>
        <n v="56458"/>
        <n v="38195"/>
        <n v="11374"/>
        <n v="8853"/>
        <n v="25247"/>
        <n v="18949"/>
        <n v="75024"/>
        <n v="1331"/>
        <n v="16081"/>
        <n v="1509"/>
        <n v="18088"/>
        <n v="16367"/>
        <n v="100418"/>
        <n v="8202"/>
        <n v="1"/>
        <n v="30930"/>
        <n v="8648"/>
        <n v="11878"/>
        <n v="2"/>
        <n v="4473"/>
        <n v="11512"/>
        <n v="7837"/>
        <n v="41097"/>
        <n v="14437"/>
        <n v="25660"/>
        <n v="58332"/>
        <n v="4398"/>
        <n v="35625"/>
        <n v="10663"/>
        <n v="40536"/>
        <n v="14668"/>
        <n v="4684"/>
        <n v="3999"/>
        <n v="12922"/>
        <n v="52233"/>
        <n v="36488"/>
        <n v="12490"/>
        <n v="9650"/>
        <n v="21796"/>
        <n v="15727"/>
        <n v="75938"/>
        <n v="3086"/>
        <n v="15151"/>
        <n v="2767"/>
        <n v="16209"/>
        <n v="18681"/>
        <n v="92521"/>
        <n v="11900"/>
        <n v="40362"/>
        <n v="15298"/>
        <n v="12394"/>
        <n v="11984"/>
        <n v="11104"/>
        <n v="8028"/>
        <n v="50946"/>
        <n v="13713"/>
        <n v="25048"/>
        <n v="71214"/>
        <n v="5109"/>
        <n v="42954"/>
        <n v="5626"/>
        <n v="46305"/>
        <n v="13695"/>
        <n v="4718"/>
        <n v="4100"/>
        <n v="49769"/>
        <n v="39366"/>
        <n v="8851"/>
        <n v="19381"/>
        <n v="23998"/>
        <n v="71155"/>
        <n v="3343"/>
        <n v="15025"/>
        <n v="4227"/>
        <n v="18133"/>
        <n v="20854"/>
        <n v="116319"/>
        <n v="13003"/>
        <n v="39929"/>
        <n v="29226"/>
        <n v="11930"/>
        <n v="10500"/>
        <n v="10338"/>
        <n v="10219"/>
        <n v="47707"/>
        <n v="14644"/>
        <n v="64974"/>
        <n v="33859"/>
        <n v="8159"/>
        <n v="49134"/>
        <n v="15653"/>
        <n v="6550"/>
        <n v="5075"/>
        <n v="12890"/>
        <n v="51781"/>
        <n v="39015"/>
        <n v="8973"/>
        <n v="7875"/>
        <n v="18922"/>
        <n v="25414"/>
        <n v="66003"/>
        <n v="2756"/>
        <n v="13780"/>
        <n v="3884"/>
        <n v="19429"/>
        <n v="20885"/>
        <n v="118719"/>
        <n v="13066"/>
        <n v="36099"/>
        <n v="36978"/>
        <n v="11133"/>
        <n v="8974"/>
        <n v="10429"/>
        <n v="7874"/>
        <n v="45327"/>
        <n v="13529"/>
        <n v="22839"/>
        <n v="60368"/>
        <n v="4855"/>
        <n v="36185"/>
        <n v="6231"/>
        <n v="45815"/>
        <n v="15430"/>
        <n v="6120"/>
        <n v="4624"/>
        <n v="15121"/>
        <n v="48367"/>
        <n v="34194"/>
        <n v="11265"/>
        <n v="6296"/>
        <n v="18156"/>
        <n v="17166"/>
        <n v="63158"/>
        <n v="2697"/>
        <n v="11343"/>
        <n v="3458"/>
        <n v="16999"/>
        <n v="20780"/>
        <n v="121110"/>
        <n v="14151"/>
        <n v="28583"/>
        <n v="37346"/>
        <n v="9192"/>
        <n v="7541"/>
        <n v="8806"/>
        <n v="7110"/>
        <n v="50023"/>
        <n v="16435"/>
        <n v="21096"/>
        <n v="63741"/>
        <n v="5528"/>
        <n v="36874"/>
        <n v="4207"/>
        <n v="52467"/>
        <n v="13308"/>
        <n v="7131"/>
        <n v="3411"/>
        <n v="15392"/>
        <n v="44900"/>
        <n v="35577"/>
        <n v="12261"/>
        <n v="9042"/>
        <n v="21960"/>
        <n v="14498"/>
        <n v="60175"/>
        <n v="13474"/>
        <n v="3653"/>
        <n v="16770"/>
        <n v="21623"/>
        <n v="122649"/>
        <n v="13107"/>
        <n v="32965"/>
        <n v="41767"/>
        <n v="9992"/>
        <n v="9167"/>
        <n v="10510"/>
        <n v="9206"/>
        <n v="47701"/>
        <n v="28926"/>
        <n v="69895"/>
        <n v="43184"/>
        <n v="5390"/>
        <n v="47987"/>
        <n v="11165"/>
        <n v="6732"/>
        <n v="3622"/>
        <n v="11175"/>
        <n v="51440"/>
        <n v="38641"/>
        <n v="11029"/>
        <n v="7490"/>
        <n v="21925"/>
        <n v="18911"/>
        <n v="53227"/>
        <n v="3736"/>
        <n v="14879"/>
        <n v="4690"/>
        <n v="19211"/>
        <n v="91511"/>
        <n v="6469"/>
        <n v="29971"/>
        <n v="33797"/>
        <n v="11060"/>
        <n v="10514"/>
        <n v="8514"/>
        <n v="28431"/>
        <n v="16609"/>
        <n v="22312"/>
        <n v="65940"/>
        <n v="4527"/>
        <n v="22100"/>
        <n v="3483"/>
        <n v="30265"/>
        <n v="8460"/>
        <n v="8072"/>
        <n v="5119"/>
        <n v="12546"/>
        <n v="46767"/>
        <n v="52265"/>
        <n v="4497"/>
        <n v="12988"/>
        <n v="13138"/>
        <n v="103441"/>
        <n v="2792"/>
        <n v="15291"/>
        <n v="2937"/>
        <n v="26350"/>
        <n v="23299"/>
        <n v="51485"/>
        <n v="3575"/>
        <n v="25680"/>
        <n v="32297"/>
        <n v="11124"/>
        <n v="8380"/>
        <n v="7581"/>
        <n v="25284"/>
        <n v="15233"/>
        <n v="15412"/>
        <n v="56585"/>
        <n v="4162"/>
        <n v="18583"/>
        <n v="4621"/>
        <n v="27209"/>
        <n v="6700"/>
        <n v="3560"/>
        <n v="4622"/>
        <n v="9354"/>
        <n v="49505"/>
        <n v="43840"/>
        <n v="6351"/>
        <n v="5069"/>
        <n v="11363"/>
        <n v="12412"/>
        <n v="102080"/>
        <n v="2119"/>
        <n v="14832"/>
        <n v="3524"/>
        <n v="23391"/>
        <n v="23805"/>
        <n v="42270"/>
        <n v="5103"/>
        <n v="19992"/>
        <n v="29117"/>
        <n v="9066"/>
        <n v="3449"/>
        <n v="10664"/>
        <n v="22570"/>
        <n v="13938"/>
        <n v="14392"/>
        <n v="52856"/>
        <n v="6099"/>
        <n v="18143"/>
        <n v="4277"/>
        <n v="19702"/>
        <n v="7075"/>
        <n v="4001"/>
        <n v="3786"/>
        <n v="6967"/>
        <n v="51774"/>
        <n v="36181"/>
        <n v="6647"/>
        <n v="6540"/>
        <n v="15949"/>
        <n v="8998"/>
        <n v="86286"/>
        <n v="2113"/>
        <n v="10250"/>
        <n v="2380"/>
        <n v="21823"/>
        <n v="20642"/>
        <n v="46999"/>
        <n v="5125"/>
        <n v="18837"/>
        <n v="24611"/>
        <n v="8964"/>
        <n v="6399"/>
        <n v="7032"/>
        <n v="2925"/>
        <n v="9622"/>
        <n v="20108"/>
        <n v="11345"/>
        <n v="14127"/>
        <n v="54649"/>
        <n v="6257"/>
        <n v="16546"/>
        <n v="14478"/>
        <n v="6209"/>
        <n v="3315"/>
        <n v="3182"/>
        <n v="6155"/>
        <n v="29810"/>
        <n v="29948"/>
        <n v="6392"/>
        <n v="6322"/>
        <n v="14717"/>
        <n v="9508"/>
        <n v="40995"/>
        <n v="1305"/>
        <n v="8133"/>
        <n v="4092"/>
        <n v="18091"/>
        <n v="18040"/>
        <n v="5669"/>
        <n v="16739"/>
        <n v="23057"/>
        <n v="11452"/>
        <n v="4441"/>
        <n v="6444"/>
        <n v="17825"/>
        <n v="9927"/>
        <n v="22516"/>
        <n v="11611"/>
        <n v="8406"/>
        <n v="42783"/>
        <n v="5037"/>
        <n v="20073"/>
        <n v="3428"/>
        <n v="17517"/>
        <n v="8561"/>
        <n v="3339"/>
        <n v="5530"/>
        <n v="9496"/>
        <n v="29853"/>
        <n v="31868"/>
        <n v="8614"/>
        <n v="11777"/>
        <n v="8160"/>
        <n v="37225"/>
        <n v="739"/>
        <n v="7917"/>
        <n v="2801"/>
        <n v="20203"/>
        <n v="18150"/>
        <n v="41325"/>
        <n v="4402"/>
        <n v="14467"/>
        <n v="22128"/>
        <n v="13339"/>
        <n v="5952"/>
        <n v="4004"/>
        <n v="10513"/>
        <n v="11304"/>
        <n v="21895"/>
        <n v="11403"/>
        <n v="15184"/>
        <n v="42087"/>
        <n v="5555"/>
        <n v="1843"/>
        <n v="10145"/>
        <n v="2635"/>
        <n v="4433"/>
        <n v="8175"/>
        <n v="30067"/>
        <n v="27948"/>
        <n v="8833"/>
        <n v="5756"/>
        <n v="10632"/>
        <n v="11042"/>
        <n v="50317"/>
        <n v="734"/>
        <n v="8704"/>
        <n v="3933"/>
        <n v="20946"/>
        <n v="16551"/>
        <n v="39052"/>
        <n v="4024"/>
        <n v="16381"/>
        <n v="21995"/>
        <n v="11241"/>
        <n v="4206"/>
        <n v="7260"/>
        <n v="35379"/>
        <n v="10323"/>
        <n v="9071"/>
        <n v="10560"/>
        <n v="9486"/>
        <n v="37907"/>
        <n v="4387"/>
        <n v="8120"/>
        <n v="2369"/>
        <n v="14090"/>
        <n v="3533"/>
        <n v="1850"/>
        <n v="5608"/>
        <n v="5287"/>
        <n v="29277"/>
        <n v="10172"/>
        <n v="12103"/>
        <n v="5857"/>
        <n v="12947"/>
        <n v="33071"/>
        <n v="325"/>
        <n v="6919"/>
        <n v="2996"/>
        <n v="18390"/>
        <n v="11086"/>
        <n v="19666"/>
        <n v="3201"/>
        <n v="16950"/>
        <n v="15245"/>
        <n v="8351"/>
        <n v="3400"/>
        <n v="4365"/>
        <n v="34550"/>
        <n v="10267"/>
        <n v="11697"/>
        <n v="46218"/>
        <n v="6170"/>
        <n v="2783"/>
        <n v="19262"/>
        <n v="7236"/>
        <n v="3137"/>
        <n v="4708"/>
        <n v="8274"/>
        <n v="38796"/>
        <n v="14336"/>
        <n v="11589"/>
        <n v="3925"/>
        <n v="14133"/>
        <n v="7898"/>
        <n v="34979"/>
        <n v="540"/>
        <n v="3713"/>
        <n v="24212"/>
        <n v="17879"/>
        <n v="40811"/>
        <n v="4831"/>
        <n v="19811"/>
        <n v="19517"/>
        <n v="12822"/>
        <n v="4964"/>
        <n v="10542"/>
        <n v="46333"/>
        <n v="10465"/>
        <n v="10974"/>
        <n v="10909"/>
        <n v="10375"/>
        <n v="1659"/>
        <n v="19017"/>
        <n v="17157"/>
        <n v="18506"/>
        <n v="1645"/>
        <n v="39408"/>
        <n v="16309"/>
        <n v="9417"/>
        <n v="23135"/>
        <n v="66476"/>
        <n v="593"/>
        <n v="9996"/>
        <n v="2954"/>
        <n v="11258"/>
        <n v="19605"/>
        <n v="37723"/>
        <n v="4045"/>
        <n v="5917"/>
        <n v="5224"/>
        <n v="2453"/>
        <n v="2275"/>
        <n v="9365"/>
        <n v="93583"/>
        <n v="24411"/>
        <n v="3605"/>
        <n v="39752"/>
        <n v="9666"/>
        <n v="9875"/>
        <n v="9454"/>
        <n v="32646"/>
        <n v="14371"/>
        <n v="22127"/>
        <n v="2498"/>
        <n v="47229"/>
        <n v="8230"/>
        <n v="6608"/>
        <n v="33505"/>
        <n v="71215"/>
        <n v="2598"/>
        <n v="9415"/>
        <n v="3395"/>
        <n v="14060"/>
        <n v="18298"/>
        <n v="31454"/>
        <n v="4304"/>
        <n v="13519"/>
        <n v="93754"/>
        <n v="26950"/>
        <n v="14965"/>
        <n v="55180"/>
        <n v="10877"/>
        <n v="10583"/>
        <n v="10141"/>
        <n v="34116"/>
        <n v="8966"/>
        <n v="13811"/>
        <n v="2244"/>
        <n v="7006"/>
        <n v="12390"/>
        <n v="6269"/>
        <n v="27370"/>
        <n v="67336"/>
        <n v="2944"/>
        <n v="8252"/>
        <n v="4713"/>
        <n v="21644"/>
        <n v="32999"/>
        <n v="8604"/>
        <n v="42574"/>
        <n v="67587"/>
        <n v="28792"/>
        <n v="69007"/>
        <n v="11376"/>
        <n v="10603"/>
        <n v="15075"/>
        <n v="34420"/>
        <n v="10727"/>
        <n v="16194"/>
        <n v="3065"/>
        <n v="10620"/>
        <n v="8076"/>
        <n v="27037"/>
        <n v="80824"/>
        <n v="3082"/>
        <n v="9129"/>
        <n v="5051"/>
        <n v="12931"/>
        <n v="16899"/>
        <n v="35045"/>
        <n v="7962"/>
        <n v="42043"/>
        <n v="74465"/>
        <n v="32550"/>
        <n v="16818"/>
        <n v="70674"/>
        <n v="11548"/>
        <n v="11687"/>
        <n v="14378"/>
        <n v="36553"/>
        <n v="9449"/>
        <n v="18241"/>
        <n v="2431"/>
        <n v="9276"/>
        <n v="7011"/>
        <n v="28041"/>
        <n v="76796"/>
        <n v="2038"/>
        <n v="9936"/>
        <n v="6191"/>
        <n v="20527"/>
        <n v="27891"/>
        <n v="38744"/>
        <n v="8082"/>
        <n v="40129"/>
        <n v="79193"/>
        <n v="45932"/>
        <n v="16832"/>
        <n v="99083"/>
        <m/>
      </sharedItems>
    </cacheField>
    <cacheField name="点击量" numFmtId="0">
      <sharedItems containsString="0" containsBlank="1" containsNumber="1" containsInteger="1" minValue="0" maxValue="10875" count="1022">
        <n v="1176"/>
        <n v="2260"/>
        <n v="1"/>
        <n v="194"/>
        <n v="431"/>
        <n v="2"/>
        <n v="1447"/>
        <n v="764"/>
        <n v="561"/>
        <n v="1037"/>
        <n v="1040"/>
        <n v="8"/>
        <n v="342"/>
        <n v="436"/>
        <n v="600"/>
        <n v="439"/>
        <n v="2177"/>
        <n v="615"/>
        <n v="460"/>
        <n v="9"/>
        <n v="317"/>
        <n v="955"/>
        <n v="375"/>
        <n v="526"/>
        <n v="1282"/>
        <n v="2457"/>
        <n v="455"/>
        <n v="614"/>
        <n v="1543"/>
        <n v="1065"/>
        <n v="685"/>
        <n v="1547"/>
        <n v="1303"/>
        <n v="486"/>
        <n v="789"/>
        <n v="458"/>
        <n v="2107"/>
        <n v="738"/>
        <n v="516"/>
        <n v="630"/>
        <n v="11"/>
        <n v="276"/>
        <n v="1397"/>
        <n v="924"/>
        <n v="123"/>
        <n v="10"/>
        <n v="1205"/>
        <n v="2435"/>
        <n v="241"/>
        <n v="463"/>
        <n v="1515"/>
        <n v="628"/>
        <n v="1588"/>
        <n v="997"/>
        <n v="664"/>
        <n v="469"/>
        <n v="567"/>
        <n v="411"/>
        <n v="2010"/>
        <n v="744"/>
        <n v="619"/>
        <n v="253"/>
        <n v="1720"/>
        <n v="672"/>
        <n v="1031"/>
        <n v="620"/>
        <n v="246"/>
        <n v="426"/>
        <n v="2738"/>
        <n v="344"/>
        <n v="544"/>
        <n v="1538"/>
        <n v="790"/>
        <n v="659"/>
        <n v="1831"/>
        <n v="1150"/>
        <n v="591"/>
        <n v="470"/>
        <n v="514"/>
        <n v="487"/>
        <n v="1855"/>
        <n v="645"/>
        <n v="285"/>
        <n v="1994"/>
        <n v="735"/>
        <n v="1152"/>
        <n v="705"/>
        <n v="605"/>
        <n v="146"/>
        <n v="2634"/>
        <n v="265"/>
        <n v="406"/>
        <n v="1596"/>
        <n v="951"/>
        <n v="572"/>
        <n v="1865"/>
        <n v="1113"/>
        <n v="595"/>
        <n v="468"/>
        <n v="432"/>
        <n v="425"/>
        <n v="1615"/>
        <n v="734"/>
        <n v="519"/>
        <n v="24"/>
        <n v="340"/>
        <n v="1927"/>
        <n v="923"/>
        <n v="1087"/>
        <n v="953"/>
        <n v="704"/>
        <n v="402"/>
        <n v="128"/>
        <n v="2376"/>
        <n v="339"/>
        <n v="270"/>
        <n v="1550"/>
        <n v="974"/>
        <n v="1933"/>
        <n v="1428"/>
        <n v="689"/>
        <n v="464"/>
        <n v="443"/>
        <n v="412"/>
        <n v="1733"/>
        <n v="695"/>
        <n v="612"/>
        <n v="30"/>
        <n v="1574"/>
        <n v="794"/>
        <n v="1084"/>
        <n v="833"/>
        <n v="976"/>
        <n v="366"/>
        <n v="148"/>
        <n v="2434"/>
        <n v="332"/>
        <n v="467"/>
        <n v="1606"/>
        <n v="1063"/>
        <n v="506"/>
        <n v="1888"/>
        <n v="1089"/>
        <n v="654"/>
        <n v="462"/>
        <n v="474"/>
        <n v="1662"/>
        <n v="546"/>
        <n v="556"/>
        <n v="359"/>
        <n v="1173"/>
        <n v="584"/>
        <n v="1009"/>
        <n v="598"/>
        <n v="1056"/>
        <n v="414"/>
        <n v="138"/>
        <n v="1671"/>
        <n v="264"/>
        <n v="294"/>
        <n v="881"/>
        <n v="565"/>
        <n v="430"/>
        <n v="1438"/>
        <n v="386"/>
        <n v="92"/>
        <n v="473"/>
        <n v="481"/>
        <n v="1750"/>
        <n v="438"/>
        <n v="603"/>
        <n v="18"/>
        <n v="312"/>
        <n v="574"/>
        <n v="1526"/>
        <n v="985"/>
        <n v="3754"/>
        <n v="1014"/>
        <n v="323"/>
        <n v="1601"/>
        <n v="215"/>
        <n v="274"/>
        <n v="935"/>
        <n v="329"/>
        <n v="499"/>
        <n v="1268"/>
        <n v="367"/>
        <n v="1704"/>
        <n v="376"/>
        <n v="349"/>
        <n v="385"/>
        <n v="558"/>
        <n v="3120"/>
        <n v="975"/>
        <n v="2469"/>
        <n v="1002"/>
        <n v="843"/>
        <n v="1418"/>
        <n v="172"/>
        <n v="225"/>
        <n v="791"/>
        <n v="282"/>
        <n v="608"/>
        <n v="401"/>
        <n v="387"/>
        <n v="1693"/>
        <n v="555"/>
        <n v="437"/>
        <n v="348"/>
        <n v="444"/>
        <n v="2562"/>
        <n v="913"/>
        <n v="1561"/>
        <n v="888"/>
        <n v="198"/>
        <n v="542"/>
        <n v="867"/>
        <n v="132"/>
        <n v="345"/>
        <n v="168"/>
        <n v="259"/>
        <n v="1402"/>
        <n v="125"/>
        <n v="292"/>
        <n v="796"/>
        <n v="233"/>
        <n v="537"/>
        <n v="693"/>
        <n v="372"/>
        <n v="328"/>
        <n v="374"/>
        <n v="1643"/>
        <n v="477"/>
        <n v="580"/>
        <n v="1951"/>
        <n v="822"/>
        <n v="1689"/>
        <n v="898"/>
        <n v="179"/>
        <n v="723"/>
        <n v="995"/>
        <n v="357"/>
        <n v="1337"/>
        <n v="718"/>
        <n v="213"/>
        <n v="261"/>
        <n v="1551"/>
        <n v="186"/>
        <n v="1109"/>
        <n v="442"/>
        <n v="1527"/>
        <n v="365"/>
        <n v="319"/>
        <n v="698"/>
        <n v="1500"/>
        <n v="407"/>
        <n v="498"/>
        <n v="475"/>
        <n v="492"/>
        <n v="1051"/>
        <n v="3390"/>
        <n v="1073"/>
        <n v="3647"/>
        <n v="1270"/>
        <n v="266"/>
        <n v="885"/>
        <n v="1162"/>
        <n v="459"/>
        <n v="772"/>
        <n v="1359"/>
        <n v="1052"/>
        <n v="157"/>
        <n v="257"/>
        <n v="2382"/>
        <n v="224"/>
        <n v="362"/>
        <n v="1043"/>
        <n v="509"/>
        <n v="1286"/>
        <n v="802"/>
        <n v="1513"/>
        <n v="453"/>
        <n v="575"/>
        <n v="531"/>
        <n v="639"/>
        <n v="1045"/>
        <n v="3245"/>
        <n v="1011"/>
        <n v="3654"/>
        <n v="1323"/>
        <n v="854"/>
        <n v="1221"/>
        <n v="420"/>
        <n v="757"/>
        <n v="1259"/>
        <n v="992"/>
        <n v="256"/>
        <n v="2109"/>
        <n v="457"/>
        <n v="1101"/>
        <n v="354"/>
        <n v="423"/>
        <n v="702"/>
        <n v="1659"/>
        <n v="538"/>
        <n v="566"/>
        <n v="1103"/>
        <n v="1006"/>
        <n v="2305"/>
        <n v="1068"/>
        <n v="3025"/>
        <n v="1314"/>
        <n v="202"/>
        <n v="895"/>
        <n v="783"/>
        <n v="479"/>
        <n v="809"/>
        <n v="1289"/>
        <n v="1120"/>
        <n v="222"/>
        <n v="1297"/>
        <n v="1691"/>
        <n v="238"/>
        <n v="448"/>
        <n v="1159"/>
        <n v="1808"/>
        <n v="634"/>
        <n v="622"/>
        <n v="1061"/>
        <n v="893"/>
        <n v="2206"/>
        <n v="1015"/>
        <n v="2358"/>
        <n v="1201"/>
        <n v="249"/>
        <n v="768"/>
        <n v="404"/>
        <n v="777"/>
        <n v="1180"/>
        <n v="1053"/>
        <n v="308"/>
        <n v="1321"/>
        <n v="337"/>
        <n v="405"/>
        <n v="434"/>
        <n v="677"/>
        <n v="529"/>
        <n v="719"/>
        <n v="260"/>
        <n v="2092"/>
        <n v="369"/>
        <n v="302"/>
        <n v="1346"/>
        <n v="1989"/>
        <n v="1636"/>
        <n v="934"/>
        <n v="1044"/>
        <n v="180"/>
        <n v="661"/>
        <n v="524"/>
        <n v="428"/>
        <n v="1327"/>
        <n v="1137"/>
        <n v="378"/>
        <n v="226"/>
        <n v="647"/>
        <n v="13"/>
        <n v="250"/>
        <n v="50"/>
        <n v="1471"/>
        <n v="3203"/>
        <n v="398"/>
        <n v="373"/>
        <n v="970"/>
        <n v="609"/>
        <n v="691"/>
        <n v="2000"/>
        <n v="368"/>
        <n v="1254"/>
        <n v="1022"/>
        <n v="1644"/>
        <n v="1739"/>
        <n v="2190"/>
        <n v="1518"/>
        <n v="485"/>
        <n v="1604"/>
        <n v="1226"/>
        <n v="1092"/>
        <n v="356"/>
        <n v="252"/>
        <n v="1050"/>
        <n v="1456"/>
        <n v="46"/>
        <n v="800"/>
        <n v="63"/>
        <n v="1420"/>
        <n v="3557"/>
        <n v="338"/>
        <n v="393"/>
        <n v="931"/>
        <n v="697"/>
        <n v="2051"/>
        <n v="304"/>
        <n v="1266"/>
        <n v="1023"/>
        <n v="2153"/>
        <n v="1627"/>
        <n v="1890"/>
        <n v="1511"/>
        <n v="231"/>
        <n v="450"/>
        <n v="1414"/>
        <n v="1354"/>
        <n v="1085"/>
        <n v="379"/>
        <n v="232"/>
        <n v="1315"/>
        <n v="2552"/>
        <n v="42"/>
        <n v="1047"/>
        <n v="48"/>
        <n v="1197"/>
        <n v="3695"/>
        <n v="413"/>
        <n v="663"/>
        <n v="1928"/>
        <n v="235"/>
        <n v="1269"/>
        <n v="1193"/>
        <n v="2084"/>
        <n v="2151"/>
        <n v="2217"/>
        <n v="1503"/>
        <n v="268"/>
        <n v="1570"/>
        <n v="1276"/>
        <n v="1118"/>
        <n v="422"/>
        <n v="269"/>
        <n v="1292"/>
        <n v="1496"/>
        <n v="2654"/>
        <n v="1110"/>
        <n v="60"/>
        <n v="3755"/>
        <n v="501"/>
        <n v="363"/>
        <n v="836"/>
        <n v="521"/>
        <n v="1900"/>
        <n v="277"/>
        <n v="1405"/>
        <n v="1804"/>
        <n v="2264"/>
        <n v="1677"/>
        <n v="296"/>
        <n v="532"/>
        <n v="687"/>
        <n v="1482"/>
        <n v="1390"/>
        <n v="440"/>
        <n v="290"/>
        <n v="1168"/>
        <n v="2537"/>
        <n v="56"/>
        <n v="1148"/>
        <n v="1376"/>
        <n v="3481"/>
        <n v="409"/>
        <n v="838"/>
        <n v="1837"/>
        <n v="322"/>
        <n v="1347"/>
        <n v="1139"/>
        <n v="1776"/>
        <n v="1802"/>
        <n v="1666"/>
        <n v="1592"/>
        <n v="1623"/>
        <n v="1476"/>
        <n v="1030"/>
        <n v="331"/>
        <n v="208"/>
        <n v="1119"/>
        <n v="1495"/>
        <n v="2593"/>
        <n v="1102"/>
        <n v="57"/>
        <n v="1466"/>
        <n v="2872"/>
        <n v="483"/>
        <n v="857"/>
        <n v="472"/>
        <n v="1313"/>
        <n v="1039"/>
        <n v="1388"/>
        <n v="1475"/>
        <n v="1568"/>
        <n v="324"/>
        <n v="461"/>
        <n v="1505"/>
        <n v="1379"/>
        <n v="989"/>
        <n v="271"/>
        <n v="247"/>
        <n v="1116"/>
        <n v="2394"/>
        <n v="43"/>
        <n v="47"/>
        <n v="136"/>
        <n v="1048"/>
        <n v="3066"/>
        <n v="488"/>
        <n v="456"/>
        <n v="2004"/>
        <n v="1198"/>
        <n v="1296"/>
        <n v="1788"/>
        <n v="880"/>
        <n v="1020"/>
        <n v="351"/>
        <n v="287"/>
        <n v="1086"/>
        <n v="1208"/>
        <n v="2331"/>
        <n v="933"/>
        <n v="121"/>
        <n v="1058"/>
        <n v="206"/>
        <n v="1463"/>
        <n v="2705"/>
        <n v="403"/>
        <n v="295"/>
        <n v="896"/>
        <n v="490"/>
        <n v="578"/>
        <n v="2158"/>
        <n v="267"/>
        <n v="1279"/>
        <n v="852"/>
        <n v="1093"/>
        <n v="1589"/>
        <n v="1832"/>
        <n v="813"/>
        <n v="1301"/>
        <n v="1141"/>
        <n v="300"/>
        <n v="929"/>
        <n v="1272"/>
        <n v="2525"/>
        <n v="37"/>
        <n v="883"/>
        <n v="1004"/>
        <n v="2342"/>
        <n v="203"/>
        <n v="1478"/>
        <n v="2293"/>
        <n v="419"/>
        <n v="491"/>
        <n v="396"/>
        <n v="866"/>
        <n v="504"/>
        <n v="699"/>
        <n v="2373"/>
        <n v="286"/>
        <n v="1467"/>
        <n v="656"/>
        <n v="1549"/>
        <n v="1556"/>
        <n v="306"/>
        <n v="496"/>
        <n v="711"/>
        <n v="1186"/>
        <n v="1029"/>
        <n v="1111"/>
        <n v="907"/>
        <n v="3082"/>
        <n v="743"/>
        <n v="45"/>
        <n v="2777"/>
        <n v="416"/>
        <n v="1469"/>
        <n v="2087"/>
        <n v="334"/>
        <n v="447"/>
        <n v="236"/>
        <n v="451"/>
        <n v="568"/>
        <n v="2192"/>
        <n v="1203"/>
        <n v="1545"/>
        <n v="1409"/>
        <n v="511"/>
        <n v="1431"/>
        <n v="1325"/>
        <n v="1071"/>
        <n v="786"/>
        <n v="3133"/>
        <n v="26"/>
        <n v="32"/>
        <n v="842"/>
        <n v="3167"/>
        <n v="1449"/>
        <n v="2561"/>
        <n v="314"/>
        <n v="466"/>
        <n v="200"/>
        <n v="903"/>
        <n v="1952"/>
        <n v="1018"/>
        <n v="766"/>
        <n v="1744"/>
        <n v="1799"/>
        <n v="1608"/>
        <n v="508"/>
        <n v="1182"/>
        <n v="254"/>
        <n v="1181"/>
        <n v="839"/>
        <n v="3178"/>
        <n v="868"/>
        <n v="33"/>
        <n v="787"/>
        <n v="716"/>
        <n v="3186"/>
        <n v="2573"/>
        <n v="0"/>
        <n v="452"/>
        <n v="1870"/>
        <n v="391"/>
        <n v="648"/>
        <n v="1192"/>
        <n v="1709"/>
        <n v="1625"/>
        <n v="533"/>
        <n v="1385"/>
        <n v="335"/>
        <n v="1391"/>
        <n v="966"/>
        <n v="2954"/>
        <n v="27"/>
        <n v="938"/>
        <n v="39"/>
        <n v="732"/>
        <n v="3187"/>
        <n v="343"/>
        <n v="681"/>
        <n v="86"/>
        <n v="193"/>
        <n v="288"/>
        <n v="1430"/>
        <n v="494"/>
        <n v="2161"/>
        <n v="321"/>
        <n v="1523"/>
        <n v="100"/>
        <n v="1557"/>
        <n v="633"/>
        <n v="201"/>
        <n v="449"/>
        <n v="424"/>
        <n v="3752"/>
        <n v="1894"/>
        <n v="397"/>
        <n v="377"/>
        <n v="751"/>
        <n v="4576"/>
        <n v="36"/>
        <n v="922"/>
        <n v="686"/>
        <n v="6496"/>
        <n v="275"/>
        <n v="2281"/>
        <n v="765"/>
        <n v="352"/>
        <n v="184"/>
        <n v="541"/>
        <n v="684"/>
        <n v="1875"/>
        <n v="196"/>
        <n v="1470"/>
        <n v="585"/>
        <n v="1493"/>
        <n v="671"/>
        <n v="192"/>
        <n v="527"/>
        <n v="3243"/>
        <n v="674"/>
        <n v="969"/>
        <n v="4595"/>
        <n v="70"/>
        <n v="845"/>
        <n v="599"/>
        <n v="781"/>
        <n v="6532"/>
        <n v="399"/>
        <n v="2719"/>
        <n v="1613"/>
        <n v="353"/>
        <n v="2116"/>
        <n v="1707"/>
        <n v="729"/>
        <n v="522"/>
        <n v="3421"/>
        <n v="2163"/>
        <n v="305"/>
        <n v="417"/>
        <n v="676"/>
        <n v="1288"/>
        <n v="4448"/>
        <n v="79"/>
        <n v="916"/>
        <n v="116"/>
        <n v="701"/>
        <n v="964"/>
        <n v="8824"/>
        <n v="2965"/>
        <n v="3105"/>
        <n v="333"/>
        <n v="520"/>
        <n v="2332"/>
        <n v="793"/>
        <n v="2170"/>
        <n v="255"/>
        <n v="2234"/>
        <n v="920"/>
        <n v="3545"/>
        <n v="2301"/>
        <n v="421"/>
        <n v="820"/>
        <n v="1458"/>
        <n v="4407"/>
        <n v="59"/>
        <n v="914"/>
        <n v="94"/>
        <n v="804"/>
        <n v="1069"/>
        <n v="8886"/>
        <n v="2662"/>
        <n v="4077"/>
        <n v="341"/>
        <n v="2120"/>
        <n v="762"/>
        <n v="621"/>
        <n v="2025"/>
        <n v="262"/>
        <n v="1785"/>
        <n v="2417"/>
        <n v="872"/>
        <n v="722"/>
        <n v="3375"/>
        <n v="2111"/>
        <n v="4152"/>
        <n v="61"/>
        <n v="85"/>
        <n v="763"/>
        <n v="8869"/>
        <n v="489"/>
        <n v="2304"/>
        <n v="4325"/>
        <n v="330"/>
        <n v="291"/>
        <n v="347"/>
        <n v="2237"/>
        <n v="1934"/>
        <n v="313"/>
        <n v="1770"/>
        <n v="240"/>
        <n v="2619"/>
        <n v="782"/>
        <n v="3335"/>
        <n v="2211"/>
        <n v="465"/>
        <n v="410"/>
        <n v="890"/>
        <n v="873"/>
        <n v="3943"/>
        <n v="73"/>
        <n v="990"/>
        <n v="740"/>
        <n v="1088"/>
        <n v="7954"/>
        <n v="2624"/>
        <n v="4198"/>
        <n v="382"/>
        <n v="415"/>
        <n v="752"/>
        <n v="714"/>
        <n v="2059"/>
        <n v="1684"/>
        <n v="2016"/>
        <n v="418"/>
        <n v="150"/>
        <n v="3472"/>
        <n v="2208"/>
        <n v="370"/>
        <n v="3521"/>
        <n v="69"/>
        <n v="1000"/>
        <n v="135"/>
        <n v="774"/>
        <n v="921"/>
        <n v="5639"/>
        <n v="283"/>
        <n v="2146"/>
        <n v="3030"/>
        <n v="346"/>
        <n v="1156"/>
        <n v="1844"/>
        <n v="216"/>
        <n v="998"/>
        <n v="189"/>
        <n v="1406"/>
        <n v="394"/>
        <n v="310"/>
        <n v="539"/>
        <n v="3373"/>
        <n v="3111"/>
        <n v="482"/>
        <n v="728"/>
        <n v="6101"/>
        <n v="58"/>
        <n v="1017"/>
        <n v="82"/>
        <n v="948"/>
        <n v="1077"/>
        <n v="3429"/>
        <n v="134"/>
        <n v="1766"/>
        <n v="2988"/>
        <n v="350"/>
        <n v="653"/>
        <n v="811"/>
        <n v="1131"/>
        <n v="190"/>
        <n v="219"/>
        <n v="3285"/>
        <n v="2230"/>
        <n v="230"/>
        <n v="408"/>
        <n v="5631"/>
        <n v="53"/>
        <n v="93"/>
        <n v="2781"/>
        <n v="170"/>
        <n v="1453"/>
        <n v="2501"/>
        <n v="258"/>
        <n v="118"/>
        <n v="293"/>
        <n v="131"/>
        <n v="905"/>
        <n v="604"/>
        <n v="364"/>
        <n v="1422"/>
        <n v="759"/>
        <n v="205"/>
        <n v="683"/>
        <n v="204"/>
        <n v="248"/>
        <n v="3159"/>
        <n v="284"/>
        <n v="3503"/>
        <n v="41"/>
        <n v="67"/>
        <n v="844"/>
        <n v="2784"/>
        <n v="166"/>
        <n v="1115"/>
        <n v="1882"/>
        <n v="280"/>
        <n v="214"/>
        <n v="263"/>
        <n v="513"/>
        <n v="1747"/>
        <n v="1351"/>
        <n v="239"/>
        <n v="289"/>
        <n v="540"/>
        <n v="2105"/>
        <n v="493"/>
        <n v="91"/>
        <n v="652"/>
        <n v="756"/>
        <n v="2661"/>
        <n v="1861"/>
        <n v="326"/>
        <n v="158"/>
        <n v="837"/>
        <n v="1300"/>
        <n v="210"/>
        <n v="165"/>
        <n v="392"/>
        <n v="2104"/>
        <n v="1352"/>
        <n v="1944"/>
        <n v="15"/>
        <n v="502"/>
        <n v="65"/>
        <n v="641"/>
        <n v="2338"/>
        <n v="133"/>
        <n v="999"/>
        <n v="1935"/>
        <n v="355"/>
        <n v="785"/>
        <n v="1294"/>
        <n v="221"/>
        <n v="97"/>
        <n v="679"/>
        <n v="545"/>
        <n v="2134"/>
        <n v="315"/>
        <n v="2889"/>
        <n v="503"/>
        <n v="105"/>
        <n v="606"/>
        <n v="2291"/>
        <n v="144"/>
        <n v="1100"/>
        <n v="2270"/>
        <n v="176"/>
        <n v="535"/>
        <n v="228"/>
        <n v="1972"/>
        <n v="427"/>
        <n v="433"/>
        <n v="64"/>
        <n v="480"/>
        <n v="1161"/>
        <n v="106"/>
        <n v="978"/>
        <n v="1042"/>
        <n v="495"/>
        <n v="1423"/>
        <n v="244"/>
        <n v="818"/>
        <n v="383"/>
        <n v="320"/>
        <n v="2668"/>
        <n v="688"/>
        <n v="384"/>
        <n v="2169"/>
        <n v="12"/>
        <n v="548"/>
        <n v="104"/>
        <n v="651"/>
        <n v="611"/>
        <n v="2443"/>
        <n v="1249"/>
        <n v="1452"/>
        <n v="2855"/>
        <n v="325"/>
        <n v="380"/>
        <n v="902"/>
        <n v="1132"/>
        <n v="2610"/>
        <n v="727"/>
        <n v="4697"/>
        <n v="560"/>
        <n v="2285"/>
        <n v="75"/>
        <n v="5360"/>
        <n v="1800"/>
        <n v="5105"/>
        <n v="309"/>
        <n v="1632"/>
        <n v="1147"/>
        <n v="2882"/>
        <n v="1764"/>
        <n v="4482"/>
        <n v="523"/>
        <n v="84"/>
        <n v="429"/>
        <n v="1695"/>
        <n v="721"/>
        <n v="5372"/>
        <n v="2112"/>
        <n v="6742"/>
        <n v="1656"/>
        <n v="864"/>
        <n v="124"/>
        <n v="601"/>
        <n v="4769"/>
        <n v="528"/>
        <n v="122"/>
        <n v="887"/>
        <n v="2274"/>
        <n v="2388"/>
        <n v="3919"/>
        <n v="2639"/>
        <n v="8717"/>
        <n v="381"/>
        <n v="1650"/>
        <n v="174"/>
        <n v="1322"/>
        <n v="5019"/>
        <n v="534"/>
        <n v="107"/>
        <n v="675"/>
        <n v="2227"/>
        <n v="2437"/>
        <n v="3744"/>
        <n v="2936"/>
        <n v="904"/>
        <n v="8692"/>
        <n v="400"/>
        <n v="358"/>
        <n v="1078"/>
        <n v="114"/>
        <n v="1357"/>
        <n v="5441"/>
        <n v="636"/>
        <n v="117"/>
        <n v="1099"/>
        <n v="2407"/>
        <n v="2412"/>
        <n v="4131"/>
        <n v="3757"/>
        <n v="891"/>
        <n v="10875"/>
        <m/>
      </sharedItems>
    </cacheField>
    <cacheField name="点击率" numFmtId="0">
      <sharedItems containsString="0" containsBlank="1" containsNumber="1" minValue="0" maxValue="0.1284" count="520">
        <n v="0.0387"/>
        <n v="0.0471"/>
        <n v="0.05"/>
        <n v="0.0353"/>
        <n v="0.028"/>
        <n v="0.0282"/>
        <n v="0.0304"/>
        <n v="0.0287"/>
        <n v="0.0376"/>
        <n v="0.0361"/>
        <n v="0.0356"/>
        <n v="0.092"/>
        <n v="0.0091"/>
        <n v="0.0324"/>
        <n v="0.0492"/>
        <n v="0.0217"/>
        <n v="0.049"/>
        <n v="0.0286"/>
        <n v="0.0469"/>
        <n v="0.039"/>
        <n v="0.0231"/>
        <n v="0.0266"/>
        <n v="0.0489"/>
        <n v="0.0668"/>
        <n v="0.0464"/>
        <n v="0.0393"/>
        <n v="0.0396"/>
        <n v="0.0224"/>
        <n v="0.0298"/>
        <n v="0.0308"/>
        <n v="0.0411"/>
        <n v="0.0384"/>
        <n v="0.0318"/>
        <n v="0.0347"/>
        <n v="0.0467"/>
        <n v="0.0221"/>
        <n v="0.0521"/>
        <n v="0.029"/>
        <n v="0.0427"/>
        <n v="0.0386"/>
        <n v="0.0192"/>
        <n v="0.024"/>
        <n v="0.0483"/>
        <n v="0.0498"/>
        <n v="0.0582"/>
        <n v="0.0638"/>
        <n v="0.0425"/>
        <n v="0.0436"/>
        <n v="0.0213"/>
        <n v="0.0314"/>
        <n v="0.0309"/>
        <n v="0.0373"/>
        <n v="0.0545"/>
        <n v="0.0241"/>
        <n v="0.0509"/>
        <n v="0.0288"/>
        <n v="0.048"/>
        <n v="0.0446"/>
        <n v="0.0494"/>
        <n v="0.0193"/>
        <n v="0.0532"/>
        <n v="0.0512"/>
        <n v="0.0654"/>
        <n v="0.0687"/>
        <n v="0.0614"/>
        <n v="0.0455"/>
        <n v="0.0319"/>
        <n v="0.0461"/>
        <n v="0.036"/>
        <n v="0.0263"/>
        <n v="0.0336"/>
        <n v="0.0335"/>
        <n v="0.0368"/>
        <n v="0.0382"/>
        <n v="0.0388"/>
        <n v="0.0525"/>
        <n v="0.0279"/>
        <n v="0.0313"/>
        <n v="0.0507"/>
        <n v="0.0513"/>
        <n v="0.0544"/>
        <n v="0.0197"/>
        <n v="0.0315"/>
        <n v="0.0487"/>
        <n v="0.0478"/>
        <n v="0.0649"/>
        <n v="0.0556"/>
        <n v="0.0608"/>
        <n v="0.0491"/>
        <n v="0.0191"/>
        <n v="0.0255"/>
        <n v="0.0362"/>
        <n v="0.0355"/>
        <n v="0.0543"/>
        <n v="0.0268"/>
        <n v="0.0501"/>
        <n v="0.0307"/>
        <n v="0.0465"/>
        <n v="0.055"/>
        <n v="0.0306"/>
        <n v="0.0445"/>
        <n v="0.0697"/>
        <n v="0.0605"/>
        <n v="0.0631"/>
        <n v="0.0559"/>
        <n v="0.0253"/>
        <n v="0.0437"/>
        <n v="0.0351"/>
        <n v="0.0357"/>
        <n v="0.0408"/>
        <n v="0.0365"/>
        <n v="0.0369"/>
        <n v="0.023"/>
        <n v="0.0531"/>
        <n v="0.0273"/>
        <n v="0.0486"/>
        <n v="0.0519"/>
        <n v="0.0534"/>
        <n v="0.016"/>
        <n v="0.0428"/>
        <n v="0.0661"/>
        <n v="0.0527"/>
        <n v="0.0169"/>
        <n v="0.0454"/>
        <n v="0.0339"/>
        <n v="0.0302"/>
        <n v="0.0352"/>
        <n v="0.0232"/>
        <n v="0.0481"/>
        <n v="0.0259"/>
        <n v="0.0508"/>
        <n v="0.0405"/>
        <n v="0.046"/>
        <n v="0.0127"/>
        <n v="0.0274"/>
        <n v="0.0429"/>
        <n v="0.0442"/>
        <n v="0.0624"/>
        <n v="0.0381"/>
        <n v="0.032"/>
        <n v="0.0327"/>
        <n v="0.0363"/>
        <n v="0.038"/>
        <n v="0.0345"/>
        <n v="0.0258"/>
        <n v="0.0533"/>
        <n v="0.0495"/>
        <n v="0.054"/>
        <n v="0.0128"/>
        <n v="0.0441"/>
        <n v="0.0511"/>
        <n v="0.0615"/>
        <n v="0.0551"/>
        <n v="0.0642"/>
        <n v="0.0523"/>
        <n v="0.0485"/>
        <n v="0.0375"/>
        <n v="0.0323"/>
        <n v="0.0344"/>
        <n v="0.0332"/>
        <n v="0.0506"/>
        <n v="0.0372"/>
        <n v="0.0385"/>
        <n v="0.0254"/>
        <n v="0.0517"/>
        <n v="0.0281"/>
        <n v="0.0261"/>
        <n v="0.0399"/>
        <n v="0.0611"/>
        <n v="0.0493"/>
        <n v="0.0636"/>
        <n v="0.0562"/>
        <n v="0.0561"/>
        <n v="0.0435"/>
        <n v="0.0276"/>
        <n v="0.0392"/>
        <n v="0.0378"/>
        <n v="0.0333"/>
        <n v="0.0249"/>
        <n v="0.0558"/>
        <n v="0.0296"/>
        <n v="0.0488"/>
        <n v="0.0423"/>
        <n v="0.063"/>
        <n v="0.0497"/>
        <n v="0.0651"/>
        <n v="0.0412"/>
        <n v="0.0367"/>
        <n v="0.0548"/>
        <n v="0.0791"/>
        <n v="0.0603"/>
        <n v="0.0475"/>
        <n v="0.0283"/>
        <n v="0.04"/>
        <n v="0.0457"/>
        <n v="0.0233"/>
        <n v="0.0272"/>
        <n v="0.051"/>
        <n v="0.0407"/>
        <n v="0.0348"/>
        <n v="0.0607"/>
        <n v="0.0626"/>
        <n v="0.0409"/>
        <n v="0.073"/>
        <n v="0.0575"/>
        <n v="0.0394"/>
        <n v="0.026"/>
        <n v="0.0632"/>
        <n v="0.0443"/>
        <n v="0.0312"/>
        <n v="0.0359"/>
        <n v="0.0284"/>
        <n v="0.0606"/>
        <n v="0.033"/>
        <n v="0.0592"/>
        <n v="0.0589"/>
        <n v="0.0597"/>
        <n v="0.0585"/>
        <n v="0.0673"/>
        <n v="0.0397"/>
        <n v="0.0639"/>
        <n v="0.0796"/>
        <n v="0.0586"/>
        <n v="0.0439"/>
        <n v="0.0422"/>
        <n v="0.0331"/>
        <n v="0.0371"/>
        <n v="0.062"/>
        <n v="0.0516"/>
        <n v="0.0524"/>
        <n v="0.0354"/>
        <n v="0.0648"/>
        <n v="0.0535"/>
        <n v="0.0662"/>
        <n v="0.0634"/>
        <n v="0.0398"/>
        <n v="0.0691"/>
        <n v="0.0539"/>
        <n v="0.0321"/>
        <n v="0.0349"/>
        <n v="0.03"/>
        <n v="0.0317"/>
        <n v="0.0515"/>
        <n v="0.0526"/>
        <n v="0.0698"/>
        <n v="0.045"/>
        <n v="0.0587"/>
        <n v="0.0338"/>
        <n v="0.0337"/>
        <n v="0.0594"/>
        <n v="0.0579"/>
        <n v="0.0389"/>
        <n v="0.0576"/>
        <n v="0.0473"/>
        <n v="0.0236"/>
        <n v="0.057"/>
        <n v="0.0766"/>
        <n v="0.0628"/>
        <n v="0.0329"/>
        <n v="0.068"/>
        <n v="0.0499"/>
        <n v="0.034"/>
        <n v="0.0591"/>
        <n v="0.0379"/>
        <n v="0.0374"/>
        <n v="0.0676"/>
        <n v="0.0456"/>
        <n v="0.0726"/>
        <n v="0.0346"/>
        <n v="0.0612"/>
        <n v="0.0646"/>
        <n v="0.052"/>
        <n v="0.0401"/>
        <n v="0.0413"/>
        <n v="0.0711"/>
        <n v="0.0257"/>
        <n v="0.0285"/>
        <n v="0.0415"/>
        <n v="0.0416"/>
        <n v="0.0267"/>
        <n v="0.0484"/>
        <n v="0.081"/>
        <n v="0.0547"/>
        <n v="0.0404"/>
        <n v="0.0601"/>
        <n v="0.0458"/>
        <n v="0.0645"/>
        <n v="0.069"/>
        <n v="0.0251"/>
        <n v="0.0617"/>
        <n v="0.0417"/>
        <n v="0.0433"/>
        <n v="0.0326"/>
        <n v="0.0444"/>
        <n v="0.0538"/>
        <n v="0.0514"/>
        <n v="0.0769"/>
        <n v="0.0574"/>
        <n v="0.0715"/>
        <n v="0.0503"/>
        <n v="0.064"/>
        <n v="0.0669"/>
        <n v="0.0325"/>
        <n v="0.0299"/>
        <n v="0.0468"/>
        <n v="0.0256"/>
        <n v="0.0449"/>
        <n v="0.0568"/>
        <n v="0.0752"/>
        <n v="0.0438"/>
        <n v="0.0704"/>
        <n v="0.0383"/>
        <n v="0.043"/>
        <n v="0.0228"/>
        <n v="0.0599"/>
        <n v="0.0364"/>
        <n v="0.0265"/>
        <n v="0.0432"/>
        <n v="0.0243"/>
        <n v="0.0264"/>
        <n v="0.0451"/>
        <n v="0.0744"/>
        <n v="0.0557"/>
        <n v="0.0418"/>
        <n v="0.035"/>
        <n v="0.0657"/>
        <n v="0.0643"/>
        <n v="0.0571"/>
        <n v="0.0583"/>
        <n v="0.0563"/>
        <n v="0.031"/>
        <n v="0.037"/>
        <n v="0.0658"/>
        <n v="0.0462"/>
        <n v="0.0292"/>
        <n v="0.0564"/>
        <n v="0.0935"/>
        <n v="0.0275"/>
        <n v="0.0235"/>
        <n v="0.0633"/>
        <n v="0.0542"/>
        <n v="0.0623"/>
        <n v="0.0208"/>
        <n v="0.0789"/>
        <n v="0.0278"/>
        <n v="0.027"/>
        <n v="0.0277"/>
        <n v="0.0459"/>
        <n v="0.0647"/>
        <n v="0.0541"/>
        <n v="0.0301"/>
        <n v="0.0334"/>
        <n v="0.061"/>
        <n v="0.0619"/>
        <n v="0.0838"/>
        <n v="0.0246"/>
        <n v="0.0477"/>
        <n v="0.0341"/>
        <n v="0.0212"/>
        <n v="0.0622"/>
        <n v="0.0237"/>
        <n v="0.044"/>
        <n v="0.0843"/>
        <n v="0.0291"/>
        <n v="0.0311"/>
        <n v="0.0452"/>
        <n v="0.066"/>
        <n v="0.0604"/>
        <n v="0.0202"/>
        <n v="0.0402"/>
        <n v="0.083"/>
        <n v="0.058"/>
        <n v="0.0453"/>
        <n v="0.0695"/>
        <n v="0.0448"/>
        <n v="0.0596"/>
        <n v="0.022"/>
        <n v="0.0659"/>
        <n v="0.0431"/>
        <n v="0.0784"/>
        <n v="0.0295"/>
        <n v="0"/>
        <n v="0.0625"/>
        <n v="0.0289"/>
        <n v="0.0472"/>
        <n v="0.0552"/>
        <n v="0.0247"/>
        <n v="0.0434"/>
        <n v="0.0696"/>
        <n v="0.0316"/>
        <n v="0.042"/>
        <n v="0.0239"/>
        <n v="0.0447"/>
        <n v="0.0406"/>
        <n v="0.0391"/>
        <n v="0.0665"/>
        <n v="0.0496"/>
        <n v="0.0426"/>
        <n v="0.0297"/>
        <n v="0.0573"/>
        <n v="0.0737"/>
        <n v="0.0885"/>
        <n v="0.041"/>
        <n v="0.0549"/>
        <n v="0.0621"/>
        <n v="0.0343"/>
        <n v="0.0504"/>
        <n v="0.0616"/>
        <n v="0.0227"/>
        <n v="0.0706"/>
        <n v="0.0674"/>
        <n v="0.1054"/>
        <n v="0.0588"/>
        <n v="0.0537"/>
        <n v="0.0759"/>
        <n v="0.0743"/>
        <n v="0.1062"/>
        <n v="0.0685"/>
        <n v="0.059"/>
        <n v="0.0214"/>
        <n v="0.0663"/>
        <n v="0.0242"/>
        <n v="0.0414"/>
        <n v="0.0748"/>
        <n v="0.0358"/>
        <n v="0.1103"/>
        <n v="0.0554"/>
        <n v="0.0528"/>
        <n v="0.0565"/>
        <n v="0.0613"/>
        <n v="0.0226"/>
        <n v="0.0778"/>
        <n v="0.0474"/>
        <n v="0.0732"/>
        <n v="0.0806"/>
        <n v="0.1158"/>
        <n v="0.0303"/>
        <n v="0.0566"/>
        <n v="0.0609"/>
        <n v="0.0602"/>
        <n v="0.0655"/>
        <n v="0.0211"/>
        <n v="0.0735"/>
        <n v="0.0216"/>
        <n v="0.0322"/>
        <n v="0.1005"/>
        <n v="0.0424"/>
        <n v="0.0675"/>
        <n v="0.0578"/>
        <n v="0.0185"/>
        <n v="0.0672"/>
        <n v="0.0403"/>
        <n v="0.0716"/>
        <n v="0.0897"/>
        <n v="0.0366"/>
        <n v="0.0721"/>
        <n v="0.0595"/>
        <n v="0.0666"/>
        <n v="0.0688"/>
        <n v="0.0925"/>
        <n v="0.0342"/>
        <n v="0.0476"/>
        <n v="0.0664"/>
        <n v="0.025"/>
        <n v="0.0727"/>
        <n v="0.0859"/>
        <n v="0.0269"/>
        <n v="0.0479"/>
        <n v="0.0194"/>
        <n v="0.0593"/>
        <n v="0.0765"/>
        <n v="0.0656"/>
        <n v="0.0377"/>
        <n v="0.0248"/>
        <n v="0.0222"/>
        <n v="0.0419"/>
        <n v="0.0629"/>
        <n v="0.0807"/>
        <n v="0.0271"/>
        <n v="0.0705"/>
        <n v="0.0553"/>
        <n v="0.0522"/>
        <n v="0.0203"/>
        <n v="0.0874"/>
        <n v="0.0294"/>
        <n v="0.0234"/>
        <n v="0.071"/>
        <n v="0.0204"/>
        <n v="0.0739"/>
        <n v="0.047"/>
        <n v="0.0577"/>
        <n v="0.0684"/>
        <n v="0.0395"/>
        <n v="0.0529"/>
        <n v="0.0536"/>
        <n v="0.0546"/>
        <n v="0.0245"/>
        <n v="0.0707"/>
        <n v="0.056"/>
        <n v="0.0581"/>
        <n v="0.0812"/>
        <n v="0.1284"/>
        <n v="0.0518"/>
        <n v="0.0555"/>
        <n v="0.0305"/>
        <n v="0.1222"/>
        <n v="0.0689"/>
        <n v="0.0708"/>
        <n v="0.0917"/>
        <n v="0.1263"/>
        <n v="0.0198"/>
        <n v="0.0328"/>
        <n v="0.0635"/>
        <n v="0.0902"/>
        <n v="0.123"/>
        <n v="0.0709"/>
        <n v="0.0189"/>
        <n v="0.0818"/>
        <n v="0.1098"/>
        <m/>
      </sharedItems>
    </cacheField>
    <cacheField name="平均点击成本" numFmtId="0">
      <sharedItems containsString="0" containsBlank="1" containsNumber="1" minValue="0" maxValue="5.43" count="154">
        <n v="0.39"/>
        <n v="0.36"/>
        <n v="0.54"/>
        <n v="0.78"/>
        <n v="0.8"/>
        <n v="0.5"/>
        <n v="0.67"/>
        <n v="0.88"/>
        <n v="1.24"/>
        <n v="0.55"/>
        <n v="0.51"/>
        <n v="0.32"/>
        <n v="1.44"/>
        <n v="0.64"/>
        <n v="0.7"/>
        <n v="0.61"/>
        <n v="0.46"/>
        <n v="0.82"/>
        <n v="1.08"/>
        <n v="0.66"/>
        <n v="0.95"/>
        <n v="0.6"/>
        <n v="0.53"/>
        <n v="0.38"/>
        <n v="0.33"/>
        <n v="0.79"/>
        <n v="0.77"/>
        <n v="0.65"/>
        <n v="0.73"/>
        <n v="1.03"/>
        <n v="0.52"/>
        <n v="0.48"/>
        <n v="0.62"/>
        <n v="0.59"/>
        <n v="0.44"/>
        <n v="0.68"/>
        <n v="0.98"/>
        <n v="0.81"/>
        <n v="0.23"/>
        <n v="0.27"/>
        <n v="0.22"/>
        <n v="0.21"/>
        <n v="0.26"/>
        <n v="0.4"/>
        <n v="0.94"/>
        <n v="1.1"/>
        <n v="0.49"/>
        <n v="0.74"/>
        <n v="1.05"/>
        <n v="0.29"/>
        <n v="0.3"/>
        <n v="0.2"/>
        <n v="1.69"/>
        <n v="0.76"/>
        <n v="0.84"/>
        <n v="0.58"/>
        <n v="0.63"/>
        <n v="0.41"/>
        <n v="1.22"/>
        <n v="0.25"/>
        <n v="0.17"/>
        <n v="4.86"/>
        <n v="0.31"/>
        <n v="0.86"/>
        <n v="0.96"/>
        <n v="1.2"/>
        <n v="0.93"/>
        <n v="1.06"/>
        <n v="0.56"/>
        <n v="0.19"/>
        <n v="5.43"/>
        <n v="0.34"/>
        <n v="0.87"/>
        <n v="1.49"/>
        <n v="0.72"/>
        <n v="0.89"/>
        <n v="0.24"/>
        <n v="4.74"/>
        <n v="1.36"/>
        <n v="0.91"/>
        <n v="0.9"/>
        <n v="0.35"/>
        <n v="4.91"/>
        <n v="0.75"/>
        <n v="0.85"/>
        <n v="0.57"/>
        <n v="1.17"/>
        <n v="0.42"/>
        <n v="0.69"/>
        <n v="0.83"/>
        <n v="1.21"/>
        <n v="2.35"/>
        <n v="1.02"/>
        <n v="0.92"/>
        <n v="2.18"/>
        <n v="1.11"/>
        <n v="1.14"/>
        <n v="0.47"/>
        <n v="2.38"/>
        <n v="0.97"/>
        <n v="1"/>
        <n v="0.15"/>
        <n v="0.28"/>
        <n v="1.32"/>
        <n v="0.45"/>
        <n v="0.16"/>
        <n v="2.39"/>
        <n v="2.45"/>
        <n v="0.18"/>
        <n v="0.71"/>
        <n v="1.04"/>
        <n v="0.99"/>
        <n v="0.43"/>
        <n v="1.18"/>
        <n v="0.13"/>
        <n v="1.01"/>
        <n v="0.14"/>
        <n v="1.23"/>
        <n v="0.08"/>
        <n v="1.07"/>
        <n v="0.12"/>
        <n v="1.34"/>
        <n v="1.25"/>
        <n v="0.09"/>
        <n v="1.15"/>
        <n v="1.13"/>
        <n v="0.07"/>
        <n v="1.16"/>
        <n v="0.06"/>
        <n v="1.26"/>
        <n v="0"/>
        <n v="1.09"/>
        <n v="1.27"/>
        <n v="0.37"/>
        <n v="0.11"/>
        <n v="1.33"/>
        <n v="1.43"/>
        <n v="1.37"/>
        <n v="1.59"/>
        <n v="1.19"/>
        <n v="1.41"/>
        <n v="1.31"/>
        <n v="1.38"/>
        <n v="1.28"/>
        <n v="1.39"/>
        <n v="1.47"/>
        <n v="1.73"/>
        <n v="1.29"/>
        <n v="1.48"/>
        <n v="1.35"/>
        <n v="1.55"/>
        <n v="1.51"/>
        <n v="1.12"/>
        <m/>
      </sharedItems>
    </cacheField>
    <cacheField name="平均千次展示费用" numFmtId="0">
      <sharedItems containsString="0" containsBlank="1" containsNumber="1" minValue="0" maxValue="137.54" count="1138">
        <n v="15.07"/>
        <n v="16.82"/>
        <n v="27"/>
        <n v="27.63"/>
        <n v="22.46"/>
        <n v="14.23"/>
        <n v="20.39"/>
        <n v="25.35"/>
        <n v="46.7"/>
        <n v="19.84"/>
        <n v="18.06"/>
        <n v="29.77"/>
        <n v="13.09"/>
        <n v="20.65"/>
        <n v="34.24"/>
        <n v="13.33"/>
        <n v="22.53"/>
        <n v="19.08"/>
        <n v="38.56"/>
        <n v="42.3"/>
        <n v="32.43"/>
        <n v="21.93"/>
        <n v="15.99"/>
        <n v="15.47"/>
        <n v="35.39"/>
        <n v="17.81"/>
        <n v="15.33"/>
        <n v="15.15"/>
        <n v="31.4"/>
        <n v="17.33"/>
        <n v="19.5"/>
        <n v="22.48"/>
        <n v="20"/>
        <n v="15.35"/>
        <n v="20.82"/>
        <n v="28.92"/>
        <n v="13.14"/>
        <n v="23.07"/>
        <n v="20.25"/>
        <n v="29.18"/>
        <n v="37.73"/>
        <n v="37.96"/>
        <n v="19.74"/>
        <n v="14.13"/>
        <n v="10.9"/>
        <n v="13.57"/>
        <n v="12.62"/>
        <n v="13.24"/>
        <n v="12.65"/>
        <n v="17.07"/>
        <n v="14.44"/>
        <n v="32.4"/>
        <n v="17.49"/>
        <n v="19.96"/>
        <n v="29.08"/>
        <n v="47.08"/>
        <n v="18.1"/>
        <n v="17.45"/>
        <n v="21.99"/>
        <n v="35.4"/>
        <n v="14.7"/>
        <n v="24.61"/>
        <n v="21.4"/>
        <n v="32.56"/>
        <n v="48.99"/>
        <n v="40.26"/>
        <n v="20.32"/>
        <n v="17.25"/>
        <n v="15.64"/>
        <n v="12.81"/>
        <n v="22.45"/>
        <n v="26.84"/>
        <n v="23.38"/>
        <n v="53.94"/>
        <n v="13.68"/>
        <n v="27.29"/>
        <n v="20.69"/>
        <n v="21.76"/>
        <n v="28.05"/>
        <n v="48.9"/>
        <n v="18.3"/>
        <n v="18.43"/>
        <n v="22.55"/>
        <n v="33.24"/>
        <n v="16.94"/>
        <n v="22.47"/>
        <n v="25.32"/>
        <n v="39.67"/>
        <n v="62.8"/>
        <n v="42.22"/>
        <n v="17.41"/>
        <n v="18.82"/>
        <n v="12.27"/>
        <n v="13.06"/>
        <n v="11.34"/>
        <n v="15.9"/>
        <n v="20.19"/>
        <n v="23.57"/>
        <n v="92.65"/>
        <n v="14.21"/>
        <n v="32.45"/>
        <n v="22.06"/>
        <n v="33.3"/>
        <n v="56.75"/>
        <n v="19.13"/>
        <n v="21.06"/>
        <n v="34.89"/>
        <n v="16.53"/>
        <n v="23.83"/>
        <n v="28.64"/>
        <n v="31.85"/>
        <n v="49.11"/>
        <n v="52.7"/>
        <n v="19.94"/>
        <n v="17.13"/>
        <n v="12.11"/>
        <n v="9.72"/>
        <n v="12.93"/>
        <n v="12.83"/>
        <n v="17.99"/>
        <n v="27.28"/>
        <n v="137.54"/>
        <n v="14.88"/>
        <n v="26.15"/>
        <n v="24.14"/>
        <n v="22.8"/>
        <n v="28.12"/>
        <n v="60.65"/>
        <n v="18.2"/>
        <n v="18.07"/>
        <n v="18.68"/>
        <n v="29.79"/>
        <n v="14.4"/>
        <n v="25.55"/>
        <n v="23.7"/>
        <n v="35.04"/>
        <n v="46.03"/>
        <n v="43.97"/>
        <n v="13.87"/>
        <n v="16.96"/>
        <n v="14.27"/>
        <n v="12.12"/>
        <n v="15.4"/>
        <n v="13.52"/>
        <n v="25.57"/>
        <n v="80.22"/>
        <n v="15.03"/>
        <n v="26.99"/>
        <n v="22.19"/>
        <n v="18.88"/>
        <n v="31.04"/>
        <n v="53.17"/>
        <n v="17.51"/>
        <n v="16.98"/>
        <n v="19.77"/>
        <n v="31.89"/>
        <n v="22.28"/>
        <n v="23.64"/>
        <n v="46.41"/>
        <n v="36.6"/>
        <n v="35.27"/>
        <n v="12.45"/>
        <n v="16.45"/>
        <n v="16.19"/>
        <n v="15.31"/>
        <n v="12.49"/>
        <n v="18.19"/>
        <n v="10.63"/>
        <n v="23.91"/>
        <n v="127.4"/>
        <n v="14.78"/>
        <n v="27.09"/>
        <n v="18.71"/>
        <n v="34.87"/>
        <n v="54.79"/>
        <n v="18.55"/>
        <n v="18.56"/>
        <n v="17.84"/>
        <n v="32.52"/>
        <n v="15.13"/>
        <n v="22.4"/>
        <n v="24.75"/>
        <n v="33.14"/>
        <n v="41.22"/>
        <n v="29.86"/>
        <n v="15.44"/>
        <n v="18.98"/>
        <n v="15.43"/>
        <n v="20.02"/>
        <n v="12.53"/>
        <n v="25.3"/>
        <n v="12.75"/>
        <n v="24.19"/>
        <n v="71.51"/>
        <n v="15.29"/>
        <n v="27.64"/>
        <n v="25.37"/>
        <n v="31.06"/>
        <n v="51.64"/>
        <n v="17.92"/>
        <n v="21.11"/>
        <n v="15.71"/>
        <n v="25.9"/>
        <n v="24.54"/>
        <n v="37.44"/>
        <n v="42.75"/>
        <n v="28.65"/>
        <n v="23.94"/>
        <n v="22.3"/>
        <n v="17.3"/>
        <n v="22.12"/>
        <n v="12.59"/>
        <n v="23.56"/>
        <n v="12.76"/>
        <n v="27.52"/>
        <n v="47.05"/>
        <n v="46.24"/>
        <n v="66.77"/>
        <n v="27.92"/>
        <n v="20.76"/>
        <n v="34.54"/>
        <n v="46.99"/>
        <n v="17.59"/>
        <n v="15.48"/>
        <n v="25.92"/>
        <n v="26.52"/>
        <n v="48.3"/>
        <n v="28.16"/>
        <n v="22.49"/>
        <n v="19.02"/>
        <n v="21.36"/>
        <n v="13.84"/>
        <n v="24.95"/>
        <n v="14.67"/>
        <n v="27.06"/>
        <n v="45.13"/>
        <n v="42.32"/>
        <n v="17.28"/>
        <n v="31.08"/>
        <n v="30.75"/>
        <n v="20.87"/>
        <n v="72.94"/>
        <n v="16.67"/>
        <n v="35.76"/>
        <n v="23.27"/>
        <n v="37.38"/>
        <n v="42.65"/>
        <n v="16.87"/>
        <n v="20.67"/>
        <n v="25.29"/>
        <n v="24.9"/>
        <n v="33.21"/>
        <n v="42.72"/>
        <n v="26.8"/>
        <n v="18.85"/>
        <n v="16.81"/>
        <n v="20.59"/>
        <n v="14.81"/>
        <n v="23.36"/>
        <n v="14.01"/>
        <n v="26.07"/>
        <n v="47.75"/>
        <n v="40.83"/>
        <n v="13.97"/>
        <n v="25.14"/>
        <n v="11.01"/>
        <n v="16.05"/>
        <n v="19.73"/>
        <n v="61.2"/>
        <n v="14.34"/>
        <n v="32.5"/>
        <n v="15.46"/>
        <n v="41.3"/>
        <n v="37.85"/>
        <n v="16.91"/>
        <n v="17.83"/>
        <n v="16.48"/>
        <n v="28.51"/>
        <n v="32.29"/>
        <n v="44.33"/>
        <n v="22.93"/>
        <n v="17.06"/>
        <n v="9.75"/>
        <n v="20.11"/>
        <n v="11.2"/>
        <n v="20.62"/>
        <n v="28.81"/>
        <n v="50.03"/>
        <n v="39.93"/>
        <n v="15.05"/>
        <n v="14.98"/>
        <n v="11.81"/>
        <n v="11.17"/>
        <n v="22.97"/>
        <n v="65.5"/>
        <n v="9.44"/>
        <n v="29.99"/>
        <n v="22.21"/>
        <n v="16.5"/>
        <n v="30.85"/>
        <n v="36.68"/>
        <n v="16.58"/>
        <n v="17.19"/>
        <n v="16.62"/>
        <n v="14.8"/>
        <n v="28"/>
        <n v="31.12"/>
        <n v="38.52"/>
        <n v="15"/>
        <n v="9.27"/>
        <n v="18.16"/>
        <n v="10.07"/>
        <n v="30.97"/>
        <n v="50.26"/>
        <n v="34.13"/>
        <n v="13.18"/>
        <n v="11.05"/>
        <n v="11.12"/>
        <n v="20.06"/>
        <n v="76.27"/>
        <n v="9.71"/>
        <n v="19.33"/>
        <n v="14.61"/>
        <n v="28.83"/>
        <n v="38.07"/>
        <n v="14.39"/>
        <n v="14.41"/>
        <n v="25.69"/>
        <n v="27.85"/>
        <n v="30.36"/>
        <n v="16.35"/>
        <n v="8.6"/>
        <n v="9.55"/>
        <n v="17.87"/>
        <n v="13.1"/>
        <n v="20.21"/>
        <n v="9.47"/>
        <n v="30.13"/>
        <n v="42.06"/>
        <n v="36.36"/>
        <n v="12.29"/>
        <n v="9.09"/>
        <n v="7.72"/>
        <n v="19.85"/>
        <n v="14.64"/>
        <n v="29.22"/>
        <n v="21.24"/>
        <n v="15.96"/>
        <n v="23.33"/>
        <n v="49.01"/>
        <n v="16.47"/>
        <n v="20.94"/>
        <n v="13.88"/>
        <n v="16.31"/>
        <n v="21.86"/>
        <n v="29.83"/>
        <n v="30.61"/>
        <n v="15.38"/>
        <n v="8.41"/>
        <n v="9.69"/>
        <n v="21.17"/>
        <n v="15.23"/>
        <n v="22.69"/>
        <n v="10.5"/>
        <n v="22.77"/>
        <n v="52.87"/>
        <n v="43.24"/>
        <n v="15.91"/>
        <n v="14.37"/>
        <n v="11.91"/>
        <n v="9.53"/>
        <n v="13.72"/>
        <n v="13.45"/>
        <n v="26.51"/>
        <n v="23.6"/>
        <n v="14.19"/>
        <n v="25.02"/>
        <n v="54.87"/>
        <n v="16.38"/>
        <n v="15.86"/>
        <n v="14.71"/>
        <n v="17.22"/>
        <n v="19.72"/>
        <n v="26.76"/>
        <n v="38.05"/>
        <n v="13.94"/>
        <n v="10.59"/>
        <n v="18.09"/>
        <n v="17.62"/>
        <n v="20.41"/>
        <n v="13.08"/>
        <n v="29.9"/>
        <n v="52.64"/>
        <n v="34.94"/>
        <n v="18.04"/>
        <n v="12.8"/>
        <n v="9.93"/>
        <n v="9.19"/>
        <n v="16.7"/>
        <n v="39.38"/>
        <n v="35.37"/>
        <n v="25.36"/>
        <n v="22.31"/>
        <n v="6.41"/>
        <n v="27.15"/>
        <n v="13.01"/>
        <n v="14.02"/>
        <n v="9.32"/>
        <n v="26.31"/>
        <n v="22.5"/>
        <n v="28.08"/>
        <n v="12.03"/>
        <n v="15.02"/>
        <n v="19.26"/>
        <n v="21.6"/>
        <n v="15.98"/>
        <n v="9.52"/>
        <n v="15.7"/>
        <n v="19.06"/>
        <n v="10.79"/>
        <n v="52.05"/>
        <n v="40.04"/>
        <n v="17.53"/>
        <n v="9.97"/>
        <n v="9.01"/>
        <n v="20.47"/>
        <n v="35.36"/>
        <n v="26.82"/>
        <n v="12.44"/>
        <n v="9.56"/>
        <n v="14.96"/>
        <n v="14.79"/>
        <n v="15.21"/>
        <n v="13.83"/>
        <n v="8.62"/>
        <n v="27.82"/>
        <n v="19.86"/>
        <n v="25"/>
        <n v="40.45"/>
        <n v="13.67"/>
        <n v="15.92"/>
        <n v="10.6"/>
        <n v="15.66"/>
        <n v="19.35"/>
        <n v="20.12"/>
        <n v="10.3"/>
        <n v="29.61"/>
        <n v="69.23"/>
        <n v="41.39"/>
        <n v="18.11"/>
        <n v="10.7"/>
        <n v="9.36"/>
        <n v="21.95"/>
        <n v="43.18"/>
        <n v="29.82"/>
        <n v="9.77"/>
        <n v="5.28"/>
        <n v="19.81"/>
        <n v="12.13"/>
        <n v="22.23"/>
        <n v="8.65"/>
        <n v="21.05"/>
        <n v="25.44"/>
        <n v="58.06"/>
        <n v="12.91"/>
        <n v="17.39"/>
        <n v="17.1"/>
        <n v="15.26"/>
        <n v="15.82"/>
        <n v="22.02"/>
        <n v="10.05"/>
        <n v="67.41"/>
        <n v="45.77"/>
        <n v="18.21"/>
        <n v="11.19"/>
        <n v="40.9"/>
        <n v="29.64"/>
        <n v="8.25"/>
        <n v="4.83"/>
        <n v="14.82"/>
        <n v="12.1"/>
        <n v="14.49"/>
        <n v="13.66"/>
        <n v="7.95"/>
        <n v="19.03"/>
        <n v="22.57"/>
        <n v="43.56"/>
        <n v="12.28"/>
        <n v="13.54"/>
        <n v="17.2"/>
        <n v="26.25"/>
        <n v="16.25"/>
        <n v="8.44"/>
        <n v="13.63"/>
        <n v="20.26"/>
        <n v="8.95"/>
        <n v="26.97"/>
        <n v="74.7"/>
        <n v="33.53"/>
        <n v="17.57"/>
        <n v="9.88"/>
        <n v="10.09"/>
        <n v="14.53"/>
        <n v="37.43"/>
        <n v="28.35"/>
        <n v="8.76"/>
        <n v="5.12"/>
        <n v="17.4"/>
        <n v="11.1"/>
        <n v="13.53"/>
        <n v="14.42"/>
        <n v="7.91"/>
        <n v="23.32"/>
        <n v="19.09"/>
        <n v="43.38"/>
        <n v="14.57"/>
        <n v="13.92"/>
        <n v="19.68"/>
        <n v="28.87"/>
        <n v="14.31"/>
        <n v="7.46"/>
        <n v="13.15"/>
        <n v="14.54"/>
        <n v="16.64"/>
        <n v="7.75"/>
        <n v="25.48"/>
        <n v="47.09"/>
        <n v="27.23"/>
        <n v="14.16"/>
        <n v="7.76"/>
        <n v="8.89"/>
        <n v="15.1"/>
        <n v="46.08"/>
        <n v="7.94"/>
        <n v="4.53"/>
        <n v="10.29"/>
        <n v="19.52"/>
        <n v="40.71"/>
        <n v="14.46"/>
        <n v="13.23"/>
        <n v="21.79"/>
        <n v="8.81"/>
        <n v="16.65"/>
        <n v="16.27"/>
        <n v="7.19"/>
        <n v="23.9"/>
        <n v="52.52"/>
        <n v="36.44"/>
        <n v="13.65"/>
        <n v="9.61"/>
        <n v="16.29"/>
        <n v="46.37"/>
        <n v="24.21"/>
        <n v="8.38"/>
        <n v="4.67"/>
        <n v="14.6"/>
        <n v="11.88"/>
        <n v="14.76"/>
        <n v="20.89"/>
        <n v="13.4"/>
        <n v="8.99"/>
        <n v="40.34"/>
        <n v="13.8"/>
        <n v="21.01"/>
        <n v="35.75"/>
        <n v="17.23"/>
        <n v="8.15"/>
        <n v="12.74"/>
        <n v="19.44"/>
        <n v="18.05"/>
        <n v="26.45"/>
        <n v="46.83"/>
        <n v="38.13"/>
        <n v="13.21"/>
        <n v="8.26"/>
        <n v="10.36"/>
        <n v="15.81"/>
        <n v="35.09"/>
        <n v="23.34"/>
        <n v="10.8"/>
        <n v="5.59"/>
        <n v="18.64"/>
        <n v="12.97"/>
        <n v="12.47"/>
        <n v="15.09"/>
        <n v="13.74"/>
        <n v="10.73"/>
        <n v="18.32"/>
        <n v="19.8"/>
        <n v="42.1"/>
        <n v="15.68"/>
        <n v="14.52"/>
        <n v="18.72"/>
        <n v="32.46"/>
        <n v="18.84"/>
        <n v="10.64"/>
        <n v="13.78"/>
        <n v="19.01"/>
        <n v="18.34"/>
        <n v="9.23"/>
        <n v="59.77"/>
        <n v="48.03"/>
        <n v="15.53"/>
        <n v="9.91"/>
        <n v="9.38"/>
        <n v="34.73"/>
        <n v="34.56"/>
        <n v="9.7"/>
        <n v="4.86"/>
        <n v="12.87"/>
        <n v="14.03"/>
        <n v="19.37"/>
        <n v="10.17"/>
        <n v="7.18"/>
        <n v="13.71"/>
        <n v="13.49"/>
        <n v="29.6"/>
        <n v="18.99"/>
        <n v="48.91"/>
        <n v="14.12"/>
        <n v="20.44"/>
        <n v="28.32"/>
        <n v="13.7"/>
        <n v="21.39"/>
        <n v="18.78"/>
        <n v="28.69"/>
        <n v="49.89"/>
        <n v="41.58"/>
        <n v="17.98"/>
        <n v="10.78"/>
        <n v="10.2"/>
        <n v="44.49"/>
        <n v="34.36"/>
        <n v="12.18"/>
        <n v="4.24"/>
        <n v="16.84"/>
        <n v="9.96"/>
        <n v="6.09"/>
        <n v="15.36"/>
        <n v="14.2"/>
        <n v="21.82"/>
        <n v="21.33"/>
        <n v="22.08"/>
        <n v="59.71"/>
        <n v="20.34"/>
        <n v="40.61"/>
        <n v="19.71"/>
        <n v="13"/>
        <n v="14.77"/>
        <n v="22.65"/>
        <n v="18.57"/>
        <n v="9.41"/>
        <n v="28.07"/>
        <n v="51.85"/>
        <n v="46.3"/>
        <n v="17.82"/>
        <n v="9.6"/>
        <n v="19.2"/>
        <n v="52.44"/>
        <n v="12.85"/>
        <n v="3.88"/>
        <n v="14.3"/>
        <n v="16.15"/>
        <n v="18.51"/>
        <n v="9.39"/>
        <n v="10.66"/>
        <n v="5.27"/>
        <n v="14.06"/>
        <n v="26.9"/>
        <n v="18.46"/>
        <n v="25.87"/>
        <n v="52.29"/>
        <n v="13.07"/>
        <n v="29.35"/>
        <n v="21.71"/>
        <n v="14.89"/>
        <n v="20.04"/>
        <n v="18.44"/>
        <n v="8.2"/>
        <n v="34.95"/>
        <n v="53.67"/>
        <n v="38.19"/>
        <n v="16.21"/>
        <n v="9.46"/>
        <n v="9.81"/>
        <n v="20.83"/>
        <n v="54.14"/>
        <n v="31.65"/>
        <n v="11.7"/>
        <n v="3.8"/>
        <n v="17.47"/>
        <n v="18.81"/>
        <n v="10.51"/>
        <n v="12.2"/>
        <n v="4.94"/>
        <n v="14.59"/>
        <n v="10.47"/>
        <n v="18.23"/>
        <n v="26.28"/>
        <n v="53.21"/>
        <n v="0"/>
        <n v="12.99"/>
        <n v="15.58"/>
        <n v="24.51"/>
        <n v="15.37"/>
        <n v="10.81"/>
        <n v="13.79"/>
        <n v="16.4"/>
        <n v="16.17"/>
        <n v="7.8"/>
        <n v="52"/>
        <n v="35.87"/>
        <n v="14.72"/>
        <n v="8.8"/>
        <n v="10.39"/>
        <n v="16.76"/>
        <n v="51.55"/>
        <n v="21.45"/>
        <n v="10.4"/>
        <n v="4.14"/>
        <n v="18.91"/>
        <n v="8.85"/>
        <n v="11.29"/>
        <n v="4.41"/>
        <n v="7.69"/>
        <n v="20.46"/>
        <n v="21.69"/>
        <n v="44.55"/>
        <n v="14.83"/>
        <n v="14.58"/>
        <n v="20.92"/>
        <n v="27.89"/>
        <n v="12.69"/>
        <n v="12.77"/>
        <n v="8.49"/>
        <n v="24.84"/>
        <n v="28.11"/>
        <n v="42.89"/>
        <n v="12.15"/>
        <n v="8.96"/>
        <n v="13.2"/>
        <n v="40.57"/>
        <n v="10.57"/>
        <n v="4.02"/>
        <n v="12.54"/>
        <n v="22.1"/>
        <n v="11.07"/>
        <n v="12.16"/>
        <n v="16.77"/>
        <n v="44.37"/>
        <n v="37.7"/>
        <n v="47.61"/>
        <n v="38.85"/>
        <n v="12.35"/>
        <n v="25.84"/>
        <n v="45.7"/>
        <n v="22.59"/>
        <n v="13.22"/>
        <n v="25.68"/>
        <n v="51.38"/>
        <n v="38.27"/>
        <n v="9.65"/>
        <n v="13.82"/>
        <n v="51.95"/>
        <n v="22.95"/>
        <n v="3.96"/>
        <n v="14.47"/>
        <n v="13.25"/>
        <n v="21.19"/>
        <n v="12.4"/>
        <n v="10.82"/>
        <n v="12.5"/>
        <n v="32.73"/>
        <n v="39.53"/>
        <n v="18.02"/>
        <n v="36.31"/>
        <n v="9.89"/>
        <n v="14.68"/>
        <n v="21.03"/>
        <n v="39.15"/>
        <n v="18.8"/>
        <n v="11.48"/>
        <n v="24.91"/>
        <n v="48.12"/>
        <n v="37.99"/>
        <n v="10.12"/>
        <n v="53.96"/>
        <n v="25.45"/>
        <n v="10.48"/>
        <n v="16.16"/>
        <n v="13.36"/>
        <n v="10.88"/>
        <n v="9.66"/>
        <n v="8.64"/>
        <n v="15.49"/>
        <n v="12.6"/>
        <n v="17"/>
        <n v="41.89"/>
        <n v="45.67"/>
        <n v="19.21"/>
        <n v="29.09"/>
        <n v="10.41"/>
        <n v="17.03"/>
        <n v="22.43"/>
        <n v="37.57"/>
        <n v="28.47"/>
        <n v="39.12"/>
        <n v="38.46"/>
        <n v="9.82"/>
        <n v="12.89"/>
        <n v="18.77"/>
        <n v="26.1"/>
        <n v="10.98"/>
        <n v="4.57"/>
        <n v="13.41"/>
        <n v="10.06"/>
        <n v="9.48"/>
        <n v="8.28"/>
        <n v="13.85"/>
        <n v="13.58"/>
        <n v="42.08"/>
        <n v="50.72"/>
        <n v="18.96"/>
        <n v="36.71"/>
        <n v="11"/>
        <n v="39.99"/>
        <n v="10.68"/>
        <n v="16.73"/>
        <n v="29.57"/>
        <n v="51.33"/>
        <n v="38.02"/>
        <n v="10.43"/>
        <n v="17.68"/>
        <n v="76.25"/>
        <n v="27.07"/>
        <n v="12.08"/>
        <n v="4.77"/>
        <n v="17.8"/>
        <n v="11.44"/>
        <n v="9.54"/>
        <n v="8.05"/>
        <n v="13.81"/>
        <n v="17.14"/>
        <n v="13.35"/>
        <n v="51.25"/>
        <n v="61.52"/>
        <n v="22.39"/>
        <n v="40.47"/>
        <n v="10.01"/>
        <n v="16.18"/>
        <n v="22.87"/>
        <n v="36.2"/>
        <n v="21.8"/>
        <n v="27.19"/>
        <n v="69.96"/>
        <n v="38.34"/>
        <n v="11.26"/>
        <n v="54.13"/>
        <n v="12"/>
        <n v="4.96"/>
        <n v="13.32"/>
        <n v="15.51"/>
        <n v="11.82"/>
        <n v="9.3"/>
        <n v="8.1"/>
        <n v="14.73"/>
        <n v="15.3"/>
        <n v="11.94"/>
        <n v="49.02"/>
        <n v="52.18"/>
        <n v="32.47"/>
        <n v="10.52"/>
        <n v="34.64"/>
        <n v="18.53"/>
        <n v="16.8"/>
        <n v="27.55"/>
        <n v="54.81"/>
        <n v="44.29"/>
        <n v="9.8"/>
        <n v="18.36"/>
        <n v="64.58"/>
        <n v="5.68"/>
        <n v="13.77"/>
        <n v="17.09"/>
        <n v="10.49"/>
        <n v="10.33"/>
        <n v="21.55"/>
        <n v="14.92"/>
        <n v="50.7"/>
        <n v="34.75"/>
        <n v="11.65"/>
        <n v="20.49"/>
        <n v="42.96"/>
        <n v="11.15"/>
        <n v="24.57"/>
        <n v="57.33"/>
        <n v="14.86"/>
        <n v="66.26"/>
        <n v="11.21"/>
        <n v="8.47"/>
        <n v="17.72"/>
        <n v="11.75"/>
        <n v="17.56"/>
        <n v="19.1"/>
        <n v="37.66"/>
        <n v="47.71"/>
        <n v="22.22"/>
        <n v="34.71"/>
        <n v="10.34"/>
        <n v="14.56"/>
        <n v="21.52"/>
        <n v="42.4"/>
        <n v="13.04"/>
        <n v="15.24"/>
        <n v="16.14"/>
        <n v="27.33"/>
        <n v="57.74"/>
        <n v="49.57"/>
        <n v="17.44"/>
        <n v="49.2"/>
        <n v="24.59"/>
        <n v="8.04"/>
        <n v="11.06"/>
        <n v="16.55"/>
        <n v="23.52"/>
        <n v="22.9"/>
        <n v="41.87"/>
        <n v="18.28"/>
        <n v="14.35"/>
        <n v="18.94"/>
        <n v="15.34"/>
        <n v="26.57"/>
        <n v="54.63"/>
        <n v="42.26"/>
        <n v="17.36"/>
        <n v="46.29"/>
        <n v="18.54"/>
        <n v="11.11"/>
        <n v="8.03"/>
        <n v="13.89"/>
        <n v="19.63"/>
        <n v="14.55"/>
        <n v="10.58"/>
        <n v="26.61"/>
        <n v="28.57"/>
        <n v="53.97"/>
        <n v="43.2"/>
        <n v="10.67"/>
        <n v="23.15"/>
        <n v="20.79"/>
        <n v="19.69"/>
        <n v="32.26"/>
        <n v="23.96"/>
        <n v="14.99"/>
        <n v="25.49"/>
        <n v="64.64"/>
        <n v="49.66"/>
        <n v="26.35"/>
        <n v="20.73"/>
        <n v="46.55"/>
        <n v="20.68"/>
        <n v="24.29"/>
        <n v="16.59"/>
        <n v="10.94"/>
        <n v="30.37"/>
        <n v="42.05"/>
        <n v="43.5"/>
        <n v="20.35"/>
        <n v="17.24"/>
        <n v="17.04"/>
        <n v="24.24"/>
        <n v="20.01"/>
        <n v="17.16"/>
        <n v="16.78"/>
        <n v="27.32"/>
        <n v="30.53"/>
        <n v="16.9"/>
        <n v="24.97"/>
        <n v="19.47"/>
        <n v="53.35"/>
        <n v="25.67"/>
        <n v="13.59"/>
        <n v="25.17"/>
        <n v="15.28"/>
        <n v="16.68"/>
        <n v="11.02"/>
        <n v="35.08"/>
        <n v="31.8"/>
        <n v="36.79"/>
        <n v="44.62"/>
        <n v="18"/>
        <n v="17.54"/>
        <n v="21.88"/>
        <n v="35.95"/>
        <n v="26.09"/>
        <n v="16.56"/>
        <n v="26.79"/>
        <n v="39.88"/>
        <n v="44.79"/>
        <n v="24.38"/>
        <n v="17.78"/>
        <n v="53.19"/>
        <n v="28.44"/>
        <n v="12.23"/>
        <n v="23.14"/>
        <n v="14.26"/>
        <n v="11.69"/>
        <n v="19.36"/>
        <n v="30.79"/>
        <n v="31.88"/>
        <n v="42.77"/>
        <n v="46.77"/>
        <n v="19.34"/>
        <n v="17.55"/>
        <n v="19.07"/>
        <n v="48.02"/>
        <n v="21.02"/>
        <n v="29.31"/>
        <n v="41.7"/>
        <n v="56.67"/>
        <n v="17.29"/>
        <n v="24.07"/>
        <n v="49.69"/>
        <n v="22.33"/>
        <n v="11.35"/>
        <n v="11.57"/>
        <n v="14.18"/>
        <n v="27.25"/>
        <n v="14.17"/>
        <n v="21.31"/>
        <n v="11.42"/>
        <n v="36.05"/>
        <n v="36.43"/>
        <n v="51.06"/>
        <n v="14.65"/>
        <n v="19.66"/>
        <n v="17.21"/>
        <n v="21.62"/>
        <n v="33"/>
        <n v="30.82"/>
        <n v="34.18"/>
        <n v="29.58"/>
        <n v="12.95"/>
        <n v="17.61"/>
        <n v="54.95"/>
        <n v="17.15"/>
        <n v="11.32"/>
        <n v="9.22"/>
        <n v="18.7"/>
        <n v="12.07"/>
        <n v="7.32"/>
        <n v="27.65"/>
        <n v="28.59"/>
        <n v="37.71"/>
        <n v="15.95"/>
        <n v="10.69"/>
        <n v="16.69"/>
        <n v="26.81"/>
        <n v="26.26"/>
        <n v="16.3"/>
        <n v="30.22"/>
        <n v="12.82"/>
        <n v="22.15"/>
        <n v="18.22"/>
        <n v="19.82"/>
        <n v="8.09"/>
        <n v="17.89"/>
        <n v="23.29"/>
        <n v="38.33"/>
        <n v="29.24"/>
        <n v="20.78"/>
        <n v="21.65"/>
        <n v="20.31"/>
        <n v="20.03"/>
        <n v="17.42"/>
        <n v="24.31"/>
        <n v="19.14"/>
        <n v="13.64"/>
        <n v="29.42"/>
        <n v="10.62"/>
        <n v="21.25"/>
        <n v="18.58"/>
        <n v="11.28"/>
        <n v="21.94"/>
        <n v="17.73"/>
        <n v="18.45"/>
        <n v="15.22"/>
        <n v="8.54"/>
        <n v="18.67"/>
        <n v="26.32"/>
        <n v="18.49"/>
        <n v="15.56"/>
        <n v="23.59"/>
        <n v="19.15"/>
        <n v="30.56"/>
        <n v="20.2"/>
        <n v="12.01"/>
        <n v="20.42"/>
        <n v="24.11"/>
        <n v="20.51"/>
        <n v="16.22"/>
        <n v="16.33"/>
        <n v="9.2"/>
        <n v="21.3"/>
        <n v="11.92"/>
        <n v="17.5"/>
        <n v="29.17"/>
        <n v="11.62"/>
        <n v="17.76"/>
        <n v="18.76"/>
        <n v="23.4"/>
        <n v="18.65"/>
        <n v="31.63"/>
        <n v="18.92"/>
        <n v="16.52"/>
        <n v="21.96"/>
        <n v="15.87"/>
        <n v="8.68"/>
        <n v="18.61"/>
        <n v="10.83"/>
        <n v="15.52"/>
        <n v="11.45"/>
        <n v="14.84"/>
        <n v="21.58"/>
        <n v="19.76"/>
        <n v="16.61"/>
        <n v="26.58"/>
        <n v="18.5"/>
        <n v="17.69"/>
        <n v="17.12"/>
        <n v="13.76"/>
        <n v="7.78"/>
        <n v="16.63"/>
        <n v="10.03"/>
        <n v="10.96"/>
        <n v="26.56"/>
        <n v="8.14"/>
        <m/>
      </sharedItems>
    </cacheField>
    <cacheField name="点赞" numFmtId="0">
      <sharedItems containsString="0" containsBlank="1" containsNumber="1" containsInteger="1" minValue="0" maxValue="508" count="291">
        <n v="11"/>
        <n v="53"/>
        <n v="1"/>
        <n v="13"/>
        <n v="30"/>
        <n v="0"/>
        <n v="171"/>
        <n v="85"/>
        <n v="110"/>
        <n v="58"/>
        <n v="31"/>
        <n v="41"/>
        <n v="17"/>
        <n v="255"/>
        <n v="89"/>
        <n v="94"/>
        <n v="146"/>
        <n v="27"/>
        <n v="44"/>
        <n v="39"/>
        <n v="20"/>
        <n v="8"/>
        <n v="45"/>
        <n v="16"/>
        <n v="33"/>
        <n v="211"/>
        <n v="91"/>
        <n v="93"/>
        <n v="70"/>
        <n v="23"/>
        <n v="77"/>
        <n v="24"/>
        <n v="284"/>
        <n v="79"/>
        <n v="111"/>
        <n v="149"/>
        <n v="36"/>
        <n v="37"/>
        <n v="38"/>
        <n v="6"/>
        <n v="61"/>
        <n v="18"/>
        <n v="194"/>
        <n v="128"/>
        <n v="101"/>
        <n v="90"/>
        <n v="69"/>
        <n v="47"/>
        <n v="25"/>
        <n v="271"/>
        <n v="78"/>
        <n v="81"/>
        <n v="179"/>
        <n v="28"/>
        <n v="71"/>
        <n v="35"/>
        <n v="57"/>
        <n v="46"/>
        <n v="67"/>
        <n v="231"/>
        <n v="82"/>
        <n v="120"/>
        <n v="108"/>
        <n v="75"/>
        <n v="19"/>
        <n v="261"/>
        <n v="103"/>
        <n v="161"/>
        <n v="29"/>
        <n v="26"/>
        <n v="32"/>
        <n v="3"/>
        <n v="232"/>
        <n v="141"/>
        <n v="115"/>
        <n v="73"/>
        <n v="322"/>
        <n v="80"/>
        <n v="158"/>
        <n v="2"/>
        <n v="7"/>
        <n v="43"/>
        <n v="14"/>
        <n v="259"/>
        <n v="117"/>
        <n v="113"/>
        <n v="51"/>
        <n v="302"/>
        <n v="92"/>
        <n v="97"/>
        <n v="34"/>
        <n v="40"/>
        <n v="12"/>
        <n v="42"/>
        <n v="54"/>
        <n v="216"/>
        <n v="130"/>
        <n v="64"/>
        <n v="22"/>
        <n v="144"/>
        <n v="5"/>
        <n v="76"/>
        <n v="15"/>
        <n v="4"/>
        <n v="55"/>
        <n v="21"/>
        <n v="295"/>
        <n v="49"/>
        <n v="68"/>
        <n v="99"/>
        <n v="187"/>
        <n v="50"/>
        <n v="52"/>
        <n v="299"/>
        <n v="193"/>
        <n v="143"/>
        <n v="136"/>
        <n v="181"/>
        <n v="10"/>
        <n v="87"/>
        <n v="198"/>
        <n v="104"/>
        <n v="287"/>
        <n v="83"/>
        <n v="74"/>
        <n v="135"/>
        <n v="114"/>
        <n v="168"/>
        <n v="184"/>
        <n v="314"/>
        <n v="270"/>
        <n v="223"/>
        <n v="228"/>
        <n v="247"/>
        <n v="9"/>
        <n v="355"/>
        <n v="121"/>
        <n v="246"/>
        <n v="243"/>
        <n v="248"/>
        <n v="286"/>
        <n v="347"/>
        <n v="62"/>
        <n v="192"/>
        <n v="225"/>
        <n v="195"/>
        <n v="56"/>
        <n v="354"/>
        <n v="96"/>
        <n v="170"/>
        <n v="203"/>
        <n v="188"/>
        <n v="60"/>
        <n v="343"/>
        <n v="199"/>
        <n v="150"/>
        <n v="88"/>
        <n v="59"/>
        <n v="201"/>
        <n v="370"/>
        <n v="98"/>
        <n v="109"/>
        <n v="134"/>
        <n v="102"/>
        <n v="292"/>
        <n v="372"/>
        <n v="204"/>
        <n v="155"/>
        <n v="105"/>
        <n v="48"/>
        <n v="353"/>
        <n v="153"/>
        <n v="118"/>
        <n v="267"/>
        <n v="413"/>
        <n v="169"/>
        <n v="414"/>
        <n v="220"/>
        <n v="142"/>
        <n v="140"/>
        <n v="148"/>
        <n v="371"/>
        <n v="345"/>
        <n v="124"/>
        <n v="107"/>
        <n v="123"/>
        <n v="133"/>
        <n v="202"/>
        <n v="66"/>
        <n v="139"/>
        <n v="375"/>
        <n v="72"/>
        <n v="191"/>
        <n v="309"/>
        <n v="369"/>
        <n v="116"/>
        <n v="293"/>
        <n v="65"/>
        <n v="475"/>
        <n v="185"/>
        <n v="300"/>
        <n v="84"/>
        <n v="450"/>
        <n v="196"/>
        <n v="100"/>
        <n v="323"/>
        <n v="197"/>
        <n v="489"/>
        <n v="221"/>
        <n v="218"/>
        <n v="359"/>
        <n v="95"/>
        <n v="451"/>
        <n v="215"/>
        <n v="132"/>
        <n v="177"/>
        <n v="333"/>
        <n v="112"/>
        <n v="438"/>
        <n v="227"/>
        <n v="483"/>
        <n v="338"/>
        <n v="190"/>
        <n v="138"/>
        <n v="119"/>
        <n v="329"/>
        <n v="455"/>
        <n v="86"/>
        <n v="173"/>
        <n v="129"/>
        <n v="308"/>
        <n v="340"/>
        <n v="508"/>
        <n v="361"/>
        <n v="208"/>
        <n v="409"/>
        <n v="127"/>
        <n v="63"/>
        <n v="457"/>
        <n v="131"/>
        <n v="152"/>
        <n v="474"/>
        <n v="485"/>
        <n v="167"/>
        <n v="162"/>
        <n v="321"/>
        <n v="478"/>
        <n v="420"/>
        <n v="172"/>
        <n v="230"/>
        <n v="159"/>
        <n v="344"/>
        <n v="449"/>
        <n v="487"/>
        <n v="377"/>
        <n v="125"/>
        <n v="298"/>
        <n v="406"/>
        <n v="462"/>
        <n v="446"/>
        <n v="352"/>
        <n v="507"/>
        <n v="154"/>
        <n v="408"/>
        <n v="275"/>
        <n v="432"/>
        <n v="147"/>
        <n v="234"/>
        <n v="240"/>
        <n v="384"/>
        <n v="122"/>
        <n v="106"/>
        <n v="174"/>
        <n v="378"/>
        <n v="342"/>
        <n v="151"/>
        <n v="341"/>
        <n v="278"/>
        <n v="210"/>
        <n v="373"/>
        <n v="268"/>
        <n v="291"/>
        <n v="239"/>
        <n v="272"/>
        <n v="186"/>
        <n v="241"/>
        <n v="280"/>
        <n v="164"/>
        <n v="213"/>
        <n v="222"/>
        <m/>
      </sharedItems>
    </cacheField>
    <cacheField name="评论" numFmtId="0">
      <sharedItems containsString="0" containsBlank="1" containsNumber="1" containsInteger="1" minValue="0" maxValue="10" count="12">
        <n v="0"/>
        <n v="1"/>
        <n v="4"/>
        <n v="3"/>
        <n v="2"/>
        <n v="5"/>
        <n v="7"/>
        <n v="8"/>
        <n v="9"/>
        <n v="10"/>
        <n v="6"/>
        <m/>
      </sharedItems>
    </cacheField>
    <cacheField name="收藏" numFmtId="0">
      <sharedItems containsString="0" containsBlank="1" containsNumber="1" containsInteger="1" minValue="0" maxValue="384" count="180">
        <n v="15"/>
        <n v="23"/>
        <n v="0"/>
        <n v="13"/>
        <n v="41"/>
        <n v="89"/>
        <n v="91"/>
        <n v="58"/>
        <n v="42"/>
        <n v="25"/>
        <n v="27"/>
        <n v="18"/>
        <n v="70"/>
        <n v="12"/>
        <n v="224"/>
        <n v="60"/>
        <n v="59"/>
        <n v="71"/>
        <n v="8"/>
        <n v="26"/>
        <n v="17"/>
        <n v="10"/>
        <n v="47"/>
        <n v="116"/>
        <n v="110"/>
        <n v="40"/>
        <n v="46"/>
        <n v="20"/>
        <n v="78"/>
        <n v="14"/>
        <n v="212"/>
        <n v="64"/>
        <n v="1"/>
        <n v="11"/>
        <n v="32"/>
        <n v="21"/>
        <n v="24"/>
        <n v="51"/>
        <n v="125"/>
        <n v="141"/>
        <n v="45"/>
        <n v="36"/>
        <n v="62"/>
        <n v="238"/>
        <n v="76"/>
        <n v="67"/>
        <n v="4"/>
        <n v="87"/>
        <n v="54"/>
        <n v="44"/>
        <n v="35"/>
        <n v="29"/>
        <n v="242"/>
        <n v="73"/>
        <n v="5"/>
        <n v="55"/>
        <n v="100"/>
        <n v="112"/>
        <n v="28"/>
        <n v="38"/>
        <n v="16"/>
        <n v="211"/>
        <n v="52"/>
        <n v="53"/>
        <n v="3"/>
        <n v="9"/>
        <n v="2"/>
        <n v="19"/>
        <n v="31"/>
        <n v="99"/>
        <n v="117"/>
        <n v="37"/>
        <n v="61"/>
        <n v="204"/>
        <n v="63"/>
        <n v="77"/>
        <n v="65"/>
        <n v="6"/>
        <n v="30"/>
        <n v="106"/>
        <n v="126"/>
        <n v="56"/>
        <n v="50"/>
        <n v="68"/>
        <n v="33"/>
        <n v="48"/>
        <n v="222"/>
        <n v="39"/>
        <n v="22"/>
        <n v="228"/>
        <n v="34"/>
        <n v="218"/>
        <n v="69"/>
        <n v="200"/>
        <n v="43"/>
        <n v="201"/>
        <n v="80"/>
        <n v="82"/>
        <n v="7"/>
        <n v="90"/>
        <n v="85"/>
        <n v="246"/>
        <n v="83"/>
        <n v="263"/>
        <n v="49"/>
        <n v="66"/>
        <n v="250"/>
        <n v="109"/>
        <n v="81"/>
        <n v="251"/>
        <n v="98"/>
        <n v="74"/>
        <n v="257"/>
        <n v="97"/>
        <n v="88"/>
        <n v="220"/>
        <n v="101"/>
        <n v="93"/>
        <n v="72"/>
        <n v="230"/>
        <n v="86"/>
        <n v="57"/>
        <n v="79"/>
        <n v="247"/>
        <n v="280"/>
        <n v="102"/>
        <n v="84"/>
        <n v="252"/>
        <n v="294"/>
        <n v="107"/>
        <n v="298"/>
        <n v="96"/>
        <n v="286"/>
        <n v="94"/>
        <n v="108"/>
        <n v="95"/>
        <n v="289"/>
        <n v="75"/>
        <n v="272"/>
        <n v="129"/>
        <n v="122"/>
        <n v="170"/>
        <n v="315"/>
        <n v="144"/>
        <n v="143"/>
        <n v="140"/>
        <n v="304"/>
        <n v="142"/>
        <n v="119"/>
        <n v="149"/>
        <n v="166"/>
        <n v="292"/>
        <n v="138"/>
        <n v="310"/>
        <n v="164"/>
        <n v="118"/>
        <n v="291"/>
        <n v="136"/>
        <n v="92"/>
        <n v="233"/>
        <n v="384"/>
        <n v="137"/>
        <n v="237"/>
        <n v="312"/>
        <n v="192"/>
        <n v="104"/>
        <n v="199"/>
        <n v="240"/>
        <n v="130"/>
        <n v="172"/>
        <n v="176"/>
        <n v="131"/>
        <n v="153"/>
        <n v="189"/>
        <n v="133"/>
        <n v="139"/>
        <n v="180"/>
        <n v="161"/>
        <n v="158"/>
        <m/>
      </sharedItems>
    </cacheField>
    <cacheField name="关注" numFmtId="0">
      <sharedItems containsString="0" containsBlank="1" containsNumber="1" containsInteger="1" minValue="-1" maxValue="157" count="105">
        <n v="1"/>
        <n v="84"/>
        <n v="0"/>
        <n v="46"/>
        <n v="6"/>
        <n v="28"/>
        <n v="37"/>
        <n v="66"/>
        <n v="11"/>
        <n v="13"/>
        <n v="19"/>
        <n v="25"/>
        <n v="82"/>
        <n v="51"/>
        <n v="3"/>
        <n v="17"/>
        <n v="71"/>
        <n v="2"/>
        <n v="44"/>
        <n v="40"/>
        <n v="55"/>
        <n v="83"/>
        <n v="8"/>
        <n v="15"/>
        <n v="20"/>
        <n v="87"/>
        <n v="58"/>
        <n v="14"/>
        <n v="50"/>
        <n v="30"/>
        <n v="73"/>
        <n v="18"/>
        <n v="12"/>
        <n v="21"/>
        <n v="80"/>
        <n v="43"/>
        <n v="5"/>
        <n v="4"/>
        <n v="42"/>
        <n v="34"/>
        <n v="41"/>
        <n v="79"/>
        <n v="9"/>
        <n v="77"/>
        <n v="52"/>
        <n v="22"/>
        <n v="85"/>
        <n v="39"/>
        <n v="53"/>
        <n v="76"/>
        <n v="7"/>
        <n v="10"/>
        <n v="67"/>
        <n v="29"/>
        <n v="56"/>
        <n v="33"/>
        <n v="81"/>
        <n v="47"/>
        <n v="27"/>
        <n v="54"/>
        <n v="16"/>
        <n v="125"/>
        <n v="92"/>
        <n v="-1"/>
        <n v="98"/>
        <n v="86"/>
        <n v="26"/>
        <n v="57"/>
        <n v="23"/>
        <n v="59"/>
        <n v="48"/>
        <n v="35"/>
        <n v="75"/>
        <n v="64"/>
        <n v="101"/>
        <n v="24"/>
        <n v="88"/>
        <n v="100"/>
        <n v="68"/>
        <n v="63"/>
        <n v="36"/>
        <n v="49"/>
        <n v="60"/>
        <n v="38"/>
        <n v="45"/>
        <n v="74"/>
        <n v="61"/>
        <n v="31"/>
        <n v="91"/>
        <n v="32"/>
        <n v="65"/>
        <n v="62"/>
        <n v="70"/>
        <n v="78"/>
        <n v="94"/>
        <n v="69"/>
        <n v="93"/>
        <n v="72"/>
        <n v="116"/>
        <n v="95"/>
        <n v="99"/>
        <n v="90"/>
        <n v="157"/>
        <n v="143"/>
        <m/>
      </sharedItems>
    </cacheField>
    <cacheField name="分享" numFmtId="0">
      <sharedItems containsString="0" containsBlank="1" containsNumber="1" containsInteger="1" minValue="0" maxValue="17" count="18">
        <n v="4"/>
        <n v="2"/>
        <n v="0"/>
        <n v="3"/>
        <n v="1"/>
        <n v="6"/>
        <n v="5"/>
        <n v="9"/>
        <n v="8"/>
        <n v="10"/>
        <n v="11"/>
        <n v="7"/>
        <n v="12"/>
        <n v="13"/>
        <n v="15"/>
        <n v="14"/>
        <n v="17"/>
        <m/>
      </sharedItems>
    </cacheField>
    <cacheField name="互动量" numFmtId="0">
      <sharedItems containsString="0" containsBlank="1" containsNumber="1" containsInteger="1" minValue="0" maxValue="1000" count="416">
        <n v="31"/>
        <n v="163"/>
        <n v="1"/>
        <n v="26"/>
        <n v="73"/>
        <n v="0"/>
        <n v="309"/>
        <n v="183"/>
        <n v="199"/>
        <n v="143"/>
        <n v="150"/>
        <n v="65"/>
        <n v="63"/>
        <n v="115"/>
        <n v="44"/>
        <n v="511"/>
        <n v="175"/>
        <n v="240"/>
        <n v="279"/>
        <n v="39"/>
        <n v="81"/>
        <n v="37"/>
        <n v="23"/>
        <n v="135"/>
        <n v="36"/>
        <n v="86"/>
        <n v="374"/>
        <n v="219"/>
        <n v="197"/>
        <n v="198"/>
        <n v="78"/>
        <n v="70"/>
        <n v="159"/>
        <n v="60"/>
        <n v="518"/>
        <n v="172"/>
        <n v="250"/>
        <n v="274"/>
        <n v="53"/>
        <n v="71"/>
        <n v="38"/>
        <n v="6"/>
        <n v="164"/>
        <n v="35"/>
        <n v="90"/>
        <n v="372"/>
        <n v="284"/>
        <n v="179"/>
        <n v="201"/>
        <n v="99"/>
        <n v="68"/>
        <n v="114"/>
        <n v="529"/>
        <n v="162"/>
        <n v="212"/>
        <n v="303"/>
        <n v="41"/>
        <n v="174"/>
        <n v="69"/>
        <n v="75"/>
        <n v="11"/>
        <n v="89"/>
        <n v="365"/>
        <n v="186"/>
        <n v="211"/>
        <n v="203"/>
        <n v="195"/>
        <n v="80"/>
        <n v="87"/>
        <n v="55"/>
        <n v="522"/>
        <n v="169"/>
        <n v="246"/>
        <n v="292"/>
        <n v="42"/>
        <n v="121"/>
        <n v="50"/>
        <n v="34"/>
        <n v="54"/>
        <n v="67"/>
        <n v="59"/>
        <n v="9"/>
        <n v="377"/>
        <n v="262"/>
        <n v="190"/>
        <n v="204"/>
        <n v="184"/>
        <n v="551"/>
        <n v="158"/>
        <n v="218"/>
        <n v="296"/>
        <n v="5"/>
        <n v="168"/>
        <n v="64"/>
        <n v="66"/>
        <n v="27"/>
        <n v="418"/>
        <n v="252"/>
        <n v="222"/>
        <n v="205"/>
        <n v="123"/>
        <n v="83"/>
        <n v="49"/>
        <n v="539"/>
        <n v="244"/>
        <n v="305"/>
        <n v="52"/>
        <n v="166"/>
        <n v="7"/>
        <n v="370"/>
        <n v="272"/>
        <n v="194"/>
        <n v="220"/>
        <n v="97"/>
        <n v="103"/>
        <n v="514"/>
        <n v="231"/>
        <n v="265"/>
        <n v="181"/>
        <n v="84"/>
        <n v="108"/>
        <n v="25"/>
        <n v="217"/>
        <n v="140"/>
        <n v="152"/>
        <n v="46"/>
        <n v="261"/>
        <n v="51"/>
        <n v="40"/>
        <n v="542"/>
        <n v="138"/>
        <n v="32"/>
        <n v="91"/>
        <n v="189"/>
        <n v="237"/>
        <n v="94"/>
        <n v="10"/>
        <n v="88"/>
        <n v="178"/>
        <n v="76"/>
        <n v="127"/>
        <n v="85"/>
        <n v="43"/>
        <n v="546"/>
        <n v="102"/>
        <n v="225"/>
        <n v="119"/>
        <n v="92"/>
        <n v="316"/>
        <n v="124"/>
        <n v="19"/>
        <n v="161"/>
        <n v="117"/>
        <n v="110"/>
        <n v="62"/>
        <n v="56"/>
        <n v="498"/>
        <n v="210"/>
        <n v="112"/>
        <n v="344"/>
        <n v="48"/>
        <n v="126"/>
        <n v="155"/>
        <n v="318"/>
        <n v="16"/>
        <n v="8"/>
        <n v="22"/>
        <n v="129"/>
        <n v="502"/>
        <n v="107"/>
        <n v="216"/>
        <n v="128"/>
        <n v="258"/>
        <n v="137"/>
        <n v="226"/>
        <n v="323"/>
        <n v="17"/>
        <n v="180"/>
        <n v="95"/>
        <n v="229"/>
        <n v="523"/>
        <n v="248"/>
        <n v="144"/>
        <n v="77"/>
        <n v="438"/>
        <n v="57"/>
        <n v="256"/>
        <n v="58"/>
        <n v="289"/>
        <n v="414"/>
        <n v="61"/>
        <n v="14"/>
        <n v="202"/>
        <n v="232"/>
        <n v="596"/>
        <n v="113"/>
        <n v="153"/>
        <n v="421"/>
        <n v="45"/>
        <n v="317"/>
        <n v="464"/>
        <n v="3"/>
        <n v="105"/>
        <n v="72"/>
        <n v="134"/>
        <n v="611"/>
        <n v="148"/>
        <n v="79"/>
        <n v="298"/>
        <n v="268"/>
        <n v="291"/>
        <n v="314"/>
        <n v="104"/>
        <n v="28"/>
        <n v="187"/>
        <n v="136"/>
        <n v="120"/>
        <n v="47"/>
        <n v="632"/>
        <n v="111"/>
        <n v="251"/>
        <n v="154"/>
        <n v="311"/>
        <n v="227"/>
        <n v="275"/>
        <n v="322"/>
        <n v="30"/>
        <n v="96"/>
        <n v="160"/>
        <n v="235"/>
        <n v="613"/>
        <n v="327"/>
        <n v="228"/>
        <n v="12"/>
        <n v="307"/>
        <n v="640"/>
        <n v="359"/>
        <n v="177"/>
        <n v="157"/>
        <n v="304"/>
        <n v="74"/>
        <n v="451"/>
        <n v="15"/>
        <n v="133"/>
        <n v="106"/>
        <n v="647"/>
        <n v="366"/>
        <n v="310"/>
        <n v="517"/>
        <n v="20"/>
        <n v="324"/>
        <n v="591"/>
        <n v="401"/>
        <n v="313"/>
        <n v="233"/>
        <n v="361"/>
        <n v="620"/>
        <n v="21"/>
        <n v="29"/>
        <n v="302"/>
        <n v="656"/>
        <n v="373"/>
        <n v="254"/>
        <n v="182"/>
        <n v="236"/>
        <n v="329"/>
        <n v="527"/>
        <n v="286"/>
        <n v="615"/>
        <n v="245"/>
        <n v="477"/>
        <n v="149"/>
        <n v="276"/>
        <n v="680"/>
        <n v="362"/>
        <n v="281"/>
        <n v="472"/>
        <n v="130"/>
        <n v="33"/>
        <n v="294"/>
        <n v="646"/>
        <n v="332"/>
        <n v="188"/>
        <n v="439"/>
        <n v="4"/>
        <n v="24"/>
        <n v="791"/>
        <n v="356"/>
        <n v="207"/>
        <n v="139"/>
        <n v="480"/>
        <n v="2"/>
        <n v="278"/>
        <n v="775"/>
        <n v="98"/>
        <n v="380"/>
        <n v="147"/>
        <n v="494"/>
        <n v="263"/>
        <n v="93"/>
        <n v="18"/>
        <n v="789"/>
        <n v="382"/>
        <n v="109"/>
        <n v="543"/>
        <n v="131"/>
        <n v="345"/>
        <n v="759"/>
        <n v="364"/>
        <n v="208"/>
        <n v="141"/>
        <n v="224"/>
        <n v="490"/>
        <n v="167"/>
        <n v="750"/>
        <n v="398"/>
        <n v="142"/>
        <n v="200"/>
        <n v="243"/>
        <n v="156"/>
        <n v="776"/>
        <n v="575"/>
        <n v="196"/>
        <n v="116"/>
        <n v="282"/>
        <n v="340"/>
        <n v="570"/>
        <n v="301"/>
        <n v="569"/>
        <n v="176"/>
        <n v="193"/>
        <n v="173"/>
        <n v="270"/>
        <n v="348"/>
        <n v="545"/>
        <n v="410"/>
        <n v="170"/>
        <n v="834"/>
        <n v="630"/>
        <n v="337"/>
        <n v="595"/>
        <n v="508"/>
        <n v="118"/>
        <n v="754"/>
        <n v="580"/>
        <n v="283"/>
        <n v="376"/>
        <n v="100"/>
        <n v="602"/>
        <n v="584"/>
        <n v="146"/>
        <n v="799"/>
        <n v="614"/>
        <n v="171"/>
        <n v="13"/>
        <n v="535"/>
        <n v="557"/>
        <n v="809"/>
        <n v="688"/>
        <n v="82"/>
        <n v="330"/>
        <n v="572"/>
        <n v="537"/>
        <n v="185"/>
        <n v="132"/>
        <n v="798"/>
        <n v="619"/>
        <n v="238"/>
        <n v="321"/>
        <n v="346"/>
        <n v="506"/>
        <n v="715"/>
        <n v="253"/>
        <n v="1000"/>
        <n v="290"/>
        <n v="122"/>
        <n v="525"/>
        <n v="625"/>
        <n v="271"/>
        <n v="145"/>
        <n v="870"/>
        <n v="455"/>
        <n v="125"/>
        <n v="519"/>
        <n v="300"/>
        <n v="101"/>
        <n v="520"/>
        <n v="476"/>
        <n v="285"/>
        <n v="230"/>
        <n v="475"/>
        <n v="526"/>
        <n v="259"/>
        <n v="338"/>
        <n v="443"/>
        <n v="463"/>
        <n v="223"/>
        <n v="335"/>
        <n v="468"/>
        <n v="315"/>
        <n v="333"/>
        <n v="355"/>
        <n v="491"/>
        <n v="399"/>
        <n v="360"/>
        <n v="151"/>
        <n v="436"/>
        <n v="215"/>
        <n v="234"/>
        <n v="269"/>
        <n v="479"/>
        <n v="326"/>
        <n v="419"/>
        <n v="280"/>
        <n v="287"/>
        <m/>
      </sharedItems>
    </cacheField>
    <cacheField name="平均互动成本" numFmtId="0">
      <sharedItems containsString="0" containsBlank="1" containsNumber="1" minValue="0" maxValue="208.79" count="502">
        <n v="14.79"/>
        <n v="4.95"/>
        <n v="0.54"/>
        <n v="5.84"/>
        <n v="4.73"/>
        <n v="0"/>
        <n v="3.14"/>
        <n v="3.69"/>
        <n v="3.5"/>
        <n v="3.98"/>
        <n v="3.52"/>
        <n v="3.36"/>
        <n v="4.81"/>
        <n v="3.2"/>
        <n v="4.58"/>
        <n v="2.84"/>
        <n v="2.89"/>
        <n v="2.08"/>
        <n v="1.81"/>
        <n v="8.53"/>
        <n v="4.89"/>
        <n v="3.73"/>
        <n v="2.45"/>
        <n v="5.46"/>
        <n v="21.77"/>
        <n v="5.94"/>
        <n v="10.02"/>
        <n v="5.51"/>
        <n v="2.7"/>
        <n v="3.55"/>
        <n v="3.58"/>
        <n v="4.07"/>
        <n v="3.44"/>
        <n v="4.62"/>
        <n v="4.3"/>
        <n v="2.95"/>
        <n v="3.38"/>
        <n v="2.93"/>
        <n v="2.02"/>
        <n v="1.85"/>
        <n v="11.33"/>
        <n v="3.06"/>
        <n v="3.66"/>
        <n v="2.83"/>
        <n v="5.28"/>
        <n v="4.25"/>
        <n v="2.58"/>
        <n v="15.59"/>
        <n v="4.92"/>
        <n v="5.64"/>
        <n v="4.22"/>
        <n v="2.59"/>
        <n v="3.53"/>
        <n v="3.87"/>
        <n v="3.96"/>
        <n v="2.86"/>
        <n v="3.95"/>
        <n v="4.48"/>
        <n v="3.04"/>
        <n v="3.75"/>
        <n v="3.11"/>
        <n v="2.38"/>
        <n v="1.66"/>
        <n v="9.47"/>
        <n v="3.8"/>
        <n v="2.91"/>
        <n v="2.92"/>
        <n v="6.52"/>
        <n v="2.68"/>
        <n v="2.1"/>
        <n v="65.45"/>
        <n v="5.92"/>
        <n v="4.8"/>
        <n v="2.73"/>
        <n v="3.56"/>
        <n v="4.29"/>
        <n v="6.76"/>
        <n v="3.59"/>
        <n v="3.65"/>
        <n v="2.87"/>
        <n v="2.99"/>
        <n v="2.04"/>
        <n v="1.72"/>
        <n v="9.7"/>
        <n v="4.06"/>
        <n v="4.15"/>
        <n v="4.02"/>
        <n v="3"/>
        <n v="2.32"/>
        <n v="78.86"/>
        <n v="5.65"/>
        <n v="3.49"/>
        <n v="3.63"/>
        <n v="4.83"/>
        <n v="2.97"/>
        <n v="5.1"/>
        <n v="2.69"/>
        <n v="3.81"/>
        <n v="2.74"/>
        <n v="3.17"/>
        <n v="2.27"/>
        <n v="1.68"/>
        <n v="4.49"/>
        <n v="5.01"/>
        <n v="3.15"/>
        <n v="7.76"/>
        <n v="5.62"/>
        <n v="2.28"/>
        <n v="139.08"/>
        <n v="3.71"/>
        <n v="9.34"/>
        <n v="5.67"/>
        <n v="2.37"/>
        <n v="3.35"/>
        <n v="3.47"/>
        <n v="4.35"/>
        <n v="3.41"/>
        <n v="3.29"/>
        <n v="3.34"/>
        <n v="4.05"/>
        <n v="2.8"/>
        <n v="1.65"/>
        <n v="25.99"/>
        <n v="3.92"/>
        <n v="5.95"/>
        <n v="3.91"/>
        <n v="2.66"/>
        <n v="2.22"/>
        <n v="100.2"/>
        <n v="4.61"/>
        <n v="6.77"/>
        <n v="2.71"/>
        <n v="4.33"/>
        <n v="3.79"/>
        <n v="6.06"/>
        <n v="2.82"/>
        <n v="3.85"/>
        <n v="2.96"/>
        <n v="2.17"/>
        <n v="1.9"/>
        <n v="2.41"/>
        <n v="5.77"/>
        <n v="61.62"/>
        <n v="4.64"/>
        <n v="7.94"/>
        <n v="3.83"/>
        <n v="3.61"/>
        <n v="3.3"/>
        <n v="7.99"/>
        <n v="3.12"/>
        <n v="5.06"/>
        <n v="2.78"/>
        <n v="2.06"/>
        <n v="1.47"/>
        <n v="5.21"/>
        <n v="2.21"/>
        <n v="3.16"/>
        <n v="4.9"/>
        <n v="7.27"/>
        <n v="2.14"/>
        <n v="62.17"/>
        <n v="5.74"/>
        <n v="5.12"/>
        <n v="3.37"/>
        <n v="4.01"/>
        <n v="4.11"/>
        <n v="3.51"/>
        <n v="4.69"/>
        <n v="2.72"/>
        <n v="1.7"/>
        <n v="5.31"/>
        <n v="4.67"/>
        <n v="6.35"/>
        <n v="2.18"/>
        <n v="2.55"/>
        <n v="69.15"/>
        <n v="4.04"/>
        <n v="7.29"/>
        <n v="4.65"/>
        <n v="3.6"/>
        <n v="4.12"/>
        <n v="2.76"/>
        <n v="5.53"/>
        <n v="4.03"/>
        <n v="1.79"/>
        <n v="4.47"/>
        <n v="4.18"/>
        <n v="6.22"/>
        <n v="2.9"/>
        <n v="4.68"/>
        <n v="2.48"/>
        <n v="2.63"/>
        <n v="76.94"/>
        <n v="5.34"/>
        <n v="4.66"/>
        <n v="4.71"/>
        <n v="3.89"/>
        <n v="3.68"/>
        <n v="1.54"/>
        <n v="6.25"/>
        <n v="3.72"/>
        <n v="5.99"/>
        <n v="2.51"/>
        <n v="3.07"/>
        <n v="2.64"/>
        <n v="3.13"/>
        <n v="5.3"/>
        <n v="2.33"/>
        <n v="76.74"/>
        <n v="8.18"/>
        <n v="3.43"/>
        <n v="3.24"/>
        <n v="2.62"/>
        <n v="2.47"/>
        <n v="1.28"/>
        <n v="3.57"/>
        <n v="2.26"/>
        <n v="5.03"/>
        <n v="2.31"/>
        <n v="1.89"/>
        <n v="4.2"/>
        <n v="43.91"/>
        <n v="4.56"/>
        <n v="6.12"/>
        <n v="1.99"/>
        <n v="3.28"/>
        <n v="2.53"/>
        <n v="2.15"/>
        <n v="1.57"/>
        <n v="1.18"/>
        <n v="4.19"/>
        <n v="2.88"/>
        <n v="1.87"/>
        <n v="1.93"/>
        <n v="208.79"/>
        <n v="3.62"/>
        <n v="3.09"/>
        <n v="2.98"/>
        <n v="2.67"/>
        <n v="2.2"/>
        <n v="1.82"/>
        <n v="1.3"/>
        <n v="6.3"/>
        <n v="4.57"/>
        <n v="5.02"/>
        <n v="5.07"/>
        <n v="2.11"/>
        <n v="2.43"/>
        <n v="1.95"/>
        <n v="14.78"/>
        <n v="3.46"/>
        <n v="5.57"/>
        <n v="2.29"/>
        <n v="3.25"/>
        <n v="3.19"/>
        <n v="2.12"/>
        <n v="3.7"/>
        <n v="2.16"/>
        <n v="1.25"/>
        <n v="7.42"/>
        <n v="4.26"/>
        <n v="2.57"/>
        <n v="2.77"/>
        <n v="2.25"/>
        <n v="3.31"/>
        <n v="17.76"/>
        <n v="3.9"/>
        <n v="5.13"/>
        <n v="3.01"/>
        <n v="2.23"/>
        <n v="1.34"/>
        <n v="2.54"/>
        <n v="4.74"/>
        <n v="3.48"/>
        <n v="2.34"/>
        <n v="3.64"/>
        <n v="5.15"/>
        <n v="1.63"/>
        <n v="2.94"/>
        <n v="1.07"/>
        <n v="13.58"/>
        <n v="3.76"/>
        <n v="4.79"/>
        <n v="3.03"/>
        <n v="1.35"/>
        <n v="6.29"/>
        <n v="2.42"/>
        <n v="4.97"/>
        <n v="2.65"/>
        <n v="3.26"/>
        <n v="2.52"/>
        <n v="6.74"/>
        <n v="1.67"/>
        <n v="19.44"/>
        <n v="3.1"/>
        <n v="1.32"/>
        <n v="3.93"/>
        <n v="2.09"/>
        <n v="1.88"/>
        <n v="3.39"/>
        <n v="2.3"/>
        <n v="2.6"/>
        <n v="5.04"/>
        <n v="1.96"/>
        <n v="4.44"/>
        <n v="4.36"/>
        <n v="1.24"/>
        <n v="1.58"/>
        <n v="1.77"/>
        <n v="24.57"/>
        <n v="4.1"/>
        <n v="4.96"/>
        <n v="3.45"/>
        <n v="2.75"/>
        <n v="2.49"/>
        <n v="1.15"/>
        <n v="10.03"/>
        <n v="4.55"/>
        <n v="5.45"/>
        <n v="1.44"/>
        <n v="6.73"/>
        <n v="17.02"/>
        <n v="5.23"/>
        <n v="2.79"/>
        <n v="2.07"/>
        <n v="2.35"/>
        <n v="1.23"/>
        <n v="6.5"/>
        <n v="3.32"/>
        <n v="4.46"/>
        <n v="2.4"/>
        <n v="1.59"/>
        <n v="7.46"/>
        <n v="1.22"/>
        <n v="2.44"/>
        <n v="13.97"/>
        <n v="3.74"/>
        <n v="5.18"/>
        <n v="3.18"/>
        <n v="9.53"/>
        <n v="3.27"/>
        <n v="2.85"/>
        <n v="1.31"/>
        <n v="19.04"/>
        <n v="5.42"/>
        <n v="2.56"/>
        <n v="2.03"/>
        <n v="1.41"/>
        <n v="7.72"/>
        <n v="4.75"/>
        <n v="5.09"/>
        <n v="3.97"/>
        <n v="3.86"/>
        <n v="4.54"/>
        <n v="5.75"/>
        <n v="1.4"/>
        <n v="5.86"/>
        <n v="19.05"/>
        <n v="6.27"/>
        <n v="2.05"/>
        <n v="1.69"/>
        <n v="4.5"/>
        <n v="1.17"/>
        <n v="1.09"/>
        <n v="5.78"/>
        <n v="16.11"/>
        <n v="1.91"/>
        <n v="3.33"/>
        <n v="1.64"/>
        <n v="2.19"/>
        <n v="2.46"/>
        <n v="9.26"/>
        <n v="0.86"/>
        <n v="9.13"/>
        <n v="18.26"/>
        <n v="4.42"/>
        <n v="1.29"/>
        <n v="2.24"/>
        <n v="4.4"/>
        <n v="1.84"/>
        <n v="2"/>
        <n v="0.76"/>
        <n v="7.12"/>
        <n v="0.98"/>
        <n v="33.75"/>
        <n v="4.72"/>
        <n v="4.31"/>
        <n v="4.39"/>
        <n v="6.94"/>
        <n v="0.87"/>
        <n v="2.01"/>
        <n v="0.88"/>
        <n v="7.18"/>
        <n v="20.59"/>
        <n v="5.73"/>
        <n v="5.14"/>
        <n v="1.98"/>
        <n v="0.8"/>
        <n v="3.82"/>
        <n v="5.43"/>
        <n v="16.55"/>
        <n v="4.99"/>
        <n v="4.27"/>
        <n v="3.54"/>
        <n v="1.92"/>
        <n v="0.83"/>
        <n v="5.88"/>
        <n v="28.76"/>
        <n v="3.23"/>
        <n v="1.39"/>
        <n v="2.13"/>
        <n v="3.42"/>
        <n v="1.74"/>
        <n v="0.89"/>
        <n v="1.27"/>
        <n v="3.84"/>
        <n v="1.75"/>
        <n v="1.03"/>
        <n v="4.45"/>
        <n v="0.93"/>
        <n v="1.8"/>
        <n v="3.21"/>
        <n v="1.97"/>
        <n v="0.9"/>
        <n v="1.04"/>
        <n v="3.4"/>
        <n v="0.85"/>
        <n v="1.38"/>
        <n v="4.09"/>
        <n v="1.73"/>
        <n v="2.36"/>
        <n v="3.88"/>
        <n v="2.81"/>
        <n v="2.5"/>
        <n v="1.62"/>
        <n v="4.16"/>
        <n v="1.49"/>
        <n v="0.79"/>
        <n v="3.08"/>
        <n v="1.94"/>
        <n v="0.92"/>
        <n v="4.53"/>
        <n v="1.53"/>
        <n v="4.38"/>
        <n v="3.67"/>
        <n v="1.55"/>
        <n v="3.78"/>
        <n v="3.22"/>
        <n v="1.78"/>
        <n v="1.01"/>
        <n v="1"/>
        <n v="4.51"/>
        <n v="1.5"/>
        <n v="6.78"/>
        <n v="0.94"/>
        <n v="4.7"/>
        <n v="1.2"/>
        <n v="1.37"/>
        <n v="5.6"/>
        <n v="1.33"/>
        <n v="1.48"/>
        <n v="1.36"/>
        <n v="6.2"/>
        <n v="1.51"/>
        <n v="6.53"/>
        <n v="1.52"/>
        <n v="5.91"/>
        <n v="9.74"/>
        <n v="4.24"/>
        <n v="1.13"/>
        <n v="3.05"/>
        <n v="1.6"/>
        <n v="7.13"/>
        <n v="1.45"/>
        <n v="1.76"/>
        <n v="5.49"/>
        <n v="1.43"/>
        <n v="2.61"/>
        <n v="8.3"/>
        <n v="6.47"/>
        <n v="5.59"/>
        <n v="7.45"/>
        <n v="1.14"/>
        <n v="4.59"/>
        <n v="5.69"/>
        <n v="4.82"/>
        <n v="6.56"/>
        <n v="5.7"/>
        <n v="10.8"/>
        <n v="4.86"/>
        <n v="4"/>
        <n v="2.39"/>
        <n v="4.13"/>
        <n v="1.19"/>
        <n v="10.12"/>
        <n v="5.08"/>
        <n v="1.56"/>
        <n v="5.68"/>
        <n v="3.02"/>
        <n v="9.51"/>
        <n v="8.37"/>
        <m/>
      </sharedItems>
    </cacheField>
    <cacheField name="行动按钮点击量" numFmtId="0">
      <sharedItems containsString="0" containsBlank="1" containsNumber="1" containsInteger="1" minValue="0" maxValue="3" count="5">
        <n v="0"/>
        <n v="1"/>
        <n v="2"/>
        <n v="3"/>
        <m/>
      </sharedItems>
    </cacheField>
    <cacheField name="行动按钮点击率" numFmtId="0">
      <sharedItems containsString="0" containsBlank="1" containsNumber="1" minValue="0" maxValue="0.0022" count="17">
        <n v="0"/>
        <n v="0.001"/>
        <n v="0.0009"/>
        <n v="0.0007"/>
        <n v="0.0006"/>
        <n v="0.0005"/>
        <n v="0.0013"/>
        <n v="0.0003"/>
        <n v="0.0008"/>
        <n v="0.0004"/>
        <n v="0.0011"/>
        <n v="0.0014"/>
        <n v="0.002"/>
        <n v="0.0019"/>
        <n v="0.0012"/>
        <n v="0.0022"/>
        <m/>
      </sharedItems>
    </cacheField>
    <cacheField name="截图" numFmtId="0">
      <sharedItems containsString="0" containsBlank="1" containsNumber="1" containsInteger="1" minValue="0" maxValue="1508" count="39">
        <n v="0"/>
        <n v="8"/>
        <n v="1"/>
        <n v="7"/>
        <n v="22"/>
        <n v="14"/>
        <n v="11"/>
        <n v="2"/>
        <n v="13"/>
        <n v="15"/>
        <n v="3"/>
        <n v="4"/>
        <n v="12"/>
        <n v="6"/>
        <n v="24"/>
        <n v="20"/>
        <n v="16"/>
        <n v="28"/>
        <n v="5"/>
        <n v="19"/>
        <n v="9"/>
        <n v="10"/>
        <n v="23"/>
        <n v="21"/>
        <n v="30"/>
        <n v="18"/>
        <n v="32"/>
        <n v="17"/>
        <n v="27"/>
        <n v="34"/>
        <n v="26"/>
        <n v="25"/>
        <n v="39"/>
        <n v="1508"/>
        <n v="31"/>
        <n v="35"/>
        <n v="33"/>
        <n v="42"/>
        <m/>
      </sharedItems>
    </cacheField>
    <cacheField name="保存图片" numFmtId="0">
      <sharedItems containsString="0" containsBlank="1" containsNumber="1" containsInteger="1" minValue="0" maxValue="66" count="42">
        <n v="1"/>
        <n v="0"/>
        <n v="3"/>
        <n v="2"/>
        <n v="14"/>
        <n v="13"/>
        <n v="16"/>
        <n v="10"/>
        <n v="6"/>
        <n v="22"/>
        <n v="8"/>
        <n v="5"/>
        <n v="25"/>
        <n v="26"/>
        <n v="11"/>
        <n v="9"/>
        <n v="4"/>
        <n v="7"/>
        <n v="12"/>
        <n v="18"/>
        <n v="21"/>
        <n v="53"/>
        <n v="20"/>
        <n v="19"/>
        <n v="24"/>
        <n v="52"/>
        <n v="15"/>
        <n v="23"/>
        <n v="35"/>
        <n v="30"/>
        <n v="40"/>
        <n v="46"/>
        <n v="43"/>
        <n v="29"/>
        <n v="17"/>
        <n v="27"/>
        <n v="66"/>
        <n v="31"/>
        <n v="28"/>
        <n v="36"/>
        <n v="33"/>
        <m/>
      </sharedItems>
    </cacheField>
    <cacheField name="笔记邀请码" numFmtId="0">
      <sharedItems containsBlank="1" count="51">
        <s v="yaozilv"/>
        <s v="tenchat-invite"/>
        <s v="lexiyeah"/>
        <s v="ieltsyea-invite"/>
        <s v="andy 2022"/>
        <s v="qiuchen"/>
        <s v="skk2022"/>
        <s v="gua0407"/>
        <s v="tinaloveu"/>
        <s v="musicjia"/>
        <s v="halihot-invite"/>
        <s v="lily1234"/>
        <s v="talkalot-invite"/>
        <s v="lingge"/>
        <s v="wanka"/>
        <s v="10quiz"/>
        <s v="pickgigi-invite"/>
        <s v="yzyy123"/>
        <s v="理理666"/>
        <s v="adamchen"/>
        <s v="kkjiayou-invite"/>
        <s v="iris018-invite"/>
        <s v="山姆先生-invite"/>
        <s v="kristina-invite"/>
        <s v="hiella-invite"/>
        <s v="heykelly-invite"/>
        <s v="nainai"/>
        <s v="zigezige-invite"/>
        <s v="kkenglish-invite"/>
        <s v="xiaohao11-invite"/>
        <s v="dafu666"/>
        <s v="leximock-invite"/>
        <s v="xctx"/>
        <s v="picklynn-invite"/>
        <s v="pickcoco-invite"/>
        <s v="circle2022-invite"/>
        <s v="tenlynn-invite"/>
        <s v="aifansi"/>
        <s v="toria520-invite"/>
        <s v="xnyou99"/>
        <s v="xiaojizi"/>
        <s v="coco521-invite"/>
        <s v="kiwi123"/>
        <s v="2022offer"/>
        <s v="hisaimei-invite"/>
        <s v="mana666"/>
        <s v="wowmani-invite"/>
        <s v="养羊"/>
        <s v="zhang02-invite"/>
        <s v="zozo666-invite"/>
        <m/>
      </sharedItems>
    </cacheField>
    <cacheField name="笔记标题" numFmtId="0">
      <sharedItems containsBlank="1" count="51">
        <s v="6.17-英语口语人绝不能错过的宝藏APP👈"/>
        <s v="6.28-🇬🇧小干货｜简单的地道英文表达"/>
        <s v="10.9-20天雅思口语上7的方法论‼️"/>
        <s v="8.24-雅思口语上7的捷径：Cambly外教推荐‼️"/>
        <s v="9.7-华裔的我伪装说不好英语对话外教"/>
        <s v="6.10-练习英语口语的方法，你真的掌握了吗？"/>
        <s v="6.13-如何不出国提高口语｜英语口语APP推荐"/>
        <s v="9.21-雅思考官“讨厌”的口语表达，你中了几个🤔"/>
        <s v="10.9-【全英】雅思8.5口语提升干货！"/>
        <s v="10.9-当音乐博主遇到和迈克尔杰克逊同门的外教"/>
        <s v="10.9-如何快速提高英文口语？拿下面试！"/>
        <s v="10.9-30岁想把英语好好学一遍｜妈妈提升口语app"/>
        <s v="10.17宝藏Cambly外教大推荐‼️入门篇"/>
        <s v="10.17-全英干货｜无语言环境如何有效提高口语"/>
        <s v="10.26-新手如何主持会议？外教给的5条建议"/>
        <s v="10.26-🇬🇧语言类游戏｜口语提升小游戏"/>
        <s v="10.26-口语聊天用这几个开场 打开无限聊天模式"/>
        <s v="11.1-前雅思口语考官评分我们的part 1!"/>
        <s v="11.1-笑死！口语废物竟和外教唠了30分钟?"/>
        <s v="11.2-当社牛和老外pk全网热门挑战"/>
        <s v="11.2-我悟了！宝藏外教点醒我！英语这么学"/>
        <s v="11.2-⭐雅思口语救星❗心机girl这样备考㊙️"/>
        <s v="11.10-地道英语俚语🤯英美俚语意思差这么多?"/>
        <s v="11.10-健身不是内卷 是习惯 是快乐"/>
        <s v="11.10-关于学口语，希望五年前就有人能告诉我的"/>
        <s v="11.10-亲测❗️雅思考官听到就会打低分的口语表达"/>
        <s v="11.10-985但雅思口语万年6分😩外教说你方法错啦❗️"/>
        <s v="11.16-英语｜想进外企？高管说必须知道这些！📇"/>
        <s v="11.16-我说的英语 vs 外教帮我修订的 差异有多大？"/>
        <s v="11.16-🔥Cambly外教大推荐❗️口语此时不练更待何时"/>
        <s v="11.16-雅思口语首考上8分？我是如何做到的？"/>
        <s v="11.16-Cambly雅思口语敲牛mock推荐来救你啦🆘"/>
        <s v="11.21-如何从“哑巴英语”到轻松通过全英文外企面试"/>
        <s v="11.21-英语面试不用怕‼️8个技巧秒收offer✅太绝啦"/>
        <s v="11.21-快进来看看外国人切磋中文！！"/>
        <s v="11.21-🔥雅思口语8分｜高分技巧大公开"/>
        <s v="5.19-不出国，3招提升英语口语✅真正有效的方法！！"/>
        <s v="8.10-分享一个特别有用的聊天方法！"/>
        <s v="9.21-美高生四年总结🤓｜地道口语原来超简单！"/>
        <s v="9.7-25岁我好像一无所有｜与外教聊“焦虑”"/>
        <s v="随机聊天之社牛的我vs可爱的外教"/>
        <s v="12.8-都给我进来听陕西话remix 英国话！哈哈哈哈"/>
        <s v="12.8-Small talk 指南 如何用英文有效聊天"/>
        <s v="7.27-很多求职者都没有意识到的一个面试误区…"/>
        <s v="7.27-会说多门外语是个什么体验？"/>
        <s v="10.16-双语者太卷～ 我用一杯奶茶💰提高了英语"/>
        <s v="12.14-外教给我的英文打分？💯分享当地流行俚语"/>
        <s v="Vlog|一场英语面试让我刚毕业成了时尚导演"/>
        <s v="q&amp;a | 焦虑/迷茫？备战大学你需要知道的一切"/>
        <s v="8.24-笑死‼️和英国帅哥聊哈利波特！15分钟唠上头"/>
        <m/>
      </sharedItems>
    </cacheField>
    <cacheField name=" 点击率" numFmtId="0" formula="点击量/展现量" databaseField="0"/>
    <cacheField name="点击成本" numFmtId="0" formula="消费/点击量" databaseField="0"/>
    <cacheField name="千展费用" numFmtId="0" formula="消费/展现量*1000" databaseField="0"/>
    <cacheField name="私信成本" numFmtId="0" formula="消费/#NAME?" databaseField="0"/>
    <cacheField name="开口成本" numFmtId="0" formula="消费/#NAME?" databaseField="0"/>
    <cacheField name="互动成本" numFmtId="0" formula="消费/互动量" databaseField="0"/>
    <cacheField name="私信率" numFmtId="0" formula="#NAME?/点击量" databaseField="0"/>
    <cacheField name="互动率" numFmtId="0" formula="互动量/点击量" databaseFiel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9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0"/>
    <x v="0"/>
    <x v="0"/>
    <x v="0"/>
    <x v="0"/>
    <x v="0"/>
    <x v="0"/>
    <x v="0"/>
    <x v="0"/>
    <x v="2"/>
    <x v="2"/>
    <x v="2"/>
    <x v="2"/>
    <x v="2"/>
    <x v="2"/>
    <x v="2"/>
    <x v="2"/>
    <x v="2"/>
    <x v="2"/>
    <x v="1"/>
    <x v="2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0"/>
    <x v="0"/>
    <x v="0"/>
    <x v="0"/>
    <x v="0"/>
    <x v="0"/>
    <x v="0"/>
    <x v="0"/>
    <x v="0"/>
    <x v="3"/>
    <x v="3"/>
    <x v="3"/>
    <x v="3"/>
    <x v="2"/>
    <x v="3"/>
    <x v="3"/>
    <x v="0"/>
    <x v="3"/>
    <x v="3"/>
    <x v="1"/>
    <x v="3"/>
    <x v="3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0"/>
    <x v="0"/>
    <x v="0"/>
    <x v="0"/>
    <x v="0"/>
    <x v="0"/>
    <x v="0"/>
    <x v="0"/>
    <x v="0"/>
    <x v="4"/>
    <x v="4"/>
    <x v="4"/>
    <x v="4"/>
    <x v="3"/>
    <x v="4"/>
    <x v="4"/>
    <x v="0"/>
    <x v="4"/>
    <x v="4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1"/>
    <x v="0"/>
    <x v="1"/>
    <x v="1"/>
    <x v="1"/>
    <x v="1"/>
    <x v="1"/>
    <x v="0"/>
    <x v="5"/>
    <x v="5"/>
    <x v="5"/>
    <x v="5"/>
    <x v="4"/>
    <x v="5"/>
    <x v="5"/>
    <x v="2"/>
    <x v="5"/>
    <x v="5"/>
    <x v="3"/>
    <x v="5"/>
    <x v="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"/>
    <x v="0"/>
    <x v="0"/>
    <x v="0"/>
    <x v="0"/>
    <x v="0"/>
    <x v="0"/>
    <x v="0"/>
    <x v="0"/>
    <x v="0"/>
    <x v="6"/>
    <x v="6"/>
    <x v="6"/>
    <x v="6"/>
    <x v="5"/>
    <x v="6"/>
    <x v="6"/>
    <x v="3"/>
    <x v="6"/>
    <x v="1"/>
    <x v="0"/>
    <x v="6"/>
    <x v="6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1"/>
    <x v="0"/>
    <x v="1"/>
    <x v="1"/>
    <x v="1"/>
    <x v="1"/>
    <x v="1"/>
    <x v="0"/>
    <x v="7"/>
    <x v="7"/>
    <x v="7"/>
    <x v="7"/>
    <x v="6"/>
    <x v="7"/>
    <x v="7"/>
    <x v="0"/>
    <x v="7"/>
    <x v="6"/>
    <x v="2"/>
    <x v="7"/>
    <x v="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6"/>
    <x v="0"/>
    <x v="0"/>
    <x v="0"/>
    <x v="0"/>
    <x v="0"/>
    <x v="0"/>
    <x v="0"/>
    <x v="0"/>
    <x v="0"/>
    <x v="8"/>
    <x v="8"/>
    <x v="8"/>
    <x v="8"/>
    <x v="7"/>
    <x v="8"/>
    <x v="8"/>
    <x v="0"/>
    <x v="8"/>
    <x v="3"/>
    <x v="2"/>
    <x v="8"/>
    <x v="8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"/>
    <x v="1"/>
    <x v="1"/>
    <x v="0"/>
    <x v="1"/>
    <x v="1"/>
    <x v="1"/>
    <x v="1"/>
    <x v="1"/>
    <x v="0"/>
    <x v="9"/>
    <x v="9"/>
    <x v="9"/>
    <x v="9"/>
    <x v="8"/>
    <x v="9"/>
    <x v="9"/>
    <x v="2"/>
    <x v="9"/>
    <x v="0"/>
    <x v="2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7"/>
    <x v="0"/>
    <x v="0"/>
    <x v="0"/>
    <x v="0"/>
    <x v="0"/>
    <x v="0"/>
    <x v="0"/>
    <x v="0"/>
    <x v="0"/>
    <x v="10"/>
    <x v="10"/>
    <x v="10"/>
    <x v="10"/>
    <x v="5"/>
    <x v="10"/>
    <x v="10"/>
    <x v="1"/>
    <x v="10"/>
    <x v="7"/>
    <x v="2"/>
    <x v="1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1"/>
    <x v="1"/>
    <x v="0"/>
    <x v="1"/>
    <x v="1"/>
    <x v="1"/>
    <x v="1"/>
    <x v="1"/>
    <x v="0"/>
    <x v="11"/>
    <x v="11"/>
    <x v="11"/>
    <x v="11"/>
    <x v="9"/>
    <x v="11"/>
    <x v="11"/>
    <x v="1"/>
    <x v="11"/>
    <x v="8"/>
    <x v="3"/>
    <x v="11"/>
    <x v="1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8"/>
    <x v="0"/>
    <x v="0"/>
    <x v="0"/>
    <x v="0"/>
    <x v="0"/>
    <x v="0"/>
    <x v="0"/>
    <x v="0"/>
    <x v="0"/>
    <x v="12"/>
    <x v="12"/>
    <x v="12"/>
    <x v="12"/>
    <x v="5"/>
    <x v="12"/>
    <x v="12"/>
    <x v="2"/>
    <x v="10"/>
    <x v="9"/>
    <x v="4"/>
    <x v="12"/>
    <x v="1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1"/>
    <x v="1"/>
    <x v="0"/>
    <x v="1"/>
    <x v="1"/>
    <x v="1"/>
    <x v="1"/>
    <x v="1"/>
    <x v="0"/>
    <x v="13"/>
    <x v="13"/>
    <x v="13"/>
    <x v="13"/>
    <x v="6"/>
    <x v="13"/>
    <x v="13"/>
    <x v="2"/>
    <x v="12"/>
    <x v="7"/>
    <x v="3"/>
    <x v="13"/>
    <x v="1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9"/>
    <x v="0"/>
    <x v="0"/>
    <x v="0"/>
    <x v="0"/>
    <x v="0"/>
    <x v="0"/>
    <x v="0"/>
    <x v="0"/>
    <x v="0"/>
    <x v="14"/>
    <x v="14"/>
    <x v="14"/>
    <x v="14"/>
    <x v="5"/>
    <x v="14"/>
    <x v="14"/>
    <x v="2"/>
    <x v="7"/>
    <x v="10"/>
    <x v="0"/>
    <x v="14"/>
    <x v="1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1"/>
    <x v="1"/>
    <x v="0"/>
    <x v="1"/>
    <x v="1"/>
    <x v="1"/>
    <x v="1"/>
    <x v="1"/>
    <x v="0"/>
    <x v="15"/>
    <x v="15"/>
    <x v="15"/>
    <x v="15"/>
    <x v="6"/>
    <x v="15"/>
    <x v="15"/>
    <x v="1"/>
    <x v="13"/>
    <x v="10"/>
    <x v="3"/>
    <x v="15"/>
    <x v="1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0"/>
    <x v="0"/>
    <x v="0"/>
    <x v="0"/>
    <x v="0"/>
    <x v="0"/>
    <x v="0"/>
    <x v="0"/>
    <x v="0"/>
    <x v="0"/>
    <x v="16"/>
    <x v="16"/>
    <x v="16"/>
    <x v="16"/>
    <x v="10"/>
    <x v="16"/>
    <x v="16"/>
    <x v="4"/>
    <x v="14"/>
    <x v="11"/>
    <x v="0"/>
    <x v="16"/>
    <x v="16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1"/>
    <x v="1"/>
    <x v="0"/>
    <x v="1"/>
    <x v="1"/>
    <x v="1"/>
    <x v="1"/>
    <x v="1"/>
    <x v="0"/>
    <x v="17"/>
    <x v="17"/>
    <x v="17"/>
    <x v="17"/>
    <x v="6"/>
    <x v="17"/>
    <x v="17"/>
    <x v="1"/>
    <x v="11"/>
    <x v="9"/>
    <x v="3"/>
    <x v="17"/>
    <x v="17"/>
    <x v="1"/>
    <x v="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0"/>
    <x v="0"/>
    <x v="0"/>
    <x v="0"/>
    <x v="0"/>
    <x v="0"/>
    <x v="0"/>
    <x v="0"/>
    <x v="0"/>
    <x v="18"/>
    <x v="18"/>
    <x v="18"/>
    <x v="18"/>
    <x v="11"/>
    <x v="18"/>
    <x v="18"/>
    <x v="1"/>
    <x v="15"/>
    <x v="12"/>
    <x v="2"/>
    <x v="18"/>
    <x v="18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1"/>
    <x v="1"/>
    <x v="0"/>
    <x v="1"/>
    <x v="1"/>
    <x v="1"/>
    <x v="1"/>
    <x v="1"/>
    <x v="0"/>
    <x v="19"/>
    <x v="19"/>
    <x v="19"/>
    <x v="19"/>
    <x v="12"/>
    <x v="19"/>
    <x v="19"/>
    <x v="1"/>
    <x v="9"/>
    <x v="13"/>
    <x v="3"/>
    <x v="19"/>
    <x v="1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0"/>
    <x v="0"/>
    <x v="0"/>
    <x v="0"/>
    <x v="0"/>
    <x v="0"/>
    <x v="0"/>
    <x v="0"/>
    <x v="0"/>
    <x v="20"/>
    <x v="20"/>
    <x v="20"/>
    <x v="20"/>
    <x v="13"/>
    <x v="20"/>
    <x v="20"/>
    <x v="1"/>
    <x v="16"/>
    <x v="14"/>
    <x v="5"/>
    <x v="20"/>
    <x v="20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1"/>
    <x v="1"/>
    <x v="0"/>
    <x v="1"/>
    <x v="1"/>
    <x v="1"/>
    <x v="1"/>
    <x v="1"/>
    <x v="0"/>
    <x v="21"/>
    <x v="21"/>
    <x v="21"/>
    <x v="21"/>
    <x v="14"/>
    <x v="21"/>
    <x v="21"/>
    <x v="1"/>
    <x v="17"/>
    <x v="15"/>
    <x v="3"/>
    <x v="21"/>
    <x v="2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2"/>
    <x v="2"/>
    <x v="2"/>
    <x v="0"/>
    <x v="2"/>
    <x v="2"/>
    <x v="2"/>
    <x v="2"/>
    <x v="2"/>
    <x v="0"/>
    <x v="22"/>
    <x v="22"/>
    <x v="22"/>
    <x v="22"/>
    <x v="13"/>
    <x v="22"/>
    <x v="22"/>
    <x v="0"/>
    <x v="17"/>
    <x v="15"/>
    <x v="2"/>
    <x v="22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13"/>
    <x v="0"/>
    <x v="0"/>
    <x v="0"/>
    <x v="0"/>
    <x v="0"/>
    <x v="0"/>
    <x v="0"/>
    <x v="0"/>
    <x v="0"/>
    <x v="23"/>
    <x v="23"/>
    <x v="23"/>
    <x v="23"/>
    <x v="11"/>
    <x v="23"/>
    <x v="23"/>
    <x v="5"/>
    <x v="18"/>
    <x v="12"/>
    <x v="6"/>
    <x v="20"/>
    <x v="23"/>
    <x v="2"/>
    <x v="2"/>
    <x v="9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1"/>
    <x v="0"/>
    <x v="1"/>
    <x v="1"/>
    <x v="1"/>
    <x v="1"/>
    <x v="1"/>
    <x v="0"/>
    <x v="24"/>
    <x v="24"/>
    <x v="24"/>
    <x v="24"/>
    <x v="14"/>
    <x v="24"/>
    <x v="24"/>
    <x v="2"/>
    <x v="19"/>
    <x v="13"/>
    <x v="3"/>
    <x v="23"/>
    <x v="2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3"/>
    <x v="2"/>
    <x v="2"/>
    <x v="0"/>
    <x v="2"/>
    <x v="2"/>
    <x v="2"/>
    <x v="2"/>
    <x v="2"/>
    <x v="0"/>
    <x v="25"/>
    <x v="25"/>
    <x v="25"/>
    <x v="25"/>
    <x v="14"/>
    <x v="25"/>
    <x v="25"/>
    <x v="0"/>
    <x v="20"/>
    <x v="16"/>
    <x v="2"/>
    <x v="24"/>
    <x v="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13"/>
    <x v="3"/>
    <x v="3"/>
    <x v="0"/>
    <x v="3"/>
    <x v="3"/>
    <x v="3"/>
    <x v="3"/>
    <x v="3"/>
    <x v="0"/>
    <x v="26"/>
    <x v="26"/>
    <x v="26"/>
    <x v="26"/>
    <x v="15"/>
    <x v="26"/>
    <x v="26"/>
    <x v="2"/>
    <x v="11"/>
    <x v="16"/>
    <x v="3"/>
    <x v="25"/>
    <x v="2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13"/>
    <x v="4"/>
    <x v="4"/>
    <x v="0"/>
    <x v="4"/>
    <x v="4"/>
    <x v="4"/>
    <x v="4"/>
    <x v="4"/>
    <x v="0"/>
    <x v="27"/>
    <x v="27"/>
    <x v="27"/>
    <x v="27"/>
    <x v="0"/>
    <x v="27"/>
    <x v="27"/>
    <x v="2"/>
    <x v="21"/>
    <x v="17"/>
    <x v="3"/>
    <x v="26"/>
    <x v="2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3"/>
    <x v="5"/>
    <x v="5"/>
    <x v="0"/>
    <x v="5"/>
    <x v="5"/>
    <x v="5"/>
    <x v="5"/>
    <x v="5"/>
    <x v="0"/>
    <x v="28"/>
    <x v="28"/>
    <x v="28"/>
    <x v="28"/>
    <x v="16"/>
    <x v="28"/>
    <x v="28"/>
    <x v="1"/>
    <x v="21"/>
    <x v="18"/>
    <x v="2"/>
    <x v="27"/>
    <x v="2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13"/>
    <x v="6"/>
    <x v="6"/>
    <x v="0"/>
    <x v="6"/>
    <x v="6"/>
    <x v="6"/>
    <x v="6"/>
    <x v="6"/>
    <x v="0"/>
    <x v="29"/>
    <x v="29"/>
    <x v="29"/>
    <x v="29"/>
    <x v="2"/>
    <x v="29"/>
    <x v="29"/>
    <x v="2"/>
    <x v="11"/>
    <x v="19"/>
    <x v="3"/>
    <x v="28"/>
    <x v="2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13"/>
    <x v="7"/>
    <x v="7"/>
    <x v="0"/>
    <x v="7"/>
    <x v="7"/>
    <x v="7"/>
    <x v="7"/>
    <x v="7"/>
    <x v="0"/>
    <x v="30"/>
    <x v="30"/>
    <x v="30"/>
    <x v="30"/>
    <x v="4"/>
    <x v="30"/>
    <x v="30"/>
    <x v="5"/>
    <x v="6"/>
    <x v="20"/>
    <x v="1"/>
    <x v="29"/>
    <x v="30"/>
    <x v="0"/>
    <x v="0"/>
    <x v="1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14"/>
    <x v="0"/>
    <x v="0"/>
    <x v="0"/>
    <x v="0"/>
    <x v="0"/>
    <x v="0"/>
    <x v="0"/>
    <x v="0"/>
    <x v="0"/>
    <x v="31"/>
    <x v="31"/>
    <x v="31"/>
    <x v="31"/>
    <x v="17"/>
    <x v="31"/>
    <x v="31"/>
    <x v="0"/>
    <x v="22"/>
    <x v="21"/>
    <x v="4"/>
    <x v="30"/>
    <x v="31"/>
    <x v="0"/>
    <x v="0"/>
    <x v="1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2"/>
    <x v="2"/>
    <x v="0"/>
    <x v="2"/>
    <x v="2"/>
    <x v="2"/>
    <x v="2"/>
    <x v="2"/>
    <x v="0"/>
    <x v="32"/>
    <x v="32"/>
    <x v="32"/>
    <x v="32"/>
    <x v="12"/>
    <x v="32"/>
    <x v="29"/>
    <x v="0"/>
    <x v="23"/>
    <x v="18"/>
    <x v="3"/>
    <x v="31"/>
    <x v="3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14"/>
    <x v="3"/>
    <x v="3"/>
    <x v="0"/>
    <x v="3"/>
    <x v="3"/>
    <x v="3"/>
    <x v="3"/>
    <x v="3"/>
    <x v="0"/>
    <x v="33"/>
    <x v="33"/>
    <x v="33"/>
    <x v="33"/>
    <x v="15"/>
    <x v="33"/>
    <x v="27"/>
    <x v="2"/>
    <x v="19"/>
    <x v="22"/>
    <x v="3"/>
    <x v="32"/>
    <x v="33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14"/>
    <x v="4"/>
    <x v="4"/>
    <x v="0"/>
    <x v="4"/>
    <x v="4"/>
    <x v="4"/>
    <x v="4"/>
    <x v="4"/>
    <x v="0"/>
    <x v="34"/>
    <x v="34"/>
    <x v="34"/>
    <x v="34"/>
    <x v="0"/>
    <x v="34"/>
    <x v="32"/>
    <x v="2"/>
    <x v="21"/>
    <x v="23"/>
    <x v="3"/>
    <x v="33"/>
    <x v="3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4"/>
    <x v="5"/>
    <x v="5"/>
    <x v="0"/>
    <x v="5"/>
    <x v="5"/>
    <x v="5"/>
    <x v="5"/>
    <x v="5"/>
    <x v="0"/>
    <x v="35"/>
    <x v="35"/>
    <x v="35"/>
    <x v="35"/>
    <x v="16"/>
    <x v="35"/>
    <x v="33"/>
    <x v="2"/>
    <x v="17"/>
    <x v="18"/>
    <x v="2"/>
    <x v="28"/>
    <x v="3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14"/>
    <x v="6"/>
    <x v="6"/>
    <x v="0"/>
    <x v="6"/>
    <x v="6"/>
    <x v="6"/>
    <x v="6"/>
    <x v="6"/>
    <x v="0"/>
    <x v="36"/>
    <x v="36"/>
    <x v="36"/>
    <x v="36"/>
    <x v="17"/>
    <x v="36"/>
    <x v="34"/>
    <x v="2"/>
    <x v="23"/>
    <x v="10"/>
    <x v="1"/>
    <x v="34"/>
    <x v="1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14"/>
    <x v="7"/>
    <x v="7"/>
    <x v="0"/>
    <x v="7"/>
    <x v="7"/>
    <x v="7"/>
    <x v="7"/>
    <x v="7"/>
    <x v="0"/>
    <x v="37"/>
    <x v="37"/>
    <x v="37"/>
    <x v="37"/>
    <x v="4"/>
    <x v="37"/>
    <x v="35"/>
    <x v="4"/>
    <x v="24"/>
    <x v="24"/>
    <x v="7"/>
    <x v="35"/>
    <x v="36"/>
    <x v="0"/>
    <x v="0"/>
    <x v="1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15"/>
    <x v="0"/>
    <x v="0"/>
    <x v="0"/>
    <x v="0"/>
    <x v="0"/>
    <x v="0"/>
    <x v="0"/>
    <x v="0"/>
    <x v="0"/>
    <x v="38"/>
    <x v="38"/>
    <x v="38"/>
    <x v="14"/>
    <x v="18"/>
    <x v="38"/>
    <x v="36"/>
    <x v="4"/>
    <x v="25"/>
    <x v="25"/>
    <x v="0"/>
    <x v="36"/>
    <x v="37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2"/>
    <x v="2"/>
    <x v="0"/>
    <x v="2"/>
    <x v="2"/>
    <x v="2"/>
    <x v="2"/>
    <x v="2"/>
    <x v="0"/>
    <x v="39"/>
    <x v="39"/>
    <x v="39"/>
    <x v="6"/>
    <x v="12"/>
    <x v="39"/>
    <x v="37"/>
    <x v="2"/>
    <x v="17"/>
    <x v="16"/>
    <x v="3"/>
    <x v="23"/>
    <x v="3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15"/>
    <x v="3"/>
    <x v="3"/>
    <x v="0"/>
    <x v="3"/>
    <x v="3"/>
    <x v="3"/>
    <x v="3"/>
    <x v="3"/>
    <x v="0"/>
    <x v="40"/>
    <x v="40"/>
    <x v="40"/>
    <x v="38"/>
    <x v="15"/>
    <x v="40"/>
    <x v="26"/>
    <x v="2"/>
    <x v="26"/>
    <x v="23"/>
    <x v="3"/>
    <x v="25"/>
    <x v="3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15"/>
    <x v="4"/>
    <x v="4"/>
    <x v="0"/>
    <x v="4"/>
    <x v="4"/>
    <x v="4"/>
    <x v="4"/>
    <x v="4"/>
    <x v="0"/>
    <x v="41"/>
    <x v="41"/>
    <x v="41"/>
    <x v="39"/>
    <x v="15"/>
    <x v="41"/>
    <x v="38"/>
    <x v="2"/>
    <x v="27"/>
    <x v="23"/>
    <x v="3"/>
    <x v="37"/>
    <x v="4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5"/>
    <x v="5"/>
    <x v="5"/>
    <x v="0"/>
    <x v="5"/>
    <x v="5"/>
    <x v="5"/>
    <x v="5"/>
    <x v="5"/>
    <x v="0"/>
    <x v="42"/>
    <x v="42"/>
    <x v="42"/>
    <x v="4"/>
    <x v="5"/>
    <x v="42"/>
    <x v="39"/>
    <x v="1"/>
    <x v="9"/>
    <x v="18"/>
    <x v="2"/>
    <x v="23"/>
    <x v="4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15"/>
    <x v="6"/>
    <x v="6"/>
    <x v="0"/>
    <x v="6"/>
    <x v="6"/>
    <x v="6"/>
    <x v="6"/>
    <x v="6"/>
    <x v="0"/>
    <x v="43"/>
    <x v="43"/>
    <x v="43"/>
    <x v="40"/>
    <x v="19"/>
    <x v="43"/>
    <x v="40"/>
    <x v="2"/>
    <x v="12"/>
    <x v="26"/>
    <x v="2"/>
    <x v="38"/>
    <x v="4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15"/>
    <x v="7"/>
    <x v="7"/>
    <x v="0"/>
    <x v="7"/>
    <x v="7"/>
    <x v="7"/>
    <x v="7"/>
    <x v="7"/>
    <x v="0"/>
    <x v="44"/>
    <x v="44"/>
    <x v="44"/>
    <x v="41"/>
    <x v="20"/>
    <x v="44"/>
    <x v="41"/>
    <x v="0"/>
    <x v="28"/>
    <x v="27"/>
    <x v="5"/>
    <x v="39"/>
    <x v="43"/>
    <x v="0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16"/>
    <x v="0"/>
    <x v="0"/>
    <x v="0"/>
    <x v="0"/>
    <x v="0"/>
    <x v="0"/>
    <x v="0"/>
    <x v="0"/>
    <x v="0"/>
    <x v="45"/>
    <x v="45"/>
    <x v="45"/>
    <x v="41"/>
    <x v="18"/>
    <x v="45"/>
    <x v="42"/>
    <x v="2"/>
    <x v="29"/>
    <x v="28"/>
    <x v="1"/>
    <x v="40"/>
    <x v="44"/>
    <x v="2"/>
    <x v="2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2"/>
    <x v="2"/>
    <x v="0"/>
    <x v="2"/>
    <x v="2"/>
    <x v="2"/>
    <x v="2"/>
    <x v="2"/>
    <x v="0"/>
    <x v="46"/>
    <x v="46"/>
    <x v="46"/>
    <x v="42"/>
    <x v="6"/>
    <x v="46"/>
    <x v="43"/>
    <x v="2"/>
    <x v="12"/>
    <x v="23"/>
    <x v="2"/>
    <x v="41"/>
    <x v="4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16"/>
    <x v="3"/>
    <x v="3"/>
    <x v="0"/>
    <x v="3"/>
    <x v="3"/>
    <x v="3"/>
    <x v="3"/>
    <x v="3"/>
    <x v="0"/>
    <x v="47"/>
    <x v="47"/>
    <x v="47"/>
    <x v="34"/>
    <x v="15"/>
    <x v="47"/>
    <x v="44"/>
    <x v="2"/>
    <x v="26"/>
    <x v="18"/>
    <x v="3"/>
    <x v="42"/>
    <x v="4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16"/>
    <x v="4"/>
    <x v="4"/>
    <x v="0"/>
    <x v="4"/>
    <x v="4"/>
    <x v="4"/>
    <x v="4"/>
    <x v="4"/>
    <x v="0"/>
    <x v="48"/>
    <x v="48"/>
    <x v="48"/>
    <x v="43"/>
    <x v="21"/>
    <x v="48"/>
    <x v="45"/>
    <x v="2"/>
    <x v="11"/>
    <x v="17"/>
    <x v="3"/>
    <x v="43"/>
    <x v="1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6"/>
    <x v="5"/>
    <x v="5"/>
    <x v="0"/>
    <x v="5"/>
    <x v="5"/>
    <x v="5"/>
    <x v="5"/>
    <x v="5"/>
    <x v="0"/>
    <x v="49"/>
    <x v="49"/>
    <x v="49"/>
    <x v="44"/>
    <x v="1"/>
    <x v="49"/>
    <x v="29"/>
    <x v="2"/>
    <x v="21"/>
    <x v="16"/>
    <x v="3"/>
    <x v="23"/>
    <x v="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16"/>
    <x v="6"/>
    <x v="6"/>
    <x v="0"/>
    <x v="6"/>
    <x v="6"/>
    <x v="6"/>
    <x v="6"/>
    <x v="6"/>
    <x v="0"/>
    <x v="50"/>
    <x v="50"/>
    <x v="50"/>
    <x v="8"/>
    <x v="16"/>
    <x v="50"/>
    <x v="22"/>
    <x v="6"/>
    <x v="17"/>
    <x v="26"/>
    <x v="2"/>
    <x v="38"/>
    <x v="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6"/>
  </r>
  <r>
    <x v="16"/>
    <x v="7"/>
    <x v="7"/>
    <x v="0"/>
    <x v="7"/>
    <x v="7"/>
    <x v="7"/>
    <x v="7"/>
    <x v="7"/>
    <x v="0"/>
    <x v="51"/>
    <x v="51"/>
    <x v="51"/>
    <x v="45"/>
    <x v="10"/>
    <x v="51"/>
    <x v="46"/>
    <x v="4"/>
    <x v="30"/>
    <x v="29"/>
    <x v="6"/>
    <x v="44"/>
    <x v="49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17"/>
    <x v="0"/>
    <x v="0"/>
    <x v="0"/>
    <x v="0"/>
    <x v="0"/>
    <x v="0"/>
    <x v="0"/>
    <x v="0"/>
    <x v="0"/>
    <x v="52"/>
    <x v="52"/>
    <x v="52"/>
    <x v="46"/>
    <x v="22"/>
    <x v="52"/>
    <x v="47"/>
    <x v="4"/>
    <x v="31"/>
    <x v="30"/>
    <x v="4"/>
    <x v="45"/>
    <x v="50"/>
    <x v="0"/>
    <x v="0"/>
    <x v="1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2"/>
    <x v="2"/>
    <x v="0"/>
    <x v="2"/>
    <x v="2"/>
    <x v="2"/>
    <x v="2"/>
    <x v="2"/>
    <x v="0"/>
    <x v="53"/>
    <x v="53"/>
    <x v="53"/>
    <x v="20"/>
    <x v="6"/>
    <x v="53"/>
    <x v="48"/>
    <x v="2"/>
    <x v="23"/>
    <x v="31"/>
    <x v="2"/>
    <x v="46"/>
    <x v="5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17"/>
    <x v="3"/>
    <x v="3"/>
    <x v="0"/>
    <x v="3"/>
    <x v="3"/>
    <x v="3"/>
    <x v="3"/>
    <x v="3"/>
    <x v="0"/>
    <x v="54"/>
    <x v="54"/>
    <x v="54"/>
    <x v="47"/>
    <x v="15"/>
    <x v="54"/>
    <x v="28"/>
    <x v="2"/>
    <x v="11"/>
    <x v="19"/>
    <x v="3"/>
    <x v="47"/>
    <x v="5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17"/>
    <x v="4"/>
    <x v="4"/>
    <x v="0"/>
    <x v="4"/>
    <x v="4"/>
    <x v="4"/>
    <x v="4"/>
    <x v="4"/>
    <x v="0"/>
    <x v="55"/>
    <x v="55"/>
    <x v="55"/>
    <x v="48"/>
    <x v="0"/>
    <x v="55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7"/>
    <x v="5"/>
    <x v="5"/>
    <x v="0"/>
    <x v="5"/>
    <x v="5"/>
    <x v="5"/>
    <x v="5"/>
    <x v="5"/>
    <x v="0"/>
    <x v="56"/>
    <x v="56"/>
    <x v="56"/>
    <x v="49"/>
    <x v="2"/>
    <x v="56"/>
    <x v="33"/>
    <x v="0"/>
    <x v="11"/>
    <x v="16"/>
    <x v="0"/>
    <x v="49"/>
    <x v="54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17"/>
    <x v="6"/>
    <x v="6"/>
    <x v="0"/>
    <x v="6"/>
    <x v="6"/>
    <x v="6"/>
    <x v="6"/>
    <x v="6"/>
    <x v="0"/>
    <x v="57"/>
    <x v="57"/>
    <x v="57"/>
    <x v="50"/>
    <x v="20"/>
    <x v="57"/>
    <x v="49"/>
    <x v="3"/>
    <x v="26"/>
    <x v="31"/>
    <x v="2"/>
    <x v="50"/>
    <x v="38"/>
    <x v="2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17"/>
    <x v="7"/>
    <x v="7"/>
    <x v="0"/>
    <x v="7"/>
    <x v="7"/>
    <x v="7"/>
    <x v="7"/>
    <x v="7"/>
    <x v="0"/>
    <x v="58"/>
    <x v="58"/>
    <x v="58"/>
    <x v="51"/>
    <x v="13"/>
    <x v="58"/>
    <x v="50"/>
    <x v="7"/>
    <x v="33"/>
    <x v="32"/>
    <x v="8"/>
    <x v="51"/>
    <x v="55"/>
    <x v="0"/>
    <x v="0"/>
    <x v="11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17"/>
    <x v="8"/>
    <x v="8"/>
    <x v="0"/>
    <x v="8"/>
    <x v="8"/>
    <x v="8"/>
    <x v="8"/>
    <x v="8"/>
    <x v="0"/>
    <x v="59"/>
    <x v="59"/>
    <x v="59"/>
    <x v="52"/>
    <x v="23"/>
    <x v="59"/>
    <x v="51"/>
    <x v="1"/>
    <x v="34"/>
    <x v="15"/>
    <x v="4"/>
    <x v="52"/>
    <x v="3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18"/>
    <x v="0"/>
    <x v="0"/>
    <x v="0"/>
    <x v="0"/>
    <x v="0"/>
    <x v="0"/>
    <x v="0"/>
    <x v="0"/>
    <x v="0"/>
    <x v="60"/>
    <x v="60"/>
    <x v="60"/>
    <x v="53"/>
    <x v="24"/>
    <x v="60"/>
    <x v="52"/>
    <x v="4"/>
    <x v="35"/>
    <x v="33"/>
    <x v="9"/>
    <x v="53"/>
    <x v="37"/>
    <x v="0"/>
    <x v="0"/>
    <x v="1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2"/>
    <x v="2"/>
    <x v="0"/>
    <x v="2"/>
    <x v="2"/>
    <x v="2"/>
    <x v="2"/>
    <x v="2"/>
    <x v="0"/>
    <x v="61"/>
    <x v="61"/>
    <x v="61"/>
    <x v="54"/>
    <x v="12"/>
    <x v="39"/>
    <x v="53"/>
    <x v="2"/>
    <x v="19"/>
    <x v="22"/>
    <x v="3"/>
    <x v="54"/>
    <x v="5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18"/>
    <x v="3"/>
    <x v="3"/>
    <x v="0"/>
    <x v="3"/>
    <x v="3"/>
    <x v="3"/>
    <x v="3"/>
    <x v="3"/>
    <x v="0"/>
    <x v="62"/>
    <x v="62"/>
    <x v="62"/>
    <x v="55"/>
    <x v="0"/>
    <x v="61"/>
    <x v="32"/>
    <x v="2"/>
    <x v="21"/>
    <x v="17"/>
    <x v="2"/>
    <x v="33"/>
    <x v="5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18"/>
    <x v="4"/>
    <x v="4"/>
    <x v="0"/>
    <x v="4"/>
    <x v="4"/>
    <x v="4"/>
    <x v="4"/>
    <x v="4"/>
    <x v="0"/>
    <x v="63"/>
    <x v="63"/>
    <x v="63"/>
    <x v="56"/>
    <x v="25"/>
    <x v="62"/>
    <x v="44"/>
    <x v="2"/>
    <x v="32"/>
    <x v="23"/>
    <x v="3"/>
    <x v="55"/>
    <x v="5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8"/>
    <x v="5"/>
    <x v="5"/>
    <x v="0"/>
    <x v="5"/>
    <x v="5"/>
    <x v="5"/>
    <x v="5"/>
    <x v="5"/>
    <x v="0"/>
    <x v="64"/>
    <x v="64"/>
    <x v="64"/>
    <x v="57"/>
    <x v="18"/>
    <x v="63"/>
    <x v="15"/>
    <x v="4"/>
    <x v="20"/>
    <x v="22"/>
    <x v="2"/>
    <x v="56"/>
    <x v="5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18"/>
    <x v="6"/>
    <x v="6"/>
    <x v="0"/>
    <x v="6"/>
    <x v="6"/>
    <x v="6"/>
    <x v="6"/>
    <x v="6"/>
    <x v="0"/>
    <x v="65"/>
    <x v="65"/>
    <x v="65"/>
    <x v="58"/>
    <x v="19"/>
    <x v="64"/>
    <x v="54"/>
    <x v="1"/>
    <x v="11"/>
    <x v="16"/>
    <x v="3"/>
    <x v="57"/>
    <x v="6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18"/>
    <x v="7"/>
    <x v="7"/>
    <x v="0"/>
    <x v="7"/>
    <x v="7"/>
    <x v="7"/>
    <x v="7"/>
    <x v="7"/>
    <x v="0"/>
    <x v="66"/>
    <x v="66"/>
    <x v="66"/>
    <x v="3"/>
    <x v="4"/>
    <x v="65"/>
    <x v="55"/>
    <x v="8"/>
    <x v="29"/>
    <x v="34"/>
    <x v="5"/>
    <x v="58"/>
    <x v="61"/>
    <x v="0"/>
    <x v="0"/>
    <x v="1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18"/>
    <x v="8"/>
    <x v="8"/>
    <x v="0"/>
    <x v="8"/>
    <x v="8"/>
    <x v="8"/>
    <x v="8"/>
    <x v="8"/>
    <x v="0"/>
    <x v="67"/>
    <x v="67"/>
    <x v="67"/>
    <x v="59"/>
    <x v="4"/>
    <x v="17"/>
    <x v="56"/>
    <x v="2"/>
    <x v="36"/>
    <x v="35"/>
    <x v="1"/>
    <x v="59"/>
    <x v="4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19"/>
    <x v="0"/>
    <x v="0"/>
    <x v="0"/>
    <x v="0"/>
    <x v="0"/>
    <x v="0"/>
    <x v="0"/>
    <x v="0"/>
    <x v="0"/>
    <x v="68"/>
    <x v="68"/>
    <x v="68"/>
    <x v="60"/>
    <x v="26"/>
    <x v="66"/>
    <x v="57"/>
    <x v="0"/>
    <x v="37"/>
    <x v="36"/>
    <x v="5"/>
    <x v="60"/>
    <x v="62"/>
    <x v="0"/>
    <x v="0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2"/>
    <x v="2"/>
    <x v="0"/>
    <x v="2"/>
    <x v="2"/>
    <x v="2"/>
    <x v="2"/>
    <x v="2"/>
    <x v="0"/>
    <x v="69"/>
    <x v="69"/>
    <x v="69"/>
    <x v="11"/>
    <x v="12"/>
    <x v="67"/>
    <x v="28"/>
    <x v="0"/>
    <x v="23"/>
    <x v="16"/>
    <x v="3"/>
    <x v="61"/>
    <x v="6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19"/>
    <x v="4"/>
    <x v="4"/>
    <x v="0"/>
    <x v="4"/>
    <x v="4"/>
    <x v="4"/>
    <x v="4"/>
    <x v="4"/>
    <x v="0"/>
    <x v="70"/>
    <x v="70"/>
    <x v="70"/>
    <x v="61"/>
    <x v="27"/>
    <x v="68"/>
    <x v="38"/>
    <x v="2"/>
    <x v="26"/>
    <x v="23"/>
    <x v="3"/>
    <x v="62"/>
    <x v="6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9"/>
    <x v="5"/>
    <x v="5"/>
    <x v="0"/>
    <x v="5"/>
    <x v="5"/>
    <x v="5"/>
    <x v="5"/>
    <x v="5"/>
    <x v="0"/>
    <x v="71"/>
    <x v="71"/>
    <x v="71"/>
    <x v="20"/>
    <x v="18"/>
    <x v="69"/>
    <x v="58"/>
    <x v="5"/>
    <x v="13"/>
    <x v="31"/>
    <x v="2"/>
    <x v="50"/>
    <x v="65"/>
    <x v="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19"/>
    <x v="6"/>
    <x v="6"/>
    <x v="0"/>
    <x v="6"/>
    <x v="6"/>
    <x v="6"/>
    <x v="6"/>
    <x v="6"/>
    <x v="0"/>
    <x v="72"/>
    <x v="72"/>
    <x v="72"/>
    <x v="51"/>
    <x v="19"/>
    <x v="70"/>
    <x v="39"/>
    <x v="2"/>
    <x v="21"/>
    <x v="13"/>
    <x v="3"/>
    <x v="57"/>
    <x v="6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19"/>
    <x v="7"/>
    <x v="7"/>
    <x v="0"/>
    <x v="7"/>
    <x v="7"/>
    <x v="7"/>
    <x v="7"/>
    <x v="7"/>
    <x v="0"/>
    <x v="73"/>
    <x v="73"/>
    <x v="73"/>
    <x v="62"/>
    <x v="17"/>
    <x v="71"/>
    <x v="59"/>
    <x v="7"/>
    <x v="38"/>
    <x v="37"/>
    <x v="1"/>
    <x v="63"/>
    <x v="67"/>
    <x v="0"/>
    <x v="0"/>
    <x v="18"/>
    <x v="3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"/>
    <x v="2"/>
    <x v="7"/>
  </r>
  <r>
    <x v="19"/>
    <x v="8"/>
    <x v="8"/>
    <x v="0"/>
    <x v="8"/>
    <x v="8"/>
    <x v="8"/>
    <x v="8"/>
    <x v="8"/>
    <x v="0"/>
    <x v="74"/>
    <x v="74"/>
    <x v="74"/>
    <x v="26"/>
    <x v="0"/>
    <x v="72"/>
    <x v="11"/>
    <x v="4"/>
    <x v="39"/>
    <x v="2"/>
    <x v="2"/>
    <x v="64"/>
    <x v="68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20"/>
    <x v="0"/>
    <x v="0"/>
    <x v="0"/>
    <x v="0"/>
    <x v="0"/>
    <x v="0"/>
    <x v="0"/>
    <x v="0"/>
    <x v="0"/>
    <x v="75"/>
    <x v="75"/>
    <x v="75"/>
    <x v="63"/>
    <x v="28"/>
    <x v="73"/>
    <x v="60"/>
    <x v="7"/>
    <x v="40"/>
    <x v="38"/>
    <x v="4"/>
    <x v="65"/>
    <x v="69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2"/>
    <x v="2"/>
    <x v="0"/>
    <x v="2"/>
    <x v="2"/>
    <x v="2"/>
    <x v="2"/>
    <x v="2"/>
    <x v="0"/>
    <x v="76"/>
    <x v="76"/>
    <x v="76"/>
    <x v="64"/>
    <x v="12"/>
    <x v="74"/>
    <x v="61"/>
    <x v="2"/>
    <x v="11"/>
    <x v="19"/>
    <x v="3"/>
    <x v="66"/>
    <x v="7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20"/>
    <x v="4"/>
    <x v="4"/>
    <x v="0"/>
    <x v="4"/>
    <x v="4"/>
    <x v="4"/>
    <x v="4"/>
    <x v="4"/>
    <x v="0"/>
    <x v="77"/>
    <x v="77"/>
    <x v="77"/>
    <x v="65"/>
    <x v="29"/>
    <x v="75"/>
    <x v="26"/>
    <x v="2"/>
    <x v="19"/>
    <x v="16"/>
    <x v="3"/>
    <x v="67"/>
    <x v="7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20"/>
    <x v="5"/>
    <x v="5"/>
    <x v="0"/>
    <x v="5"/>
    <x v="5"/>
    <x v="5"/>
    <x v="5"/>
    <x v="5"/>
    <x v="0"/>
    <x v="78"/>
    <x v="78"/>
    <x v="78"/>
    <x v="66"/>
    <x v="23"/>
    <x v="76"/>
    <x v="62"/>
    <x v="0"/>
    <x v="12"/>
    <x v="22"/>
    <x v="3"/>
    <x v="68"/>
    <x v="7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20"/>
    <x v="6"/>
    <x v="6"/>
    <x v="0"/>
    <x v="6"/>
    <x v="6"/>
    <x v="6"/>
    <x v="6"/>
    <x v="6"/>
    <x v="0"/>
    <x v="79"/>
    <x v="79"/>
    <x v="79"/>
    <x v="67"/>
    <x v="20"/>
    <x v="77"/>
    <x v="29"/>
    <x v="2"/>
    <x v="32"/>
    <x v="22"/>
    <x v="3"/>
    <x v="41"/>
    <x v="7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20"/>
    <x v="7"/>
    <x v="7"/>
    <x v="0"/>
    <x v="7"/>
    <x v="7"/>
    <x v="7"/>
    <x v="7"/>
    <x v="7"/>
    <x v="0"/>
    <x v="80"/>
    <x v="80"/>
    <x v="80"/>
    <x v="68"/>
    <x v="15"/>
    <x v="78"/>
    <x v="55"/>
    <x v="6"/>
    <x v="41"/>
    <x v="39"/>
    <x v="10"/>
    <x v="69"/>
    <x v="74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20"/>
    <x v="8"/>
    <x v="8"/>
    <x v="0"/>
    <x v="8"/>
    <x v="8"/>
    <x v="8"/>
    <x v="8"/>
    <x v="8"/>
    <x v="0"/>
    <x v="81"/>
    <x v="81"/>
    <x v="81"/>
    <x v="69"/>
    <x v="15"/>
    <x v="79"/>
    <x v="58"/>
    <x v="2"/>
    <x v="42"/>
    <x v="10"/>
    <x v="2"/>
    <x v="70"/>
    <x v="75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21"/>
    <x v="0"/>
    <x v="0"/>
    <x v="0"/>
    <x v="0"/>
    <x v="0"/>
    <x v="0"/>
    <x v="0"/>
    <x v="0"/>
    <x v="0"/>
    <x v="82"/>
    <x v="82"/>
    <x v="82"/>
    <x v="70"/>
    <x v="30"/>
    <x v="80"/>
    <x v="63"/>
    <x v="7"/>
    <x v="43"/>
    <x v="40"/>
    <x v="0"/>
    <x v="71"/>
    <x v="76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2"/>
    <x v="2"/>
    <x v="0"/>
    <x v="2"/>
    <x v="2"/>
    <x v="2"/>
    <x v="2"/>
    <x v="2"/>
    <x v="0"/>
    <x v="83"/>
    <x v="83"/>
    <x v="83"/>
    <x v="71"/>
    <x v="7"/>
    <x v="81"/>
    <x v="21"/>
    <x v="7"/>
    <x v="21"/>
    <x v="22"/>
    <x v="2"/>
    <x v="72"/>
    <x v="4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21"/>
    <x v="4"/>
    <x v="4"/>
    <x v="0"/>
    <x v="4"/>
    <x v="4"/>
    <x v="4"/>
    <x v="4"/>
    <x v="4"/>
    <x v="0"/>
    <x v="84"/>
    <x v="84"/>
    <x v="84"/>
    <x v="72"/>
    <x v="31"/>
    <x v="82"/>
    <x v="44"/>
    <x v="1"/>
    <x v="19"/>
    <x v="17"/>
    <x v="3"/>
    <x v="62"/>
    <x v="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21"/>
    <x v="5"/>
    <x v="5"/>
    <x v="0"/>
    <x v="5"/>
    <x v="5"/>
    <x v="5"/>
    <x v="5"/>
    <x v="5"/>
    <x v="0"/>
    <x v="85"/>
    <x v="85"/>
    <x v="85"/>
    <x v="73"/>
    <x v="32"/>
    <x v="83"/>
    <x v="64"/>
    <x v="8"/>
    <x v="12"/>
    <x v="31"/>
    <x v="2"/>
    <x v="50"/>
    <x v="7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21"/>
    <x v="6"/>
    <x v="6"/>
    <x v="0"/>
    <x v="6"/>
    <x v="6"/>
    <x v="6"/>
    <x v="6"/>
    <x v="6"/>
    <x v="0"/>
    <x v="86"/>
    <x v="86"/>
    <x v="86"/>
    <x v="74"/>
    <x v="10"/>
    <x v="84"/>
    <x v="24"/>
    <x v="2"/>
    <x v="26"/>
    <x v="19"/>
    <x v="3"/>
    <x v="73"/>
    <x v="7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21"/>
    <x v="7"/>
    <x v="7"/>
    <x v="0"/>
    <x v="7"/>
    <x v="7"/>
    <x v="7"/>
    <x v="7"/>
    <x v="7"/>
    <x v="0"/>
    <x v="87"/>
    <x v="87"/>
    <x v="87"/>
    <x v="75"/>
    <x v="22"/>
    <x v="85"/>
    <x v="65"/>
    <x v="0"/>
    <x v="41"/>
    <x v="41"/>
    <x v="9"/>
    <x v="74"/>
    <x v="80"/>
    <x v="0"/>
    <x v="0"/>
    <x v="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21"/>
    <x v="8"/>
    <x v="8"/>
    <x v="0"/>
    <x v="8"/>
    <x v="8"/>
    <x v="8"/>
    <x v="8"/>
    <x v="8"/>
    <x v="0"/>
    <x v="88"/>
    <x v="88"/>
    <x v="88"/>
    <x v="76"/>
    <x v="0"/>
    <x v="86"/>
    <x v="66"/>
    <x v="2"/>
    <x v="44"/>
    <x v="9"/>
    <x v="2"/>
    <x v="75"/>
    <x v="8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22"/>
    <x v="0"/>
    <x v="0"/>
    <x v="0"/>
    <x v="0"/>
    <x v="0"/>
    <x v="0"/>
    <x v="0"/>
    <x v="0"/>
    <x v="0"/>
    <x v="89"/>
    <x v="89"/>
    <x v="89"/>
    <x v="77"/>
    <x v="24"/>
    <x v="87"/>
    <x v="67"/>
    <x v="2"/>
    <x v="30"/>
    <x v="42"/>
    <x v="7"/>
    <x v="76"/>
    <x v="82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2"/>
    <x v="2"/>
    <x v="0"/>
    <x v="2"/>
    <x v="2"/>
    <x v="2"/>
    <x v="2"/>
    <x v="2"/>
    <x v="0"/>
    <x v="90"/>
    <x v="90"/>
    <x v="90"/>
    <x v="78"/>
    <x v="12"/>
    <x v="88"/>
    <x v="54"/>
    <x v="1"/>
    <x v="17"/>
    <x v="23"/>
    <x v="3"/>
    <x v="73"/>
    <x v="8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22"/>
    <x v="4"/>
    <x v="4"/>
    <x v="0"/>
    <x v="4"/>
    <x v="4"/>
    <x v="4"/>
    <x v="4"/>
    <x v="4"/>
    <x v="0"/>
    <x v="91"/>
    <x v="91"/>
    <x v="91"/>
    <x v="79"/>
    <x v="33"/>
    <x v="89"/>
    <x v="45"/>
    <x v="2"/>
    <x v="19"/>
    <x v="23"/>
    <x v="3"/>
    <x v="32"/>
    <x v="8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22"/>
    <x v="5"/>
    <x v="5"/>
    <x v="0"/>
    <x v="5"/>
    <x v="5"/>
    <x v="5"/>
    <x v="5"/>
    <x v="5"/>
    <x v="0"/>
    <x v="92"/>
    <x v="92"/>
    <x v="92"/>
    <x v="80"/>
    <x v="18"/>
    <x v="90"/>
    <x v="58"/>
    <x v="7"/>
    <x v="11"/>
    <x v="16"/>
    <x v="2"/>
    <x v="77"/>
    <x v="8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22"/>
    <x v="6"/>
    <x v="6"/>
    <x v="0"/>
    <x v="6"/>
    <x v="6"/>
    <x v="6"/>
    <x v="6"/>
    <x v="6"/>
    <x v="0"/>
    <x v="93"/>
    <x v="93"/>
    <x v="93"/>
    <x v="81"/>
    <x v="19"/>
    <x v="91"/>
    <x v="68"/>
    <x v="7"/>
    <x v="11"/>
    <x v="15"/>
    <x v="3"/>
    <x v="78"/>
    <x v="8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22"/>
    <x v="7"/>
    <x v="7"/>
    <x v="0"/>
    <x v="7"/>
    <x v="7"/>
    <x v="7"/>
    <x v="7"/>
    <x v="7"/>
    <x v="0"/>
    <x v="94"/>
    <x v="94"/>
    <x v="94"/>
    <x v="82"/>
    <x v="11"/>
    <x v="92"/>
    <x v="69"/>
    <x v="0"/>
    <x v="45"/>
    <x v="43"/>
    <x v="9"/>
    <x v="79"/>
    <x v="87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22"/>
    <x v="8"/>
    <x v="8"/>
    <x v="0"/>
    <x v="8"/>
    <x v="8"/>
    <x v="8"/>
    <x v="8"/>
    <x v="8"/>
    <x v="0"/>
    <x v="95"/>
    <x v="95"/>
    <x v="95"/>
    <x v="83"/>
    <x v="22"/>
    <x v="93"/>
    <x v="43"/>
    <x v="0"/>
    <x v="34"/>
    <x v="15"/>
    <x v="1"/>
    <x v="19"/>
    <x v="88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23"/>
    <x v="0"/>
    <x v="0"/>
    <x v="0"/>
    <x v="0"/>
    <x v="0"/>
    <x v="0"/>
    <x v="0"/>
    <x v="0"/>
    <x v="0"/>
    <x v="96"/>
    <x v="96"/>
    <x v="96"/>
    <x v="84"/>
    <x v="34"/>
    <x v="94"/>
    <x v="70"/>
    <x v="4"/>
    <x v="46"/>
    <x v="28"/>
    <x v="11"/>
    <x v="80"/>
    <x v="89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2"/>
    <x v="2"/>
    <x v="0"/>
    <x v="2"/>
    <x v="2"/>
    <x v="2"/>
    <x v="2"/>
    <x v="2"/>
    <x v="0"/>
    <x v="97"/>
    <x v="97"/>
    <x v="97"/>
    <x v="85"/>
    <x v="12"/>
    <x v="67"/>
    <x v="24"/>
    <x v="0"/>
    <x v="11"/>
    <x v="16"/>
    <x v="3"/>
    <x v="57"/>
    <x v="9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23"/>
    <x v="4"/>
    <x v="4"/>
    <x v="0"/>
    <x v="4"/>
    <x v="4"/>
    <x v="4"/>
    <x v="4"/>
    <x v="4"/>
    <x v="0"/>
    <x v="98"/>
    <x v="98"/>
    <x v="98"/>
    <x v="86"/>
    <x v="28"/>
    <x v="95"/>
    <x v="71"/>
    <x v="2"/>
    <x v="19"/>
    <x v="18"/>
    <x v="3"/>
    <x v="81"/>
    <x v="91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23"/>
    <x v="5"/>
    <x v="5"/>
    <x v="0"/>
    <x v="5"/>
    <x v="5"/>
    <x v="5"/>
    <x v="5"/>
    <x v="5"/>
    <x v="0"/>
    <x v="99"/>
    <x v="99"/>
    <x v="24"/>
    <x v="87"/>
    <x v="17"/>
    <x v="96"/>
    <x v="72"/>
    <x v="4"/>
    <x v="17"/>
    <x v="31"/>
    <x v="0"/>
    <x v="82"/>
    <x v="92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23"/>
    <x v="6"/>
    <x v="6"/>
    <x v="0"/>
    <x v="6"/>
    <x v="6"/>
    <x v="6"/>
    <x v="6"/>
    <x v="6"/>
    <x v="0"/>
    <x v="100"/>
    <x v="100"/>
    <x v="99"/>
    <x v="88"/>
    <x v="2"/>
    <x v="97"/>
    <x v="29"/>
    <x v="2"/>
    <x v="19"/>
    <x v="31"/>
    <x v="3"/>
    <x v="46"/>
    <x v="9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23"/>
    <x v="7"/>
    <x v="7"/>
    <x v="0"/>
    <x v="7"/>
    <x v="7"/>
    <x v="7"/>
    <x v="7"/>
    <x v="7"/>
    <x v="0"/>
    <x v="101"/>
    <x v="101"/>
    <x v="100"/>
    <x v="89"/>
    <x v="20"/>
    <x v="98"/>
    <x v="59"/>
    <x v="8"/>
    <x v="47"/>
    <x v="44"/>
    <x v="0"/>
    <x v="83"/>
    <x v="94"/>
    <x v="0"/>
    <x v="0"/>
    <x v="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23"/>
    <x v="8"/>
    <x v="8"/>
    <x v="0"/>
    <x v="8"/>
    <x v="8"/>
    <x v="8"/>
    <x v="8"/>
    <x v="8"/>
    <x v="0"/>
    <x v="102"/>
    <x v="102"/>
    <x v="101"/>
    <x v="89"/>
    <x v="4"/>
    <x v="99"/>
    <x v="29"/>
    <x v="1"/>
    <x v="48"/>
    <x v="45"/>
    <x v="0"/>
    <x v="84"/>
    <x v="9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24"/>
    <x v="0"/>
    <x v="0"/>
    <x v="0"/>
    <x v="0"/>
    <x v="0"/>
    <x v="0"/>
    <x v="0"/>
    <x v="0"/>
    <x v="0"/>
    <x v="103"/>
    <x v="103"/>
    <x v="102"/>
    <x v="90"/>
    <x v="35"/>
    <x v="100"/>
    <x v="73"/>
    <x v="0"/>
    <x v="49"/>
    <x v="46"/>
    <x v="5"/>
    <x v="85"/>
    <x v="96"/>
    <x v="0"/>
    <x v="0"/>
    <x v="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2"/>
    <x v="2"/>
    <x v="0"/>
    <x v="2"/>
    <x v="2"/>
    <x v="2"/>
    <x v="2"/>
    <x v="2"/>
    <x v="0"/>
    <x v="104"/>
    <x v="104"/>
    <x v="103"/>
    <x v="91"/>
    <x v="12"/>
    <x v="101"/>
    <x v="24"/>
    <x v="2"/>
    <x v="19"/>
    <x v="22"/>
    <x v="2"/>
    <x v="61"/>
    <x v="9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24"/>
    <x v="4"/>
    <x v="4"/>
    <x v="0"/>
    <x v="4"/>
    <x v="4"/>
    <x v="4"/>
    <x v="4"/>
    <x v="4"/>
    <x v="0"/>
    <x v="105"/>
    <x v="105"/>
    <x v="104"/>
    <x v="92"/>
    <x v="35"/>
    <x v="102"/>
    <x v="68"/>
    <x v="7"/>
    <x v="11"/>
    <x v="19"/>
    <x v="3"/>
    <x v="66"/>
    <x v="9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24"/>
    <x v="5"/>
    <x v="5"/>
    <x v="0"/>
    <x v="5"/>
    <x v="5"/>
    <x v="5"/>
    <x v="5"/>
    <x v="5"/>
    <x v="0"/>
    <x v="106"/>
    <x v="106"/>
    <x v="105"/>
    <x v="93"/>
    <x v="32"/>
    <x v="103"/>
    <x v="74"/>
    <x v="0"/>
    <x v="12"/>
    <x v="18"/>
    <x v="3"/>
    <x v="86"/>
    <x v="99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24"/>
    <x v="6"/>
    <x v="6"/>
    <x v="0"/>
    <x v="6"/>
    <x v="6"/>
    <x v="6"/>
    <x v="6"/>
    <x v="6"/>
    <x v="0"/>
    <x v="107"/>
    <x v="107"/>
    <x v="106"/>
    <x v="94"/>
    <x v="20"/>
    <x v="104"/>
    <x v="28"/>
    <x v="1"/>
    <x v="26"/>
    <x v="23"/>
    <x v="3"/>
    <x v="47"/>
    <x v="10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24"/>
    <x v="7"/>
    <x v="7"/>
    <x v="0"/>
    <x v="7"/>
    <x v="7"/>
    <x v="7"/>
    <x v="7"/>
    <x v="7"/>
    <x v="0"/>
    <x v="108"/>
    <x v="108"/>
    <x v="107"/>
    <x v="46"/>
    <x v="11"/>
    <x v="105"/>
    <x v="75"/>
    <x v="4"/>
    <x v="50"/>
    <x v="47"/>
    <x v="5"/>
    <x v="87"/>
    <x v="87"/>
    <x v="0"/>
    <x v="0"/>
    <x v="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24"/>
    <x v="8"/>
    <x v="8"/>
    <x v="0"/>
    <x v="8"/>
    <x v="8"/>
    <x v="8"/>
    <x v="8"/>
    <x v="8"/>
    <x v="0"/>
    <x v="109"/>
    <x v="109"/>
    <x v="108"/>
    <x v="95"/>
    <x v="22"/>
    <x v="106"/>
    <x v="76"/>
    <x v="8"/>
    <x v="51"/>
    <x v="9"/>
    <x v="8"/>
    <x v="88"/>
    <x v="10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24"/>
    <x v="9"/>
    <x v="9"/>
    <x v="0"/>
    <x v="9"/>
    <x v="9"/>
    <x v="9"/>
    <x v="9"/>
    <x v="9"/>
    <x v="0"/>
    <x v="110"/>
    <x v="110"/>
    <x v="109"/>
    <x v="96"/>
    <x v="13"/>
    <x v="107"/>
    <x v="66"/>
    <x v="6"/>
    <x v="11"/>
    <x v="15"/>
    <x v="2"/>
    <x v="89"/>
    <x v="10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</r>
  <r>
    <x v="24"/>
    <x v="10"/>
    <x v="10"/>
    <x v="0"/>
    <x v="10"/>
    <x v="10"/>
    <x v="10"/>
    <x v="10"/>
    <x v="10"/>
    <x v="0"/>
    <x v="111"/>
    <x v="111"/>
    <x v="110"/>
    <x v="97"/>
    <x v="1"/>
    <x v="108"/>
    <x v="32"/>
    <x v="2"/>
    <x v="32"/>
    <x v="17"/>
    <x v="3"/>
    <x v="26"/>
    <x v="10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24"/>
    <x v="11"/>
    <x v="11"/>
    <x v="0"/>
    <x v="11"/>
    <x v="11"/>
    <x v="11"/>
    <x v="11"/>
    <x v="11"/>
    <x v="0"/>
    <x v="112"/>
    <x v="112"/>
    <x v="111"/>
    <x v="98"/>
    <x v="7"/>
    <x v="109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25"/>
    <x v="0"/>
    <x v="0"/>
    <x v="0"/>
    <x v="0"/>
    <x v="0"/>
    <x v="0"/>
    <x v="0"/>
    <x v="0"/>
    <x v="0"/>
    <x v="113"/>
    <x v="113"/>
    <x v="112"/>
    <x v="99"/>
    <x v="36"/>
    <x v="110"/>
    <x v="77"/>
    <x v="0"/>
    <x v="52"/>
    <x v="21"/>
    <x v="12"/>
    <x v="90"/>
    <x v="104"/>
    <x v="0"/>
    <x v="0"/>
    <x v="2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2"/>
    <x v="2"/>
    <x v="0"/>
    <x v="2"/>
    <x v="2"/>
    <x v="2"/>
    <x v="2"/>
    <x v="2"/>
    <x v="0"/>
    <x v="114"/>
    <x v="114"/>
    <x v="113"/>
    <x v="100"/>
    <x v="16"/>
    <x v="111"/>
    <x v="56"/>
    <x v="4"/>
    <x v="53"/>
    <x v="16"/>
    <x v="2"/>
    <x v="91"/>
    <x v="1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25"/>
    <x v="4"/>
    <x v="4"/>
    <x v="0"/>
    <x v="4"/>
    <x v="4"/>
    <x v="4"/>
    <x v="4"/>
    <x v="4"/>
    <x v="0"/>
    <x v="115"/>
    <x v="115"/>
    <x v="114"/>
    <x v="101"/>
    <x v="37"/>
    <x v="112"/>
    <x v="54"/>
    <x v="2"/>
    <x v="9"/>
    <x v="22"/>
    <x v="3"/>
    <x v="49"/>
    <x v="10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25"/>
    <x v="5"/>
    <x v="5"/>
    <x v="0"/>
    <x v="5"/>
    <x v="5"/>
    <x v="5"/>
    <x v="5"/>
    <x v="5"/>
    <x v="0"/>
    <x v="116"/>
    <x v="116"/>
    <x v="115"/>
    <x v="102"/>
    <x v="38"/>
    <x v="113"/>
    <x v="19"/>
    <x v="4"/>
    <x v="26"/>
    <x v="7"/>
    <x v="1"/>
    <x v="17"/>
    <x v="10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25"/>
    <x v="6"/>
    <x v="6"/>
    <x v="0"/>
    <x v="6"/>
    <x v="6"/>
    <x v="6"/>
    <x v="6"/>
    <x v="6"/>
    <x v="0"/>
    <x v="117"/>
    <x v="117"/>
    <x v="67"/>
    <x v="103"/>
    <x v="39"/>
    <x v="114"/>
    <x v="48"/>
    <x v="2"/>
    <x v="19"/>
    <x v="13"/>
    <x v="1"/>
    <x v="49"/>
    <x v="5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25"/>
    <x v="7"/>
    <x v="7"/>
    <x v="0"/>
    <x v="7"/>
    <x v="7"/>
    <x v="7"/>
    <x v="7"/>
    <x v="7"/>
    <x v="0"/>
    <x v="118"/>
    <x v="118"/>
    <x v="116"/>
    <x v="104"/>
    <x v="40"/>
    <x v="115"/>
    <x v="78"/>
    <x v="2"/>
    <x v="54"/>
    <x v="40"/>
    <x v="4"/>
    <x v="92"/>
    <x v="94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25"/>
    <x v="8"/>
    <x v="8"/>
    <x v="0"/>
    <x v="8"/>
    <x v="8"/>
    <x v="8"/>
    <x v="8"/>
    <x v="8"/>
    <x v="0"/>
    <x v="119"/>
    <x v="119"/>
    <x v="117"/>
    <x v="105"/>
    <x v="34"/>
    <x v="116"/>
    <x v="13"/>
    <x v="0"/>
    <x v="36"/>
    <x v="9"/>
    <x v="2"/>
    <x v="70"/>
    <x v="108"/>
    <x v="2"/>
    <x v="4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25"/>
    <x v="9"/>
    <x v="9"/>
    <x v="0"/>
    <x v="9"/>
    <x v="9"/>
    <x v="9"/>
    <x v="9"/>
    <x v="9"/>
    <x v="0"/>
    <x v="120"/>
    <x v="120"/>
    <x v="118"/>
    <x v="98"/>
    <x v="4"/>
    <x v="117"/>
    <x v="40"/>
    <x v="0"/>
    <x v="13"/>
    <x v="15"/>
    <x v="1"/>
    <x v="91"/>
    <x v="10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</r>
  <r>
    <x v="25"/>
    <x v="10"/>
    <x v="10"/>
    <x v="0"/>
    <x v="10"/>
    <x v="10"/>
    <x v="10"/>
    <x v="10"/>
    <x v="10"/>
    <x v="0"/>
    <x v="121"/>
    <x v="121"/>
    <x v="119"/>
    <x v="25"/>
    <x v="10"/>
    <x v="118"/>
    <x v="79"/>
    <x v="5"/>
    <x v="55"/>
    <x v="19"/>
    <x v="3"/>
    <x v="93"/>
    <x v="110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25"/>
    <x v="11"/>
    <x v="11"/>
    <x v="0"/>
    <x v="11"/>
    <x v="11"/>
    <x v="11"/>
    <x v="11"/>
    <x v="11"/>
    <x v="0"/>
    <x v="122"/>
    <x v="122"/>
    <x v="120"/>
    <x v="106"/>
    <x v="36"/>
    <x v="119"/>
    <x v="34"/>
    <x v="1"/>
    <x v="56"/>
    <x v="11"/>
    <x v="1"/>
    <x v="94"/>
    <x v="11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25"/>
    <x v="12"/>
    <x v="12"/>
    <x v="0"/>
    <x v="12"/>
    <x v="12"/>
    <x v="12"/>
    <x v="12"/>
    <x v="12"/>
    <x v="0"/>
    <x v="123"/>
    <x v="123"/>
    <x v="121"/>
    <x v="107"/>
    <x v="41"/>
    <x v="120"/>
    <x v="80"/>
    <x v="0"/>
    <x v="57"/>
    <x v="48"/>
    <x v="2"/>
    <x v="95"/>
    <x v="112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25"/>
    <x v="12"/>
    <x v="13"/>
    <x v="1"/>
    <x v="12"/>
    <x v="13"/>
    <x v="13"/>
    <x v="13"/>
    <x v="13"/>
    <x v="0"/>
    <x v="124"/>
    <x v="124"/>
    <x v="122"/>
    <x v="57"/>
    <x v="42"/>
    <x v="121"/>
    <x v="27"/>
    <x v="2"/>
    <x v="32"/>
    <x v="23"/>
    <x v="3"/>
    <x v="26"/>
    <x v="11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26"/>
    <x v="0"/>
    <x v="0"/>
    <x v="0"/>
    <x v="0"/>
    <x v="0"/>
    <x v="0"/>
    <x v="0"/>
    <x v="0"/>
    <x v="0"/>
    <x v="125"/>
    <x v="125"/>
    <x v="123"/>
    <x v="108"/>
    <x v="43"/>
    <x v="122"/>
    <x v="81"/>
    <x v="4"/>
    <x v="58"/>
    <x v="43"/>
    <x v="4"/>
    <x v="96"/>
    <x v="114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2"/>
    <x v="2"/>
    <x v="0"/>
    <x v="2"/>
    <x v="2"/>
    <x v="2"/>
    <x v="2"/>
    <x v="2"/>
    <x v="0"/>
    <x v="126"/>
    <x v="126"/>
    <x v="124"/>
    <x v="109"/>
    <x v="1"/>
    <x v="123"/>
    <x v="82"/>
    <x v="7"/>
    <x v="9"/>
    <x v="13"/>
    <x v="1"/>
    <x v="89"/>
    <x v="115"/>
    <x v="2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26"/>
    <x v="4"/>
    <x v="4"/>
    <x v="0"/>
    <x v="4"/>
    <x v="4"/>
    <x v="4"/>
    <x v="4"/>
    <x v="4"/>
    <x v="0"/>
    <x v="127"/>
    <x v="127"/>
    <x v="125"/>
    <x v="110"/>
    <x v="44"/>
    <x v="124"/>
    <x v="48"/>
    <x v="1"/>
    <x v="11"/>
    <x v="16"/>
    <x v="3"/>
    <x v="73"/>
    <x v="1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26"/>
    <x v="5"/>
    <x v="5"/>
    <x v="0"/>
    <x v="5"/>
    <x v="5"/>
    <x v="5"/>
    <x v="5"/>
    <x v="5"/>
    <x v="0"/>
    <x v="128"/>
    <x v="128"/>
    <x v="126"/>
    <x v="10"/>
    <x v="31"/>
    <x v="125"/>
    <x v="53"/>
    <x v="2"/>
    <x v="32"/>
    <x v="18"/>
    <x v="2"/>
    <x v="61"/>
    <x v="11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26"/>
    <x v="6"/>
    <x v="6"/>
    <x v="0"/>
    <x v="6"/>
    <x v="6"/>
    <x v="6"/>
    <x v="6"/>
    <x v="6"/>
    <x v="0"/>
    <x v="129"/>
    <x v="129"/>
    <x v="127"/>
    <x v="111"/>
    <x v="4"/>
    <x v="126"/>
    <x v="33"/>
    <x v="0"/>
    <x v="12"/>
    <x v="15"/>
    <x v="3"/>
    <x v="97"/>
    <x v="11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26"/>
    <x v="7"/>
    <x v="7"/>
    <x v="0"/>
    <x v="7"/>
    <x v="7"/>
    <x v="7"/>
    <x v="7"/>
    <x v="7"/>
    <x v="0"/>
    <x v="130"/>
    <x v="130"/>
    <x v="128"/>
    <x v="45"/>
    <x v="45"/>
    <x v="127"/>
    <x v="7"/>
    <x v="7"/>
    <x v="59"/>
    <x v="49"/>
    <x v="6"/>
    <x v="98"/>
    <x v="119"/>
    <x v="0"/>
    <x v="0"/>
    <x v="2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26"/>
    <x v="8"/>
    <x v="8"/>
    <x v="0"/>
    <x v="8"/>
    <x v="8"/>
    <x v="8"/>
    <x v="8"/>
    <x v="8"/>
    <x v="0"/>
    <x v="131"/>
    <x v="131"/>
    <x v="129"/>
    <x v="112"/>
    <x v="26"/>
    <x v="128"/>
    <x v="83"/>
    <x v="5"/>
    <x v="47"/>
    <x v="50"/>
    <x v="4"/>
    <x v="99"/>
    <x v="6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26"/>
    <x v="9"/>
    <x v="9"/>
    <x v="0"/>
    <x v="9"/>
    <x v="9"/>
    <x v="9"/>
    <x v="9"/>
    <x v="9"/>
    <x v="0"/>
    <x v="132"/>
    <x v="132"/>
    <x v="130"/>
    <x v="113"/>
    <x v="19"/>
    <x v="129"/>
    <x v="39"/>
    <x v="2"/>
    <x v="21"/>
    <x v="18"/>
    <x v="3"/>
    <x v="67"/>
    <x v="2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</r>
  <r>
    <x v="26"/>
    <x v="10"/>
    <x v="10"/>
    <x v="0"/>
    <x v="10"/>
    <x v="10"/>
    <x v="10"/>
    <x v="10"/>
    <x v="10"/>
    <x v="0"/>
    <x v="133"/>
    <x v="133"/>
    <x v="131"/>
    <x v="114"/>
    <x v="20"/>
    <x v="41"/>
    <x v="19"/>
    <x v="0"/>
    <x v="60"/>
    <x v="18"/>
    <x v="4"/>
    <x v="19"/>
    <x v="12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26"/>
    <x v="11"/>
    <x v="11"/>
    <x v="0"/>
    <x v="11"/>
    <x v="11"/>
    <x v="11"/>
    <x v="11"/>
    <x v="11"/>
    <x v="0"/>
    <x v="134"/>
    <x v="134"/>
    <x v="132"/>
    <x v="115"/>
    <x v="46"/>
    <x v="130"/>
    <x v="84"/>
    <x v="8"/>
    <x v="61"/>
    <x v="4"/>
    <x v="1"/>
    <x v="100"/>
    <x v="121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26"/>
    <x v="12"/>
    <x v="12"/>
    <x v="0"/>
    <x v="12"/>
    <x v="12"/>
    <x v="12"/>
    <x v="12"/>
    <x v="12"/>
    <x v="0"/>
    <x v="135"/>
    <x v="135"/>
    <x v="133"/>
    <x v="92"/>
    <x v="43"/>
    <x v="65"/>
    <x v="41"/>
    <x v="4"/>
    <x v="62"/>
    <x v="51"/>
    <x v="0"/>
    <x v="101"/>
    <x v="122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26"/>
    <x v="12"/>
    <x v="13"/>
    <x v="1"/>
    <x v="12"/>
    <x v="13"/>
    <x v="13"/>
    <x v="13"/>
    <x v="13"/>
    <x v="0"/>
    <x v="136"/>
    <x v="136"/>
    <x v="134"/>
    <x v="116"/>
    <x v="47"/>
    <x v="131"/>
    <x v="32"/>
    <x v="2"/>
    <x v="32"/>
    <x v="18"/>
    <x v="3"/>
    <x v="33"/>
    <x v="1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26"/>
    <x v="13"/>
    <x v="14"/>
    <x v="0"/>
    <x v="13"/>
    <x v="14"/>
    <x v="14"/>
    <x v="14"/>
    <x v="14"/>
    <x v="0"/>
    <x v="137"/>
    <x v="137"/>
    <x v="135"/>
    <x v="83"/>
    <x v="1"/>
    <x v="132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26"/>
    <x v="14"/>
    <x v="15"/>
    <x v="0"/>
    <x v="14"/>
    <x v="15"/>
    <x v="15"/>
    <x v="15"/>
    <x v="15"/>
    <x v="0"/>
    <x v="138"/>
    <x v="138"/>
    <x v="136"/>
    <x v="117"/>
    <x v="18"/>
    <x v="133"/>
    <x v="27"/>
    <x v="2"/>
    <x v="11"/>
    <x v="18"/>
    <x v="3"/>
    <x v="55"/>
    <x v="12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27"/>
    <x v="0"/>
    <x v="0"/>
    <x v="0"/>
    <x v="0"/>
    <x v="0"/>
    <x v="0"/>
    <x v="0"/>
    <x v="0"/>
    <x v="0"/>
    <x v="139"/>
    <x v="139"/>
    <x v="137"/>
    <x v="118"/>
    <x v="43"/>
    <x v="134"/>
    <x v="85"/>
    <x v="0"/>
    <x v="63"/>
    <x v="52"/>
    <x v="0"/>
    <x v="102"/>
    <x v="125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2"/>
    <x v="2"/>
    <x v="0"/>
    <x v="2"/>
    <x v="2"/>
    <x v="2"/>
    <x v="2"/>
    <x v="2"/>
    <x v="0"/>
    <x v="140"/>
    <x v="140"/>
    <x v="138"/>
    <x v="119"/>
    <x v="48"/>
    <x v="135"/>
    <x v="17"/>
    <x v="7"/>
    <x v="64"/>
    <x v="9"/>
    <x v="3"/>
    <x v="91"/>
    <x v="10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27"/>
    <x v="6"/>
    <x v="6"/>
    <x v="0"/>
    <x v="6"/>
    <x v="6"/>
    <x v="6"/>
    <x v="6"/>
    <x v="6"/>
    <x v="0"/>
    <x v="141"/>
    <x v="141"/>
    <x v="59"/>
    <x v="120"/>
    <x v="45"/>
    <x v="75"/>
    <x v="39"/>
    <x v="2"/>
    <x v="21"/>
    <x v="22"/>
    <x v="3"/>
    <x v="103"/>
    <x v="12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27"/>
    <x v="7"/>
    <x v="7"/>
    <x v="0"/>
    <x v="7"/>
    <x v="7"/>
    <x v="7"/>
    <x v="7"/>
    <x v="7"/>
    <x v="0"/>
    <x v="142"/>
    <x v="142"/>
    <x v="139"/>
    <x v="121"/>
    <x v="32"/>
    <x v="136"/>
    <x v="86"/>
    <x v="0"/>
    <x v="65"/>
    <x v="53"/>
    <x v="12"/>
    <x v="104"/>
    <x v="127"/>
    <x v="0"/>
    <x v="0"/>
    <x v="21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27"/>
    <x v="8"/>
    <x v="8"/>
    <x v="0"/>
    <x v="8"/>
    <x v="8"/>
    <x v="8"/>
    <x v="8"/>
    <x v="8"/>
    <x v="0"/>
    <x v="143"/>
    <x v="143"/>
    <x v="140"/>
    <x v="112"/>
    <x v="34"/>
    <x v="137"/>
    <x v="87"/>
    <x v="7"/>
    <x v="66"/>
    <x v="45"/>
    <x v="2"/>
    <x v="105"/>
    <x v="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27"/>
    <x v="10"/>
    <x v="10"/>
    <x v="0"/>
    <x v="10"/>
    <x v="10"/>
    <x v="10"/>
    <x v="10"/>
    <x v="10"/>
    <x v="0"/>
    <x v="144"/>
    <x v="144"/>
    <x v="141"/>
    <x v="122"/>
    <x v="19"/>
    <x v="138"/>
    <x v="74"/>
    <x v="0"/>
    <x v="23"/>
    <x v="19"/>
    <x v="2"/>
    <x v="106"/>
    <x v="12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27"/>
    <x v="11"/>
    <x v="11"/>
    <x v="0"/>
    <x v="11"/>
    <x v="11"/>
    <x v="11"/>
    <x v="11"/>
    <x v="11"/>
    <x v="0"/>
    <x v="145"/>
    <x v="145"/>
    <x v="142"/>
    <x v="123"/>
    <x v="41"/>
    <x v="139"/>
    <x v="88"/>
    <x v="2"/>
    <x v="67"/>
    <x v="5"/>
    <x v="2"/>
    <x v="107"/>
    <x v="12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27"/>
    <x v="12"/>
    <x v="12"/>
    <x v="0"/>
    <x v="12"/>
    <x v="12"/>
    <x v="12"/>
    <x v="12"/>
    <x v="12"/>
    <x v="0"/>
    <x v="146"/>
    <x v="146"/>
    <x v="143"/>
    <x v="124"/>
    <x v="43"/>
    <x v="140"/>
    <x v="89"/>
    <x v="0"/>
    <x v="68"/>
    <x v="21"/>
    <x v="0"/>
    <x v="108"/>
    <x v="112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27"/>
    <x v="12"/>
    <x v="13"/>
    <x v="1"/>
    <x v="12"/>
    <x v="13"/>
    <x v="13"/>
    <x v="13"/>
    <x v="13"/>
    <x v="0"/>
    <x v="147"/>
    <x v="147"/>
    <x v="144"/>
    <x v="125"/>
    <x v="37"/>
    <x v="141"/>
    <x v="44"/>
    <x v="2"/>
    <x v="32"/>
    <x v="19"/>
    <x v="3"/>
    <x v="62"/>
    <x v="13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27"/>
    <x v="13"/>
    <x v="14"/>
    <x v="0"/>
    <x v="13"/>
    <x v="14"/>
    <x v="14"/>
    <x v="14"/>
    <x v="14"/>
    <x v="0"/>
    <x v="148"/>
    <x v="148"/>
    <x v="145"/>
    <x v="126"/>
    <x v="49"/>
    <x v="142"/>
    <x v="48"/>
    <x v="2"/>
    <x v="11"/>
    <x v="31"/>
    <x v="3"/>
    <x v="78"/>
    <x v="13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27"/>
    <x v="14"/>
    <x v="15"/>
    <x v="0"/>
    <x v="14"/>
    <x v="15"/>
    <x v="15"/>
    <x v="15"/>
    <x v="15"/>
    <x v="0"/>
    <x v="149"/>
    <x v="149"/>
    <x v="146"/>
    <x v="127"/>
    <x v="28"/>
    <x v="143"/>
    <x v="29"/>
    <x v="2"/>
    <x v="69"/>
    <x v="54"/>
    <x v="4"/>
    <x v="56"/>
    <x v="13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3"/>
    <x v="3"/>
    <x v="14"/>
  </r>
  <r>
    <x v="28"/>
    <x v="0"/>
    <x v="0"/>
    <x v="0"/>
    <x v="0"/>
    <x v="0"/>
    <x v="0"/>
    <x v="0"/>
    <x v="0"/>
    <x v="0"/>
    <x v="150"/>
    <x v="150"/>
    <x v="147"/>
    <x v="62"/>
    <x v="30"/>
    <x v="144"/>
    <x v="90"/>
    <x v="7"/>
    <x v="70"/>
    <x v="55"/>
    <x v="0"/>
    <x v="109"/>
    <x v="133"/>
    <x v="0"/>
    <x v="0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2"/>
    <x v="2"/>
    <x v="0"/>
    <x v="2"/>
    <x v="2"/>
    <x v="2"/>
    <x v="2"/>
    <x v="2"/>
    <x v="0"/>
    <x v="151"/>
    <x v="151"/>
    <x v="148"/>
    <x v="128"/>
    <x v="16"/>
    <x v="145"/>
    <x v="91"/>
    <x v="9"/>
    <x v="23"/>
    <x v="8"/>
    <x v="2"/>
    <x v="110"/>
    <x v="134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28"/>
    <x v="6"/>
    <x v="6"/>
    <x v="0"/>
    <x v="6"/>
    <x v="6"/>
    <x v="6"/>
    <x v="6"/>
    <x v="6"/>
    <x v="0"/>
    <x v="152"/>
    <x v="152"/>
    <x v="149"/>
    <x v="129"/>
    <x v="13"/>
    <x v="146"/>
    <x v="29"/>
    <x v="2"/>
    <x v="26"/>
    <x v="18"/>
    <x v="3"/>
    <x v="28"/>
    <x v="13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28"/>
    <x v="7"/>
    <x v="7"/>
    <x v="0"/>
    <x v="7"/>
    <x v="7"/>
    <x v="7"/>
    <x v="7"/>
    <x v="7"/>
    <x v="0"/>
    <x v="153"/>
    <x v="153"/>
    <x v="150"/>
    <x v="130"/>
    <x v="4"/>
    <x v="147"/>
    <x v="92"/>
    <x v="7"/>
    <x v="43"/>
    <x v="56"/>
    <x v="13"/>
    <x v="111"/>
    <x v="94"/>
    <x v="0"/>
    <x v="0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28"/>
    <x v="8"/>
    <x v="8"/>
    <x v="0"/>
    <x v="8"/>
    <x v="8"/>
    <x v="8"/>
    <x v="8"/>
    <x v="8"/>
    <x v="0"/>
    <x v="154"/>
    <x v="154"/>
    <x v="151"/>
    <x v="131"/>
    <x v="50"/>
    <x v="129"/>
    <x v="93"/>
    <x v="1"/>
    <x v="71"/>
    <x v="3"/>
    <x v="5"/>
    <x v="112"/>
    <x v="136"/>
    <x v="0"/>
    <x v="0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28"/>
    <x v="10"/>
    <x v="10"/>
    <x v="0"/>
    <x v="10"/>
    <x v="10"/>
    <x v="10"/>
    <x v="10"/>
    <x v="10"/>
    <x v="0"/>
    <x v="155"/>
    <x v="155"/>
    <x v="152"/>
    <x v="132"/>
    <x v="16"/>
    <x v="148"/>
    <x v="94"/>
    <x v="1"/>
    <x v="72"/>
    <x v="16"/>
    <x v="3"/>
    <x v="93"/>
    <x v="13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28"/>
    <x v="11"/>
    <x v="11"/>
    <x v="0"/>
    <x v="11"/>
    <x v="11"/>
    <x v="11"/>
    <x v="11"/>
    <x v="11"/>
    <x v="0"/>
    <x v="156"/>
    <x v="156"/>
    <x v="153"/>
    <x v="133"/>
    <x v="51"/>
    <x v="149"/>
    <x v="95"/>
    <x v="8"/>
    <x v="73"/>
    <x v="12"/>
    <x v="0"/>
    <x v="113"/>
    <x v="138"/>
    <x v="0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28"/>
    <x v="12"/>
    <x v="12"/>
    <x v="0"/>
    <x v="12"/>
    <x v="12"/>
    <x v="12"/>
    <x v="12"/>
    <x v="12"/>
    <x v="0"/>
    <x v="157"/>
    <x v="157"/>
    <x v="154"/>
    <x v="134"/>
    <x v="52"/>
    <x v="150"/>
    <x v="96"/>
    <x v="0"/>
    <x v="4"/>
    <x v="51"/>
    <x v="4"/>
    <x v="114"/>
    <x v="139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28"/>
    <x v="12"/>
    <x v="13"/>
    <x v="1"/>
    <x v="12"/>
    <x v="13"/>
    <x v="13"/>
    <x v="13"/>
    <x v="13"/>
    <x v="0"/>
    <x v="158"/>
    <x v="158"/>
    <x v="155"/>
    <x v="135"/>
    <x v="53"/>
    <x v="151"/>
    <x v="32"/>
    <x v="2"/>
    <x v="32"/>
    <x v="18"/>
    <x v="3"/>
    <x v="33"/>
    <x v="14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"/>
    <x v="4"/>
    <x v="12"/>
  </r>
  <r>
    <x v="28"/>
    <x v="13"/>
    <x v="14"/>
    <x v="0"/>
    <x v="13"/>
    <x v="14"/>
    <x v="14"/>
    <x v="14"/>
    <x v="14"/>
    <x v="0"/>
    <x v="159"/>
    <x v="159"/>
    <x v="156"/>
    <x v="136"/>
    <x v="54"/>
    <x v="152"/>
    <x v="97"/>
    <x v="2"/>
    <x v="72"/>
    <x v="7"/>
    <x v="3"/>
    <x v="115"/>
    <x v="14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28"/>
    <x v="14"/>
    <x v="15"/>
    <x v="0"/>
    <x v="14"/>
    <x v="15"/>
    <x v="15"/>
    <x v="15"/>
    <x v="15"/>
    <x v="0"/>
    <x v="160"/>
    <x v="160"/>
    <x v="157"/>
    <x v="137"/>
    <x v="15"/>
    <x v="153"/>
    <x v="98"/>
    <x v="2"/>
    <x v="64"/>
    <x v="0"/>
    <x v="3"/>
    <x v="11"/>
    <x v="14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29"/>
    <x v="0"/>
    <x v="0"/>
    <x v="0"/>
    <x v="0"/>
    <x v="0"/>
    <x v="0"/>
    <x v="0"/>
    <x v="0"/>
    <x v="0"/>
    <x v="161"/>
    <x v="161"/>
    <x v="158"/>
    <x v="138"/>
    <x v="15"/>
    <x v="154"/>
    <x v="99"/>
    <x v="2"/>
    <x v="74"/>
    <x v="51"/>
    <x v="2"/>
    <x v="116"/>
    <x v="143"/>
    <x v="0"/>
    <x v="0"/>
    <x v="1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2"/>
    <x v="2"/>
    <x v="0"/>
    <x v="2"/>
    <x v="2"/>
    <x v="2"/>
    <x v="2"/>
    <x v="2"/>
    <x v="0"/>
    <x v="162"/>
    <x v="162"/>
    <x v="159"/>
    <x v="139"/>
    <x v="3"/>
    <x v="155"/>
    <x v="66"/>
    <x v="0"/>
    <x v="75"/>
    <x v="22"/>
    <x v="2"/>
    <x v="19"/>
    <x v="12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29"/>
    <x v="6"/>
    <x v="6"/>
    <x v="0"/>
    <x v="6"/>
    <x v="6"/>
    <x v="6"/>
    <x v="6"/>
    <x v="6"/>
    <x v="0"/>
    <x v="163"/>
    <x v="163"/>
    <x v="160"/>
    <x v="140"/>
    <x v="48"/>
    <x v="156"/>
    <x v="53"/>
    <x v="2"/>
    <x v="19"/>
    <x v="18"/>
    <x v="3"/>
    <x v="23"/>
    <x v="14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29"/>
    <x v="7"/>
    <x v="7"/>
    <x v="0"/>
    <x v="7"/>
    <x v="7"/>
    <x v="7"/>
    <x v="7"/>
    <x v="7"/>
    <x v="0"/>
    <x v="164"/>
    <x v="164"/>
    <x v="161"/>
    <x v="141"/>
    <x v="55"/>
    <x v="157"/>
    <x v="100"/>
    <x v="4"/>
    <x v="76"/>
    <x v="57"/>
    <x v="14"/>
    <x v="117"/>
    <x v="20"/>
    <x v="0"/>
    <x v="0"/>
    <x v="18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29"/>
    <x v="8"/>
    <x v="8"/>
    <x v="0"/>
    <x v="8"/>
    <x v="8"/>
    <x v="8"/>
    <x v="8"/>
    <x v="8"/>
    <x v="0"/>
    <x v="165"/>
    <x v="165"/>
    <x v="162"/>
    <x v="142"/>
    <x v="56"/>
    <x v="62"/>
    <x v="59"/>
    <x v="9"/>
    <x v="77"/>
    <x v="58"/>
    <x v="0"/>
    <x v="105"/>
    <x v="145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29"/>
    <x v="10"/>
    <x v="10"/>
    <x v="0"/>
    <x v="10"/>
    <x v="10"/>
    <x v="10"/>
    <x v="10"/>
    <x v="10"/>
    <x v="0"/>
    <x v="166"/>
    <x v="166"/>
    <x v="163"/>
    <x v="143"/>
    <x v="1"/>
    <x v="146"/>
    <x v="53"/>
    <x v="2"/>
    <x v="75"/>
    <x v="22"/>
    <x v="2"/>
    <x v="21"/>
    <x v="146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29"/>
    <x v="11"/>
    <x v="11"/>
    <x v="0"/>
    <x v="11"/>
    <x v="11"/>
    <x v="11"/>
    <x v="11"/>
    <x v="11"/>
    <x v="0"/>
    <x v="167"/>
    <x v="167"/>
    <x v="164"/>
    <x v="144"/>
    <x v="57"/>
    <x v="158"/>
    <x v="101"/>
    <x v="1"/>
    <x v="61"/>
    <x v="59"/>
    <x v="3"/>
    <x v="118"/>
    <x v="147"/>
    <x v="0"/>
    <x v="0"/>
    <x v="3"/>
    <x v="6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5"/>
    <x v="5"/>
    <x v="11"/>
  </r>
  <r>
    <x v="29"/>
    <x v="12"/>
    <x v="12"/>
    <x v="0"/>
    <x v="12"/>
    <x v="12"/>
    <x v="12"/>
    <x v="12"/>
    <x v="12"/>
    <x v="0"/>
    <x v="168"/>
    <x v="168"/>
    <x v="165"/>
    <x v="145"/>
    <x v="58"/>
    <x v="159"/>
    <x v="102"/>
    <x v="8"/>
    <x v="78"/>
    <x v="60"/>
    <x v="0"/>
    <x v="119"/>
    <x v="148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29"/>
    <x v="12"/>
    <x v="13"/>
    <x v="1"/>
    <x v="12"/>
    <x v="13"/>
    <x v="13"/>
    <x v="13"/>
    <x v="13"/>
    <x v="0"/>
    <x v="169"/>
    <x v="169"/>
    <x v="166"/>
    <x v="146"/>
    <x v="59"/>
    <x v="160"/>
    <x v="39"/>
    <x v="2"/>
    <x v="11"/>
    <x v="7"/>
    <x v="3"/>
    <x v="57"/>
    <x v="14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29"/>
    <x v="13"/>
    <x v="14"/>
    <x v="0"/>
    <x v="13"/>
    <x v="14"/>
    <x v="14"/>
    <x v="14"/>
    <x v="14"/>
    <x v="0"/>
    <x v="170"/>
    <x v="170"/>
    <x v="167"/>
    <x v="147"/>
    <x v="0"/>
    <x v="161"/>
    <x v="21"/>
    <x v="7"/>
    <x v="55"/>
    <x v="26"/>
    <x v="3"/>
    <x v="17"/>
    <x v="150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29"/>
    <x v="14"/>
    <x v="15"/>
    <x v="0"/>
    <x v="14"/>
    <x v="15"/>
    <x v="15"/>
    <x v="15"/>
    <x v="15"/>
    <x v="0"/>
    <x v="171"/>
    <x v="171"/>
    <x v="168"/>
    <x v="148"/>
    <x v="4"/>
    <x v="162"/>
    <x v="97"/>
    <x v="7"/>
    <x v="5"/>
    <x v="50"/>
    <x v="0"/>
    <x v="56"/>
    <x v="151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30"/>
    <x v="0"/>
    <x v="0"/>
    <x v="0"/>
    <x v="0"/>
    <x v="0"/>
    <x v="0"/>
    <x v="0"/>
    <x v="0"/>
    <x v="0"/>
    <x v="172"/>
    <x v="172"/>
    <x v="169"/>
    <x v="149"/>
    <x v="57"/>
    <x v="163"/>
    <x v="103"/>
    <x v="6"/>
    <x v="40"/>
    <x v="30"/>
    <x v="5"/>
    <x v="116"/>
    <x v="152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2"/>
    <x v="2"/>
    <x v="0"/>
    <x v="2"/>
    <x v="2"/>
    <x v="2"/>
    <x v="2"/>
    <x v="2"/>
    <x v="0"/>
    <x v="173"/>
    <x v="173"/>
    <x v="170"/>
    <x v="75"/>
    <x v="1"/>
    <x v="164"/>
    <x v="15"/>
    <x v="4"/>
    <x v="72"/>
    <x v="9"/>
    <x v="3"/>
    <x v="120"/>
    <x v="15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30"/>
    <x v="6"/>
    <x v="6"/>
    <x v="0"/>
    <x v="6"/>
    <x v="6"/>
    <x v="6"/>
    <x v="6"/>
    <x v="6"/>
    <x v="0"/>
    <x v="174"/>
    <x v="174"/>
    <x v="171"/>
    <x v="150"/>
    <x v="13"/>
    <x v="165"/>
    <x v="68"/>
    <x v="2"/>
    <x v="11"/>
    <x v="22"/>
    <x v="3"/>
    <x v="47"/>
    <x v="15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30"/>
    <x v="7"/>
    <x v="7"/>
    <x v="0"/>
    <x v="7"/>
    <x v="7"/>
    <x v="7"/>
    <x v="7"/>
    <x v="7"/>
    <x v="0"/>
    <x v="175"/>
    <x v="175"/>
    <x v="172"/>
    <x v="151"/>
    <x v="17"/>
    <x v="166"/>
    <x v="104"/>
    <x v="4"/>
    <x v="79"/>
    <x v="61"/>
    <x v="10"/>
    <x v="121"/>
    <x v="155"/>
    <x v="2"/>
    <x v="2"/>
    <x v="24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0"/>
    <x v="8"/>
    <x v="8"/>
    <x v="0"/>
    <x v="8"/>
    <x v="8"/>
    <x v="8"/>
    <x v="8"/>
    <x v="8"/>
    <x v="0"/>
    <x v="176"/>
    <x v="176"/>
    <x v="173"/>
    <x v="152"/>
    <x v="24"/>
    <x v="167"/>
    <x v="88"/>
    <x v="4"/>
    <x v="30"/>
    <x v="1"/>
    <x v="0"/>
    <x v="87"/>
    <x v="15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30"/>
    <x v="10"/>
    <x v="10"/>
    <x v="0"/>
    <x v="10"/>
    <x v="10"/>
    <x v="10"/>
    <x v="10"/>
    <x v="10"/>
    <x v="0"/>
    <x v="177"/>
    <x v="177"/>
    <x v="174"/>
    <x v="132"/>
    <x v="1"/>
    <x v="168"/>
    <x v="98"/>
    <x v="2"/>
    <x v="75"/>
    <x v="18"/>
    <x v="1"/>
    <x v="122"/>
    <x v="146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30"/>
    <x v="11"/>
    <x v="11"/>
    <x v="0"/>
    <x v="11"/>
    <x v="11"/>
    <x v="11"/>
    <x v="11"/>
    <x v="11"/>
    <x v="0"/>
    <x v="178"/>
    <x v="178"/>
    <x v="175"/>
    <x v="153"/>
    <x v="28"/>
    <x v="169"/>
    <x v="105"/>
    <x v="2"/>
    <x v="80"/>
    <x v="5"/>
    <x v="4"/>
    <x v="7"/>
    <x v="15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30"/>
    <x v="12"/>
    <x v="12"/>
    <x v="0"/>
    <x v="12"/>
    <x v="12"/>
    <x v="12"/>
    <x v="12"/>
    <x v="12"/>
    <x v="0"/>
    <x v="179"/>
    <x v="179"/>
    <x v="176"/>
    <x v="154"/>
    <x v="52"/>
    <x v="170"/>
    <x v="60"/>
    <x v="2"/>
    <x v="71"/>
    <x v="62"/>
    <x v="0"/>
    <x v="123"/>
    <x v="158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0"/>
    <x v="12"/>
    <x v="13"/>
    <x v="1"/>
    <x v="12"/>
    <x v="13"/>
    <x v="13"/>
    <x v="13"/>
    <x v="13"/>
    <x v="0"/>
    <x v="180"/>
    <x v="180"/>
    <x v="110"/>
    <x v="155"/>
    <x v="60"/>
    <x v="171"/>
    <x v="71"/>
    <x v="7"/>
    <x v="11"/>
    <x v="22"/>
    <x v="3"/>
    <x v="103"/>
    <x v="15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0"/>
    <x v="13"/>
    <x v="14"/>
    <x v="0"/>
    <x v="13"/>
    <x v="14"/>
    <x v="14"/>
    <x v="14"/>
    <x v="14"/>
    <x v="0"/>
    <x v="181"/>
    <x v="181"/>
    <x v="177"/>
    <x v="156"/>
    <x v="38"/>
    <x v="172"/>
    <x v="106"/>
    <x v="2"/>
    <x v="48"/>
    <x v="13"/>
    <x v="2"/>
    <x v="124"/>
    <x v="16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30"/>
    <x v="14"/>
    <x v="15"/>
    <x v="0"/>
    <x v="14"/>
    <x v="15"/>
    <x v="15"/>
    <x v="15"/>
    <x v="15"/>
    <x v="0"/>
    <x v="182"/>
    <x v="182"/>
    <x v="178"/>
    <x v="50"/>
    <x v="40"/>
    <x v="173"/>
    <x v="72"/>
    <x v="1"/>
    <x v="56"/>
    <x v="0"/>
    <x v="3"/>
    <x v="38"/>
    <x v="161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31"/>
    <x v="0"/>
    <x v="0"/>
    <x v="0"/>
    <x v="0"/>
    <x v="0"/>
    <x v="0"/>
    <x v="0"/>
    <x v="0"/>
    <x v="0"/>
    <x v="183"/>
    <x v="183"/>
    <x v="179"/>
    <x v="157"/>
    <x v="30"/>
    <x v="174"/>
    <x v="107"/>
    <x v="10"/>
    <x v="81"/>
    <x v="63"/>
    <x v="4"/>
    <x v="125"/>
    <x v="162"/>
    <x v="0"/>
    <x v="0"/>
    <x v="1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2"/>
    <x v="2"/>
    <x v="0"/>
    <x v="2"/>
    <x v="2"/>
    <x v="2"/>
    <x v="2"/>
    <x v="2"/>
    <x v="0"/>
    <x v="184"/>
    <x v="184"/>
    <x v="180"/>
    <x v="158"/>
    <x v="16"/>
    <x v="175"/>
    <x v="108"/>
    <x v="5"/>
    <x v="26"/>
    <x v="22"/>
    <x v="1"/>
    <x v="24"/>
    <x v="16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31"/>
    <x v="6"/>
    <x v="6"/>
    <x v="0"/>
    <x v="6"/>
    <x v="6"/>
    <x v="6"/>
    <x v="6"/>
    <x v="6"/>
    <x v="0"/>
    <x v="185"/>
    <x v="185"/>
    <x v="181"/>
    <x v="140"/>
    <x v="23"/>
    <x v="138"/>
    <x v="43"/>
    <x v="0"/>
    <x v="19"/>
    <x v="22"/>
    <x v="3"/>
    <x v="54"/>
    <x v="16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31"/>
    <x v="7"/>
    <x v="7"/>
    <x v="0"/>
    <x v="7"/>
    <x v="7"/>
    <x v="7"/>
    <x v="7"/>
    <x v="7"/>
    <x v="0"/>
    <x v="186"/>
    <x v="186"/>
    <x v="182"/>
    <x v="159"/>
    <x v="23"/>
    <x v="176"/>
    <x v="109"/>
    <x v="5"/>
    <x v="82"/>
    <x v="64"/>
    <x v="5"/>
    <x v="126"/>
    <x v="67"/>
    <x v="0"/>
    <x v="0"/>
    <x v="2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1"/>
    <x v="8"/>
    <x v="8"/>
    <x v="0"/>
    <x v="8"/>
    <x v="8"/>
    <x v="8"/>
    <x v="8"/>
    <x v="8"/>
    <x v="0"/>
    <x v="187"/>
    <x v="187"/>
    <x v="183"/>
    <x v="160"/>
    <x v="24"/>
    <x v="177"/>
    <x v="110"/>
    <x v="4"/>
    <x v="83"/>
    <x v="65"/>
    <x v="7"/>
    <x v="127"/>
    <x v="165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31"/>
    <x v="10"/>
    <x v="10"/>
    <x v="0"/>
    <x v="10"/>
    <x v="10"/>
    <x v="10"/>
    <x v="10"/>
    <x v="10"/>
    <x v="0"/>
    <x v="188"/>
    <x v="188"/>
    <x v="184"/>
    <x v="161"/>
    <x v="1"/>
    <x v="178"/>
    <x v="33"/>
    <x v="2"/>
    <x v="12"/>
    <x v="22"/>
    <x v="2"/>
    <x v="128"/>
    <x v="166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31"/>
    <x v="11"/>
    <x v="11"/>
    <x v="0"/>
    <x v="11"/>
    <x v="11"/>
    <x v="11"/>
    <x v="11"/>
    <x v="11"/>
    <x v="0"/>
    <x v="189"/>
    <x v="189"/>
    <x v="185"/>
    <x v="162"/>
    <x v="27"/>
    <x v="179"/>
    <x v="111"/>
    <x v="2"/>
    <x v="84"/>
    <x v="54"/>
    <x v="4"/>
    <x v="129"/>
    <x v="11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31"/>
    <x v="12"/>
    <x v="12"/>
    <x v="0"/>
    <x v="12"/>
    <x v="12"/>
    <x v="12"/>
    <x v="12"/>
    <x v="12"/>
    <x v="0"/>
    <x v="190"/>
    <x v="190"/>
    <x v="186"/>
    <x v="163"/>
    <x v="46"/>
    <x v="180"/>
    <x v="112"/>
    <x v="2"/>
    <x v="4"/>
    <x v="34"/>
    <x v="1"/>
    <x v="130"/>
    <x v="167"/>
    <x v="0"/>
    <x v="0"/>
    <x v="2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1"/>
    <x v="12"/>
    <x v="13"/>
    <x v="1"/>
    <x v="12"/>
    <x v="13"/>
    <x v="13"/>
    <x v="13"/>
    <x v="13"/>
    <x v="0"/>
    <x v="191"/>
    <x v="191"/>
    <x v="187"/>
    <x v="164"/>
    <x v="61"/>
    <x v="181"/>
    <x v="28"/>
    <x v="2"/>
    <x v="11"/>
    <x v="15"/>
    <x v="3"/>
    <x v="73"/>
    <x v="16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6"/>
    <x v="6"/>
    <x v="12"/>
  </r>
  <r>
    <x v="31"/>
    <x v="13"/>
    <x v="14"/>
    <x v="0"/>
    <x v="13"/>
    <x v="14"/>
    <x v="14"/>
    <x v="14"/>
    <x v="14"/>
    <x v="0"/>
    <x v="192"/>
    <x v="192"/>
    <x v="188"/>
    <x v="165"/>
    <x v="62"/>
    <x v="182"/>
    <x v="94"/>
    <x v="2"/>
    <x v="20"/>
    <x v="0"/>
    <x v="2"/>
    <x v="68"/>
    <x v="16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31"/>
    <x v="14"/>
    <x v="15"/>
    <x v="0"/>
    <x v="14"/>
    <x v="15"/>
    <x v="15"/>
    <x v="15"/>
    <x v="15"/>
    <x v="0"/>
    <x v="193"/>
    <x v="193"/>
    <x v="189"/>
    <x v="166"/>
    <x v="32"/>
    <x v="183"/>
    <x v="29"/>
    <x v="2"/>
    <x v="48"/>
    <x v="0"/>
    <x v="2"/>
    <x v="131"/>
    <x v="170"/>
    <x v="0"/>
    <x v="0"/>
    <x v="1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32"/>
    <x v="0"/>
    <x v="0"/>
    <x v="0"/>
    <x v="0"/>
    <x v="0"/>
    <x v="0"/>
    <x v="0"/>
    <x v="0"/>
    <x v="0"/>
    <x v="194"/>
    <x v="194"/>
    <x v="190"/>
    <x v="129"/>
    <x v="22"/>
    <x v="177"/>
    <x v="25"/>
    <x v="2"/>
    <x v="60"/>
    <x v="7"/>
    <x v="3"/>
    <x v="86"/>
    <x v="17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2"/>
    <x v="2"/>
    <x v="0"/>
    <x v="2"/>
    <x v="2"/>
    <x v="2"/>
    <x v="2"/>
    <x v="2"/>
    <x v="0"/>
    <x v="195"/>
    <x v="195"/>
    <x v="191"/>
    <x v="167"/>
    <x v="45"/>
    <x v="184"/>
    <x v="113"/>
    <x v="3"/>
    <x v="3"/>
    <x v="66"/>
    <x v="7"/>
    <x v="29"/>
    <x v="17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32"/>
    <x v="3"/>
    <x v="3"/>
    <x v="0"/>
    <x v="3"/>
    <x v="3"/>
    <x v="3"/>
    <x v="3"/>
    <x v="3"/>
    <x v="0"/>
    <x v="196"/>
    <x v="196"/>
    <x v="192"/>
    <x v="106"/>
    <x v="35"/>
    <x v="185"/>
    <x v="33"/>
    <x v="2"/>
    <x v="11"/>
    <x v="35"/>
    <x v="3"/>
    <x v="128"/>
    <x v="1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32"/>
    <x v="6"/>
    <x v="6"/>
    <x v="0"/>
    <x v="6"/>
    <x v="6"/>
    <x v="6"/>
    <x v="6"/>
    <x v="6"/>
    <x v="0"/>
    <x v="197"/>
    <x v="197"/>
    <x v="193"/>
    <x v="27"/>
    <x v="62"/>
    <x v="186"/>
    <x v="25"/>
    <x v="2"/>
    <x v="17"/>
    <x v="22"/>
    <x v="3"/>
    <x v="31"/>
    <x v="17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32"/>
    <x v="7"/>
    <x v="7"/>
    <x v="0"/>
    <x v="7"/>
    <x v="7"/>
    <x v="7"/>
    <x v="7"/>
    <x v="7"/>
    <x v="0"/>
    <x v="198"/>
    <x v="198"/>
    <x v="194"/>
    <x v="168"/>
    <x v="32"/>
    <x v="169"/>
    <x v="114"/>
    <x v="10"/>
    <x v="85"/>
    <x v="67"/>
    <x v="15"/>
    <x v="132"/>
    <x v="7"/>
    <x v="0"/>
    <x v="0"/>
    <x v="25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2"/>
    <x v="8"/>
    <x v="8"/>
    <x v="0"/>
    <x v="8"/>
    <x v="8"/>
    <x v="8"/>
    <x v="8"/>
    <x v="8"/>
    <x v="0"/>
    <x v="199"/>
    <x v="199"/>
    <x v="195"/>
    <x v="169"/>
    <x v="26"/>
    <x v="187"/>
    <x v="46"/>
    <x v="11"/>
    <x v="86"/>
    <x v="68"/>
    <x v="7"/>
    <x v="133"/>
    <x v="17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32"/>
    <x v="10"/>
    <x v="10"/>
    <x v="0"/>
    <x v="10"/>
    <x v="10"/>
    <x v="10"/>
    <x v="10"/>
    <x v="10"/>
    <x v="0"/>
    <x v="200"/>
    <x v="200"/>
    <x v="84"/>
    <x v="170"/>
    <x v="5"/>
    <x v="188"/>
    <x v="32"/>
    <x v="2"/>
    <x v="32"/>
    <x v="17"/>
    <x v="3"/>
    <x v="26"/>
    <x v="17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32"/>
    <x v="11"/>
    <x v="11"/>
    <x v="0"/>
    <x v="11"/>
    <x v="11"/>
    <x v="11"/>
    <x v="11"/>
    <x v="11"/>
    <x v="0"/>
    <x v="201"/>
    <x v="201"/>
    <x v="196"/>
    <x v="171"/>
    <x v="0"/>
    <x v="189"/>
    <x v="39"/>
    <x v="2"/>
    <x v="19"/>
    <x v="22"/>
    <x v="2"/>
    <x v="57"/>
    <x v="17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32"/>
    <x v="12"/>
    <x v="12"/>
    <x v="0"/>
    <x v="12"/>
    <x v="12"/>
    <x v="12"/>
    <x v="12"/>
    <x v="12"/>
    <x v="0"/>
    <x v="202"/>
    <x v="202"/>
    <x v="197"/>
    <x v="172"/>
    <x v="63"/>
    <x v="190"/>
    <x v="7"/>
    <x v="0"/>
    <x v="80"/>
    <x v="5"/>
    <x v="3"/>
    <x v="134"/>
    <x v="31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2"/>
    <x v="12"/>
    <x v="13"/>
    <x v="1"/>
    <x v="12"/>
    <x v="13"/>
    <x v="13"/>
    <x v="13"/>
    <x v="13"/>
    <x v="0"/>
    <x v="203"/>
    <x v="203"/>
    <x v="198"/>
    <x v="173"/>
    <x v="64"/>
    <x v="191"/>
    <x v="24"/>
    <x v="2"/>
    <x v="19"/>
    <x v="13"/>
    <x v="2"/>
    <x v="41"/>
    <x v="17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2"/>
    <x v="13"/>
    <x v="14"/>
    <x v="0"/>
    <x v="13"/>
    <x v="14"/>
    <x v="14"/>
    <x v="14"/>
    <x v="14"/>
    <x v="0"/>
    <x v="204"/>
    <x v="204"/>
    <x v="199"/>
    <x v="93"/>
    <x v="26"/>
    <x v="192"/>
    <x v="115"/>
    <x v="1"/>
    <x v="86"/>
    <x v="47"/>
    <x v="7"/>
    <x v="135"/>
    <x v="50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33"/>
    <x v="0"/>
    <x v="0"/>
    <x v="0"/>
    <x v="0"/>
    <x v="0"/>
    <x v="0"/>
    <x v="0"/>
    <x v="0"/>
    <x v="0"/>
    <x v="205"/>
    <x v="205"/>
    <x v="200"/>
    <x v="174"/>
    <x v="32"/>
    <x v="193"/>
    <x v="11"/>
    <x v="4"/>
    <x v="5"/>
    <x v="15"/>
    <x v="2"/>
    <x v="136"/>
    <x v="179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2"/>
    <x v="2"/>
    <x v="0"/>
    <x v="2"/>
    <x v="2"/>
    <x v="2"/>
    <x v="2"/>
    <x v="2"/>
    <x v="0"/>
    <x v="206"/>
    <x v="206"/>
    <x v="201"/>
    <x v="119"/>
    <x v="21"/>
    <x v="194"/>
    <x v="116"/>
    <x v="12"/>
    <x v="8"/>
    <x v="69"/>
    <x v="1"/>
    <x v="137"/>
    <x v="124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33"/>
    <x v="3"/>
    <x v="3"/>
    <x v="0"/>
    <x v="3"/>
    <x v="3"/>
    <x v="3"/>
    <x v="3"/>
    <x v="3"/>
    <x v="0"/>
    <x v="207"/>
    <x v="207"/>
    <x v="202"/>
    <x v="175"/>
    <x v="46"/>
    <x v="195"/>
    <x v="37"/>
    <x v="2"/>
    <x v="23"/>
    <x v="35"/>
    <x v="3"/>
    <x v="138"/>
    <x v="18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33"/>
    <x v="6"/>
    <x v="6"/>
    <x v="0"/>
    <x v="6"/>
    <x v="6"/>
    <x v="6"/>
    <x v="6"/>
    <x v="6"/>
    <x v="0"/>
    <x v="208"/>
    <x v="208"/>
    <x v="193"/>
    <x v="120"/>
    <x v="62"/>
    <x v="147"/>
    <x v="117"/>
    <x v="0"/>
    <x v="9"/>
    <x v="8"/>
    <x v="3"/>
    <x v="10"/>
    <x v="18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33"/>
    <x v="7"/>
    <x v="7"/>
    <x v="0"/>
    <x v="7"/>
    <x v="7"/>
    <x v="7"/>
    <x v="7"/>
    <x v="7"/>
    <x v="0"/>
    <x v="209"/>
    <x v="209"/>
    <x v="203"/>
    <x v="176"/>
    <x v="65"/>
    <x v="196"/>
    <x v="118"/>
    <x v="11"/>
    <x v="87"/>
    <x v="70"/>
    <x v="16"/>
    <x v="139"/>
    <x v="182"/>
    <x v="1"/>
    <x v="2"/>
    <x v="26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3"/>
    <x v="8"/>
    <x v="8"/>
    <x v="0"/>
    <x v="8"/>
    <x v="8"/>
    <x v="8"/>
    <x v="8"/>
    <x v="8"/>
    <x v="0"/>
    <x v="210"/>
    <x v="210"/>
    <x v="204"/>
    <x v="177"/>
    <x v="54"/>
    <x v="197"/>
    <x v="119"/>
    <x v="9"/>
    <x v="41"/>
    <x v="0"/>
    <x v="4"/>
    <x v="99"/>
    <x v="183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33"/>
    <x v="11"/>
    <x v="11"/>
    <x v="0"/>
    <x v="11"/>
    <x v="11"/>
    <x v="11"/>
    <x v="11"/>
    <x v="11"/>
    <x v="0"/>
    <x v="211"/>
    <x v="211"/>
    <x v="205"/>
    <x v="53"/>
    <x v="40"/>
    <x v="99"/>
    <x v="48"/>
    <x v="0"/>
    <x v="12"/>
    <x v="35"/>
    <x v="3"/>
    <x v="138"/>
    <x v="184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33"/>
    <x v="12"/>
    <x v="12"/>
    <x v="0"/>
    <x v="12"/>
    <x v="12"/>
    <x v="12"/>
    <x v="12"/>
    <x v="12"/>
    <x v="0"/>
    <x v="212"/>
    <x v="212"/>
    <x v="171"/>
    <x v="29"/>
    <x v="43"/>
    <x v="198"/>
    <x v="120"/>
    <x v="2"/>
    <x v="36"/>
    <x v="28"/>
    <x v="2"/>
    <x v="140"/>
    <x v="185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3"/>
    <x v="12"/>
    <x v="13"/>
    <x v="1"/>
    <x v="12"/>
    <x v="13"/>
    <x v="13"/>
    <x v="13"/>
    <x v="13"/>
    <x v="0"/>
    <x v="213"/>
    <x v="213"/>
    <x v="206"/>
    <x v="178"/>
    <x v="66"/>
    <x v="199"/>
    <x v="37"/>
    <x v="2"/>
    <x v="23"/>
    <x v="13"/>
    <x v="2"/>
    <x v="72"/>
    <x v="18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3"/>
    <x v="13"/>
    <x v="14"/>
    <x v="0"/>
    <x v="13"/>
    <x v="14"/>
    <x v="14"/>
    <x v="14"/>
    <x v="14"/>
    <x v="0"/>
    <x v="214"/>
    <x v="214"/>
    <x v="207"/>
    <x v="179"/>
    <x v="57"/>
    <x v="200"/>
    <x v="121"/>
    <x v="2"/>
    <x v="88"/>
    <x v="71"/>
    <x v="1"/>
    <x v="98"/>
    <x v="187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34"/>
    <x v="0"/>
    <x v="0"/>
    <x v="0"/>
    <x v="0"/>
    <x v="0"/>
    <x v="0"/>
    <x v="0"/>
    <x v="0"/>
    <x v="0"/>
    <x v="215"/>
    <x v="215"/>
    <x v="208"/>
    <x v="180"/>
    <x v="65"/>
    <x v="201"/>
    <x v="122"/>
    <x v="2"/>
    <x v="53"/>
    <x v="7"/>
    <x v="3"/>
    <x v="141"/>
    <x v="1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2"/>
    <x v="2"/>
    <x v="0"/>
    <x v="2"/>
    <x v="2"/>
    <x v="2"/>
    <x v="2"/>
    <x v="2"/>
    <x v="0"/>
    <x v="216"/>
    <x v="216"/>
    <x v="209"/>
    <x v="181"/>
    <x v="24"/>
    <x v="202"/>
    <x v="123"/>
    <x v="12"/>
    <x v="1"/>
    <x v="11"/>
    <x v="1"/>
    <x v="142"/>
    <x v="18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34"/>
    <x v="3"/>
    <x v="3"/>
    <x v="0"/>
    <x v="3"/>
    <x v="3"/>
    <x v="3"/>
    <x v="3"/>
    <x v="3"/>
    <x v="0"/>
    <x v="217"/>
    <x v="217"/>
    <x v="210"/>
    <x v="182"/>
    <x v="43"/>
    <x v="203"/>
    <x v="124"/>
    <x v="2"/>
    <x v="9"/>
    <x v="3"/>
    <x v="3"/>
    <x v="136"/>
    <x v="18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34"/>
    <x v="6"/>
    <x v="6"/>
    <x v="0"/>
    <x v="6"/>
    <x v="6"/>
    <x v="6"/>
    <x v="6"/>
    <x v="6"/>
    <x v="0"/>
    <x v="165"/>
    <x v="218"/>
    <x v="211"/>
    <x v="183"/>
    <x v="0"/>
    <x v="204"/>
    <x v="125"/>
    <x v="4"/>
    <x v="12"/>
    <x v="9"/>
    <x v="3"/>
    <x v="68"/>
    <x v="1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34"/>
    <x v="7"/>
    <x v="7"/>
    <x v="0"/>
    <x v="7"/>
    <x v="7"/>
    <x v="7"/>
    <x v="7"/>
    <x v="7"/>
    <x v="0"/>
    <x v="218"/>
    <x v="219"/>
    <x v="212"/>
    <x v="184"/>
    <x v="50"/>
    <x v="205"/>
    <x v="126"/>
    <x v="13"/>
    <x v="89"/>
    <x v="72"/>
    <x v="15"/>
    <x v="143"/>
    <x v="191"/>
    <x v="0"/>
    <x v="0"/>
    <x v="27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4"/>
    <x v="8"/>
    <x v="8"/>
    <x v="0"/>
    <x v="8"/>
    <x v="8"/>
    <x v="8"/>
    <x v="8"/>
    <x v="8"/>
    <x v="0"/>
    <x v="219"/>
    <x v="220"/>
    <x v="213"/>
    <x v="185"/>
    <x v="31"/>
    <x v="206"/>
    <x v="84"/>
    <x v="0"/>
    <x v="90"/>
    <x v="2"/>
    <x v="0"/>
    <x v="144"/>
    <x v="19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34"/>
    <x v="11"/>
    <x v="11"/>
    <x v="0"/>
    <x v="11"/>
    <x v="11"/>
    <x v="11"/>
    <x v="11"/>
    <x v="11"/>
    <x v="0"/>
    <x v="184"/>
    <x v="221"/>
    <x v="214"/>
    <x v="100"/>
    <x v="21"/>
    <x v="137"/>
    <x v="72"/>
    <x v="0"/>
    <x v="60"/>
    <x v="8"/>
    <x v="3"/>
    <x v="124"/>
    <x v="19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34"/>
    <x v="12"/>
    <x v="12"/>
    <x v="0"/>
    <x v="12"/>
    <x v="12"/>
    <x v="12"/>
    <x v="12"/>
    <x v="12"/>
    <x v="0"/>
    <x v="220"/>
    <x v="222"/>
    <x v="0"/>
    <x v="186"/>
    <x v="67"/>
    <x v="207"/>
    <x v="127"/>
    <x v="2"/>
    <x v="3"/>
    <x v="14"/>
    <x v="3"/>
    <x v="145"/>
    <x v="19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4"/>
    <x v="12"/>
    <x v="13"/>
    <x v="1"/>
    <x v="12"/>
    <x v="13"/>
    <x v="13"/>
    <x v="13"/>
    <x v="13"/>
    <x v="0"/>
    <x v="221"/>
    <x v="223"/>
    <x v="215"/>
    <x v="187"/>
    <x v="60"/>
    <x v="208"/>
    <x v="71"/>
    <x v="2"/>
    <x v="11"/>
    <x v="13"/>
    <x v="3"/>
    <x v="103"/>
    <x v="19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4"/>
    <x v="13"/>
    <x v="14"/>
    <x v="0"/>
    <x v="13"/>
    <x v="14"/>
    <x v="14"/>
    <x v="14"/>
    <x v="14"/>
    <x v="0"/>
    <x v="222"/>
    <x v="224"/>
    <x v="216"/>
    <x v="188"/>
    <x v="54"/>
    <x v="187"/>
    <x v="35"/>
    <x v="4"/>
    <x v="66"/>
    <x v="73"/>
    <x v="0"/>
    <x v="146"/>
    <x v="196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35"/>
    <x v="0"/>
    <x v="0"/>
    <x v="0"/>
    <x v="0"/>
    <x v="0"/>
    <x v="0"/>
    <x v="0"/>
    <x v="0"/>
    <x v="0"/>
    <x v="223"/>
    <x v="225"/>
    <x v="217"/>
    <x v="189"/>
    <x v="39"/>
    <x v="209"/>
    <x v="51"/>
    <x v="2"/>
    <x v="48"/>
    <x v="8"/>
    <x v="3"/>
    <x v="10"/>
    <x v="19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2"/>
    <x v="2"/>
    <x v="0"/>
    <x v="2"/>
    <x v="2"/>
    <x v="2"/>
    <x v="2"/>
    <x v="2"/>
    <x v="0"/>
    <x v="224"/>
    <x v="226"/>
    <x v="218"/>
    <x v="84"/>
    <x v="34"/>
    <x v="210"/>
    <x v="128"/>
    <x v="14"/>
    <x v="62"/>
    <x v="11"/>
    <x v="7"/>
    <x v="147"/>
    <x v="19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35"/>
    <x v="3"/>
    <x v="3"/>
    <x v="0"/>
    <x v="3"/>
    <x v="3"/>
    <x v="3"/>
    <x v="3"/>
    <x v="3"/>
    <x v="0"/>
    <x v="225"/>
    <x v="227"/>
    <x v="204"/>
    <x v="154"/>
    <x v="41"/>
    <x v="211"/>
    <x v="53"/>
    <x v="2"/>
    <x v="12"/>
    <x v="1"/>
    <x v="3"/>
    <x v="148"/>
    <x v="6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35"/>
    <x v="6"/>
    <x v="6"/>
    <x v="0"/>
    <x v="6"/>
    <x v="6"/>
    <x v="6"/>
    <x v="6"/>
    <x v="6"/>
    <x v="0"/>
    <x v="226"/>
    <x v="228"/>
    <x v="219"/>
    <x v="190"/>
    <x v="15"/>
    <x v="212"/>
    <x v="117"/>
    <x v="9"/>
    <x v="13"/>
    <x v="7"/>
    <x v="3"/>
    <x v="91"/>
    <x v="19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35"/>
    <x v="7"/>
    <x v="7"/>
    <x v="0"/>
    <x v="7"/>
    <x v="7"/>
    <x v="7"/>
    <x v="7"/>
    <x v="7"/>
    <x v="0"/>
    <x v="227"/>
    <x v="229"/>
    <x v="220"/>
    <x v="191"/>
    <x v="62"/>
    <x v="213"/>
    <x v="129"/>
    <x v="14"/>
    <x v="85"/>
    <x v="74"/>
    <x v="17"/>
    <x v="149"/>
    <x v="200"/>
    <x v="0"/>
    <x v="0"/>
    <x v="28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5"/>
    <x v="8"/>
    <x v="8"/>
    <x v="0"/>
    <x v="8"/>
    <x v="8"/>
    <x v="8"/>
    <x v="8"/>
    <x v="8"/>
    <x v="0"/>
    <x v="228"/>
    <x v="230"/>
    <x v="221"/>
    <x v="192"/>
    <x v="57"/>
    <x v="214"/>
    <x v="69"/>
    <x v="5"/>
    <x v="91"/>
    <x v="75"/>
    <x v="1"/>
    <x v="150"/>
    <x v="19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35"/>
    <x v="11"/>
    <x v="11"/>
    <x v="0"/>
    <x v="11"/>
    <x v="11"/>
    <x v="11"/>
    <x v="11"/>
    <x v="11"/>
    <x v="0"/>
    <x v="229"/>
    <x v="231"/>
    <x v="222"/>
    <x v="193"/>
    <x v="50"/>
    <x v="215"/>
    <x v="69"/>
    <x v="2"/>
    <x v="13"/>
    <x v="22"/>
    <x v="3"/>
    <x v="136"/>
    <x v="10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35"/>
    <x v="12"/>
    <x v="12"/>
    <x v="0"/>
    <x v="12"/>
    <x v="12"/>
    <x v="12"/>
    <x v="12"/>
    <x v="12"/>
    <x v="0"/>
    <x v="230"/>
    <x v="232"/>
    <x v="223"/>
    <x v="185"/>
    <x v="37"/>
    <x v="216"/>
    <x v="120"/>
    <x v="2"/>
    <x v="61"/>
    <x v="12"/>
    <x v="3"/>
    <x v="151"/>
    <x v="10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5"/>
    <x v="13"/>
    <x v="14"/>
    <x v="0"/>
    <x v="13"/>
    <x v="14"/>
    <x v="14"/>
    <x v="14"/>
    <x v="14"/>
    <x v="0"/>
    <x v="231"/>
    <x v="233"/>
    <x v="224"/>
    <x v="194"/>
    <x v="25"/>
    <x v="217"/>
    <x v="130"/>
    <x v="0"/>
    <x v="92"/>
    <x v="76"/>
    <x v="5"/>
    <x v="152"/>
    <x v="201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35"/>
    <x v="15"/>
    <x v="16"/>
    <x v="0"/>
    <x v="15"/>
    <x v="16"/>
    <x v="16"/>
    <x v="16"/>
    <x v="16"/>
    <x v="0"/>
    <x v="232"/>
    <x v="234"/>
    <x v="130"/>
    <x v="195"/>
    <x v="45"/>
    <x v="218"/>
    <x v="106"/>
    <x v="2"/>
    <x v="93"/>
    <x v="2"/>
    <x v="1"/>
    <x v="153"/>
    <x v="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35"/>
    <x v="16"/>
    <x v="17"/>
    <x v="0"/>
    <x v="16"/>
    <x v="17"/>
    <x v="17"/>
    <x v="17"/>
    <x v="17"/>
    <x v="0"/>
    <x v="233"/>
    <x v="235"/>
    <x v="225"/>
    <x v="196"/>
    <x v="19"/>
    <x v="219"/>
    <x v="91"/>
    <x v="4"/>
    <x v="17"/>
    <x v="31"/>
    <x v="3"/>
    <x v="82"/>
    <x v="20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35"/>
    <x v="17"/>
    <x v="18"/>
    <x v="0"/>
    <x v="17"/>
    <x v="18"/>
    <x v="18"/>
    <x v="18"/>
    <x v="18"/>
    <x v="0"/>
    <x v="234"/>
    <x v="236"/>
    <x v="226"/>
    <x v="69"/>
    <x v="4"/>
    <x v="220"/>
    <x v="15"/>
    <x v="2"/>
    <x v="94"/>
    <x v="7"/>
    <x v="2"/>
    <x v="154"/>
    <x v="2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35"/>
    <x v="18"/>
    <x v="19"/>
    <x v="0"/>
    <x v="18"/>
    <x v="19"/>
    <x v="19"/>
    <x v="19"/>
    <x v="19"/>
    <x v="0"/>
    <x v="235"/>
    <x v="237"/>
    <x v="227"/>
    <x v="149"/>
    <x v="50"/>
    <x v="221"/>
    <x v="14"/>
    <x v="4"/>
    <x v="36"/>
    <x v="58"/>
    <x v="1"/>
    <x v="155"/>
    <x v="20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36"/>
    <x v="0"/>
    <x v="0"/>
    <x v="0"/>
    <x v="0"/>
    <x v="0"/>
    <x v="0"/>
    <x v="0"/>
    <x v="0"/>
    <x v="0"/>
    <x v="236"/>
    <x v="238"/>
    <x v="228"/>
    <x v="197"/>
    <x v="22"/>
    <x v="222"/>
    <x v="91"/>
    <x v="1"/>
    <x v="60"/>
    <x v="16"/>
    <x v="3"/>
    <x v="156"/>
    <x v="20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6"/>
    <x v="2"/>
    <x v="2"/>
    <x v="0"/>
    <x v="2"/>
    <x v="2"/>
    <x v="2"/>
    <x v="2"/>
    <x v="2"/>
    <x v="0"/>
    <x v="237"/>
    <x v="239"/>
    <x v="229"/>
    <x v="198"/>
    <x v="57"/>
    <x v="223"/>
    <x v="93"/>
    <x v="12"/>
    <x v="95"/>
    <x v="5"/>
    <x v="0"/>
    <x v="157"/>
    <x v="20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36"/>
    <x v="3"/>
    <x v="3"/>
    <x v="0"/>
    <x v="3"/>
    <x v="3"/>
    <x v="3"/>
    <x v="3"/>
    <x v="3"/>
    <x v="0"/>
    <x v="238"/>
    <x v="240"/>
    <x v="140"/>
    <x v="47"/>
    <x v="46"/>
    <x v="224"/>
    <x v="61"/>
    <x v="2"/>
    <x v="26"/>
    <x v="15"/>
    <x v="2"/>
    <x v="28"/>
    <x v="20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36"/>
    <x v="6"/>
    <x v="6"/>
    <x v="0"/>
    <x v="6"/>
    <x v="6"/>
    <x v="6"/>
    <x v="6"/>
    <x v="6"/>
    <x v="0"/>
    <x v="239"/>
    <x v="241"/>
    <x v="230"/>
    <x v="199"/>
    <x v="38"/>
    <x v="225"/>
    <x v="76"/>
    <x v="0"/>
    <x v="11"/>
    <x v="16"/>
    <x v="3"/>
    <x v="138"/>
    <x v="20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36"/>
    <x v="7"/>
    <x v="7"/>
    <x v="0"/>
    <x v="7"/>
    <x v="7"/>
    <x v="7"/>
    <x v="7"/>
    <x v="7"/>
    <x v="0"/>
    <x v="240"/>
    <x v="242"/>
    <x v="231"/>
    <x v="87"/>
    <x v="24"/>
    <x v="226"/>
    <x v="131"/>
    <x v="8"/>
    <x v="96"/>
    <x v="77"/>
    <x v="18"/>
    <x v="158"/>
    <x v="209"/>
    <x v="0"/>
    <x v="0"/>
    <x v="29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6"/>
    <x v="8"/>
    <x v="8"/>
    <x v="0"/>
    <x v="8"/>
    <x v="8"/>
    <x v="8"/>
    <x v="8"/>
    <x v="8"/>
    <x v="0"/>
    <x v="241"/>
    <x v="243"/>
    <x v="232"/>
    <x v="200"/>
    <x v="31"/>
    <x v="227"/>
    <x v="132"/>
    <x v="8"/>
    <x v="2"/>
    <x v="45"/>
    <x v="2"/>
    <x v="159"/>
    <x v="20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36"/>
    <x v="11"/>
    <x v="11"/>
    <x v="0"/>
    <x v="11"/>
    <x v="11"/>
    <x v="11"/>
    <x v="11"/>
    <x v="11"/>
    <x v="0"/>
    <x v="242"/>
    <x v="244"/>
    <x v="233"/>
    <x v="201"/>
    <x v="24"/>
    <x v="228"/>
    <x v="25"/>
    <x v="2"/>
    <x v="23"/>
    <x v="16"/>
    <x v="3"/>
    <x v="31"/>
    <x v="206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36"/>
    <x v="12"/>
    <x v="12"/>
    <x v="0"/>
    <x v="12"/>
    <x v="12"/>
    <x v="12"/>
    <x v="12"/>
    <x v="12"/>
    <x v="0"/>
    <x v="243"/>
    <x v="245"/>
    <x v="234"/>
    <x v="202"/>
    <x v="46"/>
    <x v="229"/>
    <x v="133"/>
    <x v="2"/>
    <x v="93"/>
    <x v="68"/>
    <x v="2"/>
    <x v="160"/>
    <x v="148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6"/>
    <x v="13"/>
    <x v="14"/>
    <x v="0"/>
    <x v="13"/>
    <x v="14"/>
    <x v="14"/>
    <x v="14"/>
    <x v="14"/>
    <x v="0"/>
    <x v="244"/>
    <x v="246"/>
    <x v="235"/>
    <x v="203"/>
    <x v="25"/>
    <x v="230"/>
    <x v="121"/>
    <x v="5"/>
    <x v="2"/>
    <x v="37"/>
    <x v="8"/>
    <x v="161"/>
    <x v="21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36"/>
    <x v="15"/>
    <x v="16"/>
    <x v="0"/>
    <x v="15"/>
    <x v="16"/>
    <x v="16"/>
    <x v="16"/>
    <x v="16"/>
    <x v="0"/>
    <x v="245"/>
    <x v="247"/>
    <x v="236"/>
    <x v="204"/>
    <x v="54"/>
    <x v="231"/>
    <x v="25"/>
    <x v="7"/>
    <x v="55"/>
    <x v="13"/>
    <x v="8"/>
    <x v="19"/>
    <x v="211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36"/>
    <x v="16"/>
    <x v="17"/>
    <x v="0"/>
    <x v="16"/>
    <x v="17"/>
    <x v="17"/>
    <x v="17"/>
    <x v="17"/>
    <x v="0"/>
    <x v="246"/>
    <x v="248"/>
    <x v="237"/>
    <x v="205"/>
    <x v="19"/>
    <x v="232"/>
    <x v="53"/>
    <x v="1"/>
    <x v="12"/>
    <x v="22"/>
    <x v="3"/>
    <x v="31"/>
    <x v="2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36"/>
    <x v="17"/>
    <x v="18"/>
    <x v="0"/>
    <x v="17"/>
    <x v="18"/>
    <x v="18"/>
    <x v="18"/>
    <x v="18"/>
    <x v="0"/>
    <x v="247"/>
    <x v="249"/>
    <x v="238"/>
    <x v="69"/>
    <x v="45"/>
    <x v="233"/>
    <x v="125"/>
    <x v="2"/>
    <x v="97"/>
    <x v="31"/>
    <x v="1"/>
    <x v="154"/>
    <x v="21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36"/>
    <x v="18"/>
    <x v="19"/>
    <x v="0"/>
    <x v="18"/>
    <x v="19"/>
    <x v="19"/>
    <x v="19"/>
    <x v="19"/>
    <x v="0"/>
    <x v="248"/>
    <x v="250"/>
    <x v="239"/>
    <x v="68"/>
    <x v="65"/>
    <x v="234"/>
    <x v="10"/>
    <x v="2"/>
    <x v="98"/>
    <x v="50"/>
    <x v="1"/>
    <x v="162"/>
    <x v="61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36"/>
    <x v="19"/>
    <x v="20"/>
    <x v="1"/>
    <x v="14"/>
    <x v="20"/>
    <x v="20"/>
    <x v="20"/>
    <x v="20"/>
    <x v="0"/>
    <x v="249"/>
    <x v="251"/>
    <x v="240"/>
    <x v="206"/>
    <x v="43"/>
    <x v="235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36"/>
    <x v="11"/>
    <x v="21"/>
    <x v="1"/>
    <x v="11"/>
    <x v="20"/>
    <x v="20"/>
    <x v="20"/>
    <x v="20"/>
    <x v="0"/>
    <x v="250"/>
    <x v="252"/>
    <x v="84"/>
    <x v="56"/>
    <x v="41"/>
    <x v="236"/>
    <x v="38"/>
    <x v="2"/>
    <x v="32"/>
    <x v="23"/>
    <x v="3"/>
    <x v="33"/>
    <x v="21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36"/>
    <x v="0"/>
    <x v="22"/>
    <x v="1"/>
    <x v="0"/>
    <x v="21"/>
    <x v="21"/>
    <x v="20"/>
    <x v="20"/>
    <x v="0"/>
    <x v="251"/>
    <x v="253"/>
    <x v="241"/>
    <x v="207"/>
    <x v="23"/>
    <x v="237"/>
    <x v="32"/>
    <x v="2"/>
    <x v="21"/>
    <x v="17"/>
    <x v="3"/>
    <x v="37"/>
    <x v="21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6"/>
    <x v="4"/>
    <x v="23"/>
    <x v="1"/>
    <x v="4"/>
    <x v="21"/>
    <x v="21"/>
    <x v="20"/>
    <x v="20"/>
    <x v="0"/>
    <x v="252"/>
    <x v="254"/>
    <x v="242"/>
    <x v="208"/>
    <x v="40"/>
    <x v="238"/>
    <x v="38"/>
    <x v="2"/>
    <x v="21"/>
    <x v="17"/>
    <x v="3"/>
    <x v="33"/>
    <x v="2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36"/>
    <x v="20"/>
    <x v="24"/>
    <x v="1"/>
    <x v="7"/>
    <x v="22"/>
    <x v="22"/>
    <x v="20"/>
    <x v="20"/>
    <x v="0"/>
    <x v="253"/>
    <x v="255"/>
    <x v="243"/>
    <x v="209"/>
    <x v="28"/>
    <x v="239"/>
    <x v="17"/>
    <x v="2"/>
    <x v="64"/>
    <x v="31"/>
    <x v="1"/>
    <x v="163"/>
    <x v="82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6"/>
    <x v="12"/>
    <x v="25"/>
    <x v="1"/>
    <x v="12"/>
    <x v="22"/>
    <x v="22"/>
    <x v="20"/>
    <x v="20"/>
    <x v="0"/>
    <x v="254"/>
    <x v="256"/>
    <x v="244"/>
    <x v="210"/>
    <x v="33"/>
    <x v="240"/>
    <x v="45"/>
    <x v="2"/>
    <x v="32"/>
    <x v="23"/>
    <x v="3"/>
    <x v="164"/>
    <x v="21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7"/>
    <x v="0"/>
    <x v="0"/>
    <x v="0"/>
    <x v="0"/>
    <x v="0"/>
    <x v="0"/>
    <x v="0"/>
    <x v="0"/>
    <x v="0"/>
    <x v="255"/>
    <x v="257"/>
    <x v="245"/>
    <x v="191"/>
    <x v="39"/>
    <x v="169"/>
    <x v="21"/>
    <x v="0"/>
    <x v="72"/>
    <x v="19"/>
    <x v="1"/>
    <x v="24"/>
    <x v="21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2"/>
    <x v="2"/>
    <x v="0"/>
    <x v="2"/>
    <x v="2"/>
    <x v="2"/>
    <x v="2"/>
    <x v="2"/>
    <x v="0"/>
    <x v="256"/>
    <x v="258"/>
    <x v="216"/>
    <x v="74"/>
    <x v="15"/>
    <x v="241"/>
    <x v="134"/>
    <x v="0"/>
    <x v="99"/>
    <x v="54"/>
    <x v="0"/>
    <x v="165"/>
    <x v="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37"/>
    <x v="3"/>
    <x v="3"/>
    <x v="0"/>
    <x v="3"/>
    <x v="3"/>
    <x v="3"/>
    <x v="3"/>
    <x v="3"/>
    <x v="0"/>
    <x v="257"/>
    <x v="259"/>
    <x v="246"/>
    <x v="34"/>
    <x v="46"/>
    <x v="200"/>
    <x v="54"/>
    <x v="0"/>
    <x v="19"/>
    <x v="9"/>
    <x v="3"/>
    <x v="128"/>
    <x v="21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37"/>
    <x v="6"/>
    <x v="6"/>
    <x v="0"/>
    <x v="6"/>
    <x v="6"/>
    <x v="6"/>
    <x v="6"/>
    <x v="6"/>
    <x v="0"/>
    <x v="258"/>
    <x v="260"/>
    <x v="247"/>
    <x v="211"/>
    <x v="26"/>
    <x v="242"/>
    <x v="33"/>
    <x v="2"/>
    <x v="21"/>
    <x v="18"/>
    <x v="2"/>
    <x v="61"/>
    <x v="22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37"/>
    <x v="7"/>
    <x v="7"/>
    <x v="0"/>
    <x v="7"/>
    <x v="7"/>
    <x v="7"/>
    <x v="7"/>
    <x v="7"/>
    <x v="0"/>
    <x v="259"/>
    <x v="261"/>
    <x v="248"/>
    <x v="212"/>
    <x v="28"/>
    <x v="243"/>
    <x v="129"/>
    <x v="15"/>
    <x v="100"/>
    <x v="78"/>
    <x v="19"/>
    <x v="166"/>
    <x v="221"/>
    <x v="0"/>
    <x v="0"/>
    <x v="3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7"/>
    <x v="8"/>
    <x v="8"/>
    <x v="0"/>
    <x v="8"/>
    <x v="8"/>
    <x v="8"/>
    <x v="8"/>
    <x v="8"/>
    <x v="0"/>
    <x v="260"/>
    <x v="262"/>
    <x v="249"/>
    <x v="213"/>
    <x v="0"/>
    <x v="244"/>
    <x v="13"/>
    <x v="8"/>
    <x v="92"/>
    <x v="75"/>
    <x v="5"/>
    <x v="167"/>
    <x v="222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37"/>
    <x v="11"/>
    <x v="11"/>
    <x v="0"/>
    <x v="11"/>
    <x v="11"/>
    <x v="11"/>
    <x v="11"/>
    <x v="11"/>
    <x v="0"/>
    <x v="261"/>
    <x v="263"/>
    <x v="250"/>
    <x v="129"/>
    <x v="40"/>
    <x v="245"/>
    <x v="98"/>
    <x v="2"/>
    <x v="12"/>
    <x v="16"/>
    <x v="3"/>
    <x v="72"/>
    <x v="15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37"/>
    <x v="12"/>
    <x v="12"/>
    <x v="0"/>
    <x v="12"/>
    <x v="12"/>
    <x v="12"/>
    <x v="12"/>
    <x v="12"/>
    <x v="0"/>
    <x v="262"/>
    <x v="264"/>
    <x v="251"/>
    <x v="214"/>
    <x v="46"/>
    <x v="246"/>
    <x v="135"/>
    <x v="2"/>
    <x v="10"/>
    <x v="42"/>
    <x v="2"/>
    <x v="168"/>
    <x v="1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7"/>
    <x v="13"/>
    <x v="14"/>
    <x v="0"/>
    <x v="13"/>
    <x v="14"/>
    <x v="14"/>
    <x v="14"/>
    <x v="14"/>
    <x v="0"/>
    <x v="263"/>
    <x v="265"/>
    <x v="252"/>
    <x v="215"/>
    <x v="25"/>
    <x v="247"/>
    <x v="136"/>
    <x v="9"/>
    <x v="33"/>
    <x v="79"/>
    <x v="7"/>
    <x v="169"/>
    <x v="223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37"/>
    <x v="15"/>
    <x v="16"/>
    <x v="0"/>
    <x v="15"/>
    <x v="16"/>
    <x v="16"/>
    <x v="16"/>
    <x v="16"/>
    <x v="0"/>
    <x v="264"/>
    <x v="266"/>
    <x v="253"/>
    <x v="141"/>
    <x v="43"/>
    <x v="248"/>
    <x v="48"/>
    <x v="2"/>
    <x v="23"/>
    <x v="15"/>
    <x v="7"/>
    <x v="170"/>
    <x v="22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37"/>
    <x v="16"/>
    <x v="17"/>
    <x v="0"/>
    <x v="16"/>
    <x v="17"/>
    <x v="17"/>
    <x v="17"/>
    <x v="17"/>
    <x v="0"/>
    <x v="265"/>
    <x v="267"/>
    <x v="254"/>
    <x v="216"/>
    <x v="19"/>
    <x v="249"/>
    <x v="43"/>
    <x v="2"/>
    <x v="19"/>
    <x v="7"/>
    <x v="3"/>
    <x v="54"/>
    <x v="2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37"/>
    <x v="17"/>
    <x v="18"/>
    <x v="0"/>
    <x v="17"/>
    <x v="18"/>
    <x v="18"/>
    <x v="18"/>
    <x v="18"/>
    <x v="0"/>
    <x v="266"/>
    <x v="268"/>
    <x v="255"/>
    <x v="217"/>
    <x v="48"/>
    <x v="250"/>
    <x v="64"/>
    <x v="2"/>
    <x v="80"/>
    <x v="23"/>
    <x v="3"/>
    <x v="171"/>
    <x v="22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37"/>
    <x v="18"/>
    <x v="19"/>
    <x v="0"/>
    <x v="18"/>
    <x v="19"/>
    <x v="19"/>
    <x v="19"/>
    <x v="19"/>
    <x v="0"/>
    <x v="267"/>
    <x v="269"/>
    <x v="256"/>
    <x v="130"/>
    <x v="45"/>
    <x v="251"/>
    <x v="9"/>
    <x v="1"/>
    <x v="101"/>
    <x v="45"/>
    <x v="3"/>
    <x v="168"/>
    <x v="22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37"/>
    <x v="19"/>
    <x v="20"/>
    <x v="1"/>
    <x v="14"/>
    <x v="20"/>
    <x v="20"/>
    <x v="20"/>
    <x v="20"/>
    <x v="0"/>
    <x v="268"/>
    <x v="270"/>
    <x v="257"/>
    <x v="218"/>
    <x v="22"/>
    <x v="252"/>
    <x v="27"/>
    <x v="2"/>
    <x v="32"/>
    <x v="18"/>
    <x v="3"/>
    <x v="37"/>
    <x v="22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37"/>
    <x v="11"/>
    <x v="21"/>
    <x v="1"/>
    <x v="11"/>
    <x v="20"/>
    <x v="20"/>
    <x v="20"/>
    <x v="20"/>
    <x v="0"/>
    <x v="269"/>
    <x v="271"/>
    <x v="258"/>
    <x v="199"/>
    <x v="68"/>
    <x v="253"/>
    <x v="45"/>
    <x v="2"/>
    <x v="32"/>
    <x v="16"/>
    <x v="3"/>
    <x v="62"/>
    <x v="22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37"/>
    <x v="0"/>
    <x v="22"/>
    <x v="1"/>
    <x v="0"/>
    <x v="21"/>
    <x v="21"/>
    <x v="20"/>
    <x v="20"/>
    <x v="0"/>
    <x v="270"/>
    <x v="272"/>
    <x v="34"/>
    <x v="219"/>
    <x v="4"/>
    <x v="254"/>
    <x v="32"/>
    <x v="2"/>
    <x v="17"/>
    <x v="17"/>
    <x v="3"/>
    <x v="43"/>
    <x v="23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4"/>
    <x v="23"/>
    <x v="1"/>
    <x v="4"/>
    <x v="21"/>
    <x v="21"/>
    <x v="20"/>
    <x v="20"/>
    <x v="0"/>
    <x v="271"/>
    <x v="273"/>
    <x v="259"/>
    <x v="220"/>
    <x v="56"/>
    <x v="255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37"/>
    <x v="20"/>
    <x v="24"/>
    <x v="1"/>
    <x v="7"/>
    <x v="22"/>
    <x v="22"/>
    <x v="20"/>
    <x v="20"/>
    <x v="0"/>
    <x v="272"/>
    <x v="274"/>
    <x v="260"/>
    <x v="221"/>
    <x v="33"/>
    <x v="256"/>
    <x v="98"/>
    <x v="2"/>
    <x v="20"/>
    <x v="8"/>
    <x v="1"/>
    <x v="17"/>
    <x v="231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7"/>
    <x v="12"/>
    <x v="25"/>
    <x v="1"/>
    <x v="12"/>
    <x v="22"/>
    <x v="22"/>
    <x v="20"/>
    <x v="20"/>
    <x v="0"/>
    <x v="273"/>
    <x v="275"/>
    <x v="261"/>
    <x v="222"/>
    <x v="31"/>
    <x v="257"/>
    <x v="44"/>
    <x v="2"/>
    <x v="21"/>
    <x v="23"/>
    <x v="3"/>
    <x v="164"/>
    <x v="23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8"/>
    <x v="0"/>
    <x v="0"/>
    <x v="0"/>
    <x v="0"/>
    <x v="0"/>
    <x v="0"/>
    <x v="0"/>
    <x v="0"/>
    <x v="0"/>
    <x v="274"/>
    <x v="276"/>
    <x v="262"/>
    <x v="223"/>
    <x v="62"/>
    <x v="170"/>
    <x v="74"/>
    <x v="1"/>
    <x v="60"/>
    <x v="35"/>
    <x v="1"/>
    <x v="17"/>
    <x v="9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2"/>
    <x v="2"/>
    <x v="0"/>
    <x v="2"/>
    <x v="2"/>
    <x v="2"/>
    <x v="2"/>
    <x v="2"/>
    <x v="0"/>
    <x v="275"/>
    <x v="277"/>
    <x v="263"/>
    <x v="224"/>
    <x v="24"/>
    <x v="241"/>
    <x v="137"/>
    <x v="0"/>
    <x v="44"/>
    <x v="0"/>
    <x v="2"/>
    <x v="172"/>
    <x v="23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38"/>
    <x v="3"/>
    <x v="3"/>
    <x v="0"/>
    <x v="3"/>
    <x v="3"/>
    <x v="3"/>
    <x v="3"/>
    <x v="3"/>
    <x v="0"/>
    <x v="276"/>
    <x v="278"/>
    <x v="264"/>
    <x v="115"/>
    <x v="41"/>
    <x v="258"/>
    <x v="43"/>
    <x v="2"/>
    <x v="26"/>
    <x v="15"/>
    <x v="3"/>
    <x v="128"/>
    <x v="23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38"/>
    <x v="6"/>
    <x v="6"/>
    <x v="0"/>
    <x v="6"/>
    <x v="6"/>
    <x v="6"/>
    <x v="6"/>
    <x v="6"/>
    <x v="0"/>
    <x v="277"/>
    <x v="279"/>
    <x v="265"/>
    <x v="133"/>
    <x v="15"/>
    <x v="259"/>
    <x v="98"/>
    <x v="2"/>
    <x v="11"/>
    <x v="19"/>
    <x v="3"/>
    <x v="46"/>
    <x v="23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38"/>
    <x v="7"/>
    <x v="7"/>
    <x v="0"/>
    <x v="7"/>
    <x v="7"/>
    <x v="7"/>
    <x v="7"/>
    <x v="7"/>
    <x v="0"/>
    <x v="278"/>
    <x v="280"/>
    <x v="266"/>
    <x v="181"/>
    <x v="30"/>
    <x v="260"/>
    <x v="138"/>
    <x v="5"/>
    <x v="102"/>
    <x v="80"/>
    <x v="20"/>
    <x v="173"/>
    <x v="236"/>
    <x v="0"/>
    <x v="0"/>
    <x v="26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8"/>
    <x v="8"/>
    <x v="8"/>
    <x v="0"/>
    <x v="8"/>
    <x v="8"/>
    <x v="8"/>
    <x v="8"/>
    <x v="8"/>
    <x v="0"/>
    <x v="279"/>
    <x v="281"/>
    <x v="267"/>
    <x v="225"/>
    <x v="38"/>
    <x v="261"/>
    <x v="139"/>
    <x v="7"/>
    <x v="92"/>
    <x v="25"/>
    <x v="2"/>
    <x v="5"/>
    <x v="6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38"/>
    <x v="11"/>
    <x v="11"/>
    <x v="0"/>
    <x v="11"/>
    <x v="11"/>
    <x v="11"/>
    <x v="11"/>
    <x v="11"/>
    <x v="0"/>
    <x v="280"/>
    <x v="282"/>
    <x v="268"/>
    <x v="100"/>
    <x v="50"/>
    <x v="147"/>
    <x v="48"/>
    <x v="1"/>
    <x v="13"/>
    <x v="13"/>
    <x v="1"/>
    <x v="174"/>
    <x v="23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38"/>
    <x v="12"/>
    <x v="12"/>
    <x v="0"/>
    <x v="12"/>
    <x v="12"/>
    <x v="12"/>
    <x v="12"/>
    <x v="12"/>
    <x v="0"/>
    <x v="281"/>
    <x v="283"/>
    <x v="269"/>
    <x v="154"/>
    <x v="63"/>
    <x v="262"/>
    <x v="140"/>
    <x v="1"/>
    <x v="103"/>
    <x v="11"/>
    <x v="1"/>
    <x v="175"/>
    <x v="238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8"/>
    <x v="13"/>
    <x v="14"/>
    <x v="0"/>
    <x v="13"/>
    <x v="14"/>
    <x v="14"/>
    <x v="14"/>
    <x v="14"/>
    <x v="0"/>
    <x v="282"/>
    <x v="284"/>
    <x v="270"/>
    <x v="226"/>
    <x v="33"/>
    <x v="197"/>
    <x v="42"/>
    <x v="0"/>
    <x v="18"/>
    <x v="81"/>
    <x v="11"/>
    <x v="176"/>
    <x v="172"/>
    <x v="0"/>
    <x v="0"/>
    <x v="2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38"/>
    <x v="15"/>
    <x v="16"/>
    <x v="0"/>
    <x v="15"/>
    <x v="16"/>
    <x v="16"/>
    <x v="16"/>
    <x v="16"/>
    <x v="0"/>
    <x v="283"/>
    <x v="285"/>
    <x v="271"/>
    <x v="35"/>
    <x v="25"/>
    <x v="263"/>
    <x v="24"/>
    <x v="1"/>
    <x v="13"/>
    <x v="15"/>
    <x v="0"/>
    <x v="174"/>
    <x v="23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38"/>
    <x v="16"/>
    <x v="17"/>
    <x v="0"/>
    <x v="16"/>
    <x v="17"/>
    <x v="17"/>
    <x v="17"/>
    <x v="17"/>
    <x v="0"/>
    <x v="284"/>
    <x v="286"/>
    <x v="272"/>
    <x v="227"/>
    <x v="1"/>
    <x v="168"/>
    <x v="98"/>
    <x v="2"/>
    <x v="12"/>
    <x v="7"/>
    <x v="3"/>
    <x v="170"/>
    <x v="23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38"/>
    <x v="17"/>
    <x v="18"/>
    <x v="0"/>
    <x v="17"/>
    <x v="18"/>
    <x v="18"/>
    <x v="18"/>
    <x v="18"/>
    <x v="0"/>
    <x v="285"/>
    <x v="287"/>
    <x v="273"/>
    <x v="228"/>
    <x v="10"/>
    <x v="264"/>
    <x v="19"/>
    <x v="2"/>
    <x v="34"/>
    <x v="22"/>
    <x v="2"/>
    <x v="177"/>
    <x v="24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38"/>
    <x v="18"/>
    <x v="19"/>
    <x v="0"/>
    <x v="18"/>
    <x v="19"/>
    <x v="19"/>
    <x v="19"/>
    <x v="19"/>
    <x v="0"/>
    <x v="280"/>
    <x v="288"/>
    <x v="274"/>
    <x v="136"/>
    <x v="32"/>
    <x v="265"/>
    <x v="141"/>
    <x v="2"/>
    <x v="39"/>
    <x v="0"/>
    <x v="1"/>
    <x v="178"/>
    <x v="20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38"/>
    <x v="19"/>
    <x v="20"/>
    <x v="1"/>
    <x v="14"/>
    <x v="20"/>
    <x v="20"/>
    <x v="20"/>
    <x v="20"/>
    <x v="0"/>
    <x v="286"/>
    <x v="289"/>
    <x v="275"/>
    <x v="229"/>
    <x v="21"/>
    <x v="266"/>
    <x v="32"/>
    <x v="2"/>
    <x v="32"/>
    <x v="18"/>
    <x v="3"/>
    <x v="33"/>
    <x v="24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38"/>
    <x v="11"/>
    <x v="21"/>
    <x v="1"/>
    <x v="11"/>
    <x v="20"/>
    <x v="20"/>
    <x v="20"/>
    <x v="20"/>
    <x v="0"/>
    <x v="287"/>
    <x v="290"/>
    <x v="276"/>
    <x v="230"/>
    <x v="35"/>
    <x v="267"/>
    <x v="45"/>
    <x v="2"/>
    <x v="32"/>
    <x v="19"/>
    <x v="3"/>
    <x v="32"/>
    <x v="24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38"/>
    <x v="0"/>
    <x v="22"/>
    <x v="1"/>
    <x v="0"/>
    <x v="21"/>
    <x v="21"/>
    <x v="20"/>
    <x v="20"/>
    <x v="0"/>
    <x v="288"/>
    <x v="291"/>
    <x v="277"/>
    <x v="231"/>
    <x v="39"/>
    <x v="268"/>
    <x v="32"/>
    <x v="2"/>
    <x v="19"/>
    <x v="17"/>
    <x v="3"/>
    <x v="55"/>
    <x v="2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4"/>
    <x v="23"/>
    <x v="1"/>
    <x v="4"/>
    <x v="21"/>
    <x v="21"/>
    <x v="20"/>
    <x v="20"/>
    <x v="0"/>
    <x v="289"/>
    <x v="292"/>
    <x v="278"/>
    <x v="232"/>
    <x v="65"/>
    <x v="269"/>
    <x v="27"/>
    <x v="2"/>
    <x v="32"/>
    <x v="17"/>
    <x v="3"/>
    <x v="48"/>
    <x v="5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38"/>
    <x v="20"/>
    <x v="24"/>
    <x v="1"/>
    <x v="7"/>
    <x v="22"/>
    <x v="22"/>
    <x v="20"/>
    <x v="20"/>
    <x v="0"/>
    <x v="290"/>
    <x v="293"/>
    <x v="279"/>
    <x v="185"/>
    <x v="35"/>
    <x v="270"/>
    <x v="21"/>
    <x v="2"/>
    <x v="34"/>
    <x v="50"/>
    <x v="2"/>
    <x v="179"/>
    <x v="24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8"/>
    <x v="12"/>
    <x v="25"/>
    <x v="1"/>
    <x v="12"/>
    <x v="22"/>
    <x v="22"/>
    <x v="20"/>
    <x v="20"/>
    <x v="0"/>
    <x v="291"/>
    <x v="294"/>
    <x v="280"/>
    <x v="101"/>
    <x v="54"/>
    <x v="271"/>
    <x v="71"/>
    <x v="2"/>
    <x v="11"/>
    <x v="19"/>
    <x v="3"/>
    <x v="25"/>
    <x v="13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8"/>
    <x v="8"/>
    <x v="26"/>
    <x v="1"/>
    <x v="8"/>
    <x v="23"/>
    <x v="23"/>
    <x v="20"/>
    <x v="20"/>
    <x v="0"/>
    <x v="292"/>
    <x v="295"/>
    <x v="281"/>
    <x v="233"/>
    <x v="69"/>
    <x v="271"/>
    <x v="32"/>
    <x v="2"/>
    <x v="21"/>
    <x v="17"/>
    <x v="3"/>
    <x v="37"/>
    <x v="3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38"/>
    <x v="13"/>
    <x v="27"/>
    <x v="1"/>
    <x v="13"/>
    <x v="23"/>
    <x v="23"/>
    <x v="20"/>
    <x v="20"/>
    <x v="0"/>
    <x v="293"/>
    <x v="296"/>
    <x v="282"/>
    <x v="234"/>
    <x v="54"/>
    <x v="272"/>
    <x v="27"/>
    <x v="2"/>
    <x v="11"/>
    <x v="17"/>
    <x v="3"/>
    <x v="37"/>
    <x v="24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38"/>
    <x v="21"/>
    <x v="28"/>
    <x v="1"/>
    <x v="5"/>
    <x v="24"/>
    <x v="24"/>
    <x v="20"/>
    <x v="20"/>
    <x v="0"/>
    <x v="294"/>
    <x v="297"/>
    <x v="135"/>
    <x v="235"/>
    <x v="4"/>
    <x v="273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38"/>
    <x v="22"/>
    <x v="29"/>
    <x v="0"/>
    <x v="19"/>
    <x v="25"/>
    <x v="25"/>
    <x v="21"/>
    <x v="21"/>
    <x v="0"/>
    <x v="295"/>
    <x v="298"/>
    <x v="283"/>
    <x v="134"/>
    <x v="45"/>
    <x v="178"/>
    <x v="33"/>
    <x v="0"/>
    <x v="23"/>
    <x v="18"/>
    <x v="3"/>
    <x v="46"/>
    <x v="24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38"/>
    <x v="23"/>
    <x v="30"/>
    <x v="0"/>
    <x v="20"/>
    <x v="26"/>
    <x v="26"/>
    <x v="22"/>
    <x v="22"/>
    <x v="0"/>
    <x v="296"/>
    <x v="299"/>
    <x v="242"/>
    <x v="47"/>
    <x v="0"/>
    <x v="274"/>
    <x v="38"/>
    <x v="2"/>
    <x v="11"/>
    <x v="17"/>
    <x v="3"/>
    <x v="55"/>
    <x v="2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38"/>
    <x v="24"/>
    <x v="31"/>
    <x v="0"/>
    <x v="21"/>
    <x v="27"/>
    <x v="27"/>
    <x v="23"/>
    <x v="23"/>
    <x v="0"/>
    <x v="297"/>
    <x v="300"/>
    <x v="284"/>
    <x v="194"/>
    <x v="21"/>
    <x v="30"/>
    <x v="27"/>
    <x v="2"/>
    <x v="32"/>
    <x v="17"/>
    <x v="3"/>
    <x v="48"/>
    <x v="5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38"/>
    <x v="25"/>
    <x v="32"/>
    <x v="0"/>
    <x v="22"/>
    <x v="28"/>
    <x v="28"/>
    <x v="24"/>
    <x v="24"/>
    <x v="0"/>
    <x v="298"/>
    <x v="301"/>
    <x v="41"/>
    <x v="236"/>
    <x v="23"/>
    <x v="275"/>
    <x v="44"/>
    <x v="2"/>
    <x v="21"/>
    <x v="16"/>
    <x v="3"/>
    <x v="62"/>
    <x v="248"/>
    <x v="0"/>
    <x v="0"/>
    <x v="8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39"/>
    <x v="0"/>
    <x v="0"/>
    <x v="0"/>
    <x v="0"/>
    <x v="0"/>
    <x v="0"/>
    <x v="0"/>
    <x v="0"/>
    <x v="0"/>
    <x v="299"/>
    <x v="302"/>
    <x v="33"/>
    <x v="82"/>
    <x v="70"/>
    <x v="276"/>
    <x v="74"/>
    <x v="2"/>
    <x v="7"/>
    <x v="19"/>
    <x v="2"/>
    <x v="17"/>
    <x v="24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2"/>
    <x v="2"/>
    <x v="0"/>
    <x v="2"/>
    <x v="2"/>
    <x v="2"/>
    <x v="2"/>
    <x v="2"/>
    <x v="0"/>
    <x v="300"/>
    <x v="303"/>
    <x v="285"/>
    <x v="77"/>
    <x v="24"/>
    <x v="277"/>
    <x v="82"/>
    <x v="8"/>
    <x v="55"/>
    <x v="0"/>
    <x v="0"/>
    <x v="38"/>
    <x v="12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39"/>
    <x v="3"/>
    <x v="3"/>
    <x v="0"/>
    <x v="3"/>
    <x v="3"/>
    <x v="3"/>
    <x v="3"/>
    <x v="3"/>
    <x v="0"/>
    <x v="301"/>
    <x v="304"/>
    <x v="286"/>
    <x v="237"/>
    <x v="43"/>
    <x v="270"/>
    <x v="54"/>
    <x v="2"/>
    <x v="19"/>
    <x v="22"/>
    <x v="3"/>
    <x v="61"/>
    <x v="25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39"/>
    <x v="6"/>
    <x v="6"/>
    <x v="0"/>
    <x v="6"/>
    <x v="6"/>
    <x v="6"/>
    <x v="6"/>
    <x v="6"/>
    <x v="0"/>
    <x v="302"/>
    <x v="305"/>
    <x v="287"/>
    <x v="90"/>
    <x v="15"/>
    <x v="204"/>
    <x v="24"/>
    <x v="7"/>
    <x v="26"/>
    <x v="31"/>
    <x v="3"/>
    <x v="28"/>
    <x v="25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39"/>
    <x v="7"/>
    <x v="7"/>
    <x v="0"/>
    <x v="7"/>
    <x v="7"/>
    <x v="7"/>
    <x v="7"/>
    <x v="7"/>
    <x v="0"/>
    <x v="303"/>
    <x v="306"/>
    <x v="288"/>
    <x v="63"/>
    <x v="51"/>
    <x v="278"/>
    <x v="142"/>
    <x v="8"/>
    <x v="104"/>
    <x v="82"/>
    <x v="21"/>
    <x v="180"/>
    <x v="252"/>
    <x v="0"/>
    <x v="0"/>
    <x v="31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9"/>
    <x v="8"/>
    <x v="8"/>
    <x v="0"/>
    <x v="8"/>
    <x v="8"/>
    <x v="8"/>
    <x v="8"/>
    <x v="8"/>
    <x v="0"/>
    <x v="304"/>
    <x v="307"/>
    <x v="221"/>
    <x v="29"/>
    <x v="24"/>
    <x v="279"/>
    <x v="14"/>
    <x v="1"/>
    <x v="3"/>
    <x v="10"/>
    <x v="5"/>
    <x v="181"/>
    <x v="253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39"/>
    <x v="11"/>
    <x v="11"/>
    <x v="0"/>
    <x v="11"/>
    <x v="11"/>
    <x v="11"/>
    <x v="11"/>
    <x v="11"/>
    <x v="0"/>
    <x v="305"/>
    <x v="308"/>
    <x v="289"/>
    <x v="27"/>
    <x v="38"/>
    <x v="280"/>
    <x v="29"/>
    <x v="2"/>
    <x v="17"/>
    <x v="19"/>
    <x v="3"/>
    <x v="46"/>
    <x v="254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7"/>
    <x v="7"/>
    <x v="11"/>
  </r>
  <r>
    <x v="39"/>
    <x v="12"/>
    <x v="12"/>
    <x v="0"/>
    <x v="12"/>
    <x v="12"/>
    <x v="12"/>
    <x v="12"/>
    <x v="12"/>
    <x v="0"/>
    <x v="306"/>
    <x v="309"/>
    <x v="290"/>
    <x v="238"/>
    <x v="43"/>
    <x v="281"/>
    <x v="143"/>
    <x v="2"/>
    <x v="10"/>
    <x v="69"/>
    <x v="7"/>
    <x v="182"/>
    <x v="255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9"/>
    <x v="13"/>
    <x v="14"/>
    <x v="0"/>
    <x v="13"/>
    <x v="14"/>
    <x v="14"/>
    <x v="14"/>
    <x v="14"/>
    <x v="0"/>
    <x v="307"/>
    <x v="310"/>
    <x v="291"/>
    <x v="239"/>
    <x v="33"/>
    <x v="282"/>
    <x v="144"/>
    <x v="4"/>
    <x v="71"/>
    <x v="83"/>
    <x v="8"/>
    <x v="183"/>
    <x v="25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39"/>
    <x v="15"/>
    <x v="16"/>
    <x v="0"/>
    <x v="15"/>
    <x v="16"/>
    <x v="16"/>
    <x v="16"/>
    <x v="16"/>
    <x v="0"/>
    <x v="308"/>
    <x v="311"/>
    <x v="292"/>
    <x v="240"/>
    <x v="25"/>
    <x v="283"/>
    <x v="39"/>
    <x v="2"/>
    <x v="17"/>
    <x v="19"/>
    <x v="1"/>
    <x v="61"/>
    <x v="24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39"/>
    <x v="16"/>
    <x v="17"/>
    <x v="0"/>
    <x v="16"/>
    <x v="17"/>
    <x v="17"/>
    <x v="17"/>
    <x v="17"/>
    <x v="0"/>
    <x v="309"/>
    <x v="312"/>
    <x v="293"/>
    <x v="241"/>
    <x v="19"/>
    <x v="284"/>
    <x v="43"/>
    <x v="2"/>
    <x v="19"/>
    <x v="19"/>
    <x v="3"/>
    <x v="23"/>
    <x v="25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39"/>
    <x v="17"/>
    <x v="18"/>
    <x v="0"/>
    <x v="17"/>
    <x v="18"/>
    <x v="18"/>
    <x v="18"/>
    <x v="18"/>
    <x v="0"/>
    <x v="310"/>
    <x v="313"/>
    <x v="294"/>
    <x v="226"/>
    <x v="10"/>
    <x v="10"/>
    <x v="72"/>
    <x v="2"/>
    <x v="69"/>
    <x v="16"/>
    <x v="0"/>
    <x v="131"/>
    <x v="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39"/>
    <x v="18"/>
    <x v="19"/>
    <x v="0"/>
    <x v="18"/>
    <x v="19"/>
    <x v="19"/>
    <x v="19"/>
    <x v="19"/>
    <x v="0"/>
    <x v="311"/>
    <x v="314"/>
    <x v="295"/>
    <x v="198"/>
    <x v="22"/>
    <x v="285"/>
    <x v="13"/>
    <x v="2"/>
    <x v="42"/>
    <x v="45"/>
    <x v="2"/>
    <x v="64"/>
    <x v="258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39"/>
    <x v="19"/>
    <x v="20"/>
    <x v="1"/>
    <x v="14"/>
    <x v="20"/>
    <x v="20"/>
    <x v="20"/>
    <x v="20"/>
    <x v="0"/>
    <x v="312"/>
    <x v="315"/>
    <x v="296"/>
    <x v="150"/>
    <x v="15"/>
    <x v="286"/>
    <x v="32"/>
    <x v="2"/>
    <x v="32"/>
    <x v="23"/>
    <x v="3"/>
    <x v="37"/>
    <x v="25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39"/>
    <x v="11"/>
    <x v="21"/>
    <x v="1"/>
    <x v="11"/>
    <x v="20"/>
    <x v="20"/>
    <x v="20"/>
    <x v="20"/>
    <x v="0"/>
    <x v="313"/>
    <x v="316"/>
    <x v="297"/>
    <x v="242"/>
    <x v="46"/>
    <x v="287"/>
    <x v="44"/>
    <x v="2"/>
    <x v="32"/>
    <x v="17"/>
    <x v="3"/>
    <x v="33"/>
    <x v="26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39"/>
    <x v="0"/>
    <x v="22"/>
    <x v="1"/>
    <x v="0"/>
    <x v="21"/>
    <x v="21"/>
    <x v="20"/>
    <x v="20"/>
    <x v="0"/>
    <x v="314"/>
    <x v="317"/>
    <x v="298"/>
    <x v="243"/>
    <x v="56"/>
    <x v="288"/>
    <x v="32"/>
    <x v="2"/>
    <x v="11"/>
    <x v="17"/>
    <x v="3"/>
    <x v="33"/>
    <x v="26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4"/>
    <x v="23"/>
    <x v="1"/>
    <x v="4"/>
    <x v="21"/>
    <x v="21"/>
    <x v="20"/>
    <x v="20"/>
    <x v="0"/>
    <x v="315"/>
    <x v="318"/>
    <x v="240"/>
    <x v="86"/>
    <x v="22"/>
    <x v="289"/>
    <x v="27"/>
    <x v="2"/>
    <x v="32"/>
    <x v="18"/>
    <x v="3"/>
    <x v="37"/>
    <x v="15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39"/>
    <x v="20"/>
    <x v="24"/>
    <x v="1"/>
    <x v="7"/>
    <x v="22"/>
    <x v="22"/>
    <x v="20"/>
    <x v="20"/>
    <x v="0"/>
    <x v="316"/>
    <x v="319"/>
    <x v="299"/>
    <x v="244"/>
    <x v="51"/>
    <x v="290"/>
    <x v="82"/>
    <x v="2"/>
    <x v="69"/>
    <x v="8"/>
    <x v="3"/>
    <x v="177"/>
    <x v="19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39"/>
    <x v="12"/>
    <x v="25"/>
    <x v="1"/>
    <x v="12"/>
    <x v="22"/>
    <x v="22"/>
    <x v="20"/>
    <x v="20"/>
    <x v="0"/>
    <x v="317"/>
    <x v="320"/>
    <x v="300"/>
    <x v="79"/>
    <x v="25"/>
    <x v="291"/>
    <x v="32"/>
    <x v="2"/>
    <x v="11"/>
    <x v="23"/>
    <x v="3"/>
    <x v="55"/>
    <x v="26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39"/>
    <x v="8"/>
    <x v="26"/>
    <x v="1"/>
    <x v="8"/>
    <x v="23"/>
    <x v="23"/>
    <x v="20"/>
    <x v="20"/>
    <x v="0"/>
    <x v="318"/>
    <x v="321"/>
    <x v="301"/>
    <x v="245"/>
    <x v="70"/>
    <x v="292"/>
    <x v="45"/>
    <x v="1"/>
    <x v="60"/>
    <x v="17"/>
    <x v="3"/>
    <x v="103"/>
    <x v="26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39"/>
    <x v="13"/>
    <x v="27"/>
    <x v="1"/>
    <x v="13"/>
    <x v="23"/>
    <x v="23"/>
    <x v="20"/>
    <x v="20"/>
    <x v="0"/>
    <x v="319"/>
    <x v="322"/>
    <x v="302"/>
    <x v="246"/>
    <x v="70"/>
    <x v="293"/>
    <x v="32"/>
    <x v="2"/>
    <x v="11"/>
    <x v="23"/>
    <x v="3"/>
    <x v="55"/>
    <x v="26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39"/>
    <x v="26"/>
    <x v="33"/>
    <x v="1"/>
    <x v="6"/>
    <x v="24"/>
    <x v="24"/>
    <x v="20"/>
    <x v="20"/>
    <x v="0"/>
    <x v="320"/>
    <x v="323"/>
    <x v="303"/>
    <x v="247"/>
    <x v="34"/>
    <x v="10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39"/>
    <x v="21"/>
    <x v="28"/>
    <x v="1"/>
    <x v="5"/>
    <x v="24"/>
    <x v="24"/>
    <x v="20"/>
    <x v="20"/>
    <x v="0"/>
    <x v="321"/>
    <x v="324"/>
    <x v="303"/>
    <x v="248"/>
    <x v="51"/>
    <x v="294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39"/>
    <x v="22"/>
    <x v="29"/>
    <x v="0"/>
    <x v="19"/>
    <x v="25"/>
    <x v="25"/>
    <x v="21"/>
    <x v="21"/>
    <x v="0"/>
    <x v="322"/>
    <x v="325"/>
    <x v="205"/>
    <x v="249"/>
    <x v="39"/>
    <x v="295"/>
    <x v="94"/>
    <x v="1"/>
    <x v="93"/>
    <x v="19"/>
    <x v="3"/>
    <x v="75"/>
    <x v="19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39"/>
    <x v="23"/>
    <x v="30"/>
    <x v="0"/>
    <x v="20"/>
    <x v="26"/>
    <x v="26"/>
    <x v="22"/>
    <x v="22"/>
    <x v="0"/>
    <x v="323"/>
    <x v="326"/>
    <x v="304"/>
    <x v="250"/>
    <x v="39"/>
    <x v="296"/>
    <x v="39"/>
    <x v="2"/>
    <x v="19"/>
    <x v="16"/>
    <x v="3"/>
    <x v="103"/>
    <x v="26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39"/>
    <x v="24"/>
    <x v="31"/>
    <x v="0"/>
    <x v="21"/>
    <x v="27"/>
    <x v="27"/>
    <x v="23"/>
    <x v="23"/>
    <x v="0"/>
    <x v="324"/>
    <x v="327"/>
    <x v="305"/>
    <x v="251"/>
    <x v="32"/>
    <x v="297"/>
    <x v="29"/>
    <x v="7"/>
    <x v="75"/>
    <x v="13"/>
    <x v="2"/>
    <x v="184"/>
    <x v="266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39"/>
    <x v="25"/>
    <x v="32"/>
    <x v="0"/>
    <x v="22"/>
    <x v="28"/>
    <x v="28"/>
    <x v="24"/>
    <x v="24"/>
    <x v="0"/>
    <x v="325"/>
    <x v="328"/>
    <x v="306"/>
    <x v="252"/>
    <x v="18"/>
    <x v="298"/>
    <x v="97"/>
    <x v="4"/>
    <x v="75"/>
    <x v="9"/>
    <x v="3"/>
    <x v="19"/>
    <x v="2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40"/>
    <x v="0"/>
    <x v="0"/>
    <x v="0"/>
    <x v="0"/>
    <x v="0"/>
    <x v="0"/>
    <x v="0"/>
    <x v="0"/>
    <x v="0"/>
    <x v="326"/>
    <x v="329"/>
    <x v="307"/>
    <x v="253"/>
    <x v="49"/>
    <x v="299"/>
    <x v="58"/>
    <x v="2"/>
    <x v="12"/>
    <x v="15"/>
    <x v="1"/>
    <x v="89"/>
    <x v="9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2"/>
    <x v="2"/>
    <x v="0"/>
    <x v="2"/>
    <x v="2"/>
    <x v="2"/>
    <x v="2"/>
    <x v="2"/>
    <x v="0"/>
    <x v="327"/>
    <x v="330"/>
    <x v="308"/>
    <x v="224"/>
    <x v="24"/>
    <x v="300"/>
    <x v="91"/>
    <x v="7"/>
    <x v="56"/>
    <x v="15"/>
    <x v="4"/>
    <x v="38"/>
    <x v="26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40"/>
    <x v="3"/>
    <x v="3"/>
    <x v="0"/>
    <x v="3"/>
    <x v="3"/>
    <x v="3"/>
    <x v="3"/>
    <x v="3"/>
    <x v="0"/>
    <x v="328"/>
    <x v="331"/>
    <x v="309"/>
    <x v="48"/>
    <x v="43"/>
    <x v="208"/>
    <x v="61"/>
    <x v="1"/>
    <x v="26"/>
    <x v="22"/>
    <x v="2"/>
    <x v="78"/>
    <x v="268"/>
    <x v="2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8"/>
    <x v="8"/>
    <x v="3"/>
  </r>
  <r>
    <x v="40"/>
    <x v="6"/>
    <x v="6"/>
    <x v="0"/>
    <x v="6"/>
    <x v="6"/>
    <x v="6"/>
    <x v="6"/>
    <x v="6"/>
    <x v="0"/>
    <x v="329"/>
    <x v="332"/>
    <x v="310"/>
    <x v="108"/>
    <x v="15"/>
    <x v="301"/>
    <x v="48"/>
    <x v="2"/>
    <x v="21"/>
    <x v="13"/>
    <x v="3"/>
    <x v="23"/>
    <x v="26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0"/>
    <x v="7"/>
    <x v="7"/>
    <x v="0"/>
    <x v="7"/>
    <x v="7"/>
    <x v="7"/>
    <x v="7"/>
    <x v="7"/>
    <x v="0"/>
    <x v="330"/>
    <x v="333"/>
    <x v="311"/>
    <x v="94"/>
    <x v="51"/>
    <x v="302"/>
    <x v="145"/>
    <x v="9"/>
    <x v="105"/>
    <x v="84"/>
    <x v="22"/>
    <x v="185"/>
    <x v="270"/>
    <x v="0"/>
    <x v="0"/>
    <x v="32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0"/>
    <x v="8"/>
    <x v="8"/>
    <x v="0"/>
    <x v="8"/>
    <x v="8"/>
    <x v="8"/>
    <x v="8"/>
    <x v="8"/>
    <x v="0"/>
    <x v="331"/>
    <x v="334"/>
    <x v="312"/>
    <x v="145"/>
    <x v="57"/>
    <x v="303"/>
    <x v="119"/>
    <x v="3"/>
    <x v="106"/>
    <x v="10"/>
    <x v="7"/>
    <x v="159"/>
    <x v="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0"/>
    <x v="11"/>
    <x v="11"/>
    <x v="0"/>
    <x v="11"/>
    <x v="11"/>
    <x v="11"/>
    <x v="11"/>
    <x v="11"/>
    <x v="0"/>
    <x v="332"/>
    <x v="335"/>
    <x v="313"/>
    <x v="36"/>
    <x v="34"/>
    <x v="304"/>
    <x v="61"/>
    <x v="2"/>
    <x v="17"/>
    <x v="9"/>
    <x v="3"/>
    <x v="49"/>
    <x v="271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0"/>
    <x v="12"/>
    <x v="12"/>
    <x v="0"/>
    <x v="12"/>
    <x v="12"/>
    <x v="12"/>
    <x v="12"/>
    <x v="12"/>
    <x v="0"/>
    <x v="333"/>
    <x v="336"/>
    <x v="314"/>
    <x v="254"/>
    <x v="43"/>
    <x v="195"/>
    <x v="146"/>
    <x v="1"/>
    <x v="53"/>
    <x v="85"/>
    <x v="2"/>
    <x v="186"/>
    <x v="256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40"/>
    <x v="13"/>
    <x v="14"/>
    <x v="0"/>
    <x v="13"/>
    <x v="14"/>
    <x v="14"/>
    <x v="14"/>
    <x v="14"/>
    <x v="0"/>
    <x v="334"/>
    <x v="337"/>
    <x v="315"/>
    <x v="105"/>
    <x v="28"/>
    <x v="159"/>
    <x v="147"/>
    <x v="1"/>
    <x v="107"/>
    <x v="73"/>
    <x v="1"/>
    <x v="35"/>
    <x v="272"/>
    <x v="0"/>
    <x v="0"/>
    <x v="2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0"/>
    <x v="15"/>
    <x v="16"/>
    <x v="0"/>
    <x v="15"/>
    <x v="16"/>
    <x v="16"/>
    <x v="16"/>
    <x v="16"/>
    <x v="0"/>
    <x v="335"/>
    <x v="338"/>
    <x v="316"/>
    <x v="35"/>
    <x v="25"/>
    <x v="305"/>
    <x v="33"/>
    <x v="1"/>
    <x v="53"/>
    <x v="3"/>
    <x v="4"/>
    <x v="131"/>
    <x v="273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40"/>
    <x v="16"/>
    <x v="17"/>
    <x v="0"/>
    <x v="16"/>
    <x v="17"/>
    <x v="17"/>
    <x v="17"/>
    <x v="17"/>
    <x v="0"/>
    <x v="336"/>
    <x v="339"/>
    <x v="317"/>
    <x v="2"/>
    <x v="19"/>
    <x v="306"/>
    <x v="108"/>
    <x v="1"/>
    <x v="12"/>
    <x v="15"/>
    <x v="3"/>
    <x v="187"/>
    <x v="27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40"/>
    <x v="17"/>
    <x v="18"/>
    <x v="0"/>
    <x v="17"/>
    <x v="18"/>
    <x v="18"/>
    <x v="18"/>
    <x v="18"/>
    <x v="0"/>
    <x v="337"/>
    <x v="340"/>
    <x v="318"/>
    <x v="83"/>
    <x v="20"/>
    <x v="307"/>
    <x v="49"/>
    <x v="2"/>
    <x v="93"/>
    <x v="18"/>
    <x v="2"/>
    <x v="171"/>
    <x v="27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40"/>
    <x v="18"/>
    <x v="19"/>
    <x v="0"/>
    <x v="18"/>
    <x v="19"/>
    <x v="19"/>
    <x v="19"/>
    <x v="19"/>
    <x v="0"/>
    <x v="338"/>
    <x v="341"/>
    <x v="319"/>
    <x v="255"/>
    <x v="50"/>
    <x v="308"/>
    <x v="62"/>
    <x v="1"/>
    <x v="73"/>
    <x v="6"/>
    <x v="2"/>
    <x v="165"/>
    <x v="258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40"/>
    <x v="19"/>
    <x v="20"/>
    <x v="1"/>
    <x v="14"/>
    <x v="20"/>
    <x v="20"/>
    <x v="20"/>
    <x v="20"/>
    <x v="0"/>
    <x v="339"/>
    <x v="342"/>
    <x v="281"/>
    <x v="256"/>
    <x v="0"/>
    <x v="70"/>
    <x v="32"/>
    <x v="2"/>
    <x v="21"/>
    <x v="18"/>
    <x v="3"/>
    <x v="55"/>
    <x v="27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40"/>
    <x v="11"/>
    <x v="21"/>
    <x v="1"/>
    <x v="11"/>
    <x v="20"/>
    <x v="20"/>
    <x v="20"/>
    <x v="20"/>
    <x v="0"/>
    <x v="340"/>
    <x v="343"/>
    <x v="320"/>
    <x v="169"/>
    <x v="46"/>
    <x v="309"/>
    <x v="71"/>
    <x v="2"/>
    <x v="32"/>
    <x v="18"/>
    <x v="3"/>
    <x v="62"/>
    <x v="27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0"/>
    <x v="0"/>
    <x v="22"/>
    <x v="1"/>
    <x v="0"/>
    <x v="21"/>
    <x v="21"/>
    <x v="20"/>
    <x v="20"/>
    <x v="0"/>
    <x v="341"/>
    <x v="344"/>
    <x v="296"/>
    <x v="257"/>
    <x v="56"/>
    <x v="310"/>
    <x v="32"/>
    <x v="2"/>
    <x v="32"/>
    <x v="17"/>
    <x v="3"/>
    <x v="26"/>
    <x v="27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4"/>
    <x v="23"/>
    <x v="1"/>
    <x v="4"/>
    <x v="21"/>
    <x v="21"/>
    <x v="20"/>
    <x v="20"/>
    <x v="0"/>
    <x v="342"/>
    <x v="345"/>
    <x v="321"/>
    <x v="234"/>
    <x v="40"/>
    <x v="3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40"/>
    <x v="20"/>
    <x v="24"/>
    <x v="1"/>
    <x v="7"/>
    <x v="22"/>
    <x v="22"/>
    <x v="20"/>
    <x v="20"/>
    <x v="0"/>
    <x v="343"/>
    <x v="346"/>
    <x v="322"/>
    <x v="250"/>
    <x v="70"/>
    <x v="312"/>
    <x v="91"/>
    <x v="2"/>
    <x v="56"/>
    <x v="2"/>
    <x v="2"/>
    <x v="38"/>
    <x v="23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0"/>
    <x v="12"/>
    <x v="25"/>
    <x v="1"/>
    <x v="12"/>
    <x v="22"/>
    <x v="22"/>
    <x v="20"/>
    <x v="20"/>
    <x v="0"/>
    <x v="344"/>
    <x v="347"/>
    <x v="323"/>
    <x v="258"/>
    <x v="54"/>
    <x v="313"/>
    <x v="27"/>
    <x v="2"/>
    <x v="11"/>
    <x v="23"/>
    <x v="3"/>
    <x v="33"/>
    <x v="27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40"/>
    <x v="8"/>
    <x v="26"/>
    <x v="1"/>
    <x v="8"/>
    <x v="23"/>
    <x v="23"/>
    <x v="20"/>
    <x v="20"/>
    <x v="0"/>
    <x v="345"/>
    <x v="348"/>
    <x v="324"/>
    <x v="259"/>
    <x v="58"/>
    <x v="314"/>
    <x v="71"/>
    <x v="2"/>
    <x v="26"/>
    <x v="23"/>
    <x v="3"/>
    <x v="81"/>
    <x v="28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0"/>
    <x v="13"/>
    <x v="27"/>
    <x v="1"/>
    <x v="13"/>
    <x v="23"/>
    <x v="23"/>
    <x v="20"/>
    <x v="20"/>
    <x v="0"/>
    <x v="346"/>
    <x v="349"/>
    <x v="325"/>
    <x v="110"/>
    <x v="69"/>
    <x v="315"/>
    <x v="32"/>
    <x v="2"/>
    <x v="11"/>
    <x v="17"/>
    <x v="3"/>
    <x v="33"/>
    <x v="28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0"/>
    <x v="26"/>
    <x v="33"/>
    <x v="1"/>
    <x v="6"/>
    <x v="24"/>
    <x v="24"/>
    <x v="20"/>
    <x v="20"/>
    <x v="0"/>
    <x v="347"/>
    <x v="350"/>
    <x v="135"/>
    <x v="260"/>
    <x v="36"/>
    <x v="316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0"/>
    <x v="21"/>
    <x v="28"/>
    <x v="1"/>
    <x v="5"/>
    <x v="24"/>
    <x v="24"/>
    <x v="20"/>
    <x v="20"/>
    <x v="0"/>
    <x v="348"/>
    <x v="351"/>
    <x v="326"/>
    <x v="261"/>
    <x v="69"/>
    <x v="317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40"/>
    <x v="22"/>
    <x v="29"/>
    <x v="0"/>
    <x v="19"/>
    <x v="25"/>
    <x v="25"/>
    <x v="21"/>
    <x v="21"/>
    <x v="0"/>
    <x v="349"/>
    <x v="352"/>
    <x v="327"/>
    <x v="69"/>
    <x v="26"/>
    <x v="318"/>
    <x v="44"/>
    <x v="2"/>
    <x v="12"/>
    <x v="23"/>
    <x v="3"/>
    <x v="81"/>
    <x v="28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40"/>
    <x v="23"/>
    <x v="30"/>
    <x v="0"/>
    <x v="20"/>
    <x v="26"/>
    <x v="26"/>
    <x v="22"/>
    <x v="22"/>
    <x v="0"/>
    <x v="350"/>
    <x v="353"/>
    <x v="84"/>
    <x v="81"/>
    <x v="32"/>
    <x v="319"/>
    <x v="24"/>
    <x v="2"/>
    <x v="26"/>
    <x v="16"/>
    <x v="3"/>
    <x v="57"/>
    <x v="22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40"/>
    <x v="24"/>
    <x v="31"/>
    <x v="0"/>
    <x v="21"/>
    <x v="27"/>
    <x v="27"/>
    <x v="23"/>
    <x v="23"/>
    <x v="0"/>
    <x v="351"/>
    <x v="354"/>
    <x v="327"/>
    <x v="257"/>
    <x v="65"/>
    <x v="320"/>
    <x v="32"/>
    <x v="1"/>
    <x v="23"/>
    <x v="19"/>
    <x v="3"/>
    <x v="27"/>
    <x v="28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40"/>
    <x v="25"/>
    <x v="32"/>
    <x v="0"/>
    <x v="22"/>
    <x v="28"/>
    <x v="28"/>
    <x v="24"/>
    <x v="24"/>
    <x v="0"/>
    <x v="352"/>
    <x v="355"/>
    <x v="328"/>
    <x v="262"/>
    <x v="10"/>
    <x v="321"/>
    <x v="97"/>
    <x v="0"/>
    <x v="55"/>
    <x v="10"/>
    <x v="3"/>
    <x v="124"/>
    <x v="21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41"/>
    <x v="0"/>
    <x v="0"/>
    <x v="0"/>
    <x v="0"/>
    <x v="0"/>
    <x v="0"/>
    <x v="0"/>
    <x v="0"/>
    <x v="0"/>
    <x v="353"/>
    <x v="356"/>
    <x v="329"/>
    <x v="80"/>
    <x v="54"/>
    <x v="322"/>
    <x v="19"/>
    <x v="2"/>
    <x v="9"/>
    <x v="7"/>
    <x v="1"/>
    <x v="19"/>
    <x v="244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1"/>
    <x v="2"/>
    <x v="2"/>
    <x v="0"/>
    <x v="2"/>
    <x v="2"/>
    <x v="2"/>
    <x v="2"/>
    <x v="2"/>
    <x v="0"/>
    <x v="354"/>
    <x v="357"/>
    <x v="330"/>
    <x v="196"/>
    <x v="15"/>
    <x v="323"/>
    <x v="91"/>
    <x v="0"/>
    <x v="23"/>
    <x v="26"/>
    <x v="1"/>
    <x v="50"/>
    <x v="28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41"/>
    <x v="3"/>
    <x v="3"/>
    <x v="0"/>
    <x v="3"/>
    <x v="3"/>
    <x v="3"/>
    <x v="3"/>
    <x v="3"/>
    <x v="0"/>
    <x v="355"/>
    <x v="358"/>
    <x v="331"/>
    <x v="192"/>
    <x v="46"/>
    <x v="324"/>
    <x v="71"/>
    <x v="2"/>
    <x v="21"/>
    <x v="19"/>
    <x v="3"/>
    <x v="81"/>
    <x v="28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41"/>
    <x v="6"/>
    <x v="6"/>
    <x v="0"/>
    <x v="6"/>
    <x v="6"/>
    <x v="6"/>
    <x v="6"/>
    <x v="6"/>
    <x v="0"/>
    <x v="356"/>
    <x v="359"/>
    <x v="332"/>
    <x v="99"/>
    <x v="15"/>
    <x v="325"/>
    <x v="97"/>
    <x v="5"/>
    <x v="12"/>
    <x v="7"/>
    <x v="3"/>
    <x v="184"/>
    <x v="28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1"/>
    <x v="7"/>
    <x v="7"/>
    <x v="0"/>
    <x v="7"/>
    <x v="7"/>
    <x v="7"/>
    <x v="7"/>
    <x v="7"/>
    <x v="0"/>
    <x v="357"/>
    <x v="360"/>
    <x v="333"/>
    <x v="263"/>
    <x v="25"/>
    <x v="326"/>
    <x v="148"/>
    <x v="5"/>
    <x v="108"/>
    <x v="82"/>
    <x v="23"/>
    <x v="188"/>
    <x v="266"/>
    <x v="0"/>
    <x v="0"/>
    <x v="3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1"/>
    <x v="8"/>
    <x v="8"/>
    <x v="0"/>
    <x v="8"/>
    <x v="8"/>
    <x v="8"/>
    <x v="8"/>
    <x v="8"/>
    <x v="0"/>
    <x v="358"/>
    <x v="361"/>
    <x v="334"/>
    <x v="202"/>
    <x v="31"/>
    <x v="327"/>
    <x v="119"/>
    <x v="0"/>
    <x v="47"/>
    <x v="1"/>
    <x v="1"/>
    <x v="189"/>
    <x v="287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1"/>
    <x v="11"/>
    <x v="11"/>
    <x v="0"/>
    <x v="11"/>
    <x v="11"/>
    <x v="11"/>
    <x v="11"/>
    <x v="11"/>
    <x v="0"/>
    <x v="359"/>
    <x v="362"/>
    <x v="335"/>
    <x v="264"/>
    <x v="34"/>
    <x v="328"/>
    <x v="98"/>
    <x v="2"/>
    <x v="23"/>
    <x v="35"/>
    <x v="3"/>
    <x v="187"/>
    <x v="28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1"/>
    <x v="12"/>
    <x v="12"/>
    <x v="0"/>
    <x v="12"/>
    <x v="12"/>
    <x v="12"/>
    <x v="12"/>
    <x v="12"/>
    <x v="0"/>
    <x v="360"/>
    <x v="363"/>
    <x v="336"/>
    <x v="154"/>
    <x v="46"/>
    <x v="329"/>
    <x v="149"/>
    <x v="1"/>
    <x v="109"/>
    <x v="58"/>
    <x v="2"/>
    <x v="190"/>
    <x v="12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41"/>
    <x v="13"/>
    <x v="14"/>
    <x v="0"/>
    <x v="13"/>
    <x v="14"/>
    <x v="14"/>
    <x v="14"/>
    <x v="14"/>
    <x v="0"/>
    <x v="361"/>
    <x v="364"/>
    <x v="337"/>
    <x v="188"/>
    <x v="24"/>
    <x v="20"/>
    <x v="4"/>
    <x v="2"/>
    <x v="47"/>
    <x v="86"/>
    <x v="4"/>
    <x v="191"/>
    <x v="288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1"/>
    <x v="15"/>
    <x v="16"/>
    <x v="0"/>
    <x v="15"/>
    <x v="16"/>
    <x v="16"/>
    <x v="16"/>
    <x v="16"/>
    <x v="0"/>
    <x v="362"/>
    <x v="365"/>
    <x v="338"/>
    <x v="117"/>
    <x v="28"/>
    <x v="330"/>
    <x v="53"/>
    <x v="0"/>
    <x v="17"/>
    <x v="15"/>
    <x v="2"/>
    <x v="170"/>
    <x v="289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41"/>
    <x v="16"/>
    <x v="17"/>
    <x v="0"/>
    <x v="16"/>
    <x v="17"/>
    <x v="17"/>
    <x v="17"/>
    <x v="17"/>
    <x v="0"/>
    <x v="363"/>
    <x v="366"/>
    <x v="339"/>
    <x v="265"/>
    <x v="2"/>
    <x v="331"/>
    <x v="21"/>
    <x v="2"/>
    <x v="11"/>
    <x v="13"/>
    <x v="3"/>
    <x v="72"/>
    <x v="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41"/>
    <x v="17"/>
    <x v="18"/>
    <x v="0"/>
    <x v="17"/>
    <x v="18"/>
    <x v="18"/>
    <x v="18"/>
    <x v="18"/>
    <x v="0"/>
    <x v="364"/>
    <x v="367"/>
    <x v="340"/>
    <x v="266"/>
    <x v="11"/>
    <x v="332"/>
    <x v="150"/>
    <x v="0"/>
    <x v="44"/>
    <x v="31"/>
    <x v="3"/>
    <x v="192"/>
    <x v="19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41"/>
    <x v="18"/>
    <x v="19"/>
    <x v="0"/>
    <x v="18"/>
    <x v="19"/>
    <x v="19"/>
    <x v="19"/>
    <x v="19"/>
    <x v="0"/>
    <x v="365"/>
    <x v="368"/>
    <x v="341"/>
    <x v="267"/>
    <x v="65"/>
    <x v="333"/>
    <x v="134"/>
    <x v="0"/>
    <x v="110"/>
    <x v="6"/>
    <x v="0"/>
    <x v="193"/>
    <x v="29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41"/>
    <x v="19"/>
    <x v="20"/>
    <x v="1"/>
    <x v="14"/>
    <x v="20"/>
    <x v="20"/>
    <x v="20"/>
    <x v="20"/>
    <x v="0"/>
    <x v="366"/>
    <x v="369"/>
    <x v="342"/>
    <x v="106"/>
    <x v="50"/>
    <x v="334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41"/>
    <x v="11"/>
    <x v="21"/>
    <x v="1"/>
    <x v="11"/>
    <x v="20"/>
    <x v="20"/>
    <x v="20"/>
    <x v="20"/>
    <x v="0"/>
    <x v="367"/>
    <x v="370"/>
    <x v="343"/>
    <x v="239"/>
    <x v="52"/>
    <x v="335"/>
    <x v="32"/>
    <x v="2"/>
    <x v="32"/>
    <x v="18"/>
    <x v="3"/>
    <x v="33"/>
    <x v="29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1"/>
    <x v="0"/>
    <x v="22"/>
    <x v="1"/>
    <x v="0"/>
    <x v="21"/>
    <x v="21"/>
    <x v="20"/>
    <x v="20"/>
    <x v="0"/>
    <x v="368"/>
    <x v="371"/>
    <x v="344"/>
    <x v="268"/>
    <x v="22"/>
    <x v="336"/>
    <x v="27"/>
    <x v="2"/>
    <x v="21"/>
    <x v="17"/>
    <x v="3"/>
    <x v="26"/>
    <x v="29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1"/>
    <x v="4"/>
    <x v="23"/>
    <x v="1"/>
    <x v="4"/>
    <x v="21"/>
    <x v="21"/>
    <x v="20"/>
    <x v="20"/>
    <x v="0"/>
    <x v="369"/>
    <x v="372"/>
    <x v="345"/>
    <x v="269"/>
    <x v="62"/>
    <x v="337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41"/>
    <x v="20"/>
    <x v="24"/>
    <x v="1"/>
    <x v="7"/>
    <x v="22"/>
    <x v="22"/>
    <x v="20"/>
    <x v="20"/>
    <x v="0"/>
    <x v="370"/>
    <x v="373"/>
    <x v="299"/>
    <x v="171"/>
    <x v="52"/>
    <x v="338"/>
    <x v="91"/>
    <x v="2"/>
    <x v="109"/>
    <x v="2"/>
    <x v="2"/>
    <x v="75"/>
    <x v="293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1"/>
    <x v="12"/>
    <x v="25"/>
    <x v="1"/>
    <x v="12"/>
    <x v="22"/>
    <x v="22"/>
    <x v="20"/>
    <x v="20"/>
    <x v="0"/>
    <x v="371"/>
    <x v="374"/>
    <x v="346"/>
    <x v="65"/>
    <x v="38"/>
    <x v="339"/>
    <x v="38"/>
    <x v="2"/>
    <x v="32"/>
    <x v="17"/>
    <x v="3"/>
    <x v="37"/>
    <x v="29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41"/>
    <x v="8"/>
    <x v="26"/>
    <x v="1"/>
    <x v="8"/>
    <x v="23"/>
    <x v="23"/>
    <x v="20"/>
    <x v="20"/>
    <x v="0"/>
    <x v="372"/>
    <x v="375"/>
    <x v="347"/>
    <x v="79"/>
    <x v="58"/>
    <x v="340"/>
    <x v="39"/>
    <x v="2"/>
    <x v="23"/>
    <x v="18"/>
    <x v="3"/>
    <x v="57"/>
    <x v="29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1"/>
    <x v="13"/>
    <x v="27"/>
    <x v="1"/>
    <x v="13"/>
    <x v="23"/>
    <x v="23"/>
    <x v="20"/>
    <x v="20"/>
    <x v="0"/>
    <x v="373"/>
    <x v="376"/>
    <x v="300"/>
    <x v="72"/>
    <x v="70"/>
    <x v="49"/>
    <x v="44"/>
    <x v="2"/>
    <x v="32"/>
    <x v="17"/>
    <x v="3"/>
    <x v="33"/>
    <x v="29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1"/>
    <x v="26"/>
    <x v="33"/>
    <x v="1"/>
    <x v="6"/>
    <x v="24"/>
    <x v="24"/>
    <x v="20"/>
    <x v="20"/>
    <x v="0"/>
    <x v="374"/>
    <x v="377"/>
    <x v="348"/>
    <x v="270"/>
    <x v="50"/>
    <x v="34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1"/>
    <x v="21"/>
    <x v="28"/>
    <x v="1"/>
    <x v="5"/>
    <x v="24"/>
    <x v="24"/>
    <x v="20"/>
    <x v="20"/>
    <x v="0"/>
    <x v="375"/>
    <x v="378"/>
    <x v="321"/>
    <x v="249"/>
    <x v="34"/>
    <x v="342"/>
    <x v="32"/>
    <x v="2"/>
    <x v="32"/>
    <x v="23"/>
    <x v="3"/>
    <x v="37"/>
    <x v="7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41"/>
    <x v="22"/>
    <x v="29"/>
    <x v="0"/>
    <x v="19"/>
    <x v="25"/>
    <x v="25"/>
    <x v="21"/>
    <x v="21"/>
    <x v="0"/>
    <x v="376"/>
    <x v="379"/>
    <x v="349"/>
    <x v="47"/>
    <x v="57"/>
    <x v="343"/>
    <x v="43"/>
    <x v="2"/>
    <x v="60"/>
    <x v="18"/>
    <x v="2"/>
    <x v="128"/>
    <x v="12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41"/>
    <x v="23"/>
    <x v="30"/>
    <x v="0"/>
    <x v="20"/>
    <x v="26"/>
    <x v="26"/>
    <x v="22"/>
    <x v="22"/>
    <x v="0"/>
    <x v="377"/>
    <x v="380"/>
    <x v="232"/>
    <x v="271"/>
    <x v="32"/>
    <x v="344"/>
    <x v="33"/>
    <x v="1"/>
    <x v="19"/>
    <x v="18"/>
    <x v="3"/>
    <x v="23"/>
    <x v="29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41"/>
    <x v="24"/>
    <x v="31"/>
    <x v="0"/>
    <x v="21"/>
    <x v="27"/>
    <x v="27"/>
    <x v="23"/>
    <x v="23"/>
    <x v="0"/>
    <x v="378"/>
    <x v="381"/>
    <x v="300"/>
    <x v="63"/>
    <x v="15"/>
    <x v="345"/>
    <x v="45"/>
    <x v="1"/>
    <x v="21"/>
    <x v="19"/>
    <x v="3"/>
    <x v="81"/>
    <x v="29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41"/>
    <x v="25"/>
    <x v="32"/>
    <x v="0"/>
    <x v="22"/>
    <x v="28"/>
    <x v="28"/>
    <x v="24"/>
    <x v="24"/>
    <x v="0"/>
    <x v="379"/>
    <x v="382"/>
    <x v="350"/>
    <x v="272"/>
    <x v="16"/>
    <x v="346"/>
    <x v="97"/>
    <x v="2"/>
    <x v="23"/>
    <x v="22"/>
    <x v="3"/>
    <x v="21"/>
    <x v="29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42"/>
    <x v="0"/>
    <x v="0"/>
    <x v="0"/>
    <x v="0"/>
    <x v="0"/>
    <x v="0"/>
    <x v="0"/>
    <x v="0"/>
    <x v="0"/>
    <x v="380"/>
    <x v="383"/>
    <x v="351"/>
    <x v="273"/>
    <x v="50"/>
    <x v="347"/>
    <x v="94"/>
    <x v="1"/>
    <x v="55"/>
    <x v="13"/>
    <x v="2"/>
    <x v="13"/>
    <x v="30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2"/>
    <x v="2"/>
    <x v="2"/>
    <x v="0"/>
    <x v="2"/>
    <x v="2"/>
    <x v="2"/>
    <x v="2"/>
    <x v="2"/>
    <x v="0"/>
    <x v="381"/>
    <x v="384"/>
    <x v="352"/>
    <x v="274"/>
    <x v="0"/>
    <x v="348"/>
    <x v="49"/>
    <x v="1"/>
    <x v="13"/>
    <x v="8"/>
    <x v="1"/>
    <x v="11"/>
    <x v="30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42"/>
    <x v="6"/>
    <x v="6"/>
    <x v="0"/>
    <x v="6"/>
    <x v="6"/>
    <x v="6"/>
    <x v="6"/>
    <x v="6"/>
    <x v="0"/>
    <x v="382"/>
    <x v="385"/>
    <x v="202"/>
    <x v="211"/>
    <x v="0"/>
    <x v="349"/>
    <x v="25"/>
    <x v="8"/>
    <x v="12"/>
    <x v="13"/>
    <x v="3"/>
    <x v="187"/>
    <x v="30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2"/>
    <x v="7"/>
    <x v="7"/>
    <x v="0"/>
    <x v="7"/>
    <x v="7"/>
    <x v="7"/>
    <x v="7"/>
    <x v="7"/>
    <x v="0"/>
    <x v="383"/>
    <x v="386"/>
    <x v="353"/>
    <x v="70"/>
    <x v="25"/>
    <x v="350"/>
    <x v="151"/>
    <x v="8"/>
    <x v="111"/>
    <x v="87"/>
    <x v="17"/>
    <x v="194"/>
    <x v="303"/>
    <x v="0"/>
    <x v="0"/>
    <x v="3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2"/>
    <x v="8"/>
    <x v="8"/>
    <x v="0"/>
    <x v="8"/>
    <x v="8"/>
    <x v="8"/>
    <x v="8"/>
    <x v="8"/>
    <x v="0"/>
    <x v="384"/>
    <x v="387"/>
    <x v="354"/>
    <x v="213"/>
    <x v="15"/>
    <x v="351"/>
    <x v="75"/>
    <x v="5"/>
    <x v="6"/>
    <x v="25"/>
    <x v="4"/>
    <x v="140"/>
    <x v="270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2"/>
    <x v="11"/>
    <x v="11"/>
    <x v="0"/>
    <x v="11"/>
    <x v="11"/>
    <x v="11"/>
    <x v="11"/>
    <x v="11"/>
    <x v="0"/>
    <x v="385"/>
    <x v="388"/>
    <x v="355"/>
    <x v="188"/>
    <x v="15"/>
    <x v="37"/>
    <x v="74"/>
    <x v="2"/>
    <x v="17"/>
    <x v="13"/>
    <x v="3"/>
    <x v="24"/>
    <x v="30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2"/>
    <x v="12"/>
    <x v="12"/>
    <x v="0"/>
    <x v="12"/>
    <x v="12"/>
    <x v="12"/>
    <x v="12"/>
    <x v="12"/>
    <x v="0"/>
    <x v="386"/>
    <x v="389"/>
    <x v="282"/>
    <x v="275"/>
    <x v="49"/>
    <x v="352"/>
    <x v="28"/>
    <x v="2"/>
    <x v="11"/>
    <x v="23"/>
    <x v="3"/>
    <x v="25"/>
    <x v="3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42"/>
    <x v="13"/>
    <x v="14"/>
    <x v="0"/>
    <x v="13"/>
    <x v="14"/>
    <x v="14"/>
    <x v="14"/>
    <x v="14"/>
    <x v="0"/>
    <x v="387"/>
    <x v="390"/>
    <x v="356"/>
    <x v="120"/>
    <x v="24"/>
    <x v="353"/>
    <x v="152"/>
    <x v="2"/>
    <x v="112"/>
    <x v="38"/>
    <x v="7"/>
    <x v="195"/>
    <x v="300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2"/>
    <x v="15"/>
    <x v="16"/>
    <x v="0"/>
    <x v="15"/>
    <x v="16"/>
    <x v="16"/>
    <x v="16"/>
    <x v="16"/>
    <x v="0"/>
    <x v="388"/>
    <x v="391"/>
    <x v="357"/>
    <x v="276"/>
    <x v="25"/>
    <x v="354"/>
    <x v="25"/>
    <x v="1"/>
    <x v="26"/>
    <x v="10"/>
    <x v="7"/>
    <x v="77"/>
    <x v="306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42"/>
    <x v="16"/>
    <x v="17"/>
    <x v="0"/>
    <x v="16"/>
    <x v="17"/>
    <x v="17"/>
    <x v="17"/>
    <x v="17"/>
    <x v="0"/>
    <x v="389"/>
    <x v="392"/>
    <x v="317"/>
    <x v="159"/>
    <x v="2"/>
    <x v="292"/>
    <x v="97"/>
    <x v="0"/>
    <x v="17"/>
    <x v="15"/>
    <x v="3"/>
    <x v="24"/>
    <x v="30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42"/>
    <x v="17"/>
    <x v="18"/>
    <x v="0"/>
    <x v="17"/>
    <x v="18"/>
    <x v="18"/>
    <x v="18"/>
    <x v="18"/>
    <x v="0"/>
    <x v="390"/>
    <x v="393"/>
    <x v="358"/>
    <x v="277"/>
    <x v="11"/>
    <x v="355"/>
    <x v="58"/>
    <x v="2"/>
    <x v="103"/>
    <x v="13"/>
    <x v="2"/>
    <x v="91"/>
    <x v="29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42"/>
    <x v="18"/>
    <x v="19"/>
    <x v="0"/>
    <x v="18"/>
    <x v="19"/>
    <x v="19"/>
    <x v="19"/>
    <x v="19"/>
    <x v="0"/>
    <x v="391"/>
    <x v="394"/>
    <x v="226"/>
    <x v="278"/>
    <x v="45"/>
    <x v="37"/>
    <x v="12"/>
    <x v="1"/>
    <x v="84"/>
    <x v="1"/>
    <x v="2"/>
    <x v="196"/>
    <x v="287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42"/>
    <x v="19"/>
    <x v="20"/>
    <x v="1"/>
    <x v="14"/>
    <x v="20"/>
    <x v="20"/>
    <x v="20"/>
    <x v="20"/>
    <x v="0"/>
    <x v="392"/>
    <x v="395"/>
    <x v="55"/>
    <x v="180"/>
    <x v="22"/>
    <x v="356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42"/>
    <x v="11"/>
    <x v="21"/>
    <x v="1"/>
    <x v="11"/>
    <x v="20"/>
    <x v="20"/>
    <x v="20"/>
    <x v="20"/>
    <x v="0"/>
    <x v="393"/>
    <x v="396"/>
    <x v="70"/>
    <x v="95"/>
    <x v="70"/>
    <x v="226"/>
    <x v="38"/>
    <x v="2"/>
    <x v="32"/>
    <x v="16"/>
    <x v="3"/>
    <x v="164"/>
    <x v="30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2"/>
    <x v="0"/>
    <x v="22"/>
    <x v="1"/>
    <x v="0"/>
    <x v="21"/>
    <x v="21"/>
    <x v="20"/>
    <x v="20"/>
    <x v="0"/>
    <x v="394"/>
    <x v="397"/>
    <x v="359"/>
    <x v="279"/>
    <x v="22"/>
    <x v="103"/>
    <x v="38"/>
    <x v="2"/>
    <x v="32"/>
    <x v="17"/>
    <x v="3"/>
    <x v="37"/>
    <x v="30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2"/>
    <x v="4"/>
    <x v="23"/>
    <x v="1"/>
    <x v="4"/>
    <x v="21"/>
    <x v="21"/>
    <x v="20"/>
    <x v="20"/>
    <x v="0"/>
    <x v="395"/>
    <x v="398"/>
    <x v="360"/>
    <x v="280"/>
    <x v="22"/>
    <x v="357"/>
    <x v="32"/>
    <x v="2"/>
    <x v="21"/>
    <x v="18"/>
    <x v="3"/>
    <x v="55"/>
    <x v="31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42"/>
    <x v="20"/>
    <x v="24"/>
    <x v="1"/>
    <x v="7"/>
    <x v="22"/>
    <x v="22"/>
    <x v="20"/>
    <x v="20"/>
    <x v="0"/>
    <x v="396"/>
    <x v="399"/>
    <x v="361"/>
    <x v="142"/>
    <x v="35"/>
    <x v="224"/>
    <x v="125"/>
    <x v="2"/>
    <x v="34"/>
    <x v="15"/>
    <x v="3"/>
    <x v="192"/>
    <x v="311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2"/>
    <x v="12"/>
    <x v="25"/>
    <x v="1"/>
    <x v="12"/>
    <x v="22"/>
    <x v="22"/>
    <x v="20"/>
    <x v="20"/>
    <x v="0"/>
    <x v="397"/>
    <x v="400"/>
    <x v="362"/>
    <x v="218"/>
    <x v="54"/>
    <x v="358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42"/>
    <x v="8"/>
    <x v="26"/>
    <x v="1"/>
    <x v="8"/>
    <x v="23"/>
    <x v="23"/>
    <x v="20"/>
    <x v="20"/>
    <x v="0"/>
    <x v="398"/>
    <x v="401"/>
    <x v="363"/>
    <x v="229"/>
    <x v="49"/>
    <x v="359"/>
    <x v="28"/>
    <x v="2"/>
    <x v="26"/>
    <x v="18"/>
    <x v="3"/>
    <x v="47"/>
    <x v="3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2"/>
    <x v="13"/>
    <x v="27"/>
    <x v="1"/>
    <x v="13"/>
    <x v="23"/>
    <x v="23"/>
    <x v="20"/>
    <x v="20"/>
    <x v="0"/>
    <x v="399"/>
    <x v="402"/>
    <x v="364"/>
    <x v="247"/>
    <x v="58"/>
    <x v="331"/>
    <x v="32"/>
    <x v="2"/>
    <x v="21"/>
    <x v="17"/>
    <x v="3"/>
    <x v="37"/>
    <x v="31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2"/>
    <x v="26"/>
    <x v="33"/>
    <x v="1"/>
    <x v="6"/>
    <x v="24"/>
    <x v="24"/>
    <x v="20"/>
    <x v="20"/>
    <x v="0"/>
    <x v="400"/>
    <x v="403"/>
    <x v="348"/>
    <x v="270"/>
    <x v="32"/>
    <x v="360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2"/>
    <x v="21"/>
    <x v="28"/>
    <x v="1"/>
    <x v="5"/>
    <x v="24"/>
    <x v="24"/>
    <x v="20"/>
    <x v="20"/>
    <x v="0"/>
    <x v="401"/>
    <x v="404"/>
    <x v="365"/>
    <x v="164"/>
    <x v="50"/>
    <x v="36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42"/>
    <x v="22"/>
    <x v="29"/>
    <x v="0"/>
    <x v="19"/>
    <x v="25"/>
    <x v="25"/>
    <x v="21"/>
    <x v="21"/>
    <x v="0"/>
    <x v="402"/>
    <x v="405"/>
    <x v="104"/>
    <x v="35"/>
    <x v="24"/>
    <x v="362"/>
    <x v="54"/>
    <x v="0"/>
    <x v="9"/>
    <x v="19"/>
    <x v="3"/>
    <x v="46"/>
    <x v="31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42"/>
    <x v="23"/>
    <x v="30"/>
    <x v="0"/>
    <x v="20"/>
    <x v="26"/>
    <x v="26"/>
    <x v="22"/>
    <x v="22"/>
    <x v="0"/>
    <x v="403"/>
    <x v="406"/>
    <x v="366"/>
    <x v="117"/>
    <x v="18"/>
    <x v="363"/>
    <x v="33"/>
    <x v="2"/>
    <x v="20"/>
    <x v="19"/>
    <x v="2"/>
    <x v="21"/>
    <x v="31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42"/>
    <x v="24"/>
    <x v="31"/>
    <x v="0"/>
    <x v="21"/>
    <x v="27"/>
    <x v="27"/>
    <x v="23"/>
    <x v="23"/>
    <x v="0"/>
    <x v="404"/>
    <x v="407"/>
    <x v="367"/>
    <x v="78"/>
    <x v="65"/>
    <x v="364"/>
    <x v="68"/>
    <x v="2"/>
    <x v="17"/>
    <x v="16"/>
    <x v="2"/>
    <x v="66"/>
    <x v="3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42"/>
    <x v="25"/>
    <x v="32"/>
    <x v="0"/>
    <x v="22"/>
    <x v="28"/>
    <x v="28"/>
    <x v="24"/>
    <x v="24"/>
    <x v="0"/>
    <x v="405"/>
    <x v="408"/>
    <x v="368"/>
    <x v="281"/>
    <x v="7"/>
    <x v="168"/>
    <x v="98"/>
    <x v="1"/>
    <x v="19"/>
    <x v="22"/>
    <x v="1"/>
    <x v="174"/>
    <x v="31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42"/>
    <x v="27"/>
    <x v="34"/>
    <x v="0"/>
    <x v="23"/>
    <x v="29"/>
    <x v="29"/>
    <x v="25"/>
    <x v="25"/>
    <x v="0"/>
    <x v="406"/>
    <x v="409"/>
    <x v="365"/>
    <x v="282"/>
    <x v="4"/>
    <x v="365"/>
    <x v="32"/>
    <x v="2"/>
    <x v="21"/>
    <x v="17"/>
    <x v="3"/>
    <x v="37"/>
    <x v="31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42"/>
    <x v="27"/>
    <x v="35"/>
    <x v="1"/>
    <x v="23"/>
    <x v="30"/>
    <x v="30"/>
    <x v="26"/>
    <x v="26"/>
    <x v="0"/>
    <x v="407"/>
    <x v="184"/>
    <x v="369"/>
    <x v="219"/>
    <x v="18"/>
    <x v="366"/>
    <x v="72"/>
    <x v="2"/>
    <x v="95"/>
    <x v="9"/>
    <x v="3"/>
    <x v="91"/>
    <x v="31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42"/>
    <x v="28"/>
    <x v="36"/>
    <x v="1"/>
    <x v="24"/>
    <x v="31"/>
    <x v="31"/>
    <x v="27"/>
    <x v="27"/>
    <x v="0"/>
    <x v="408"/>
    <x v="410"/>
    <x v="370"/>
    <x v="283"/>
    <x v="4"/>
    <x v="367"/>
    <x v="71"/>
    <x v="2"/>
    <x v="11"/>
    <x v="23"/>
    <x v="3"/>
    <x v="32"/>
    <x v="32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42"/>
    <x v="29"/>
    <x v="37"/>
    <x v="1"/>
    <x v="25"/>
    <x v="32"/>
    <x v="32"/>
    <x v="28"/>
    <x v="28"/>
    <x v="0"/>
    <x v="409"/>
    <x v="411"/>
    <x v="371"/>
    <x v="284"/>
    <x v="17"/>
    <x v="368"/>
    <x v="44"/>
    <x v="2"/>
    <x v="21"/>
    <x v="17"/>
    <x v="3"/>
    <x v="55"/>
    <x v="32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43"/>
    <x v="0"/>
    <x v="0"/>
    <x v="0"/>
    <x v="0"/>
    <x v="0"/>
    <x v="0"/>
    <x v="0"/>
    <x v="0"/>
    <x v="0"/>
    <x v="410"/>
    <x v="412"/>
    <x v="118"/>
    <x v="96"/>
    <x v="32"/>
    <x v="369"/>
    <x v="94"/>
    <x v="2"/>
    <x v="48"/>
    <x v="19"/>
    <x v="4"/>
    <x v="22"/>
    <x v="19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3"/>
    <x v="2"/>
    <x v="2"/>
    <x v="0"/>
    <x v="2"/>
    <x v="2"/>
    <x v="2"/>
    <x v="2"/>
    <x v="2"/>
    <x v="0"/>
    <x v="411"/>
    <x v="413"/>
    <x v="372"/>
    <x v="285"/>
    <x v="15"/>
    <x v="370"/>
    <x v="69"/>
    <x v="4"/>
    <x v="72"/>
    <x v="0"/>
    <x v="2"/>
    <x v="70"/>
    <x v="322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43"/>
    <x v="6"/>
    <x v="6"/>
    <x v="0"/>
    <x v="6"/>
    <x v="6"/>
    <x v="6"/>
    <x v="6"/>
    <x v="6"/>
    <x v="0"/>
    <x v="412"/>
    <x v="414"/>
    <x v="171"/>
    <x v="38"/>
    <x v="15"/>
    <x v="371"/>
    <x v="82"/>
    <x v="2"/>
    <x v="26"/>
    <x v="7"/>
    <x v="3"/>
    <x v="106"/>
    <x v="32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3"/>
    <x v="7"/>
    <x v="7"/>
    <x v="0"/>
    <x v="7"/>
    <x v="7"/>
    <x v="7"/>
    <x v="7"/>
    <x v="7"/>
    <x v="0"/>
    <x v="413"/>
    <x v="415"/>
    <x v="373"/>
    <x v="286"/>
    <x v="28"/>
    <x v="372"/>
    <x v="153"/>
    <x v="5"/>
    <x v="113"/>
    <x v="78"/>
    <x v="24"/>
    <x v="197"/>
    <x v="213"/>
    <x v="0"/>
    <x v="0"/>
    <x v="35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3"/>
    <x v="8"/>
    <x v="8"/>
    <x v="0"/>
    <x v="8"/>
    <x v="8"/>
    <x v="8"/>
    <x v="8"/>
    <x v="8"/>
    <x v="0"/>
    <x v="414"/>
    <x v="416"/>
    <x v="374"/>
    <x v="207"/>
    <x v="0"/>
    <x v="373"/>
    <x v="110"/>
    <x v="2"/>
    <x v="86"/>
    <x v="6"/>
    <x v="1"/>
    <x v="198"/>
    <x v="32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3"/>
    <x v="11"/>
    <x v="11"/>
    <x v="0"/>
    <x v="11"/>
    <x v="11"/>
    <x v="11"/>
    <x v="11"/>
    <x v="11"/>
    <x v="0"/>
    <x v="415"/>
    <x v="241"/>
    <x v="375"/>
    <x v="190"/>
    <x v="22"/>
    <x v="374"/>
    <x v="37"/>
    <x v="2"/>
    <x v="19"/>
    <x v="15"/>
    <x v="2"/>
    <x v="46"/>
    <x v="3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3"/>
    <x v="13"/>
    <x v="14"/>
    <x v="0"/>
    <x v="13"/>
    <x v="14"/>
    <x v="14"/>
    <x v="14"/>
    <x v="14"/>
    <x v="0"/>
    <x v="416"/>
    <x v="417"/>
    <x v="376"/>
    <x v="156"/>
    <x v="62"/>
    <x v="169"/>
    <x v="154"/>
    <x v="7"/>
    <x v="114"/>
    <x v="63"/>
    <x v="0"/>
    <x v="191"/>
    <x v="160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3"/>
    <x v="15"/>
    <x v="16"/>
    <x v="0"/>
    <x v="15"/>
    <x v="16"/>
    <x v="16"/>
    <x v="16"/>
    <x v="16"/>
    <x v="0"/>
    <x v="417"/>
    <x v="418"/>
    <x v="313"/>
    <x v="287"/>
    <x v="25"/>
    <x v="375"/>
    <x v="43"/>
    <x v="7"/>
    <x v="9"/>
    <x v="26"/>
    <x v="3"/>
    <x v="106"/>
    <x v="32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43"/>
    <x v="16"/>
    <x v="17"/>
    <x v="0"/>
    <x v="16"/>
    <x v="17"/>
    <x v="17"/>
    <x v="17"/>
    <x v="17"/>
    <x v="0"/>
    <x v="418"/>
    <x v="419"/>
    <x v="377"/>
    <x v="288"/>
    <x v="19"/>
    <x v="36"/>
    <x v="79"/>
    <x v="2"/>
    <x v="21"/>
    <x v="13"/>
    <x v="3"/>
    <x v="170"/>
    <x v="32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43"/>
    <x v="17"/>
    <x v="18"/>
    <x v="0"/>
    <x v="17"/>
    <x v="18"/>
    <x v="18"/>
    <x v="18"/>
    <x v="18"/>
    <x v="0"/>
    <x v="417"/>
    <x v="420"/>
    <x v="378"/>
    <x v="250"/>
    <x v="45"/>
    <x v="376"/>
    <x v="29"/>
    <x v="1"/>
    <x v="61"/>
    <x v="16"/>
    <x v="3"/>
    <x v="131"/>
    <x v="17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43"/>
    <x v="18"/>
    <x v="19"/>
    <x v="0"/>
    <x v="18"/>
    <x v="19"/>
    <x v="19"/>
    <x v="19"/>
    <x v="19"/>
    <x v="0"/>
    <x v="419"/>
    <x v="421"/>
    <x v="379"/>
    <x v="62"/>
    <x v="45"/>
    <x v="371"/>
    <x v="11"/>
    <x v="1"/>
    <x v="3"/>
    <x v="54"/>
    <x v="4"/>
    <x v="100"/>
    <x v="8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43"/>
    <x v="19"/>
    <x v="20"/>
    <x v="1"/>
    <x v="14"/>
    <x v="20"/>
    <x v="20"/>
    <x v="20"/>
    <x v="20"/>
    <x v="0"/>
    <x v="420"/>
    <x v="422"/>
    <x v="380"/>
    <x v="177"/>
    <x v="18"/>
    <x v="377"/>
    <x v="38"/>
    <x v="2"/>
    <x v="32"/>
    <x v="18"/>
    <x v="3"/>
    <x v="55"/>
    <x v="32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43"/>
    <x v="11"/>
    <x v="21"/>
    <x v="1"/>
    <x v="11"/>
    <x v="20"/>
    <x v="20"/>
    <x v="20"/>
    <x v="20"/>
    <x v="0"/>
    <x v="421"/>
    <x v="423"/>
    <x v="381"/>
    <x v="47"/>
    <x v="35"/>
    <x v="378"/>
    <x v="45"/>
    <x v="2"/>
    <x v="21"/>
    <x v="17"/>
    <x v="3"/>
    <x v="164"/>
    <x v="32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3"/>
    <x v="0"/>
    <x v="22"/>
    <x v="1"/>
    <x v="0"/>
    <x v="21"/>
    <x v="21"/>
    <x v="20"/>
    <x v="20"/>
    <x v="0"/>
    <x v="422"/>
    <x v="424"/>
    <x v="382"/>
    <x v="84"/>
    <x v="39"/>
    <x v="379"/>
    <x v="44"/>
    <x v="2"/>
    <x v="26"/>
    <x v="17"/>
    <x v="3"/>
    <x v="62"/>
    <x v="33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3"/>
    <x v="4"/>
    <x v="23"/>
    <x v="1"/>
    <x v="4"/>
    <x v="21"/>
    <x v="21"/>
    <x v="20"/>
    <x v="20"/>
    <x v="0"/>
    <x v="423"/>
    <x v="425"/>
    <x v="383"/>
    <x v="72"/>
    <x v="56"/>
    <x v="380"/>
    <x v="32"/>
    <x v="2"/>
    <x v="32"/>
    <x v="17"/>
    <x v="3"/>
    <x v="26"/>
    <x v="33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43"/>
    <x v="20"/>
    <x v="24"/>
    <x v="1"/>
    <x v="7"/>
    <x v="22"/>
    <x v="22"/>
    <x v="20"/>
    <x v="20"/>
    <x v="0"/>
    <x v="424"/>
    <x v="426"/>
    <x v="384"/>
    <x v="271"/>
    <x v="49"/>
    <x v="287"/>
    <x v="66"/>
    <x v="2"/>
    <x v="10"/>
    <x v="2"/>
    <x v="3"/>
    <x v="38"/>
    <x v="332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3"/>
    <x v="12"/>
    <x v="25"/>
    <x v="1"/>
    <x v="12"/>
    <x v="22"/>
    <x v="22"/>
    <x v="20"/>
    <x v="20"/>
    <x v="0"/>
    <x v="425"/>
    <x v="427"/>
    <x v="385"/>
    <x v="289"/>
    <x v="24"/>
    <x v="381"/>
    <x v="44"/>
    <x v="2"/>
    <x v="21"/>
    <x v="23"/>
    <x v="3"/>
    <x v="164"/>
    <x v="33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43"/>
    <x v="8"/>
    <x v="26"/>
    <x v="1"/>
    <x v="8"/>
    <x v="23"/>
    <x v="23"/>
    <x v="20"/>
    <x v="20"/>
    <x v="0"/>
    <x v="426"/>
    <x v="428"/>
    <x v="244"/>
    <x v="56"/>
    <x v="31"/>
    <x v="382"/>
    <x v="48"/>
    <x v="1"/>
    <x v="12"/>
    <x v="18"/>
    <x v="3"/>
    <x v="23"/>
    <x v="33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3"/>
    <x v="13"/>
    <x v="27"/>
    <x v="1"/>
    <x v="13"/>
    <x v="23"/>
    <x v="23"/>
    <x v="20"/>
    <x v="20"/>
    <x v="0"/>
    <x v="427"/>
    <x v="429"/>
    <x v="386"/>
    <x v="259"/>
    <x v="30"/>
    <x v="366"/>
    <x v="32"/>
    <x v="2"/>
    <x v="11"/>
    <x v="17"/>
    <x v="3"/>
    <x v="33"/>
    <x v="33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3"/>
    <x v="26"/>
    <x v="33"/>
    <x v="1"/>
    <x v="6"/>
    <x v="24"/>
    <x v="24"/>
    <x v="20"/>
    <x v="20"/>
    <x v="0"/>
    <x v="428"/>
    <x v="430"/>
    <x v="111"/>
    <x v="234"/>
    <x v="4"/>
    <x v="383"/>
    <x v="27"/>
    <x v="2"/>
    <x v="32"/>
    <x v="23"/>
    <x v="3"/>
    <x v="26"/>
    <x v="33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3"/>
    <x v="21"/>
    <x v="28"/>
    <x v="1"/>
    <x v="5"/>
    <x v="24"/>
    <x v="24"/>
    <x v="20"/>
    <x v="20"/>
    <x v="0"/>
    <x v="429"/>
    <x v="431"/>
    <x v="365"/>
    <x v="290"/>
    <x v="25"/>
    <x v="384"/>
    <x v="32"/>
    <x v="2"/>
    <x v="32"/>
    <x v="23"/>
    <x v="3"/>
    <x v="37"/>
    <x v="33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43"/>
    <x v="22"/>
    <x v="29"/>
    <x v="0"/>
    <x v="19"/>
    <x v="25"/>
    <x v="25"/>
    <x v="21"/>
    <x v="21"/>
    <x v="0"/>
    <x v="430"/>
    <x v="432"/>
    <x v="387"/>
    <x v="291"/>
    <x v="38"/>
    <x v="385"/>
    <x v="25"/>
    <x v="2"/>
    <x v="72"/>
    <x v="18"/>
    <x v="2"/>
    <x v="97"/>
    <x v="33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43"/>
    <x v="23"/>
    <x v="30"/>
    <x v="0"/>
    <x v="20"/>
    <x v="26"/>
    <x v="26"/>
    <x v="22"/>
    <x v="22"/>
    <x v="0"/>
    <x v="431"/>
    <x v="433"/>
    <x v="388"/>
    <x v="292"/>
    <x v="2"/>
    <x v="386"/>
    <x v="61"/>
    <x v="2"/>
    <x v="23"/>
    <x v="18"/>
    <x v="3"/>
    <x v="73"/>
    <x v="33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43"/>
    <x v="24"/>
    <x v="31"/>
    <x v="0"/>
    <x v="21"/>
    <x v="27"/>
    <x v="27"/>
    <x v="23"/>
    <x v="23"/>
    <x v="0"/>
    <x v="432"/>
    <x v="434"/>
    <x v="389"/>
    <x v="293"/>
    <x v="65"/>
    <x v="387"/>
    <x v="28"/>
    <x v="1"/>
    <x v="26"/>
    <x v="31"/>
    <x v="3"/>
    <x v="73"/>
    <x v="34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43"/>
    <x v="25"/>
    <x v="32"/>
    <x v="0"/>
    <x v="22"/>
    <x v="28"/>
    <x v="28"/>
    <x v="24"/>
    <x v="24"/>
    <x v="0"/>
    <x v="433"/>
    <x v="435"/>
    <x v="390"/>
    <x v="294"/>
    <x v="6"/>
    <x v="388"/>
    <x v="79"/>
    <x v="2"/>
    <x v="26"/>
    <x v="31"/>
    <x v="2"/>
    <x v="86"/>
    <x v="34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43"/>
    <x v="27"/>
    <x v="35"/>
    <x v="1"/>
    <x v="23"/>
    <x v="30"/>
    <x v="30"/>
    <x v="26"/>
    <x v="26"/>
    <x v="0"/>
    <x v="434"/>
    <x v="436"/>
    <x v="391"/>
    <x v="295"/>
    <x v="18"/>
    <x v="389"/>
    <x v="17"/>
    <x v="2"/>
    <x v="115"/>
    <x v="13"/>
    <x v="2"/>
    <x v="199"/>
    <x v="265"/>
    <x v="0"/>
    <x v="0"/>
    <x v="5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43"/>
    <x v="28"/>
    <x v="36"/>
    <x v="1"/>
    <x v="24"/>
    <x v="31"/>
    <x v="31"/>
    <x v="27"/>
    <x v="27"/>
    <x v="0"/>
    <x v="435"/>
    <x v="437"/>
    <x v="59"/>
    <x v="296"/>
    <x v="45"/>
    <x v="390"/>
    <x v="39"/>
    <x v="2"/>
    <x v="12"/>
    <x v="16"/>
    <x v="3"/>
    <x v="57"/>
    <x v="342"/>
    <x v="0"/>
    <x v="0"/>
    <x v="8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43"/>
    <x v="29"/>
    <x v="37"/>
    <x v="1"/>
    <x v="25"/>
    <x v="32"/>
    <x v="32"/>
    <x v="28"/>
    <x v="28"/>
    <x v="0"/>
    <x v="436"/>
    <x v="438"/>
    <x v="392"/>
    <x v="297"/>
    <x v="23"/>
    <x v="391"/>
    <x v="98"/>
    <x v="1"/>
    <x v="12"/>
    <x v="19"/>
    <x v="2"/>
    <x v="97"/>
    <x v="343"/>
    <x v="0"/>
    <x v="0"/>
    <x v="2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44"/>
    <x v="0"/>
    <x v="0"/>
    <x v="0"/>
    <x v="0"/>
    <x v="0"/>
    <x v="0"/>
    <x v="0"/>
    <x v="0"/>
    <x v="0"/>
    <x v="437"/>
    <x v="439"/>
    <x v="181"/>
    <x v="40"/>
    <x v="32"/>
    <x v="392"/>
    <x v="64"/>
    <x v="2"/>
    <x v="48"/>
    <x v="13"/>
    <x v="3"/>
    <x v="200"/>
    <x v="33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"/>
    <x v="2"/>
    <x v="2"/>
    <x v="0"/>
    <x v="2"/>
    <x v="2"/>
    <x v="2"/>
    <x v="2"/>
    <x v="2"/>
    <x v="0"/>
    <x v="438"/>
    <x v="440"/>
    <x v="393"/>
    <x v="298"/>
    <x v="0"/>
    <x v="393"/>
    <x v="12"/>
    <x v="9"/>
    <x v="48"/>
    <x v="45"/>
    <x v="1"/>
    <x v="201"/>
    <x v="9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44"/>
    <x v="6"/>
    <x v="6"/>
    <x v="0"/>
    <x v="6"/>
    <x v="6"/>
    <x v="6"/>
    <x v="6"/>
    <x v="6"/>
    <x v="0"/>
    <x v="439"/>
    <x v="441"/>
    <x v="193"/>
    <x v="244"/>
    <x v="0"/>
    <x v="394"/>
    <x v="79"/>
    <x v="4"/>
    <x v="26"/>
    <x v="31"/>
    <x v="3"/>
    <x v="24"/>
    <x v="34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4"/>
    <x v="7"/>
    <x v="7"/>
    <x v="0"/>
    <x v="7"/>
    <x v="7"/>
    <x v="7"/>
    <x v="7"/>
    <x v="7"/>
    <x v="0"/>
    <x v="440"/>
    <x v="442"/>
    <x v="394"/>
    <x v="299"/>
    <x v="28"/>
    <x v="395"/>
    <x v="155"/>
    <x v="0"/>
    <x v="116"/>
    <x v="88"/>
    <x v="25"/>
    <x v="202"/>
    <x v="252"/>
    <x v="0"/>
    <x v="0"/>
    <x v="36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4"/>
    <x v="8"/>
    <x v="8"/>
    <x v="0"/>
    <x v="8"/>
    <x v="8"/>
    <x v="8"/>
    <x v="8"/>
    <x v="8"/>
    <x v="0"/>
    <x v="441"/>
    <x v="443"/>
    <x v="395"/>
    <x v="26"/>
    <x v="22"/>
    <x v="396"/>
    <x v="110"/>
    <x v="7"/>
    <x v="41"/>
    <x v="63"/>
    <x v="0"/>
    <x v="3"/>
    <x v="345"/>
    <x v="0"/>
    <x v="0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4"/>
    <x v="11"/>
    <x v="11"/>
    <x v="0"/>
    <x v="11"/>
    <x v="11"/>
    <x v="11"/>
    <x v="11"/>
    <x v="11"/>
    <x v="0"/>
    <x v="442"/>
    <x v="444"/>
    <x v="396"/>
    <x v="300"/>
    <x v="17"/>
    <x v="397"/>
    <x v="33"/>
    <x v="2"/>
    <x v="26"/>
    <x v="35"/>
    <x v="3"/>
    <x v="72"/>
    <x v="34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4"/>
    <x v="13"/>
    <x v="14"/>
    <x v="0"/>
    <x v="13"/>
    <x v="14"/>
    <x v="14"/>
    <x v="14"/>
    <x v="14"/>
    <x v="0"/>
    <x v="38"/>
    <x v="445"/>
    <x v="397"/>
    <x v="301"/>
    <x v="32"/>
    <x v="37"/>
    <x v="156"/>
    <x v="2"/>
    <x v="2"/>
    <x v="89"/>
    <x v="8"/>
    <x v="203"/>
    <x v="347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4"/>
    <x v="15"/>
    <x v="16"/>
    <x v="0"/>
    <x v="15"/>
    <x v="16"/>
    <x v="16"/>
    <x v="16"/>
    <x v="16"/>
    <x v="0"/>
    <x v="443"/>
    <x v="446"/>
    <x v="398"/>
    <x v="302"/>
    <x v="28"/>
    <x v="398"/>
    <x v="29"/>
    <x v="2"/>
    <x v="9"/>
    <x v="13"/>
    <x v="0"/>
    <x v="187"/>
    <x v="348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44"/>
    <x v="16"/>
    <x v="17"/>
    <x v="0"/>
    <x v="16"/>
    <x v="17"/>
    <x v="17"/>
    <x v="17"/>
    <x v="17"/>
    <x v="0"/>
    <x v="444"/>
    <x v="447"/>
    <x v="399"/>
    <x v="303"/>
    <x v="10"/>
    <x v="129"/>
    <x v="108"/>
    <x v="1"/>
    <x v="21"/>
    <x v="13"/>
    <x v="3"/>
    <x v="174"/>
    <x v="34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44"/>
    <x v="17"/>
    <x v="18"/>
    <x v="0"/>
    <x v="17"/>
    <x v="18"/>
    <x v="18"/>
    <x v="18"/>
    <x v="18"/>
    <x v="0"/>
    <x v="445"/>
    <x v="448"/>
    <x v="400"/>
    <x v="95"/>
    <x v="13"/>
    <x v="377"/>
    <x v="49"/>
    <x v="2"/>
    <x v="36"/>
    <x v="8"/>
    <x v="0"/>
    <x v="204"/>
    <x v="31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44"/>
    <x v="18"/>
    <x v="19"/>
    <x v="0"/>
    <x v="18"/>
    <x v="19"/>
    <x v="19"/>
    <x v="19"/>
    <x v="19"/>
    <x v="0"/>
    <x v="446"/>
    <x v="449"/>
    <x v="401"/>
    <x v="304"/>
    <x v="13"/>
    <x v="317"/>
    <x v="40"/>
    <x v="2"/>
    <x v="94"/>
    <x v="50"/>
    <x v="2"/>
    <x v="205"/>
    <x v="49"/>
    <x v="0"/>
    <x v="0"/>
    <x v="1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44"/>
    <x v="19"/>
    <x v="20"/>
    <x v="1"/>
    <x v="14"/>
    <x v="20"/>
    <x v="20"/>
    <x v="20"/>
    <x v="20"/>
    <x v="0"/>
    <x v="447"/>
    <x v="450"/>
    <x v="382"/>
    <x v="102"/>
    <x v="32"/>
    <x v="399"/>
    <x v="32"/>
    <x v="2"/>
    <x v="11"/>
    <x v="23"/>
    <x v="3"/>
    <x v="55"/>
    <x v="8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44"/>
    <x v="11"/>
    <x v="21"/>
    <x v="1"/>
    <x v="11"/>
    <x v="20"/>
    <x v="20"/>
    <x v="20"/>
    <x v="20"/>
    <x v="0"/>
    <x v="448"/>
    <x v="451"/>
    <x v="402"/>
    <x v="215"/>
    <x v="27"/>
    <x v="160"/>
    <x v="38"/>
    <x v="2"/>
    <x v="11"/>
    <x v="17"/>
    <x v="3"/>
    <x v="55"/>
    <x v="35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4"/>
    <x v="0"/>
    <x v="22"/>
    <x v="1"/>
    <x v="0"/>
    <x v="21"/>
    <x v="21"/>
    <x v="20"/>
    <x v="20"/>
    <x v="0"/>
    <x v="449"/>
    <x v="452"/>
    <x v="403"/>
    <x v="74"/>
    <x v="32"/>
    <x v="41"/>
    <x v="45"/>
    <x v="2"/>
    <x v="11"/>
    <x v="23"/>
    <x v="3"/>
    <x v="62"/>
    <x v="13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"/>
    <x v="4"/>
    <x v="23"/>
    <x v="1"/>
    <x v="4"/>
    <x v="21"/>
    <x v="21"/>
    <x v="20"/>
    <x v="20"/>
    <x v="0"/>
    <x v="450"/>
    <x v="453"/>
    <x v="383"/>
    <x v="305"/>
    <x v="40"/>
    <x v="400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44"/>
    <x v="20"/>
    <x v="24"/>
    <x v="1"/>
    <x v="7"/>
    <x v="22"/>
    <x v="22"/>
    <x v="20"/>
    <x v="20"/>
    <x v="0"/>
    <x v="451"/>
    <x v="454"/>
    <x v="250"/>
    <x v="83"/>
    <x v="49"/>
    <x v="401"/>
    <x v="17"/>
    <x v="2"/>
    <x v="95"/>
    <x v="1"/>
    <x v="3"/>
    <x v="206"/>
    <x v="351"/>
    <x v="0"/>
    <x v="0"/>
    <x v="3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4"/>
    <x v="12"/>
    <x v="25"/>
    <x v="1"/>
    <x v="12"/>
    <x v="22"/>
    <x v="22"/>
    <x v="20"/>
    <x v="20"/>
    <x v="0"/>
    <x v="452"/>
    <x v="455"/>
    <x v="404"/>
    <x v="306"/>
    <x v="62"/>
    <x v="21"/>
    <x v="44"/>
    <x v="2"/>
    <x v="21"/>
    <x v="23"/>
    <x v="3"/>
    <x v="164"/>
    <x v="35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44"/>
    <x v="8"/>
    <x v="26"/>
    <x v="1"/>
    <x v="8"/>
    <x v="23"/>
    <x v="23"/>
    <x v="20"/>
    <x v="20"/>
    <x v="0"/>
    <x v="453"/>
    <x v="456"/>
    <x v="405"/>
    <x v="307"/>
    <x v="28"/>
    <x v="402"/>
    <x v="71"/>
    <x v="2"/>
    <x v="17"/>
    <x v="16"/>
    <x v="3"/>
    <x v="27"/>
    <x v="1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4"/>
    <x v="13"/>
    <x v="27"/>
    <x v="1"/>
    <x v="13"/>
    <x v="23"/>
    <x v="23"/>
    <x v="20"/>
    <x v="20"/>
    <x v="0"/>
    <x v="454"/>
    <x v="457"/>
    <x v="406"/>
    <x v="308"/>
    <x v="31"/>
    <x v="403"/>
    <x v="27"/>
    <x v="2"/>
    <x v="32"/>
    <x v="17"/>
    <x v="3"/>
    <x v="48"/>
    <x v="5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4"/>
    <x v="26"/>
    <x v="33"/>
    <x v="1"/>
    <x v="6"/>
    <x v="24"/>
    <x v="24"/>
    <x v="20"/>
    <x v="20"/>
    <x v="0"/>
    <x v="347"/>
    <x v="458"/>
    <x v="135"/>
    <x v="309"/>
    <x v="36"/>
    <x v="404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4"/>
    <x v="21"/>
    <x v="28"/>
    <x v="1"/>
    <x v="5"/>
    <x v="24"/>
    <x v="24"/>
    <x v="20"/>
    <x v="20"/>
    <x v="0"/>
    <x v="455"/>
    <x v="459"/>
    <x v="345"/>
    <x v="247"/>
    <x v="62"/>
    <x v="405"/>
    <x v="32"/>
    <x v="2"/>
    <x v="32"/>
    <x v="17"/>
    <x v="3"/>
    <x v="26"/>
    <x v="23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44"/>
    <x v="22"/>
    <x v="29"/>
    <x v="0"/>
    <x v="19"/>
    <x v="25"/>
    <x v="25"/>
    <x v="21"/>
    <x v="21"/>
    <x v="0"/>
    <x v="456"/>
    <x v="460"/>
    <x v="407"/>
    <x v="310"/>
    <x v="50"/>
    <x v="406"/>
    <x v="29"/>
    <x v="2"/>
    <x v="109"/>
    <x v="16"/>
    <x v="2"/>
    <x v="82"/>
    <x v="3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44"/>
    <x v="23"/>
    <x v="30"/>
    <x v="0"/>
    <x v="20"/>
    <x v="26"/>
    <x v="26"/>
    <x v="22"/>
    <x v="22"/>
    <x v="0"/>
    <x v="457"/>
    <x v="461"/>
    <x v="408"/>
    <x v="311"/>
    <x v="7"/>
    <x v="407"/>
    <x v="48"/>
    <x v="2"/>
    <x v="23"/>
    <x v="19"/>
    <x v="2"/>
    <x v="54"/>
    <x v="33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44"/>
    <x v="24"/>
    <x v="31"/>
    <x v="0"/>
    <x v="21"/>
    <x v="27"/>
    <x v="27"/>
    <x v="23"/>
    <x v="23"/>
    <x v="0"/>
    <x v="458"/>
    <x v="462"/>
    <x v="409"/>
    <x v="252"/>
    <x v="40"/>
    <x v="408"/>
    <x v="28"/>
    <x v="2"/>
    <x v="13"/>
    <x v="31"/>
    <x v="3"/>
    <x v="23"/>
    <x v="35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44"/>
    <x v="25"/>
    <x v="32"/>
    <x v="0"/>
    <x v="22"/>
    <x v="28"/>
    <x v="28"/>
    <x v="24"/>
    <x v="24"/>
    <x v="0"/>
    <x v="459"/>
    <x v="463"/>
    <x v="410"/>
    <x v="312"/>
    <x v="6"/>
    <x v="409"/>
    <x v="79"/>
    <x v="2"/>
    <x v="19"/>
    <x v="13"/>
    <x v="3"/>
    <x v="86"/>
    <x v="35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44"/>
    <x v="27"/>
    <x v="35"/>
    <x v="1"/>
    <x v="23"/>
    <x v="30"/>
    <x v="30"/>
    <x v="26"/>
    <x v="26"/>
    <x v="0"/>
    <x v="460"/>
    <x v="464"/>
    <x v="411"/>
    <x v="93"/>
    <x v="18"/>
    <x v="410"/>
    <x v="58"/>
    <x v="2"/>
    <x v="80"/>
    <x v="31"/>
    <x v="3"/>
    <x v="88"/>
    <x v="153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44"/>
    <x v="28"/>
    <x v="36"/>
    <x v="1"/>
    <x v="24"/>
    <x v="31"/>
    <x v="31"/>
    <x v="27"/>
    <x v="27"/>
    <x v="0"/>
    <x v="461"/>
    <x v="465"/>
    <x v="412"/>
    <x v="248"/>
    <x v="45"/>
    <x v="411"/>
    <x v="48"/>
    <x v="2"/>
    <x v="17"/>
    <x v="18"/>
    <x v="1"/>
    <x v="23"/>
    <x v="356"/>
    <x v="0"/>
    <x v="0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44"/>
    <x v="29"/>
    <x v="37"/>
    <x v="1"/>
    <x v="25"/>
    <x v="32"/>
    <x v="32"/>
    <x v="28"/>
    <x v="28"/>
    <x v="0"/>
    <x v="462"/>
    <x v="466"/>
    <x v="413"/>
    <x v="313"/>
    <x v="23"/>
    <x v="412"/>
    <x v="29"/>
    <x v="2"/>
    <x v="72"/>
    <x v="7"/>
    <x v="3"/>
    <x v="86"/>
    <x v="239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45"/>
    <x v="0"/>
    <x v="0"/>
    <x v="0"/>
    <x v="0"/>
    <x v="0"/>
    <x v="0"/>
    <x v="0"/>
    <x v="0"/>
    <x v="0"/>
    <x v="463"/>
    <x v="467"/>
    <x v="414"/>
    <x v="159"/>
    <x v="50"/>
    <x v="413"/>
    <x v="149"/>
    <x v="2"/>
    <x v="55"/>
    <x v="15"/>
    <x v="4"/>
    <x v="141"/>
    <x v="35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5"/>
    <x v="2"/>
    <x v="2"/>
    <x v="0"/>
    <x v="2"/>
    <x v="2"/>
    <x v="2"/>
    <x v="2"/>
    <x v="2"/>
    <x v="0"/>
    <x v="464"/>
    <x v="468"/>
    <x v="415"/>
    <x v="136"/>
    <x v="15"/>
    <x v="414"/>
    <x v="22"/>
    <x v="2"/>
    <x v="69"/>
    <x v="1"/>
    <x v="2"/>
    <x v="141"/>
    <x v="35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45"/>
    <x v="6"/>
    <x v="6"/>
    <x v="0"/>
    <x v="6"/>
    <x v="6"/>
    <x v="6"/>
    <x v="6"/>
    <x v="6"/>
    <x v="0"/>
    <x v="465"/>
    <x v="469"/>
    <x v="416"/>
    <x v="242"/>
    <x v="15"/>
    <x v="415"/>
    <x v="108"/>
    <x v="1"/>
    <x v="17"/>
    <x v="13"/>
    <x v="2"/>
    <x v="122"/>
    <x v="35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5"/>
    <x v="7"/>
    <x v="7"/>
    <x v="0"/>
    <x v="7"/>
    <x v="7"/>
    <x v="7"/>
    <x v="7"/>
    <x v="7"/>
    <x v="0"/>
    <x v="466"/>
    <x v="470"/>
    <x v="417"/>
    <x v="271"/>
    <x v="28"/>
    <x v="416"/>
    <x v="157"/>
    <x v="9"/>
    <x v="117"/>
    <x v="88"/>
    <x v="20"/>
    <x v="207"/>
    <x v="80"/>
    <x v="0"/>
    <x v="0"/>
    <x v="38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5"/>
    <x v="8"/>
    <x v="8"/>
    <x v="0"/>
    <x v="8"/>
    <x v="8"/>
    <x v="8"/>
    <x v="8"/>
    <x v="8"/>
    <x v="0"/>
    <x v="467"/>
    <x v="471"/>
    <x v="418"/>
    <x v="314"/>
    <x v="65"/>
    <x v="417"/>
    <x v="133"/>
    <x v="7"/>
    <x v="118"/>
    <x v="4"/>
    <x v="5"/>
    <x v="208"/>
    <x v="252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5"/>
    <x v="11"/>
    <x v="11"/>
    <x v="0"/>
    <x v="11"/>
    <x v="11"/>
    <x v="11"/>
    <x v="11"/>
    <x v="11"/>
    <x v="0"/>
    <x v="468"/>
    <x v="472"/>
    <x v="67"/>
    <x v="129"/>
    <x v="22"/>
    <x v="61"/>
    <x v="97"/>
    <x v="2"/>
    <x v="13"/>
    <x v="18"/>
    <x v="2"/>
    <x v="170"/>
    <x v="36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5"/>
    <x v="13"/>
    <x v="14"/>
    <x v="0"/>
    <x v="13"/>
    <x v="14"/>
    <x v="14"/>
    <x v="14"/>
    <x v="14"/>
    <x v="0"/>
    <x v="469"/>
    <x v="473"/>
    <x v="419"/>
    <x v="94"/>
    <x v="56"/>
    <x v="371"/>
    <x v="116"/>
    <x v="7"/>
    <x v="28"/>
    <x v="5"/>
    <x v="0"/>
    <x v="209"/>
    <x v="167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5"/>
    <x v="15"/>
    <x v="16"/>
    <x v="0"/>
    <x v="15"/>
    <x v="16"/>
    <x v="16"/>
    <x v="16"/>
    <x v="16"/>
    <x v="0"/>
    <x v="470"/>
    <x v="474"/>
    <x v="313"/>
    <x v="42"/>
    <x v="28"/>
    <x v="418"/>
    <x v="82"/>
    <x v="7"/>
    <x v="9"/>
    <x v="7"/>
    <x v="3"/>
    <x v="93"/>
    <x v="190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45"/>
    <x v="16"/>
    <x v="17"/>
    <x v="0"/>
    <x v="16"/>
    <x v="17"/>
    <x v="17"/>
    <x v="17"/>
    <x v="17"/>
    <x v="0"/>
    <x v="471"/>
    <x v="475"/>
    <x v="420"/>
    <x v="315"/>
    <x v="48"/>
    <x v="419"/>
    <x v="21"/>
    <x v="1"/>
    <x v="13"/>
    <x v="15"/>
    <x v="2"/>
    <x v="24"/>
    <x v="36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45"/>
    <x v="17"/>
    <x v="18"/>
    <x v="0"/>
    <x v="17"/>
    <x v="18"/>
    <x v="18"/>
    <x v="18"/>
    <x v="18"/>
    <x v="0"/>
    <x v="472"/>
    <x v="476"/>
    <x v="421"/>
    <x v="84"/>
    <x v="11"/>
    <x v="148"/>
    <x v="19"/>
    <x v="2"/>
    <x v="80"/>
    <x v="22"/>
    <x v="4"/>
    <x v="136"/>
    <x v="36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45"/>
    <x v="18"/>
    <x v="19"/>
    <x v="0"/>
    <x v="18"/>
    <x v="19"/>
    <x v="19"/>
    <x v="19"/>
    <x v="19"/>
    <x v="0"/>
    <x v="473"/>
    <x v="477"/>
    <x v="422"/>
    <x v="147"/>
    <x v="4"/>
    <x v="420"/>
    <x v="83"/>
    <x v="7"/>
    <x v="3"/>
    <x v="11"/>
    <x v="2"/>
    <x v="210"/>
    <x v="363"/>
    <x v="0"/>
    <x v="0"/>
    <x v="2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45"/>
    <x v="19"/>
    <x v="20"/>
    <x v="1"/>
    <x v="14"/>
    <x v="20"/>
    <x v="20"/>
    <x v="20"/>
    <x v="20"/>
    <x v="0"/>
    <x v="474"/>
    <x v="478"/>
    <x v="277"/>
    <x v="316"/>
    <x v="32"/>
    <x v="421"/>
    <x v="32"/>
    <x v="2"/>
    <x v="21"/>
    <x v="16"/>
    <x v="3"/>
    <x v="164"/>
    <x v="364"/>
    <x v="2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45"/>
    <x v="11"/>
    <x v="21"/>
    <x v="1"/>
    <x v="11"/>
    <x v="20"/>
    <x v="20"/>
    <x v="20"/>
    <x v="20"/>
    <x v="0"/>
    <x v="475"/>
    <x v="479"/>
    <x v="125"/>
    <x v="99"/>
    <x v="30"/>
    <x v="422"/>
    <x v="32"/>
    <x v="2"/>
    <x v="11"/>
    <x v="18"/>
    <x v="3"/>
    <x v="164"/>
    <x v="36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5"/>
    <x v="0"/>
    <x v="22"/>
    <x v="1"/>
    <x v="0"/>
    <x v="21"/>
    <x v="21"/>
    <x v="20"/>
    <x v="20"/>
    <x v="0"/>
    <x v="476"/>
    <x v="480"/>
    <x v="423"/>
    <x v="223"/>
    <x v="39"/>
    <x v="423"/>
    <x v="32"/>
    <x v="2"/>
    <x v="21"/>
    <x v="23"/>
    <x v="3"/>
    <x v="33"/>
    <x v="24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5"/>
    <x v="4"/>
    <x v="23"/>
    <x v="1"/>
    <x v="4"/>
    <x v="21"/>
    <x v="21"/>
    <x v="20"/>
    <x v="20"/>
    <x v="0"/>
    <x v="477"/>
    <x v="481"/>
    <x v="383"/>
    <x v="317"/>
    <x v="22"/>
    <x v="424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45"/>
    <x v="20"/>
    <x v="24"/>
    <x v="1"/>
    <x v="7"/>
    <x v="22"/>
    <x v="22"/>
    <x v="20"/>
    <x v="20"/>
    <x v="0"/>
    <x v="362"/>
    <x v="482"/>
    <x v="424"/>
    <x v="318"/>
    <x v="25"/>
    <x v="425"/>
    <x v="19"/>
    <x v="2"/>
    <x v="7"/>
    <x v="26"/>
    <x v="2"/>
    <x v="15"/>
    <x v="36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5"/>
    <x v="12"/>
    <x v="25"/>
    <x v="1"/>
    <x v="12"/>
    <x v="22"/>
    <x v="22"/>
    <x v="20"/>
    <x v="20"/>
    <x v="0"/>
    <x v="478"/>
    <x v="483"/>
    <x v="261"/>
    <x v="145"/>
    <x v="62"/>
    <x v="426"/>
    <x v="45"/>
    <x v="2"/>
    <x v="19"/>
    <x v="16"/>
    <x v="3"/>
    <x v="81"/>
    <x v="36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45"/>
    <x v="8"/>
    <x v="26"/>
    <x v="1"/>
    <x v="8"/>
    <x v="23"/>
    <x v="23"/>
    <x v="20"/>
    <x v="20"/>
    <x v="0"/>
    <x v="479"/>
    <x v="484"/>
    <x v="425"/>
    <x v="154"/>
    <x v="26"/>
    <x v="427"/>
    <x v="39"/>
    <x v="7"/>
    <x v="9"/>
    <x v="19"/>
    <x v="3"/>
    <x v="54"/>
    <x v="35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5"/>
    <x v="13"/>
    <x v="27"/>
    <x v="1"/>
    <x v="13"/>
    <x v="23"/>
    <x v="23"/>
    <x v="20"/>
    <x v="20"/>
    <x v="0"/>
    <x v="480"/>
    <x v="485"/>
    <x v="367"/>
    <x v="319"/>
    <x v="33"/>
    <x v="428"/>
    <x v="27"/>
    <x v="2"/>
    <x v="21"/>
    <x v="23"/>
    <x v="3"/>
    <x v="37"/>
    <x v="36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5"/>
    <x v="26"/>
    <x v="33"/>
    <x v="1"/>
    <x v="6"/>
    <x v="24"/>
    <x v="24"/>
    <x v="20"/>
    <x v="20"/>
    <x v="0"/>
    <x v="374"/>
    <x v="486"/>
    <x v="348"/>
    <x v="320"/>
    <x v="50"/>
    <x v="429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5"/>
    <x v="21"/>
    <x v="28"/>
    <x v="1"/>
    <x v="5"/>
    <x v="24"/>
    <x v="24"/>
    <x v="20"/>
    <x v="20"/>
    <x v="0"/>
    <x v="481"/>
    <x v="487"/>
    <x v="303"/>
    <x v="321"/>
    <x v="57"/>
    <x v="430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45"/>
    <x v="22"/>
    <x v="29"/>
    <x v="0"/>
    <x v="19"/>
    <x v="25"/>
    <x v="25"/>
    <x v="21"/>
    <x v="21"/>
    <x v="0"/>
    <x v="482"/>
    <x v="488"/>
    <x v="426"/>
    <x v="322"/>
    <x v="15"/>
    <x v="431"/>
    <x v="54"/>
    <x v="2"/>
    <x v="23"/>
    <x v="17"/>
    <x v="3"/>
    <x v="73"/>
    <x v="36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45"/>
    <x v="23"/>
    <x v="30"/>
    <x v="0"/>
    <x v="20"/>
    <x v="26"/>
    <x v="26"/>
    <x v="22"/>
    <x v="22"/>
    <x v="0"/>
    <x v="483"/>
    <x v="489"/>
    <x v="427"/>
    <x v="132"/>
    <x v="1"/>
    <x v="98"/>
    <x v="54"/>
    <x v="1"/>
    <x v="13"/>
    <x v="18"/>
    <x v="3"/>
    <x v="41"/>
    <x v="37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45"/>
    <x v="24"/>
    <x v="31"/>
    <x v="0"/>
    <x v="21"/>
    <x v="27"/>
    <x v="27"/>
    <x v="23"/>
    <x v="23"/>
    <x v="0"/>
    <x v="484"/>
    <x v="490"/>
    <x v="428"/>
    <x v="323"/>
    <x v="32"/>
    <x v="73"/>
    <x v="71"/>
    <x v="2"/>
    <x v="17"/>
    <x v="31"/>
    <x v="3"/>
    <x v="66"/>
    <x v="371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45"/>
    <x v="25"/>
    <x v="32"/>
    <x v="0"/>
    <x v="22"/>
    <x v="28"/>
    <x v="28"/>
    <x v="24"/>
    <x v="24"/>
    <x v="0"/>
    <x v="485"/>
    <x v="491"/>
    <x v="429"/>
    <x v="324"/>
    <x v="9"/>
    <x v="9"/>
    <x v="108"/>
    <x v="2"/>
    <x v="17"/>
    <x v="35"/>
    <x v="3"/>
    <x v="122"/>
    <x v="37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45"/>
    <x v="27"/>
    <x v="35"/>
    <x v="1"/>
    <x v="23"/>
    <x v="30"/>
    <x v="30"/>
    <x v="26"/>
    <x v="26"/>
    <x v="0"/>
    <x v="486"/>
    <x v="492"/>
    <x v="430"/>
    <x v="301"/>
    <x v="18"/>
    <x v="432"/>
    <x v="106"/>
    <x v="1"/>
    <x v="84"/>
    <x v="35"/>
    <x v="3"/>
    <x v="88"/>
    <x v="153"/>
    <x v="0"/>
    <x v="0"/>
    <x v="8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45"/>
    <x v="30"/>
    <x v="38"/>
    <x v="1"/>
    <x v="26"/>
    <x v="33"/>
    <x v="33"/>
    <x v="29"/>
    <x v="29"/>
    <x v="0"/>
    <x v="487"/>
    <x v="493"/>
    <x v="219"/>
    <x v="325"/>
    <x v="23"/>
    <x v="433"/>
    <x v="25"/>
    <x v="2"/>
    <x v="60"/>
    <x v="23"/>
    <x v="3"/>
    <x v="72"/>
    <x v="37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45"/>
    <x v="28"/>
    <x v="36"/>
    <x v="1"/>
    <x v="24"/>
    <x v="31"/>
    <x v="31"/>
    <x v="27"/>
    <x v="27"/>
    <x v="0"/>
    <x v="488"/>
    <x v="494"/>
    <x v="431"/>
    <x v="222"/>
    <x v="45"/>
    <x v="434"/>
    <x v="53"/>
    <x v="2"/>
    <x v="17"/>
    <x v="23"/>
    <x v="2"/>
    <x v="28"/>
    <x v="374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45"/>
    <x v="29"/>
    <x v="37"/>
    <x v="1"/>
    <x v="25"/>
    <x v="32"/>
    <x v="32"/>
    <x v="28"/>
    <x v="28"/>
    <x v="0"/>
    <x v="489"/>
    <x v="495"/>
    <x v="432"/>
    <x v="15"/>
    <x v="4"/>
    <x v="435"/>
    <x v="82"/>
    <x v="2"/>
    <x v="9"/>
    <x v="9"/>
    <x v="2"/>
    <x v="19"/>
    <x v="37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46"/>
    <x v="0"/>
    <x v="0"/>
    <x v="0"/>
    <x v="0"/>
    <x v="0"/>
    <x v="0"/>
    <x v="0"/>
    <x v="0"/>
    <x v="0"/>
    <x v="490"/>
    <x v="496"/>
    <x v="433"/>
    <x v="326"/>
    <x v="4"/>
    <x v="436"/>
    <x v="22"/>
    <x v="2"/>
    <x v="55"/>
    <x v="7"/>
    <x v="3"/>
    <x v="177"/>
    <x v="376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6"/>
    <x v="2"/>
    <x v="2"/>
    <x v="0"/>
    <x v="2"/>
    <x v="2"/>
    <x v="2"/>
    <x v="2"/>
    <x v="2"/>
    <x v="0"/>
    <x v="491"/>
    <x v="497"/>
    <x v="434"/>
    <x v="184"/>
    <x v="0"/>
    <x v="437"/>
    <x v="124"/>
    <x v="5"/>
    <x v="10"/>
    <x v="54"/>
    <x v="0"/>
    <x v="186"/>
    <x v="11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46"/>
    <x v="6"/>
    <x v="6"/>
    <x v="0"/>
    <x v="6"/>
    <x v="6"/>
    <x v="6"/>
    <x v="6"/>
    <x v="6"/>
    <x v="0"/>
    <x v="492"/>
    <x v="498"/>
    <x v="435"/>
    <x v="318"/>
    <x v="0"/>
    <x v="234"/>
    <x v="79"/>
    <x v="4"/>
    <x v="26"/>
    <x v="13"/>
    <x v="3"/>
    <x v="115"/>
    <x v="3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6"/>
    <x v="7"/>
    <x v="7"/>
    <x v="0"/>
    <x v="7"/>
    <x v="7"/>
    <x v="7"/>
    <x v="7"/>
    <x v="7"/>
    <x v="0"/>
    <x v="493"/>
    <x v="499"/>
    <x v="436"/>
    <x v="278"/>
    <x v="33"/>
    <x v="438"/>
    <x v="158"/>
    <x v="5"/>
    <x v="119"/>
    <x v="90"/>
    <x v="20"/>
    <x v="211"/>
    <x v="252"/>
    <x v="0"/>
    <x v="0"/>
    <x v="39"/>
    <x v="7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9"/>
    <x v="9"/>
    <x v="7"/>
  </r>
  <r>
    <x v="46"/>
    <x v="8"/>
    <x v="8"/>
    <x v="0"/>
    <x v="8"/>
    <x v="8"/>
    <x v="8"/>
    <x v="8"/>
    <x v="8"/>
    <x v="0"/>
    <x v="494"/>
    <x v="500"/>
    <x v="29"/>
    <x v="327"/>
    <x v="45"/>
    <x v="439"/>
    <x v="87"/>
    <x v="1"/>
    <x v="120"/>
    <x v="25"/>
    <x v="7"/>
    <x v="212"/>
    <x v="378"/>
    <x v="0"/>
    <x v="0"/>
    <x v="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6"/>
    <x v="11"/>
    <x v="11"/>
    <x v="0"/>
    <x v="11"/>
    <x v="11"/>
    <x v="11"/>
    <x v="11"/>
    <x v="11"/>
    <x v="0"/>
    <x v="490"/>
    <x v="501"/>
    <x v="151"/>
    <x v="328"/>
    <x v="4"/>
    <x v="440"/>
    <x v="106"/>
    <x v="2"/>
    <x v="60"/>
    <x v="15"/>
    <x v="2"/>
    <x v="213"/>
    <x v="37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6"/>
    <x v="13"/>
    <x v="14"/>
    <x v="0"/>
    <x v="13"/>
    <x v="14"/>
    <x v="14"/>
    <x v="14"/>
    <x v="14"/>
    <x v="0"/>
    <x v="495"/>
    <x v="502"/>
    <x v="437"/>
    <x v="329"/>
    <x v="45"/>
    <x v="441"/>
    <x v="159"/>
    <x v="0"/>
    <x v="110"/>
    <x v="20"/>
    <x v="7"/>
    <x v="214"/>
    <x v="30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6"/>
    <x v="15"/>
    <x v="16"/>
    <x v="0"/>
    <x v="15"/>
    <x v="16"/>
    <x v="16"/>
    <x v="16"/>
    <x v="16"/>
    <x v="0"/>
    <x v="496"/>
    <x v="503"/>
    <x v="438"/>
    <x v="330"/>
    <x v="38"/>
    <x v="442"/>
    <x v="98"/>
    <x v="0"/>
    <x v="13"/>
    <x v="26"/>
    <x v="2"/>
    <x v="156"/>
    <x v="380"/>
    <x v="0"/>
    <x v="0"/>
    <x v="8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46"/>
    <x v="16"/>
    <x v="17"/>
    <x v="0"/>
    <x v="16"/>
    <x v="17"/>
    <x v="17"/>
    <x v="17"/>
    <x v="17"/>
    <x v="0"/>
    <x v="389"/>
    <x v="504"/>
    <x v="439"/>
    <x v="85"/>
    <x v="48"/>
    <x v="93"/>
    <x v="106"/>
    <x v="2"/>
    <x v="26"/>
    <x v="15"/>
    <x v="2"/>
    <x v="115"/>
    <x v="38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46"/>
    <x v="17"/>
    <x v="18"/>
    <x v="0"/>
    <x v="17"/>
    <x v="18"/>
    <x v="18"/>
    <x v="18"/>
    <x v="18"/>
    <x v="0"/>
    <x v="497"/>
    <x v="505"/>
    <x v="440"/>
    <x v="30"/>
    <x v="20"/>
    <x v="355"/>
    <x v="94"/>
    <x v="1"/>
    <x v="80"/>
    <x v="18"/>
    <x v="4"/>
    <x v="88"/>
    <x v="62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46"/>
    <x v="18"/>
    <x v="19"/>
    <x v="0"/>
    <x v="18"/>
    <x v="19"/>
    <x v="19"/>
    <x v="19"/>
    <x v="19"/>
    <x v="0"/>
    <x v="498"/>
    <x v="506"/>
    <x v="441"/>
    <x v="30"/>
    <x v="13"/>
    <x v="443"/>
    <x v="75"/>
    <x v="2"/>
    <x v="121"/>
    <x v="28"/>
    <x v="4"/>
    <x v="144"/>
    <x v="382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46"/>
    <x v="19"/>
    <x v="20"/>
    <x v="1"/>
    <x v="14"/>
    <x v="20"/>
    <x v="20"/>
    <x v="20"/>
    <x v="20"/>
    <x v="0"/>
    <x v="499"/>
    <x v="507"/>
    <x v="367"/>
    <x v="103"/>
    <x v="32"/>
    <x v="71"/>
    <x v="45"/>
    <x v="2"/>
    <x v="11"/>
    <x v="19"/>
    <x v="2"/>
    <x v="25"/>
    <x v="383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46"/>
    <x v="11"/>
    <x v="21"/>
    <x v="1"/>
    <x v="11"/>
    <x v="20"/>
    <x v="20"/>
    <x v="20"/>
    <x v="20"/>
    <x v="0"/>
    <x v="500"/>
    <x v="508"/>
    <x v="442"/>
    <x v="331"/>
    <x v="28"/>
    <x v="444"/>
    <x v="45"/>
    <x v="2"/>
    <x v="21"/>
    <x v="19"/>
    <x v="3"/>
    <x v="42"/>
    <x v="38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6"/>
    <x v="0"/>
    <x v="22"/>
    <x v="1"/>
    <x v="0"/>
    <x v="21"/>
    <x v="21"/>
    <x v="20"/>
    <x v="20"/>
    <x v="0"/>
    <x v="501"/>
    <x v="509"/>
    <x v="385"/>
    <x v="332"/>
    <x v="4"/>
    <x v="209"/>
    <x v="26"/>
    <x v="2"/>
    <x v="21"/>
    <x v="17"/>
    <x v="3"/>
    <x v="62"/>
    <x v="16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6"/>
    <x v="4"/>
    <x v="23"/>
    <x v="1"/>
    <x v="4"/>
    <x v="21"/>
    <x v="21"/>
    <x v="20"/>
    <x v="20"/>
    <x v="0"/>
    <x v="502"/>
    <x v="510"/>
    <x v="278"/>
    <x v="333"/>
    <x v="32"/>
    <x v="24"/>
    <x v="44"/>
    <x v="2"/>
    <x v="19"/>
    <x v="17"/>
    <x v="3"/>
    <x v="43"/>
    <x v="38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46"/>
    <x v="20"/>
    <x v="24"/>
    <x v="1"/>
    <x v="7"/>
    <x v="22"/>
    <x v="22"/>
    <x v="20"/>
    <x v="20"/>
    <x v="0"/>
    <x v="503"/>
    <x v="511"/>
    <x v="443"/>
    <x v="301"/>
    <x v="31"/>
    <x v="445"/>
    <x v="17"/>
    <x v="2"/>
    <x v="5"/>
    <x v="4"/>
    <x v="1"/>
    <x v="192"/>
    <x v="386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6"/>
    <x v="12"/>
    <x v="25"/>
    <x v="1"/>
    <x v="12"/>
    <x v="22"/>
    <x v="22"/>
    <x v="20"/>
    <x v="20"/>
    <x v="0"/>
    <x v="504"/>
    <x v="512"/>
    <x v="444"/>
    <x v="48"/>
    <x v="40"/>
    <x v="446"/>
    <x v="45"/>
    <x v="2"/>
    <x v="11"/>
    <x v="19"/>
    <x v="3"/>
    <x v="81"/>
    <x v="38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46"/>
    <x v="8"/>
    <x v="26"/>
    <x v="1"/>
    <x v="8"/>
    <x v="23"/>
    <x v="23"/>
    <x v="20"/>
    <x v="20"/>
    <x v="0"/>
    <x v="505"/>
    <x v="513"/>
    <x v="91"/>
    <x v="43"/>
    <x v="28"/>
    <x v="447"/>
    <x v="24"/>
    <x v="2"/>
    <x v="60"/>
    <x v="16"/>
    <x v="3"/>
    <x v="28"/>
    <x v="1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6"/>
    <x v="13"/>
    <x v="27"/>
    <x v="1"/>
    <x v="13"/>
    <x v="23"/>
    <x v="23"/>
    <x v="20"/>
    <x v="20"/>
    <x v="0"/>
    <x v="506"/>
    <x v="514"/>
    <x v="144"/>
    <x v="334"/>
    <x v="31"/>
    <x v="295"/>
    <x v="71"/>
    <x v="1"/>
    <x v="11"/>
    <x v="18"/>
    <x v="3"/>
    <x v="81"/>
    <x v="16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6"/>
    <x v="21"/>
    <x v="28"/>
    <x v="1"/>
    <x v="5"/>
    <x v="24"/>
    <x v="24"/>
    <x v="20"/>
    <x v="20"/>
    <x v="0"/>
    <x v="455"/>
    <x v="515"/>
    <x v="345"/>
    <x v="335"/>
    <x v="62"/>
    <x v="448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46"/>
    <x v="22"/>
    <x v="29"/>
    <x v="0"/>
    <x v="19"/>
    <x v="25"/>
    <x v="25"/>
    <x v="21"/>
    <x v="21"/>
    <x v="0"/>
    <x v="507"/>
    <x v="516"/>
    <x v="445"/>
    <x v="336"/>
    <x v="50"/>
    <x v="449"/>
    <x v="66"/>
    <x v="2"/>
    <x v="93"/>
    <x v="13"/>
    <x v="3"/>
    <x v="75"/>
    <x v="38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46"/>
    <x v="23"/>
    <x v="30"/>
    <x v="0"/>
    <x v="20"/>
    <x v="26"/>
    <x v="26"/>
    <x v="22"/>
    <x v="22"/>
    <x v="0"/>
    <x v="508"/>
    <x v="517"/>
    <x v="446"/>
    <x v="337"/>
    <x v="7"/>
    <x v="450"/>
    <x v="21"/>
    <x v="2"/>
    <x v="12"/>
    <x v="19"/>
    <x v="3"/>
    <x v="72"/>
    <x v="38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46"/>
    <x v="24"/>
    <x v="31"/>
    <x v="0"/>
    <x v="21"/>
    <x v="27"/>
    <x v="27"/>
    <x v="23"/>
    <x v="23"/>
    <x v="0"/>
    <x v="509"/>
    <x v="518"/>
    <x v="316"/>
    <x v="338"/>
    <x v="18"/>
    <x v="451"/>
    <x v="43"/>
    <x v="0"/>
    <x v="48"/>
    <x v="45"/>
    <x v="1"/>
    <x v="89"/>
    <x v="390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46"/>
    <x v="25"/>
    <x v="32"/>
    <x v="0"/>
    <x v="22"/>
    <x v="28"/>
    <x v="28"/>
    <x v="24"/>
    <x v="24"/>
    <x v="0"/>
    <x v="510"/>
    <x v="519"/>
    <x v="447"/>
    <x v="339"/>
    <x v="6"/>
    <x v="28"/>
    <x v="108"/>
    <x v="2"/>
    <x v="12"/>
    <x v="16"/>
    <x v="7"/>
    <x v="86"/>
    <x v="35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46"/>
    <x v="27"/>
    <x v="35"/>
    <x v="1"/>
    <x v="23"/>
    <x v="30"/>
    <x v="30"/>
    <x v="26"/>
    <x v="26"/>
    <x v="0"/>
    <x v="511"/>
    <x v="520"/>
    <x v="448"/>
    <x v="340"/>
    <x v="18"/>
    <x v="214"/>
    <x v="106"/>
    <x v="2"/>
    <x v="67"/>
    <x v="31"/>
    <x v="1"/>
    <x v="10"/>
    <x v="391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46"/>
    <x v="30"/>
    <x v="38"/>
    <x v="1"/>
    <x v="26"/>
    <x v="33"/>
    <x v="33"/>
    <x v="29"/>
    <x v="29"/>
    <x v="0"/>
    <x v="512"/>
    <x v="521"/>
    <x v="449"/>
    <x v="200"/>
    <x v="45"/>
    <x v="21"/>
    <x v="29"/>
    <x v="2"/>
    <x v="53"/>
    <x v="17"/>
    <x v="2"/>
    <x v="170"/>
    <x v="39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46"/>
    <x v="28"/>
    <x v="36"/>
    <x v="1"/>
    <x v="24"/>
    <x v="31"/>
    <x v="31"/>
    <x v="27"/>
    <x v="27"/>
    <x v="0"/>
    <x v="513"/>
    <x v="522"/>
    <x v="221"/>
    <x v="341"/>
    <x v="45"/>
    <x v="452"/>
    <x v="37"/>
    <x v="1"/>
    <x v="17"/>
    <x v="17"/>
    <x v="3"/>
    <x v="61"/>
    <x v="83"/>
    <x v="0"/>
    <x v="0"/>
    <x v="2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46"/>
    <x v="29"/>
    <x v="37"/>
    <x v="1"/>
    <x v="25"/>
    <x v="32"/>
    <x v="32"/>
    <x v="28"/>
    <x v="28"/>
    <x v="0"/>
    <x v="253"/>
    <x v="523"/>
    <x v="450"/>
    <x v="342"/>
    <x v="18"/>
    <x v="453"/>
    <x v="79"/>
    <x v="2"/>
    <x v="48"/>
    <x v="35"/>
    <x v="2"/>
    <x v="124"/>
    <x v="39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47"/>
    <x v="0"/>
    <x v="0"/>
    <x v="0"/>
    <x v="0"/>
    <x v="0"/>
    <x v="0"/>
    <x v="0"/>
    <x v="0"/>
    <x v="0"/>
    <x v="514"/>
    <x v="524"/>
    <x v="451"/>
    <x v="223"/>
    <x v="11"/>
    <x v="454"/>
    <x v="97"/>
    <x v="2"/>
    <x v="12"/>
    <x v="22"/>
    <x v="1"/>
    <x v="86"/>
    <x v="39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"/>
    <x v="2"/>
    <x v="2"/>
    <x v="0"/>
    <x v="2"/>
    <x v="2"/>
    <x v="2"/>
    <x v="2"/>
    <x v="2"/>
    <x v="0"/>
    <x v="515"/>
    <x v="525"/>
    <x v="452"/>
    <x v="343"/>
    <x v="15"/>
    <x v="455"/>
    <x v="132"/>
    <x v="0"/>
    <x v="34"/>
    <x v="42"/>
    <x v="0"/>
    <x v="215"/>
    <x v="3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47"/>
    <x v="6"/>
    <x v="6"/>
    <x v="0"/>
    <x v="6"/>
    <x v="6"/>
    <x v="6"/>
    <x v="6"/>
    <x v="6"/>
    <x v="0"/>
    <x v="516"/>
    <x v="526"/>
    <x v="453"/>
    <x v="318"/>
    <x v="15"/>
    <x v="456"/>
    <x v="94"/>
    <x v="1"/>
    <x v="32"/>
    <x v="19"/>
    <x v="3"/>
    <x v="187"/>
    <x v="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7"/>
    <x v="7"/>
    <x v="7"/>
    <x v="0"/>
    <x v="7"/>
    <x v="7"/>
    <x v="7"/>
    <x v="7"/>
    <x v="7"/>
    <x v="0"/>
    <x v="517"/>
    <x v="527"/>
    <x v="454"/>
    <x v="74"/>
    <x v="28"/>
    <x v="22"/>
    <x v="160"/>
    <x v="13"/>
    <x v="122"/>
    <x v="91"/>
    <x v="22"/>
    <x v="216"/>
    <x v="396"/>
    <x v="0"/>
    <x v="0"/>
    <x v="40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7"/>
    <x v="8"/>
    <x v="8"/>
    <x v="0"/>
    <x v="8"/>
    <x v="8"/>
    <x v="8"/>
    <x v="8"/>
    <x v="8"/>
    <x v="0"/>
    <x v="518"/>
    <x v="528"/>
    <x v="455"/>
    <x v="112"/>
    <x v="32"/>
    <x v="457"/>
    <x v="161"/>
    <x v="4"/>
    <x v="30"/>
    <x v="28"/>
    <x v="7"/>
    <x v="4"/>
    <x v="2"/>
    <x v="0"/>
    <x v="0"/>
    <x v="1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7"/>
    <x v="11"/>
    <x v="11"/>
    <x v="0"/>
    <x v="11"/>
    <x v="11"/>
    <x v="11"/>
    <x v="11"/>
    <x v="11"/>
    <x v="0"/>
    <x v="519"/>
    <x v="529"/>
    <x v="456"/>
    <x v="174"/>
    <x v="23"/>
    <x v="167"/>
    <x v="29"/>
    <x v="2"/>
    <x v="13"/>
    <x v="7"/>
    <x v="3"/>
    <x v="97"/>
    <x v="39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7"/>
    <x v="13"/>
    <x v="14"/>
    <x v="0"/>
    <x v="13"/>
    <x v="14"/>
    <x v="14"/>
    <x v="14"/>
    <x v="14"/>
    <x v="0"/>
    <x v="520"/>
    <x v="530"/>
    <x v="457"/>
    <x v="83"/>
    <x v="23"/>
    <x v="397"/>
    <x v="121"/>
    <x v="7"/>
    <x v="123"/>
    <x v="12"/>
    <x v="2"/>
    <x v="217"/>
    <x v="27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7"/>
    <x v="15"/>
    <x v="16"/>
    <x v="0"/>
    <x v="15"/>
    <x v="16"/>
    <x v="16"/>
    <x v="16"/>
    <x v="16"/>
    <x v="0"/>
    <x v="388"/>
    <x v="531"/>
    <x v="458"/>
    <x v="326"/>
    <x v="21"/>
    <x v="287"/>
    <x v="82"/>
    <x v="0"/>
    <x v="72"/>
    <x v="10"/>
    <x v="1"/>
    <x v="110"/>
    <x v="398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47"/>
    <x v="16"/>
    <x v="17"/>
    <x v="0"/>
    <x v="16"/>
    <x v="17"/>
    <x v="17"/>
    <x v="17"/>
    <x v="17"/>
    <x v="0"/>
    <x v="521"/>
    <x v="532"/>
    <x v="459"/>
    <x v="91"/>
    <x v="10"/>
    <x v="314"/>
    <x v="91"/>
    <x v="1"/>
    <x v="17"/>
    <x v="13"/>
    <x v="1"/>
    <x v="213"/>
    <x v="2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47"/>
    <x v="17"/>
    <x v="18"/>
    <x v="0"/>
    <x v="17"/>
    <x v="18"/>
    <x v="18"/>
    <x v="18"/>
    <x v="18"/>
    <x v="0"/>
    <x v="522"/>
    <x v="533"/>
    <x v="460"/>
    <x v="96"/>
    <x v="20"/>
    <x v="49"/>
    <x v="106"/>
    <x v="2"/>
    <x v="80"/>
    <x v="15"/>
    <x v="4"/>
    <x v="88"/>
    <x v="1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47"/>
    <x v="18"/>
    <x v="19"/>
    <x v="0"/>
    <x v="18"/>
    <x v="19"/>
    <x v="19"/>
    <x v="19"/>
    <x v="19"/>
    <x v="0"/>
    <x v="523"/>
    <x v="534"/>
    <x v="461"/>
    <x v="149"/>
    <x v="55"/>
    <x v="458"/>
    <x v="146"/>
    <x v="0"/>
    <x v="84"/>
    <x v="92"/>
    <x v="2"/>
    <x v="215"/>
    <x v="399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47"/>
    <x v="19"/>
    <x v="20"/>
    <x v="1"/>
    <x v="14"/>
    <x v="20"/>
    <x v="20"/>
    <x v="20"/>
    <x v="20"/>
    <x v="0"/>
    <x v="524"/>
    <x v="535"/>
    <x v="462"/>
    <x v="344"/>
    <x v="45"/>
    <x v="459"/>
    <x v="26"/>
    <x v="2"/>
    <x v="26"/>
    <x v="17"/>
    <x v="3"/>
    <x v="81"/>
    <x v="40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47"/>
    <x v="11"/>
    <x v="21"/>
    <x v="1"/>
    <x v="11"/>
    <x v="20"/>
    <x v="20"/>
    <x v="20"/>
    <x v="20"/>
    <x v="0"/>
    <x v="525"/>
    <x v="536"/>
    <x v="463"/>
    <x v="183"/>
    <x v="33"/>
    <x v="205"/>
    <x v="45"/>
    <x v="2"/>
    <x v="21"/>
    <x v="31"/>
    <x v="3"/>
    <x v="25"/>
    <x v="40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7"/>
    <x v="0"/>
    <x v="22"/>
    <x v="1"/>
    <x v="0"/>
    <x v="21"/>
    <x v="21"/>
    <x v="20"/>
    <x v="20"/>
    <x v="0"/>
    <x v="526"/>
    <x v="537"/>
    <x v="464"/>
    <x v="166"/>
    <x v="18"/>
    <x v="140"/>
    <x v="45"/>
    <x v="2"/>
    <x v="26"/>
    <x v="23"/>
    <x v="3"/>
    <x v="42"/>
    <x v="20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"/>
    <x v="4"/>
    <x v="23"/>
    <x v="1"/>
    <x v="4"/>
    <x v="21"/>
    <x v="21"/>
    <x v="20"/>
    <x v="20"/>
    <x v="0"/>
    <x v="527"/>
    <x v="538"/>
    <x v="383"/>
    <x v="345"/>
    <x v="40"/>
    <x v="460"/>
    <x v="32"/>
    <x v="2"/>
    <x v="11"/>
    <x v="18"/>
    <x v="3"/>
    <x v="164"/>
    <x v="40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47"/>
    <x v="20"/>
    <x v="24"/>
    <x v="1"/>
    <x v="7"/>
    <x v="22"/>
    <x v="22"/>
    <x v="20"/>
    <x v="20"/>
    <x v="0"/>
    <x v="528"/>
    <x v="539"/>
    <x v="465"/>
    <x v="346"/>
    <x v="34"/>
    <x v="461"/>
    <x v="94"/>
    <x v="2"/>
    <x v="99"/>
    <x v="4"/>
    <x v="3"/>
    <x v="218"/>
    <x v="403"/>
    <x v="2"/>
    <x v="8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7"/>
    <x v="12"/>
    <x v="25"/>
    <x v="1"/>
    <x v="12"/>
    <x v="22"/>
    <x v="22"/>
    <x v="20"/>
    <x v="20"/>
    <x v="0"/>
    <x v="529"/>
    <x v="540"/>
    <x v="466"/>
    <x v="280"/>
    <x v="39"/>
    <x v="462"/>
    <x v="44"/>
    <x v="2"/>
    <x v="21"/>
    <x v="16"/>
    <x v="3"/>
    <x v="62"/>
    <x v="40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47"/>
    <x v="8"/>
    <x v="26"/>
    <x v="1"/>
    <x v="8"/>
    <x v="23"/>
    <x v="23"/>
    <x v="20"/>
    <x v="20"/>
    <x v="0"/>
    <x v="530"/>
    <x v="541"/>
    <x v="428"/>
    <x v="200"/>
    <x v="54"/>
    <x v="463"/>
    <x v="48"/>
    <x v="2"/>
    <x v="72"/>
    <x v="18"/>
    <x v="2"/>
    <x v="46"/>
    <x v="37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7"/>
    <x v="13"/>
    <x v="27"/>
    <x v="1"/>
    <x v="13"/>
    <x v="23"/>
    <x v="23"/>
    <x v="20"/>
    <x v="20"/>
    <x v="0"/>
    <x v="531"/>
    <x v="542"/>
    <x v="467"/>
    <x v="347"/>
    <x v="24"/>
    <x v="464"/>
    <x v="44"/>
    <x v="2"/>
    <x v="19"/>
    <x v="17"/>
    <x v="3"/>
    <x v="43"/>
    <x v="4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7"/>
    <x v="26"/>
    <x v="33"/>
    <x v="1"/>
    <x v="6"/>
    <x v="24"/>
    <x v="24"/>
    <x v="20"/>
    <x v="20"/>
    <x v="0"/>
    <x v="532"/>
    <x v="543"/>
    <x v="365"/>
    <x v="190"/>
    <x v="23"/>
    <x v="465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7"/>
    <x v="21"/>
    <x v="28"/>
    <x v="1"/>
    <x v="5"/>
    <x v="24"/>
    <x v="24"/>
    <x v="20"/>
    <x v="20"/>
    <x v="0"/>
    <x v="533"/>
    <x v="544"/>
    <x v="360"/>
    <x v="224"/>
    <x v="40"/>
    <x v="466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47"/>
    <x v="22"/>
    <x v="29"/>
    <x v="0"/>
    <x v="19"/>
    <x v="25"/>
    <x v="25"/>
    <x v="21"/>
    <x v="21"/>
    <x v="0"/>
    <x v="534"/>
    <x v="545"/>
    <x v="468"/>
    <x v="102"/>
    <x v="15"/>
    <x v="467"/>
    <x v="72"/>
    <x v="0"/>
    <x v="124"/>
    <x v="31"/>
    <x v="2"/>
    <x v="56"/>
    <x v="40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47"/>
    <x v="23"/>
    <x v="30"/>
    <x v="0"/>
    <x v="20"/>
    <x v="26"/>
    <x v="26"/>
    <x v="22"/>
    <x v="22"/>
    <x v="0"/>
    <x v="444"/>
    <x v="546"/>
    <x v="368"/>
    <x v="348"/>
    <x v="7"/>
    <x v="468"/>
    <x v="54"/>
    <x v="7"/>
    <x v="17"/>
    <x v="22"/>
    <x v="3"/>
    <x v="54"/>
    <x v="262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47"/>
    <x v="24"/>
    <x v="31"/>
    <x v="0"/>
    <x v="21"/>
    <x v="27"/>
    <x v="27"/>
    <x v="23"/>
    <x v="23"/>
    <x v="0"/>
    <x v="535"/>
    <x v="547"/>
    <x v="469"/>
    <x v="349"/>
    <x v="23"/>
    <x v="151"/>
    <x v="108"/>
    <x v="1"/>
    <x v="5"/>
    <x v="65"/>
    <x v="1"/>
    <x v="120"/>
    <x v="127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47"/>
    <x v="25"/>
    <x v="32"/>
    <x v="0"/>
    <x v="22"/>
    <x v="28"/>
    <x v="28"/>
    <x v="24"/>
    <x v="24"/>
    <x v="0"/>
    <x v="536"/>
    <x v="548"/>
    <x v="470"/>
    <x v="350"/>
    <x v="6"/>
    <x v="469"/>
    <x v="150"/>
    <x v="1"/>
    <x v="72"/>
    <x v="13"/>
    <x v="1"/>
    <x v="200"/>
    <x v="40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47"/>
    <x v="27"/>
    <x v="35"/>
    <x v="1"/>
    <x v="23"/>
    <x v="30"/>
    <x v="30"/>
    <x v="26"/>
    <x v="26"/>
    <x v="0"/>
    <x v="537"/>
    <x v="549"/>
    <x v="471"/>
    <x v="37"/>
    <x v="17"/>
    <x v="470"/>
    <x v="17"/>
    <x v="1"/>
    <x v="67"/>
    <x v="15"/>
    <x v="3"/>
    <x v="218"/>
    <x v="408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47"/>
    <x v="30"/>
    <x v="38"/>
    <x v="1"/>
    <x v="26"/>
    <x v="33"/>
    <x v="33"/>
    <x v="29"/>
    <x v="29"/>
    <x v="0"/>
    <x v="538"/>
    <x v="550"/>
    <x v="200"/>
    <x v="150"/>
    <x v="32"/>
    <x v="397"/>
    <x v="61"/>
    <x v="2"/>
    <x v="26"/>
    <x v="16"/>
    <x v="3"/>
    <x v="219"/>
    <x v="40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47"/>
    <x v="28"/>
    <x v="36"/>
    <x v="1"/>
    <x v="24"/>
    <x v="31"/>
    <x v="31"/>
    <x v="27"/>
    <x v="27"/>
    <x v="0"/>
    <x v="539"/>
    <x v="551"/>
    <x v="472"/>
    <x v="164"/>
    <x v="32"/>
    <x v="430"/>
    <x v="48"/>
    <x v="1"/>
    <x v="17"/>
    <x v="16"/>
    <x v="3"/>
    <x v="23"/>
    <x v="410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47"/>
    <x v="29"/>
    <x v="37"/>
    <x v="1"/>
    <x v="25"/>
    <x v="32"/>
    <x v="32"/>
    <x v="28"/>
    <x v="28"/>
    <x v="0"/>
    <x v="540"/>
    <x v="552"/>
    <x v="358"/>
    <x v="351"/>
    <x v="13"/>
    <x v="184"/>
    <x v="91"/>
    <x v="2"/>
    <x v="20"/>
    <x v="8"/>
    <x v="2"/>
    <x v="110"/>
    <x v="249"/>
    <x v="0"/>
    <x v="0"/>
    <x v="3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48"/>
    <x v="0"/>
    <x v="0"/>
    <x v="0"/>
    <x v="0"/>
    <x v="0"/>
    <x v="0"/>
    <x v="0"/>
    <x v="0"/>
    <x v="0"/>
    <x v="541"/>
    <x v="553"/>
    <x v="473"/>
    <x v="268"/>
    <x v="13"/>
    <x v="112"/>
    <x v="13"/>
    <x v="1"/>
    <x v="64"/>
    <x v="35"/>
    <x v="2"/>
    <x v="136"/>
    <x v="36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"/>
    <x v="2"/>
    <x v="2"/>
    <x v="0"/>
    <x v="2"/>
    <x v="2"/>
    <x v="2"/>
    <x v="2"/>
    <x v="2"/>
    <x v="0"/>
    <x v="542"/>
    <x v="554"/>
    <x v="474"/>
    <x v="329"/>
    <x v="15"/>
    <x v="170"/>
    <x v="119"/>
    <x v="0"/>
    <x v="73"/>
    <x v="50"/>
    <x v="2"/>
    <x v="220"/>
    <x v="411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48"/>
    <x v="6"/>
    <x v="6"/>
    <x v="0"/>
    <x v="6"/>
    <x v="6"/>
    <x v="6"/>
    <x v="6"/>
    <x v="6"/>
    <x v="0"/>
    <x v="543"/>
    <x v="555"/>
    <x v="475"/>
    <x v="219"/>
    <x v="38"/>
    <x v="471"/>
    <x v="66"/>
    <x v="2"/>
    <x v="26"/>
    <x v="8"/>
    <x v="3"/>
    <x v="82"/>
    <x v="4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8"/>
    <x v="7"/>
    <x v="7"/>
    <x v="0"/>
    <x v="7"/>
    <x v="7"/>
    <x v="7"/>
    <x v="7"/>
    <x v="7"/>
    <x v="0"/>
    <x v="544"/>
    <x v="556"/>
    <x v="476"/>
    <x v="250"/>
    <x v="49"/>
    <x v="472"/>
    <x v="158"/>
    <x v="5"/>
    <x v="119"/>
    <x v="93"/>
    <x v="23"/>
    <x v="221"/>
    <x v="236"/>
    <x v="0"/>
    <x v="0"/>
    <x v="41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8"/>
    <x v="8"/>
    <x v="8"/>
    <x v="0"/>
    <x v="8"/>
    <x v="8"/>
    <x v="8"/>
    <x v="8"/>
    <x v="8"/>
    <x v="0"/>
    <x v="545"/>
    <x v="557"/>
    <x v="477"/>
    <x v="145"/>
    <x v="22"/>
    <x v="473"/>
    <x v="162"/>
    <x v="0"/>
    <x v="125"/>
    <x v="68"/>
    <x v="5"/>
    <x v="222"/>
    <x v="3"/>
    <x v="0"/>
    <x v="0"/>
    <x v="1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8"/>
    <x v="11"/>
    <x v="11"/>
    <x v="0"/>
    <x v="11"/>
    <x v="11"/>
    <x v="11"/>
    <x v="11"/>
    <x v="11"/>
    <x v="0"/>
    <x v="546"/>
    <x v="558"/>
    <x v="478"/>
    <x v="140"/>
    <x v="24"/>
    <x v="195"/>
    <x v="74"/>
    <x v="2"/>
    <x v="60"/>
    <x v="26"/>
    <x v="2"/>
    <x v="19"/>
    <x v="41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8"/>
    <x v="13"/>
    <x v="14"/>
    <x v="0"/>
    <x v="13"/>
    <x v="14"/>
    <x v="14"/>
    <x v="14"/>
    <x v="14"/>
    <x v="0"/>
    <x v="547"/>
    <x v="559"/>
    <x v="479"/>
    <x v="120"/>
    <x v="0"/>
    <x v="474"/>
    <x v="163"/>
    <x v="2"/>
    <x v="54"/>
    <x v="55"/>
    <x v="5"/>
    <x v="223"/>
    <x v="188"/>
    <x v="0"/>
    <x v="0"/>
    <x v="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8"/>
    <x v="15"/>
    <x v="16"/>
    <x v="0"/>
    <x v="15"/>
    <x v="16"/>
    <x v="16"/>
    <x v="16"/>
    <x v="16"/>
    <x v="0"/>
    <x v="548"/>
    <x v="560"/>
    <x v="480"/>
    <x v="352"/>
    <x v="0"/>
    <x v="205"/>
    <x v="21"/>
    <x v="1"/>
    <x v="11"/>
    <x v="22"/>
    <x v="3"/>
    <x v="128"/>
    <x v="414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48"/>
    <x v="16"/>
    <x v="17"/>
    <x v="0"/>
    <x v="16"/>
    <x v="17"/>
    <x v="17"/>
    <x v="17"/>
    <x v="17"/>
    <x v="0"/>
    <x v="442"/>
    <x v="561"/>
    <x v="481"/>
    <x v="353"/>
    <x v="17"/>
    <x v="227"/>
    <x v="94"/>
    <x v="1"/>
    <x v="26"/>
    <x v="19"/>
    <x v="3"/>
    <x v="184"/>
    <x v="15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48"/>
    <x v="17"/>
    <x v="18"/>
    <x v="0"/>
    <x v="17"/>
    <x v="18"/>
    <x v="18"/>
    <x v="18"/>
    <x v="18"/>
    <x v="0"/>
    <x v="549"/>
    <x v="562"/>
    <x v="482"/>
    <x v="176"/>
    <x v="17"/>
    <x v="475"/>
    <x v="56"/>
    <x v="2"/>
    <x v="36"/>
    <x v="19"/>
    <x v="1"/>
    <x v="224"/>
    <x v="388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48"/>
    <x v="18"/>
    <x v="19"/>
    <x v="0"/>
    <x v="18"/>
    <x v="19"/>
    <x v="19"/>
    <x v="19"/>
    <x v="19"/>
    <x v="0"/>
    <x v="550"/>
    <x v="563"/>
    <x v="483"/>
    <x v="103"/>
    <x v="18"/>
    <x v="476"/>
    <x v="164"/>
    <x v="1"/>
    <x v="68"/>
    <x v="5"/>
    <x v="5"/>
    <x v="189"/>
    <x v="415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48"/>
    <x v="19"/>
    <x v="20"/>
    <x v="1"/>
    <x v="14"/>
    <x v="20"/>
    <x v="20"/>
    <x v="20"/>
    <x v="20"/>
    <x v="0"/>
    <x v="551"/>
    <x v="158"/>
    <x v="363"/>
    <x v="157"/>
    <x v="4"/>
    <x v="477"/>
    <x v="71"/>
    <x v="2"/>
    <x v="21"/>
    <x v="18"/>
    <x v="3"/>
    <x v="32"/>
    <x v="4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48"/>
    <x v="11"/>
    <x v="21"/>
    <x v="1"/>
    <x v="11"/>
    <x v="20"/>
    <x v="20"/>
    <x v="20"/>
    <x v="20"/>
    <x v="0"/>
    <x v="552"/>
    <x v="541"/>
    <x v="484"/>
    <x v="328"/>
    <x v="33"/>
    <x v="478"/>
    <x v="38"/>
    <x v="2"/>
    <x v="11"/>
    <x v="23"/>
    <x v="3"/>
    <x v="164"/>
    <x v="41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8"/>
    <x v="0"/>
    <x v="22"/>
    <x v="1"/>
    <x v="0"/>
    <x v="21"/>
    <x v="21"/>
    <x v="20"/>
    <x v="20"/>
    <x v="0"/>
    <x v="553"/>
    <x v="564"/>
    <x v="485"/>
    <x v="354"/>
    <x v="4"/>
    <x v="479"/>
    <x v="68"/>
    <x v="2"/>
    <x v="17"/>
    <x v="31"/>
    <x v="3"/>
    <x v="57"/>
    <x v="418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"/>
    <x v="4"/>
    <x v="23"/>
    <x v="1"/>
    <x v="4"/>
    <x v="21"/>
    <x v="21"/>
    <x v="20"/>
    <x v="20"/>
    <x v="0"/>
    <x v="554"/>
    <x v="565"/>
    <x v="345"/>
    <x v="355"/>
    <x v="39"/>
    <x v="480"/>
    <x v="27"/>
    <x v="2"/>
    <x v="32"/>
    <x v="23"/>
    <x v="3"/>
    <x v="26"/>
    <x v="19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48"/>
    <x v="20"/>
    <x v="24"/>
    <x v="1"/>
    <x v="7"/>
    <x v="22"/>
    <x v="22"/>
    <x v="20"/>
    <x v="20"/>
    <x v="0"/>
    <x v="555"/>
    <x v="566"/>
    <x v="486"/>
    <x v="53"/>
    <x v="38"/>
    <x v="150"/>
    <x v="51"/>
    <x v="2"/>
    <x v="126"/>
    <x v="2"/>
    <x v="1"/>
    <x v="224"/>
    <x v="419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8"/>
    <x v="12"/>
    <x v="25"/>
    <x v="1"/>
    <x v="12"/>
    <x v="22"/>
    <x v="22"/>
    <x v="20"/>
    <x v="20"/>
    <x v="0"/>
    <x v="556"/>
    <x v="567"/>
    <x v="487"/>
    <x v="356"/>
    <x v="65"/>
    <x v="358"/>
    <x v="45"/>
    <x v="2"/>
    <x v="19"/>
    <x v="19"/>
    <x v="3"/>
    <x v="25"/>
    <x v="42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48"/>
    <x v="8"/>
    <x v="26"/>
    <x v="1"/>
    <x v="8"/>
    <x v="23"/>
    <x v="23"/>
    <x v="20"/>
    <x v="20"/>
    <x v="0"/>
    <x v="557"/>
    <x v="568"/>
    <x v="488"/>
    <x v="357"/>
    <x v="54"/>
    <x v="481"/>
    <x v="53"/>
    <x v="2"/>
    <x v="72"/>
    <x v="19"/>
    <x v="3"/>
    <x v="174"/>
    <x v="2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8"/>
    <x v="13"/>
    <x v="27"/>
    <x v="1"/>
    <x v="13"/>
    <x v="23"/>
    <x v="23"/>
    <x v="20"/>
    <x v="20"/>
    <x v="0"/>
    <x v="558"/>
    <x v="569"/>
    <x v="301"/>
    <x v="173"/>
    <x v="34"/>
    <x v="50"/>
    <x v="44"/>
    <x v="2"/>
    <x v="11"/>
    <x v="23"/>
    <x v="3"/>
    <x v="43"/>
    <x v="42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8"/>
    <x v="26"/>
    <x v="33"/>
    <x v="1"/>
    <x v="6"/>
    <x v="24"/>
    <x v="24"/>
    <x v="20"/>
    <x v="20"/>
    <x v="0"/>
    <x v="559"/>
    <x v="570"/>
    <x v="348"/>
    <x v="358"/>
    <x v="23"/>
    <x v="482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8"/>
    <x v="21"/>
    <x v="28"/>
    <x v="1"/>
    <x v="5"/>
    <x v="24"/>
    <x v="24"/>
    <x v="20"/>
    <x v="20"/>
    <x v="0"/>
    <x v="560"/>
    <x v="571"/>
    <x v="326"/>
    <x v="135"/>
    <x v="4"/>
    <x v="483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48"/>
    <x v="22"/>
    <x v="29"/>
    <x v="0"/>
    <x v="19"/>
    <x v="25"/>
    <x v="25"/>
    <x v="21"/>
    <x v="21"/>
    <x v="0"/>
    <x v="561"/>
    <x v="572"/>
    <x v="363"/>
    <x v="330"/>
    <x v="26"/>
    <x v="484"/>
    <x v="24"/>
    <x v="2"/>
    <x v="17"/>
    <x v="19"/>
    <x v="1"/>
    <x v="23"/>
    <x v="5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48"/>
    <x v="23"/>
    <x v="30"/>
    <x v="0"/>
    <x v="20"/>
    <x v="26"/>
    <x v="26"/>
    <x v="22"/>
    <x v="22"/>
    <x v="0"/>
    <x v="562"/>
    <x v="573"/>
    <x v="106"/>
    <x v="322"/>
    <x v="55"/>
    <x v="485"/>
    <x v="108"/>
    <x v="1"/>
    <x v="9"/>
    <x v="15"/>
    <x v="3"/>
    <x v="115"/>
    <x v="42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48"/>
    <x v="24"/>
    <x v="31"/>
    <x v="0"/>
    <x v="21"/>
    <x v="27"/>
    <x v="27"/>
    <x v="23"/>
    <x v="23"/>
    <x v="0"/>
    <x v="563"/>
    <x v="574"/>
    <x v="489"/>
    <x v="359"/>
    <x v="22"/>
    <x v="486"/>
    <x v="53"/>
    <x v="2"/>
    <x v="34"/>
    <x v="3"/>
    <x v="3"/>
    <x v="13"/>
    <x v="43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48"/>
    <x v="25"/>
    <x v="32"/>
    <x v="0"/>
    <x v="22"/>
    <x v="28"/>
    <x v="28"/>
    <x v="24"/>
    <x v="24"/>
    <x v="0"/>
    <x v="523"/>
    <x v="575"/>
    <x v="490"/>
    <x v="360"/>
    <x v="5"/>
    <x v="487"/>
    <x v="134"/>
    <x v="2"/>
    <x v="12"/>
    <x v="31"/>
    <x v="3"/>
    <x v="10"/>
    <x v="42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48"/>
    <x v="27"/>
    <x v="35"/>
    <x v="1"/>
    <x v="23"/>
    <x v="30"/>
    <x v="30"/>
    <x v="26"/>
    <x v="26"/>
    <x v="0"/>
    <x v="405"/>
    <x v="576"/>
    <x v="491"/>
    <x v="255"/>
    <x v="18"/>
    <x v="488"/>
    <x v="97"/>
    <x v="2"/>
    <x v="126"/>
    <x v="19"/>
    <x v="2"/>
    <x v="177"/>
    <x v="369"/>
    <x v="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48"/>
    <x v="30"/>
    <x v="38"/>
    <x v="1"/>
    <x v="26"/>
    <x v="33"/>
    <x v="33"/>
    <x v="29"/>
    <x v="29"/>
    <x v="0"/>
    <x v="564"/>
    <x v="577"/>
    <x v="492"/>
    <x v="361"/>
    <x v="45"/>
    <x v="462"/>
    <x v="29"/>
    <x v="2"/>
    <x v="48"/>
    <x v="23"/>
    <x v="3"/>
    <x v="21"/>
    <x v="42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48"/>
    <x v="28"/>
    <x v="36"/>
    <x v="1"/>
    <x v="24"/>
    <x v="31"/>
    <x v="31"/>
    <x v="27"/>
    <x v="27"/>
    <x v="0"/>
    <x v="565"/>
    <x v="578"/>
    <x v="493"/>
    <x v="362"/>
    <x v="32"/>
    <x v="489"/>
    <x v="28"/>
    <x v="2"/>
    <x v="19"/>
    <x v="18"/>
    <x v="3"/>
    <x v="27"/>
    <x v="425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48"/>
    <x v="29"/>
    <x v="37"/>
    <x v="1"/>
    <x v="25"/>
    <x v="32"/>
    <x v="32"/>
    <x v="28"/>
    <x v="28"/>
    <x v="0"/>
    <x v="566"/>
    <x v="579"/>
    <x v="494"/>
    <x v="363"/>
    <x v="13"/>
    <x v="490"/>
    <x v="53"/>
    <x v="2"/>
    <x v="7"/>
    <x v="15"/>
    <x v="2"/>
    <x v="156"/>
    <x v="426"/>
    <x v="0"/>
    <x v="0"/>
    <x v="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49"/>
    <x v="0"/>
    <x v="0"/>
    <x v="0"/>
    <x v="0"/>
    <x v="0"/>
    <x v="0"/>
    <x v="0"/>
    <x v="0"/>
    <x v="0"/>
    <x v="567"/>
    <x v="580"/>
    <x v="495"/>
    <x v="73"/>
    <x v="18"/>
    <x v="491"/>
    <x v="56"/>
    <x v="2"/>
    <x v="48"/>
    <x v="18"/>
    <x v="2"/>
    <x v="56"/>
    <x v="366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"/>
    <x v="2"/>
    <x v="2"/>
    <x v="0"/>
    <x v="2"/>
    <x v="2"/>
    <x v="2"/>
    <x v="2"/>
    <x v="2"/>
    <x v="0"/>
    <x v="568"/>
    <x v="581"/>
    <x v="496"/>
    <x v="157"/>
    <x v="31"/>
    <x v="492"/>
    <x v="34"/>
    <x v="4"/>
    <x v="10"/>
    <x v="3"/>
    <x v="2"/>
    <x v="172"/>
    <x v="42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49"/>
    <x v="6"/>
    <x v="6"/>
    <x v="0"/>
    <x v="6"/>
    <x v="6"/>
    <x v="6"/>
    <x v="6"/>
    <x v="6"/>
    <x v="0"/>
    <x v="569"/>
    <x v="582"/>
    <x v="497"/>
    <x v="201"/>
    <x v="62"/>
    <x v="493"/>
    <x v="58"/>
    <x v="7"/>
    <x v="17"/>
    <x v="35"/>
    <x v="3"/>
    <x v="124"/>
    <x v="42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9"/>
    <x v="7"/>
    <x v="7"/>
    <x v="0"/>
    <x v="7"/>
    <x v="7"/>
    <x v="7"/>
    <x v="7"/>
    <x v="7"/>
    <x v="0"/>
    <x v="570"/>
    <x v="583"/>
    <x v="498"/>
    <x v="77"/>
    <x v="69"/>
    <x v="494"/>
    <x v="165"/>
    <x v="12"/>
    <x v="127"/>
    <x v="94"/>
    <x v="21"/>
    <x v="225"/>
    <x v="80"/>
    <x v="0"/>
    <x v="0"/>
    <x v="42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9"/>
    <x v="8"/>
    <x v="8"/>
    <x v="0"/>
    <x v="8"/>
    <x v="8"/>
    <x v="8"/>
    <x v="8"/>
    <x v="8"/>
    <x v="0"/>
    <x v="571"/>
    <x v="584"/>
    <x v="499"/>
    <x v="333"/>
    <x v="22"/>
    <x v="417"/>
    <x v="166"/>
    <x v="8"/>
    <x v="66"/>
    <x v="25"/>
    <x v="5"/>
    <x v="226"/>
    <x v="429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9"/>
    <x v="11"/>
    <x v="11"/>
    <x v="0"/>
    <x v="11"/>
    <x v="11"/>
    <x v="11"/>
    <x v="11"/>
    <x v="11"/>
    <x v="0"/>
    <x v="572"/>
    <x v="585"/>
    <x v="500"/>
    <x v="60"/>
    <x v="54"/>
    <x v="495"/>
    <x v="97"/>
    <x v="1"/>
    <x v="13"/>
    <x v="35"/>
    <x v="3"/>
    <x v="184"/>
    <x v="43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9"/>
    <x v="13"/>
    <x v="14"/>
    <x v="0"/>
    <x v="13"/>
    <x v="14"/>
    <x v="14"/>
    <x v="14"/>
    <x v="14"/>
    <x v="0"/>
    <x v="573"/>
    <x v="586"/>
    <x v="501"/>
    <x v="74"/>
    <x v="62"/>
    <x v="195"/>
    <x v="167"/>
    <x v="1"/>
    <x v="115"/>
    <x v="5"/>
    <x v="0"/>
    <x v="227"/>
    <x v="160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9"/>
    <x v="15"/>
    <x v="16"/>
    <x v="0"/>
    <x v="15"/>
    <x v="16"/>
    <x v="16"/>
    <x v="16"/>
    <x v="16"/>
    <x v="0"/>
    <x v="574"/>
    <x v="587"/>
    <x v="502"/>
    <x v="301"/>
    <x v="35"/>
    <x v="496"/>
    <x v="53"/>
    <x v="1"/>
    <x v="17"/>
    <x v="31"/>
    <x v="3"/>
    <x v="31"/>
    <x v="412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49"/>
    <x v="16"/>
    <x v="17"/>
    <x v="0"/>
    <x v="16"/>
    <x v="17"/>
    <x v="17"/>
    <x v="17"/>
    <x v="17"/>
    <x v="0"/>
    <x v="514"/>
    <x v="588"/>
    <x v="503"/>
    <x v="364"/>
    <x v="18"/>
    <x v="497"/>
    <x v="108"/>
    <x v="2"/>
    <x v="17"/>
    <x v="22"/>
    <x v="3"/>
    <x v="174"/>
    <x v="3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49"/>
    <x v="17"/>
    <x v="18"/>
    <x v="0"/>
    <x v="17"/>
    <x v="18"/>
    <x v="18"/>
    <x v="18"/>
    <x v="18"/>
    <x v="0"/>
    <x v="575"/>
    <x v="589"/>
    <x v="504"/>
    <x v="223"/>
    <x v="18"/>
    <x v="129"/>
    <x v="76"/>
    <x v="1"/>
    <x v="61"/>
    <x v="17"/>
    <x v="3"/>
    <x v="13"/>
    <x v="10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49"/>
    <x v="18"/>
    <x v="19"/>
    <x v="0"/>
    <x v="18"/>
    <x v="19"/>
    <x v="19"/>
    <x v="19"/>
    <x v="19"/>
    <x v="0"/>
    <x v="576"/>
    <x v="590"/>
    <x v="294"/>
    <x v="274"/>
    <x v="39"/>
    <x v="498"/>
    <x v="69"/>
    <x v="2"/>
    <x v="128"/>
    <x v="4"/>
    <x v="3"/>
    <x v="228"/>
    <x v="431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0"/>
    <x v="10"/>
    <x v="18"/>
  </r>
  <r>
    <x v="49"/>
    <x v="19"/>
    <x v="20"/>
    <x v="1"/>
    <x v="14"/>
    <x v="20"/>
    <x v="20"/>
    <x v="20"/>
    <x v="20"/>
    <x v="0"/>
    <x v="577"/>
    <x v="591"/>
    <x v="300"/>
    <x v="134"/>
    <x v="39"/>
    <x v="499"/>
    <x v="27"/>
    <x v="2"/>
    <x v="32"/>
    <x v="23"/>
    <x v="3"/>
    <x v="26"/>
    <x v="43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49"/>
    <x v="11"/>
    <x v="21"/>
    <x v="1"/>
    <x v="11"/>
    <x v="20"/>
    <x v="20"/>
    <x v="20"/>
    <x v="20"/>
    <x v="0"/>
    <x v="578"/>
    <x v="592"/>
    <x v="505"/>
    <x v="153"/>
    <x v="25"/>
    <x v="195"/>
    <x v="44"/>
    <x v="2"/>
    <x v="11"/>
    <x v="18"/>
    <x v="3"/>
    <x v="62"/>
    <x v="43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49"/>
    <x v="0"/>
    <x v="22"/>
    <x v="1"/>
    <x v="0"/>
    <x v="21"/>
    <x v="21"/>
    <x v="20"/>
    <x v="20"/>
    <x v="0"/>
    <x v="579"/>
    <x v="593"/>
    <x v="506"/>
    <x v="365"/>
    <x v="45"/>
    <x v="176"/>
    <x v="68"/>
    <x v="2"/>
    <x v="11"/>
    <x v="17"/>
    <x v="3"/>
    <x v="42"/>
    <x v="43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"/>
    <x v="4"/>
    <x v="23"/>
    <x v="1"/>
    <x v="4"/>
    <x v="21"/>
    <x v="21"/>
    <x v="20"/>
    <x v="20"/>
    <x v="0"/>
    <x v="580"/>
    <x v="594"/>
    <x v="345"/>
    <x v="178"/>
    <x v="22"/>
    <x v="500"/>
    <x v="27"/>
    <x v="2"/>
    <x v="27"/>
    <x v="17"/>
    <x v="3"/>
    <x v="229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49"/>
    <x v="20"/>
    <x v="24"/>
    <x v="1"/>
    <x v="7"/>
    <x v="22"/>
    <x v="22"/>
    <x v="20"/>
    <x v="20"/>
    <x v="0"/>
    <x v="581"/>
    <x v="595"/>
    <x v="507"/>
    <x v="133"/>
    <x v="26"/>
    <x v="501"/>
    <x v="91"/>
    <x v="2"/>
    <x v="56"/>
    <x v="3"/>
    <x v="3"/>
    <x v="91"/>
    <x v="44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49"/>
    <x v="12"/>
    <x v="25"/>
    <x v="1"/>
    <x v="12"/>
    <x v="22"/>
    <x v="22"/>
    <x v="20"/>
    <x v="20"/>
    <x v="0"/>
    <x v="582"/>
    <x v="596"/>
    <x v="462"/>
    <x v="366"/>
    <x v="65"/>
    <x v="271"/>
    <x v="32"/>
    <x v="2"/>
    <x v="32"/>
    <x v="18"/>
    <x v="3"/>
    <x v="33"/>
    <x v="43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49"/>
    <x v="8"/>
    <x v="26"/>
    <x v="1"/>
    <x v="8"/>
    <x v="23"/>
    <x v="23"/>
    <x v="20"/>
    <x v="20"/>
    <x v="0"/>
    <x v="583"/>
    <x v="597"/>
    <x v="297"/>
    <x v="366"/>
    <x v="28"/>
    <x v="502"/>
    <x v="71"/>
    <x v="2"/>
    <x v="12"/>
    <x v="23"/>
    <x v="3"/>
    <x v="67"/>
    <x v="35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49"/>
    <x v="13"/>
    <x v="27"/>
    <x v="1"/>
    <x v="13"/>
    <x v="23"/>
    <x v="23"/>
    <x v="20"/>
    <x v="20"/>
    <x v="0"/>
    <x v="584"/>
    <x v="598"/>
    <x v="155"/>
    <x v="367"/>
    <x v="54"/>
    <x v="503"/>
    <x v="38"/>
    <x v="2"/>
    <x v="21"/>
    <x v="17"/>
    <x v="3"/>
    <x v="33"/>
    <x v="43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49"/>
    <x v="26"/>
    <x v="33"/>
    <x v="1"/>
    <x v="6"/>
    <x v="24"/>
    <x v="24"/>
    <x v="20"/>
    <x v="20"/>
    <x v="0"/>
    <x v="585"/>
    <x v="599"/>
    <x v="345"/>
    <x v="141"/>
    <x v="13"/>
    <x v="504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49"/>
    <x v="21"/>
    <x v="28"/>
    <x v="1"/>
    <x v="5"/>
    <x v="24"/>
    <x v="24"/>
    <x v="20"/>
    <x v="20"/>
    <x v="0"/>
    <x v="586"/>
    <x v="600"/>
    <x v="345"/>
    <x v="185"/>
    <x v="18"/>
    <x v="19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49"/>
    <x v="22"/>
    <x v="29"/>
    <x v="0"/>
    <x v="19"/>
    <x v="25"/>
    <x v="25"/>
    <x v="21"/>
    <x v="21"/>
    <x v="0"/>
    <x v="587"/>
    <x v="601"/>
    <x v="508"/>
    <x v="121"/>
    <x v="28"/>
    <x v="505"/>
    <x v="29"/>
    <x v="2"/>
    <x v="75"/>
    <x v="18"/>
    <x v="2"/>
    <x v="97"/>
    <x v="41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49"/>
    <x v="23"/>
    <x v="30"/>
    <x v="0"/>
    <x v="20"/>
    <x v="26"/>
    <x v="26"/>
    <x v="22"/>
    <x v="22"/>
    <x v="0"/>
    <x v="588"/>
    <x v="602"/>
    <x v="421"/>
    <x v="368"/>
    <x v="2"/>
    <x v="506"/>
    <x v="48"/>
    <x v="2"/>
    <x v="23"/>
    <x v="19"/>
    <x v="3"/>
    <x v="28"/>
    <x v="43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49"/>
    <x v="24"/>
    <x v="31"/>
    <x v="0"/>
    <x v="21"/>
    <x v="27"/>
    <x v="27"/>
    <x v="23"/>
    <x v="23"/>
    <x v="0"/>
    <x v="589"/>
    <x v="603"/>
    <x v="509"/>
    <x v="1"/>
    <x v="22"/>
    <x v="507"/>
    <x v="108"/>
    <x v="2"/>
    <x v="69"/>
    <x v="8"/>
    <x v="3"/>
    <x v="131"/>
    <x v="132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49"/>
    <x v="25"/>
    <x v="32"/>
    <x v="0"/>
    <x v="22"/>
    <x v="28"/>
    <x v="28"/>
    <x v="24"/>
    <x v="24"/>
    <x v="0"/>
    <x v="590"/>
    <x v="604"/>
    <x v="510"/>
    <x v="369"/>
    <x v="3"/>
    <x v="454"/>
    <x v="51"/>
    <x v="2"/>
    <x v="9"/>
    <x v="16"/>
    <x v="3"/>
    <x v="84"/>
    <x v="43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49"/>
    <x v="27"/>
    <x v="35"/>
    <x v="1"/>
    <x v="23"/>
    <x v="30"/>
    <x v="30"/>
    <x v="26"/>
    <x v="26"/>
    <x v="0"/>
    <x v="591"/>
    <x v="605"/>
    <x v="511"/>
    <x v="277"/>
    <x v="17"/>
    <x v="508"/>
    <x v="58"/>
    <x v="2"/>
    <x v="93"/>
    <x v="18"/>
    <x v="0"/>
    <x v="171"/>
    <x v="151"/>
    <x v="0"/>
    <x v="0"/>
    <x v="2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49"/>
    <x v="30"/>
    <x v="38"/>
    <x v="1"/>
    <x v="26"/>
    <x v="33"/>
    <x v="33"/>
    <x v="29"/>
    <x v="29"/>
    <x v="0"/>
    <x v="592"/>
    <x v="606"/>
    <x v="221"/>
    <x v="47"/>
    <x v="32"/>
    <x v="284"/>
    <x v="43"/>
    <x v="2"/>
    <x v="72"/>
    <x v="17"/>
    <x v="3"/>
    <x v="49"/>
    <x v="43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49"/>
    <x v="28"/>
    <x v="36"/>
    <x v="1"/>
    <x v="24"/>
    <x v="31"/>
    <x v="31"/>
    <x v="27"/>
    <x v="27"/>
    <x v="0"/>
    <x v="593"/>
    <x v="607"/>
    <x v="512"/>
    <x v="370"/>
    <x v="32"/>
    <x v="509"/>
    <x v="37"/>
    <x v="2"/>
    <x v="11"/>
    <x v="17"/>
    <x v="2"/>
    <x v="219"/>
    <x v="440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49"/>
    <x v="29"/>
    <x v="37"/>
    <x v="1"/>
    <x v="25"/>
    <x v="32"/>
    <x v="32"/>
    <x v="28"/>
    <x v="28"/>
    <x v="0"/>
    <x v="594"/>
    <x v="608"/>
    <x v="513"/>
    <x v="324"/>
    <x v="13"/>
    <x v="510"/>
    <x v="106"/>
    <x v="2"/>
    <x v="75"/>
    <x v="13"/>
    <x v="2"/>
    <x v="93"/>
    <x v="441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50"/>
    <x v="0"/>
    <x v="0"/>
    <x v="0"/>
    <x v="0"/>
    <x v="0"/>
    <x v="0"/>
    <x v="0"/>
    <x v="0"/>
    <x v="0"/>
    <x v="471"/>
    <x v="609"/>
    <x v="514"/>
    <x v="371"/>
    <x v="48"/>
    <x v="511"/>
    <x v="150"/>
    <x v="2"/>
    <x v="13"/>
    <x v="8"/>
    <x v="8"/>
    <x v="68"/>
    <x v="442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"/>
    <x v="2"/>
    <x v="2"/>
    <x v="0"/>
    <x v="2"/>
    <x v="2"/>
    <x v="2"/>
    <x v="2"/>
    <x v="2"/>
    <x v="0"/>
    <x v="595"/>
    <x v="610"/>
    <x v="515"/>
    <x v="189"/>
    <x v="28"/>
    <x v="512"/>
    <x v="34"/>
    <x v="7"/>
    <x v="7"/>
    <x v="3"/>
    <x v="2"/>
    <x v="230"/>
    <x v="443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50"/>
    <x v="6"/>
    <x v="6"/>
    <x v="0"/>
    <x v="6"/>
    <x v="6"/>
    <x v="6"/>
    <x v="6"/>
    <x v="6"/>
    <x v="0"/>
    <x v="596"/>
    <x v="611"/>
    <x v="430"/>
    <x v="372"/>
    <x v="0"/>
    <x v="513"/>
    <x v="97"/>
    <x v="1"/>
    <x v="19"/>
    <x v="9"/>
    <x v="3"/>
    <x v="187"/>
    <x v="33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0"/>
    <x v="7"/>
    <x v="7"/>
    <x v="0"/>
    <x v="7"/>
    <x v="7"/>
    <x v="7"/>
    <x v="7"/>
    <x v="7"/>
    <x v="0"/>
    <x v="597"/>
    <x v="612"/>
    <x v="516"/>
    <x v="287"/>
    <x v="31"/>
    <x v="514"/>
    <x v="168"/>
    <x v="8"/>
    <x v="129"/>
    <x v="95"/>
    <x v="22"/>
    <x v="231"/>
    <x v="222"/>
    <x v="2"/>
    <x v="2"/>
    <x v="43"/>
    <x v="1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1"/>
    <x v="11"/>
    <x v="7"/>
  </r>
  <r>
    <x v="50"/>
    <x v="8"/>
    <x v="8"/>
    <x v="0"/>
    <x v="8"/>
    <x v="8"/>
    <x v="8"/>
    <x v="8"/>
    <x v="8"/>
    <x v="0"/>
    <x v="598"/>
    <x v="613"/>
    <x v="517"/>
    <x v="373"/>
    <x v="32"/>
    <x v="515"/>
    <x v="127"/>
    <x v="0"/>
    <x v="25"/>
    <x v="96"/>
    <x v="5"/>
    <x v="232"/>
    <x v="3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50"/>
    <x v="11"/>
    <x v="11"/>
    <x v="0"/>
    <x v="11"/>
    <x v="11"/>
    <x v="11"/>
    <x v="11"/>
    <x v="11"/>
    <x v="0"/>
    <x v="599"/>
    <x v="614"/>
    <x v="391"/>
    <x v="374"/>
    <x v="17"/>
    <x v="516"/>
    <x v="76"/>
    <x v="2"/>
    <x v="75"/>
    <x v="13"/>
    <x v="3"/>
    <x v="148"/>
    <x v="44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0"/>
    <x v="13"/>
    <x v="14"/>
    <x v="0"/>
    <x v="13"/>
    <x v="14"/>
    <x v="14"/>
    <x v="14"/>
    <x v="14"/>
    <x v="0"/>
    <x v="600"/>
    <x v="615"/>
    <x v="518"/>
    <x v="286"/>
    <x v="23"/>
    <x v="517"/>
    <x v="169"/>
    <x v="1"/>
    <x v="4"/>
    <x v="30"/>
    <x v="0"/>
    <x v="233"/>
    <x v="76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50"/>
    <x v="15"/>
    <x v="16"/>
    <x v="0"/>
    <x v="15"/>
    <x v="16"/>
    <x v="16"/>
    <x v="16"/>
    <x v="16"/>
    <x v="0"/>
    <x v="601"/>
    <x v="616"/>
    <x v="329"/>
    <x v="375"/>
    <x v="28"/>
    <x v="518"/>
    <x v="39"/>
    <x v="7"/>
    <x v="11"/>
    <x v="19"/>
    <x v="3"/>
    <x v="57"/>
    <x v="44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50"/>
    <x v="16"/>
    <x v="17"/>
    <x v="0"/>
    <x v="16"/>
    <x v="17"/>
    <x v="17"/>
    <x v="17"/>
    <x v="17"/>
    <x v="0"/>
    <x v="602"/>
    <x v="617"/>
    <x v="519"/>
    <x v="376"/>
    <x v="10"/>
    <x v="519"/>
    <x v="106"/>
    <x v="0"/>
    <x v="23"/>
    <x v="22"/>
    <x v="3"/>
    <x v="115"/>
    <x v="44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50"/>
    <x v="17"/>
    <x v="18"/>
    <x v="0"/>
    <x v="17"/>
    <x v="18"/>
    <x v="18"/>
    <x v="18"/>
    <x v="18"/>
    <x v="0"/>
    <x v="603"/>
    <x v="618"/>
    <x v="520"/>
    <x v="189"/>
    <x v="13"/>
    <x v="105"/>
    <x v="21"/>
    <x v="2"/>
    <x v="103"/>
    <x v="13"/>
    <x v="0"/>
    <x v="22"/>
    <x v="44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50"/>
    <x v="18"/>
    <x v="19"/>
    <x v="0"/>
    <x v="18"/>
    <x v="19"/>
    <x v="19"/>
    <x v="19"/>
    <x v="19"/>
    <x v="0"/>
    <x v="604"/>
    <x v="619"/>
    <x v="521"/>
    <x v="300"/>
    <x v="13"/>
    <x v="520"/>
    <x v="170"/>
    <x v="0"/>
    <x v="130"/>
    <x v="58"/>
    <x v="1"/>
    <x v="234"/>
    <x v="290"/>
    <x v="0"/>
    <x v="0"/>
    <x v="1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50"/>
    <x v="19"/>
    <x v="20"/>
    <x v="1"/>
    <x v="14"/>
    <x v="20"/>
    <x v="20"/>
    <x v="20"/>
    <x v="20"/>
    <x v="0"/>
    <x v="605"/>
    <x v="620"/>
    <x v="84"/>
    <x v="344"/>
    <x v="45"/>
    <x v="521"/>
    <x v="27"/>
    <x v="2"/>
    <x v="11"/>
    <x v="18"/>
    <x v="2"/>
    <x v="164"/>
    <x v="9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50"/>
    <x v="11"/>
    <x v="21"/>
    <x v="1"/>
    <x v="11"/>
    <x v="20"/>
    <x v="20"/>
    <x v="20"/>
    <x v="20"/>
    <x v="0"/>
    <x v="606"/>
    <x v="621"/>
    <x v="505"/>
    <x v="99"/>
    <x v="33"/>
    <x v="461"/>
    <x v="45"/>
    <x v="2"/>
    <x v="32"/>
    <x v="18"/>
    <x v="3"/>
    <x v="43"/>
    <x v="4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0"/>
    <x v="0"/>
    <x v="22"/>
    <x v="1"/>
    <x v="0"/>
    <x v="21"/>
    <x v="21"/>
    <x v="20"/>
    <x v="20"/>
    <x v="0"/>
    <x v="607"/>
    <x v="622"/>
    <x v="522"/>
    <x v="377"/>
    <x v="45"/>
    <x v="209"/>
    <x v="48"/>
    <x v="2"/>
    <x v="12"/>
    <x v="23"/>
    <x v="3"/>
    <x v="61"/>
    <x v="44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"/>
    <x v="4"/>
    <x v="23"/>
    <x v="1"/>
    <x v="4"/>
    <x v="21"/>
    <x v="21"/>
    <x v="20"/>
    <x v="20"/>
    <x v="0"/>
    <x v="608"/>
    <x v="623"/>
    <x v="321"/>
    <x v="269"/>
    <x v="65"/>
    <x v="522"/>
    <x v="27"/>
    <x v="2"/>
    <x v="32"/>
    <x v="23"/>
    <x v="3"/>
    <x v="26"/>
    <x v="44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50"/>
    <x v="20"/>
    <x v="24"/>
    <x v="1"/>
    <x v="7"/>
    <x v="22"/>
    <x v="22"/>
    <x v="20"/>
    <x v="20"/>
    <x v="0"/>
    <x v="609"/>
    <x v="624"/>
    <x v="523"/>
    <x v="300"/>
    <x v="57"/>
    <x v="523"/>
    <x v="40"/>
    <x v="2"/>
    <x v="126"/>
    <x v="3"/>
    <x v="2"/>
    <x v="201"/>
    <x v="275"/>
    <x v="0"/>
    <x v="0"/>
    <x v="1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0"/>
    <x v="12"/>
    <x v="25"/>
    <x v="1"/>
    <x v="12"/>
    <x v="22"/>
    <x v="22"/>
    <x v="20"/>
    <x v="20"/>
    <x v="0"/>
    <x v="610"/>
    <x v="625"/>
    <x v="524"/>
    <x v="204"/>
    <x v="40"/>
    <x v="524"/>
    <x v="45"/>
    <x v="2"/>
    <x v="19"/>
    <x v="16"/>
    <x v="3"/>
    <x v="81"/>
    <x v="45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50"/>
    <x v="8"/>
    <x v="26"/>
    <x v="1"/>
    <x v="8"/>
    <x v="23"/>
    <x v="23"/>
    <x v="20"/>
    <x v="20"/>
    <x v="0"/>
    <x v="611"/>
    <x v="626"/>
    <x v="525"/>
    <x v="378"/>
    <x v="28"/>
    <x v="47"/>
    <x v="45"/>
    <x v="2"/>
    <x v="12"/>
    <x v="16"/>
    <x v="3"/>
    <x v="27"/>
    <x v="38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50"/>
    <x v="13"/>
    <x v="27"/>
    <x v="1"/>
    <x v="13"/>
    <x v="23"/>
    <x v="23"/>
    <x v="20"/>
    <x v="20"/>
    <x v="0"/>
    <x v="612"/>
    <x v="627"/>
    <x v="359"/>
    <x v="379"/>
    <x v="15"/>
    <x v="430"/>
    <x v="44"/>
    <x v="2"/>
    <x v="21"/>
    <x v="18"/>
    <x v="3"/>
    <x v="43"/>
    <x v="16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50"/>
    <x v="26"/>
    <x v="33"/>
    <x v="1"/>
    <x v="6"/>
    <x v="24"/>
    <x v="24"/>
    <x v="20"/>
    <x v="20"/>
    <x v="0"/>
    <x v="613"/>
    <x v="628"/>
    <x v="526"/>
    <x v="380"/>
    <x v="18"/>
    <x v="525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0"/>
    <x v="21"/>
    <x v="28"/>
    <x v="1"/>
    <x v="5"/>
    <x v="24"/>
    <x v="24"/>
    <x v="20"/>
    <x v="20"/>
    <x v="0"/>
    <x v="614"/>
    <x v="323"/>
    <x v="326"/>
    <x v="381"/>
    <x v="0"/>
    <x v="526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50"/>
    <x v="22"/>
    <x v="29"/>
    <x v="0"/>
    <x v="19"/>
    <x v="25"/>
    <x v="25"/>
    <x v="21"/>
    <x v="21"/>
    <x v="0"/>
    <x v="615"/>
    <x v="629"/>
    <x v="268"/>
    <x v="3"/>
    <x v="54"/>
    <x v="527"/>
    <x v="64"/>
    <x v="2"/>
    <x v="34"/>
    <x v="7"/>
    <x v="2"/>
    <x v="120"/>
    <x v="442"/>
    <x v="0"/>
    <x v="0"/>
    <x v="2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50"/>
    <x v="23"/>
    <x v="30"/>
    <x v="0"/>
    <x v="20"/>
    <x v="26"/>
    <x v="26"/>
    <x v="22"/>
    <x v="22"/>
    <x v="0"/>
    <x v="403"/>
    <x v="630"/>
    <x v="527"/>
    <x v="368"/>
    <x v="3"/>
    <x v="448"/>
    <x v="33"/>
    <x v="2"/>
    <x v="72"/>
    <x v="23"/>
    <x v="3"/>
    <x v="128"/>
    <x v="451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50"/>
    <x v="24"/>
    <x v="31"/>
    <x v="0"/>
    <x v="21"/>
    <x v="27"/>
    <x v="27"/>
    <x v="23"/>
    <x v="23"/>
    <x v="0"/>
    <x v="616"/>
    <x v="631"/>
    <x v="265"/>
    <x v="382"/>
    <x v="40"/>
    <x v="395"/>
    <x v="21"/>
    <x v="0"/>
    <x v="44"/>
    <x v="68"/>
    <x v="2"/>
    <x v="141"/>
    <x v="185"/>
    <x v="0"/>
    <x v="0"/>
    <x v="2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50"/>
    <x v="25"/>
    <x v="32"/>
    <x v="0"/>
    <x v="22"/>
    <x v="28"/>
    <x v="28"/>
    <x v="24"/>
    <x v="24"/>
    <x v="0"/>
    <x v="617"/>
    <x v="632"/>
    <x v="528"/>
    <x v="281"/>
    <x v="5"/>
    <x v="396"/>
    <x v="74"/>
    <x v="2"/>
    <x v="26"/>
    <x v="17"/>
    <x v="2"/>
    <x v="138"/>
    <x v="45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50"/>
    <x v="27"/>
    <x v="35"/>
    <x v="1"/>
    <x v="23"/>
    <x v="30"/>
    <x v="30"/>
    <x v="26"/>
    <x v="26"/>
    <x v="0"/>
    <x v="618"/>
    <x v="633"/>
    <x v="430"/>
    <x v="377"/>
    <x v="18"/>
    <x v="351"/>
    <x v="19"/>
    <x v="2"/>
    <x v="101"/>
    <x v="35"/>
    <x v="2"/>
    <x v="14"/>
    <x v="453"/>
    <x v="0"/>
    <x v="0"/>
    <x v="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50"/>
    <x v="30"/>
    <x v="38"/>
    <x v="1"/>
    <x v="26"/>
    <x v="33"/>
    <x v="33"/>
    <x v="29"/>
    <x v="29"/>
    <x v="0"/>
    <x v="619"/>
    <x v="634"/>
    <x v="529"/>
    <x v="221"/>
    <x v="45"/>
    <x v="454"/>
    <x v="48"/>
    <x v="2"/>
    <x v="72"/>
    <x v="23"/>
    <x v="3"/>
    <x v="54"/>
    <x v="45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50"/>
    <x v="28"/>
    <x v="36"/>
    <x v="1"/>
    <x v="24"/>
    <x v="31"/>
    <x v="31"/>
    <x v="27"/>
    <x v="27"/>
    <x v="0"/>
    <x v="620"/>
    <x v="635"/>
    <x v="530"/>
    <x v="383"/>
    <x v="32"/>
    <x v="528"/>
    <x v="29"/>
    <x v="2"/>
    <x v="12"/>
    <x v="19"/>
    <x v="3"/>
    <x v="128"/>
    <x v="45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50"/>
    <x v="29"/>
    <x v="37"/>
    <x v="1"/>
    <x v="25"/>
    <x v="32"/>
    <x v="32"/>
    <x v="28"/>
    <x v="28"/>
    <x v="0"/>
    <x v="621"/>
    <x v="636"/>
    <x v="531"/>
    <x v="384"/>
    <x v="13"/>
    <x v="117"/>
    <x v="58"/>
    <x v="2"/>
    <x v="55"/>
    <x v="13"/>
    <x v="3"/>
    <x v="50"/>
    <x v="124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51"/>
    <x v="0"/>
    <x v="0"/>
    <x v="0"/>
    <x v="0"/>
    <x v="0"/>
    <x v="0"/>
    <x v="0"/>
    <x v="0"/>
    <x v="0"/>
    <x v="622"/>
    <x v="637"/>
    <x v="532"/>
    <x v="385"/>
    <x v="11"/>
    <x v="529"/>
    <x v="56"/>
    <x v="1"/>
    <x v="12"/>
    <x v="35"/>
    <x v="0"/>
    <x v="68"/>
    <x v="45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"/>
    <x v="2"/>
    <x v="2"/>
    <x v="0"/>
    <x v="2"/>
    <x v="2"/>
    <x v="2"/>
    <x v="2"/>
    <x v="2"/>
    <x v="0"/>
    <x v="623"/>
    <x v="638"/>
    <x v="515"/>
    <x v="386"/>
    <x v="28"/>
    <x v="530"/>
    <x v="69"/>
    <x v="4"/>
    <x v="34"/>
    <x v="75"/>
    <x v="4"/>
    <x v="235"/>
    <x v="45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51"/>
    <x v="6"/>
    <x v="6"/>
    <x v="0"/>
    <x v="6"/>
    <x v="6"/>
    <x v="6"/>
    <x v="6"/>
    <x v="6"/>
    <x v="0"/>
    <x v="624"/>
    <x v="639"/>
    <x v="533"/>
    <x v="381"/>
    <x v="0"/>
    <x v="531"/>
    <x v="82"/>
    <x v="1"/>
    <x v="12"/>
    <x v="22"/>
    <x v="3"/>
    <x v="115"/>
    <x v="45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1"/>
    <x v="7"/>
    <x v="7"/>
    <x v="0"/>
    <x v="7"/>
    <x v="7"/>
    <x v="7"/>
    <x v="7"/>
    <x v="7"/>
    <x v="0"/>
    <x v="625"/>
    <x v="640"/>
    <x v="534"/>
    <x v="387"/>
    <x v="54"/>
    <x v="532"/>
    <x v="171"/>
    <x v="8"/>
    <x v="131"/>
    <x v="97"/>
    <x v="26"/>
    <x v="236"/>
    <x v="200"/>
    <x v="2"/>
    <x v="2"/>
    <x v="43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1"/>
    <x v="8"/>
    <x v="8"/>
    <x v="0"/>
    <x v="8"/>
    <x v="8"/>
    <x v="8"/>
    <x v="8"/>
    <x v="8"/>
    <x v="0"/>
    <x v="21"/>
    <x v="641"/>
    <x v="535"/>
    <x v="142"/>
    <x v="32"/>
    <x v="533"/>
    <x v="172"/>
    <x v="7"/>
    <x v="30"/>
    <x v="85"/>
    <x v="6"/>
    <x v="101"/>
    <x v="204"/>
    <x v="0"/>
    <x v="0"/>
    <x v="3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51"/>
    <x v="11"/>
    <x v="11"/>
    <x v="0"/>
    <x v="11"/>
    <x v="11"/>
    <x v="11"/>
    <x v="11"/>
    <x v="11"/>
    <x v="0"/>
    <x v="626"/>
    <x v="642"/>
    <x v="536"/>
    <x v="151"/>
    <x v="17"/>
    <x v="534"/>
    <x v="76"/>
    <x v="0"/>
    <x v="23"/>
    <x v="13"/>
    <x v="3"/>
    <x v="115"/>
    <x v="45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1"/>
    <x v="13"/>
    <x v="14"/>
    <x v="0"/>
    <x v="13"/>
    <x v="14"/>
    <x v="14"/>
    <x v="14"/>
    <x v="14"/>
    <x v="0"/>
    <x v="627"/>
    <x v="643"/>
    <x v="537"/>
    <x v="46"/>
    <x v="4"/>
    <x v="535"/>
    <x v="173"/>
    <x v="2"/>
    <x v="132"/>
    <x v="63"/>
    <x v="4"/>
    <x v="237"/>
    <x v="152"/>
    <x v="0"/>
    <x v="0"/>
    <x v="1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51"/>
    <x v="15"/>
    <x v="16"/>
    <x v="0"/>
    <x v="15"/>
    <x v="16"/>
    <x v="16"/>
    <x v="16"/>
    <x v="16"/>
    <x v="0"/>
    <x v="628"/>
    <x v="644"/>
    <x v="40"/>
    <x v="149"/>
    <x v="69"/>
    <x v="536"/>
    <x v="33"/>
    <x v="4"/>
    <x v="13"/>
    <x v="31"/>
    <x v="4"/>
    <x v="187"/>
    <x v="46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51"/>
    <x v="16"/>
    <x v="17"/>
    <x v="0"/>
    <x v="16"/>
    <x v="17"/>
    <x v="17"/>
    <x v="17"/>
    <x v="17"/>
    <x v="0"/>
    <x v="629"/>
    <x v="645"/>
    <x v="538"/>
    <x v="388"/>
    <x v="10"/>
    <x v="537"/>
    <x v="74"/>
    <x v="2"/>
    <x v="12"/>
    <x v="13"/>
    <x v="3"/>
    <x v="106"/>
    <x v="17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51"/>
    <x v="17"/>
    <x v="18"/>
    <x v="0"/>
    <x v="17"/>
    <x v="18"/>
    <x v="18"/>
    <x v="18"/>
    <x v="18"/>
    <x v="0"/>
    <x v="630"/>
    <x v="646"/>
    <x v="539"/>
    <x v="343"/>
    <x v="17"/>
    <x v="538"/>
    <x v="72"/>
    <x v="2"/>
    <x v="126"/>
    <x v="22"/>
    <x v="3"/>
    <x v="56"/>
    <x v="211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51"/>
    <x v="18"/>
    <x v="19"/>
    <x v="0"/>
    <x v="18"/>
    <x v="19"/>
    <x v="19"/>
    <x v="19"/>
    <x v="19"/>
    <x v="0"/>
    <x v="631"/>
    <x v="647"/>
    <x v="540"/>
    <x v="67"/>
    <x v="55"/>
    <x v="457"/>
    <x v="149"/>
    <x v="2"/>
    <x v="101"/>
    <x v="68"/>
    <x v="3"/>
    <x v="238"/>
    <x v="461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51"/>
    <x v="19"/>
    <x v="20"/>
    <x v="1"/>
    <x v="14"/>
    <x v="20"/>
    <x v="20"/>
    <x v="20"/>
    <x v="20"/>
    <x v="0"/>
    <x v="632"/>
    <x v="648"/>
    <x v="541"/>
    <x v="374"/>
    <x v="45"/>
    <x v="374"/>
    <x v="44"/>
    <x v="2"/>
    <x v="11"/>
    <x v="16"/>
    <x v="3"/>
    <x v="32"/>
    <x v="46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51"/>
    <x v="11"/>
    <x v="21"/>
    <x v="1"/>
    <x v="11"/>
    <x v="20"/>
    <x v="20"/>
    <x v="20"/>
    <x v="20"/>
    <x v="0"/>
    <x v="633"/>
    <x v="649"/>
    <x v="542"/>
    <x v="389"/>
    <x v="49"/>
    <x v="539"/>
    <x v="71"/>
    <x v="2"/>
    <x v="11"/>
    <x v="18"/>
    <x v="3"/>
    <x v="42"/>
    <x v="46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1"/>
    <x v="0"/>
    <x v="22"/>
    <x v="1"/>
    <x v="0"/>
    <x v="21"/>
    <x v="21"/>
    <x v="20"/>
    <x v="20"/>
    <x v="0"/>
    <x v="634"/>
    <x v="650"/>
    <x v="543"/>
    <x v="287"/>
    <x v="4"/>
    <x v="540"/>
    <x v="39"/>
    <x v="2"/>
    <x v="26"/>
    <x v="19"/>
    <x v="3"/>
    <x v="219"/>
    <x v="46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"/>
    <x v="4"/>
    <x v="23"/>
    <x v="1"/>
    <x v="4"/>
    <x v="21"/>
    <x v="21"/>
    <x v="20"/>
    <x v="20"/>
    <x v="0"/>
    <x v="369"/>
    <x v="651"/>
    <x v="321"/>
    <x v="65"/>
    <x v="40"/>
    <x v="541"/>
    <x v="27"/>
    <x v="2"/>
    <x v="21"/>
    <x v="17"/>
    <x v="3"/>
    <x v="26"/>
    <x v="29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51"/>
    <x v="20"/>
    <x v="24"/>
    <x v="1"/>
    <x v="7"/>
    <x v="22"/>
    <x v="22"/>
    <x v="20"/>
    <x v="20"/>
    <x v="0"/>
    <x v="635"/>
    <x v="652"/>
    <x v="232"/>
    <x v="149"/>
    <x v="26"/>
    <x v="542"/>
    <x v="17"/>
    <x v="2"/>
    <x v="56"/>
    <x v="65"/>
    <x v="2"/>
    <x v="239"/>
    <x v="386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1"/>
    <x v="12"/>
    <x v="25"/>
    <x v="1"/>
    <x v="12"/>
    <x v="22"/>
    <x v="22"/>
    <x v="20"/>
    <x v="20"/>
    <x v="0"/>
    <x v="636"/>
    <x v="653"/>
    <x v="544"/>
    <x v="390"/>
    <x v="50"/>
    <x v="543"/>
    <x v="26"/>
    <x v="2"/>
    <x v="21"/>
    <x v="16"/>
    <x v="3"/>
    <x v="81"/>
    <x v="4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51"/>
    <x v="8"/>
    <x v="26"/>
    <x v="1"/>
    <x v="8"/>
    <x v="23"/>
    <x v="23"/>
    <x v="20"/>
    <x v="20"/>
    <x v="0"/>
    <x v="637"/>
    <x v="654"/>
    <x v="467"/>
    <x v="59"/>
    <x v="57"/>
    <x v="544"/>
    <x v="27"/>
    <x v="2"/>
    <x v="11"/>
    <x v="17"/>
    <x v="3"/>
    <x v="37"/>
    <x v="46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51"/>
    <x v="13"/>
    <x v="27"/>
    <x v="1"/>
    <x v="13"/>
    <x v="23"/>
    <x v="23"/>
    <x v="20"/>
    <x v="20"/>
    <x v="0"/>
    <x v="638"/>
    <x v="655"/>
    <x v="545"/>
    <x v="256"/>
    <x v="50"/>
    <x v="469"/>
    <x v="27"/>
    <x v="2"/>
    <x v="11"/>
    <x v="17"/>
    <x v="3"/>
    <x v="37"/>
    <x v="46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51"/>
    <x v="26"/>
    <x v="33"/>
    <x v="1"/>
    <x v="6"/>
    <x v="24"/>
    <x v="24"/>
    <x v="20"/>
    <x v="20"/>
    <x v="0"/>
    <x v="639"/>
    <x v="656"/>
    <x v="546"/>
    <x v="361"/>
    <x v="22"/>
    <x v="29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1"/>
    <x v="21"/>
    <x v="28"/>
    <x v="1"/>
    <x v="5"/>
    <x v="24"/>
    <x v="24"/>
    <x v="20"/>
    <x v="20"/>
    <x v="0"/>
    <x v="640"/>
    <x v="657"/>
    <x v="547"/>
    <x v="391"/>
    <x v="32"/>
    <x v="545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51"/>
    <x v="22"/>
    <x v="29"/>
    <x v="0"/>
    <x v="19"/>
    <x v="25"/>
    <x v="25"/>
    <x v="21"/>
    <x v="21"/>
    <x v="0"/>
    <x v="641"/>
    <x v="658"/>
    <x v="548"/>
    <x v="14"/>
    <x v="31"/>
    <x v="546"/>
    <x v="82"/>
    <x v="1"/>
    <x v="99"/>
    <x v="22"/>
    <x v="2"/>
    <x v="200"/>
    <x v="407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51"/>
    <x v="23"/>
    <x v="30"/>
    <x v="0"/>
    <x v="20"/>
    <x v="26"/>
    <x v="26"/>
    <x v="22"/>
    <x v="22"/>
    <x v="0"/>
    <x v="631"/>
    <x v="659"/>
    <x v="549"/>
    <x v="148"/>
    <x v="1"/>
    <x v="292"/>
    <x v="28"/>
    <x v="2"/>
    <x v="9"/>
    <x v="31"/>
    <x v="2"/>
    <x v="28"/>
    <x v="7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51"/>
    <x v="24"/>
    <x v="31"/>
    <x v="0"/>
    <x v="21"/>
    <x v="27"/>
    <x v="27"/>
    <x v="23"/>
    <x v="23"/>
    <x v="0"/>
    <x v="642"/>
    <x v="660"/>
    <x v="59"/>
    <x v="392"/>
    <x v="40"/>
    <x v="547"/>
    <x v="74"/>
    <x v="2"/>
    <x v="51"/>
    <x v="25"/>
    <x v="0"/>
    <x v="239"/>
    <x v="467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51"/>
    <x v="25"/>
    <x v="32"/>
    <x v="0"/>
    <x v="22"/>
    <x v="28"/>
    <x v="28"/>
    <x v="24"/>
    <x v="24"/>
    <x v="0"/>
    <x v="388"/>
    <x v="661"/>
    <x v="550"/>
    <x v="384"/>
    <x v="5"/>
    <x v="548"/>
    <x v="91"/>
    <x v="2"/>
    <x v="17"/>
    <x v="18"/>
    <x v="3"/>
    <x v="187"/>
    <x v="46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51"/>
    <x v="27"/>
    <x v="35"/>
    <x v="1"/>
    <x v="23"/>
    <x v="30"/>
    <x v="30"/>
    <x v="26"/>
    <x v="26"/>
    <x v="0"/>
    <x v="643"/>
    <x v="662"/>
    <x v="162"/>
    <x v="375"/>
    <x v="17"/>
    <x v="443"/>
    <x v="98"/>
    <x v="1"/>
    <x v="103"/>
    <x v="19"/>
    <x v="0"/>
    <x v="50"/>
    <x v="469"/>
    <x v="0"/>
    <x v="0"/>
    <x v="8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51"/>
    <x v="30"/>
    <x v="38"/>
    <x v="1"/>
    <x v="26"/>
    <x v="33"/>
    <x v="33"/>
    <x v="29"/>
    <x v="29"/>
    <x v="0"/>
    <x v="644"/>
    <x v="663"/>
    <x v="118"/>
    <x v="393"/>
    <x v="45"/>
    <x v="49"/>
    <x v="79"/>
    <x v="2"/>
    <x v="12"/>
    <x v="23"/>
    <x v="3"/>
    <x v="174"/>
    <x v="47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51"/>
    <x v="28"/>
    <x v="36"/>
    <x v="1"/>
    <x v="24"/>
    <x v="31"/>
    <x v="31"/>
    <x v="27"/>
    <x v="27"/>
    <x v="0"/>
    <x v="645"/>
    <x v="664"/>
    <x v="551"/>
    <x v="319"/>
    <x v="32"/>
    <x v="549"/>
    <x v="37"/>
    <x v="2"/>
    <x v="26"/>
    <x v="23"/>
    <x v="2"/>
    <x v="61"/>
    <x v="35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51"/>
    <x v="29"/>
    <x v="37"/>
    <x v="1"/>
    <x v="25"/>
    <x v="32"/>
    <x v="32"/>
    <x v="28"/>
    <x v="28"/>
    <x v="0"/>
    <x v="646"/>
    <x v="665"/>
    <x v="520"/>
    <x v="394"/>
    <x v="13"/>
    <x v="550"/>
    <x v="82"/>
    <x v="0"/>
    <x v="64"/>
    <x v="22"/>
    <x v="2"/>
    <x v="22"/>
    <x v="172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52"/>
    <x v="0"/>
    <x v="0"/>
    <x v="0"/>
    <x v="0"/>
    <x v="0"/>
    <x v="0"/>
    <x v="0"/>
    <x v="0"/>
    <x v="0"/>
    <x v="647"/>
    <x v="666"/>
    <x v="539"/>
    <x v="285"/>
    <x v="17"/>
    <x v="551"/>
    <x v="49"/>
    <x v="2"/>
    <x v="48"/>
    <x v="31"/>
    <x v="3"/>
    <x v="110"/>
    <x v="39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2"/>
    <x v="2"/>
    <x v="2"/>
    <x v="0"/>
    <x v="2"/>
    <x v="2"/>
    <x v="2"/>
    <x v="2"/>
    <x v="2"/>
    <x v="0"/>
    <x v="648"/>
    <x v="667"/>
    <x v="552"/>
    <x v="295"/>
    <x v="25"/>
    <x v="552"/>
    <x v="141"/>
    <x v="1"/>
    <x v="55"/>
    <x v="6"/>
    <x v="1"/>
    <x v="206"/>
    <x v="47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52"/>
    <x v="6"/>
    <x v="6"/>
    <x v="0"/>
    <x v="6"/>
    <x v="6"/>
    <x v="6"/>
    <x v="6"/>
    <x v="6"/>
    <x v="0"/>
    <x v="649"/>
    <x v="668"/>
    <x v="553"/>
    <x v="239"/>
    <x v="38"/>
    <x v="553"/>
    <x v="29"/>
    <x v="2"/>
    <x v="26"/>
    <x v="13"/>
    <x v="3"/>
    <x v="72"/>
    <x v="47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2"/>
    <x v="7"/>
    <x v="7"/>
    <x v="0"/>
    <x v="7"/>
    <x v="7"/>
    <x v="7"/>
    <x v="7"/>
    <x v="7"/>
    <x v="0"/>
    <x v="650"/>
    <x v="669"/>
    <x v="554"/>
    <x v="395"/>
    <x v="51"/>
    <x v="554"/>
    <x v="174"/>
    <x v="0"/>
    <x v="133"/>
    <x v="98"/>
    <x v="27"/>
    <x v="240"/>
    <x v="270"/>
    <x v="0"/>
    <x v="0"/>
    <x v="44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2"/>
    <x v="8"/>
    <x v="8"/>
    <x v="0"/>
    <x v="8"/>
    <x v="8"/>
    <x v="8"/>
    <x v="8"/>
    <x v="8"/>
    <x v="0"/>
    <x v="651"/>
    <x v="670"/>
    <x v="555"/>
    <x v="333"/>
    <x v="22"/>
    <x v="36"/>
    <x v="175"/>
    <x v="8"/>
    <x v="120"/>
    <x v="11"/>
    <x v="1"/>
    <x v="63"/>
    <x v="473"/>
    <x v="2"/>
    <x v="9"/>
    <x v="4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52"/>
    <x v="11"/>
    <x v="11"/>
    <x v="0"/>
    <x v="11"/>
    <x v="11"/>
    <x v="11"/>
    <x v="11"/>
    <x v="11"/>
    <x v="0"/>
    <x v="652"/>
    <x v="671"/>
    <x v="556"/>
    <x v="95"/>
    <x v="4"/>
    <x v="555"/>
    <x v="98"/>
    <x v="2"/>
    <x v="17"/>
    <x v="22"/>
    <x v="3"/>
    <x v="138"/>
    <x v="5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2"/>
    <x v="13"/>
    <x v="14"/>
    <x v="0"/>
    <x v="13"/>
    <x v="14"/>
    <x v="14"/>
    <x v="14"/>
    <x v="14"/>
    <x v="0"/>
    <x v="653"/>
    <x v="672"/>
    <x v="557"/>
    <x v="174"/>
    <x v="65"/>
    <x v="136"/>
    <x v="176"/>
    <x v="1"/>
    <x v="134"/>
    <x v="14"/>
    <x v="1"/>
    <x v="214"/>
    <x v="300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52"/>
    <x v="15"/>
    <x v="16"/>
    <x v="0"/>
    <x v="15"/>
    <x v="16"/>
    <x v="16"/>
    <x v="16"/>
    <x v="16"/>
    <x v="0"/>
    <x v="654"/>
    <x v="673"/>
    <x v="313"/>
    <x v="331"/>
    <x v="25"/>
    <x v="556"/>
    <x v="29"/>
    <x v="0"/>
    <x v="23"/>
    <x v="7"/>
    <x v="2"/>
    <x v="21"/>
    <x v="47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52"/>
    <x v="16"/>
    <x v="17"/>
    <x v="0"/>
    <x v="16"/>
    <x v="17"/>
    <x v="17"/>
    <x v="17"/>
    <x v="17"/>
    <x v="0"/>
    <x v="655"/>
    <x v="674"/>
    <x v="558"/>
    <x v="40"/>
    <x v="48"/>
    <x v="359"/>
    <x v="25"/>
    <x v="2"/>
    <x v="11"/>
    <x v="22"/>
    <x v="3"/>
    <x v="49"/>
    <x v="4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52"/>
    <x v="17"/>
    <x v="18"/>
    <x v="0"/>
    <x v="17"/>
    <x v="18"/>
    <x v="18"/>
    <x v="18"/>
    <x v="18"/>
    <x v="0"/>
    <x v="656"/>
    <x v="675"/>
    <x v="559"/>
    <x v="96"/>
    <x v="18"/>
    <x v="557"/>
    <x v="64"/>
    <x v="2"/>
    <x v="34"/>
    <x v="16"/>
    <x v="0"/>
    <x v="56"/>
    <x v="211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52"/>
    <x v="18"/>
    <x v="19"/>
    <x v="0"/>
    <x v="18"/>
    <x v="19"/>
    <x v="19"/>
    <x v="19"/>
    <x v="19"/>
    <x v="0"/>
    <x v="446"/>
    <x v="676"/>
    <x v="560"/>
    <x v="28"/>
    <x v="4"/>
    <x v="558"/>
    <x v="134"/>
    <x v="2"/>
    <x v="93"/>
    <x v="1"/>
    <x v="1"/>
    <x v="190"/>
    <x v="266"/>
    <x v="0"/>
    <x v="0"/>
    <x v="2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52"/>
    <x v="19"/>
    <x v="20"/>
    <x v="1"/>
    <x v="14"/>
    <x v="20"/>
    <x v="20"/>
    <x v="20"/>
    <x v="20"/>
    <x v="0"/>
    <x v="657"/>
    <x v="677"/>
    <x v="561"/>
    <x v="193"/>
    <x v="45"/>
    <x v="559"/>
    <x v="27"/>
    <x v="2"/>
    <x v="19"/>
    <x v="18"/>
    <x v="3"/>
    <x v="164"/>
    <x v="47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52"/>
    <x v="11"/>
    <x v="21"/>
    <x v="1"/>
    <x v="11"/>
    <x v="20"/>
    <x v="20"/>
    <x v="20"/>
    <x v="20"/>
    <x v="0"/>
    <x v="658"/>
    <x v="678"/>
    <x v="562"/>
    <x v="180"/>
    <x v="54"/>
    <x v="560"/>
    <x v="45"/>
    <x v="2"/>
    <x v="11"/>
    <x v="19"/>
    <x v="2"/>
    <x v="25"/>
    <x v="47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2"/>
    <x v="0"/>
    <x v="22"/>
    <x v="1"/>
    <x v="0"/>
    <x v="21"/>
    <x v="21"/>
    <x v="20"/>
    <x v="20"/>
    <x v="0"/>
    <x v="659"/>
    <x v="679"/>
    <x v="320"/>
    <x v="298"/>
    <x v="23"/>
    <x v="561"/>
    <x v="45"/>
    <x v="2"/>
    <x v="17"/>
    <x v="19"/>
    <x v="3"/>
    <x v="27"/>
    <x v="21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2"/>
    <x v="4"/>
    <x v="23"/>
    <x v="1"/>
    <x v="4"/>
    <x v="21"/>
    <x v="21"/>
    <x v="20"/>
    <x v="20"/>
    <x v="0"/>
    <x v="660"/>
    <x v="680"/>
    <x v="563"/>
    <x v="396"/>
    <x v="45"/>
    <x v="562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52"/>
    <x v="20"/>
    <x v="24"/>
    <x v="1"/>
    <x v="7"/>
    <x v="22"/>
    <x v="22"/>
    <x v="20"/>
    <x v="20"/>
    <x v="0"/>
    <x v="661"/>
    <x v="681"/>
    <x v="564"/>
    <x v="88"/>
    <x v="34"/>
    <x v="563"/>
    <x v="66"/>
    <x v="2"/>
    <x v="64"/>
    <x v="1"/>
    <x v="3"/>
    <x v="75"/>
    <x v="44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2"/>
    <x v="12"/>
    <x v="25"/>
    <x v="1"/>
    <x v="12"/>
    <x v="22"/>
    <x v="22"/>
    <x v="20"/>
    <x v="20"/>
    <x v="0"/>
    <x v="662"/>
    <x v="682"/>
    <x v="565"/>
    <x v="123"/>
    <x v="65"/>
    <x v="564"/>
    <x v="71"/>
    <x v="1"/>
    <x v="26"/>
    <x v="22"/>
    <x v="3"/>
    <x v="103"/>
    <x v="47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52"/>
    <x v="8"/>
    <x v="26"/>
    <x v="1"/>
    <x v="8"/>
    <x v="23"/>
    <x v="23"/>
    <x v="20"/>
    <x v="20"/>
    <x v="0"/>
    <x v="663"/>
    <x v="683"/>
    <x v="524"/>
    <x v="397"/>
    <x v="26"/>
    <x v="206"/>
    <x v="28"/>
    <x v="2"/>
    <x v="9"/>
    <x v="16"/>
    <x v="3"/>
    <x v="61"/>
    <x v="478"/>
    <x v="0"/>
    <x v="0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52"/>
    <x v="13"/>
    <x v="27"/>
    <x v="1"/>
    <x v="13"/>
    <x v="23"/>
    <x v="23"/>
    <x v="20"/>
    <x v="20"/>
    <x v="0"/>
    <x v="664"/>
    <x v="684"/>
    <x v="122"/>
    <x v="398"/>
    <x v="15"/>
    <x v="565"/>
    <x v="44"/>
    <x v="2"/>
    <x v="21"/>
    <x v="17"/>
    <x v="3"/>
    <x v="55"/>
    <x v="47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52"/>
    <x v="26"/>
    <x v="33"/>
    <x v="1"/>
    <x v="6"/>
    <x v="24"/>
    <x v="24"/>
    <x v="20"/>
    <x v="20"/>
    <x v="0"/>
    <x v="665"/>
    <x v="685"/>
    <x v="111"/>
    <x v="362"/>
    <x v="18"/>
    <x v="238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2"/>
    <x v="21"/>
    <x v="28"/>
    <x v="1"/>
    <x v="5"/>
    <x v="24"/>
    <x v="24"/>
    <x v="20"/>
    <x v="20"/>
    <x v="0"/>
    <x v="666"/>
    <x v="686"/>
    <x v="326"/>
    <x v="149"/>
    <x v="40"/>
    <x v="566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52"/>
    <x v="22"/>
    <x v="29"/>
    <x v="0"/>
    <x v="19"/>
    <x v="25"/>
    <x v="25"/>
    <x v="21"/>
    <x v="21"/>
    <x v="0"/>
    <x v="667"/>
    <x v="687"/>
    <x v="566"/>
    <x v="302"/>
    <x v="57"/>
    <x v="567"/>
    <x v="74"/>
    <x v="2"/>
    <x v="44"/>
    <x v="22"/>
    <x v="1"/>
    <x v="179"/>
    <x v="33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52"/>
    <x v="23"/>
    <x v="30"/>
    <x v="0"/>
    <x v="20"/>
    <x v="26"/>
    <x v="26"/>
    <x v="22"/>
    <x v="22"/>
    <x v="0"/>
    <x v="668"/>
    <x v="688"/>
    <x v="567"/>
    <x v="399"/>
    <x v="10"/>
    <x v="568"/>
    <x v="33"/>
    <x v="2"/>
    <x v="53"/>
    <x v="22"/>
    <x v="3"/>
    <x v="86"/>
    <x v="48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52"/>
    <x v="24"/>
    <x v="31"/>
    <x v="0"/>
    <x v="21"/>
    <x v="27"/>
    <x v="27"/>
    <x v="23"/>
    <x v="23"/>
    <x v="0"/>
    <x v="669"/>
    <x v="689"/>
    <x v="568"/>
    <x v="292"/>
    <x v="62"/>
    <x v="569"/>
    <x v="106"/>
    <x v="1"/>
    <x v="124"/>
    <x v="75"/>
    <x v="1"/>
    <x v="141"/>
    <x v="185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52"/>
    <x v="25"/>
    <x v="32"/>
    <x v="0"/>
    <x v="22"/>
    <x v="28"/>
    <x v="28"/>
    <x v="24"/>
    <x v="24"/>
    <x v="0"/>
    <x v="670"/>
    <x v="690"/>
    <x v="569"/>
    <x v="400"/>
    <x v="3"/>
    <x v="570"/>
    <x v="19"/>
    <x v="2"/>
    <x v="17"/>
    <x v="35"/>
    <x v="1"/>
    <x v="17"/>
    <x v="41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52"/>
    <x v="27"/>
    <x v="35"/>
    <x v="1"/>
    <x v="23"/>
    <x v="30"/>
    <x v="30"/>
    <x v="26"/>
    <x v="26"/>
    <x v="0"/>
    <x v="671"/>
    <x v="691"/>
    <x v="473"/>
    <x v="10"/>
    <x v="17"/>
    <x v="279"/>
    <x v="82"/>
    <x v="2"/>
    <x v="101"/>
    <x v="9"/>
    <x v="1"/>
    <x v="34"/>
    <x v="31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52"/>
    <x v="30"/>
    <x v="38"/>
    <x v="1"/>
    <x v="26"/>
    <x v="33"/>
    <x v="33"/>
    <x v="29"/>
    <x v="29"/>
    <x v="0"/>
    <x v="672"/>
    <x v="692"/>
    <x v="570"/>
    <x v="111"/>
    <x v="45"/>
    <x v="571"/>
    <x v="76"/>
    <x v="2"/>
    <x v="12"/>
    <x v="23"/>
    <x v="3"/>
    <x v="138"/>
    <x v="129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52"/>
    <x v="28"/>
    <x v="36"/>
    <x v="1"/>
    <x v="24"/>
    <x v="31"/>
    <x v="31"/>
    <x v="27"/>
    <x v="27"/>
    <x v="0"/>
    <x v="673"/>
    <x v="693"/>
    <x v="571"/>
    <x v="401"/>
    <x v="32"/>
    <x v="572"/>
    <x v="54"/>
    <x v="2"/>
    <x v="26"/>
    <x v="23"/>
    <x v="3"/>
    <x v="219"/>
    <x v="48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52"/>
    <x v="29"/>
    <x v="37"/>
    <x v="1"/>
    <x v="25"/>
    <x v="32"/>
    <x v="32"/>
    <x v="28"/>
    <x v="28"/>
    <x v="0"/>
    <x v="674"/>
    <x v="694"/>
    <x v="572"/>
    <x v="402"/>
    <x v="13"/>
    <x v="573"/>
    <x v="82"/>
    <x v="2"/>
    <x v="34"/>
    <x v="7"/>
    <x v="2"/>
    <x v="11"/>
    <x v="482"/>
    <x v="0"/>
    <x v="0"/>
    <x v="2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53"/>
    <x v="0"/>
    <x v="0"/>
    <x v="0"/>
    <x v="0"/>
    <x v="0"/>
    <x v="0"/>
    <x v="0"/>
    <x v="0"/>
    <x v="0"/>
    <x v="675"/>
    <x v="695"/>
    <x v="549"/>
    <x v="67"/>
    <x v="21"/>
    <x v="574"/>
    <x v="162"/>
    <x v="0"/>
    <x v="115"/>
    <x v="35"/>
    <x v="0"/>
    <x v="241"/>
    <x v="76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3"/>
    <x v="2"/>
    <x v="2"/>
    <x v="0"/>
    <x v="2"/>
    <x v="2"/>
    <x v="2"/>
    <x v="2"/>
    <x v="2"/>
    <x v="0"/>
    <x v="676"/>
    <x v="696"/>
    <x v="167"/>
    <x v="103"/>
    <x v="33"/>
    <x v="575"/>
    <x v="61"/>
    <x v="2"/>
    <x v="21"/>
    <x v="16"/>
    <x v="3"/>
    <x v="47"/>
    <x v="48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53"/>
    <x v="6"/>
    <x v="6"/>
    <x v="0"/>
    <x v="6"/>
    <x v="6"/>
    <x v="6"/>
    <x v="6"/>
    <x v="6"/>
    <x v="0"/>
    <x v="677"/>
    <x v="697"/>
    <x v="573"/>
    <x v="403"/>
    <x v="15"/>
    <x v="103"/>
    <x v="56"/>
    <x v="0"/>
    <x v="13"/>
    <x v="25"/>
    <x v="2"/>
    <x v="242"/>
    <x v="484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3"/>
    <x v="7"/>
    <x v="7"/>
    <x v="0"/>
    <x v="7"/>
    <x v="7"/>
    <x v="7"/>
    <x v="7"/>
    <x v="7"/>
    <x v="0"/>
    <x v="678"/>
    <x v="698"/>
    <x v="574"/>
    <x v="35"/>
    <x v="62"/>
    <x v="576"/>
    <x v="177"/>
    <x v="1"/>
    <x v="135"/>
    <x v="48"/>
    <x v="8"/>
    <x v="243"/>
    <x v="200"/>
    <x v="0"/>
    <x v="0"/>
    <x v="4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3"/>
    <x v="8"/>
    <x v="8"/>
    <x v="0"/>
    <x v="8"/>
    <x v="8"/>
    <x v="8"/>
    <x v="8"/>
    <x v="8"/>
    <x v="0"/>
    <x v="679"/>
    <x v="699"/>
    <x v="575"/>
    <x v="116"/>
    <x v="40"/>
    <x v="577"/>
    <x v="45"/>
    <x v="2"/>
    <x v="11"/>
    <x v="18"/>
    <x v="3"/>
    <x v="32"/>
    <x v="22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53"/>
    <x v="11"/>
    <x v="11"/>
    <x v="0"/>
    <x v="11"/>
    <x v="11"/>
    <x v="11"/>
    <x v="11"/>
    <x v="11"/>
    <x v="0"/>
    <x v="680"/>
    <x v="700"/>
    <x v="576"/>
    <x v="404"/>
    <x v="67"/>
    <x v="578"/>
    <x v="123"/>
    <x v="1"/>
    <x v="92"/>
    <x v="99"/>
    <x v="1"/>
    <x v="244"/>
    <x v="485"/>
    <x v="0"/>
    <x v="0"/>
    <x v="10"/>
    <x v="6"/>
    <x v="0"/>
    <x v="0"/>
    <x v="0"/>
    <x v="0"/>
    <x v="0"/>
    <x v="0"/>
    <x v="0"/>
    <x v="0"/>
    <x v="0"/>
    <x v="0"/>
    <x v="0"/>
    <x v="0"/>
    <x v="0"/>
    <x v="0"/>
    <x v="0"/>
    <x v="2"/>
    <x v="2"/>
    <x v="2"/>
    <x v="2"/>
    <x v="12"/>
    <x v="12"/>
    <x v="11"/>
  </r>
  <r>
    <x v="53"/>
    <x v="12"/>
    <x v="12"/>
    <x v="0"/>
    <x v="12"/>
    <x v="12"/>
    <x v="12"/>
    <x v="12"/>
    <x v="12"/>
    <x v="0"/>
    <x v="681"/>
    <x v="701"/>
    <x v="577"/>
    <x v="202"/>
    <x v="26"/>
    <x v="579"/>
    <x v="49"/>
    <x v="1"/>
    <x v="10"/>
    <x v="26"/>
    <x v="3"/>
    <x v="245"/>
    <x v="88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53"/>
    <x v="13"/>
    <x v="14"/>
    <x v="0"/>
    <x v="13"/>
    <x v="14"/>
    <x v="14"/>
    <x v="14"/>
    <x v="14"/>
    <x v="0"/>
    <x v="682"/>
    <x v="702"/>
    <x v="467"/>
    <x v="159"/>
    <x v="65"/>
    <x v="323"/>
    <x v="68"/>
    <x v="2"/>
    <x v="21"/>
    <x v="16"/>
    <x v="3"/>
    <x v="25"/>
    <x v="19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53"/>
    <x v="15"/>
    <x v="16"/>
    <x v="0"/>
    <x v="15"/>
    <x v="16"/>
    <x v="16"/>
    <x v="16"/>
    <x v="16"/>
    <x v="0"/>
    <x v="683"/>
    <x v="703"/>
    <x v="360"/>
    <x v="405"/>
    <x v="31"/>
    <x v="580"/>
    <x v="32"/>
    <x v="2"/>
    <x v="32"/>
    <x v="17"/>
    <x v="3"/>
    <x v="26"/>
    <x v="41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53"/>
    <x v="16"/>
    <x v="17"/>
    <x v="0"/>
    <x v="16"/>
    <x v="17"/>
    <x v="17"/>
    <x v="17"/>
    <x v="17"/>
    <x v="0"/>
    <x v="684"/>
    <x v="704"/>
    <x v="578"/>
    <x v="406"/>
    <x v="62"/>
    <x v="372"/>
    <x v="87"/>
    <x v="0"/>
    <x v="7"/>
    <x v="50"/>
    <x v="1"/>
    <x v="160"/>
    <x v="486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53"/>
    <x v="17"/>
    <x v="18"/>
    <x v="0"/>
    <x v="17"/>
    <x v="18"/>
    <x v="18"/>
    <x v="18"/>
    <x v="18"/>
    <x v="0"/>
    <x v="685"/>
    <x v="705"/>
    <x v="494"/>
    <x v="407"/>
    <x v="13"/>
    <x v="314"/>
    <x v="79"/>
    <x v="1"/>
    <x v="69"/>
    <x v="7"/>
    <x v="1"/>
    <x v="84"/>
    <x v="48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53"/>
    <x v="18"/>
    <x v="19"/>
    <x v="0"/>
    <x v="18"/>
    <x v="19"/>
    <x v="19"/>
    <x v="19"/>
    <x v="19"/>
    <x v="0"/>
    <x v="549"/>
    <x v="706"/>
    <x v="416"/>
    <x v="53"/>
    <x v="18"/>
    <x v="581"/>
    <x v="137"/>
    <x v="2"/>
    <x v="57"/>
    <x v="25"/>
    <x v="2"/>
    <x v="167"/>
    <x v="48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53"/>
    <x v="19"/>
    <x v="20"/>
    <x v="1"/>
    <x v="14"/>
    <x v="20"/>
    <x v="20"/>
    <x v="20"/>
    <x v="20"/>
    <x v="0"/>
    <x v="686"/>
    <x v="707"/>
    <x v="63"/>
    <x v="109"/>
    <x v="32"/>
    <x v="582"/>
    <x v="38"/>
    <x v="2"/>
    <x v="11"/>
    <x v="18"/>
    <x v="3"/>
    <x v="43"/>
    <x v="32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53"/>
    <x v="11"/>
    <x v="21"/>
    <x v="1"/>
    <x v="11"/>
    <x v="20"/>
    <x v="20"/>
    <x v="20"/>
    <x v="20"/>
    <x v="0"/>
    <x v="687"/>
    <x v="708"/>
    <x v="579"/>
    <x v="408"/>
    <x v="31"/>
    <x v="241"/>
    <x v="44"/>
    <x v="2"/>
    <x v="26"/>
    <x v="19"/>
    <x v="3"/>
    <x v="25"/>
    <x v="48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3"/>
    <x v="0"/>
    <x v="22"/>
    <x v="1"/>
    <x v="0"/>
    <x v="21"/>
    <x v="21"/>
    <x v="20"/>
    <x v="20"/>
    <x v="0"/>
    <x v="688"/>
    <x v="709"/>
    <x v="580"/>
    <x v="184"/>
    <x v="45"/>
    <x v="583"/>
    <x v="68"/>
    <x v="2"/>
    <x v="21"/>
    <x v="23"/>
    <x v="3"/>
    <x v="42"/>
    <x v="49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3"/>
    <x v="4"/>
    <x v="23"/>
    <x v="1"/>
    <x v="4"/>
    <x v="21"/>
    <x v="21"/>
    <x v="20"/>
    <x v="20"/>
    <x v="0"/>
    <x v="689"/>
    <x v="710"/>
    <x v="563"/>
    <x v="409"/>
    <x v="62"/>
    <x v="252"/>
    <x v="32"/>
    <x v="2"/>
    <x v="21"/>
    <x v="17"/>
    <x v="3"/>
    <x v="37"/>
    <x v="49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53"/>
    <x v="20"/>
    <x v="24"/>
    <x v="1"/>
    <x v="7"/>
    <x v="22"/>
    <x v="22"/>
    <x v="20"/>
    <x v="20"/>
    <x v="0"/>
    <x v="690"/>
    <x v="711"/>
    <x v="581"/>
    <x v="410"/>
    <x v="38"/>
    <x v="584"/>
    <x v="58"/>
    <x v="2"/>
    <x v="124"/>
    <x v="2"/>
    <x v="1"/>
    <x v="246"/>
    <x v="311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3"/>
    <x v="12"/>
    <x v="25"/>
    <x v="1"/>
    <x v="12"/>
    <x v="22"/>
    <x v="22"/>
    <x v="20"/>
    <x v="20"/>
    <x v="0"/>
    <x v="691"/>
    <x v="712"/>
    <x v="582"/>
    <x v="124"/>
    <x v="40"/>
    <x v="585"/>
    <x v="38"/>
    <x v="2"/>
    <x v="21"/>
    <x v="23"/>
    <x v="3"/>
    <x v="55"/>
    <x v="49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3"/>
    <x v="13"/>
    <x v="12"/>
  </r>
  <r>
    <x v="53"/>
    <x v="8"/>
    <x v="26"/>
    <x v="1"/>
    <x v="8"/>
    <x v="23"/>
    <x v="23"/>
    <x v="20"/>
    <x v="20"/>
    <x v="0"/>
    <x v="692"/>
    <x v="713"/>
    <x v="583"/>
    <x v="186"/>
    <x v="57"/>
    <x v="586"/>
    <x v="26"/>
    <x v="2"/>
    <x v="23"/>
    <x v="19"/>
    <x v="3"/>
    <x v="219"/>
    <x v="163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53"/>
    <x v="13"/>
    <x v="27"/>
    <x v="1"/>
    <x v="13"/>
    <x v="23"/>
    <x v="23"/>
    <x v="20"/>
    <x v="20"/>
    <x v="0"/>
    <x v="693"/>
    <x v="714"/>
    <x v="301"/>
    <x v="411"/>
    <x v="21"/>
    <x v="587"/>
    <x v="38"/>
    <x v="2"/>
    <x v="11"/>
    <x v="16"/>
    <x v="3"/>
    <x v="62"/>
    <x v="1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53"/>
    <x v="26"/>
    <x v="33"/>
    <x v="1"/>
    <x v="6"/>
    <x v="24"/>
    <x v="24"/>
    <x v="20"/>
    <x v="20"/>
    <x v="0"/>
    <x v="694"/>
    <x v="715"/>
    <x v="135"/>
    <x v="358"/>
    <x v="71"/>
    <x v="588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3"/>
    <x v="21"/>
    <x v="28"/>
    <x v="1"/>
    <x v="5"/>
    <x v="24"/>
    <x v="24"/>
    <x v="20"/>
    <x v="20"/>
    <x v="0"/>
    <x v="695"/>
    <x v="716"/>
    <x v="365"/>
    <x v="56"/>
    <x v="26"/>
    <x v="357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53"/>
    <x v="22"/>
    <x v="29"/>
    <x v="0"/>
    <x v="19"/>
    <x v="25"/>
    <x v="25"/>
    <x v="21"/>
    <x v="21"/>
    <x v="0"/>
    <x v="696"/>
    <x v="717"/>
    <x v="228"/>
    <x v="266"/>
    <x v="24"/>
    <x v="413"/>
    <x v="72"/>
    <x v="1"/>
    <x v="61"/>
    <x v="18"/>
    <x v="2"/>
    <x v="163"/>
    <x v="31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53"/>
    <x v="23"/>
    <x v="30"/>
    <x v="0"/>
    <x v="20"/>
    <x v="26"/>
    <x v="26"/>
    <x v="22"/>
    <x v="22"/>
    <x v="0"/>
    <x v="697"/>
    <x v="571"/>
    <x v="584"/>
    <x v="391"/>
    <x v="16"/>
    <x v="589"/>
    <x v="32"/>
    <x v="2"/>
    <x v="32"/>
    <x v="17"/>
    <x v="3"/>
    <x v="26"/>
    <x v="27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53"/>
    <x v="24"/>
    <x v="31"/>
    <x v="0"/>
    <x v="21"/>
    <x v="27"/>
    <x v="27"/>
    <x v="23"/>
    <x v="23"/>
    <x v="0"/>
    <x v="698"/>
    <x v="718"/>
    <x v="585"/>
    <x v="98"/>
    <x v="24"/>
    <x v="590"/>
    <x v="13"/>
    <x v="1"/>
    <x v="80"/>
    <x v="92"/>
    <x v="8"/>
    <x v="178"/>
    <x v="3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53"/>
    <x v="25"/>
    <x v="32"/>
    <x v="0"/>
    <x v="22"/>
    <x v="28"/>
    <x v="28"/>
    <x v="24"/>
    <x v="24"/>
    <x v="0"/>
    <x v="699"/>
    <x v="719"/>
    <x v="294"/>
    <x v="412"/>
    <x v="16"/>
    <x v="591"/>
    <x v="48"/>
    <x v="2"/>
    <x v="11"/>
    <x v="16"/>
    <x v="3"/>
    <x v="57"/>
    <x v="493"/>
    <x v="2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53"/>
    <x v="27"/>
    <x v="35"/>
    <x v="1"/>
    <x v="23"/>
    <x v="30"/>
    <x v="30"/>
    <x v="26"/>
    <x v="26"/>
    <x v="0"/>
    <x v="700"/>
    <x v="720"/>
    <x v="586"/>
    <x v="413"/>
    <x v="17"/>
    <x v="420"/>
    <x v="22"/>
    <x v="1"/>
    <x v="98"/>
    <x v="10"/>
    <x v="2"/>
    <x v="70"/>
    <x v="494"/>
    <x v="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53"/>
    <x v="30"/>
    <x v="38"/>
    <x v="1"/>
    <x v="26"/>
    <x v="33"/>
    <x v="33"/>
    <x v="29"/>
    <x v="29"/>
    <x v="0"/>
    <x v="701"/>
    <x v="721"/>
    <x v="173"/>
    <x v="94"/>
    <x v="45"/>
    <x v="592"/>
    <x v="74"/>
    <x v="1"/>
    <x v="72"/>
    <x v="23"/>
    <x v="3"/>
    <x v="24"/>
    <x v="1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53"/>
    <x v="28"/>
    <x v="36"/>
    <x v="1"/>
    <x v="24"/>
    <x v="31"/>
    <x v="31"/>
    <x v="27"/>
    <x v="27"/>
    <x v="0"/>
    <x v="702"/>
    <x v="722"/>
    <x v="587"/>
    <x v="275"/>
    <x v="32"/>
    <x v="593"/>
    <x v="66"/>
    <x v="0"/>
    <x v="72"/>
    <x v="22"/>
    <x v="3"/>
    <x v="93"/>
    <x v="495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53"/>
    <x v="29"/>
    <x v="37"/>
    <x v="1"/>
    <x v="25"/>
    <x v="32"/>
    <x v="32"/>
    <x v="28"/>
    <x v="28"/>
    <x v="0"/>
    <x v="703"/>
    <x v="723"/>
    <x v="588"/>
    <x v="414"/>
    <x v="11"/>
    <x v="594"/>
    <x v="108"/>
    <x v="2"/>
    <x v="5"/>
    <x v="31"/>
    <x v="3"/>
    <x v="156"/>
    <x v="224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53"/>
    <x v="31"/>
    <x v="39"/>
    <x v="0"/>
    <x v="27"/>
    <x v="34"/>
    <x v="34"/>
    <x v="30"/>
    <x v="30"/>
    <x v="0"/>
    <x v="419"/>
    <x v="724"/>
    <x v="113"/>
    <x v="415"/>
    <x v="19"/>
    <x v="112"/>
    <x v="21"/>
    <x v="2"/>
    <x v="72"/>
    <x v="26"/>
    <x v="3"/>
    <x v="148"/>
    <x v="49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53"/>
    <x v="32"/>
    <x v="40"/>
    <x v="0"/>
    <x v="28"/>
    <x v="35"/>
    <x v="35"/>
    <x v="31"/>
    <x v="31"/>
    <x v="0"/>
    <x v="704"/>
    <x v="725"/>
    <x v="589"/>
    <x v="416"/>
    <x v="17"/>
    <x v="381"/>
    <x v="10"/>
    <x v="2"/>
    <x v="44"/>
    <x v="11"/>
    <x v="3"/>
    <x v="154"/>
    <x v="7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53"/>
    <x v="33"/>
    <x v="41"/>
    <x v="0"/>
    <x v="29"/>
    <x v="36"/>
    <x v="36"/>
    <x v="32"/>
    <x v="32"/>
    <x v="0"/>
    <x v="705"/>
    <x v="726"/>
    <x v="590"/>
    <x v="417"/>
    <x v="16"/>
    <x v="42"/>
    <x v="19"/>
    <x v="9"/>
    <x v="21"/>
    <x v="31"/>
    <x v="2"/>
    <x v="213"/>
    <x v="125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53"/>
    <x v="34"/>
    <x v="42"/>
    <x v="0"/>
    <x v="30"/>
    <x v="37"/>
    <x v="37"/>
    <x v="33"/>
    <x v="33"/>
    <x v="0"/>
    <x v="706"/>
    <x v="727"/>
    <x v="591"/>
    <x v="418"/>
    <x v="20"/>
    <x v="595"/>
    <x v="11"/>
    <x v="1"/>
    <x v="44"/>
    <x v="20"/>
    <x v="0"/>
    <x v="235"/>
    <x v="26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53"/>
    <x v="35"/>
    <x v="43"/>
    <x v="1"/>
    <x v="31"/>
    <x v="38"/>
    <x v="38"/>
    <x v="34"/>
    <x v="34"/>
    <x v="0"/>
    <x v="707"/>
    <x v="728"/>
    <x v="84"/>
    <x v="411"/>
    <x v="58"/>
    <x v="596"/>
    <x v="38"/>
    <x v="2"/>
    <x v="11"/>
    <x v="17"/>
    <x v="3"/>
    <x v="55"/>
    <x v="49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53"/>
    <x v="36"/>
    <x v="44"/>
    <x v="1"/>
    <x v="32"/>
    <x v="38"/>
    <x v="38"/>
    <x v="34"/>
    <x v="34"/>
    <x v="0"/>
    <x v="708"/>
    <x v="729"/>
    <x v="592"/>
    <x v="186"/>
    <x v="35"/>
    <x v="531"/>
    <x v="45"/>
    <x v="2"/>
    <x v="17"/>
    <x v="17"/>
    <x v="2"/>
    <x v="81"/>
    <x v="49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54"/>
    <x v="0"/>
    <x v="0"/>
    <x v="0"/>
    <x v="0"/>
    <x v="0"/>
    <x v="0"/>
    <x v="0"/>
    <x v="0"/>
    <x v="0"/>
    <x v="709"/>
    <x v="730"/>
    <x v="593"/>
    <x v="93"/>
    <x v="22"/>
    <x v="76"/>
    <x v="161"/>
    <x v="1"/>
    <x v="67"/>
    <x v="8"/>
    <x v="2"/>
    <x v="247"/>
    <x v="499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"/>
    <x v="2"/>
    <x v="2"/>
    <x v="0"/>
    <x v="2"/>
    <x v="2"/>
    <x v="2"/>
    <x v="2"/>
    <x v="2"/>
    <x v="0"/>
    <x v="710"/>
    <x v="731"/>
    <x v="424"/>
    <x v="183"/>
    <x v="49"/>
    <x v="191"/>
    <x v="43"/>
    <x v="2"/>
    <x v="26"/>
    <x v="16"/>
    <x v="3"/>
    <x v="23"/>
    <x v="6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54"/>
    <x v="6"/>
    <x v="6"/>
    <x v="0"/>
    <x v="6"/>
    <x v="6"/>
    <x v="6"/>
    <x v="6"/>
    <x v="6"/>
    <x v="0"/>
    <x v="711"/>
    <x v="732"/>
    <x v="594"/>
    <x v="103"/>
    <x v="15"/>
    <x v="597"/>
    <x v="178"/>
    <x v="4"/>
    <x v="55"/>
    <x v="5"/>
    <x v="2"/>
    <x v="248"/>
    <x v="50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4"/>
    <x v="7"/>
    <x v="7"/>
    <x v="0"/>
    <x v="7"/>
    <x v="7"/>
    <x v="7"/>
    <x v="7"/>
    <x v="7"/>
    <x v="0"/>
    <x v="712"/>
    <x v="733"/>
    <x v="595"/>
    <x v="288"/>
    <x v="65"/>
    <x v="598"/>
    <x v="115"/>
    <x v="1"/>
    <x v="136"/>
    <x v="24"/>
    <x v="0"/>
    <x v="249"/>
    <x v="501"/>
    <x v="0"/>
    <x v="0"/>
    <x v="4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4"/>
    <x v="11"/>
    <x v="11"/>
    <x v="0"/>
    <x v="11"/>
    <x v="11"/>
    <x v="11"/>
    <x v="11"/>
    <x v="11"/>
    <x v="0"/>
    <x v="713"/>
    <x v="734"/>
    <x v="596"/>
    <x v="105"/>
    <x v="41"/>
    <x v="599"/>
    <x v="179"/>
    <x v="1"/>
    <x v="137"/>
    <x v="100"/>
    <x v="2"/>
    <x v="250"/>
    <x v="11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4"/>
    <x v="12"/>
    <x v="12"/>
    <x v="0"/>
    <x v="12"/>
    <x v="12"/>
    <x v="12"/>
    <x v="12"/>
    <x v="12"/>
    <x v="0"/>
    <x v="714"/>
    <x v="735"/>
    <x v="493"/>
    <x v="264"/>
    <x v="50"/>
    <x v="427"/>
    <x v="124"/>
    <x v="2"/>
    <x v="5"/>
    <x v="6"/>
    <x v="1"/>
    <x v="34"/>
    <x v="5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54"/>
    <x v="16"/>
    <x v="17"/>
    <x v="0"/>
    <x v="16"/>
    <x v="17"/>
    <x v="17"/>
    <x v="17"/>
    <x v="17"/>
    <x v="0"/>
    <x v="715"/>
    <x v="736"/>
    <x v="597"/>
    <x v="419"/>
    <x v="40"/>
    <x v="600"/>
    <x v="180"/>
    <x v="0"/>
    <x v="53"/>
    <x v="1"/>
    <x v="0"/>
    <x v="251"/>
    <x v="20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54"/>
    <x v="17"/>
    <x v="18"/>
    <x v="0"/>
    <x v="17"/>
    <x v="18"/>
    <x v="18"/>
    <x v="18"/>
    <x v="18"/>
    <x v="0"/>
    <x v="716"/>
    <x v="737"/>
    <x v="598"/>
    <x v="420"/>
    <x v="48"/>
    <x v="601"/>
    <x v="40"/>
    <x v="0"/>
    <x v="126"/>
    <x v="16"/>
    <x v="1"/>
    <x v="252"/>
    <x v="502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54"/>
    <x v="18"/>
    <x v="19"/>
    <x v="0"/>
    <x v="18"/>
    <x v="19"/>
    <x v="19"/>
    <x v="19"/>
    <x v="19"/>
    <x v="0"/>
    <x v="681"/>
    <x v="738"/>
    <x v="369"/>
    <x v="36"/>
    <x v="17"/>
    <x v="602"/>
    <x v="181"/>
    <x v="0"/>
    <x v="97"/>
    <x v="1"/>
    <x v="2"/>
    <x v="253"/>
    <x v="191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54"/>
    <x v="19"/>
    <x v="20"/>
    <x v="1"/>
    <x v="14"/>
    <x v="20"/>
    <x v="20"/>
    <x v="20"/>
    <x v="20"/>
    <x v="0"/>
    <x v="717"/>
    <x v="739"/>
    <x v="302"/>
    <x v="421"/>
    <x v="45"/>
    <x v="432"/>
    <x v="27"/>
    <x v="2"/>
    <x v="19"/>
    <x v="17"/>
    <x v="3"/>
    <x v="33"/>
    <x v="50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54"/>
    <x v="11"/>
    <x v="21"/>
    <x v="1"/>
    <x v="11"/>
    <x v="20"/>
    <x v="20"/>
    <x v="20"/>
    <x v="20"/>
    <x v="0"/>
    <x v="718"/>
    <x v="740"/>
    <x v="305"/>
    <x v="422"/>
    <x v="54"/>
    <x v="513"/>
    <x v="71"/>
    <x v="2"/>
    <x v="21"/>
    <x v="23"/>
    <x v="3"/>
    <x v="62"/>
    <x v="50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4"/>
    <x v="0"/>
    <x v="22"/>
    <x v="1"/>
    <x v="0"/>
    <x v="21"/>
    <x v="21"/>
    <x v="20"/>
    <x v="20"/>
    <x v="0"/>
    <x v="719"/>
    <x v="741"/>
    <x v="599"/>
    <x v="121"/>
    <x v="23"/>
    <x v="603"/>
    <x v="26"/>
    <x v="2"/>
    <x v="11"/>
    <x v="23"/>
    <x v="3"/>
    <x v="42"/>
    <x v="28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"/>
    <x v="4"/>
    <x v="23"/>
    <x v="1"/>
    <x v="4"/>
    <x v="21"/>
    <x v="21"/>
    <x v="20"/>
    <x v="20"/>
    <x v="0"/>
    <x v="720"/>
    <x v="742"/>
    <x v="600"/>
    <x v="247"/>
    <x v="65"/>
    <x v="604"/>
    <x v="32"/>
    <x v="2"/>
    <x v="32"/>
    <x v="17"/>
    <x v="3"/>
    <x v="26"/>
    <x v="14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54"/>
    <x v="20"/>
    <x v="24"/>
    <x v="1"/>
    <x v="7"/>
    <x v="22"/>
    <x v="22"/>
    <x v="20"/>
    <x v="20"/>
    <x v="0"/>
    <x v="721"/>
    <x v="743"/>
    <x v="500"/>
    <x v="88"/>
    <x v="26"/>
    <x v="605"/>
    <x v="64"/>
    <x v="2"/>
    <x v="7"/>
    <x v="26"/>
    <x v="2"/>
    <x v="91"/>
    <x v="386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4"/>
    <x v="12"/>
    <x v="25"/>
    <x v="1"/>
    <x v="12"/>
    <x v="22"/>
    <x v="22"/>
    <x v="20"/>
    <x v="20"/>
    <x v="0"/>
    <x v="722"/>
    <x v="744"/>
    <x v="601"/>
    <x v="423"/>
    <x v="22"/>
    <x v="295"/>
    <x v="39"/>
    <x v="2"/>
    <x v="21"/>
    <x v="7"/>
    <x v="3"/>
    <x v="219"/>
    <x v="43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54"/>
    <x v="8"/>
    <x v="26"/>
    <x v="1"/>
    <x v="8"/>
    <x v="23"/>
    <x v="23"/>
    <x v="20"/>
    <x v="20"/>
    <x v="0"/>
    <x v="723"/>
    <x v="745"/>
    <x v="602"/>
    <x v="237"/>
    <x v="15"/>
    <x v="543"/>
    <x v="25"/>
    <x v="1"/>
    <x v="53"/>
    <x v="22"/>
    <x v="3"/>
    <x v="106"/>
    <x v="74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54"/>
    <x v="13"/>
    <x v="27"/>
    <x v="1"/>
    <x v="13"/>
    <x v="23"/>
    <x v="23"/>
    <x v="20"/>
    <x v="20"/>
    <x v="0"/>
    <x v="478"/>
    <x v="746"/>
    <x v="603"/>
    <x v="424"/>
    <x v="34"/>
    <x v="464"/>
    <x v="71"/>
    <x v="2"/>
    <x v="19"/>
    <x v="23"/>
    <x v="3"/>
    <x v="42"/>
    <x v="5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54"/>
    <x v="26"/>
    <x v="33"/>
    <x v="1"/>
    <x v="6"/>
    <x v="24"/>
    <x v="24"/>
    <x v="20"/>
    <x v="20"/>
    <x v="0"/>
    <x v="724"/>
    <x v="747"/>
    <x v="348"/>
    <x v="425"/>
    <x v="32"/>
    <x v="606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4"/>
    <x v="21"/>
    <x v="28"/>
    <x v="1"/>
    <x v="5"/>
    <x v="24"/>
    <x v="24"/>
    <x v="20"/>
    <x v="20"/>
    <x v="0"/>
    <x v="725"/>
    <x v="748"/>
    <x v="321"/>
    <x v="426"/>
    <x v="28"/>
    <x v="4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54"/>
    <x v="22"/>
    <x v="29"/>
    <x v="0"/>
    <x v="19"/>
    <x v="25"/>
    <x v="25"/>
    <x v="21"/>
    <x v="21"/>
    <x v="0"/>
    <x v="726"/>
    <x v="749"/>
    <x v="507"/>
    <x v="385"/>
    <x v="57"/>
    <x v="607"/>
    <x v="150"/>
    <x v="1"/>
    <x v="93"/>
    <x v="19"/>
    <x v="1"/>
    <x v="246"/>
    <x v="19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54"/>
    <x v="24"/>
    <x v="31"/>
    <x v="0"/>
    <x v="21"/>
    <x v="27"/>
    <x v="27"/>
    <x v="23"/>
    <x v="23"/>
    <x v="0"/>
    <x v="727"/>
    <x v="750"/>
    <x v="210"/>
    <x v="66"/>
    <x v="15"/>
    <x v="350"/>
    <x v="150"/>
    <x v="0"/>
    <x v="128"/>
    <x v="92"/>
    <x v="2"/>
    <x v="235"/>
    <x v="506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54"/>
    <x v="25"/>
    <x v="32"/>
    <x v="0"/>
    <x v="22"/>
    <x v="28"/>
    <x v="28"/>
    <x v="24"/>
    <x v="24"/>
    <x v="0"/>
    <x v="728"/>
    <x v="751"/>
    <x v="67"/>
    <x v="427"/>
    <x v="19"/>
    <x v="608"/>
    <x v="37"/>
    <x v="2"/>
    <x v="11"/>
    <x v="18"/>
    <x v="3"/>
    <x v="57"/>
    <x v="9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54"/>
    <x v="27"/>
    <x v="35"/>
    <x v="1"/>
    <x v="23"/>
    <x v="30"/>
    <x v="30"/>
    <x v="26"/>
    <x v="26"/>
    <x v="0"/>
    <x v="729"/>
    <x v="752"/>
    <x v="511"/>
    <x v="62"/>
    <x v="17"/>
    <x v="58"/>
    <x v="150"/>
    <x v="2"/>
    <x v="121"/>
    <x v="7"/>
    <x v="2"/>
    <x v="201"/>
    <x v="507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54"/>
    <x v="30"/>
    <x v="38"/>
    <x v="1"/>
    <x v="26"/>
    <x v="33"/>
    <x v="33"/>
    <x v="29"/>
    <x v="29"/>
    <x v="0"/>
    <x v="730"/>
    <x v="753"/>
    <x v="604"/>
    <x v="116"/>
    <x v="45"/>
    <x v="609"/>
    <x v="21"/>
    <x v="1"/>
    <x v="72"/>
    <x v="17"/>
    <x v="3"/>
    <x v="174"/>
    <x v="45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54"/>
    <x v="28"/>
    <x v="36"/>
    <x v="1"/>
    <x v="24"/>
    <x v="31"/>
    <x v="31"/>
    <x v="27"/>
    <x v="27"/>
    <x v="0"/>
    <x v="731"/>
    <x v="754"/>
    <x v="605"/>
    <x v="370"/>
    <x v="32"/>
    <x v="610"/>
    <x v="106"/>
    <x v="2"/>
    <x v="60"/>
    <x v="23"/>
    <x v="3"/>
    <x v="187"/>
    <x v="279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54"/>
    <x v="29"/>
    <x v="37"/>
    <x v="1"/>
    <x v="25"/>
    <x v="32"/>
    <x v="32"/>
    <x v="28"/>
    <x v="28"/>
    <x v="0"/>
    <x v="732"/>
    <x v="755"/>
    <x v="340"/>
    <x v="428"/>
    <x v="13"/>
    <x v="611"/>
    <x v="11"/>
    <x v="2"/>
    <x v="56"/>
    <x v="35"/>
    <x v="3"/>
    <x v="136"/>
    <x v="10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54"/>
    <x v="31"/>
    <x v="39"/>
    <x v="0"/>
    <x v="27"/>
    <x v="34"/>
    <x v="34"/>
    <x v="30"/>
    <x v="30"/>
    <x v="0"/>
    <x v="550"/>
    <x v="756"/>
    <x v="606"/>
    <x v="429"/>
    <x v="19"/>
    <x v="44"/>
    <x v="25"/>
    <x v="0"/>
    <x v="13"/>
    <x v="13"/>
    <x v="3"/>
    <x v="122"/>
    <x v="508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54"/>
    <x v="32"/>
    <x v="40"/>
    <x v="0"/>
    <x v="28"/>
    <x v="35"/>
    <x v="35"/>
    <x v="31"/>
    <x v="31"/>
    <x v="0"/>
    <x v="445"/>
    <x v="757"/>
    <x v="607"/>
    <x v="430"/>
    <x v="20"/>
    <x v="45"/>
    <x v="53"/>
    <x v="1"/>
    <x v="55"/>
    <x v="54"/>
    <x v="4"/>
    <x v="11"/>
    <x v="9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54"/>
    <x v="33"/>
    <x v="41"/>
    <x v="0"/>
    <x v="29"/>
    <x v="36"/>
    <x v="36"/>
    <x v="32"/>
    <x v="32"/>
    <x v="0"/>
    <x v="733"/>
    <x v="758"/>
    <x v="608"/>
    <x v="431"/>
    <x v="2"/>
    <x v="268"/>
    <x v="25"/>
    <x v="8"/>
    <x v="11"/>
    <x v="31"/>
    <x v="2"/>
    <x v="97"/>
    <x v="39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54"/>
    <x v="34"/>
    <x v="42"/>
    <x v="0"/>
    <x v="30"/>
    <x v="37"/>
    <x v="37"/>
    <x v="33"/>
    <x v="33"/>
    <x v="0"/>
    <x v="734"/>
    <x v="759"/>
    <x v="595"/>
    <x v="432"/>
    <x v="3"/>
    <x v="199"/>
    <x v="49"/>
    <x v="0"/>
    <x v="7"/>
    <x v="55"/>
    <x v="3"/>
    <x v="70"/>
    <x v="1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54"/>
    <x v="35"/>
    <x v="43"/>
    <x v="1"/>
    <x v="31"/>
    <x v="38"/>
    <x v="38"/>
    <x v="34"/>
    <x v="34"/>
    <x v="0"/>
    <x v="735"/>
    <x v="760"/>
    <x v="609"/>
    <x v="433"/>
    <x v="69"/>
    <x v="612"/>
    <x v="68"/>
    <x v="2"/>
    <x v="26"/>
    <x v="23"/>
    <x v="3"/>
    <x v="67"/>
    <x v="50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54"/>
    <x v="36"/>
    <x v="44"/>
    <x v="1"/>
    <x v="32"/>
    <x v="38"/>
    <x v="38"/>
    <x v="34"/>
    <x v="34"/>
    <x v="0"/>
    <x v="736"/>
    <x v="761"/>
    <x v="426"/>
    <x v="314"/>
    <x v="30"/>
    <x v="204"/>
    <x v="28"/>
    <x v="2"/>
    <x v="19"/>
    <x v="17"/>
    <x v="3"/>
    <x v="25"/>
    <x v="51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54"/>
    <x v="4"/>
    <x v="45"/>
    <x v="1"/>
    <x v="4"/>
    <x v="39"/>
    <x v="39"/>
    <x v="35"/>
    <x v="35"/>
    <x v="0"/>
    <x v="737"/>
    <x v="762"/>
    <x v="610"/>
    <x v="153"/>
    <x v="15"/>
    <x v="613"/>
    <x v="33"/>
    <x v="2"/>
    <x v="9"/>
    <x v="19"/>
    <x v="3"/>
    <x v="31"/>
    <x v="16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55"/>
    <x v="0"/>
    <x v="0"/>
    <x v="0"/>
    <x v="0"/>
    <x v="0"/>
    <x v="0"/>
    <x v="0"/>
    <x v="0"/>
    <x v="0"/>
    <x v="738"/>
    <x v="763"/>
    <x v="611"/>
    <x v="255"/>
    <x v="4"/>
    <x v="614"/>
    <x v="182"/>
    <x v="2"/>
    <x v="130"/>
    <x v="15"/>
    <x v="0"/>
    <x v="253"/>
    <x v="2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5"/>
    <x v="2"/>
    <x v="2"/>
    <x v="0"/>
    <x v="2"/>
    <x v="2"/>
    <x v="2"/>
    <x v="2"/>
    <x v="2"/>
    <x v="0"/>
    <x v="739"/>
    <x v="764"/>
    <x v="612"/>
    <x v="149"/>
    <x v="21"/>
    <x v="184"/>
    <x v="98"/>
    <x v="2"/>
    <x v="17"/>
    <x v="13"/>
    <x v="3"/>
    <x v="170"/>
    <x v="51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55"/>
    <x v="6"/>
    <x v="6"/>
    <x v="0"/>
    <x v="6"/>
    <x v="6"/>
    <x v="6"/>
    <x v="6"/>
    <x v="6"/>
    <x v="0"/>
    <x v="740"/>
    <x v="765"/>
    <x v="613"/>
    <x v="434"/>
    <x v="15"/>
    <x v="615"/>
    <x v="135"/>
    <x v="6"/>
    <x v="7"/>
    <x v="42"/>
    <x v="1"/>
    <x v="155"/>
    <x v="51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5"/>
    <x v="7"/>
    <x v="7"/>
    <x v="0"/>
    <x v="7"/>
    <x v="7"/>
    <x v="7"/>
    <x v="7"/>
    <x v="7"/>
    <x v="0"/>
    <x v="741"/>
    <x v="766"/>
    <x v="614"/>
    <x v="159"/>
    <x v="32"/>
    <x v="616"/>
    <x v="183"/>
    <x v="1"/>
    <x v="125"/>
    <x v="101"/>
    <x v="0"/>
    <x v="254"/>
    <x v="192"/>
    <x v="0"/>
    <x v="0"/>
    <x v="4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5"/>
    <x v="11"/>
    <x v="11"/>
    <x v="0"/>
    <x v="11"/>
    <x v="11"/>
    <x v="11"/>
    <x v="11"/>
    <x v="11"/>
    <x v="0"/>
    <x v="742"/>
    <x v="767"/>
    <x v="615"/>
    <x v="69"/>
    <x v="46"/>
    <x v="617"/>
    <x v="184"/>
    <x v="0"/>
    <x v="90"/>
    <x v="37"/>
    <x v="7"/>
    <x v="255"/>
    <x v="315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5"/>
    <x v="12"/>
    <x v="12"/>
    <x v="0"/>
    <x v="12"/>
    <x v="12"/>
    <x v="12"/>
    <x v="12"/>
    <x v="12"/>
    <x v="0"/>
    <x v="743"/>
    <x v="768"/>
    <x v="480"/>
    <x v="435"/>
    <x v="21"/>
    <x v="618"/>
    <x v="62"/>
    <x v="2"/>
    <x v="64"/>
    <x v="6"/>
    <x v="3"/>
    <x v="256"/>
    <x v="51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55"/>
    <x v="16"/>
    <x v="17"/>
    <x v="0"/>
    <x v="16"/>
    <x v="17"/>
    <x v="17"/>
    <x v="17"/>
    <x v="17"/>
    <x v="0"/>
    <x v="744"/>
    <x v="769"/>
    <x v="348"/>
    <x v="436"/>
    <x v="3"/>
    <x v="619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55"/>
    <x v="17"/>
    <x v="18"/>
    <x v="0"/>
    <x v="17"/>
    <x v="18"/>
    <x v="18"/>
    <x v="18"/>
    <x v="18"/>
    <x v="0"/>
    <x v="745"/>
    <x v="770"/>
    <x v="616"/>
    <x v="191"/>
    <x v="48"/>
    <x v="465"/>
    <x v="74"/>
    <x v="2"/>
    <x v="56"/>
    <x v="16"/>
    <x v="2"/>
    <x v="89"/>
    <x v="514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55"/>
    <x v="18"/>
    <x v="19"/>
    <x v="0"/>
    <x v="18"/>
    <x v="19"/>
    <x v="19"/>
    <x v="19"/>
    <x v="19"/>
    <x v="0"/>
    <x v="746"/>
    <x v="771"/>
    <x v="617"/>
    <x v="389"/>
    <x v="11"/>
    <x v="620"/>
    <x v="40"/>
    <x v="1"/>
    <x v="98"/>
    <x v="5"/>
    <x v="0"/>
    <x v="257"/>
    <x v="192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55"/>
    <x v="19"/>
    <x v="20"/>
    <x v="1"/>
    <x v="14"/>
    <x v="20"/>
    <x v="20"/>
    <x v="20"/>
    <x v="20"/>
    <x v="0"/>
    <x v="747"/>
    <x v="772"/>
    <x v="406"/>
    <x v="435"/>
    <x v="23"/>
    <x v="621"/>
    <x v="45"/>
    <x v="2"/>
    <x v="19"/>
    <x v="19"/>
    <x v="3"/>
    <x v="25"/>
    <x v="51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55"/>
    <x v="11"/>
    <x v="21"/>
    <x v="1"/>
    <x v="11"/>
    <x v="20"/>
    <x v="20"/>
    <x v="20"/>
    <x v="20"/>
    <x v="0"/>
    <x v="748"/>
    <x v="773"/>
    <x v="206"/>
    <x v="408"/>
    <x v="38"/>
    <x v="180"/>
    <x v="32"/>
    <x v="2"/>
    <x v="32"/>
    <x v="16"/>
    <x v="2"/>
    <x v="164"/>
    <x v="5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5"/>
    <x v="0"/>
    <x v="22"/>
    <x v="1"/>
    <x v="0"/>
    <x v="21"/>
    <x v="21"/>
    <x v="20"/>
    <x v="20"/>
    <x v="0"/>
    <x v="749"/>
    <x v="774"/>
    <x v="618"/>
    <x v="268"/>
    <x v="45"/>
    <x v="583"/>
    <x v="44"/>
    <x v="2"/>
    <x v="32"/>
    <x v="17"/>
    <x v="3"/>
    <x v="33"/>
    <x v="51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5"/>
    <x v="20"/>
    <x v="24"/>
    <x v="1"/>
    <x v="7"/>
    <x v="22"/>
    <x v="22"/>
    <x v="20"/>
    <x v="20"/>
    <x v="0"/>
    <x v="750"/>
    <x v="775"/>
    <x v="619"/>
    <x v="435"/>
    <x v="30"/>
    <x v="622"/>
    <x v="106"/>
    <x v="2"/>
    <x v="109"/>
    <x v="26"/>
    <x v="2"/>
    <x v="56"/>
    <x v="17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5"/>
    <x v="12"/>
    <x v="25"/>
    <x v="1"/>
    <x v="12"/>
    <x v="22"/>
    <x v="22"/>
    <x v="20"/>
    <x v="20"/>
    <x v="0"/>
    <x v="751"/>
    <x v="776"/>
    <x v="620"/>
    <x v="437"/>
    <x v="34"/>
    <x v="284"/>
    <x v="44"/>
    <x v="2"/>
    <x v="32"/>
    <x v="23"/>
    <x v="3"/>
    <x v="55"/>
    <x v="51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55"/>
    <x v="8"/>
    <x v="26"/>
    <x v="1"/>
    <x v="8"/>
    <x v="23"/>
    <x v="23"/>
    <x v="20"/>
    <x v="20"/>
    <x v="0"/>
    <x v="752"/>
    <x v="777"/>
    <x v="343"/>
    <x v="423"/>
    <x v="69"/>
    <x v="225"/>
    <x v="43"/>
    <x v="2"/>
    <x v="9"/>
    <x v="16"/>
    <x v="3"/>
    <x v="46"/>
    <x v="519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55"/>
    <x v="13"/>
    <x v="27"/>
    <x v="1"/>
    <x v="13"/>
    <x v="23"/>
    <x v="23"/>
    <x v="20"/>
    <x v="20"/>
    <x v="0"/>
    <x v="753"/>
    <x v="778"/>
    <x v="300"/>
    <x v="187"/>
    <x v="35"/>
    <x v="476"/>
    <x v="44"/>
    <x v="2"/>
    <x v="26"/>
    <x v="17"/>
    <x v="3"/>
    <x v="62"/>
    <x v="42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55"/>
    <x v="26"/>
    <x v="33"/>
    <x v="1"/>
    <x v="6"/>
    <x v="24"/>
    <x v="24"/>
    <x v="20"/>
    <x v="20"/>
    <x v="0"/>
    <x v="754"/>
    <x v="779"/>
    <x v="348"/>
    <x v="379"/>
    <x v="4"/>
    <x v="623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5"/>
    <x v="21"/>
    <x v="28"/>
    <x v="1"/>
    <x v="5"/>
    <x v="24"/>
    <x v="24"/>
    <x v="20"/>
    <x v="20"/>
    <x v="0"/>
    <x v="755"/>
    <x v="780"/>
    <x v="547"/>
    <x v="237"/>
    <x v="22"/>
    <x v="175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55"/>
    <x v="22"/>
    <x v="29"/>
    <x v="0"/>
    <x v="19"/>
    <x v="25"/>
    <x v="25"/>
    <x v="21"/>
    <x v="21"/>
    <x v="0"/>
    <x v="756"/>
    <x v="781"/>
    <x v="370"/>
    <x v="189"/>
    <x v="57"/>
    <x v="624"/>
    <x v="11"/>
    <x v="1"/>
    <x v="124"/>
    <x v="19"/>
    <x v="4"/>
    <x v="141"/>
    <x v="196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55"/>
    <x v="24"/>
    <x v="31"/>
    <x v="0"/>
    <x v="21"/>
    <x v="27"/>
    <x v="27"/>
    <x v="23"/>
    <x v="23"/>
    <x v="0"/>
    <x v="757"/>
    <x v="782"/>
    <x v="491"/>
    <x v="35"/>
    <x v="21"/>
    <x v="625"/>
    <x v="58"/>
    <x v="7"/>
    <x v="101"/>
    <x v="5"/>
    <x v="2"/>
    <x v="190"/>
    <x v="354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55"/>
    <x v="25"/>
    <x v="32"/>
    <x v="0"/>
    <x v="22"/>
    <x v="28"/>
    <x v="28"/>
    <x v="24"/>
    <x v="24"/>
    <x v="0"/>
    <x v="758"/>
    <x v="783"/>
    <x v="621"/>
    <x v="303"/>
    <x v="1"/>
    <x v="626"/>
    <x v="54"/>
    <x v="2"/>
    <x v="19"/>
    <x v="18"/>
    <x v="3"/>
    <x v="219"/>
    <x v="52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55"/>
    <x v="27"/>
    <x v="35"/>
    <x v="1"/>
    <x v="23"/>
    <x v="30"/>
    <x v="30"/>
    <x v="26"/>
    <x v="26"/>
    <x v="0"/>
    <x v="647"/>
    <x v="784"/>
    <x v="622"/>
    <x v="310"/>
    <x v="17"/>
    <x v="627"/>
    <x v="19"/>
    <x v="2"/>
    <x v="42"/>
    <x v="15"/>
    <x v="3"/>
    <x v="34"/>
    <x v="515"/>
    <x v="0"/>
    <x v="0"/>
    <x v="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55"/>
    <x v="30"/>
    <x v="38"/>
    <x v="1"/>
    <x v="26"/>
    <x v="33"/>
    <x v="33"/>
    <x v="29"/>
    <x v="29"/>
    <x v="0"/>
    <x v="759"/>
    <x v="785"/>
    <x v="140"/>
    <x v="177"/>
    <x v="45"/>
    <x v="628"/>
    <x v="28"/>
    <x v="1"/>
    <x v="17"/>
    <x v="23"/>
    <x v="2"/>
    <x v="66"/>
    <x v="521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55"/>
    <x v="28"/>
    <x v="36"/>
    <x v="1"/>
    <x v="24"/>
    <x v="31"/>
    <x v="31"/>
    <x v="27"/>
    <x v="27"/>
    <x v="0"/>
    <x v="760"/>
    <x v="786"/>
    <x v="336"/>
    <x v="438"/>
    <x v="32"/>
    <x v="629"/>
    <x v="33"/>
    <x v="2"/>
    <x v="17"/>
    <x v="17"/>
    <x v="3"/>
    <x v="78"/>
    <x v="264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55"/>
    <x v="29"/>
    <x v="37"/>
    <x v="1"/>
    <x v="25"/>
    <x v="32"/>
    <x v="32"/>
    <x v="28"/>
    <x v="28"/>
    <x v="0"/>
    <x v="761"/>
    <x v="787"/>
    <x v="623"/>
    <x v="439"/>
    <x v="13"/>
    <x v="630"/>
    <x v="66"/>
    <x v="1"/>
    <x v="75"/>
    <x v="26"/>
    <x v="3"/>
    <x v="13"/>
    <x v="172"/>
    <x v="0"/>
    <x v="0"/>
    <x v="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55"/>
    <x v="31"/>
    <x v="39"/>
    <x v="0"/>
    <x v="27"/>
    <x v="34"/>
    <x v="34"/>
    <x v="30"/>
    <x v="30"/>
    <x v="0"/>
    <x v="390"/>
    <x v="788"/>
    <x v="624"/>
    <x v="440"/>
    <x v="1"/>
    <x v="506"/>
    <x v="37"/>
    <x v="1"/>
    <x v="72"/>
    <x v="15"/>
    <x v="3"/>
    <x v="21"/>
    <x v="522"/>
    <x v="2"/>
    <x v="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55"/>
    <x v="32"/>
    <x v="40"/>
    <x v="0"/>
    <x v="28"/>
    <x v="35"/>
    <x v="35"/>
    <x v="31"/>
    <x v="31"/>
    <x v="0"/>
    <x v="618"/>
    <x v="789"/>
    <x v="625"/>
    <x v="384"/>
    <x v="19"/>
    <x v="107"/>
    <x v="24"/>
    <x v="1"/>
    <x v="75"/>
    <x v="6"/>
    <x v="2"/>
    <x v="156"/>
    <x v="5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55"/>
    <x v="33"/>
    <x v="41"/>
    <x v="0"/>
    <x v="29"/>
    <x v="36"/>
    <x v="36"/>
    <x v="32"/>
    <x v="32"/>
    <x v="0"/>
    <x v="762"/>
    <x v="790"/>
    <x v="626"/>
    <x v="166"/>
    <x v="2"/>
    <x v="582"/>
    <x v="43"/>
    <x v="16"/>
    <x v="26"/>
    <x v="18"/>
    <x v="3"/>
    <x v="174"/>
    <x v="52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55"/>
    <x v="34"/>
    <x v="42"/>
    <x v="0"/>
    <x v="30"/>
    <x v="37"/>
    <x v="37"/>
    <x v="33"/>
    <x v="33"/>
    <x v="0"/>
    <x v="446"/>
    <x v="791"/>
    <x v="627"/>
    <x v="441"/>
    <x v="7"/>
    <x v="631"/>
    <x v="97"/>
    <x v="1"/>
    <x v="60"/>
    <x v="58"/>
    <x v="2"/>
    <x v="38"/>
    <x v="6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55"/>
    <x v="35"/>
    <x v="43"/>
    <x v="1"/>
    <x v="31"/>
    <x v="38"/>
    <x v="38"/>
    <x v="34"/>
    <x v="34"/>
    <x v="0"/>
    <x v="763"/>
    <x v="792"/>
    <x v="407"/>
    <x v="442"/>
    <x v="30"/>
    <x v="632"/>
    <x v="71"/>
    <x v="2"/>
    <x v="19"/>
    <x v="17"/>
    <x v="3"/>
    <x v="32"/>
    <x v="52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4"/>
    <x v="14"/>
    <x v="31"/>
  </r>
  <r>
    <x v="55"/>
    <x v="36"/>
    <x v="44"/>
    <x v="1"/>
    <x v="32"/>
    <x v="38"/>
    <x v="38"/>
    <x v="34"/>
    <x v="34"/>
    <x v="0"/>
    <x v="764"/>
    <x v="793"/>
    <x v="628"/>
    <x v="378"/>
    <x v="69"/>
    <x v="633"/>
    <x v="32"/>
    <x v="2"/>
    <x v="11"/>
    <x v="17"/>
    <x v="3"/>
    <x v="33"/>
    <x v="526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55"/>
    <x v="4"/>
    <x v="45"/>
    <x v="1"/>
    <x v="4"/>
    <x v="39"/>
    <x v="39"/>
    <x v="35"/>
    <x v="35"/>
    <x v="0"/>
    <x v="765"/>
    <x v="794"/>
    <x v="629"/>
    <x v="34"/>
    <x v="24"/>
    <x v="613"/>
    <x v="108"/>
    <x v="2"/>
    <x v="13"/>
    <x v="13"/>
    <x v="3"/>
    <x v="187"/>
    <x v="31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56"/>
    <x v="0"/>
    <x v="0"/>
    <x v="0"/>
    <x v="0"/>
    <x v="0"/>
    <x v="0"/>
    <x v="0"/>
    <x v="0"/>
    <x v="0"/>
    <x v="766"/>
    <x v="795"/>
    <x v="630"/>
    <x v="385"/>
    <x v="13"/>
    <x v="521"/>
    <x v="185"/>
    <x v="4"/>
    <x v="62"/>
    <x v="45"/>
    <x v="2"/>
    <x v="112"/>
    <x v="403"/>
    <x v="0"/>
    <x v="0"/>
    <x v="2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6"/>
    <x v="2"/>
    <x v="2"/>
    <x v="0"/>
    <x v="2"/>
    <x v="2"/>
    <x v="2"/>
    <x v="2"/>
    <x v="2"/>
    <x v="0"/>
    <x v="767"/>
    <x v="796"/>
    <x v="604"/>
    <x v="385"/>
    <x v="39"/>
    <x v="120"/>
    <x v="48"/>
    <x v="1"/>
    <x v="13"/>
    <x v="22"/>
    <x v="2"/>
    <x v="128"/>
    <x v="52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56"/>
    <x v="6"/>
    <x v="6"/>
    <x v="0"/>
    <x v="6"/>
    <x v="6"/>
    <x v="6"/>
    <x v="6"/>
    <x v="6"/>
    <x v="0"/>
    <x v="768"/>
    <x v="797"/>
    <x v="631"/>
    <x v="83"/>
    <x v="15"/>
    <x v="242"/>
    <x v="186"/>
    <x v="8"/>
    <x v="80"/>
    <x v="39"/>
    <x v="2"/>
    <x v="258"/>
    <x v="52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6"/>
    <x v="7"/>
    <x v="7"/>
    <x v="0"/>
    <x v="7"/>
    <x v="7"/>
    <x v="7"/>
    <x v="7"/>
    <x v="7"/>
    <x v="0"/>
    <x v="769"/>
    <x v="798"/>
    <x v="632"/>
    <x v="128"/>
    <x v="17"/>
    <x v="634"/>
    <x v="3"/>
    <x v="1"/>
    <x v="107"/>
    <x v="37"/>
    <x v="4"/>
    <x v="259"/>
    <x v="61"/>
    <x v="0"/>
    <x v="0"/>
    <x v="49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6"/>
    <x v="11"/>
    <x v="11"/>
    <x v="0"/>
    <x v="11"/>
    <x v="11"/>
    <x v="11"/>
    <x v="11"/>
    <x v="11"/>
    <x v="0"/>
    <x v="770"/>
    <x v="799"/>
    <x v="633"/>
    <x v="111"/>
    <x v="27"/>
    <x v="445"/>
    <x v="187"/>
    <x v="0"/>
    <x v="86"/>
    <x v="102"/>
    <x v="1"/>
    <x v="260"/>
    <x v="529"/>
    <x v="0"/>
    <x v="0"/>
    <x v="9"/>
    <x v="3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5"/>
    <x v="15"/>
    <x v="11"/>
  </r>
  <r>
    <x v="56"/>
    <x v="12"/>
    <x v="12"/>
    <x v="0"/>
    <x v="12"/>
    <x v="12"/>
    <x v="12"/>
    <x v="12"/>
    <x v="12"/>
    <x v="0"/>
    <x v="431"/>
    <x v="800"/>
    <x v="634"/>
    <x v="171"/>
    <x v="32"/>
    <x v="249"/>
    <x v="122"/>
    <x v="2"/>
    <x v="48"/>
    <x v="15"/>
    <x v="2"/>
    <x v="199"/>
    <x v="179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56"/>
    <x v="17"/>
    <x v="18"/>
    <x v="0"/>
    <x v="17"/>
    <x v="18"/>
    <x v="18"/>
    <x v="18"/>
    <x v="18"/>
    <x v="0"/>
    <x v="642"/>
    <x v="801"/>
    <x v="635"/>
    <x v="285"/>
    <x v="20"/>
    <x v="635"/>
    <x v="66"/>
    <x v="1"/>
    <x v="98"/>
    <x v="31"/>
    <x v="1"/>
    <x v="246"/>
    <x v="37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56"/>
    <x v="18"/>
    <x v="19"/>
    <x v="0"/>
    <x v="18"/>
    <x v="19"/>
    <x v="19"/>
    <x v="19"/>
    <x v="19"/>
    <x v="0"/>
    <x v="771"/>
    <x v="802"/>
    <x v="636"/>
    <x v="180"/>
    <x v="48"/>
    <x v="636"/>
    <x v="93"/>
    <x v="2"/>
    <x v="57"/>
    <x v="28"/>
    <x v="2"/>
    <x v="261"/>
    <x v="165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56"/>
    <x v="19"/>
    <x v="20"/>
    <x v="1"/>
    <x v="14"/>
    <x v="20"/>
    <x v="20"/>
    <x v="20"/>
    <x v="20"/>
    <x v="0"/>
    <x v="772"/>
    <x v="803"/>
    <x v="637"/>
    <x v="307"/>
    <x v="27"/>
    <x v="351"/>
    <x v="26"/>
    <x v="2"/>
    <x v="12"/>
    <x v="19"/>
    <x v="3"/>
    <x v="66"/>
    <x v="53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56"/>
    <x v="11"/>
    <x v="21"/>
    <x v="1"/>
    <x v="11"/>
    <x v="20"/>
    <x v="20"/>
    <x v="20"/>
    <x v="20"/>
    <x v="0"/>
    <x v="773"/>
    <x v="804"/>
    <x v="638"/>
    <x v="361"/>
    <x v="52"/>
    <x v="637"/>
    <x v="61"/>
    <x v="2"/>
    <x v="26"/>
    <x v="22"/>
    <x v="3"/>
    <x v="73"/>
    <x v="531"/>
    <x v="1"/>
    <x v="1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6"/>
    <x v="21"/>
    <x v="28"/>
    <x v="1"/>
    <x v="5"/>
    <x v="24"/>
    <x v="24"/>
    <x v="20"/>
    <x v="20"/>
    <x v="0"/>
    <x v="774"/>
    <x v="805"/>
    <x v="639"/>
    <x v="443"/>
    <x v="54"/>
    <x v="638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56"/>
    <x v="22"/>
    <x v="29"/>
    <x v="0"/>
    <x v="19"/>
    <x v="25"/>
    <x v="25"/>
    <x v="21"/>
    <x v="21"/>
    <x v="0"/>
    <x v="775"/>
    <x v="806"/>
    <x v="640"/>
    <x v="89"/>
    <x v="62"/>
    <x v="639"/>
    <x v="13"/>
    <x v="1"/>
    <x v="61"/>
    <x v="19"/>
    <x v="2"/>
    <x v="218"/>
    <x v="24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56"/>
    <x v="24"/>
    <x v="31"/>
    <x v="0"/>
    <x v="21"/>
    <x v="27"/>
    <x v="27"/>
    <x v="23"/>
    <x v="23"/>
    <x v="0"/>
    <x v="776"/>
    <x v="807"/>
    <x v="641"/>
    <x v="444"/>
    <x v="40"/>
    <x v="640"/>
    <x v="150"/>
    <x v="0"/>
    <x v="130"/>
    <x v="5"/>
    <x v="11"/>
    <x v="262"/>
    <x v="298"/>
    <x v="0"/>
    <x v="0"/>
    <x v="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56"/>
    <x v="25"/>
    <x v="32"/>
    <x v="0"/>
    <x v="22"/>
    <x v="28"/>
    <x v="28"/>
    <x v="24"/>
    <x v="24"/>
    <x v="0"/>
    <x v="777"/>
    <x v="808"/>
    <x v="642"/>
    <x v="445"/>
    <x v="16"/>
    <x v="126"/>
    <x v="54"/>
    <x v="2"/>
    <x v="11"/>
    <x v="23"/>
    <x v="2"/>
    <x v="66"/>
    <x v="53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56"/>
    <x v="27"/>
    <x v="35"/>
    <x v="1"/>
    <x v="23"/>
    <x v="30"/>
    <x v="30"/>
    <x v="26"/>
    <x v="26"/>
    <x v="0"/>
    <x v="778"/>
    <x v="809"/>
    <x v="643"/>
    <x v="68"/>
    <x v="4"/>
    <x v="317"/>
    <x v="48"/>
    <x v="2"/>
    <x v="56"/>
    <x v="7"/>
    <x v="0"/>
    <x v="148"/>
    <x v="533"/>
    <x v="0"/>
    <x v="0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56"/>
    <x v="30"/>
    <x v="38"/>
    <x v="1"/>
    <x v="26"/>
    <x v="33"/>
    <x v="33"/>
    <x v="29"/>
    <x v="29"/>
    <x v="0"/>
    <x v="779"/>
    <x v="810"/>
    <x v="644"/>
    <x v="446"/>
    <x v="45"/>
    <x v="641"/>
    <x v="43"/>
    <x v="2"/>
    <x v="75"/>
    <x v="17"/>
    <x v="3"/>
    <x v="46"/>
    <x v="534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56"/>
    <x v="28"/>
    <x v="36"/>
    <x v="1"/>
    <x v="24"/>
    <x v="31"/>
    <x v="31"/>
    <x v="27"/>
    <x v="27"/>
    <x v="0"/>
    <x v="780"/>
    <x v="500"/>
    <x v="645"/>
    <x v="261"/>
    <x v="32"/>
    <x v="642"/>
    <x v="48"/>
    <x v="2"/>
    <x v="75"/>
    <x v="18"/>
    <x v="1"/>
    <x v="31"/>
    <x v="83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56"/>
    <x v="29"/>
    <x v="37"/>
    <x v="1"/>
    <x v="25"/>
    <x v="32"/>
    <x v="32"/>
    <x v="28"/>
    <x v="28"/>
    <x v="0"/>
    <x v="781"/>
    <x v="811"/>
    <x v="621"/>
    <x v="447"/>
    <x v="4"/>
    <x v="643"/>
    <x v="79"/>
    <x v="2"/>
    <x v="13"/>
    <x v="7"/>
    <x v="3"/>
    <x v="106"/>
    <x v="224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56"/>
    <x v="31"/>
    <x v="39"/>
    <x v="0"/>
    <x v="27"/>
    <x v="34"/>
    <x v="34"/>
    <x v="30"/>
    <x v="30"/>
    <x v="0"/>
    <x v="782"/>
    <x v="812"/>
    <x v="646"/>
    <x v="448"/>
    <x v="3"/>
    <x v="516"/>
    <x v="48"/>
    <x v="2"/>
    <x v="72"/>
    <x v="19"/>
    <x v="1"/>
    <x v="72"/>
    <x v="271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56"/>
    <x v="32"/>
    <x v="40"/>
    <x v="0"/>
    <x v="28"/>
    <x v="35"/>
    <x v="35"/>
    <x v="31"/>
    <x v="31"/>
    <x v="0"/>
    <x v="783"/>
    <x v="813"/>
    <x v="647"/>
    <x v="449"/>
    <x v="1"/>
    <x v="268"/>
    <x v="82"/>
    <x v="5"/>
    <x v="56"/>
    <x v="28"/>
    <x v="3"/>
    <x v="9"/>
    <x v="23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56"/>
    <x v="33"/>
    <x v="41"/>
    <x v="0"/>
    <x v="29"/>
    <x v="36"/>
    <x v="36"/>
    <x v="32"/>
    <x v="32"/>
    <x v="0"/>
    <x v="734"/>
    <x v="814"/>
    <x v="648"/>
    <x v="127"/>
    <x v="19"/>
    <x v="515"/>
    <x v="43"/>
    <x v="7"/>
    <x v="32"/>
    <x v="18"/>
    <x v="3"/>
    <x v="61"/>
    <x v="53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56"/>
    <x v="34"/>
    <x v="42"/>
    <x v="0"/>
    <x v="30"/>
    <x v="37"/>
    <x v="37"/>
    <x v="33"/>
    <x v="33"/>
    <x v="0"/>
    <x v="784"/>
    <x v="815"/>
    <x v="649"/>
    <x v="450"/>
    <x v="7"/>
    <x v="644"/>
    <x v="33"/>
    <x v="2"/>
    <x v="75"/>
    <x v="25"/>
    <x v="1"/>
    <x v="13"/>
    <x v="11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56"/>
    <x v="35"/>
    <x v="43"/>
    <x v="1"/>
    <x v="31"/>
    <x v="38"/>
    <x v="38"/>
    <x v="34"/>
    <x v="34"/>
    <x v="0"/>
    <x v="785"/>
    <x v="816"/>
    <x v="650"/>
    <x v="105"/>
    <x v="30"/>
    <x v="645"/>
    <x v="61"/>
    <x v="2"/>
    <x v="23"/>
    <x v="18"/>
    <x v="2"/>
    <x v="61"/>
    <x v="53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56"/>
    <x v="36"/>
    <x v="44"/>
    <x v="1"/>
    <x v="32"/>
    <x v="38"/>
    <x v="38"/>
    <x v="34"/>
    <x v="34"/>
    <x v="0"/>
    <x v="786"/>
    <x v="817"/>
    <x v="651"/>
    <x v="153"/>
    <x v="51"/>
    <x v="646"/>
    <x v="44"/>
    <x v="2"/>
    <x v="19"/>
    <x v="23"/>
    <x v="3"/>
    <x v="62"/>
    <x v="12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56"/>
    <x v="4"/>
    <x v="45"/>
    <x v="1"/>
    <x v="4"/>
    <x v="39"/>
    <x v="39"/>
    <x v="35"/>
    <x v="35"/>
    <x v="0"/>
    <x v="787"/>
    <x v="818"/>
    <x v="652"/>
    <x v="172"/>
    <x v="21"/>
    <x v="647"/>
    <x v="25"/>
    <x v="2"/>
    <x v="9"/>
    <x v="31"/>
    <x v="2"/>
    <x v="21"/>
    <x v="46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57"/>
    <x v="0"/>
    <x v="0"/>
    <x v="0"/>
    <x v="0"/>
    <x v="0"/>
    <x v="0"/>
    <x v="0"/>
    <x v="0"/>
    <x v="0"/>
    <x v="788"/>
    <x v="819"/>
    <x v="653"/>
    <x v="23"/>
    <x v="13"/>
    <x v="648"/>
    <x v="7"/>
    <x v="0"/>
    <x v="51"/>
    <x v="10"/>
    <x v="3"/>
    <x v="263"/>
    <x v="238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7"/>
    <x v="2"/>
    <x v="2"/>
    <x v="0"/>
    <x v="2"/>
    <x v="2"/>
    <x v="2"/>
    <x v="2"/>
    <x v="2"/>
    <x v="0"/>
    <x v="789"/>
    <x v="820"/>
    <x v="449"/>
    <x v="130"/>
    <x v="22"/>
    <x v="649"/>
    <x v="97"/>
    <x v="2"/>
    <x v="21"/>
    <x v="19"/>
    <x v="2"/>
    <x v="31"/>
    <x v="53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57"/>
    <x v="6"/>
    <x v="6"/>
    <x v="0"/>
    <x v="6"/>
    <x v="6"/>
    <x v="6"/>
    <x v="6"/>
    <x v="6"/>
    <x v="0"/>
    <x v="790"/>
    <x v="821"/>
    <x v="654"/>
    <x v="63"/>
    <x v="15"/>
    <x v="304"/>
    <x v="188"/>
    <x v="5"/>
    <x v="7"/>
    <x v="52"/>
    <x v="2"/>
    <x v="264"/>
    <x v="339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7"/>
    <x v="7"/>
    <x v="7"/>
    <x v="0"/>
    <x v="7"/>
    <x v="7"/>
    <x v="7"/>
    <x v="7"/>
    <x v="7"/>
    <x v="0"/>
    <x v="791"/>
    <x v="822"/>
    <x v="655"/>
    <x v="91"/>
    <x v="17"/>
    <x v="650"/>
    <x v="130"/>
    <x v="1"/>
    <x v="138"/>
    <x v="103"/>
    <x v="2"/>
    <x v="161"/>
    <x v="252"/>
    <x v="0"/>
    <x v="0"/>
    <x v="5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7"/>
    <x v="11"/>
    <x v="11"/>
    <x v="0"/>
    <x v="11"/>
    <x v="11"/>
    <x v="11"/>
    <x v="11"/>
    <x v="11"/>
    <x v="0"/>
    <x v="792"/>
    <x v="823"/>
    <x v="656"/>
    <x v="28"/>
    <x v="69"/>
    <x v="651"/>
    <x v="189"/>
    <x v="0"/>
    <x v="41"/>
    <x v="104"/>
    <x v="1"/>
    <x v="265"/>
    <x v="256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7"/>
    <x v="12"/>
    <x v="12"/>
    <x v="0"/>
    <x v="12"/>
    <x v="12"/>
    <x v="12"/>
    <x v="12"/>
    <x v="12"/>
    <x v="0"/>
    <x v="793"/>
    <x v="824"/>
    <x v="657"/>
    <x v="94"/>
    <x v="39"/>
    <x v="214"/>
    <x v="146"/>
    <x v="2"/>
    <x v="55"/>
    <x v="3"/>
    <x v="3"/>
    <x v="224"/>
    <x v="53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57"/>
    <x v="17"/>
    <x v="18"/>
    <x v="0"/>
    <x v="17"/>
    <x v="18"/>
    <x v="18"/>
    <x v="18"/>
    <x v="18"/>
    <x v="0"/>
    <x v="794"/>
    <x v="825"/>
    <x v="658"/>
    <x v="28"/>
    <x v="11"/>
    <x v="652"/>
    <x v="72"/>
    <x v="2"/>
    <x v="139"/>
    <x v="15"/>
    <x v="1"/>
    <x v="141"/>
    <x v="185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57"/>
    <x v="18"/>
    <x v="19"/>
    <x v="0"/>
    <x v="18"/>
    <x v="19"/>
    <x v="19"/>
    <x v="19"/>
    <x v="19"/>
    <x v="0"/>
    <x v="795"/>
    <x v="826"/>
    <x v="659"/>
    <x v="300"/>
    <x v="48"/>
    <x v="358"/>
    <x v="170"/>
    <x v="1"/>
    <x v="134"/>
    <x v="5"/>
    <x v="2"/>
    <x v="5"/>
    <x v="363"/>
    <x v="0"/>
    <x v="0"/>
    <x v="2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57"/>
    <x v="19"/>
    <x v="20"/>
    <x v="1"/>
    <x v="14"/>
    <x v="20"/>
    <x v="20"/>
    <x v="20"/>
    <x v="20"/>
    <x v="0"/>
    <x v="796"/>
    <x v="657"/>
    <x v="600"/>
    <x v="451"/>
    <x v="57"/>
    <x v="356"/>
    <x v="32"/>
    <x v="2"/>
    <x v="32"/>
    <x v="17"/>
    <x v="3"/>
    <x v="26"/>
    <x v="42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57"/>
    <x v="11"/>
    <x v="21"/>
    <x v="1"/>
    <x v="11"/>
    <x v="20"/>
    <x v="20"/>
    <x v="20"/>
    <x v="20"/>
    <x v="0"/>
    <x v="797"/>
    <x v="827"/>
    <x v="241"/>
    <x v="231"/>
    <x v="26"/>
    <x v="653"/>
    <x v="44"/>
    <x v="1"/>
    <x v="32"/>
    <x v="17"/>
    <x v="3"/>
    <x v="55"/>
    <x v="28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7"/>
    <x v="21"/>
    <x v="28"/>
    <x v="1"/>
    <x v="5"/>
    <x v="24"/>
    <x v="24"/>
    <x v="20"/>
    <x v="20"/>
    <x v="0"/>
    <x v="374"/>
    <x v="828"/>
    <x v="135"/>
    <x v="452"/>
    <x v="42"/>
    <x v="359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57"/>
    <x v="22"/>
    <x v="29"/>
    <x v="0"/>
    <x v="19"/>
    <x v="25"/>
    <x v="25"/>
    <x v="21"/>
    <x v="21"/>
    <x v="0"/>
    <x v="798"/>
    <x v="829"/>
    <x v="660"/>
    <x v="453"/>
    <x v="62"/>
    <x v="654"/>
    <x v="22"/>
    <x v="1"/>
    <x v="98"/>
    <x v="22"/>
    <x v="1"/>
    <x v="34"/>
    <x v="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57"/>
    <x v="24"/>
    <x v="31"/>
    <x v="0"/>
    <x v="21"/>
    <x v="27"/>
    <x v="27"/>
    <x v="23"/>
    <x v="23"/>
    <x v="0"/>
    <x v="799"/>
    <x v="830"/>
    <x v="461"/>
    <x v="42"/>
    <x v="22"/>
    <x v="655"/>
    <x v="91"/>
    <x v="7"/>
    <x v="36"/>
    <x v="50"/>
    <x v="5"/>
    <x v="201"/>
    <x v="53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57"/>
    <x v="25"/>
    <x v="32"/>
    <x v="0"/>
    <x v="22"/>
    <x v="28"/>
    <x v="28"/>
    <x v="24"/>
    <x v="24"/>
    <x v="0"/>
    <x v="800"/>
    <x v="831"/>
    <x v="661"/>
    <x v="454"/>
    <x v="3"/>
    <x v="511"/>
    <x v="54"/>
    <x v="2"/>
    <x v="17"/>
    <x v="18"/>
    <x v="3"/>
    <x v="73"/>
    <x v="540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57"/>
    <x v="27"/>
    <x v="35"/>
    <x v="1"/>
    <x v="23"/>
    <x v="30"/>
    <x v="30"/>
    <x v="26"/>
    <x v="26"/>
    <x v="0"/>
    <x v="801"/>
    <x v="832"/>
    <x v="662"/>
    <x v="455"/>
    <x v="32"/>
    <x v="656"/>
    <x v="38"/>
    <x v="2"/>
    <x v="21"/>
    <x v="17"/>
    <x v="3"/>
    <x v="33"/>
    <x v="29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57"/>
    <x v="30"/>
    <x v="38"/>
    <x v="1"/>
    <x v="26"/>
    <x v="33"/>
    <x v="33"/>
    <x v="29"/>
    <x v="29"/>
    <x v="0"/>
    <x v="802"/>
    <x v="833"/>
    <x v="584"/>
    <x v="370"/>
    <x v="32"/>
    <x v="657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57"/>
    <x v="28"/>
    <x v="36"/>
    <x v="1"/>
    <x v="24"/>
    <x v="31"/>
    <x v="31"/>
    <x v="27"/>
    <x v="27"/>
    <x v="0"/>
    <x v="803"/>
    <x v="834"/>
    <x v="663"/>
    <x v="56"/>
    <x v="32"/>
    <x v="658"/>
    <x v="43"/>
    <x v="2"/>
    <x v="12"/>
    <x v="17"/>
    <x v="3"/>
    <x v="78"/>
    <x v="5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57"/>
    <x v="29"/>
    <x v="37"/>
    <x v="1"/>
    <x v="25"/>
    <x v="32"/>
    <x v="32"/>
    <x v="28"/>
    <x v="28"/>
    <x v="0"/>
    <x v="804"/>
    <x v="835"/>
    <x v="362"/>
    <x v="130"/>
    <x v="32"/>
    <x v="659"/>
    <x v="32"/>
    <x v="2"/>
    <x v="32"/>
    <x v="17"/>
    <x v="2"/>
    <x v="37"/>
    <x v="54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57"/>
    <x v="31"/>
    <x v="39"/>
    <x v="0"/>
    <x v="27"/>
    <x v="34"/>
    <x v="34"/>
    <x v="30"/>
    <x v="30"/>
    <x v="0"/>
    <x v="805"/>
    <x v="836"/>
    <x v="664"/>
    <x v="456"/>
    <x v="3"/>
    <x v="105"/>
    <x v="37"/>
    <x v="0"/>
    <x v="60"/>
    <x v="15"/>
    <x v="2"/>
    <x v="86"/>
    <x v="493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57"/>
    <x v="32"/>
    <x v="40"/>
    <x v="0"/>
    <x v="28"/>
    <x v="35"/>
    <x v="35"/>
    <x v="31"/>
    <x v="31"/>
    <x v="0"/>
    <x v="806"/>
    <x v="837"/>
    <x v="665"/>
    <x v="19"/>
    <x v="1"/>
    <x v="551"/>
    <x v="25"/>
    <x v="0"/>
    <x v="9"/>
    <x v="2"/>
    <x v="4"/>
    <x v="17"/>
    <x v="41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57"/>
    <x v="33"/>
    <x v="41"/>
    <x v="0"/>
    <x v="29"/>
    <x v="36"/>
    <x v="36"/>
    <x v="32"/>
    <x v="32"/>
    <x v="0"/>
    <x v="807"/>
    <x v="838"/>
    <x v="666"/>
    <x v="167"/>
    <x v="10"/>
    <x v="660"/>
    <x v="97"/>
    <x v="5"/>
    <x v="11"/>
    <x v="31"/>
    <x v="3"/>
    <x v="122"/>
    <x v="15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57"/>
    <x v="34"/>
    <x v="42"/>
    <x v="0"/>
    <x v="30"/>
    <x v="37"/>
    <x v="37"/>
    <x v="33"/>
    <x v="33"/>
    <x v="0"/>
    <x v="808"/>
    <x v="839"/>
    <x v="667"/>
    <x v="312"/>
    <x v="14"/>
    <x v="661"/>
    <x v="108"/>
    <x v="2"/>
    <x v="53"/>
    <x v="96"/>
    <x v="3"/>
    <x v="91"/>
    <x v="13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57"/>
    <x v="35"/>
    <x v="43"/>
    <x v="1"/>
    <x v="31"/>
    <x v="38"/>
    <x v="38"/>
    <x v="34"/>
    <x v="34"/>
    <x v="0"/>
    <x v="809"/>
    <x v="599"/>
    <x v="303"/>
    <x v="426"/>
    <x v="28"/>
    <x v="662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57"/>
    <x v="36"/>
    <x v="44"/>
    <x v="1"/>
    <x v="32"/>
    <x v="38"/>
    <x v="38"/>
    <x v="34"/>
    <x v="34"/>
    <x v="0"/>
    <x v="810"/>
    <x v="840"/>
    <x v="135"/>
    <x v="218"/>
    <x v="72"/>
    <x v="663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57"/>
    <x v="4"/>
    <x v="45"/>
    <x v="1"/>
    <x v="4"/>
    <x v="39"/>
    <x v="39"/>
    <x v="35"/>
    <x v="35"/>
    <x v="0"/>
    <x v="205"/>
    <x v="841"/>
    <x v="250"/>
    <x v="230"/>
    <x v="15"/>
    <x v="26"/>
    <x v="29"/>
    <x v="2"/>
    <x v="13"/>
    <x v="22"/>
    <x v="3"/>
    <x v="138"/>
    <x v="54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6"/>
    <x v="16"/>
    <x v="4"/>
  </r>
  <r>
    <x v="58"/>
    <x v="0"/>
    <x v="0"/>
    <x v="0"/>
    <x v="0"/>
    <x v="0"/>
    <x v="0"/>
    <x v="0"/>
    <x v="0"/>
    <x v="0"/>
    <x v="811"/>
    <x v="842"/>
    <x v="668"/>
    <x v="336"/>
    <x v="23"/>
    <x v="328"/>
    <x v="190"/>
    <x v="8"/>
    <x v="66"/>
    <x v="96"/>
    <x v="4"/>
    <x v="266"/>
    <x v="544"/>
    <x v="0"/>
    <x v="0"/>
    <x v="5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8"/>
    <x v="2"/>
    <x v="2"/>
    <x v="0"/>
    <x v="2"/>
    <x v="2"/>
    <x v="2"/>
    <x v="2"/>
    <x v="2"/>
    <x v="0"/>
    <x v="812"/>
    <x v="843"/>
    <x v="334"/>
    <x v="184"/>
    <x v="45"/>
    <x v="356"/>
    <x v="74"/>
    <x v="2"/>
    <x v="17"/>
    <x v="31"/>
    <x v="3"/>
    <x v="122"/>
    <x v="545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58"/>
    <x v="6"/>
    <x v="6"/>
    <x v="0"/>
    <x v="6"/>
    <x v="6"/>
    <x v="6"/>
    <x v="6"/>
    <x v="6"/>
    <x v="0"/>
    <x v="813"/>
    <x v="844"/>
    <x v="669"/>
    <x v="203"/>
    <x v="15"/>
    <x v="664"/>
    <x v="3"/>
    <x v="3"/>
    <x v="61"/>
    <x v="36"/>
    <x v="2"/>
    <x v="83"/>
    <x v="54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8"/>
    <x v="7"/>
    <x v="7"/>
    <x v="0"/>
    <x v="7"/>
    <x v="7"/>
    <x v="7"/>
    <x v="7"/>
    <x v="7"/>
    <x v="0"/>
    <x v="814"/>
    <x v="845"/>
    <x v="670"/>
    <x v="457"/>
    <x v="55"/>
    <x v="519"/>
    <x v="191"/>
    <x v="2"/>
    <x v="50"/>
    <x v="38"/>
    <x v="0"/>
    <x v="267"/>
    <x v="547"/>
    <x v="0"/>
    <x v="0"/>
    <x v="5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8"/>
    <x v="11"/>
    <x v="11"/>
    <x v="0"/>
    <x v="11"/>
    <x v="11"/>
    <x v="11"/>
    <x v="11"/>
    <x v="11"/>
    <x v="0"/>
    <x v="815"/>
    <x v="846"/>
    <x v="671"/>
    <x v="421"/>
    <x v="69"/>
    <x v="665"/>
    <x v="192"/>
    <x v="1"/>
    <x v="140"/>
    <x v="86"/>
    <x v="1"/>
    <x v="268"/>
    <x v="548"/>
    <x v="0"/>
    <x v="0"/>
    <x v="1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8"/>
    <x v="12"/>
    <x v="12"/>
    <x v="0"/>
    <x v="12"/>
    <x v="12"/>
    <x v="12"/>
    <x v="12"/>
    <x v="12"/>
    <x v="0"/>
    <x v="816"/>
    <x v="847"/>
    <x v="130"/>
    <x v="405"/>
    <x v="32"/>
    <x v="666"/>
    <x v="124"/>
    <x v="2"/>
    <x v="53"/>
    <x v="4"/>
    <x v="3"/>
    <x v="206"/>
    <x v="513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58"/>
    <x v="17"/>
    <x v="18"/>
    <x v="0"/>
    <x v="17"/>
    <x v="18"/>
    <x v="18"/>
    <x v="18"/>
    <x v="18"/>
    <x v="0"/>
    <x v="817"/>
    <x v="848"/>
    <x v="432"/>
    <x v="138"/>
    <x v="13"/>
    <x v="667"/>
    <x v="66"/>
    <x v="2"/>
    <x v="126"/>
    <x v="19"/>
    <x v="0"/>
    <x v="91"/>
    <x v="549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58"/>
    <x v="18"/>
    <x v="19"/>
    <x v="0"/>
    <x v="18"/>
    <x v="19"/>
    <x v="19"/>
    <x v="19"/>
    <x v="19"/>
    <x v="0"/>
    <x v="818"/>
    <x v="849"/>
    <x v="672"/>
    <x v="189"/>
    <x v="48"/>
    <x v="668"/>
    <x v="119"/>
    <x v="2"/>
    <x v="134"/>
    <x v="75"/>
    <x v="2"/>
    <x v="167"/>
    <x v="2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58"/>
    <x v="19"/>
    <x v="20"/>
    <x v="1"/>
    <x v="14"/>
    <x v="20"/>
    <x v="20"/>
    <x v="20"/>
    <x v="20"/>
    <x v="0"/>
    <x v="819"/>
    <x v="850"/>
    <x v="673"/>
    <x v="105"/>
    <x v="0"/>
    <x v="669"/>
    <x v="68"/>
    <x v="2"/>
    <x v="11"/>
    <x v="19"/>
    <x v="3"/>
    <x v="27"/>
    <x v="26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58"/>
    <x v="11"/>
    <x v="21"/>
    <x v="1"/>
    <x v="11"/>
    <x v="20"/>
    <x v="20"/>
    <x v="20"/>
    <x v="20"/>
    <x v="0"/>
    <x v="820"/>
    <x v="851"/>
    <x v="674"/>
    <x v="27"/>
    <x v="49"/>
    <x v="556"/>
    <x v="44"/>
    <x v="2"/>
    <x v="32"/>
    <x v="18"/>
    <x v="3"/>
    <x v="164"/>
    <x v="55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8"/>
    <x v="21"/>
    <x v="28"/>
    <x v="1"/>
    <x v="5"/>
    <x v="24"/>
    <x v="24"/>
    <x v="20"/>
    <x v="20"/>
    <x v="0"/>
    <x v="821"/>
    <x v="852"/>
    <x v="600"/>
    <x v="458"/>
    <x v="17"/>
    <x v="656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58"/>
    <x v="22"/>
    <x v="29"/>
    <x v="0"/>
    <x v="19"/>
    <x v="25"/>
    <x v="25"/>
    <x v="21"/>
    <x v="21"/>
    <x v="0"/>
    <x v="822"/>
    <x v="853"/>
    <x v="675"/>
    <x v="41"/>
    <x v="21"/>
    <x v="670"/>
    <x v="22"/>
    <x v="2"/>
    <x v="130"/>
    <x v="22"/>
    <x v="2"/>
    <x v="269"/>
    <x v="194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58"/>
    <x v="24"/>
    <x v="31"/>
    <x v="0"/>
    <x v="21"/>
    <x v="27"/>
    <x v="27"/>
    <x v="23"/>
    <x v="23"/>
    <x v="0"/>
    <x v="823"/>
    <x v="215"/>
    <x v="676"/>
    <x v="128"/>
    <x v="56"/>
    <x v="350"/>
    <x v="10"/>
    <x v="2"/>
    <x v="124"/>
    <x v="75"/>
    <x v="9"/>
    <x v="59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58"/>
    <x v="25"/>
    <x v="32"/>
    <x v="0"/>
    <x v="22"/>
    <x v="28"/>
    <x v="28"/>
    <x v="24"/>
    <x v="24"/>
    <x v="0"/>
    <x v="824"/>
    <x v="854"/>
    <x v="556"/>
    <x v="459"/>
    <x v="3"/>
    <x v="671"/>
    <x v="61"/>
    <x v="2"/>
    <x v="19"/>
    <x v="23"/>
    <x v="3"/>
    <x v="47"/>
    <x v="55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58"/>
    <x v="27"/>
    <x v="35"/>
    <x v="1"/>
    <x v="23"/>
    <x v="30"/>
    <x v="30"/>
    <x v="26"/>
    <x v="26"/>
    <x v="0"/>
    <x v="825"/>
    <x v="855"/>
    <x v="149"/>
    <x v="460"/>
    <x v="17"/>
    <x v="62"/>
    <x v="82"/>
    <x v="2"/>
    <x v="8"/>
    <x v="7"/>
    <x v="2"/>
    <x v="141"/>
    <x v="196"/>
    <x v="0"/>
    <x v="0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58"/>
    <x v="30"/>
    <x v="38"/>
    <x v="1"/>
    <x v="26"/>
    <x v="33"/>
    <x v="33"/>
    <x v="29"/>
    <x v="29"/>
    <x v="0"/>
    <x v="826"/>
    <x v="856"/>
    <x v="677"/>
    <x v="142"/>
    <x v="45"/>
    <x v="145"/>
    <x v="37"/>
    <x v="2"/>
    <x v="12"/>
    <x v="17"/>
    <x v="3"/>
    <x v="61"/>
    <x v="55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58"/>
    <x v="28"/>
    <x v="36"/>
    <x v="1"/>
    <x v="24"/>
    <x v="31"/>
    <x v="31"/>
    <x v="27"/>
    <x v="27"/>
    <x v="0"/>
    <x v="827"/>
    <x v="857"/>
    <x v="536"/>
    <x v="347"/>
    <x v="32"/>
    <x v="672"/>
    <x v="39"/>
    <x v="1"/>
    <x v="17"/>
    <x v="18"/>
    <x v="3"/>
    <x v="219"/>
    <x v="5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58"/>
    <x v="29"/>
    <x v="37"/>
    <x v="1"/>
    <x v="25"/>
    <x v="32"/>
    <x v="32"/>
    <x v="28"/>
    <x v="28"/>
    <x v="0"/>
    <x v="828"/>
    <x v="858"/>
    <x v="678"/>
    <x v="461"/>
    <x v="13"/>
    <x v="673"/>
    <x v="97"/>
    <x v="2"/>
    <x v="56"/>
    <x v="13"/>
    <x v="3"/>
    <x v="124"/>
    <x v="554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58"/>
    <x v="31"/>
    <x v="39"/>
    <x v="0"/>
    <x v="27"/>
    <x v="34"/>
    <x v="34"/>
    <x v="30"/>
    <x v="30"/>
    <x v="0"/>
    <x v="380"/>
    <x v="859"/>
    <x v="679"/>
    <x v="462"/>
    <x v="5"/>
    <x v="440"/>
    <x v="43"/>
    <x v="1"/>
    <x v="13"/>
    <x v="22"/>
    <x v="3"/>
    <x v="31"/>
    <x v="555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58"/>
    <x v="32"/>
    <x v="40"/>
    <x v="0"/>
    <x v="28"/>
    <x v="35"/>
    <x v="35"/>
    <x v="31"/>
    <x v="31"/>
    <x v="0"/>
    <x v="617"/>
    <x v="860"/>
    <x v="680"/>
    <x v="463"/>
    <x v="1"/>
    <x v="674"/>
    <x v="97"/>
    <x v="2"/>
    <x v="55"/>
    <x v="50"/>
    <x v="0"/>
    <x v="110"/>
    <x v="9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58"/>
    <x v="33"/>
    <x v="41"/>
    <x v="0"/>
    <x v="29"/>
    <x v="36"/>
    <x v="36"/>
    <x v="32"/>
    <x v="32"/>
    <x v="0"/>
    <x v="829"/>
    <x v="861"/>
    <x v="681"/>
    <x v="464"/>
    <x v="2"/>
    <x v="675"/>
    <x v="33"/>
    <x v="3"/>
    <x v="21"/>
    <x v="22"/>
    <x v="2"/>
    <x v="138"/>
    <x v="36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58"/>
    <x v="34"/>
    <x v="42"/>
    <x v="0"/>
    <x v="30"/>
    <x v="37"/>
    <x v="37"/>
    <x v="33"/>
    <x v="33"/>
    <x v="0"/>
    <x v="830"/>
    <x v="862"/>
    <x v="682"/>
    <x v="465"/>
    <x v="12"/>
    <x v="145"/>
    <x v="76"/>
    <x v="4"/>
    <x v="13"/>
    <x v="96"/>
    <x v="1"/>
    <x v="10"/>
    <x v="15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58"/>
    <x v="35"/>
    <x v="43"/>
    <x v="1"/>
    <x v="31"/>
    <x v="38"/>
    <x v="38"/>
    <x v="34"/>
    <x v="34"/>
    <x v="0"/>
    <x v="831"/>
    <x v="863"/>
    <x v="683"/>
    <x v="421"/>
    <x v="27"/>
    <x v="676"/>
    <x v="29"/>
    <x v="2"/>
    <x v="55"/>
    <x v="19"/>
    <x v="3"/>
    <x v="21"/>
    <x v="65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58"/>
    <x v="36"/>
    <x v="44"/>
    <x v="1"/>
    <x v="32"/>
    <x v="38"/>
    <x v="38"/>
    <x v="34"/>
    <x v="34"/>
    <x v="0"/>
    <x v="832"/>
    <x v="864"/>
    <x v="684"/>
    <x v="55"/>
    <x v="51"/>
    <x v="677"/>
    <x v="71"/>
    <x v="2"/>
    <x v="21"/>
    <x v="23"/>
    <x v="3"/>
    <x v="62"/>
    <x v="55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58"/>
    <x v="4"/>
    <x v="45"/>
    <x v="1"/>
    <x v="4"/>
    <x v="39"/>
    <x v="39"/>
    <x v="35"/>
    <x v="35"/>
    <x v="0"/>
    <x v="833"/>
    <x v="865"/>
    <x v="685"/>
    <x v="466"/>
    <x v="50"/>
    <x v="678"/>
    <x v="108"/>
    <x v="2"/>
    <x v="9"/>
    <x v="22"/>
    <x v="2"/>
    <x v="122"/>
    <x v="43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59"/>
    <x v="0"/>
    <x v="0"/>
    <x v="0"/>
    <x v="0"/>
    <x v="0"/>
    <x v="0"/>
    <x v="0"/>
    <x v="0"/>
    <x v="0"/>
    <x v="834"/>
    <x v="866"/>
    <x v="686"/>
    <x v="266"/>
    <x v="22"/>
    <x v="659"/>
    <x v="193"/>
    <x v="1"/>
    <x v="38"/>
    <x v="28"/>
    <x v="0"/>
    <x v="270"/>
    <x v="557"/>
    <x v="0"/>
    <x v="0"/>
    <x v="1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9"/>
    <x v="2"/>
    <x v="2"/>
    <x v="0"/>
    <x v="2"/>
    <x v="2"/>
    <x v="2"/>
    <x v="2"/>
    <x v="2"/>
    <x v="0"/>
    <x v="835"/>
    <x v="867"/>
    <x v="114"/>
    <x v="300"/>
    <x v="50"/>
    <x v="679"/>
    <x v="48"/>
    <x v="2"/>
    <x v="17"/>
    <x v="22"/>
    <x v="3"/>
    <x v="41"/>
    <x v="55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59"/>
    <x v="6"/>
    <x v="6"/>
    <x v="0"/>
    <x v="6"/>
    <x v="6"/>
    <x v="6"/>
    <x v="6"/>
    <x v="6"/>
    <x v="0"/>
    <x v="836"/>
    <x v="868"/>
    <x v="687"/>
    <x v="264"/>
    <x v="38"/>
    <x v="680"/>
    <x v="69"/>
    <x v="8"/>
    <x v="55"/>
    <x v="3"/>
    <x v="3"/>
    <x v="59"/>
    <x v="55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59"/>
    <x v="7"/>
    <x v="7"/>
    <x v="0"/>
    <x v="7"/>
    <x v="7"/>
    <x v="7"/>
    <x v="7"/>
    <x v="7"/>
    <x v="0"/>
    <x v="837"/>
    <x v="869"/>
    <x v="688"/>
    <x v="407"/>
    <x v="11"/>
    <x v="268"/>
    <x v="194"/>
    <x v="0"/>
    <x v="0"/>
    <x v="11"/>
    <x v="0"/>
    <x v="271"/>
    <x v="547"/>
    <x v="0"/>
    <x v="0"/>
    <x v="2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59"/>
    <x v="11"/>
    <x v="11"/>
    <x v="0"/>
    <x v="11"/>
    <x v="11"/>
    <x v="11"/>
    <x v="11"/>
    <x v="11"/>
    <x v="0"/>
    <x v="838"/>
    <x v="870"/>
    <x v="689"/>
    <x v="467"/>
    <x v="58"/>
    <x v="681"/>
    <x v="67"/>
    <x v="2"/>
    <x v="141"/>
    <x v="29"/>
    <x v="1"/>
    <x v="272"/>
    <x v="56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9"/>
    <x v="12"/>
    <x v="12"/>
    <x v="0"/>
    <x v="12"/>
    <x v="12"/>
    <x v="12"/>
    <x v="12"/>
    <x v="12"/>
    <x v="0"/>
    <x v="839"/>
    <x v="871"/>
    <x v="690"/>
    <x v="162"/>
    <x v="22"/>
    <x v="682"/>
    <x v="15"/>
    <x v="1"/>
    <x v="20"/>
    <x v="9"/>
    <x v="3"/>
    <x v="120"/>
    <x v="561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59"/>
    <x v="17"/>
    <x v="18"/>
    <x v="0"/>
    <x v="17"/>
    <x v="18"/>
    <x v="18"/>
    <x v="18"/>
    <x v="18"/>
    <x v="0"/>
    <x v="840"/>
    <x v="872"/>
    <x v="691"/>
    <x v="126"/>
    <x v="48"/>
    <x v="683"/>
    <x v="21"/>
    <x v="2"/>
    <x v="56"/>
    <x v="16"/>
    <x v="1"/>
    <x v="82"/>
    <x v="6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59"/>
    <x v="18"/>
    <x v="19"/>
    <x v="0"/>
    <x v="18"/>
    <x v="19"/>
    <x v="19"/>
    <x v="19"/>
    <x v="19"/>
    <x v="0"/>
    <x v="841"/>
    <x v="873"/>
    <x v="692"/>
    <x v="36"/>
    <x v="13"/>
    <x v="165"/>
    <x v="137"/>
    <x v="1"/>
    <x v="130"/>
    <x v="3"/>
    <x v="4"/>
    <x v="273"/>
    <x v="165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59"/>
    <x v="19"/>
    <x v="20"/>
    <x v="1"/>
    <x v="14"/>
    <x v="20"/>
    <x v="20"/>
    <x v="20"/>
    <x v="20"/>
    <x v="0"/>
    <x v="842"/>
    <x v="874"/>
    <x v="325"/>
    <x v="458"/>
    <x v="15"/>
    <x v="684"/>
    <x v="27"/>
    <x v="2"/>
    <x v="32"/>
    <x v="18"/>
    <x v="3"/>
    <x v="37"/>
    <x v="56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59"/>
    <x v="11"/>
    <x v="21"/>
    <x v="1"/>
    <x v="11"/>
    <x v="20"/>
    <x v="20"/>
    <x v="20"/>
    <x v="20"/>
    <x v="0"/>
    <x v="843"/>
    <x v="875"/>
    <x v="693"/>
    <x v="226"/>
    <x v="69"/>
    <x v="685"/>
    <x v="32"/>
    <x v="2"/>
    <x v="32"/>
    <x v="18"/>
    <x v="3"/>
    <x v="33"/>
    <x v="56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59"/>
    <x v="21"/>
    <x v="28"/>
    <x v="1"/>
    <x v="5"/>
    <x v="24"/>
    <x v="24"/>
    <x v="20"/>
    <x v="20"/>
    <x v="0"/>
    <x v="844"/>
    <x v="876"/>
    <x v="600"/>
    <x v="218"/>
    <x v="70"/>
    <x v="686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59"/>
    <x v="22"/>
    <x v="29"/>
    <x v="0"/>
    <x v="19"/>
    <x v="25"/>
    <x v="25"/>
    <x v="21"/>
    <x v="21"/>
    <x v="0"/>
    <x v="845"/>
    <x v="877"/>
    <x v="694"/>
    <x v="93"/>
    <x v="34"/>
    <x v="210"/>
    <x v="91"/>
    <x v="2"/>
    <x v="10"/>
    <x v="7"/>
    <x v="1"/>
    <x v="163"/>
    <x v="49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59"/>
    <x v="24"/>
    <x v="31"/>
    <x v="0"/>
    <x v="21"/>
    <x v="27"/>
    <x v="27"/>
    <x v="23"/>
    <x v="23"/>
    <x v="0"/>
    <x v="846"/>
    <x v="878"/>
    <x v="480"/>
    <x v="176"/>
    <x v="0"/>
    <x v="687"/>
    <x v="19"/>
    <x v="2"/>
    <x v="34"/>
    <x v="4"/>
    <x v="4"/>
    <x v="218"/>
    <x v="37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59"/>
    <x v="25"/>
    <x v="32"/>
    <x v="0"/>
    <x v="22"/>
    <x v="28"/>
    <x v="28"/>
    <x v="24"/>
    <x v="24"/>
    <x v="0"/>
    <x v="847"/>
    <x v="879"/>
    <x v="351"/>
    <x v="406"/>
    <x v="3"/>
    <x v="688"/>
    <x v="68"/>
    <x v="2"/>
    <x v="21"/>
    <x v="18"/>
    <x v="3"/>
    <x v="81"/>
    <x v="3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59"/>
    <x v="27"/>
    <x v="35"/>
    <x v="1"/>
    <x v="23"/>
    <x v="30"/>
    <x v="30"/>
    <x v="26"/>
    <x v="26"/>
    <x v="0"/>
    <x v="787"/>
    <x v="880"/>
    <x v="127"/>
    <x v="74"/>
    <x v="4"/>
    <x v="72"/>
    <x v="72"/>
    <x v="2"/>
    <x v="124"/>
    <x v="15"/>
    <x v="1"/>
    <x v="120"/>
    <x v="8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59"/>
    <x v="30"/>
    <x v="38"/>
    <x v="1"/>
    <x v="26"/>
    <x v="33"/>
    <x v="33"/>
    <x v="29"/>
    <x v="29"/>
    <x v="0"/>
    <x v="848"/>
    <x v="881"/>
    <x v="309"/>
    <x v="231"/>
    <x v="45"/>
    <x v="689"/>
    <x v="98"/>
    <x v="2"/>
    <x v="55"/>
    <x v="23"/>
    <x v="3"/>
    <x v="21"/>
    <x v="3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59"/>
    <x v="28"/>
    <x v="36"/>
    <x v="1"/>
    <x v="24"/>
    <x v="31"/>
    <x v="31"/>
    <x v="27"/>
    <x v="27"/>
    <x v="0"/>
    <x v="849"/>
    <x v="882"/>
    <x v="530"/>
    <x v="72"/>
    <x v="32"/>
    <x v="690"/>
    <x v="43"/>
    <x v="1"/>
    <x v="13"/>
    <x v="17"/>
    <x v="3"/>
    <x v="28"/>
    <x v="56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59"/>
    <x v="29"/>
    <x v="37"/>
    <x v="1"/>
    <x v="25"/>
    <x v="32"/>
    <x v="32"/>
    <x v="28"/>
    <x v="28"/>
    <x v="0"/>
    <x v="850"/>
    <x v="883"/>
    <x v="695"/>
    <x v="293"/>
    <x v="17"/>
    <x v="691"/>
    <x v="37"/>
    <x v="2"/>
    <x v="75"/>
    <x v="7"/>
    <x v="3"/>
    <x v="97"/>
    <x v="565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59"/>
    <x v="31"/>
    <x v="39"/>
    <x v="0"/>
    <x v="27"/>
    <x v="34"/>
    <x v="34"/>
    <x v="30"/>
    <x v="30"/>
    <x v="0"/>
    <x v="851"/>
    <x v="884"/>
    <x v="696"/>
    <x v="440"/>
    <x v="5"/>
    <x v="458"/>
    <x v="43"/>
    <x v="2"/>
    <x v="9"/>
    <x v="35"/>
    <x v="2"/>
    <x v="21"/>
    <x v="56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59"/>
    <x v="32"/>
    <x v="40"/>
    <x v="0"/>
    <x v="28"/>
    <x v="35"/>
    <x v="35"/>
    <x v="31"/>
    <x v="31"/>
    <x v="0"/>
    <x v="782"/>
    <x v="885"/>
    <x v="697"/>
    <x v="468"/>
    <x v="3"/>
    <x v="692"/>
    <x v="21"/>
    <x v="0"/>
    <x v="55"/>
    <x v="25"/>
    <x v="2"/>
    <x v="179"/>
    <x v="56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59"/>
    <x v="33"/>
    <x v="41"/>
    <x v="0"/>
    <x v="29"/>
    <x v="36"/>
    <x v="36"/>
    <x v="32"/>
    <x v="32"/>
    <x v="0"/>
    <x v="852"/>
    <x v="886"/>
    <x v="492"/>
    <x v="10"/>
    <x v="20"/>
    <x v="357"/>
    <x v="37"/>
    <x v="8"/>
    <x v="26"/>
    <x v="22"/>
    <x v="2"/>
    <x v="31"/>
    <x v="56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59"/>
    <x v="34"/>
    <x v="42"/>
    <x v="0"/>
    <x v="30"/>
    <x v="37"/>
    <x v="37"/>
    <x v="33"/>
    <x v="33"/>
    <x v="0"/>
    <x v="853"/>
    <x v="887"/>
    <x v="698"/>
    <x v="469"/>
    <x v="12"/>
    <x v="693"/>
    <x v="49"/>
    <x v="2"/>
    <x v="26"/>
    <x v="5"/>
    <x v="3"/>
    <x v="10"/>
    <x v="4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59"/>
    <x v="4"/>
    <x v="45"/>
    <x v="1"/>
    <x v="4"/>
    <x v="39"/>
    <x v="39"/>
    <x v="35"/>
    <x v="35"/>
    <x v="0"/>
    <x v="854"/>
    <x v="888"/>
    <x v="699"/>
    <x v="48"/>
    <x v="21"/>
    <x v="694"/>
    <x v="48"/>
    <x v="2"/>
    <x v="9"/>
    <x v="31"/>
    <x v="3"/>
    <x v="128"/>
    <x v="56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60"/>
    <x v="0"/>
    <x v="0"/>
    <x v="0"/>
    <x v="0"/>
    <x v="0"/>
    <x v="0"/>
    <x v="0"/>
    <x v="0"/>
    <x v="0"/>
    <x v="855"/>
    <x v="889"/>
    <x v="700"/>
    <x v="2"/>
    <x v="11"/>
    <x v="695"/>
    <x v="186"/>
    <x v="2"/>
    <x v="36"/>
    <x v="26"/>
    <x v="2"/>
    <x v="274"/>
    <x v="570"/>
    <x v="0"/>
    <x v="0"/>
    <x v="1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0"/>
    <x v="2"/>
    <x v="2"/>
    <x v="0"/>
    <x v="2"/>
    <x v="2"/>
    <x v="2"/>
    <x v="2"/>
    <x v="2"/>
    <x v="0"/>
    <x v="856"/>
    <x v="890"/>
    <x v="701"/>
    <x v="217"/>
    <x v="22"/>
    <x v="645"/>
    <x v="53"/>
    <x v="1"/>
    <x v="21"/>
    <x v="22"/>
    <x v="3"/>
    <x v="28"/>
    <x v="57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60"/>
    <x v="6"/>
    <x v="6"/>
    <x v="0"/>
    <x v="6"/>
    <x v="6"/>
    <x v="6"/>
    <x v="6"/>
    <x v="6"/>
    <x v="0"/>
    <x v="857"/>
    <x v="891"/>
    <x v="702"/>
    <x v="133"/>
    <x v="50"/>
    <x v="265"/>
    <x v="124"/>
    <x v="0"/>
    <x v="75"/>
    <x v="1"/>
    <x v="3"/>
    <x v="269"/>
    <x v="57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60"/>
    <x v="7"/>
    <x v="7"/>
    <x v="0"/>
    <x v="7"/>
    <x v="7"/>
    <x v="7"/>
    <x v="7"/>
    <x v="7"/>
    <x v="0"/>
    <x v="858"/>
    <x v="892"/>
    <x v="703"/>
    <x v="470"/>
    <x v="11"/>
    <x v="696"/>
    <x v="195"/>
    <x v="0"/>
    <x v="120"/>
    <x v="66"/>
    <x v="0"/>
    <x v="217"/>
    <x v="573"/>
    <x v="0"/>
    <x v="0"/>
    <x v="2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60"/>
    <x v="11"/>
    <x v="11"/>
    <x v="0"/>
    <x v="11"/>
    <x v="11"/>
    <x v="11"/>
    <x v="11"/>
    <x v="11"/>
    <x v="0"/>
    <x v="859"/>
    <x v="893"/>
    <x v="704"/>
    <x v="318"/>
    <x v="57"/>
    <x v="697"/>
    <x v="196"/>
    <x v="7"/>
    <x v="36"/>
    <x v="46"/>
    <x v="1"/>
    <x v="2"/>
    <x v="478"/>
    <x v="0"/>
    <x v="0"/>
    <x v="1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0"/>
    <x v="12"/>
    <x v="12"/>
    <x v="0"/>
    <x v="12"/>
    <x v="12"/>
    <x v="12"/>
    <x v="12"/>
    <x v="12"/>
    <x v="0"/>
    <x v="380"/>
    <x v="894"/>
    <x v="705"/>
    <x v="318"/>
    <x v="39"/>
    <x v="698"/>
    <x v="84"/>
    <x v="1"/>
    <x v="5"/>
    <x v="65"/>
    <x v="2"/>
    <x v="64"/>
    <x v="127"/>
    <x v="0"/>
    <x v="0"/>
    <x v="5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60"/>
    <x v="17"/>
    <x v="18"/>
    <x v="0"/>
    <x v="17"/>
    <x v="18"/>
    <x v="18"/>
    <x v="18"/>
    <x v="18"/>
    <x v="0"/>
    <x v="860"/>
    <x v="895"/>
    <x v="706"/>
    <x v="302"/>
    <x v="19"/>
    <x v="98"/>
    <x v="66"/>
    <x v="2"/>
    <x v="73"/>
    <x v="31"/>
    <x v="1"/>
    <x v="136"/>
    <x v="105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60"/>
    <x v="18"/>
    <x v="19"/>
    <x v="0"/>
    <x v="18"/>
    <x v="19"/>
    <x v="19"/>
    <x v="19"/>
    <x v="19"/>
    <x v="0"/>
    <x v="861"/>
    <x v="896"/>
    <x v="513"/>
    <x v="180"/>
    <x v="13"/>
    <x v="355"/>
    <x v="132"/>
    <x v="2"/>
    <x v="8"/>
    <x v="42"/>
    <x v="2"/>
    <x v="175"/>
    <x v="345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60"/>
    <x v="19"/>
    <x v="20"/>
    <x v="1"/>
    <x v="14"/>
    <x v="20"/>
    <x v="20"/>
    <x v="20"/>
    <x v="20"/>
    <x v="0"/>
    <x v="862"/>
    <x v="897"/>
    <x v="62"/>
    <x v="211"/>
    <x v="50"/>
    <x v="561"/>
    <x v="44"/>
    <x v="2"/>
    <x v="26"/>
    <x v="18"/>
    <x v="3"/>
    <x v="42"/>
    <x v="57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60"/>
    <x v="11"/>
    <x v="21"/>
    <x v="1"/>
    <x v="11"/>
    <x v="20"/>
    <x v="20"/>
    <x v="20"/>
    <x v="20"/>
    <x v="0"/>
    <x v="863"/>
    <x v="898"/>
    <x v="707"/>
    <x v="471"/>
    <x v="26"/>
    <x v="699"/>
    <x v="71"/>
    <x v="2"/>
    <x v="32"/>
    <x v="17"/>
    <x v="3"/>
    <x v="164"/>
    <x v="57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0"/>
    <x v="21"/>
    <x v="28"/>
    <x v="1"/>
    <x v="5"/>
    <x v="24"/>
    <x v="24"/>
    <x v="20"/>
    <x v="20"/>
    <x v="0"/>
    <x v="864"/>
    <x v="899"/>
    <x v="708"/>
    <x v="391"/>
    <x v="17"/>
    <x v="700"/>
    <x v="27"/>
    <x v="2"/>
    <x v="32"/>
    <x v="23"/>
    <x v="3"/>
    <x v="26"/>
    <x v="57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60"/>
    <x v="22"/>
    <x v="29"/>
    <x v="0"/>
    <x v="19"/>
    <x v="25"/>
    <x v="25"/>
    <x v="21"/>
    <x v="21"/>
    <x v="0"/>
    <x v="865"/>
    <x v="900"/>
    <x v="709"/>
    <x v="30"/>
    <x v="24"/>
    <x v="160"/>
    <x v="64"/>
    <x v="2"/>
    <x v="61"/>
    <x v="7"/>
    <x v="0"/>
    <x v="52"/>
    <x v="50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60"/>
    <x v="24"/>
    <x v="31"/>
    <x v="0"/>
    <x v="21"/>
    <x v="27"/>
    <x v="27"/>
    <x v="23"/>
    <x v="23"/>
    <x v="0"/>
    <x v="866"/>
    <x v="901"/>
    <x v="710"/>
    <x v="457"/>
    <x v="62"/>
    <x v="701"/>
    <x v="64"/>
    <x v="1"/>
    <x v="139"/>
    <x v="54"/>
    <x v="7"/>
    <x v="275"/>
    <x v="44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60"/>
    <x v="25"/>
    <x v="32"/>
    <x v="0"/>
    <x v="22"/>
    <x v="28"/>
    <x v="28"/>
    <x v="24"/>
    <x v="24"/>
    <x v="0"/>
    <x v="867"/>
    <x v="902"/>
    <x v="711"/>
    <x v="472"/>
    <x v="16"/>
    <x v="613"/>
    <x v="29"/>
    <x v="1"/>
    <x v="11"/>
    <x v="18"/>
    <x v="3"/>
    <x v="41"/>
    <x v="41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60"/>
    <x v="27"/>
    <x v="35"/>
    <x v="1"/>
    <x v="23"/>
    <x v="30"/>
    <x v="30"/>
    <x v="26"/>
    <x v="26"/>
    <x v="0"/>
    <x v="868"/>
    <x v="903"/>
    <x v="193"/>
    <x v="174"/>
    <x v="4"/>
    <x v="702"/>
    <x v="58"/>
    <x v="2"/>
    <x v="44"/>
    <x v="7"/>
    <x v="3"/>
    <x v="10"/>
    <x v="188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60"/>
    <x v="30"/>
    <x v="38"/>
    <x v="1"/>
    <x v="26"/>
    <x v="33"/>
    <x v="33"/>
    <x v="29"/>
    <x v="29"/>
    <x v="0"/>
    <x v="869"/>
    <x v="904"/>
    <x v="712"/>
    <x v="473"/>
    <x v="45"/>
    <x v="357"/>
    <x v="43"/>
    <x v="2"/>
    <x v="55"/>
    <x v="17"/>
    <x v="3"/>
    <x v="128"/>
    <x v="57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60"/>
    <x v="28"/>
    <x v="36"/>
    <x v="1"/>
    <x v="24"/>
    <x v="31"/>
    <x v="31"/>
    <x v="27"/>
    <x v="27"/>
    <x v="0"/>
    <x v="870"/>
    <x v="905"/>
    <x v="551"/>
    <x v="195"/>
    <x v="32"/>
    <x v="638"/>
    <x v="68"/>
    <x v="2"/>
    <x v="26"/>
    <x v="18"/>
    <x v="3"/>
    <x v="27"/>
    <x v="57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60"/>
    <x v="29"/>
    <x v="37"/>
    <x v="1"/>
    <x v="25"/>
    <x v="32"/>
    <x v="32"/>
    <x v="28"/>
    <x v="28"/>
    <x v="0"/>
    <x v="871"/>
    <x v="906"/>
    <x v="663"/>
    <x v="474"/>
    <x v="18"/>
    <x v="703"/>
    <x v="108"/>
    <x v="2"/>
    <x v="72"/>
    <x v="9"/>
    <x v="1"/>
    <x v="82"/>
    <x v="579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60"/>
    <x v="31"/>
    <x v="39"/>
    <x v="0"/>
    <x v="27"/>
    <x v="34"/>
    <x v="34"/>
    <x v="30"/>
    <x v="30"/>
    <x v="0"/>
    <x v="872"/>
    <x v="907"/>
    <x v="646"/>
    <x v="349"/>
    <x v="1"/>
    <x v="55"/>
    <x v="97"/>
    <x v="2"/>
    <x v="23"/>
    <x v="26"/>
    <x v="2"/>
    <x v="148"/>
    <x v="46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60"/>
    <x v="32"/>
    <x v="40"/>
    <x v="0"/>
    <x v="28"/>
    <x v="35"/>
    <x v="35"/>
    <x v="31"/>
    <x v="31"/>
    <x v="0"/>
    <x v="873"/>
    <x v="492"/>
    <x v="549"/>
    <x v="475"/>
    <x v="1"/>
    <x v="704"/>
    <x v="21"/>
    <x v="2"/>
    <x v="72"/>
    <x v="65"/>
    <x v="2"/>
    <x v="22"/>
    <x v="48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60"/>
    <x v="33"/>
    <x v="41"/>
    <x v="0"/>
    <x v="29"/>
    <x v="36"/>
    <x v="36"/>
    <x v="32"/>
    <x v="32"/>
    <x v="0"/>
    <x v="874"/>
    <x v="908"/>
    <x v="713"/>
    <x v="476"/>
    <x v="11"/>
    <x v="705"/>
    <x v="91"/>
    <x v="0"/>
    <x v="12"/>
    <x v="15"/>
    <x v="3"/>
    <x v="93"/>
    <x v="256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60"/>
    <x v="34"/>
    <x v="42"/>
    <x v="0"/>
    <x v="30"/>
    <x v="37"/>
    <x v="37"/>
    <x v="33"/>
    <x v="33"/>
    <x v="0"/>
    <x v="875"/>
    <x v="909"/>
    <x v="614"/>
    <x v="477"/>
    <x v="7"/>
    <x v="428"/>
    <x v="82"/>
    <x v="1"/>
    <x v="9"/>
    <x v="42"/>
    <x v="2"/>
    <x v="75"/>
    <x v="25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60"/>
    <x v="35"/>
    <x v="43"/>
    <x v="1"/>
    <x v="31"/>
    <x v="38"/>
    <x v="38"/>
    <x v="34"/>
    <x v="34"/>
    <x v="0"/>
    <x v="876"/>
    <x v="910"/>
    <x v="714"/>
    <x v="478"/>
    <x v="27"/>
    <x v="706"/>
    <x v="29"/>
    <x v="2"/>
    <x v="13"/>
    <x v="23"/>
    <x v="2"/>
    <x v="128"/>
    <x v="58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60"/>
    <x v="36"/>
    <x v="44"/>
    <x v="1"/>
    <x v="32"/>
    <x v="38"/>
    <x v="38"/>
    <x v="34"/>
    <x v="34"/>
    <x v="0"/>
    <x v="877"/>
    <x v="911"/>
    <x v="343"/>
    <x v="467"/>
    <x v="46"/>
    <x v="707"/>
    <x v="44"/>
    <x v="1"/>
    <x v="11"/>
    <x v="23"/>
    <x v="3"/>
    <x v="62"/>
    <x v="581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60"/>
    <x v="4"/>
    <x v="45"/>
    <x v="1"/>
    <x v="4"/>
    <x v="39"/>
    <x v="39"/>
    <x v="35"/>
    <x v="35"/>
    <x v="0"/>
    <x v="180"/>
    <x v="912"/>
    <x v="715"/>
    <x v="316"/>
    <x v="0"/>
    <x v="470"/>
    <x v="72"/>
    <x v="2"/>
    <x v="9"/>
    <x v="7"/>
    <x v="3"/>
    <x v="148"/>
    <x v="58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61"/>
    <x v="0"/>
    <x v="0"/>
    <x v="0"/>
    <x v="0"/>
    <x v="0"/>
    <x v="0"/>
    <x v="0"/>
    <x v="0"/>
    <x v="0"/>
    <x v="878"/>
    <x v="913"/>
    <x v="716"/>
    <x v="117"/>
    <x v="4"/>
    <x v="708"/>
    <x v="197"/>
    <x v="0"/>
    <x v="115"/>
    <x v="6"/>
    <x v="3"/>
    <x v="276"/>
    <x v="230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1"/>
    <x v="2"/>
    <x v="2"/>
    <x v="0"/>
    <x v="2"/>
    <x v="2"/>
    <x v="2"/>
    <x v="2"/>
    <x v="2"/>
    <x v="0"/>
    <x v="879"/>
    <x v="914"/>
    <x v="717"/>
    <x v="410"/>
    <x v="38"/>
    <x v="709"/>
    <x v="61"/>
    <x v="2"/>
    <x v="21"/>
    <x v="19"/>
    <x v="3"/>
    <x v="103"/>
    <x v="583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61"/>
    <x v="6"/>
    <x v="6"/>
    <x v="0"/>
    <x v="6"/>
    <x v="6"/>
    <x v="6"/>
    <x v="6"/>
    <x v="6"/>
    <x v="0"/>
    <x v="880"/>
    <x v="915"/>
    <x v="718"/>
    <x v="162"/>
    <x v="50"/>
    <x v="710"/>
    <x v="11"/>
    <x v="1"/>
    <x v="60"/>
    <x v="35"/>
    <x v="3"/>
    <x v="56"/>
    <x v="58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61"/>
    <x v="7"/>
    <x v="7"/>
    <x v="0"/>
    <x v="7"/>
    <x v="7"/>
    <x v="7"/>
    <x v="7"/>
    <x v="7"/>
    <x v="0"/>
    <x v="881"/>
    <x v="916"/>
    <x v="719"/>
    <x v="476"/>
    <x v="4"/>
    <x v="711"/>
    <x v="198"/>
    <x v="0"/>
    <x v="142"/>
    <x v="38"/>
    <x v="8"/>
    <x v="277"/>
    <x v="363"/>
    <x v="0"/>
    <x v="0"/>
    <x v="1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61"/>
    <x v="11"/>
    <x v="11"/>
    <x v="0"/>
    <x v="11"/>
    <x v="11"/>
    <x v="11"/>
    <x v="11"/>
    <x v="11"/>
    <x v="0"/>
    <x v="882"/>
    <x v="917"/>
    <x v="720"/>
    <x v="473"/>
    <x v="49"/>
    <x v="712"/>
    <x v="199"/>
    <x v="1"/>
    <x v="36"/>
    <x v="33"/>
    <x v="3"/>
    <x v="271"/>
    <x v="241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1"/>
    <x v="12"/>
    <x v="12"/>
    <x v="0"/>
    <x v="12"/>
    <x v="12"/>
    <x v="12"/>
    <x v="12"/>
    <x v="12"/>
    <x v="0"/>
    <x v="883"/>
    <x v="918"/>
    <x v="721"/>
    <x v="116"/>
    <x v="62"/>
    <x v="23"/>
    <x v="141"/>
    <x v="2"/>
    <x v="64"/>
    <x v="50"/>
    <x v="2"/>
    <x v="204"/>
    <x v="58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61"/>
    <x v="17"/>
    <x v="18"/>
    <x v="0"/>
    <x v="17"/>
    <x v="18"/>
    <x v="18"/>
    <x v="18"/>
    <x v="18"/>
    <x v="0"/>
    <x v="615"/>
    <x v="919"/>
    <x v="722"/>
    <x v="479"/>
    <x v="19"/>
    <x v="6"/>
    <x v="66"/>
    <x v="2"/>
    <x v="99"/>
    <x v="35"/>
    <x v="4"/>
    <x v="91"/>
    <x v="69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61"/>
    <x v="18"/>
    <x v="19"/>
    <x v="0"/>
    <x v="18"/>
    <x v="19"/>
    <x v="19"/>
    <x v="19"/>
    <x v="19"/>
    <x v="0"/>
    <x v="884"/>
    <x v="920"/>
    <x v="723"/>
    <x v="27"/>
    <x v="17"/>
    <x v="713"/>
    <x v="119"/>
    <x v="0"/>
    <x v="3"/>
    <x v="46"/>
    <x v="3"/>
    <x v="241"/>
    <x v="3"/>
    <x v="0"/>
    <x v="0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61"/>
    <x v="19"/>
    <x v="20"/>
    <x v="1"/>
    <x v="14"/>
    <x v="20"/>
    <x v="20"/>
    <x v="20"/>
    <x v="20"/>
    <x v="0"/>
    <x v="885"/>
    <x v="921"/>
    <x v="70"/>
    <x v="171"/>
    <x v="21"/>
    <x v="76"/>
    <x v="45"/>
    <x v="2"/>
    <x v="11"/>
    <x v="31"/>
    <x v="3"/>
    <x v="67"/>
    <x v="58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61"/>
    <x v="11"/>
    <x v="21"/>
    <x v="1"/>
    <x v="11"/>
    <x v="20"/>
    <x v="20"/>
    <x v="20"/>
    <x v="20"/>
    <x v="0"/>
    <x v="886"/>
    <x v="922"/>
    <x v="283"/>
    <x v="244"/>
    <x v="57"/>
    <x v="714"/>
    <x v="68"/>
    <x v="2"/>
    <x v="21"/>
    <x v="23"/>
    <x v="3"/>
    <x v="42"/>
    <x v="58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1"/>
    <x v="1"/>
    <x v="17"/>
    <x v="17"/>
    <x v="11"/>
  </r>
  <r>
    <x v="61"/>
    <x v="21"/>
    <x v="28"/>
    <x v="1"/>
    <x v="5"/>
    <x v="24"/>
    <x v="24"/>
    <x v="20"/>
    <x v="20"/>
    <x v="0"/>
    <x v="887"/>
    <x v="923"/>
    <x v="600"/>
    <x v="480"/>
    <x v="25"/>
    <x v="250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61"/>
    <x v="22"/>
    <x v="29"/>
    <x v="0"/>
    <x v="19"/>
    <x v="25"/>
    <x v="25"/>
    <x v="21"/>
    <x v="21"/>
    <x v="0"/>
    <x v="888"/>
    <x v="924"/>
    <x v="724"/>
    <x v="268"/>
    <x v="34"/>
    <x v="715"/>
    <x v="150"/>
    <x v="2"/>
    <x v="67"/>
    <x v="31"/>
    <x v="5"/>
    <x v="206"/>
    <x v="58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61"/>
    <x v="24"/>
    <x v="31"/>
    <x v="0"/>
    <x v="21"/>
    <x v="27"/>
    <x v="27"/>
    <x v="23"/>
    <x v="23"/>
    <x v="0"/>
    <x v="889"/>
    <x v="925"/>
    <x v="725"/>
    <x v="365"/>
    <x v="24"/>
    <x v="716"/>
    <x v="10"/>
    <x v="2"/>
    <x v="44"/>
    <x v="4"/>
    <x v="8"/>
    <x v="70"/>
    <x v="589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61"/>
    <x v="25"/>
    <x v="32"/>
    <x v="0"/>
    <x v="22"/>
    <x v="28"/>
    <x v="28"/>
    <x v="24"/>
    <x v="24"/>
    <x v="0"/>
    <x v="890"/>
    <x v="926"/>
    <x v="412"/>
    <x v="292"/>
    <x v="19"/>
    <x v="26"/>
    <x v="25"/>
    <x v="2"/>
    <x v="26"/>
    <x v="23"/>
    <x v="3"/>
    <x v="28"/>
    <x v="1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61"/>
    <x v="27"/>
    <x v="35"/>
    <x v="1"/>
    <x v="23"/>
    <x v="30"/>
    <x v="30"/>
    <x v="26"/>
    <x v="26"/>
    <x v="0"/>
    <x v="891"/>
    <x v="927"/>
    <x v="171"/>
    <x v="141"/>
    <x v="23"/>
    <x v="717"/>
    <x v="82"/>
    <x v="2"/>
    <x v="34"/>
    <x v="7"/>
    <x v="2"/>
    <x v="11"/>
    <x v="193"/>
    <x v="0"/>
    <x v="0"/>
    <x v="1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61"/>
    <x v="30"/>
    <x v="38"/>
    <x v="1"/>
    <x v="26"/>
    <x v="33"/>
    <x v="33"/>
    <x v="29"/>
    <x v="29"/>
    <x v="0"/>
    <x v="892"/>
    <x v="928"/>
    <x v="726"/>
    <x v="481"/>
    <x v="45"/>
    <x v="366"/>
    <x v="97"/>
    <x v="2"/>
    <x v="13"/>
    <x v="17"/>
    <x v="3"/>
    <x v="138"/>
    <x v="4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61"/>
    <x v="28"/>
    <x v="36"/>
    <x v="1"/>
    <x v="24"/>
    <x v="31"/>
    <x v="31"/>
    <x v="27"/>
    <x v="27"/>
    <x v="0"/>
    <x v="893"/>
    <x v="929"/>
    <x v="727"/>
    <x v="155"/>
    <x v="40"/>
    <x v="509"/>
    <x v="37"/>
    <x v="2"/>
    <x v="12"/>
    <x v="23"/>
    <x v="3"/>
    <x v="78"/>
    <x v="59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61"/>
    <x v="29"/>
    <x v="37"/>
    <x v="1"/>
    <x v="25"/>
    <x v="32"/>
    <x v="32"/>
    <x v="28"/>
    <x v="28"/>
    <x v="0"/>
    <x v="894"/>
    <x v="930"/>
    <x v="713"/>
    <x v="166"/>
    <x v="4"/>
    <x v="679"/>
    <x v="53"/>
    <x v="1"/>
    <x v="60"/>
    <x v="31"/>
    <x v="3"/>
    <x v="170"/>
    <x v="564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61"/>
    <x v="31"/>
    <x v="39"/>
    <x v="0"/>
    <x v="27"/>
    <x v="34"/>
    <x v="34"/>
    <x v="30"/>
    <x v="30"/>
    <x v="0"/>
    <x v="895"/>
    <x v="931"/>
    <x v="728"/>
    <x v="482"/>
    <x v="3"/>
    <x v="675"/>
    <x v="43"/>
    <x v="1"/>
    <x v="12"/>
    <x v="7"/>
    <x v="2"/>
    <x v="72"/>
    <x v="591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61"/>
    <x v="32"/>
    <x v="40"/>
    <x v="0"/>
    <x v="28"/>
    <x v="35"/>
    <x v="35"/>
    <x v="31"/>
    <x v="31"/>
    <x v="0"/>
    <x v="896"/>
    <x v="932"/>
    <x v="729"/>
    <x v="483"/>
    <x v="1"/>
    <x v="320"/>
    <x v="25"/>
    <x v="1"/>
    <x v="60"/>
    <x v="5"/>
    <x v="3"/>
    <x v="177"/>
    <x v="369"/>
    <x v="0"/>
    <x v="0"/>
    <x v="2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61"/>
    <x v="33"/>
    <x v="41"/>
    <x v="0"/>
    <x v="29"/>
    <x v="36"/>
    <x v="36"/>
    <x v="32"/>
    <x v="32"/>
    <x v="0"/>
    <x v="628"/>
    <x v="933"/>
    <x v="730"/>
    <x v="273"/>
    <x v="23"/>
    <x v="76"/>
    <x v="29"/>
    <x v="7"/>
    <x v="21"/>
    <x v="23"/>
    <x v="3"/>
    <x v="41"/>
    <x v="45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61"/>
    <x v="34"/>
    <x v="42"/>
    <x v="0"/>
    <x v="30"/>
    <x v="37"/>
    <x v="37"/>
    <x v="33"/>
    <x v="33"/>
    <x v="0"/>
    <x v="897"/>
    <x v="934"/>
    <x v="731"/>
    <x v="484"/>
    <x v="7"/>
    <x v="718"/>
    <x v="74"/>
    <x v="4"/>
    <x v="55"/>
    <x v="58"/>
    <x v="2"/>
    <x v="153"/>
    <x v="50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61"/>
    <x v="35"/>
    <x v="43"/>
    <x v="1"/>
    <x v="31"/>
    <x v="38"/>
    <x v="38"/>
    <x v="34"/>
    <x v="34"/>
    <x v="0"/>
    <x v="898"/>
    <x v="935"/>
    <x v="732"/>
    <x v="244"/>
    <x v="30"/>
    <x v="326"/>
    <x v="29"/>
    <x v="2"/>
    <x v="55"/>
    <x v="17"/>
    <x v="2"/>
    <x v="174"/>
    <x v="592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61"/>
    <x v="36"/>
    <x v="44"/>
    <x v="1"/>
    <x v="32"/>
    <x v="38"/>
    <x v="38"/>
    <x v="34"/>
    <x v="34"/>
    <x v="0"/>
    <x v="899"/>
    <x v="936"/>
    <x v="466"/>
    <x v="214"/>
    <x v="35"/>
    <x v="719"/>
    <x v="71"/>
    <x v="2"/>
    <x v="26"/>
    <x v="17"/>
    <x v="3"/>
    <x v="42"/>
    <x v="59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61"/>
    <x v="4"/>
    <x v="45"/>
    <x v="1"/>
    <x v="4"/>
    <x v="39"/>
    <x v="39"/>
    <x v="35"/>
    <x v="35"/>
    <x v="0"/>
    <x v="900"/>
    <x v="937"/>
    <x v="232"/>
    <x v="26"/>
    <x v="0"/>
    <x v="666"/>
    <x v="76"/>
    <x v="2"/>
    <x v="75"/>
    <x v="7"/>
    <x v="3"/>
    <x v="77"/>
    <x v="58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62"/>
    <x v="0"/>
    <x v="0"/>
    <x v="0"/>
    <x v="0"/>
    <x v="0"/>
    <x v="0"/>
    <x v="0"/>
    <x v="0"/>
    <x v="0"/>
    <x v="901"/>
    <x v="938"/>
    <x v="733"/>
    <x v="485"/>
    <x v="11"/>
    <x v="720"/>
    <x v="200"/>
    <x v="2"/>
    <x v="98"/>
    <x v="0"/>
    <x v="3"/>
    <x v="278"/>
    <x v="188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2"/>
    <x v="2"/>
    <x v="2"/>
    <x v="0"/>
    <x v="2"/>
    <x v="2"/>
    <x v="2"/>
    <x v="2"/>
    <x v="2"/>
    <x v="0"/>
    <x v="902"/>
    <x v="939"/>
    <x v="734"/>
    <x v="399"/>
    <x v="23"/>
    <x v="513"/>
    <x v="21"/>
    <x v="1"/>
    <x v="26"/>
    <x v="15"/>
    <x v="3"/>
    <x v="170"/>
    <x v="59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62"/>
    <x v="6"/>
    <x v="6"/>
    <x v="0"/>
    <x v="6"/>
    <x v="6"/>
    <x v="6"/>
    <x v="6"/>
    <x v="6"/>
    <x v="0"/>
    <x v="903"/>
    <x v="940"/>
    <x v="735"/>
    <x v="231"/>
    <x v="21"/>
    <x v="721"/>
    <x v="14"/>
    <x v="7"/>
    <x v="75"/>
    <x v="1"/>
    <x v="2"/>
    <x v="224"/>
    <x v="595"/>
    <x v="0"/>
    <x v="0"/>
    <x v="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62"/>
    <x v="7"/>
    <x v="7"/>
    <x v="0"/>
    <x v="7"/>
    <x v="7"/>
    <x v="7"/>
    <x v="7"/>
    <x v="7"/>
    <x v="0"/>
    <x v="904"/>
    <x v="941"/>
    <x v="736"/>
    <x v="486"/>
    <x v="17"/>
    <x v="566"/>
    <x v="201"/>
    <x v="2"/>
    <x v="78"/>
    <x v="101"/>
    <x v="4"/>
    <x v="279"/>
    <x v="488"/>
    <x v="0"/>
    <x v="0"/>
    <x v="5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62"/>
    <x v="11"/>
    <x v="11"/>
    <x v="0"/>
    <x v="11"/>
    <x v="11"/>
    <x v="11"/>
    <x v="11"/>
    <x v="11"/>
    <x v="0"/>
    <x v="905"/>
    <x v="942"/>
    <x v="737"/>
    <x v="467"/>
    <x v="54"/>
    <x v="722"/>
    <x v="59"/>
    <x v="1"/>
    <x v="115"/>
    <x v="105"/>
    <x v="2"/>
    <x v="261"/>
    <x v="566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2"/>
    <x v="12"/>
    <x v="12"/>
    <x v="0"/>
    <x v="12"/>
    <x v="12"/>
    <x v="12"/>
    <x v="12"/>
    <x v="12"/>
    <x v="0"/>
    <x v="906"/>
    <x v="943"/>
    <x v="108"/>
    <x v="421"/>
    <x v="50"/>
    <x v="634"/>
    <x v="141"/>
    <x v="1"/>
    <x v="60"/>
    <x v="1"/>
    <x v="3"/>
    <x v="239"/>
    <x v="46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62"/>
    <x v="17"/>
    <x v="18"/>
    <x v="0"/>
    <x v="17"/>
    <x v="18"/>
    <x v="18"/>
    <x v="18"/>
    <x v="18"/>
    <x v="0"/>
    <x v="444"/>
    <x v="944"/>
    <x v="738"/>
    <x v="62"/>
    <x v="19"/>
    <x v="723"/>
    <x v="64"/>
    <x v="2"/>
    <x v="51"/>
    <x v="13"/>
    <x v="1"/>
    <x v="88"/>
    <x v="62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62"/>
    <x v="18"/>
    <x v="19"/>
    <x v="0"/>
    <x v="18"/>
    <x v="19"/>
    <x v="19"/>
    <x v="19"/>
    <x v="19"/>
    <x v="0"/>
    <x v="907"/>
    <x v="945"/>
    <x v="539"/>
    <x v="70"/>
    <x v="13"/>
    <x v="724"/>
    <x v="134"/>
    <x v="2"/>
    <x v="67"/>
    <x v="5"/>
    <x v="1"/>
    <x v="181"/>
    <x v="396"/>
    <x v="0"/>
    <x v="0"/>
    <x v="1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62"/>
    <x v="19"/>
    <x v="20"/>
    <x v="1"/>
    <x v="14"/>
    <x v="20"/>
    <x v="20"/>
    <x v="20"/>
    <x v="20"/>
    <x v="0"/>
    <x v="908"/>
    <x v="946"/>
    <x v="62"/>
    <x v="47"/>
    <x v="26"/>
    <x v="349"/>
    <x v="71"/>
    <x v="2"/>
    <x v="32"/>
    <x v="23"/>
    <x v="3"/>
    <x v="43"/>
    <x v="59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62"/>
    <x v="11"/>
    <x v="21"/>
    <x v="1"/>
    <x v="11"/>
    <x v="20"/>
    <x v="20"/>
    <x v="20"/>
    <x v="20"/>
    <x v="0"/>
    <x v="909"/>
    <x v="947"/>
    <x v="442"/>
    <x v="120"/>
    <x v="49"/>
    <x v="725"/>
    <x v="44"/>
    <x v="2"/>
    <x v="11"/>
    <x v="17"/>
    <x v="3"/>
    <x v="164"/>
    <x v="59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2"/>
    <x v="21"/>
    <x v="28"/>
    <x v="1"/>
    <x v="5"/>
    <x v="24"/>
    <x v="24"/>
    <x v="20"/>
    <x v="20"/>
    <x v="0"/>
    <x v="910"/>
    <x v="948"/>
    <x v="296"/>
    <x v="487"/>
    <x v="40"/>
    <x v="419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62"/>
    <x v="22"/>
    <x v="29"/>
    <x v="0"/>
    <x v="19"/>
    <x v="25"/>
    <x v="25"/>
    <x v="21"/>
    <x v="21"/>
    <x v="0"/>
    <x v="911"/>
    <x v="949"/>
    <x v="739"/>
    <x v="126"/>
    <x v="38"/>
    <x v="726"/>
    <x v="19"/>
    <x v="1"/>
    <x v="51"/>
    <x v="31"/>
    <x v="1"/>
    <x v="38"/>
    <x v="598"/>
    <x v="0"/>
    <x v="0"/>
    <x v="19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62"/>
    <x v="24"/>
    <x v="31"/>
    <x v="0"/>
    <x v="21"/>
    <x v="27"/>
    <x v="27"/>
    <x v="23"/>
    <x v="23"/>
    <x v="0"/>
    <x v="912"/>
    <x v="950"/>
    <x v="740"/>
    <x v="488"/>
    <x v="50"/>
    <x v="727"/>
    <x v="22"/>
    <x v="1"/>
    <x v="44"/>
    <x v="5"/>
    <x v="2"/>
    <x v="280"/>
    <x v="158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62"/>
    <x v="25"/>
    <x v="32"/>
    <x v="0"/>
    <x v="22"/>
    <x v="28"/>
    <x v="28"/>
    <x v="24"/>
    <x v="24"/>
    <x v="0"/>
    <x v="913"/>
    <x v="951"/>
    <x v="741"/>
    <x v="489"/>
    <x v="1"/>
    <x v="689"/>
    <x v="43"/>
    <x v="2"/>
    <x v="21"/>
    <x v="18"/>
    <x v="3"/>
    <x v="57"/>
    <x v="11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62"/>
    <x v="27"/>
    <x v="35"/>
    <x v="1"/>
    <x v="23"/>
    <x v="30"/>
    <x v="30"/>
    <x v="26"/>
    <x v="26"/>
    <x v="0"/>
    <x v="914"/>
    <x v="952"/>
    <x v="742"/>
    <x v="63"/>
    <x v="4"/>
    <x v="57"/>
    <x v="33"/>
    <x v="2"/>
    <x v="61"/>
    <x v="7"/>
    <x v="1"/>
    <x v="13"/>
    <x v="469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62"/>
    <x v="30"/>
    <x v="38"/>
    <x v="1"/>
    <x v="26"/>
    <x v="33"/>
    <x v="33"/>
    <x v="29"/>
    <x v="29"/>
    <x v="0"/>
    <x v="915"/>
    <x v="953"/>
    <x v="743"/>
    <x v="242"/>
    <x v="45"/>
    <x v="683"/>
    <x v="29"/>
    <x v="2"/>
    <x v="72"/>
    <x v="17"/>
    <x v="3"/>
    <x v="31"/>
    <x v="59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62"/>
    <x v="28"/>
    <x v="36"/>
    <x v="1"/>
    <x v="24"/>
    <x v="31"/>
    <x v="31"/>
    <x v="27"/>
    <x v="27"/>
    <x v="0"/>
    <x v="916"/>
    <x v="954"/>
    <x v="692"/>
    <x v="490"/>
    <x v="65"/>
    <x v="28"/>
    <x v="37"/>
    <x v="2"/>
    <x v="17"/>
    <x v="17"/>
    <x v="3"/>
    <x v="73"/>
    <x v="6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62"/>
    <x v="29"/>
    <x v="37"/>
    <x v="1"/>
    <x v="25"/>
    <x v="32"/>
    <x v="32"/>
    <x v="28"/>
    <x v="28"/>
    <x v="0"/>
    <x v="917"/>
    <x v="955"/>
    <x v="589"/>
    <x v="491"/>
    <x v="18"/>
    <x v="230"/>
    <x v="43"/>
    <x v="2"/>
    <x v="13"/>
    <x v="7"/>
    <x v="3"/>
    <x v="72"/>
    <x v="601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62"/>
    <x v="31"/>
    <x v="39"/>
    <x v="0"/>
    <x v="27"/>
    <x v="34"/>
    <x v="34"/>
    <x v="30"/>
    <x v="30"/>
    <x v="0"/>
    <x v="918"/>
    <x v="956"/>
    <x v="744"/>
    <x v="492"/>
    <x v="19"/>
    <x v="340"/>
    <x v="54"/>
    <x v="1"/>
    <x v="75"/>
    <x v="18"/>
    <x v="4"/>
    <x v="138"/>
    <x v="60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62"/>
    <x v="32"/>
    <x v="40"/>
    <x v="0"/>
    <x v="28"/>
    <x v="35"/>
    <x v="35"/>
    <x v="31"/>
    <x v="31"/>
    <x v="0"/>
    <x v="919"/>
    <x v="957"/>
    <x v="745"/>
    <x v="491"/>
    <x v="3"/>
    <x v="188"/>
    <x v="43"/>
    <x v="0"/>
    <x v="75"/>
    <x v="59"/>
    <x v="3"/>
    <x v="163"/>
    <x v="8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62"/>
    <x v="33"/>
    <x v="41"/>
    <x v="0"/>
    <x v="29"/>
    <x v="36"/>
    <x v="36"/>
    <x v="32"/>
    <x v="32"/>
    <x v="0"/>
    <x v="920"/>
    <x v="958"/>
    <x v="746"/>
    <x v="104"/>
    <x v="10"/>
    <x v="504"/>
    <x v="33"/>
    <x v="5"/>
    <x v="32"/>
    <x v="16"/>
    <x v="2"/>
    <x v="49"/>
    <x v="20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62"/>
    <x v="34"/>
    <x v="42"/>
    <x v="0"/>
    <x v="30"/>
    <x v="37"/>
    <x v="37"/>
    <x v="33"/>
    <x v="33"/>
    <x v="0"/>
    <x v="671"/>
    <x v="959"/>
    <x v="747"/>
    <x v="493"/>
    <x v="12"/>
    <x v="331"/>
    <x v="82"/>
    <x v="0"/>
    <x v="17"/>
    <x v="68"/>
    <x v="1"/>
    <x v="120"/>
    <x v="16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62"/>
    <x v="35"/>
    <x v="43"/>
    <x v="1"/>
    <x v="31"/>
    <x v="38"/>
    <x v="38"/>
    <x v="34"/>
    <x v="34"/>
    <x v="0"/>
    <x v="921"/>
    <x v="960"/>
    <x v="748"/>
    <x v="149"/>
    <x v="70"/>
    <x v="728"/>
    <x v="79"/>
    <x v="2"/>
    <x v="17"/>
    <x v="18"/>
    <x v="3"/>
    <x v="174"/>
    <x v="603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62"/>
    <x v="36"/>
    <x v="44"/>
    <x v="1"/>
    <x v="32"/>
    <x v="38"/>
    <x v="38"/>
    <x v="34"/>
    <x v="34"/>
    <x v="0"/>
    <x v="922"/>
    <x v="961"/>
    <x v="749"/>
    <x v="214"/>
    <x v="58"/>
    <x v="729"/>
    <x v="32"/>
    <x v="2"/>
    <x v="19"/>
    <x v="17"/>
    <x v="3"/>
    <x v="55"/>
    <x v="60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62"/>
    <x v="4"/>
    <x v="45"/>
    <x v="1"/>
    <x v="4"/>
    <x v="39"/>
    <x v="39"/>
    <x v="35"/>
    <x v="35"/>
    <x v="0"/>
    <x v="923"/>
    <x v="962"/>
    <x v="750"/>
    <x v="153"/>
    <x v="15"/>
    <x v="519"/>
    <x v="24"/>
    <x v="2"/>
    <x v="17"/>
    <x v="16"/>
    <x v="3"/>
    <x v="73"/>
    <x v="605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63"/>
    <x v="0"/>
    <x v="0"/>
    <x v="0"/>
    <x v="0"/>
    <x v="0"/>
    <x v="0"/>
    <x v="0"/>
    <x v="0"/>
    <x v="0"/>
    <x v="924"/>
    <x v="963"/>
    <x v="751"/>
    <x v="485"/>
    <x v="17"/>
    <x v="99"/>
    <x v="202"/>
    <x v="1"/>
    <x v="51"/>
    <x v="9"/>
    <x v="5"/>
    <x v="281"/>
    <x v="223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3"/>
    <x v="2"/>
    <x v="2"/>
    <x v="0"/>
    <x v="2"/>
    <x v="2"/>
    <x v="2"/>
    <x v="2"/>
    <x v="2"/>
    <x v="0"/>
    <x v="925"/>
    <x v="964"/>
    <x v="752"/>
    <x v="138"/>
    <x v="21"/>
    <x v="730"/>
    <x v="98"/>
    <x v="2"/>
    <x v="11"/>
    <x v="16"/>
    <x v="3"/>
    <x v="49"/>
    <x v="20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63"/>
    <x v="6"/>
    <x v="6"/>
    <x v="0"/>
    <x v="6"/>
    <x v="6"/>
    <x v="6"/>
    <x v="6"/>
    <x v="6"/>
    <x v="0"/>
    <x v="926"/>
    <x v="965"/>
    <x v="753"/>
    <x v="494"/>
    <x v="21"/>
    <x v="521"/>
    <x v="66"/>
    <x v="1"/>
    <x v="19"/>
    <x v="26"/>
    <x v="3"/>
    <x v="213"/>
    <x v="60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63"/>
    <x v="7"/>
    <x v="7"/>
    <x v="0"/>
    <x v="7"/>
    <x v="7"/>
    <x v="7"/>
    <x v="7"/>
    <x v="7"/>
    <x v="0"/>
    <x v="927"/>
    <x v="966"/>
    <x v="754"/>
    <x v="41"/>
    <x v="39"/>
    <x v="731"/>
    <x v="179"/>
    <x v="1"/>
    <x v="107"/>
    <x v="48"/>
    <x v="2"/>
    <x v="282"/>
    <x v="310"/>
    <x v="0"/>
    <x v="0"/>
    <x v="2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63"/>
    <x v="11"/>
    <x v="11"/>
    <x v="0"/>
    <x v="11"/>
    <x v="11"/>
    <x v="11"/>
    <x v="11"/>
    <x v="11"/>
    <x v="0"/>
    <x v="928"/>
    <x v="967"/>
    <x v="670"/>
    <x v="316"/>
    <x v="33"/>
    <x v="732"/>
    <x v="78"/>
    <x v="2"/>
    <x v="80"/>
    <x v="58"/>
    <x v="3"/>
    <x v="281"/>
    <x v="602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3"/>
    <x v="12"/>
    <x v="12"/>
    <x v="0"/>
    <x v="12"/>
    <x v="12"/>
    <x v="12"/>
    <x v="12"/>
    <x v="12"/>
    <x v="0"/>
    <x v="929"/>
    <x v="968"/>
    <x v="755"/>
    <x v="473"/>
    <x v="24"/>
    <x v="531"/>
    <x v="117"/>
    <x v="2"/>
    <x v="48"/>
    <x v="3"/>
    <x v="1"/>
    <x v="239"/>
    <x v="46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63"/>
    <x v="17"/>
    <x v="18"/>
    <x v="0"/>
    <x v="17"/>
    <x v="18"/>
    <x v="18"/>
    <x v="18"/>
    <x v="18"/>
    <x v="0"/>
    <x v="783"/>
    <x v="969"/>
    <x v="756"/>
    <x v="180"/>
    <x v="48"/>
    <x v="733"/>
    <x v="76"/>
    <x v="1"/>
    <x v="126"/>
    <x v="22"/>
    <x v="3"/>
    <x v="179"/>
    <x v="449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63"/>
    <x v="18"/>
    <x v="19"/>
    <x v="0"/>
    <x v="18"/>
    <x v="19"/>
    <x v="19"/>
    <x v="19"/>
    <x v="19"/>
    <x v="0"/>
    <x v="457"/>
    <x v="970"/>
    <x v="757"/>
    <x v="171"/>
    <x v="32"/>
    <x v="432"/>
    <x v="203"/>
    <x v="2"/>
    <x v="97"/>
    <x v="50"/>
    <x v="3"/>
    <x v="273"/>
    <x v="192"/>
    <x v="0"/>
    <x v="0"/>
    <x v="1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63"/>
    <x v="19"/>
    <x v="20"/>
    <x v="1"/>
    <x v="14"/>
    <x v="20"/>
    <x v="20"/>
    <x v="20"/>
    <x v="20"/>
    <x v="0"/>
    <x v="930"/>
    <x v="971"/>
    <x v="349"/>
    <x v="495"/>
    <x v="28"/>
    <x v="734"/>
    <x v="44"/>
    <x v="2"/>
    <x v="26"/>
    <x v="17"/>
    <x v="3"/>
    <x v="62"/>
    <x v="9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63"/>
    <x v="11"/>
    <x v="21"/>
    <x v="1"/>
    <x v="11"/>
    <x v="20"/>
    <x v="20"/>
    <x v="20"/>
    <x v="20"/>
    <x v="0"/>
    <x v="931"/>
    <x v="972"/>
    <x v="758"/>
    <x v="422"/>
    <x v="51"/>
    <x v="735"/>
    <x v="44"/>
    <x v="2"/>
    <x v="11"/>
    <x v="18"/>
    <x v="3"/>
    <x v="62"/>
    <x v="60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3"/>
    <x v="21"/>
    <x v="28"/>
    <x v="1"/>
    <x v="5"/>
    <x v="24"/>
    <x v="24"/>
    <x v="20"/>
    <x v="20"/>
    <x v="0"/>
    <x v="932"/>
    <x v="973"/>
    <x v="284"/>
    <x v="135"/>
    <x v="28"/>
    <x v="736"/>
    <x v="27"/>
    <x v="2"/>
    <x v="32"/>
    <x v="17"/>
    <x v="3"/>
    <x v="48"/>
    <x v="5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63"/>
    <x v="22"/>
    <x v="29"/>
    <x v="0"/>
    <x v="19"/>
    <x v="25"/>
    <x v="25"/>
    <x v="21"/>
    <x v="21"/>
    <x v="0"/>
    <x v="933"/>
    <x v="974"/>
    <x v="279"/>
    <x v="205"/>
    <x v="38"/>
    <x v="607"/>
    <x v="66"/>
    <x v="2"/>
    <x v="61"/>
    <x v="18"/>
    <x v="3"/>
    <x v="163"/>
    <x v="25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63"/>
    <x v="24"/>
    <x v="31"/>
    <x v="0"/>
    <x v="21"/>
    <x v="27"/>
    <x v="27"/>
    <x v="23"/>
    <x v="23"/>
    <x v="0"/>
    <x v="934"/>
    <x v="975"/>
    <x v="759"/>
    <x v="267"/>
    <x v="33"/>
    <x v="737"/>
    <x v="150"/>
    <x v="2"/>
    <x v="98"/>
    <x v="26"/>
    <x v="2"/>
    <x v="256"/>
    <x v="567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63"/>
    <x v="25"/>
    <x v="32"/>
    <x v="0"/>
    <x v="22"/>
    <x v="28"/>
    <x v="28"/>
    <x v="24"/>
    <x v="24"/>
    <x v="0"/>
    <x v="935"/>
    <x v="976"/>
    <x v="760"/>
    <x v="496"/>
    <x v="19"/>
    <x v="506"/>
    <x v="25"/>
    <x v="2"/>
    <x v="26"/>
    <x v="17"/>
    <x v="3"/>
    <x v="41"/>
    <x v="38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63"/>
    <x v="27"/>
    <x v="35"/>
    <x v="1"/>
    <x v="23"/>
    <x v="30"/>
    <x v="30"/>
    <x v="26"/>
    <x v="26"/>
    <x v="0"/>
    <x v="936"/>
    <x v="977"/>
    <x v="761"/>
    <x v="497"/>
    <x v="23"/>
    <x v="738"/>
    <x v="108"/>
    <x v="0"/>
    <x v="34"/>
    <x v="19"/>
    <x v="2"/>
    <x v="89"/>
    <x v="60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63"/>
    <x v="30"/>
    <x v="38"/>
    <x v="1"/>
    <x v="26"/>
    <x v="33"/>
    <x v="33"/>
    <x v="29"/>
    <x v="29"/>
    <x v="0"/>
    <x v="937"/>
    <x v="978"/>
    <x v="269"/>
    <x v="144"/>
    <x v="32"/>
    <x v="440"/>
    <x v="28"/>
    <x v="0"/>
    <x v="60"/>
    <x v="23"/>
    <x v="3"/>
    <x v="78"/>
    <x v="23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63"/>
    <x v="28"/>
    <x v="36"/>
    <x v="1"/>
    <x v="24"/>
    <x v="31"/>
    <x v="31"/>
    <x v="27"/>
    <x v="27"/>
    <x v="0"/>
    <x v="938"/>
    <x v="979"/>
    <x v="762"/>
    <x v="248"/>
    <x v="65"/>
    <x v="739"/>
    <x v="61"/>
    <x v="2"/>
    <x v="19"/>
    <x v="23"/>
    <x v="3"/>
    <x v="47"/>
    <x v="60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63"/>
    <x v="29"/>
    <x v="37"/>
    <x v="1"/>
    <x v="25"/>
    <x v="32"/>
    <x v="32"/>
    <x v="28"/>
    <x v="28"/>
    <x v="0"/>
    <x v="939"/>
    <x v="980"/>
    <x v="93"/>
    <x v="167"/>
    <x v="18"/>
    <x v="69"/>
    <x v="79"/>
    <x v="2"/>
    <x v="48"/>
    <x v="19"/>
    <x v="3"/>
    <x v="156"/>
    <x v="609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63"/>
    <x v="31"/>
    <x v="39"/>
    <x v="0"/>
    <x v="27"/>
    <x v="34"/>
    <x v="34"/>
    <x v="30"/>
    <x v="30"/>
    <x v="0"/>
    <x v="940"/>
    <x v="981"/>
    <x v="763"/>
    <x v="492"/>
    <x v="2"/>
    <x v="740"/>
    <x v="33"/>
    <x v="2"/>
    <x v="17"/>
    <x v="10"/>
    <x v="3"/>
    <x v="21"/>
    <x v="428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63"/>
    <x v="32"/>
    <x v="40"/>
    <x v="0"/>
    <x v="28"/>
    <x v="35"/>
    <x v="35"/>
    <x v="31"/>
    <x v="31"/>
    <x v="0"/>
    <x v="941"/>
    <x v="982"/>
    <x v="764"/>
    <x v="216"/>
    <x v="1"/>
    <x v="741"/>
    <x v="106"/>
    <x v="2"/>
    <x v="20"/>
    <x v="92"/>
    <x v="2"/>
    <x v="10"/>
    <x v="4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63"/>
    <x v="33"/>
    <x v="41"/>
    <x v="0"/>
    <x v="29"/>
    <x v="36"/>
    <x v="36"/>
    <x v="32"/>
    <x v="32"/>
    <x v="0"/>
    <x v="942"/>
    <x v="983"/>
    <x v="765"/>
    <x v="453"/>
    <x v="11"/>
    <x v="742"/>
    <x v="25"/>
    <x v="5"/>
    <x v="11"/>
    <x v="31"/>
    <x v="3"/>
    <x v="97"/>
    <x v="61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63"/>
    <x v="34"/>
    <x v="42"/>
    <x v="0"/>
    <x v="30"/>
    <x v="37"/>
    <x v="37"/>
    <x v="33"/>
    <x v="33"/>
    <x v="0"/>
    <x v="943"/>
    <x v="984"/>
    <x v="766"/>
    <x v="498"/>
    <x v="14"/>
    <x v="175"/>
    <x v="66"/>
    <x v="2"/>
    <x v="23"/>
    <x v="59"/>
    <x v="3"/>
    <x v="75"/>
    <x v="15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63"/>
    <x v="35"/>
    <x v="43"/>
    <x v="1"/>
    <x v="31"/>
    <x v="38"/>
    <x v="38"/>
    <x v="34"/>
    <x v="34"/>
    <x v="0"/>
    <x v="944"/>
    <x v="985"/>
    <x v="767"/>
    <x v="374"/>
    <x v="70"/>
    <x v="743"/>
    <x v="97"/>
    <x v="2"/>
    <x v="17"/>
    <x v="23"/>
    <x v="3"/>
    <x v="31"/>
    <x v="61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63"/>
    <x v="36"/>
    <x v="44"/>
    <x v="1"/>
    <x v="32"/>
    <x v="38"/>
    <x v="38"/>
    <x v="34"/>
    <x v="34"/>
    <x v="0"/>
    <x v="945"/>
    <x v="986"/>
    <x v="768"/>
    <x v="239"/>
    <x v="35"/>
    <x v="744"/>
    <x v="38"/>
    <x v="2"/>
    <x v="19"/>
    <x v="17"/>
    <x v="3"/>
    <x v="164"/>
    <x v="61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63"/>
    <x v="4"/>
    <x v="45"/>
    <x v="1"/>
    <x v="4"/>
    <x v="39"/>
    <x v="39"/>
    <x v="35"/>
    <x v="35"/>
    <x v="0"/>
    <x v="946"/>
    <x v="987"/>
    <x v="675"/>
    <x v="225"/>
    <x v="24"/>
    <x v="351"/>
    <x v="28"/>
    <x v="2"/>
    <x v="26"/>
    <x v="16"/>
    <x v="3"/>
    <x v="103"/>
    <x v="61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64"/>
    <x v="0"/>
    <x v="0"/>
    <x v="0"/>
    <x v="0"/>
    <x v="0"/>
    <x v="0"/>
    <x v="0"/>
    <x v="0"/>
    <x v="0"/>
    <x v="947"/>
    <x v="988"/>
    <x v="6"/>
    <x v="159"/>
    <x v="13"/>
    <x v="745"/>
    <x v="162"/>
    <x v="7"/>
    <x v="51"/>
    <x v="45"/>
    <x v="2"/>
    <x v="283"/>
    <x v="263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4"/>
    <x v="2"/>
    <x v="2"/>
    <x v="0"/>
    <x v="2"/>
    <x v="2"/>
    <x v="2"/>
    <x v="2"/>
    <x v="2"/>
    <x v="0"/>
    <x v="888"/>
    <x v="989"/>
    <x v="769"/>
    <x v="395"/>
    <x v="40"/>
    <x v="663"/>
    <x v="76"/>
    <x v="2"/>
    <x v="26"/>
    <x v="22"/>
    <x v="3"/>
    <x v="97"/>
    <x v="6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64"/>
    <x v="6"/>
    <x v="6"/>
    <x v="0"/>
    <x v="6"/>
    <x v="6"/>
    <x v="6"/>
    <x v="6"/>
    <x v="6"/>
    <x v="0"/>
    <x v="948"/>
    <x v="990"/>
    <x v="770"/>
    <x v="55"/>
    <x v="21"/>
    <x v="491"/>
    <x v="10"/>
    <x v="6"/>
    <x v="17"/>
    <x v="45"/>
    <x v="3"/>
    <x v="38"/>
    <x v="18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64"/>
    <x v="7"/>
    <x v="7"/>
    <x v="0"/>
    <x v="7"/>
    <x v="7"/>
    <x v="7"/>
    <x v="7"/>
    <x v="7"/>
    <x v="0"/>
    <x v="949"/>
    <x v="991"/>
    <x v="771"/>
    <x v="353"/>
    <x v="4"/>
    <x v="746"/>
    <x v="204"/>
    <x v="0"/>
    <x v="66"/>
    <x v="48"/>
    <x v="0"/>
    <x v="16"/>
    <x v="501"/>
    <x v="0"/>
    <x v="0"/>
    <x v="5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64"/>
    <x v="11"/>
    <x v="11"/>
    <x v="0"/>
    <x v="11"/>
    <x v="11"/>
    <x v="11"/>
    <x v="11"/>
    <x v="11"/>
    <x v="0"/>
    <x v="950"/>
    <x v="992"/>
    <x v="772"/>
    <x v="408"/>
    <x v="31"/>
    <x v="747"/>
    <x v="202"/>
    <x v="1"/>
    <x v="93"/>
    <x v="20"/>
    <x v="1"/>
    <x v="118"/>
    <x v="614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4"/>
    <x v="12"/>
    <x v="12"/>
    <x v="0"/>
    <x v="12"/>
    <x v="12"/>
    <x v="12"/>
    <x v="12"/>
    <x v="12"/>
    <x v="0"/>
    <x v="951"/>
    <x v="993"/>
    <x v="692"/>
    <x v="120"/>
    <x v="56"/>
    <x v="68"/>
    <x v="122"/>
    <x v="2"/>
    <x v="72"/>
    <x v="3"/>
    <x v="3"/>
    <x v="252"/>
    <x v="58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64"/>
    <x v="17"/>
    <x v="18"/>
    <x v="0"/>
    <x v="17"/>
    <x v="18"/>
    <x v="18"/>
    <x v="18"/>
    <x v="18"/>
    <x v="0"/>
    <x v="952"/>
    <x v="994"/>
    <x v="773"/>
    <x v="118"/>
    <x v="55"/>
    <x v="473"/>
    <x v="64"/>
    <x v="2"/>
    <x v="103"/>
    <x v="22"/>
    <x v="0"/>
    <x v="75"/>
    <x v="15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64"/>
    <x v="18"/>
    <x v="19"/>
    <x v="0"/>
    <x v="18"/>
    <x v="19"/>
    <x v="19"/>
    <x v="19"/>
    <x v="19"/>
    <x v="0"/>
    <x v="729"/>
    <x v="995"/>
    <x v="588"/>
    <x v="499"/>
    <x v="11"/>
    <x v="357"/>
    <x v="119"/>
    <x v="0"/>
    <x v="98"/>
    <x v="92"/>
    <x v="9"/>
    <x v="284"/>
    <x v="615"/>
    <x v="0"/>
    <x v="0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64"/>
    <x v="19"/>
    <x v="20"/>
    <x v="1"/>
    <x v="14"/>
    <x v="20"/>
    <x v="20"/>
    <x v="20"/>
    <x v="20"/>
    <x v="0"/>
    <x v="398"/>
    <x v="996"/>
    <x v="774"/>
    <x v="26"/>
    <x v="25"/>
    <x v="748"/>
    <x v="45"/>
    <x v="2"/>
    <x v="17"/>
    <x v="18"/>
    <x v="3"/>
    <x v="25"/>
    <x v="6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64"/>
    <x v="11"/>
    <x v="21"/>
    <x v="1"/>
    <x v="11"/>
    <x v="20"/>
    <x v="20"/>
    <x v="20"/>
    <x v="20"/>
    <x v="0"/>
    <x v="953"/>
    <x v="997"/>
    <x v="775"/>
    <x v="257"/>
    <x v="70"/>
    <x v="749"/>
    <x v="45"/>
    <x v="2"/>
    <x v="32"/>
    <x v="23"/>
    <x v="3"/>
    <x v="164"/>
    <x v="61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4"/>
    <x v="21"/>
    <x v="28"/>
    <x v="1"/>
    <x v="5"/>
    <x v="24"/>
    <x v="24"/>
    <x v="20"/>
    <x v="20"/>
    <x v="0"/>
    <x v="954"/>
    <x v="998"/>
    <x v="708"/>
    <x v="500"/>
    <x v="45"/>
    <x v="750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64"/>
    <x v="22"/>
    <x v="29"/>
    <x v="0"/>
    <x v="19"/>
    <x v="25"/>
    <x v="25"/>
    <x v="21"/>
    <x v="21"/>
    <x v="0"/>
    <x v="955"/>
    <x v="999"/>
    <x v="776"/>
    <x v="501"/>
    <x v="0"/>
    <x v="751"/>
    <x v="106"/>
    <x v="2"/>
    <x v="99"/>
    <x v="35"/>
    <x v="2"/>
    <x v="163"/>
    <x v="7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64"/>
    <x v="24"/>
    <x v="31"/>
    <x v="0"/>
    <x v="21"/>
    <x v="27"/>
    <x v="27"/>
    <x v="23"/>
    <x v="23"/>
    <x v="0"/>
    <x v="956"/>
    <x v="1000"/>
    <x v="495"/>
    <x v="197"/>
    <x v="0"/>
    <x v="435"/>
    <x v="58"/>
    <x v="1"/>
    <x v="126"/>
    <x v="1"/>
    <x v="0"/>
    <x v="224"/>
    <x v="198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64"/>
    <x v="25"/>
    <x v="32"/>
    <x v="0"/>
    <x v="22"/>
    <x v="28"/>
    <x v="28"/>
    <x v="24"/>
    <x v="24"/>
    <x v="0"/>
    <x v="957"/>
    <x v="1001"/>
    <x v="189"/>
    <x v="502"/>
    <x v="1"/>
    <x v="752"/>
    <x v="45"/>
    <x v="2"/>
    <x v="11"/>
    <x v="17"/>
    <x v="3"/>
    <x v="43"/>
    <x v="61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64"/>
    <x v="27"/>
    <x v="35"/>
    <x v="1"/>
    <x v="23"/>
    <x v="30"/>
    <x v="30"/>
    <x v="26"/>
    <x v="26"/>
    <x v="0"/>
    <x v="958"/>
    <x v="995"/>
    <x v="742"/>
    <x v="328"/>
    <x v="4"/>
    <x v="254"/>
    <x v="19"/>
    <x v="1"/>
    <x v="44"/>
    <x v="7"/>
    <x v="2"/>
    <x v="10"/>
    <x v="38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64"/>
    <x v="30"/>
    <x v="38"/>
    <x v="1"/>
    <x v="26"/>
    <x v="33"/>
    <x v="33"/>
    <x v="29"/>
    <x v="29"/>
    <x v="0"/>
    <x v="959"/>
    <x v="1002"/>
    <x v="777"/>
    <x v="194"/>
    <x v="45"/>
    <x v="548"/>
    <x v="61"/>
    <x v="2"/>
    <x v="9"/>
    <x v="23"/>
    <x v="1"/>
    <x v="23"/>
    <x v="6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64"/>
    <x v="28"/>
    <x v="36"/>
    <x v="1"/>
    <x v="24"/>
    <x v="31"/>
    <x v="31"/>
    <x v="27"/>
    <x v="27"/>
    <x v="0"/>
    <x v="960"/>
    <x v="1003"/>
    <x v="778"/>
    <x v="503"/>
    <x v="65"/>
    <x v="753"/>
    <x v="45"/>
    <x v="2"/>
    <x v="32"/>
    <x v="17"/>
    <x v="3"/>
    <x v="55"/>
    <x v="62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64"/>
    <x v="29"/>
    <x v="37"/>
    <x v="1"/>
    <x v="25"/>
    <x v="32"/>
    <x v="32"/>
    <x v="28"/>
    <x v="28"/>
    <x v="0"/>
    <x v="961"/>
    <x v="1004"/>
    <x v="779"/>
    <x v="54"/>
    <x v="4"/>
    <x v="329"/>
    <x v="97"/>
    <x v="2"/>
    <x v="20"/>
    <x v="16"/>
    <x v="3"/>
    <x v="106"/>
    <x v="243"/>
    <x v="0"/>
    <x v="0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64"/>
    <x v="31"/>
    <x v="39"/>
    <x v="0"/>
    <x v="27"/>
    <x v="34"/>
    <x v="34"/>
    <x v="30"/>
    <x v="30"/>
    <x v="0"/>
    <x v="919"/>
    <x v="1005"/>
    <x v="780"/>
    <x v="504"/>
    <x v="19"/>
    <x v="754"/>
    <x v="43"/>
    <x v="1"/>
    <x v="13"/>
    <x v="9"/>
    <x v="3"/>
    <x v="21"/>
    <x v="62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64"/>
    <x v="32"/>
    <x v="40"/>
    <x v="0"/>
    <x v="28"/>
    <x v="35"/>
    <x v="35"/>
    <x v="31"/>
    <x v="31"/>
    <x v="0"/>
    <x v="470"/>
    <x v="1006"/>
    <x v="781"/>
    <x v="505"/>
    <x v="16"/>
    <x v="274"/>
    <x v="33"/>
    <x v="2"/>
    <x v="17"/>
    <x v="65"/>
    <x v="2"/>
    <x v="213"/>
    <x v="36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64"/>
    <x v="33"/>
    <x v="41"/>
    <x v="0"/>
    <x v="29"/>
    <x v="36"/>
    <x v="36"/>
    <x v="32"/>
    <x v="32"/>
    <x v="0"/>
    <x v="962"/>
    <x v="1007"/>
    <x v="558"/>
    <x v="241"/>
    <x v="48"/>
    <x v="755"/>
    <x v="29"/>
    <x v="1"/>
    <x v="21"/>
    <x v="18"/>
    <x v="3"/>
    <x v="23"/>
    <x v="62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64"/>
    <x v="34"/>
    <x v="42"/>
    <x v="0"/>
    <x v="30"/>
    <x v="37"/>
    <x v="37"/>
    <x v="33"/>
    <x v="33"/>
    <x v="0"/>
    <x v="963"/>
    <x v="1008"/>
    <x v="782"/>
    <x v="506"/>
    <x v="14"/>
    <x v="148"/>
    <x v="79"/>
    <x v="2"/>
    <x v="12"/>
    <x v="54"/>
    <x v="2"/>
    <x v="13"/>
    <x v="1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64"/>
    <x v="35"/>
    <x v="43"/>
    <x v="1"/>
    <x v="31"/>
    <x v="38"/>
    <x v="38"/>
    <x v="34"/>
    <x v="34"/>
    <x v="0"/>
    <x v="964"/>
    <x v="1009"/>
    <x v="783"/>
    <x v="171"/>
    <x v="69"/>
    <x v="756"/>
    <x v="33"/>
    <x v="2"/>
    <x v="60"/>
    <x v="18"/>
    <x v="3"/>
    <x v="128"/>
    <x v="623"/>
    <x v="0"/>
    <x v="0"/>
    <x v="8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64"/>
    <x v="36"/>
    <x v="44"/>
    <x v="1"/>
    <x v="32"/>
    <x v="38"/>
    <x v="38"/>
    <x v="34"/>
    <x v="34"/>
    <x v="0"/>
    <x v="965"/>
    <x v="1010"/>
    <x v="784"/>
    <x v="404"/>
    <x v="58"/>
    <x v="757"/>
    <x v="45"/>
    <x v="2"/>
    <x v="21"/>
    <x v="17"/>
    <x v="3"/>
    <x v="164"/>
    <x v="624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64"/>
    <x v="4"/>
    <x v="45"/>
    <x v="1"/>
    <x v="4"/>
    <x v="39"/>
    <x v="39"/>
    <x v="35"/>
    <x v="35"/>
    <x v="0"/>
    <x v="966"/>
    <x v="1011"/>
    <x v="232"/>
    <x v="69"/>
    <x v="24"/>
    <x v="758"/>
    <x v="21"/>
    <x v="2"/>
    <x v="17"/>
    <x v="18"/>
    <x v="2"/>
    <x v="128"/>
    <x v="57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65"/>
    <x v="0"/>
    <x v="0"/>
    <x v="0"/>
    <x v="0"/>
    <x v="0"/>
    <x v="0"/>
    <x v="0"/>
    <x v="0"/>
    <x v="0"/>
    <x v="967"/>
    <x v="1012"/>
    <x v="785"/>
    <x v="127"/>
    <x v="13"/>
    <x v="759"/>
    <x v="205"/>
    <x v="1"/>
    <x v="39"/>
    <x v="45"/>
    <x v="3"/>
    <x v="285"/>
    <x v="8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5"/>
    <x v="2"/>
    <x v="2"/>
    <x v="0"/>
    <x v="2"/>
    <x v="2"/>
    <x v="2"/>
    <x v="2"/>
    <x v="2"/>
    <x v="0"/>
    <x v="968"/>
    <x v="1013"/>
    <x v="786"/>
    <x v="31"/>
    <x v="39"/>
    <x v="169"/>
    <x v="97"/>
    <x v="2"/>
    <x v="13"/>
    <x v="13"/>
    <x v="2"/>
    <x v="106"/>
    <x v="62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65"/>
    <x v="6"/>
    <x v="6"/>
    <x v="0"/>
    <x v="6"/>
    <x v="6"/>
    <x v="6"/>
    <x v="6"/>
    <x v="6"/>
    <x v="0"/>
    <x v="969"/>
    <x v="1014"/>
    <x v="787"/>
    <x v="239"/>
    <x v="21"/>
    <x v="760"/>
    <x v="206"/>
    <x v="2"/>
    <x v="13"/>
    <x v="4"/>
    <x v="1"/>
    <x v="242"/>
    <x v="626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65"/>
    <x v="7"/>
    <x v="7"/>
    <x v="0"/>
    <x v="7"/>
    <x v="7"/>
    <x v="7"/>
    <x v="7"/>
    <x v="7"/>
    <x v="0"/>
    <x v="970"/>
    <x v="1015"/>
    <x v="788"/>
    <x v="507"/>
    <x v="18"/>
    <x v="761"/>
    <x v="207"/>
    <x v="2"/>
    <x v="91"/>
    <x v="48"/>
    <x v="2"/>
    <x v="286"/>
    <x v="431"/>
    <x v="0"/>
    <x v="0"/>
    <x v="47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65"/>
    <x v="11"/>
    <x v="11"/>
    <x v="0"/>
    <x v="11"/>
    <x v="11"/>
    <x v="11"/>
    <x v="11"/>
    <x v="11"/>
    <x v="0"/>
    <x v="971"/>
    <x v="1016"/>
    <x v="128"/>
    <x v="120"/>
    <x v="57"/>
    <x v="762"/>
    <x v="208"/>
    <x v="2"/>
    <x v="62"/>
    <x v="69"/>
    <x v="1"/>
    <x v="287"/>
    <x v="62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5"/>
    <x v="12"/>
    <x v="12"/>
    <x v="0"/>
    <x v="12"/>
    <x v="12"/>
    <x v="12"/>
    <x v="12"/>
    <x v="12"/>
    <x v="0"/>
    <x v="681"/>
    <x v="1017"/>
    <x v="789"/>
    <x v="487"/>
    <x v="22"/>
    <x v="107"/>
    <x v="209"/>
    <x v="1"/>
    <x v="53"/>
    <x v="2"/>
    <x v="3"/>
    <x v="230"/>
    <x v="35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65"/>
    <x v="17"/>
    <x v="18"/>
    <x v="0"/>
    <x v="17"/>
    <x v="18"/>
    <x v="18"/>
    <x v="18"/>
    <x v="18"/>
    <x v="0"/>
    <x v="972"/>
    <x v="1018"/>
    <x v="790"/>
    <x v="266"/>
    <x v="11"/>
    <x v="511"/>
    <x v="97"/>
    <x v="2"/>
    <x v="67"/>
    <x v="19"/>
    <x v="2"/>
    <x v="163"/>
    <x v="76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65"/>
    <x v="18"/>
    <x v="19"/>
    <x v="0"/>
    <x v="18"/>
    <x v="19"/>
    <x v="19"/>
    <x v="19"/>
    <x v="19"/>
    <x v="0"/>
    <x v="973"/>
    <x v="1019"/>
    <x v="791"/>
    <x v="410"/>
    <x v="55"/>
    <x v="43"/>
    <x v="210"/>
    <x v="2"/>
    <x v="139"/>
    <x v="68"/>
    <x v="0"/>
    <x v="288"/>
    <x v="55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65"/>
    <x v="19"/>
    <x v="20"/>
    <x v="1"/>
    <x v="14"/>
    <x v="20"/>
    <x v="20"/>
    <x v="20"/>
    <x v="20"/>
    <x v="0"/>
    <x v="974"/>
    <x v="1020"/>
    <x v="280"/>
    <x v="508"/>
    <x v="33"/>
    <x v="763"/>
    <x v="38"/>
    <x v="2"/>
    <x v="19"/>
    <x v="18"/>
    <x v="3"/>
    <x v="62"/>
    <x v="62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65"/>
    <x v="11"/>
    <x v="21"/>
    <x v="1"/>
    <x v="11"/>
    <x v="20"/>
    <x v="20"/>
    <x v="20"/>
    <x v="20"/>
    <x v="0"/>
    <x v="975"/>
    <x v="1021"/>
    <x v="792"/>
    <x v="103"/>
    <x v="58"/>
    <x v="764"/>
    <x v="45"/>
    <x v="2"/>
    <x v="19"/>
    <x v="19"/>
    <x v="3"/>
    <x v="25"/>
    <x v="62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5"/>
    <x v="21"/>
    <x v="28"/>
    <x v="1"/>
    <x v="5"/>
    <x v="24"/>
    <x v="24"/>
    <x v="20"/>
    <x v="20"/>
    <x v="0"/>
    <x v="976"/>
    <x v="1022"/>
    <x v="284"/>
    <x v="185"/>
    <x v="62"/>
    <x v="765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65"/>
    <x v="22"/>
    <x v="29"/>
    <x v="0"/>
    <x v="19"/>
    <x v="25"/>
    <x v="25"/>
    <x v="21"/>
    <x v="21"/>
    <x v="0"/>
    <x v="977"/>
    <x v="1023"/>
    <x v="793"/>
    <x v="126"/>
    <x v="24"/>
    <x v="216"/>
    <x v="22"/>
    <x v="1"/>
    <x v="95"/>
    <x v="22"/>
    <x v="4"/>
    <x v="218"/>
    <x v="63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65"/>
    <x v="24"/>
    <x v="31"/>
    <x v="0"/>
    <x v="21"/>
    <x v="27"/>
    <x v="27"/>
    <x v="23"/>
    <x v="23"/>
    <x v="0"/>
    <x v="978"/>
    <x v="1024"/>
    <x v="623"/>
    <x v="66"/>
    <x v="62"/>
    <x v="766"/>
    <x v="117"/>
    <x v="0"/>
    <x v="93"/>
    <x v="54"/>
    <x v="7"/>
    <x v="289"/>
    <x v="88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65"/>
    <x v="25"/>
    <x v="32"/>
    <x v="0"/>
    <x v="22"/>
    <x v="28"/>
    <x v="28"/>
    <x v="24"/>
    <x v="24"/>
    <x v="0"/>
    <x v="979"/>
    <x v="1025"/>
    <x v="118"/>
    <x v="509"/>
    <x v="1"/>
    <x v="767"/>
    <x v="37"/>
    <x v="2"/>
    <x v="27"/>
    <x v="23"/>
    <x v="3"/>
    <x v="47"/>
    <x v="52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65"/>
    <x v="27"/>
    <x v="35"/>
    <x v="1"/>
    <x v="23"/>
    <x v="30"/>
    <x v="30"/>
    <x v="26"/>
    <x v="26"/>
    <x v="0"/>
    <x v="980"/>
    <x v="1026"/>
    <x v="416"/>
    <x v="405"/>
    <x v="4"/>
    <x v="95"/>
    <x v="97"/>
    <x v="2"/>
    <x v="95"/>
    <x v="31"/>
    <x v="3"/>
    <x v="11"/>
    <x v="482"/>
    <x v="0"/>
    <x v="0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65"/>
    <x v="30"/>
    <x v="38"/>
    <x v="1"/>
    <x v="26"/>
    <x v="33"/>
    <x v="33"/>
    <x v="29"/>
    <x v="29"/>
    <x v="0"/>
    <x v="981"/>
    <x v="1027"/>
    <x v="794"/>
    <x v="510"/>
    <x v="45"/>
    <x v="768"/>
    <x v="54"/>
    <x v="2"/>
    <x v="26"/>
    <x v="17"/>
    <x v="2"/>
    <x v="219"/>
    <x v="63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65"/>
    <x v="28"/>
    <x v="36"/>
    <x v="1"/>
    <x v="24"/>
    <x v="31"/>
    <x v="31"/>
    <x v="27"/>
    <x v="27"/>
    <x v="0"/>
    <x v="982"/>
    <x v="1028"/>
    <x v="564"/>
    <x v="511"/>
    <x v="65"/>
    <x v="769"/>
    <x v="71"/>
    <x v="1"/>
    <x v="19"/>
    <x v="23"/>
    <x v="3"/>
    <x v="81"/>
    <x v="63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65"/>
    <x v="29"/>
    <x v="37"/>
    <x v="1"/>
    <x v="25"/>
    <x v="32"/>
    <x v="32"/>
    <x v="28"/>
    <x v="28"/>
    <x v="0"/>
    <x v="983"/>
    <x v="1029"/>
    <x v="795"/>
    <x v="512"/>
    <x v="18"/>
    <x v="770"/>
    <x v="25"/>
    <x v="2"/>
    <x v="60"/>
    <x v="23"/>
    <x v="3"/>
    <x v="72"/>
    <x v="633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65"/>
    <x v="31"/>
    <x v="39"/>
    <x v="0"/>
    <x v="27"/>
    <x v="34"/>
    <x v="34"/>
    <x v="30"/>
    <x v="30"/>
    <x v="0"/>
    <x v="984"/>
    <x v="1030"/>
    <x v="796"/>
    <x v="113"/>
    <x v="16"/>
    <x v="487"/>
    <x v="54"/>
    <x v="2"/>
    <x v="9"/>
    <x v="31"/>
    <x v="3"/>
    <x v="46"/>
    <x v="634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65"/>
    <x v="32"/>
    <x v="40"/>
    <x v="0"/>
    <x v="28"/>
    <x v="35"/>
    <x v="35"/>
    <x v="31"/>
    <x v="31"/>
    <x v="0"/>
    <x v="985"/>
    <x v="1031"/>
    <x v="120"/>
    <x v="281"/>
    <x v="3"/>
    <x v="454"/>
    <x v="48"/>
    <x v="2"/>
    <x v="9"/>
    <x v="45"/>
    <x v="3"/>
    <x v="187"/>
    <x v="39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65"/>
    <x v="33"/>
    <x v="41"/>
    <x v="0"/>
    <x v="29"/>
    <x v="36"/>
    <x v="36"/>
    <x v="32"/>
    <x v="32"/>
    <x v="0"/>
    <x v="955"/>
    <x v="604"/>
    <x v="797"/>
    <x v="58"/>
    <x v="48"/>
    <x v="771"/>
    <x v="33"/>
    <x v="4"/>
    <x v="19"/>
    <x v="16"/>
    <x v="2"/>
    <x v="46"/>
    <x v="63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65"/>
    <x v="34"/>
    <x v="42"/>
    <x v="0"/>
    <x v="30"/>
    <x v="37"/>
    <x v="37"/>
    <x v="33"/>
    <x v="33"/>
    <x v="0"/>
    <x v="180"/>
    <x v="1032"/>
    <x v="798"/>
    <x v="513"/>
    <x v="12"/>
    <x v="458"/>
    <x v="29"/>
    <x v="2"/>
    <x v="12"/>
    <x v="11"/>
    <x v="1"/>
    <x v="200"/>
    <x v="22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65"/>
    <x v="35"/>
    <x v="43"/>
    <x v="1"/>
    <x v="31"/>
    <x v="38"/>
    <x v="38"/>
    <x v="34"/>
    <x v="34"/>
    <x v="0"/>
    <x v="986"/>
    <x v="1033"/>
    <x v="799"/>
    <x v="277"/>
    <x v="35"/>
    <x v="772"/>
    <x v="33"/>
    <x v="2"/>
    <x v="23"/>
    <x v="17"/>
    <x v="3"/>
    <x v="41"/>
    <x v="63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65"/>
    <x v="36"/>
    <x v="44"/>
    <x v="1"/>
    <x v="32"/>
    <x v="38"/>
    <x v="38"/>
    <x v="34"/>
    <x v="34"/>
    <x v="0"/>
    <x v="987"/>
    <x v="1034"/>
    <x v="462"/>
    <x v="29"/>
    <x v="43"/>
    <x v="773"/>
    <x v="44"/>
    <x v="2"/>
    <x v="19"/>
    <x v="23"/>
    <x v="2"/>
    <x v="32"/>
    <x v="63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65"/>
    <x v="4"/>
    <x v="45"/>
    <x v="1"/>
    <x v="4"/>
    <x v="39"/>
    <x v="39"/>
    <x v="35"/>
    <x v="35"/>
    <x v="0"/>
    <x v="988"/>
    <x v="1035"/>
    <x v="249"/>
    <x v="47"/>
    <x v="15"/>
    <x v="45"/>
    <x v="54"/>
    <x v="2"/>
    <x v="11"/>
    <x v="31"/>
    <x v="3"/>
    <x v="61"/>
    <x v="63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66"/>
    <x v="0"/>
    <x v="0"/>
    <x v="0"/>
    <x v="0"/>
    <x v="0"/>
    <x v="0"/>
    <x v="0"/>
    <x v="0"/>
    <x v="0"/>
    <x v="989"/>
    <x v="769"/>
    <x v="348"/>
    <x v="436"/>
    <x v="10"/>
    <x v="471"/>
    <x v="32"/>
    <x v="2"/>
    <x v="32"/>
    <x v="17"/>
    <x v="3"/>
    <x v="26"/>
    <x v="63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6"/>
    <x v="2"/>
    <x v="2"/>
    <x v="0"/>
    <x v="2"/>
    <x v="2"/>
    <x v="2"/>
    <x v="2"/>
    <x v="2"/>
    <x v="0"/>
    <x v="990"/>
    <x v="1036"/>
    <x v="135"/>
    <x v="42"/>
    <x v="5"/>
    <x v="774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66"/>
    <x v="6"/>
    <x v="6"/>
    <x v="0"/>
    <x v="6"/>
    <x v="6"/>
    <x v="6"/>
    <x v="6"/>
    <x v="6"/>
    <x v="0"/>
    <x v="991"/>
    <x v="1037"/>
    <x v="800"/>
    <x v="33"/>
    <x v="15"/>
    <x v="775"/>
    <x v="24"/>
    <x v="2"/>
    <x v="17"/>
    <x v="22"/>
    <x v="2"/>
    <x v="23"/>
    <x v="64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66"/>
    <x v="11"/>
    <x v="11"/>
    <x v="0"/>
    <x v="11"/>
    <x v="11"/>
    <x v="11"/>
    <x v="11"/>
    <x v="11"/>
    <x v="0"/>
    <x v="992"/>
    <x v="1038"/>
    <x v="801"/>
    <x v="514"/>
    <x v="38"/>
    <x v="776"/>
    <x v="5"/>
    <x v="1"/>
    <x v="99"/>
    <x v="59"/>
    <x v="8"/>
    <x v="274"/>
    <x v="64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8"/>
    <x v="18"/>
    <x v="11"/>
  </r>
  <r>
    <x v="66"/>
    <x v="12"/>
    <x v="12"/>
    <x v="0"/>
    <x v="12"/>
    <x v="12"/>
    <x v="12"/>
    <x v="12"/>
    <x v="12"/>
    <x v="0"/>
    <x v="993"/>
    <x v="1039"/>
    <x v="802"/>
    <x v="99"/>
    <x v="50"/>
    <x v="566"/>
    <x v="69"/>
    <x v="2"/>
    <x v="126"/>
    <x v="8"/>
    <x v="2"/>
    <x v="64"/>
    <x v="64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66"/>
    <x v="17"/>
    <x v="18"/>
    <x v="0"/>
    <x v="17"/>
    <x v="18"/>
    <x v="18"/>
    <x v="18"/>
    <x v="18"/>
    <x v="0"/>
    <x v="994"/>
    <x v="1040"/>
    <x v="160"/>
    <x v="197"/>
    <x v="11"/>
    <x v="481"/>
    <x v="91"/>
    <x v="2"/>
    <x v="7"/>
    <x v="18"/>
    <x v="0"/>
    <x v="84"/>
    <x v="643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66"/>
    <x v="18"/>
    <x v="19"/>
    <x v="0"/>
    <x v="18"/>
    <x v="19"/>
    <x v="19"/>
    <x v="19"/>
    <x v="19"/>
    <x v="0"/>
    <x v="995"/>
    <x v="1041"/>
    <x v="803"/>
    <x v="183"/>
    <x v="50"/>
    <x v="38"/>
    <x v="211"/>
    <x v="4"/>
    <x v="143"/>
    <x v="51"/>
    <x v="1"/>
    <x v="268"/>
    <x v="108"/>
    <x v="0"/>
    <x v="0"/>
    <x v="5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66"/>
    <x v="19"/>
    <x v="20"/>
    <x v="1"/>
    <x v="14"/>
    <x v="20"/>
    <x v="20"/>
    <x v="20"/>
    <x v="20"/>
    <x v="0"/>
    <x v="996"/>
    <x v="1042"/>
    <x v="280"/>
    <x v="202"/>
    <x v="33"/>
    <x v="203"/>
    <x v="44"/>
    <x v="2"/>
    <x v="32"/>
    <x v="18"/>
    <x v="3"/>
    <x v="164"/>
    <x v="64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66"/>
    <x v="11"/>
    <x v="21"/>
    <x v="1"/>
    <x v="11"/>
    <x v="20"/>
    <x v="20"/>
    <x v="20"/>
    <x v="20"/>
    <x v="0"/>
    <x v="997"/>
    <x v="1043"/>
    <x v="804"/>
    <x v="99"/>
    <x v="70"/>
    <x v="777"/>
    <x v="45"/>
    <x v="2"/>
    <x v="19"/>
    <x v="17"/>
    <x v="3"/>
    <x v="62"/>
    <x v="64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6"/>
    <x v="21"/>
    <x v="28"/>
    <x v="1"/>
    <x v="5"/>
    <x v="24"/>
    <x v="24"/>
    <x v="20"/>
    <x v="20"/>
    <x v="0"/>
    <x v="998"/>
    <x v="1044"/>
    <x v="326"/>
    <x v="426"/>
    <x v="24"/>
    <x v="778"/>
    <x v="32"/>
    <x v="2"/>
    <x v="32"/>
    <x v="17"/>
    <x v="3"/>
    <x v="26"/>
    <x v="5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66"/>
    <x v="22"/>
    <x v="29"/>
    <x v="0"/>
    <x v="19"/>
    <x v="25"/>
    <x v="25"/>
    <x v="21"/>
    <x v="21"/>
    <x v="0"/>
    <x v="952"/>
    <x v="744"/>
    <x v="548"/>
    <x v="102"/>
    <x v="31"/>
    <x v="779"/>
    <x v="15"/>
    <x v="2"/>
    <x v="126"/>
    <x v="7"/>
    <x v="2"/>
    <x v="141"/>
    <x v="24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66"/>
    <x v="24"/>
    <x v="31"/>
    <x v="0"/>
    <x v="21"/>
    <x v="27"/>
    <x v="27"/>
    <x v="23"/>
    <x v="23"/>
    <x v="0"/>
    <x v="999"/>
    <x v="1045"/>
    <x v="805"/>
    <x v="372"/>
    <x v="63"/>
    <x v="780"/>
    <x v="110"/>
    <x v="1"/>
    <x v="118"/>
    <x v="39"/>
    <x v="14"/>
    <x v="29"/>
    <x v="646"/>
    <x v="0"/>
    <x v="0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66"/>
    <x v="25"/>
    <x v="32"/>
    <x v="0"/>
    <x v="22"/>
    <x v="28"/>
    <x v="28"/>
    <x v="24"/>
    <x v="24"/>
    <x v="0"/>
    <x v="1000"/>
    <x v="1046"/>
    <x v="806"/>
    <x v="515"/>
    <x v="2"/>
    <x v="34"/>
    <x v="106"/>
    <x v="2"/>
    <x v="26"/>
    <x v="18"/>
    <x v="3"/>
    <x v="97"/>
    <x v="56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66"/>
    <x v="27"/>
    <x v="35"/>
    <x v="1"/>
    <x v="23"/>
    <x v="30"/>
    <x v="30"/>
    <x v="26"/>
    <x v="26"/>
    <x v="0"/>
    <x v="1001"/>
    <x v="1047"/>
    <x v="761"/>
    <x v="516"/>
    <x v="4"/>
    <x v="781"/>
    <x v="33"/>
    <x v="1"/>
    <x v="73"/>
    <x v="7"/>
    <x v="0"/>
    <x v="15"/>
    <x v="418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66"/>
    <x v="30"/>
    <x v="38"/>
    <x v="1"/>
    <x v="26"/>
    <x v="33"/>
    <x v="33"/>
    <x v="29"/>
    <x v="29"/>
    <x v="0"/>
    <x v="1002"/>
    <x v="1048"/>
    <x v="807"/>
    <x v="100"/>
    <x v="32"/>
    <x v="582"/>
    <x v="91"/>
    <x v="2"/>
    <x v="60"/>
    <x v="23"/>
    <x v="2"/>
    <x v="77"/>
    <x v="647"/>
    <x v="0"/>
    <x v="0"/>
    <x v="2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66"/>
    <x v="28"/>
    <x v="36"/>
    <x v="1"/>
    <x v="24"/>
    <x v="31"/>
    <x v="31"/>
    <x v="27"/>
    <x v="27"/>
    <x v="0"/>
    <x v="1003"/>
    <x v="1049"/>
    <x v="808"/>
    <x v="155"/>
    <x v="65"/>
    <x v="782"/>
    <x v="71"/>
    <x v="2"/>
    <x v="11"/>
    <x v="23"/>
    <x v="3"/>
    <x v="32"/>
    <x v="648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66"/>
    <x v="29"/>
    <x v="37"/>
    <x v="1"/>
    <x v="25"/>
    <x v="32"/>
    <x v="32"/>
    <x v="28"/>
    <x v="28"/>
    <x v="0"/>
    <x v="1004"/>
    <x v="1050"/>
    <x v="471"/>
    <x v="440"/>
    <x v="4"/>
    <x v="783"/>
    <x v="76"/>
    <x v="2"/>
    <x v="72"/>
    <x v="7"/>
    <x v="3"/>
    <x v="184"/>
    <x v="64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66"/>
    <x v="31"/>
    <x v="39"/>
    <x v="0"/>
    <x v="27"/>
    <x v="34"/>
    <x v="34"/>
    <x v="30"/>
    <x v="30"/>
    <x v="0"/>
    <x v="418"/>
    <x v="1051"/>
    <x v="809"/>
    <x v="517"/>
    <x v="16"/>
    <x v="666"/>
    <x v="24"/>
    <x v="0"/>
    <x v="23"/>
    <x v="26"/>
    <x v="2"/>
    <x v="170"/>
    <x v="32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66"/>
    <x v="32"/>
    <x v="40"/>
    <x v="0"/>
    <x v="28"/>
    <x v="35"/>
    <x v="35"/>
    <x v="31"/>
    <x v="31"/>
    <x v="0"/>
    <x v="1005"/>
    <x v="1052"/>
    <x v="796"/>
    <x v="518"/>
    <x v="16"/>
    <x v="129"/>
    <x v="53"/>
    <x v="2"/>
    <x v="75"/>
    <x v="65"/>
    <x v="3"/>
    <x v="84"/>
    <x v="6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66"/>
    <x v="33"/>
    <x v="41"/>
    <x v="0"/>
    <x v="29"/>
    <x v="36"/>
    <x v="36"/>
    <x v="32"/>
    <x v="32"/>
    <x v="0"/>
    <x v="446"/>
    <x v="1053"/>
    <x v="810"/>
    <x v="104"/>
    <x v="11"/>
    <x v="784"/>
    <x v="33"/>
    <x v="7"/>
    <x v="26"/>
    <x v="31"/>
    <x v="3"/>
    <x v="31"/>
    <x v="55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66"/>
    <x v="34"/>
    <x v="42"/>
    <x v="0"/>
    <x v="30"/>
    <x v="37"/>
    <x v="37"/>
    <x v="33"/>
    <x v="33"/>
    <x v="0"/>
    <x v="1006"/>
    <x v="1054"/>
    <x v="811"/>
    <x v="519"/>
    <x v="7"/>
    <x v="785"/>
    <x v="15"/>
    <x v="8"/>
    <x v="60"/>
    <x v="101"/>
    <x v="1"/>
    <x v="235"/>
    <x v="50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66"/>
    <x v="35"/>
    <x v="43"/>
    <x v="1"/>
    <x v="31"/>
    <x v="38"/>
    <x v="38"/>
    <x v="34"/>
    <x v="34"/>
    <x v="0"/>
    <x v="1007"/>
    <x v="1055"/>
    <x v="274"/>
    <x v="156"/>
    <x v="69"/>
    <x v="786"/>
    <x v="108"/>
    <x v="2"/>
    <x v="23"/>
    <x v="17"/>
    <x v="3"/>
    <x v="31"/>
    <x v="40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66"/>
    <x v="36"/>
    <x v="44"/>
    <x v="1"/>
    <x v="32"/>
    <x v="38"/>
    <x v="38"/>
    <x v="34"/>
    <x v="34"/>
    <x v="0"/>
    <x v="1008"/>
    <x v="1056"/>
    <x v="812"/>
    <x v="381"/>
    <x v="52"/>
    <x v="787"/>
    <x v="71"/>
    <x v="2"/>
    <x v="21"/>
    <x v="17"/>
    <x v="3"/>
    <x v="43"/>
    <x v="65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66"/>
    <x v="4"/>
    <x v="45"/>
    <x v="1"/>
    <x v="4"/>
    <x v="39"/>
    <x v="39"/>
    <x v="35"/>
    <x v="35"/>
    <x v="0"/>
    <x v="1009"/>
    <x v="1057"/>
    <x v="113"/>
    <x v="26"/>
    <x v="15"/>
    <x v="419"/>
    <x v="66"/>
    <x v="2"/>
    <x v="7"/>
    <x v="9"/>
    <x v="1"/>
    <x v="200"/>
    <x v="651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67"/>
    <x v="2"/>
    <x v="2"/>
    <x v="0"/>
    <x v="2"/>
    <x v="2"/>
    <x v="2"/>
    <x v="2"/>
    <x v="2"/>
    <x v="0"/>
    <x v="1010"/>
    <x v="1058"/>
    <x v="438"/>
    <x v="520"/>
    <x v="24"/>
    <x v="788"/>
    <x v="33"/>
    <x v="0"/>
    <x v="17"/>
    <x v="7"/>
    <x v="1"/>
    <x v="174"/>
    <x v="47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67"/>
    <x v="11"/>
    <x v="11"/>
    <x v="0"/>
    <x v="11"/>
    <x v="11"/>
    <x v="11"/>
    <x v="11"/>
    <x v="11"/>
    <x v="0"/>
    <x v="1011"/>
    <x v="1059"/>
    <x v="647"/>
    <x v="39"/>
    <x v="49"/>
    <x v="789"/>
    <x v="137"/>
    <x v="1"/>
    <x v="34"/>
    <x v="75"/>
    <x v="1"/>
    <x v="290"/>
    <x v="65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9"/>
    <x v="19"/>
    <x v="11"/>
  </r>
  <r>
    <x v="67"/>
    <x v="12"/>
    <x v="12"/>
    <x v="0"/>
    <x v="12"/>
    <x v="12"/>
    <x v="12"/>
    <x v="12"/>
    <x v="12"/>
    <x v="0"/>
    <x v="1012"/>
    <x v="1060"/>
    <x v="813"/>
    <x v="174"/>
    <x v="50"/>
    <x v="790"/>
    <x v="14"/>
    <x v="2"/>
    <x v="5"/>
    <x v="50"/>
    <x v="1"/>
    <x v="9"/>
    <x v="6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67"/>
    <x v="17"/>
    <x v="18"/>
    <x v="0"/>
    <x v="17"/>
    <x v="18"/>
    <x v="18"/>
    <x v="18"/>
    <x v="18"/>
    <x v="0"/>
    <x v="977"/>
    <x v="1061"/>
    <x v="56"/>
    <x v="51"/>
    <x v="10"/>
    <x v="791"/>
    <x v="49"/>
    <x v="2"/>
    <x v="34"/>
    <x v="13"/>
    <x v="4"/>
    <x v="10"/>
    <x v="391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67"/>
    <x v="18"/>
    <x v="19"/>
    <x v="0"/>
    <x v="18"/>
    <x v="19"/>
    <x v="19"/>
    <x v="19"/>
    <x v="19"/>
    <x v="0"/>
    <x v="1013"/>
    <x v="1062"/>
    <x v="814"/>
    <x v="194"/>
    <x v="26"/>
    <x v="659"/>
    <x v="212"/>
    <x v="8"/>
    <x v="81"/>
    <x v="49"/>
    <x v="5"/>
    <x v="291"/>
    <x v="654"/>
    <x v="0"/>
    <x v="0"/>
    <x v="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67"/>
    <x v="19"/>
    <x v="20"/>
    <x v="1"/>
    <x v="14"/>
    <x v="20"/>
    <x v="20"/>
    <x v="20"/>
    <x v="20"/>
    <x v="0"/>
    <x v="1014"/>
    <x v="1063"/>
    <x v="382"/>
    <x v="29"/>
    <x v="31"/>
    <x v="328"/>
    <x v="26"/>
    <x v="2"/>
    <x v="19"/>
    <x v="16"/>
    <x v="3"/>
    <x v="67"/>
    <x v="65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67"/>
    <x v="11"/>
    <x v="21"/>
    <x v="1"/>
    <x v="11"/>
    <x v="20"/>
    <x v="20"/>
    <x v="20"/>
    <x v="20"/>
    <x v="0"/>
    <x v="1015"/>
    <x v="1064"/>
    <x v="610"/>
    <x v="328"/>
    <x v="51"/>
    <x v="792"/>
    <x v="28"/>
    <x v="2"/>
    <x v="32"/>
    <x v="16"/>
    <x v="3"/>
    <x v="25"/>
    <x v="65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0"/>
    <x v="20"/>
    <x v="11"/>
  </r>
  <r>
    <x v="67"/>
    <x v="21"/>
    <x v="28"/>
    <x v="1"/>
    <x v="5"/>
    <x v="24"/>
    <x v="24"/>
    <x v="20"/>
    <x v="20"/>
    <x v="0"/>
    <x v="1016"/>
    <x v="1065"/>
    <x v="815"/>
    <x v="160"/>
    <x v="62"/>
    <x v="793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67"/>
    <x v="22"/>
    <x v="29"/>
    <x v="0"/>
    <x v="19"/>
    <x v="25"/>
    <x v="25"/>
    <x v="21"/>
    <x v="21"/>
    <x v="0"/>
    <x v="1017"/>
    <x v="1066"/>
    <x v="816"/>
    <x v="149"/>
    <x v="57"/>
    <x v="794"/>
    <x v="66"/>
    <x v="1"/>
    <x v="64"/>
    <x v="31"/>
    <x v="2"/>
    <x v="110"/>
    <x v="65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67"/>
    <x v="24"/>
    <x v="31"/>
    <x v="0"/>
    <x v="21"/>
    <x v="27"/>
    <x v="27"/>
    <x v="23"/>
    <x v="23"/>
    <x v="0"/>
    <x v="1018"/>
    <x v="1067"/>
    <x v="817"/>
    <x v="179"/>
    <x v="67"/>
    <x v="795"/>
    <x v="41"/>
    <x v="2"/>
    <x v="47"/>
    <x v="76"/>
    <x v="4"/>
    <x v="292"/>
    <x v="272"/>
    <x v="0"/>
    <x v="0"/>
    <x v="2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67"/>
    <x v="25"/>
    <x v="32"/>
    <x v="0"/>
    <x v="22"/>
    <x v="28"/>
    <x v="28"/>
    <x v="24"/>
    <x v="24"/>
    <x v="0"/>
    <x v="549"/>
    <x v="1068"/>
    <x v="818"/>
    <x v="521"/>
    <x v="48"/>
    <x v="796"/>
    <x v="82"/>
    <x v="2"/>
    <x v="13"/>
    <x v="22"/>
    <x v="2"/>
    <x v="77"/>
    <x v="31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67"/>
    <x v="27"/>
    <x v="35"/>
    <x v="1"/>
    <x v="23"/>
    <x v="30"/>
    <x v="30"/>
    <x v="26"/>
    <x v="26"/>
    <x v="0"/>
    <x v="1019"/>
    <x v="1069"/>
    <x v="742"/>
    <x v="497"/>
    <x v="4"/>
    <x v="274"/>
    <x v="25"/>
    <x v="2"/>
    <x v="36"/>
    <x v="15"/>
    <x v="1"/>
    <x v="91"/>
    <x v="51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67"/>
    <x v="30"/>
    <x v="38"/>
    <x v="1"/>
    <x v="26"/>
    <x v="33"/>
    <x v="33"/>
    <x v="29"/>
    <x v="29"/>
    <x v="0"/>
    <x v="1020"/>
    <x v="1070"/>
    <x v="819"/>
    <x v="169"/>
    <x v="32"/>
    <x v="797"/>
    <x v="98"/>
    <x v="2"/>
    <x v="7"/>
    <x v="17"/>
    <x v="3"/>
    <x v="24"/>
    <x v="658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67"/>
    <x v="28"/>
    <x v="36"/>
    <x v="1"/>
    <x v="24"/>
    <x v="31"/>
    <x v="31"/>
    <x v="27"/>
    <x v="27"/>
    <x v="0"/>
    <x v="1021"/>
    <x v="1071"/>
    <x v="820"/>
    <x v="522"/>
    <x v="65"/>
    <x v="430"/>
    <x v="68"/>
    <x v="2"/>
    <x v="21"/>
    <x v="17"/>
    <x v="2"/>
    <x v="42"/>
    <x v="16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67"/>
    <x v="31"/>
    <x v="39"/>
    <x v="0"/>
    <x v="27"/>
    <x v="34"/>
    <x v="34"/>
    <x v="30"/>
    <x v="30"/>
    <x v="0"/>
    <x v="1022"/>
    <x v="1072"/>
    <x v="821"/>
    <x v="523"/>
    <x v="19"/>
    <x v="317"/>
    <x v="61"/>
    <x v="1"/>
    <x v="9"/>
    <x v="9"/>
    <x v="1"/>
    <x v="97"/>
    <x v="56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67"/>
    <x v="32"/>
    <x v="40"/>
    <x v="0"/>
    <x v="28"/>
    <x v="35"/>
    <x v="35"/>
    <x v="31"/>
    <x v="31"/>
    <x v="0"/>
    <x v="1023"/>
    <x v="1073"/>
    <x v="822"/>
    <x v="475"/>
    <x v="16"/>
    <x v="755"/>
    <x v="25"/>
    <x v="1"/>
    <x v="23"/>
    <x v="0"/>
    <x v="4"/>
    <x v="17"/>
    <x v="65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67"/>
    <x v="33"/>
    <x v="41"/>
    <x v="0"/>
    <x v="29"/>
    <x v="36"/>
    <x v="36"/>
    <x v="32"/>
    <x v="32"/>
    <x v="0"/>
    <x v="1024"/>
    <x v="1074"/>
    <x v="823"/>
    <x v="121"/>
    <x v="13"/>
    <x v="798"/>
    <x v="43"/>
    <x v="7"/>
    <x v="26"/>
    <x v="16"/>
    <x v="3"/>
    <x v="54"/>
    <x v="66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67"/>
    <x v="34"/>
    <x v="42"/>
    <x v="0"/>
    <x v="30"/>
    <x v="37"/>
    <x v="37"/>
    <x v="33"/>
    <x v="33"/>
    <x v="0"/>
    <x v="1025"/>
    <x v="1075"/>
    <x v="824"/>
    <x v="524"/>
    <x v="5"/>
    <x v="799"/>
    <x v="74"/>
    <x v="4"/>
    <x v="53"/>
    <x v="105"/>
    <x v="3"/>
    <x v="252"/>
    <x v="2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67"/>
    <x v="35"/>
    <x v="43"/>
    <x v="1"/>
    <x v="31"/>
    <x v="38"/>
    <x v="38"/>
    <x v="34"/>
    <x v="34"/>
    <x v="0"/>
    <x v="1026"/>
    <x v="1076"/>
    <x v="825"/>
    <x v="41"/>
    <x v="50"/>
    <x v="800"/>
    <x v="13"/>
    <x v="2"/>
    <x v="75"/>
    <x v="18"/>
    <x v="3"/>
    <x v="22"/>
    <x v="11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67"/>
    <x v="36"/>
    <x v="44"/>
    <x v="1"/>
    <x v="32"/>
    <x v="38"/>
    <x v="38"/>
    <x v="34"/>
    <x v="34"/>
    <x v="0"/>
    <x v="1027"/>
    <x v="1077"/>
    <x v="712"/>
    <x v="373"/>
    <x v="0"/>
    <x v="674"/>
    <x v="25"/>
    <x v="2"/>
    <x v="75"/>
    <x v="18"/>
    <x v="3"/>
    <x v="97"/>
    <x v="661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67"/>
    <x v="4"/>
    <x v="45"/>
    <x v="1"/>
    <x v="4"/>
    <x v="39"/>
    <x v="39"/>
    <x v="35"/>
    <x v="35"/>
    <x v="0"/>
    <x v="1028"/>
    <x v="1078"/>
    <x v="826"/>
    <x v="204"/>
    <x v="24"/>
    <x v="419"/>
    <x v="66"/>
    <x v="1"/>
    <x v="48"/>
    <x v="26"/>
    <x v="3"/>
    <x v="177"/>
    <x v="662"/>
    <x v="0"/>
    <x v="0"/>
    <x v="1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68"/>
    <x v="2"/>
    <x v="2"/>
    <x v="0"/>
    <x v="2"/>
    <x v="2"/>
    <x v="2"/>
    <x v="2"/>
    <x v="2"/>
    <x v="0"/>
    <x v="521"/>
    <x v="1079"/>
    <x v="827"/>
    <x v="525"/>
    <x v="27"/>
    <x v="801"/>
    <x v="45"/>
    <x v="2"/>
    <x v="26"/>
    <x v="19"/>
    <x v="2"/>
    <x v="27"/>
    <x v="58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68"/>
    <x v="11"/>
    <x v="11"/>
    <x v="0"/>
    <x v="11"/>
    <x v="11"/>
    <x v="11"/>
    <x v="11"/>
    <x v="11"/>
    <x v="0"/>
    <x v="1029"/>
    <x v="1080"/>
    <x v="828"/>
    <x v="34"/>
    <x v="52"/>
    <x v="802"/>
    <x v="40"/>
    <x v="2"/>
    <x v="5"/>
    <x v="85"/>
    <x v="2"/>
    <x v="256"/>
    <x v="663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1"/>
    <x v="2"/>
    <x v="1"/>
    <x v="1"/>
    <x v="21"/>
    <x v="21"/>
    <x v="11"/>
  </r>
  <r>
    <x v="68"/>
    <x v="12"/>
    <x v="12"/>
    <x v="0"/>
    <x v="12"/>
    <x v="12"/>
    <x v="12"/>
    <x v="12"/>
    <x v="12"/>
    <x v="0"/>
    <x v="1030"/>
    <x v="1081"/>
    <x v="829"/>
    <x v="107"/>
    <x v="69"/>
    <x v="803"/>
    <x v="53"/>
    <x v="2"/>
    <x v="23"/>
    <x v="0"/>
    <x v="3"/>
    <x v="184"/>
    <x v="1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68"/>
    <x v="17"/>
    <x v="18"/>
    <x v="0"/>
    <x v="17"/>
    <x v="18"/>
    <x v="18"/>
    <x v="18"/>
    <x v="18"/>
    <x v="0"/>
    <x v="1031"/>
    <x v="1082"/>
    <x v="531"/>
    <x v="88"/>
    <x v="13"/>
    <x v="366"/>
    <x v="76"/>
    <x v="2"/>
    <x v="10"/>
    <x v="16"/>
    <x v="1"/>
    <x v="124"/>
    <x v="18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68"/>
    <x v="18"/>
    <x v="19"/>
    <x v="0"/>
    <x v="18"/>
    <x v="19"/>
    <x v="19"/>
    <x v="19"/>
    <x v="19"/>
    <x v="0"/>
    <x v="1032"/>
    <x v="1083"/>
    <x v="830"/>
    <x v="123"/>
    <x v="33"/>
    <x v="804"/>
    <x v="213"/>
    <x v="7"/>
    <x v="144"/>
    <x v="51"/>
    <x v="4"/>
    <x v="293"/>
    <x v="316"/>
    <x v="0"/>
    <x v="0"/>
    <x v="4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68"/>
    <x v="19"/>
    <x v="20"/>
    <x v="1"/>
    <x v="14"/>
    <x v="20"/>
    <x v="20"/>
    <x v="20"/>
    <x v="20"/>
    <x v="0"/>
    <x v="1033"/>
    <x v="1084"/>
    <x v="831"/>
    <x v="116"/>
    <x v="25"/>
    <x v="805"/>
    <x v="38"/>
    <x v="2"/>
    <x v="19"/>
    <x v="23"/>
    <x v="3"/>
    <x v="43"/>
    <x v="3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68"/>
    <x v="11"/>
    <x v="21"/>
    <x v="1"/>
    <x v="11"/>
    <x v="20"/>
    <x v="20"/>
    <x v="20"/>
    <x v="20"/>
    <x v="0"/>
    <x v="1034"/>
    <x v="1085"/>
    <x v="650"/>
    <x v="263"/>
    <x v="69"/>
    <x v="806"/>
    <x v="24"/>
    <x v="2"/>
    <x v="26"/>
    <x v="18"/>
    <x v="3"/>
    <x v="219"/>
    <x v="66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8"/>
    <x v="21"/>
    <x v="28"/>
    <x v="1"/>
    <x v="5"/>
    <x v="24"/>
    <x v="24"/>
    <x v="20"/>
    <x v="20"/>
    <x v="0"/>
    <x v="1035"/>
    <x v="1086"/>
    <x v="832"/>
    <x v="526"/>
    <x v="65"/>
    <x v="807"/>
    <x v="32"/>
    <x v="2"/>
    <x v="32"/>
    <x v="17"/>
    <x v="3"/>
    <x v="26"/>
    <x v="51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68"/>
    <x v="22"/>
    <x v="29"/>
    <x v="0"/>
    <x v="19"/>
    <x v="25"/>
    <x v="25"/>
    <x v="21"/>
    <x v="21"/>
    <x v="0"/>
    <x v="1036"/>
    <x v="1087"/>
    <x v="833"/>
    <x v="471"/>
    <x v="49"/>
    <x v="808"/>
    <x v="29"/>
    <x v="2"/>
    <x v="34"/>
    <x v="16"/>
    <x v="1"/>
    <x v="156"/>
    <x v="17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68"/>
    <x v="24"/>
    <x v="31"/>
    <x v="0"/>
    <x v="21"/>
    <x v="27"/>
    <x v="27"/>
    <x v="23"/>
    <x v="23"/>
    <x v="0"/>
    <x v="1037"/>
    <x v="1088"/>
    <x v="834"/>
    <x v="169"/>
    <x v="37"/>
    <x v="809"/>
    <x v="214"/>
    <x v="2"/>
    <x v="141"/>
    <x v="28"/>
    <x v="4"/>
    <x v="294"/>
    <x v="505"/>
    <x v="0"/>
    <x v="0"/>
    <x v="5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68"/>
    <x v="25"/>
    <x v="32"/>
    <x v="0"/>
    <x v="22"/>
    <x v="28"/>
    <x v="28"/>
    <x v="24"/>
    <x v="24"/>
    <x v="0"/>
    <x v="1038"/>
    <x v="1089"/>
    <x v="835"/>
    <x v="57"/>
    <x v="2"/>
    <x v="23"/>
    <x v="53"/>
    <x v="2"/>
    <x v="11"/>
    <x v="22"/>
    <x v="3"/>
    <x v="28"/>
    <x v="66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68"/>
    <x v="27"/>
    <x v="35"/>
    <x v="1"/>
    <x v="23"/>
    <x v="30"/>
    <x v="30"/>
    <x v="26"/>
    <x v="26"/>
    <x v="0"/>
    <x v="1039"/>
    <x v="1046"/>
    <x v="676"/>
    <x v="68"/>
    <x v="23"/>
    <x v="517"/>
    <x v="25"/>
    <x v="1"/>
    <x v="51"/>
    <x v="22"/>
    <x v="2"/>
    <x v="131"/>
    <x v="514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68"/>
    <x v="30"/>
    <x v="38"/>
    <x v="1"/>
    <x v="26"/>
    <x v="33"/>
    <x v="33"/>
    <x v="29"/>
    <x v="29"/>
    <x v="0"/>
    <x v="1040"/>
    <x v="1090"/>
    <x v="836"/>
    <x v="473"/>
    <x v="32"/>
    <x v="520"/>
    <x v="91"/>
    <x v="2"/>
    <x v="56"/>
    <x v="23"/>
    <x v="2"/>
    <x v="84"/>
    <x v="666"/>
    <x v="0"/>
    <x v="0"/>
    <x v="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68"/>
    <x v="28"/>
    <x v="36"/>
    <x v="1"/>
    <x v="24"/>
    <x v="31"/>
    <x v="31"/>
    <x v="27"/>
    <x v="27"/>
    <x v="0"/>
    <x v="1041"/>
    <x v="1091"/>
    <x v="361"/>
    <x v="362"/>
    <x v="56"/>
    <x v="810"/>
    <x v="54"/>
    <x v="1"/>
    <x v="26"/>
    <x v="17"/>
    <x v="3"/>
    <x v="219"/>
    <x v="452"/>
    <x v="0"/>
    <x v="0"/>
    <x v="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68"/>
    <x v="31"/>
    <x v="39"/>
    <x v="0"/>
    <x v="27"/>
    <x v="34"/>
    <x v="34"/>
    <x v="30"/>
    <x v="30"/>
    <x v="0"/>
    <x v="1042"/>
    <x v="1092"/>
    <x v="837"/>
    <x v="527"/>
    <x v="19"/>
    <x v="684"/>
    <x v="48"/>
    <x v="0"/>
    <x v="9"/>
    <x v="13"/>
    <x v="3"/>
    <x v="174"/>
    <x v="56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68"/>
    <x v="32"/>
    <x v="40"/>
    <x v="0"/>
    <x v="28"/>
    <x v="35"/>
    <x v="35"/>
    <x v="31"/>
    <x v="31"/>
    <x v="0"/>
    <x v="962"/>
    <x v="1093"/>
    <x v="838"/>
    <x v="528"/>
    <x v="16"/>
    <x v="784"/>
    <x v="74"/>
    <x v="1"/>
    <x v="26"/>
    <x v="85"/>
    <x v="3"/>
    <x v="110"/>
    <x v="39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68"/>
    <x v="33"/>
    <x v="41"/>
    <x v="0"/>
    <x v="29"/>
    <x v="36"/>
    <x v="36"/>
    <x v="32"/>
    <x v="32"/>
    <x v="0"/>
    <x v="1043"/>
    <x v="1094"/>
    <x v="839"/>
    <x v="285"/>
    <x v="11"/>
    <x v="581"/>
    <x v="43"/>
    <x v="0"/>
    <x v="11"/>
    <x v="17"/>
    <x v="2"/>
    <x v="61"/>
    <x v="66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68"/>
    <x v="34"/>
    <x v="42"/>
    <x v="0"/>
    <x v="30"/>
    <x v="37"/>
    <x v="37"/>
    <x v="33"/>
    <x v="33"/>
    <x v="0"/>
    <x v="1044"/>
    <x v="1095"/>
    <x v="840"/>
    <x v="529"/>
    <x v="3"/>
    <x v="745"/>
    <x v="49"/>
    <x v="8"/>
    <x v="23"/>
    <x v="20"/>
    <x v="3"/>
    <x v="206"/>
    <x v="48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68"/>
    <x v="35"/>
    <x v="43"/>
    <x v="1"/>
    <x v="31"/>
    <x v="38"/>
    <x v="38"/>
    <x v="34"/>
    <x v="34"/>
    <x v="0"/>
    <x v="1045"/>
    <x v="1096"/>
    <x v="841"/>
    <x v="336"/>
    <x v="21"/>
    <x v="811"/>
    <x v="122"/>
    <x v="0"/>
    <x v="61"/>
    <x v="23"/>
    <x v="3"/>
    <x v="256"/>
    <x v="668"/>
    <x v="0"/>
    <x v="0"/>
    <x v="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68"/>
    <x v="36"/>
    <x v="44"/>
    <x v="1"/>
    <x v="32"/>
    <x v="38"/>
    <x v="38"/>
    <x v="34"/>
    <x v="34"/>
    <x v="0"/>
    <x v="1046"/>
    <x v="1097"/>
    <x v="842"/>
    <x v="185"/>
    <x v="15"/>
    <x v="742"/>
    <x v="43"/>
    <x v="2"/>
    <x v="19"/>
    <x v="18"/>
    <x v="3"/>
    <x v="61"/>
    <x v="404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68"/>
    <x v="4"/>
    <x v="45"/>
    <x v="1"/>
    <x v="4"/>
    <x v="39"/>
    <x v="39"/>
    <x v="35"/>
    <x v="35"/>
    <x v="0"/>
    <x v="1047"/>
    <x v="1098"/>
    <x v="843"/>
    <x v="451"/>
    <x v="38"/>
    <x v="812"/>
    <x v="203"/>
    <x v="1"/>
    <x v="56"/>
    <x v="26"/>
    <x v="3"/>
    <x v="252"/>
    <x v="372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1"/>
    <x v="1"/>
    <x v="22"/>
    <x v="22"/>
    <x v="4"/>
  </r>
  <r>
    <x v="69"/>
    <x v="2"/>
    <x v="2"/>
    <x v="0"/>
    <x v="2"/>
    <x v="2"/>
    <x v="2"/>
    <x v="2"/>
    <x v="2"/>
    <x v="0"/>
    <x v="1048"/>
    <x v="1099"/>
    <x v="844"/>
    <x v="530"/>
    <x v="57"/>
    <x v="813"/>
    <x v="26"/>
    <x v="2"/>
    <x v="11"/>
    <x v="18"/>
    <x v="3"/>
    <x v="81"/>
    <x v="66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69"/>
    <x v="11"/>
    <x v="11"/>
    <x v="0"/>
    <x v="11"/>
    <x v="11"/>
    <x v="11"/>
    <x v="11"/>
    <x v="11"/>
    <x v="0"/>
    <x v="1049"/>
    <x v="1100"/>
    <x v="339"/>
    <x v="327"/>
    <x v="41"/>
    <x v="814"/>
    <x v="56"/>
    <x v="2"/>
    <x v="48"/>
    <x v="92"/>
    <x v="3"/>
    <x v="204"/>
    <x v="66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69"/>
    <x v="12"/>
    <x v="12"/>
    <x v="0"/>
    <x v="12"/>
    <x v="12"/>
    <x v="12"/>
    <x v="12"/>
    <x v="12"/>
    <x v="0"/>
    <x v="1050"/>
    <x v="1101"/>
    <x v="845"/>
    <x v="531"/>
    <x v="52"/>
    <x v="815"/>
    <x v="74"/>
    <x v="2"/>
    <x v="60"/>
    <x v="9"/>
    <x v="3"/>
    <x v="213"/>
    <x v="216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69"/>
    <x v="17"/>
    <x v="18"/>
    <x v="0"/>
    <x v="17"/>
    <x v="18"/>
    <x v="18"/>
    <x v="18"/>
    <x v="18"/>
    <x v="0"/>
    <x v="1051"/>
    <x v="1102"/>
    <x v="779"/>
    <x v="156"/>
    <x v="13"/>
    <x v="718"/>
    <x v="74"/>
    <x v="2"/>
    <x v="20"/>
    <x v="31"/>
    <x v="2"/>
    <x v="213"/>
    <x v="328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69"/>
    <x v="18"/>
    <x v="19"/>
    <x v="0"/>
    <x v="18"/>
    <x v="19"/>
    <x v="19"/>
    <x v="19"/>
    <x v="19"/>
    <x v="0"/>
    <x v="1052"/>
    <x v="1103"/>
    <x v="814"/>
    <x v="172"/>
    <x v="30"/>
    <x v="816"/>
    <x v="215"/>
    <x v="0"/>
    <x v="145"/>
    <x v="106"/>
    <x v="10"/>
    <x v="295"/>
    <x v="109"/>
    <x v="0"/>
    <x v="0"/>
    <x v="4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69"/>
    <x v="19"/>
    <x v="20"/>
    <x v="1"/>
    <x v="14"/>
    <x v="20"/>
    <x v="20"/>
    <x v="20"/>
    <x v="20"/>
    <x v="0"/>
    <x v="1053"/>
    <x v="1104"/>
    <x v="846"/>
    <x v="325"/>
    <x v="27"/>
    <x v="245"/>
    <x v="45"/>
    <x v="2"/>
    <x v="21"/>
    <x v="17"/>
    <x v="3"/>
    <x v="164"/>
    <x v="67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69"/>
    <x v="11"/>
    <x v="21"/>
    <x v="1"/>
    <x v="11"/>
    <x v="20"/>
    <x v="20"/>
    <x v="20"/>
    <x v="20"/>
    <x v="0"/>
    <x v="1054"/>
    <x v="1105"/>
    <x v="847"/>
    <x v="467"/>
    <x v="35"/>
    <x v="149"/>
    <x v="68"/>
    <x v="2"/>
    <x v="19"/>
    <x v="23"/>
    <x v="3"/>
    <x v="25"/>
    <x v="67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3"/>
    <x v="23"/>
    <x v="11"/>
  </r>
  <r>
    <x v="69"/>
    <x v="21"/>
    <x v="28"/>
    <x v="1"/>
    <x v="5"/>
    <x v="24"/>
    <x v="24"/>
    <x v="20"/>
    <x v="20"/>
    <x v="0"/>
    <x v="1055"/>
    <x v="1106"/>
    <x v="136"/>
    <x v="27"/>
    <x v="39"/>
    <x v="596"/>
    <x v="32"/>
    <x v="2"/>
    <x v="32"/>
    <x v="23"/>
    <x v="3"/>
    <x v="37"/>
    <x v="49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69"/>
    <x v="22"/>
    <x v="29"/>
    <x v="0"/>
    <x v="19"/>
    <x v="25"/>
    <x v="25"/>
    <x v="21"/>
    <x v="21"/>
    <x v="0"/>
    <x v="1056"/>
    <x v="1107"/>
    <x v="848"/>
    <x v="138"/>
    <x v="33"/>
    <x v="817"/>
    <x v="97"/>
    <x v="2"/>
    <x v="48"/>
    <x v="17"/>
    <x v="3"/>
    <x v="24"/>
    <x v="50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69"/>
    <x v="24"/>
    <x v="31"/>
    <x v="0"/>
    <x v="21"/>
    <x v="27"/>
    <x v="27"/>
    <x v="23"/>
    <x v="23"/>
    <x v="0"/>
    <x v="1057"/>
    <x v="1108"/>
    <x v="849"/>
    <x v="131"/>
    <x v="73"/>
    <x v="818"/>
    <x v="140"/>
    <x v="0"/>
    <x v="110"/>
    <x v="30"/>
    <x v="5"/>
    <x v="296"/>
    <x v="672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69"/>
    <x v="25"/>
    <x v="32"/>
    <x v="0"/>
    <x v="22"/>
    <x v="28"/>
    <x v="28"/>
    <x v="24"/>
    <x v="24"/>
    <x v="0"/>
    <x v="762"/>
    <x v="1109"/>
    <x v="850"/>
    <x v="351"/>
    <x v="16"/>
    <x v="48"/>
    <x v="97"/>
    <x v="2"/>
    <x v="21"/>
    <x v="16"/>
    <x v="3"/>
    <x v="46"/>
    <x v="53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69"/>
    <x v="27"/>
    <x v="35"/>
    <x v="1"/>
    <x v="23"/>
    <x v="30"/>
    <x v="30"/>
    <x v="26"/>
    <x v="26"/>
    <x v="0"/>
    <x v="1058"/>
    <x v="1110"/>
    <x v="851"/>
    <x v="331"/>
    <x v="4"/>
    <x v="55"/>
    <x v="76"/>
    <x v="2"/>
    <x v="109"/>
    <x v="15"/>
    <x v="3"/>
    <x v="22"/>
    <x v="673"/>
    <x v="0"/>
    <x v="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69"/>
    <x v="30"/>
    <x v="38"/>
    <x v="1"/>
    <x v="26"/>
    <x v="33"/>
    <x v="33"/>
    <x v="29"/>
    <x v="29"/>
    <x v="0"/>
    <x v="1059"/>
    <x v="1111"/>
    <x v="852"/>
    <x v="532"/>
    <x v="32"/>
    <x v="396"/>
    <x v="49"/>
    <x v="1"/>
    <x v="7"/>
    <x v="19"/>
    <x v="2"/>
    <x v="177"/>
    <x v="674"/>
    <x v="0"/>
    <x v="0"/>
    <x v="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69"/>
    <x v="28"/>
    <x v="36"/>
    <x v="1"/>
    <x v="24"/>
    <x v="31"/>
    <x v="31"/>
    <x v="27"/>
    <x v="27"/>
    <x v="0"/>
    <x v="1060"/>
    <x v="1112"/>
    <x v="684"/>
    <x v="533"/>
    <x v="56"/>
    <x v="819"/>
    <x v="45"/>
    <x v="2"/>
    <x v="21"/>
    <x v="17"/>
    <x v="3"/>
    <x v="164"/>
    <x v="67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69"/>
    <x v="31"/>
    <x v="39"/>
    <x v="0"/>
    <x v="27"/>
    <x v="34"/>
    <x v="34"/>
    <x v="30"/>
    <x v="30"/>
    <x v="0"/>
    <x v="1061"/>
    <x v="1113"/>
    <x v="853"/>
    <x v="0"/>
    <x v="10"/>
    <x v="820"/>
    <x v="108"/>
    <x v="1"/>
    <x v="20"/>
    <x v="35"/>
    <x v="2"/>
    <x v="93"/>
    <x v="67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69"/>
    <x v="32"/>
    <x v="40"/>
    <x v="0"/>
    <x v="28"/>
    <x v="35"/>
    <x v="35"/>
    <x v="31"/>
    <x v="31"/>
    <x v="0"/>
    <x v="616"/>
    <x v="1114"/>
    <x v="854"/>
    <x v="534"/>
    <x v="16"/>
    <x v="821"/>
    <x v="53"/>
    <x v="0"/>
    <x v="60"/>
    <x v="75"/>
    <x v="7"/>
    <x v="22"/>
    <x v="48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69"/>
    <x v="33"/>
    <x v="41"/>
    <x v="0"/>
    <x v="29"/>
    <x v="36"/>
    <x v="36"/>
    <x v="32"/>
    <x v="32"/>
    <x v="0"/>
    <x v="1062"/>
    <x v="1115"/>
    <x v="86"/>
    <x v="31"/>
    <x v="20"/>
    <x v="822"/>
    <x v="25"/>
    <x v="0"/>
    <x v="32"/>
    <x v="16"/>
    <x v="3"/>
    <x v="28"/>
    <x v="67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69"/>
    <x v="34"/>
    <x v="42"/>
    <x v="0"/>
    <x v="30"/>
    <x v="37"/>
    <x v="37"/>
    <x v="33"/>
    <x v="33"/>
    <x v="0"/>
    <x v="1063"/>
    <x v="1116"/>
    <x v="855"/>
    <x v="535"/>
    <x v="5"/>
    <x v="823"/>
    <x v="17"/>
    <x v="0"/>
    <x v="13"/>
    <x v="20"/>
    <x v="3"/>
    <x v="242"/>
    <x v="17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69"/>
    <x v="35"/>
    <x v="43"/>
    <x v="1"/>
    <x v="31"/>
    <x v="38"/>
    <x v="38"/>
    <x v="34"/>
    <x v="34"/>
    <x v="0"/>
    <x v="1064"/>
    <x v="1117"/>
    <x v="593"/>
    <x v="377"/>
    <x v="50"/>
    <x v="645"/>
    <x v="56"/>
    <x v="2"/>
    <x v="34"/>
    <x v="22"/>
    <x v="1"/>
    <x v="136"/>
    <x v="86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69"/>
    <x v="36"/>
    <x v="44"/>
    <x v="1"/>
    <x v="32"/>
    <x v="38"/>
    <x v="38"/>
    <x v="34"/>
    <x v="34"/>
    <x v="0"/>
    <x v="1065"/>
    <x v="1118"/>
    <x v="856"/>
    <x v="135"/>
    <x v="0"/>
    <x v="426"/>
    <x v="25"/>
    <x v="2"/>
    <x v="26"/>
    <x v="19"/>
    <x v="3"/>
    <x v="46"/>
    <x v="45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69"/>
    <x v="4"/>
    <x v="45"/>
    <x v="1"/>
    <x v="4"/>
    <x v="39"/>
    <x v="39"/>
    <x v="35"/>
    <x v="35"/>
    <x v="0"/>
    <x v="1066"/>
    <x v="1119"/>
    <x v="857"/>
    <x v="33"/>
    <x v="15"/>
    <x v="775"/>
    <x v="66"/>
    <x v="2"/>
    <x v="10"/>
    <x v="10"/>
    <x v="1"/>
    <x v="91"/>
    <x v="678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70"/>
    <x v="2"/>
    <x v="2"/>
    <x v="0"/>
    <x v="2"/>
    <x v="2"/>
    <x v="2"/>
    <x v="2"/>
    <x v="2"/>
    <x v="0"/>
    <x v="1067"/>
    <x v="1120"/>
    <x v="776"/>
    <x v="371"/>
    <x v="0"/>
    <x v="824"/>
    <x v="39"/>
    <x v="2"/>
    <x v="11"/>
    <x v="19"/>
    <x v="0"/>
    <x v="57"/>
    <x v="67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70"/>
    <x v="11"/>
    <x v="11"/>
    <x v="0"/>
    <x v="11"/>
    <x v="11"/>
    <x v="11"/>
    <x v="11"/>
    <x v="11"/>
    <x v="0"/>
    <x v="1068"/>
    <x v="1121"/>
    <x v="858"/>
    <x v="192"/>
    <x v="52"/>
    <x v="789"/>
    <x v="40"/>
    <x v="2"/>
    <x v="53"/>
    <x v="92"/>
    <x v="3"/>
    <x v="224"/>
    <x v="680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70"/>
    <x v="12"/>
    <x v="12"/>
    <x v="0"/>
    <x v="12"/>
    <x v="12"/>
    <x v="12"/>
    <x v="12"/>
    <x v="12"/>
    <x v="0"/>
    <x v="1069"/>
    <x v="1122"/>
    <x v="859"/>
    <x v="437"/>
    <x v="52"/>
    <x v="825"/>
    <x v="53"/>
    <x v="2"/>
    <x v="60"/>
    <x v="26"/>
    <x v="2"/>
    <x v="115"/>
    <x v="68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70"/>
    <x v="17"/>
    <x v="18"/>
    <x v="0"/>
    <x v="17"/>
    <x v="18"/>
    <x v="18"/>
    <x v="18"/>
    <x v="18"/>
    <x v="0"/>
    <x v="1070"/>
    <x v="1123"/>
    <x v="374"/>
    <x v="471"/>
    <x v="18"/>
    <x v="621"/>
    <x v="74"/>
    <x v="2"/>
    <x v="60"/>
    <x v="23"/>
    <x v="2"/>
    <x v="187"/>
    <x v="682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70"/>
    <x v="18"/>
    <x v="19"/>
    <x v="0"/>
    <x v="18"/>
    <x v="19"/>
    <x v="19"/>
    <x v="19"/>
    <x v="19"/>
    <x v="0"/>
    <x v="1071"/>
    <x v="1124"/>
    <x v="860"/>
    <x v="333"/>
    <x v="51"/>
    <x v="140"/>
    <x v="152"/>
    <x v="2"/>
    <x v="18"/>
    <x v="99"/>
    <x v="1"/>
    <x v="297"/>
    <x v="152"/>
    <x v="0"/>
    <x v="0"/>
    <x v="2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70"/>
    <x v="19"/>
    <x v="20"/>
    <x v="1"/>
    <x v="14"/>
    <x v="20"/>
    <x v="20"/>
    <x v="20"/>
    <x v="20"/>
    <x v="0"/>
    <x v="1072"/>
    <x v="1125"/>
    <x v="846"/>
    <x v="230"/>
    <x v="63"/>
    <x v="826"/>
    <x v="44"/>
    <x v="2"/>
    <x v="26"/>
    <x v="23"/>
    <x v="2"/>
    <x v="42"/>
    <x v="2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70"/>
    <x v="11"/>
    <x v="21"/>
    <x v="1"/>
    <x v="11"/>
    <x v="20"/>
    <x v="20"/>
    <x v="20"/>
    <x v="20"/>
    <x v="0"/>
    <x v="1073"/>
    <x v="1126"/>
    <x v="542"/>
    <x v="213"/>
    <x v="35"/>
    <x v="827"/>
    <x v="68"/>
    <x v="2"/>
    <x v="32"/>
    <x v="23"/>
    <x v="3"/>
    <x v="32"/>
    <x v="68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70"/>
    <x v="21"/>
    <x v="28"/>
    <x v="1"/>
    <x v="5"/>
    <x v="24"/>
    <x v="24"/>
    <x v="20"/>
    <x v="20"/>
    <x v="0"/>
    <x v="1074"/>
    <x v="1127"/>
    <x v="861"/>
    <x v="33"/>
    <x v="40"/>
    <x v="828"/>
    <x v="32"/>
    <x v="2"/>
    <x v="32"/>
    <x v="17"/>
    <x v="3"/>
    <x v="26"/>
    <x v="68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70"/>
    <x v="22"/>
    <x v="29"/>
    <x v="0"/>
    <x v="19"/>
    <x v="25"/>
    <x v="25"/>
    <x v="21"/>
    <x v="21"/>
    <x v="0"/>
    <x v="1075"/>
    <x v="1128"/>
    <x v="862"/>
    <x v="190"/>
    <x v="27"/>
    <x v="560"/>
    <x v="33"/>
    <x v="2"/>
    <x v="53"/>
    <x v="23"/>
    <x v="2"/>
    <x v="97"/>
    <x v="4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70"/>
    <x v="24"/>
    <x v="31"/>
    <x v="0"/>
    <x v="21"/>
    <x v="27"/>
    <x v="27"/>
    <x v="23"/>
    <x v="23"/>
    <x v="0"/>
    <x v="1076"/>
    <x v="1129"/>
    <x v="863"/>
    <x v="239"/>
    <x v="68"/>
    <x v="829"/>
    <x v="40"/>
    <x v="0"/>
    <x v="61"/>
    <x v="68"/>
    <x v="9"/>
    <x v="262"/>
    <x v="685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70"/>
    <x v="25"/>
    <x v="32"/>
    <x v="0"/>
    <x v="22"/>
    <x v="28"/>
    <x v="28"/>
    <x v="24"/>
    <x v="24"/>
    <x v="0"/>
    <x v="1077"/>
    <x v="1130"/>
    <x v="864"/>
    <x v="536"/>
    <x v="1"/>
    <x v="830"/>
    <x v="74"/>
    <x v="1"/>
    <x v="19"/>
    <x v="22"/>
    <x v="3"/>
    <x v="21"/>
    <x v="42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70"/>
    <x v="27"/>
    <x v="35"/>
    <x v="1"/>
    <x v="23"/>
    <x v="30"/>
    <x v="30"/>
    <x v="26"/>
    <x v="26"/>
    <x v="0"/>
    <x v="1078"/>
    <x v="1131"/>
    <x v="354"/>
    <x v="174"/>
    <x v="4"/>
    <x v="558"/>
    <x v="76"/>
    <x v="2"/>
    <x v="51"/>
    <x v="22"/>
    <x v="2"/>
    <x v="22"/>
    <x v="3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70"/>
    <x v="30"/>
    <x v="38"/>
    <x v="1"/>
    <x v="26"/>
    <x v="33"/>
    <x v="33"/>
    <x v="29"/>
    <x v="29"/>
    <x v="0"/>
    <x v="1079"/>
    <x v="1132"/>
    <x v="865"/>
    <x v="142"/>
    <x v="32"/>
    <x v="396"/>
    <x v="76"/>
    <x v="2"/>
    <x v="55"/>
    <x v="17"/>
    <x v="1"/>
    <x v="24"/>
    <x v="333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70"/>
    <x v="28"/>
    <x v="36"/>
    <x v="1"/>
    <x v="24"/>
    <x v="31"/>
    <x v="31"/>
    <x v="27"/>
    <x v="27"/>
    <x v="0"/>
    <x v="1080"/>
    <x v="1133"/>
    <x v="866"/>
    <x v="335"/>
    <x v="50"/>
    <x v="831"/>
    <x v="26"/>
    <x v="2"/>
    <x v="32"/>
    <x v="23"/>
    <x v="3"/>
    <x v="62"/>
    <x v="68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70"/>
    <x v="31"/>
    <x v="39"/>
    <x v="0"/>
    <x v="27"/>
    <x v="34"/>
    <x v="34"/>
    <x v="30"/>
    <x v="30"/>
    <x v="0"/>
    <x v="1081"/>
    <x v="1134"/>
    <x v="867"/>
    <x v="537"/>
    <x v="19"/>
    <x v="538"/>
    <x v="98"/>
    <x v="0"/>
    <x v="9"/>
    <x v="35"/>
    <x v="3"/>
    <x v="184"/>
    <x v="68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70"/>
    <x v="32"/>
    <x v="40"/>
    <x v="0"/>
    <x v="28"/>
    <x v="35"/>
    <x v="35"/>
    <x v="31"/>
    <x v="31"/>
    <x v="0"/>
    <x v="1082"/>
    <x v="1135"/>
    <x v="868"/>
    <x v="538"/>
    <x v="1"/>
    <x v="832"/>
    <x v="29"/>
    <x v="1"/>
    <x v="75"/>
    <x v="1"/>
    <x v="1"/>
    <x v="84"/>
    <x v="16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70"/>
    <x v="33"/>
    <x v="41"/>
    <x v="0"/>
    <x v="29"/>
    <x v="36"/>
    <x v="36"/>
    <x v="32"/>
    <x v="32"/>
    <x v="0"/>
    <x v="1083"/>
    <x v="1136"/>
    <x v="869"/>
    <x v="371"/>
    <x v="55"/>
    <x v="313"/>
    <x v="61"/>
    <x v="7"/>
    <x v="17"/>
    <x v="19"/>
    <x v="3"/>
    <x v="23"/>
    <x v="68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70"/>
    <x v="34"/>
    <x v="42"/>
    <x v="0"/>
    <x v="30"/>
    <x v="37"/>
    <x v="37"/>
    <x v="33"/>
    <x v="33"/>
    <x v="0"/>
    <x v="1084"/>
    <x v="1137"/>
    <x v="870"/>
    <x v="369"/>
    <x v="3"/>
    <x v="403"/>
    <x v="94"/>
    <x v="7"/>
    <x v="60"/>
    <x v="59"/>
    <x v="4"/>
    <x v="269"/>
    <x v="68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70"/>
    <x v="36"/>
    <x v="44"/>
    <x v="1"/>
    <x v="32"/>
    <x v="38"/>
    <x v="38"/>
    <x v="34"/>
    <x v="34"/>
    <x v="0"/>
    <x v="1085"/>
    <x v="1138"/>
    <x v="538"/>
    <x v="239"/>
    <x v="24"/>
    <x v="349"/>
    <x v="17"/>
    <x v="1"/>
    <x v="53"/>
    <x v="22"/>
    <x v="1"/>
    <x v="110"/>
    <x v="377"/>
    <x v="0"/>
    <x v="0"/>
    <x v="23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70"/>
    <x v="4"/>
    <x v="45"/>
    <x v="1"/>
    <x v="4"/>
    <x v="39"/>
    <x v="39"/>
    <x v="35"/>
    <x v="35"/>
    <x v="0"/>
    <x v="1086"/>
    <x v="1139"/>
    <x v="85"/>
    <x v="539"/>
    <x v="38"/>
    <x v="447"/>
    <x v="117"/>
    <x v="2"/>
    <x v="64"/>
    <x v="4"/>
    <x v="2"/>
    <x v="204"/>
    <x v="690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4"/>
    <x v="24"/>
    <x v="4"/>
  </r>
  <r>
    <x v="71"/>
    <x v="2"/>
    <x v="2"/>
    <x v="0"/>
    <x v="2"/>
    <x v="2"/>
    <x v="2"/>
    <x v="2"/>
    <x v="2"/>
    <x v="0"/>
    <x v="1087"/>
    <x v="1140"/>
    <x v="178"/>
    <x v="278"/>
    <x v="65"/>
    <x v="833"/>
    <x v="61"/>
    <x v="2"/>
    <x v="17"/>
    <x v="19"/>
    <x v="3"/>
    <x v="73"/>
    <x v="69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71"/>
    <x v="11"/>
    <x v="11"/>
    <x v="0"/>
    <x v="11"/>
    <x v="11"/>
    <x v="11"/>
    <x v="11"/>
    <x v="11"/>
    <x v="0"/>
    <x v="1088"/>
    <x v="1141"/>
    <x v="825"/>
    <x v="540"/>
    <x v="52"/>
    <x v="834"/>
    <x v="94"/>
    <x v="2"/>
    <x v="53"/>
    <x v="65"/>
    <x v="3"/>
    <x v="245"/>
    <x v="55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71"/>
    <x v="12"/>
    <x v="12"/>
    <x v="0"/>
    <x v="12"/>
    <x v="12"/>
    <x v="12"/>
    <x v="12"/>
    <x v="12"/>
    <x v="0"/>
    <x v="1089"/>
    <x v="1142"/>
    <x v="871"/>
    <x v="490"/>
    <x v="52"/>
    <x v="835"/>
    <x v="21"/>
    <x v="2"/>
    <x v="9"/>
    <x v="9"/>
    <x v="2"/>
    <x v="115"/>
    <x v="17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71"/>
    <x v="17"/>
    <x v="18"/>
    <x v="0"/>
    <x v="17"/>
    <x v="18"/>
    <x v="18"/>
    <x v="18"/>
    <x v="18"/>
    <x v="0"/>
    <x v="1090"/>
    <x v="1143"/>
    <x v="553"/>
    <x v="131"/>
    <x v="23"/>
    <x v="836"/>
    <x v="74"/>
    <x v="2"/>
    <x v="48"/>
    <x v="31"/>
    <x v="2"/>
    <x v="17"/>
    <x v="69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71"/>
    <x v="18"/>
    <x v="19"/>
    <x v="0"/>
    <x v="18"/>
    <x v="19"/>
    <x v="19"/>
    <x v="19"/>
    <x v="19"/>
    <x v="0"/>
    <x v="1091"/>
    <x v="1144"/>
    <x v="872"/>
    <x v="458"/>
    <x v="69"/>
    <x v="837"/>
    <x v="216"/>
    <x v="1"/>
    <x v="18"/>
    <x v="106"/>
    <x v="8"/>
    <x v="298"/>
    <x v="693"/>
    <x v="0"/>
    <x v="0"/>
    <x v="4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71"/>
    <x v="19"/>
    <x v="20"/>
    <x v="1"/>
    <x v="14"/>
    <x v="20"/>
    <x v="20"/>
    <x v="20"/>
    <x v="20"/>
    <x v="0"/>
    <x v="1092"/>
    <x v="1145"/>
    <x v="873"/>
    <x v="526"/>
    <x v="25"/>
    <x v="838"/>
    <x v="44"/>
    <x v="2"/>
    <x v="21"/>
    <x v="17"/>
    <x v="3"/>
    <x v="55"/>
    <x v="69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71"/>
    <x v="11"/>
    <x v="21"/>
    <x v="1"/>
    <x v="11"/>
    <x v="20"/>
    <x v="20"/>
    <x v="20"/>
    <x v="20"/>
    <x v="0"/>
    <x v="1093"/>
    <x v="1146"/>
    <x v="874"/>
    <x v="481"/>
    <x v="30"/>
    <x v="670"/>
    <x v="44"/>
    <x v="2"/>
    <x v="19"/>
    <x v="18"/>
    <x v="3"/>
    <x v="32"/>
    <x v="69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71"/>
    <x v="21"/>
    <x v="28"/>
    <x v="1"/>
    <x v="5"/>
    <x v="24"/>
    <x v="24"/>
    <x v="20"/>
    <x v="20"/>
    <x v="0"/>
    <x v="1094"/>
    <x v="1147"/>
    <x v="584"/>
    <x v="207"/>
    <x v="34"/>
    <x v="839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71"/>
    <x v="22"/>
    <x v="29"/>
    <x v="0"/>
    <x v="19"/>
    <x v="25"/>
    <x v="25"/>
    <x v="21"/>
    <x v="21"/>
    <x v="0"/>
    <x v="1095"/>
    <x v="1148"/>
    <x v="875"/>
    <x v="183"/>
    <x v="28"/>
    <x v="200"/>
    <x v="48"/>
    <x v="2"/>
    <x v="69"/>
    <x v="23"/>
    <x v="1"/>
    <x v="21"/>
    <x v="15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71"/>
    <x v="24"/>
    <x v="31"/>
    <x v="0"/>
    <x v="21"/>
    <x v="27"/>
    <x v="27"/>
    <x v="23"/>
    <x v="23"/>
    <x v="0"/>
    <x v="1096"/>
    <x v="1149"/>
    <x v="876"/>
    <x v="539"/>
    <x v="37"/>
    <x v="840"/>
    <x v="12"/>
    <x v="1"/>
    <x v="114"/>
    <x v="92"/>
    <x v="1"/>
    <x v="167"/>
    <x v="569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71"/>
    <x v="25"/>
    <x v="32"/>
    <x v="0"/>
    <x v="22"/>
    <x v="28"/>
    <x v="28"/>
    <x v="24"/>
    <x v="24"/>
    <x v="0"/>
    <x v="1097"/>
    <x v="1150"/>
    <x v="877"/>
    <x v="212"/>
    <x v="1"/>
    <x v="841"/>
    <x v="76"/>
    <x v="2"/>
    <x v="19"/>
    <x v="18"/>
    <x v="3"/>
    <x v="31"/>
    <x v="69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71"/>
    <x v="27"/>
    <x v="35"/>
    <x v="1"/>
    <x v="23"/>
    <x v="30"/>
    <x v="30"/>
    <x v="26"/>
    <x v="26"/>
    <x v="0"/>
    <x v="1098"/>
    <x v="1151"/>
    <x v="878"/>
    <x v="331"/>
    <x v="4"/>
    <x v="381"/>
    <x v="29"/>
    <x v="2"/>
    <x v="44"/>
    <x v="22"/>
    <x v="2"/>
    <x v="131"/>
    <x v="160"/>
    <x v="0"/>
    <x v="0"/>
    <x v="8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71"/>
    <x v="30"/>
    <x v="38"/>
    <x v="1"/>
    <x v="26"/>
    <x v="33"/>
    <x v="33"/>
    <x v="29"/>
    <x v="29"/>
    <x v="0"/>
    <x v="1099"/>
    <x v="1152"/>
    <x v="215"/>
    <x v="185"/>
    <x v="45"/>
    <x v="842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71"/>
    <x v="28"/>
    <x v="36"/>
    <x v="1"/>
    <x v="24"/>
    <x v="31"/>
    <x v="31"/>
    <x v="27"/>
    <x v="27"/>
    <x v="0"/>
    <x v="1100"/>
    <x v="1153"/>
    <x v="784"/>
    <x v="531"/>
    <x v="62"/>
    <x v="843"/>
    <x v="44"/>
    <x v="2"/>
    <x v="21"/>
    <x v="17"/>
    <x v="3"/>
    <x v="55"/>
    <x v="69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71"/>
    <x v="31"/>
    <x v="39"/>
    <x v="0"/>
    <x v="27"/>
    <x v="34"/>
    <x v="34"/>
    <x v="30"/>
    <x v="30"/>
    <x v="0"/>
    <x v="1101"/>
    <x v="1154"/>
    <x v="115"/>
    <x v="509"/>
    <x v="2"/>
    <x v="844"/>
    <x v="97"/>
    <x v="0"/>
    <x v="60"/>
    <x v="9"/>
    <x v="3"/>
    <x v="82"/>
    <x v="69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71"/>
    <x v="32"/>
    <x v="40"/>
    <x v="0"/>
    <x v="28"/>
    <x v="35"/>
    <x v="35"/>
    <x v="31"/>
    <x v="31"/>
    <x v="0"/>
    <x v="1102"/>
    <x v="861"/>
    <x v="879"/>
    <x v="541"/>
    <x v="16"/>
    <x v="477"/>
    <x v="21"/>
    <x v="7"/>
    <x v="69"/>
    <x v="25"/>
    <x v="4"/>
    <x v="171"/>
    <x v="4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71"/>
    <x v="33"/>
    <x v="41"/>
    <x v="0"/>
    <x v="29"/>
    <x v="36"/>
    <x v="36"/>
    <x v="32"/>
    <x v="32"/>
    <x v="0"/>
    <x v="1103"/>
    <x v="1155"/>
    <x v="880"/>
    <x v="265"/>
    <x v="55"/>
    <x v="502"/>
    <x v="68"/>
    <x v="4"/>
    <x v="21"/>
    <x v="16"/>
    <x v="3"/>
    <x v="103"/>
    <x v="69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71"/>
    <x v="34"/>
    <x v="42"/>
    <x v="0"/>
    <x v="30"/>
    <x v="37"/>
    <x v="37"/>
    <x v="33"/>
    <x v="33"/>
    <x v="0"/>
    <x v="1104"/>
    <x v="1156"/>
    <x v="14"/>
    <x v="49"/>
    <x v="3"/>
    <x v="845"/>
    <x v="150"/>
    <x v="7"/>
    <x v="72"/>
    <x v="58"/>
    <x v="2"/>
    <x v="252"/>
    <x v="31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71"/>
    <x v="36"/>
    <x v="44"/>
    <x v="1"/>
    <x v="32"/>
    <x v="38"/>
    <x v="38"/>
    <x v="34"/>
    <x v="34"/>
    <x v="0"/>
    <x v="1105"/>
    <x v="1157"/>
    <x v="881"/>
    <x v="542"/>
    <x v="0"/>
    <x v="279"/>
    <x v="45"/>
    <x v="1"/>
    <x v="19"/>
    <x v="23"/>
    <x v="3"/>
    <x v="42"/>
    <x v="7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71"/>
    <x v="4"/>
    <x v="45"/>
    <x v="1"/>
    <x v="4"/>
    <x v="39"/>
    <x v="39"/>
    <x v="35"/>
    <x v="35"/>
    <x v="0"/>
    <x v="1106"/>
    <x v="1158"/>
    <x v="551"/>
    <x v="76"/>
    <x v="15"/>
    <x v="846"/>
    <x v="61"/>
    <x v="2"/>
    <x v="19"/>
    <x v="7"/>
    <x v="3"/>
    <x v="61"/>
    <x v="517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72"/>
    <x v="2"/>
    <x v="2"/>
    <x v="0"/>
    <x v="2"/>
    <x v="2"/>
    <x v="2"/>
    <x v="2"/>
    <x v="2"/>
    <x v="0"/>
    <x v="1107"/>
    <x v="1159"/>
    <x v="789"/>
    <x v="386"/>
    <x v="22"/>
    <x v="228"/>
    <x v="61"/>
    <x v="0"/>
    <x v="60"/>
    <x v="8"/>
    <x v="3"/>
    <x v="170"/>
    <x v="59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72"/>
    <x v="11"/>
    <x v="11"/>
    <x v="0"/>
    <x v="11"/>
    <x v="11"/>
    <x v="11"/>
    <x v="11"/>
    <x v="11"/>
    <x v="0"/>
    <x v="1108"/>
    <x v="1160"/>
    <x v="882"/>
    <x v="500"/>
    <x v="41"/>
    <x v="210"/>
    <x v="19"/>
    <x v="1"/>
    <x v="55"/>
    <x v="1"/>
    <x v="0"/>
    <x v="10"/>
    <x v="70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72"/>
    <x v="12"/>
    <x v="12"/>
    <x v="0"/>
    <x v="12"/>
    <x v="12"/>
    <x v="12"/>
    <x v="12"/>
    <x v="12"/>
    <x v="0"/>
    <x v="1109"/>
    <x v="1161"/>
    <x v="883"/>
    <x v="135"/>
    <x v="58"/>
    <x v="732"/>
    <x v="76"/>
    <x v="2"/>
    <x v="23"/>
    <x v="45"/>
    <x v="3"/>
    <x v="213"/>
    <x v="16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72"/>
    <x v="17"/>
    <x v="18"/>
    <x v="0"/>
    <x v="17"/>
    <x v="18"/>
    <x v="18"/>
    <x v="18"/>
    <x v="18"/>
    <x v="0"/>
    <x v="415"/>
    <x v="1162"/>
    <x v="101"/>
    <x v="150"/>
    <x v="45"/>
    <x v="582"/>
    <x v="21"/>
    <x v="2"/>
    <x v="55"/>
    <x v="23"/>
    <x v="0"/>
    <x v="122"/>
    <x v="70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72"/>
    <x v="18"/>
    <x v="19"/>
    <x v="0"/>
    <x v="18"/>
    <x v="19"/>
    <x v="19"/>
    <x v="19"/>
    <x v="19"/>
    <x v="0"/>
    <x v="1110"/>
    <x v="1163"/>
    <x v="884"/>
    <x v="153"/>
    <x v="27"/>
    <x v="847"/>
    <x v="217"/>
    <x v="1"/>
    <x v="146"/>
    <x v="99"/>
    <x v="5"/>
    <x v="130"/>
    <x v="693"/>
    <x v="0"/>
    <x v="0"/>
    <x v="1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72"/>
    <x v="19"/>
    <x v="20"/>
    <x v="1"/>
    <x v="14"/>
    <x v="20"/>
    <x v="20"/>
    <x v="20"/>
    <x v="20"/>
    <x v="0"/>
    <x v="1111"/>
    <x v="1164"/>
    <x v="136"/>
    <x v="163"/>
    <x v="27"/>
    <x v="848"/>
    <x v="38"/>
    <x v="2"/>
    <x v="32"/>
    <x v="17"/>
    <x v="3"/>
    <x v="37"/>
    <x v="70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72"/>
    <x v="11"/>
    <x v="21"/>
    <x v="1"/>
    <x v="11"/>
    <x v="20"/>
    <x v="20"/>
    <x v="20"/>
    <x v="20"/>
    <x v="0"/>
    <x v="1112"/>
    <x v="1165"/>
    <x v="885"/>
    <x v="153"/>
    <x v="58"/>
    <x v="490"/>
    <x v="71"/>
    <x v="2"/>
    <x v="11"/>
    <x v="23"/>
    <x v="3"/>
    <x v="32"/>
    <x v="70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72"/>
    <x v="21"/>
    <x v="28"/>
    <x v="1"/>
    <x v="5"/>
    <x v="24"/>
    <x v="24"/>
    <x v="20"/>
    <x v="20"/>
    <x v="0"/>
    <x v="1113"/>
    <x v="1166"/>
    <x v="886"/>
    <x v="378"/>
    <x v="23"/>
    <x v="433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72"/>
    <x v="22"/>
    <x v="29"/>
    <x v="0"/>
    <x v="19"/>
    <x v="25"/>
    <x v="25"/>
    <x v="21"/>
    <x v="21"/>
    <x v="0"/>
    <x v="1114"/>
    <x v="1167"/>
    <x v="887"/>
    <x v="151"/>
    <x v="28"/>
    <x v="849"/>
    <x v="97"/>
    <x v="0"/>
    <x v="55"/>
    <x v="18"/>
    <x v="1"/>
    <x v="184"/>
    <x v="26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72"/>
    <x v="24"/>
    <x v="31"/>
    <x v="0"/>
    <x v="21"/>
    <x v="27"/>
    <x v="27"/>
    <x v="23"/>
    <x v="23"/>
    <x v="0"/>
    <x v="1115"/>
    <x v="1168"/>
    <x v="888"/>
    <x v="69"/>
    <x v="37"/>
    <x v="850"/>
    <x v="34"/>
    <x v="1"/>
    <x v="92"/>
    <x v="92"/>
    <x v="5"/>
    <x v="278"/>
    <x v="705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72"/>
    <x v="25"/>
    <x v="32"/>
    <x v="0"/>
    <x v="22"/>
    <x v="28"/>
    <x v="28"/>
    <x v="24"/>
    <x v="24"/>
    <x v="0"/>
    <x v="1116"/>
    <x v="1169"/>
    <x v="889"/>
    <x v="429"/>
    <x v="3"/>
    <x v="733"/>
    <x v="43"/>
    <x v="2"/>
    <x v="17"/>
    <x v="16"/>
    <x v="3"/>
    <x v="41"/>
    <x v="45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72"/>
    <x v="27"/>
    <x v="35"/>
    <x v="1"/>
    <x v="23"/>
    <x v="30"/>
    <x v="30"/>
    <x v="26"/>
    <x v="26"/>
    <x v="0"/>
    <x v="621"/>
    <x v="1170"/>
    <x v="533"/>
    <x v="516"/>
    <x v="18"/>
    <x v="702"/>
    <x v="76"/>
    <x v="0"/>
    <x v="99"/>
    <x v="31"/>
    <x v="2"/>
    <x v="110"/>
    <x v="160"/>
    <x v="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72"/>
    <x v="30"/>
    <x v="38"/>
    <x v="1"/>
    <x v="26"/>
    <x v="33"/>
    <x v="33"/>
    <x v="29"/>
    <x v="29"/>
    <x v="0"/>
    <x v="1117"/>
    <x v="1171"/>
    <x v="890"/>
    <x v="361"/>
    <x v="32"/>
    <x v="689"/>
    <x v="68"/>
    <x v="2"/>
    <x v="12"/>
    <x v="17"/>
    <x v="1"/>
    <x v="103"/>
    <x v="65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72"/>
    <x v="28"/>
    <x v="36"/>
    <x v="1"/>
    <x v="24"/>
    <x v="31"/>
    <x v="31"/>
    <x v="27"/>
    <x v="27"/>
    <x v="0"/>
    <x v="1118"/>
    <x v="1172"/>
    <x v="891"/>
    <x v="72"/>
    <x v="56"/>
    <x v="769"/>
    <x v="32"/>
    <x v="2"/>
    <x v="32"/>
    <x v="17"/>
    <x v="3"/>
    <x v="26"/>
    <x v="70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72"/>
    <x v="31"/>
    <x v="39"/>
    <x v="0"/>
    <x v="27"/>
    <x v="34"/>
    <x v="34"/>
    <x v="30"/>
    <x v="30"/>
    <x v="0"/>
    <x v="1119"/>
    <x v="1173"/>
    <x v="892"/>
    <x v="543"/>
    <x v="19"/>
    <x v="332"/>
    <x v="97"/>
    <x v="1"/>
    <x v="60"/>
    <x v="7"/>
    <x v="1"/>
    <x v="77"/>
    <x v="43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72"/>
    <x v="32"/>
    <x v="40"/>
    <x v="0"/>
    <x v="28"/>
    <x v="35"/>
    <x v="35"/>
    <x v="31"/>
    <x v="31"/>
    <x v="0"/>
    <x v="1120"/>
    <x v="1174"/>
    <x v="893"/>
    <x v="1"/>
    <x v="19"/>
    <x v="851"/>
    <x v="29"/>
    <x v="2"/>
    <x v="95"/>
    <x v="68"/>
    <x v="1"/>
    <x v="246"/>
    <x v="55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72"/>
    <x v="33"/>
    <x v="41"/>
    <x v="0"/>
    <x v="29"/>
    <x v="36"/>
    <x v="36"/>
    <x v="32"/>
    <x v="32"/>
    <x v="0"/>
    <x v="671"/>
    <x v="1175"/>
    <x v="894"/>
    <x v="413"/>
    <x v="48"/>
    <x v="852"/>
    <x v="33"/>
    <x v="0"/>
    <x v="32"/>
    <x v="23"/>
    <x v="3"/>
    <x v="73"/>
    <x v="9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72"/>
    <x v="34"/>
    <x v="42"/>
    <x v="0"/>
    <x v="30"/>
    <x v="37"/>
    <x v="37"/>
    <x v="33"/>
    <x v="33"/>
    <x v="0"/>
    <x v="1121"/>
    <x v="1176"/>
    <x v="895"/>
    <x v="527"/>
    <x v="1"/>
    <x v="853"/>
    <x v="13"/>
    <x v="1"/>
    <x v="20"/>
    <x v="12"/>
    <x v="4"/>
    <x v="299"/>
    <x v="15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72"/>
    <x v="36"/>
    <x v="44"/>
    <x v="1"/>
    <x v="32"/>
    <x v="38"/>
    <x v="38"/>
    <x v="34"/>
    <x v="34"/>
    <x v="0"/>
    <x v="1122"/>
    <x v="1177"/>
    <x v="896"/>
    <x v="204"/>
    <x v="0"/>
    <x v="108"/>
    <x v="53"/>
    <x v="2"/>
    <x v="13"/>
    <x v="18"/>
    <x v="0"/>
    <x v="72"/>
    <x v="70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72"/>
    <x v="4"/>
    <x v="45"/>
    <x v="1"/>
    <x v="4"/>
    <x v="39"/>
    <x v="39"/>
    <x v="35"/>
    <x v="35"/>
    <x v="0"/>
    <x v="1123"/>
    <x v="1178"/>
    <x v="897"/>
    <x v="539"/>
    <x v="38"/>
    <x v="209"/>
    <x v="98"/>
    <x v="2"/>
    <x v="53"/>
    <x v="2"/>
    <x v="0"/>
    <x v="84"/>
    <x v="70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73"/>
    <x v="11"/>
    <x v="11"/>
    <x v="0"/>
    <x v="11"/>
    <x v="11"/>
    <x v="11"/>
    <x v="11"/>
    <x v="11"/>
    <x v="0"/>
    <x v="1124"/>
    <x v="1179"/>
    <x v="113"/>
    <x v="500"/>
    <x v="46"/>
    <x v="854"/>
    <x v="66"/>
    <x v="1"/>
    <x v="72"/>
    <x v="68"/>
    <x v="1"/>
    <x v="245"/>
    <x v="70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73"/>
    <x v="12"/>
    <x v="12"/>
    <x v="0"/>
    <x v="12"/>
    <x v="12"/>
    <x v="12"/>
    <x v="12"/>
    <x v="12"/>
    <x v="0"/>
    <x v="1125"/>
    <x v="1180"/>
    <x v="694"/>
    <x v="282"/>
    <x v="52"/>
    <x v="855"/>
    <x v="98"/>
    <x v="2"/>
    <x v="26"/>
    <x v="26"/>
    <x v="3"/>
    <x v="187"/>
    <x v="71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73"/>
    <x v="17"/>
    <x v="18"/>
    <x v="0"/>
    <x v="17"/>
    <x v="18"/>
    <x v="18"/>
    <x v="18"/>
    <x v="18"/>
    <x v="0"/>
    <x v="906"/>
    <x v="1181"/>
    <x v="456"/>
    <x v="331"/>
    <x v="23"/>
    <x v="346"/>
    <x v="33"/>
    <x v="2"/>
    <x v="53"/>
    <x v="16"/>
    <x v="2"/>
    <x v="21"/>
    <x v="5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73"/>
    <x v="18"/>
    <x v="19"/>
    <x v="0"/>
    <x v="18"/>
    <x v="19"/>
    <x v="19"/>
    <x v="19"/>
    <x v="19"/>
    <x v="0"/>
    <x v="1126"/>
    <x v="1182"/>
    <x v="898"/>
    <x v="508"/>
    <x v="58"/>
    <x v="856"/>
    <x v="167"/>
    <x v="0"/>
    <x v="40"/>
    <x v="81"/>
    <x v="7"/>
    <x v="300"/>
    <x v="711"/>
    <x v="0"/>
    <x v="0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73"/>
    <x v="19"/>
    <x v="20"/>
    <x v="1"/>
    <x v="14"/>
    <x v="20"/>
    <x v="20"/>
    <x v="20"/>
    <x v="20"/>
    <x v="0"/>
    <x v="1127"/>
    <x v="1183"/>
    <x v="380"/>
    <x v="373"/>
    <x v="31"/>
    <x v="857"/>
    <x v="38"/>
    <x v="2"/>
    <x v="11"/>
    <x v="23"/>
    <x v="3"/>
    <x v="164"/>
    <x v="34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73"/>
    <x v="11"/>
    <x v="21"/>
    <x v="1"/>
    <x v="11"/>
    <x v="20"/>
    <x v="20"/>
    <x v="20"/>
    <x v="20"/>
    <x v="0"/>
    <x v="1128"/>
    <x v="1184"/>
    <x v="283"/>
    <x v="199"/>
    <x v="46"/>
    <x v="600"/>
    <x v="38"/>
    <x v="2"/>
    <x v="21"/>
    <x v="19"/>
    <x v="3"/>
    <x v="62"/>
    <x v="71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73"/>
    <x v="21"/>
    <x v="28"/>
    <x v="1"/>
    <x v="5"/>
    <x v="24"/>
    <x v="24"/>
    <x v="20"/>
    <x v="20"/>
    <x v="0"/>
    <x v="1129"/>
    <x v="1185"/>
    <x v="259"/>
    <x v="393"/>
    <x v="56"/>
    <x v="107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73"/>
    <x v="22"/>
    <x v="29"/>
    <x v="0"/>
    <x v="19"/>
    <x v="25"/>
    <x v="25"/>
    <x v="21"/>
    <x v="21"/>
    <x v="0"/>
    <x v="1130"/>
    <x v="1186"/>
    <x v="899"/>
    <x v="149"/>
    <x v="69"/>
    <x v="858"/>
    <x v="37"/>
    <x v="2"/>
    <x v="72"/>
    <x v="18"/>
    <x v="3"/>
    <x v="46"/>
    <x v="38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73"/>
    <x v="24"/>
    <x v="31"/>
    <x v="0"/>
    <x v="21"/>
    <x v="27"/>
    <x v="27"/>
    <x v="23"/>
    <x v="23"/>
    <x v="0"/>
    <x v="1131"/>
    <x v="1187"/>
    <x v="867"/>
    <x v="316"/>
    <x v="37"/>
    <x v="859"/>
    <x v="15"/>
    <x v="2"/>
    <x v="98"/>
    <x v="85"/>
    <x v="7"/>
    <x v="178"/>
    <x v="286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73"/>
    <x v="25"/>
    <x v="32"/>
    <x v="0"/>
    <x v="22"/>
    <x v="28"/>
    <x v="28"/>
    <x v="24"/>
    <x v="24"/>
    <x v="0"/>
    <x v="1132"/>
    <x v="1188"/>
    <x v="900"/>
    <x v="353"/>
    <x v="19"/>
    <x v="832"/>
    <x v="53"/>
    <x v="2"/>
    <x v="19"/>
    <x v="19"/>
    <x v="2"/>
    <x v="54"/>
    <x v="26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73"/>
    <x v="27"/>
    <x v="35"/>
    <x v="1"/>
    <x v="23"/>
    <x v="30"/>
    <x v="30"/>
    <x v="26"/>
    <x v="26"/>
    <x v="0"/>
    <x v="1133"/>
    <x v="1189"/>
    <x v="901"/>
    <x v="344"/>
    <x v="23"/>
    <x v="720"/>
    <x v="25"/>
    <x v="2"/>
    <x v="51"/>
    <x v="8"/>
    <x v="2"/>
    <x v="11"/>
    <x v="95"/>
    <x v="0"/>
    <x v="0"/>
    <x v="1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73"/>
    <x v="30"/>
    <x v="38"/>
    <x v="1"/>
    <x v="26"/>
    <x v="33"/>
    <x v="33"/>
    <x v="29"/>
    <x v="29"/>
    <x v="0"/>
    <x v="1134"/>
    <x v="1190"/>
    <x v="366"/>
    <x v="160"/>
    <x v="32"/>
    <x v="377"/>
    <x v="28"/>
    <x v="1"/>
    <x v="72"/>
    <x v="17"/>
    <x v="2"/>
    <x v="78"/>
    <x v="71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73"/>
    <x v="28"/>
    <x v="36"/>
    <x v="1"/>
    <x v="24"/>
    <x v="31"/>
    <x v="31"/>
    <x v="27"/>
    <x v="27"/>
    <x v="0"/>
    <x v="1135"/>
    <x v="1191"/>
    <x v="902"/>
    <x v="269"/>
    <x v="56"/>
    <x v="860"/>
    <x v="32"/>
    <x v="2"/>
    <x v="32"/>
    <x v="17"/>
    <x v="3"/>
    <x v="26"/>
    <x v="71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73"/>
    <x v="31"/>
    <x v="39"/>
    <x v="0"/>
    <x v="27"/>
    <x v="34"/>
    <x v="34"/>
    <x v="30"/>
    <x v="30"/>
    <x v="0"/>
    <x v="1136"/>
    <x v="1192"/>
    <x v="797"/>
    <x v="337"/>
    <x v="48"/>
    <x v="861"/>
    <x v="43"/>
    <x v="2"/>
    <x v="23"/>
    <x v="22"/>
    <x v="3"/>
    <x v="46"/>
    <x v="4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73"/>
    <x v="32"/>
    <x v="40"/>
    <x v="0"/>
    <x v="28"/>
    <x v="35"/>
    <x v="35"/>
    <x v="31"/>
    <x v="31"/>
    <x v="0"/>
    <x v="783"/>
    <x v="1193"/>
    <x v="706"/>
    <x v="78"/>
    <x v="19"/>
    <x v="862"/>
    <x v="53"/>
    <x v="2"/>
    <x v="5"/>
    <x v="45"/>
    <x v="3"/>
    <x v="19"/>
    <x v="375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73"/>
    <x v="33"/>
    <x v="41"/>
    <x v="0"/>
    <x v="29"/>
    <x v="36"/>
    <x v="36"/>
    <x v="32"/>
    <x v="32"/>
    <x v="0"/>
    <x v="566"/>
    <x v="1194"/>
    <x v="903"/>
    <x v="139"/>
    <x v="18"/>
    <x v="705"/>
    <x v="98"/>
    <x v="7"/>
    <x v="11"/>
    <x v="19"/>
    <x v="3"/>
    <x v="72"/>
    <x v="297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73"/>
    <x v="34"/>
    <x v="42"/>
    <x v="0"/>
    <x v="30"/>
    <x v="37"/>
    <x v="37"/>
    <x v="33"/>
    <x v="33"/>
    <x v="0"/>
    <x v="1137"/>
    <x v="1195"/>
    <x v="904"/>
    <x v="64"/>
    <x v="2"/>
    <x v="49"/>
    <x v="13"/>
    <x v="2"/>
    <x v="7"/>
    <x v="11"/>
    <x v="3"/>
    <x v="70"/>
    <x v="22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73"/>
    <x v="36"/>
    <x v="44"/>
    <x v="1"/>
    <x v="32"/>
    <x v="38"/>
    <x v="38"/>
    <x v="34"/>
    <x v="34"/>
    <x v="0"/>
    <x v="1138"/>
    <x v="1196"/>
    <x v="622"/>
    <x v="154"/>
    <x v="15"/>
    <x v="488"/>
    <x v="21"/>
    <x v="2"/>
    <x v="55"/>
    <x v="16"/>
    <x v="2"/>
    <x v="122"/>
    <x v="715"/>
    <x v="0"/>
    <x v="0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73"/>
    <x v="4"/>
    <x v="45"/>
    <x v="1"/>
    <x v="4"/>
    <x v="39"/>
    <x v="39"/>
    <x v="35"/>
    <x v="35"/>
    <x v="0"/>
    <x v="1139"/>
    <x v="1197"/>
    <x v="905"/>
    <x v="204"/>
    <x v="38"/>
    <x v="863"/>
    <x v="72"/>
    <x v="2"/>
    <x v="64"/>
    <x v="54"/>
    <x v="2"/>
    <x v="245"/>
    <x v="50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74"/>
    <x v="2"/>
    <x v="2"/>
    <x v="0"/>
    <x v="2"/>
    <x v="2"/>
    <x v="2"/>
    <x v="2"/>
    <x v="2"/>
    <x v="0"/>
    <x v="990"/>
    <x v="1198"/>
    <x v="135"/>
    <x v="160"/>
    <x v="5"/>
    <x v="864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74"/>
    <x v="12"/>
    <x v="12"/>
    <x v="0"/>
    <x v="12"/>
    <x v="12"/>
    <x v="12"/>
    <x v="12"/>
    <x v="12"/>
    <x v="0"/>
    <x v="1140"/>
    <x v="1199"/>
    <x v="321"/>
    <x v="285"/>
    <x v="30"/>
    <x v="865"/>
    <x v="27"/>
    <x v="2"/>
    <x v="11"/>
    <x v="17"/>
    <x v="3"/>
    <x v="37"/>
    <x v="33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74"/>
    <x v="17"/>
    <x v="18"/>
    <x v="0"/>
    <x v="17"/>
    <x v="18"/>
    <x v="18"/>
    <x v="18"/>
    <x v="18"/>
    <x v="0"/>
    <x v="1141"/>
    <x v="1200"/>
    <x v="526"/>
    <x v="2"/>
    <x v="2"/>
    <x v="254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74"/>
    <x v="18"/>
    <x v="19"/>
    <x v="0"/>
    <x v="18"/>
    <x v="19"/>
    <x v="19"/>
    <x v="19"/>
    <x v="19"/>
    <x v="0"/>
    <x v="1142"/>
    <x v="1201"/>
    <x v="906"/>
    <x v="508"/>
    <x v="30"/>
    <x v="866"/>
    <x v="218"/>
    <x v="1"/>
    <x v="147"/>
    <x v="107"/>
    <x v="6"/>
    <x v="301"/>
    <x v="161"/>
    <x v="0"/>
    <x v="0"/>
    <x v="4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74"/>
    <x v="19"/>
    <x v="20"/>
    <x v="1"/>
    <x v="14"/>
    <x v="20"/>
    <x v="20"/>
    <x v="20"/>
    <x v="20"/>
    <x v="0"/>
    <x v="1143"/>
    <x v="1202"/>
    <x v="48"/>
    <x v="495"/>
    <x v="38"/>
    <x v="470"/>
    <x v="44"/>
    <x v="2"/>
    <x v="32"/>
    <x v="23"/>
    <x v="3"/>
    <x v="55"/>
    <x v="71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74"/>
    <x v="11"/>
    <x v="21"/>
    <x v="1"/>
    <x v="11"/>
    <x v="20"/>
    <x v="20"/>
    <x v="20"/>
    <x v="20"/>
    <x v="0"/>
    <x v="1144"/>
    <x v="1203"/>
    <x v="907"/>
    <x v="215"/>
    <x v="49"/>
    <x v="867"/>
    <x v="71"/>
    <x v="2"/>
    <x v="32"/>
    <x v="7"/>
    <x v="3"/>
    <x v="67"/>
    <x v="71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74"/>
    <x v="21"/>
    <x v="28"/>
    <x v="1"/>
    <x v="5"/>
    <x v="24"/>
    <x v="24"/>
    <x v="20"/>
    <x v="20"/>
    <x v="0"/>
    <x v="1145"/>
    <x v="1204"/>
    <x v="284"/>
    <x v="508"/>
    <x v="25"/>
    <x v="466"/>
    <x v="27"/>
    <x v="2"/>
    <x v="32"/>
    <x v="23"/>
    <x v="3"/>
    <x v="26"/>
    <x v="71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74"/>
    <x v="22"/>
    <x v="29"/>
    <x v="0"/>
    <x v="19"/>
    <x v="25"/>
    <x v="25"/>
    <x v="21"/>
    <x v="21"/>
    <x v="0"/>
    <x v="1146"/>
    <x v="1205"/>
    <x v="908"/>
    <x v="131"/>
    <x v="31"/>
    <x v="456"/>
    <x v="97"/>
    <x v="2"/>
    <x v="56"/>
    <x v="18"/>
    <x v="2"/>
    <x v="213"/>
    <x v="193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74"/>
    <x v="24"/>
    <x v="31"/>
    <x v="0"/>
    <x v="21"/>
    <x v="27"/>
    <x v="27"/>
    <x v="23"/>
    <x v="23"/>
    <x v="0"/>
    <x v="1147"/>
    <x v="1206"/>
    <x v="909"/>
    <x v="199"/>
    <x v="67"/>
    <x v="868"/>
    <x v="214"/>
    <x v="0"/>
    <x v="54"/>
    <x v="47"/>
    <x v="9"/>
    <x v="227"/>
    <x v="682"/>
    <x v="0"/>
    <x v="0"/>
    <x v="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74"/>
    <x v="25"/>
    <x v="32"/>
    <x v="0"/>
    <x v="22"/>
    <x v="28"/>
    <x v="28"/>
    <x v="24"/>
    <x v="24"/>
    <x v="0"/>
    <x v="1148"/>
    <x v="1207"/>
    <x v="71"/>
    <x v="507"/>
    <x v="11"/>
    <x v="680"/>
    <x v="125"/>
    <x v="1"/>
    <x v="13"/>
    <x v="31"/>
    <x v="3"/>
    <x v="177"/>
    <x v="71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74"/>
    <x v="27"/>
    <x v="35"/>
    <x v="1"/>
    <x v="23"/>
    <x v="30"/>
    <x v="30"/>
    <x v="26"/>
    <x v="26"/>
    <x v="0"/>
    <x v="1149"/>
    <x v="1208"/>
    <x v="910"/>
    <x v="150"/>
    <x v="23"/>
    <x v="366"/>
    <x v="91"/>
    <x v="0"/>
    <x v="121"/>
    <x v="13"/>
    <x v="1"/>
    <x v="302"/>
    <x v="418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74"/>
    <x v="30"/>
    <x v="38"/>
    <x v="1"/>
    <x v="26"/>
    <x v="33"/>
    <x v="33"/>
    <x v="29"/>
    <x v="29"/>
    <x v="0"/>
    <x v="1150"/>
    <x v="1209"/>
    <x v="911"/>
    <x v="131"/>
    <x v="32"/>
    <x v="462"/>
    <x v="54"/>
    <x v="2"/>
    <x v="56"/>
    <x v="23"/>
    <x v="2"/>
    <x v="21"/>
    <x v="72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74"/>
    <x v="28"/>
    <x v="36"/>
    <x v="1"/>
    <x v="24"/>
    <x v="31"/>
    <x v="31"/>
    <x v="27"/>
    <x v="27"/>
    <x v="0"/>
    <x v="810"/>
    <x v="1210"/>
    <x v="348"/>
    <x v="344"/>
    <x v="38"/>
    <x v="869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74"/>
    <x v="31"/>
    <x v="39"/>
    <x v="0"/>
    <x v="27"/>
    <x v="34"/>
    <x v="34"/>
    <x v="30"/>
    <x v="30"/>
    <x v="0"/>
    <x v="1151"/>
    <x v="1211"/>
    <x v="912"/>
    <x v="544"/>
    <x v="20"/>
    <x v="870"/>
    <x v="33"/>
    <x v="2"/>
    <x v="60"/>
    <x v="13"/>
    <x v="3"/>
    <x v="170"/>
    <x v="72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74"/>
    <x v="32"/>
    <x v="40"/>
    <x v="0"/>
    <x v="28"/>
    <x v="35"/>
    <x v="35"/>
    <x v="31"/>
    <x v="31"/>
    <x v="0"/>
    <x v="1152"/>
    <x v="1212"/>
    <x v="913"/>
    <x v="545"/>
    <x v="55"/>
    <x v="209"/>
    <x v="22"/>
    <x v="1"/>
    <x v="67"/>
    <x v="58"/>
    <x v="1"/>
    <x v="289"/>
    <x v="62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74"/>
    <x v="33"/>
    <x v="41"/>
    <x v="0"/>
    <x v="29"/>
    <x v="36"/>
    <x v="36"/>
    <x v="32"/>
    <x v="32"/>
    <x v="0"/>
    <x v="1153"/>
    <x v="1213"/>
    <x v="914"/>
    <x v="488"/>
    <x v="22"/>
    <x v="871"/>
    <x v="94"/>
    <x v="7"/>
    <x v="17"/>
    <x v="15"/>
    <x v="3"/>
    <x v="19"/>
    <x v="72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74"/>
    <x v="34"/>
    <x v="42"/>
    <x v="0"/>
    <x v="30"/>
    <x v="37"/>
    <x v="37"/>
    <x v="33"/>
    <x v="33"/>
    <x v="0"/>
    <x v="1154"/>
    <x v="1214"/>
    <x v="915"/>
    <x v="102"/>
    <x v="32"/>
    <x v="872"/>
    <x v="219"/>
    <x v="0"/>
    <x v="148"/>
    <x v="108"/>
    <x v="1"/>
    <x v="250"/>
    <x v="657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74"/>
    <x v="36"/>
    <x v="44"/>
    <x v="1"/>
    <x v="32"/>
    <x v="38"/>
    <x v="38"/>
    <x v="34"/>
    <x v="34"/>
    <x v="0"/>
    <x v="497"/>
    <x v="1215"/>
    <x v="916"/>
    <x v="237"/>
    <x v="15"/>
    <x v="334"/>
    <x v="28"/>
    <x v="1"/>
    <x v="23"/>
    <x v="23"/>
    <x v="3"/>
    <x v="219"/>
    <x v="593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74"/>
    <x v="4"/>
    <x v="45"/>
    <x v="1"/>
    <x v="4"/>
    <x v="39"/>
    <x v="39"/>
    <x v="35"/>
    <x v="35"/>
    <x v="0"/>
    <x v="1155"/>
    <x v="1216"/>
    <x v="917"/>
    <x v="33"/>
    <x v="34"/>
    <x v="363"/>
    <x v="97"/>
    <x v="2"/>
    <x v="10"/>
    <x v="3"/>
    <x v="2"/>
    <x v="15"/>
    <x v="5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74"/>
    <x v="37"/>
    <x v="46"/>
    <x v="0"/>
    <x v="33"/>
    <x v="40"/>
    <x v="40"/>
    <x v="36"/>
    <x v="36"/>
    <x v="0"/>
    <x v="1156"/>
    <x v="1217"/>
    <x v="666"/>
    <x v="546"/>
    <x v="10"/>
    <x v="627"/>
    <x v="97"/>
    <x v="2"/>
    <x v="53"/>
    <x v="26"/>
    <x v="3"/>
    <x v="89"/>
    <x v="72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74"/>
    <x v="37"/>
    <x v="47"/>
    <x v="0"/>
    <x v="33"/>
    <x v="41"/>
    <x v="41"/>
    <x v="37"/>
    <x v="37"/>
    <x v="0"/>
    <x v="896"/>
    <x v="1218"/>
    <x v="918"/>
    <x v="449"/>
    <x v="20"/>
    <x v="463"/>
    <x v="79"/>
    <x v="0"/>
    <x v="5"/>
    <x v="1"/>
    <x v="1"/>
    <x v="120"/>
    <x v="44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74"/>
    <x v="38"/>
    <x v="48"/>
    <x v="0"/>
    <x v="34"/>
    <x v="42"/>
    <x v="42"/>
    <x v="38"/>
    <x v="38"/>
    <x v="0"/>
    <x v="1157"/>
    <x v="1219"/>
    <x v="919"/>
    <x v="68"/>
    <x v="32"/>
    <x v="873"/>
    <x v="43"/>
    <x v="4"/>
    <x v="26"/>
    <x v="16"/>
    <x v="3"/>
    <x v="49"/>
    <x v="35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74"/>
    <x v="38"/>
    <x v="49"/>
    <x v="0"/>
    <x v="34"/>
    <x v="43"/>
    <x v="43"/>
    <x v="39"/>
    <x v="39"/>
    <x v="0"/>
    <x v="388"/>
    <x v="1220"/>
    <x v="705"/>
    <x v="215"/>
    <x v="39"/>
    <x v="614"/>
    <x v="33"/>
    <x v="5"/>
    <x v="11"/>
    <x v="23"/>
    <x v="2"/>
    <x v="49"/>
    <x v="40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75"/>
    <x v="18"/>
    <x v="19"/>
    <x v="0"/>
    <x v="18"/>
    <x v="19"/>
    <x v="19"/>
    <x v="19"/>
    <x v="19"/>
    <x v="0"/>
    <x v="1158"/>
    <x v="1221"/>
    <x v="920"/>
    <x v="55"/>
    <x v="49"/>
    <x v="222"/>
    <x v="220"/>
    <x v="1"/>
    <x v="149"/>
    <x v="109"/>
    <x v="11"/>
    <x v="303"/>
    <x v="101"/>
    <x v="0"/>
    <x v="0"/>
    <x v="4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75"/>
    <x v="19"/>
    <x v="20"/>
    <x v="1"/>
    <x v="14"/>
    <x v="20"/>
    <x v="20"/>
    <x v="20"/>
    <x v="20"/>
    <x v="0"/>
    <x v="1159"/>
    <x v="1222"/>
    <x v="873"/>
    <x v="120"/>
    <x v="24"/>
    <x v="874"/>
    <x v="32"/>
    <x v="2"/>
    <x v="21"/>
    <x v="23"/>
    <x v="3"/>
    <x v="33"/>
    <x v="72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75"/>
    <x v="11"/>
    <x v="21"/>
    <x v="1"/>
    <x v="11"/>
    <x v="20"/>
    <x v="20"/>
    <x v="20"/>
    <x v="20"/>
    <x v="0"/>
    <x v="1160"/>
    <x v="1223"/>
    <x v="921"/>
    <x v="286"/>
    <x v="30"/>
    <x v="875"/>
    <x v="44"/>
    <x v="2"/>
    <x v="26"/>
    <x v="19"/>
    <x v="2"/>
    <x v="67"/>
    <x v="7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75"/>
    <x v="21"/>
    <x v="28"/>
    <x v="1"/>
    <x v="5"/>
    <x v="24"/>
    <x v="24"/>
    <x v="20"/>
    <x v="20"/>
    <x v="0"/>
    <x v="1161"/>
    <x v="1224"/>
    <x v="886"/>
    <x v="120"/>
    <x v="26"/>
    <x v="876"/>
    <x v="32"/>
    <x v="2"/>
    <x v="32"/>
    <x v="17"/>
    <x v="3"/>
    <x v="26"/>
    <x v="29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75"/>
    <x v="22"/>
    <x v="29"/>
    <x v="0"/>
    <x v="19"/>
    <x v="25"/>
    <x v="25"/>
    <x v="21"/>
    <x v="21"/>
    <x v="0"/>
    <x v="1162"/>
    <x v="1225"/>
    <x v="881"/>
    <x v="183"/>
    <x v="28"/>
    <x v="277"/>
    <x v="21"/>
    <x v="1"/>
    <x v="55"/>
    <x v="19"/>
    <x v="3"/>
    <x v="187"/>
    <x v="53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75"/>
    <x v="24"/>
    <x v="31"/>
    <x v="0"/>
    <x v="21"/>
    <x v="27"/>
    <x v="27"/>
    <x v="23"/>
    <x v="23"/>
    <x v="0"/>
    <x v="1163"/>
    <x v="1226"/>
    <x v="922"/>
    <x v="193"/>
    <x v="37"/>
    <x v="877"/>
    <x v="133"/>
    <x v="4"/>
    <x v="47"/>
    <x v="40"/>
    <x v="5"/>
    <x v="227"/>
    <x v="11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75"/>
    <x v="25"/>
    <x v="32"/>
    <x v="0"/>
    <x v="22"/>
    <x v="28"/>
    <x v="28"/>
    <x v="24"/>
    <x v="24"/>
    <x v="0"/>
    <x v="1164"/>
    <x v="1227"/>
    <x v="923"/>
    <x v="16"/>
    <x v="17"/>
    <x v="804"/>
    <x v="125"/>
    <x v="2"/>
    <x v="48"/>
    <x v="9"/>
    <x v="3"/>
    <x v="171"/>
    <x v="39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75"/>
    <x v="27"/>
    <x v="35"/>
    <x v="1"/>
    <x v="23"/>
    <x v="30"/>
    <x v="30"/>
    <x v="26"/>
    <x v="26"/>
    <x v="0"/>
    <x v="1165"/>
    <x v="1228"/>
    <x v="924"/>
    <x v="95"/>
    <x v="23"/>
    <x v="878"/>
    <x v="17"/>
    <x v="2"/>
    <x v="97"/>
    <x v="9"/>
    <x v="0"/>
    <x v="201"/>
    <x v="726"/>
    <x v="0"/>
    <x v="0"/>
    <x v="1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75"/>
    <x v="30"/>
    <x v="38"/>
    <x v="1"/>
    <x v="26"/>
    <x v="33"/>
    <x v="33"/>
    <x v="29"/>
    <x v="29"/>
    <x v="0"/>
    <x v="1166"/>
    <x v="1229"/>
    <x v="925"/>
    <x v="510"/>
    <x v="32"/>
    <x v="879"/>
    <x v="21"/>
    <x v="2"/>
    <x v="55"/>
    <x v="18"/>
    <x v="3"/>
    <x v="21"/>
    <x v="72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75"/>
    <x v="31"/>
    <x v="39"/>
    <x v="0"/>
    <x v="27"/>
    <x v="34"/>
    <x v="34"/>
    <x v="30"/>
    <x v="30"/>
    <x v="0"/>
    <x v="1167"/>
    <x v="1230"/>
    <x v="926"/>
    <x v="98"/>
    <x v="48"/>
    <x v="209"/>
    <x v="25"/>
    <x v="1"/>
    <x v="13"/>
    <x v="7"/>
    <x v="2"/>
    <x v="86"/>
    <x v="72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75"/>
    <x v="32"/>
    <x v="40"/>
    <x v="0"/>
    <x v="28"/>
    <x v="35"/>
    <x v="35"/>
    <x v="31"/>
    <x v="31"/>
    <x v="0"/>
    <x v="1168"/>
    <x v="1231"/>
    <x v="607"/>
    <x v="104"/>
    <x v="45"/>
    <x v="880"/>
    <x v="22"/>
    <x v="2"/>
    <x v="8"/>
    <x v="75"/>
    <x v="0"/>
    <x v="172"/>
    <x v="72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75"/>
    <x v="33"/>
    <x v="41"/>
    <x v="0"/>
    <x v="29"/>
    <x v="36"/>
    <x v="36"/>
    <x v="32"/>
    <x v="32"/>
    <x v="0"/>
    <x v="1169"/>
    <x v="1232"/>
    <x v="927"/>
    <x v="156"/>
    <x v="65"/>
    <x v="881"/>
    <x v="94"/>
    <x v="4"/>
    <x v="17"/>
    <x v="7"/>
    <x v="3"/>
    <x v="17"/>
    <x v="54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75"/>
    <x v="34"/>
    <x v="42"/>
    <x v="0"/>
    <x v="30"/>
    <x v="37"/>
    <x v="37"/>
    <x v="33"/>
    <x v="33"/>
    <x v="0"/>
    <x v="1170"/>
    <x v="1233"/>
    <x v="928"/>
    <x v="332"/>
    <x v="39"/>
    <x v="882"/>
    <x v="2"/>
    <x v="9"/>
    <x v="28"/>
    <x v="110"/>
    <x v="0"/>
    <x v="250"/>
    <x v="657"/>
    <x v="0"/>
    <x v="0"/>
    <x v="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75"/>
    <x v="36"/>
    <x v="44"/>
    <x v="1"/>
    <x v="32"/>
    <x v="38"/>
    <x v="38"/>
    <x v="34"/>
    <x v="34"/>
    <x v="0"/>
    <x v="1171"/>
    <x v="1234"/>
    <x v="929"/>
    <x v="333"/>
    <x v="24"/>
    <x v="249"/>
    <x v="48"/>
    <x v="2"/>
    <x v="26"/>
    <x v="23"/>
    <x v="2"/>
    <x v="73"/>
    <x v="730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75"/>
    <x v="4"/>
    <x v="45"/>
    <x v="1"/>
    <x v="4"/>
    <x v="39"/>
    <x v="39"/>
    <x v="35"/>
    <x v="35"/>
    <x v="0"/>
    <x v="1172"/>
    <x v="1235"/>
    <x v="930"/>
    <x v="510"/>
    <x v="34"/>
    <x v="447"/>
    <x v="13"/>
    <x v="2"/>
    <x v="53"/>
    <x v="26"/>
    <x v="2"/>
    <x v="171"/>
    <x v="731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75"/>
    <x v="37"/>
    <x v="46"/>
    <x v="0"/>
    <x v="33"/>
    <x v="40"/>
    <x v="40"/>
    <x v="36"/>
    <x v="36"/>
    <x v="0"/>
    <x v="1173"/>
    <x v="1236"/>
    <x v="931"/>
    <x v="148"/>
    <x v="14"/>
    <x v="883"/>
    <x v="94"/>
    <x v="0"/>
    <x v="64"/>
    <x v="13"/>
    <x v="2"/>
    <x v="15"/>
    <x v="69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75"/>
    <x v="37"/>
    <x v="47"/>
    <x v="0"/>
    <x v="33"/>
    <x v="41"/>
    <x v="41"/>
    <x v="37"/>
    <x v="37"/>
    <x v="0"/>
    <x v="1174"/>
    <x v="1237"/>
    <x v="932"/>
    <x v="20"/>
    <x v="7"/>
    <x v="468"/>
    <x v="58"/>
    <x v="2"/>
    <x v="103"/>
    <x v="3"/>
    <x v="2"/>
    <x v="52"/>
    <x v="81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75"/>
    <x v="38"/>
    <x v="48"/>
    <x v="0"/>
    <x v="34"/>
    <x v="42"/>
    <x v="42"/>
    <x v="38"/>
    <x v="38"/>
    <x v="0"/>
    <x v="1175"/>
    <x v="1238"/>
    <x v="823"/>
    <x v="547"/>
    <x v="13"/>
    <x v="884"/>
    <x v="76"/>
    <x v="4"/>
    <x v="26"/>
    <x v="16"/>
    <x v="3"/>
    <x v="21"/>
    <x v="42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75"/>
    <x v="38"/>
    <x v="49"/>
    <x v="0"/>
    <x v="34"/>
    <x v="43"/>
    <x v="43"/>
    <x v="39"/>
    <x v="39"/>
    <x v="0"/>
    <x v="1176"/>
    <x v="1239"/>
    <x v="933"/>
    <x v="299"/>
    <x v="39"/>
    <x v="885"/>
    <x v="108"/>
    <x v="4"/>
    <x v="23"/>
    <x v="22"/>
    <x v="2"/>
    <x v="24"/>
    <x v="73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76"/>
    <x v="18"/>
    <x v="19"/>
    <x v="0"/>
    <x v="18"/>
    <x v="19"/>
    <x v="19"/>
    <x v="19"/>
    <x v="19"/>
    <x v="0"/>
    <x v="1177"/>
    <x v="1240"/>
    <x v="934"/>
    <x v="548"/>
    <x v="25"/>
    <x v="886"/>
    <x v="221"/>
    <x v="3"/>
    <x v="150"/>
    <x v="111"/>
    <x v="8"/>
    <x v="304"/>
    <x v="338"/>
    <x v="0"/>
    <x v="0"/>
    <x v="4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76"/>
    <x v="19"/>
    <x v="20"/>
    <x v="1"/>
    <x v="14"/>
    <x v="20"/>
    <x v="20"/>
    <x v="20"/>
    <x v="20"/>
    <x v="0"/>
    <x v="1178"/>
    <x v="1241"/>
    <x v="362"/>
    <x v="213"/>
    <x v="54"/>
    <x v="579"/>
    <x v="27"/>
    <x v="2"/>
    <x v="32"/>
    <x v="23"/>
    <x v="3"/>
    <x v="26"/>
    <x v="73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76"/>
    <x v="11"/>
    <x v="21"/>
    <x v="1"/>
    <x v="11"/>
    <x v="20"/>
    <x v="20"/>
    <x v="20"/>
    <x v="20"/>
    <x v="0"/>
    <x v="1179"/>
    <x v="1242"/>
    <x v="619"/>
    <x v="179"/>
    <x v="70"/>
    <x v="302"/>
    <x v="26"/>
    <x v="2"/>
    <x v="21"/>
    <x v="19"/>
    <x v="3"/>
    <x v="25"/>
    <x v="73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76"/>
    <x v="21"/>
    <x v="28"/>
    <x v="1"/>
    <x v="5"/>
    <x v="24"/>
    <x v="24"/>
    <x v="20"/>
    <x v="20"/>
    <x v="0"/>
    <x v="1180"/>
    <x v="1243"/>
    <x v="575"/>
    <x v="200"/>
    <x v="62"/>
    <x v="851"/>
    <x v="32"/>
    <x v="2"/>
    <x v="32"/>
    <x v="17"/>
    <x v="3"/>
    <x v="26"/>
    <x v="73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76"/>
    <x v="22"/>
    <x v="29"/>
    <x v="0"/>
    <x v="19"/>
    <x v="25"/>
    <x v="25"/>
    <x v="21"/>
    <x v="21"/>
    <x v="0"/>
    <x v="1181"/>
    <x v="1244"/>
    <x v="935"/>
    <x v="74"/>
    <x v="25"/>
    <x v="887"/>
    <x v="82"/>
    <x v="2"/>
    <x v="10"/>
    <x v="23"/>
    <x v="3"/>
    <x v="131"/>
    <x v="1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76"/>
    <x v="24"/>
    <x v="31"/>
    <x v="0"/>
    <x v="21"/>
    <x v="27"/>
    <x v="27"/>
    <x v="23"/>
    <x v="23"/>
    <x v="0"/>
    <x v="1182"/>
    <x v="1245"/>
    <x v="936"/>
    <x v="162"/>
    <x v="73"/>
    <x v="888"/>
    <x v="222"/>
    <x v="1"/>
    <x v="151"/>
    <x v="112"/>
    <x v="8"/>
    <x v="305"/>
    <x v="736"/>
    <x v="0"/>
    <x v="0"/>
    <x v="5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76"/>
    <x v="25"/>
    <x v="32"/>
    <x v="0"/>
    <x v="22"/>
    <x v="28"/>
    <x v="28"/>
    <x v="24"/>
    <x v="24"/>
    <x v="0"/>
    <x v="1183"/>
    <x v="1246"/>
    <x v="937"/>
    <x v="315"/>
    <x v="20"/>
    <x v="443"/>
    <x v="64"/>
    <x v="2"/>
    <x v="72"/>
    <x v="7"/>
    <x v="2"/>
    <x v="13"/>
    <x v="73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76"/>
    <x v="27"/>
    <x v="35"/>
    <x v="1"/>
    <x v="23"/>
    <x v="30"/>
    <x v="30"/>
    <x v="26"/>
    <x v="26"/>
    <x v="0"/>
    <x v="1184"/>
    <x v="1247"/>
    <x v="938"/>
    <x v="177"/>
    <x v="23"/>
    <x v="504"/>
    <x v="82"/>
    <x v="2"/>
    <x v="80"/>
    <x v="8"/>
    <x v="1"/>
    <x v="153"/>
    <x v="723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76"/>
    <x v="30"/>
    <x v="38"/>
    <x v="1"/>
    <x v="26"/>
    <x v="33"/>
    <x v="33"/>
    <x v="29"/>
    <x v="29"/>
    <x v="0"/>
    <x v="1185"/>
    <x v="1248"/>
    <x v="939"/>
    <x v="47"/>
    <x v="32"/>
    <x v="601"/>
    <x v="76"/>
    <x v="2"/>
    <x v="20"/>
    <x v="23"/>
    <x v="1"/>
    <x v="115"/>
    <x v="16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76"/>
    <x v="31"/>
    <x v="39"/>
    <x v="0"/>
    <x v="27"/>
    <x v="34"/>
    <x v="34"/>
    <x v="30"/>
    <x v="30"/>
    <x v="0"/>
    <x v="889"/>
    <x v="1249"/>
    <x v="940"/>
    <x v="549"/>
    <x v="20"/>
    <x v="613"/>
    <x v="25"/>
    <x v="2"/>
    <x v="53"/>
    <x v="9"/>
    <x v="1"/>
    <x v="213"/>
    <x v="45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76"/>
    <x v="32"/>
    <x v="40"/>
    <x v="0"/>
    <x v="28"/>
    <x v="35"/>
    <x v="35"/>
    <x v="31"/>
    <x v="31"/>
    <x v="0"/>
    <x v="1186"/>
    <x v="1250"/>
    <x v="941"/>
    <x v="453"/>
    <x v="23"/>
    <x v="889"/>
    <x v="58"/>
    <x v="1"/>
    <x v="93"/>
    <x v="11"/>
    <x v="1"/>
    <x v="186"/>
    <x v="391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76"/>
    <x v="33"/>
    <x v="41"/>
    <x v="0"/>
    <x v="29"/>
    <x v="36"/>
    <x v="36"/>
    <x v="32"/>
    <x v="32"/>
    <x v="0"/>
    <x v="1187"/>
    <x v="1251"/>
    <x v="942"/>
    <x v="151"/>
    <x v="39"/>
    <x v="379"/>
    <x v="82"/>
    <x v="7"/>
    <x v="19"/>
    <x v="19"/>
    <x v="3"/>
    <x v="24"/>
    <x v="73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76"/>
    <x v="34"/>
    <x v="42"/>
    <x v="0"/>
    <x v="30"/>
    <x v="37"/>
    <x v="37"/>
    <x v="33"/>
    <x v="33"/>
    <x v="0"/>
    <x v="1188"/>
    <x v="1252"/>
    <x v="943"/>
    <x v="550"/>
    <x v="17"/>
    <x v="227"/>
    <x v="30"/>
    <x v="5"/>
    <x v="110"/>
    <x v="113"/>
    <x v="6"/>
    <x v="16"/>
    <x v="376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76"/>
    <x v="36"/>
    <x v="44"/>
    <x v="1"/>
    <x v="32"/>
    <x v="38"/>
    <x v="38"/>
    <x v="34"/>
    <x v="34"/>
    <x v="0"/>
    <x v="782"/>
    <x v="1253"/>
    <x v="245"/>
    <x v="289"/>
    <x v="24"/>
    <x v="890"/>
    <x v="54"/>
    <x v="1"/>
    <x v="9"/>
    <x v="17"/>
    <x v="3"/>
    <x v="23"/>
    <x v="12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76"/>
    <x v="4"/>
    <x v="45"/>
    <x v="1"/>
    <x v="4"/>
    <x v="39"/>
    <x v="39"/>
    <x v="35"/>
    <x v="35"/>
    <x v="0"/>
    <x v="1189"/>
    <x v="1254"/>
    <x v="608"/>
    <x v="494"/>
    <x v="38"/>
    <x v="303"/>
    <x v="74"/>
    <x v="1"/>
    <x v="53"/>
    <x v="0"/>
    <x v="0"/>
    <x v="163"/>
    <x v="739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76"/>
    <x v="37"/>
    <x v="46"/>
    <x v="0"/>
    <x v="33"/>
    <x v="40"/>
    <x v="40"/>
    <x v="36"/>
    <x v="36"/>
    <x v="0"/>
    <x v="550"/>
    <x v="1255"/>
    <x v="944"/>
    <x v="96"/>
    <x v="12"/>
    <x v="891"/>
    <x v="82"/>
    <x v="7"/>
    <x v="69"/>
    <x v="50"/>
    <x v="1"/>
    <x v="171"/>
    <x v="44"/>
    <x v="0"/>
    <x v="0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76"/>
    <x v="37"/>
    <x v="47"/>
    <x v="0"/>
    <x v="33"/>
    <x v="41"/>
    <x v="41"/>
    <x v="37"/>
    <x v="37"/>
    <x v="0"/>
    <x v="994"/>
    <x v="1256"/>
    <x v="945"/>
    <x v="299"/>
    <x v="7"/>
    <x v="132"/>
    <x v="10"/>
    <x v="0"/>
    <x v="56"/>
    <x v="9"/>
    <x v="2"/>
    <x v="245"/>
    <x v="153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76"/>
    <x v="38"/>
    <x v="48"/>
    <x v="0"/>
    <x v="34"/>
    <x v="42"/>
    <x v="42"/>
    <x v="38"/>
    <x v="38"/>
    <x v="0"/>
    <x v="1077"/>
    <x v="1257"/>
    <x v="705"/>
    <x v="31"/>
    <x v="39"/>
    <x v="892"/>
    <x v="29"/>
    <x v="16"/>
    <x v="19"/>
    <x v="23"/>
    <x v="2"/>
    <x v="170"/>
    <x v="51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76"/>
    <x v="38"/>
    <x v="49"/>
    <x v="0"/>
    <x v="34"/>
    <x v="43"/>
    <x v="43"/>
    <x v="39"/>
    <x v="39"/>
    <x v="0"/>
    <x v="1190"/>
    <x v="1258"/>
    <x v="793"/>
    <x v="53"/>
    <x v="15"/>
    <x v="345"/>
    <x v="48"/>
    <x v="8"/>
    <x v="17"/>
    <x v="23"/>
    <x v="2"/>
    <x v="54"/>
    <x v="7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77"/>
    <x v="18"/>
    <x v="19"/>
    <x v="0"/>
    <x v="18"/>
    <x v="19"/>
    <x v="19"/>
    <x v="19"/>
    <x v="19"/>
    <x v="0"/>
    <x v="1191"/>
    <x v="1259"/>
    <x v="946"/>
    <x v="194"/>
    <x v="25"/>
    <x v="893"/>
    <x v="223"/>
    <x v="1"/>
    <x v="152"/>
    <x v="114"/>
    <x v="8"/>
    <x v="306"/>
    <x v="740"/>
    <x v="0"/>
    <x v="0"/>
    <x v="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77"/>
    <x v="21"/>
    <x v="28"/>
    <x v="1"/>
    <x v="5"/>
    <x v="24"/>
    <x v="24"/>
    <x v="20"/>
    <x v="20"/>
    <x v="0"/>
    <x v="1192"/>
    <x v="1260"/>
    <x v="774"/>
    <x v="366"/>
    <x v="49"/>
    <x v="894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77"/>
    <x v="22"/>
    <x v="29"/>
    <x v="0"/>
    <x v="19"/>
    <x v="25"/>
    <x v="25"/>
    <x v="21"/>
    <x v="21"/>
    <x v="0"/>
    <x v="1193"/>
    <x v="1261"/>
    <x v="947"/>
    <x v="487"/>
    <x v="25"/>
    <x v="224"/>
    <x v="82"/>
    <x v="0"/>
    <x v="72"/>
    <x v="19"/>
    <x v="3"/>
    <x v="82"/>
    <x v="28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77"/>
    <x v="24"/>
    <x v="31"/>
    <x v="0"/>
    <x v="21"/>
    <x v="27"/>
    <x v="27"/>
    <x v="23"/>
    <x v="23"/>
    <x v="0"/>
    <x v="1194"/>
    <x v="1262"/>
    <x v="948"/>
    <x v="177"/>
    <x v="37"/>
    <x v="486"/>
    <x v="140"/>
    <x v="1"/>
    <x v="151"/>
    <x v="37"/>
    <x v="14"/>
    <x v="307"/>
    <x v="741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77"/>
    <x v="25"/>
    <x v="32"/>
    <x v="0"/>
    <x v="22"/>
    <x v="28"/>
    <x v="28"/>
    <x v="24"/>
    <x v="24"/>
    <x v="0"/>
    <x v="1195"/>
    <x v="1263"/>
    <x v="949"/>
    <x v="18"/>
    <x v="20"/>
    <x v="752"/>
    <x v="125"/>
    <x v="2"/>
    <x v="26"/>
    <x v="35"/>
    <x v="3"/>
    <x v="11"/>
    <x v="5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77"/>
    <x v="27"/>
    <x v="35"/>
    <x v="1"/>
    <x v="23"/>
    <x v="30"/>
    <x v="30"/>
    <x v="26"/>
    <x v="26"/>
    <x v="0"/>
    <x v="1196"/>
    <x v="1264"/>
    <x v="950"/>
    <x v="514"/>
    <x v="23"/>
    <x v="389"/>
    <x v="97"/>
    <x v="2"/>
    <x v="67"/>
    <x v="13"/>
    <x v="3"/>
    <x v="68"/>
    <x v="681"/>
    <x v="0"/>
    <x v="0"/>
    <x v="4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77"/>
    <x v="30"/>
    <x v="38"/>
    <x v="1"/>
    <x v="26"/>
    <x v="33"/>
    <x v="33"/>
    <x v="29"/>
    <x v="29"/>
    <x v="0"/>
    <x v="1197"/>
    <x v="1265"/>
    <x v="65"/>
    <x v="188"/>
    <x v="45"/>
    <x v="568"/>
    <x v="54"/>
    <x v="2"/>
    <x v="75"/>
    <x v="23"/>
    <x v="2"/>
    <x v="49"/>
    <x v="742"/>
    <x v="0"/>
    <x v="0"/>
    <x v="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77"/>
    <x v="31"/>
    <x v="39"/>
    <x v="0"/>
    <x v="27"/>
    <x v="34"/>
    <x v="34"/>
    <x v="30"/>
    <x v="30"/>
    <x v="0"/>
    <x v="1198"/>
    <x v="1266"/>
    <x v="879"/>
    <x v="354"/>
    <x v="17"/>
    <x v="895"/>
    <x v="37"/>
    <x v="1"/>
    <x v="9"/>
    <x v="13"/>
    <x v="2"/>
    <x v="97"/>
    <x v="6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77"/>
    <x v="32"/>
    <x v="40"/>
    <x v="0"/>
    <x v="28"/>
    <x v="35"/>
    <x v="35"/>
    <x v="31"/>
    <x v="31"/>
    <x v="0"/>
    <x v="1199"/>
    <x v="1267"/>
    <x v="951"/>
    <x v="478"/>
    <x v="22"/>
    <x v="896"/>
    <x v="15"/>
    <x v="7"/>
    <x v="139"/>
    <x v="20"/>
    <x v="2"/>
    <x v="181"/>
    <x v="26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77"/>
    <x v="33"/>
    <x v="41"/>
    <x v="0"/>
    <x v="29"/>
    <x v="36"/>
    <x v="36"/>
    <x v="32"/>
    <x v="32"/>
    <x v="0"/>
    <x v="1200"/>
    <x v="1268"/>
    <x v="910"/>
    <x v="410"/>
    <x v="50"/>
    <x v="897"/>
    <x v="74"/>
    <x v="8"/>
    <x v="23"/>
    <x v="23"/>
    <x v="3"/>
    <x v="24"/>
    <x v="7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77"/>
    <x v="34"/>
    <x v="42"/>
    <x v="0"/>
    <x v="30"/>
    <x v="37"/>
    <x v="37"/>
    <x v="33"/>
    <x v="33"/>
    <x v="0"/>
    <x v="1201"/>
    <x v="1269"/>
    <x v="952"/>
    <x v="45"/>
    <x v="18"/>
    <x v="245"/>
    <x v="197"/>
    <x v="3"/>
    <x v="123"/>
    <x v="115"/>
    <x v="0"/>
    <x v="308"/>
    <x v="418"/>
    <x v="2"/>
    <x v="2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77"/>
    <x v="36"/>
    <x v="44"/>
    <x v="1"/>
    <x v="32"/>
    <x v="38"/>
    <x v="38"/>
    <x v="34"/>
    <x v="34"/>
    <x v="0"/>
    <x v="1202"/>
    <x v="1270"/>
    <x v="953"/>
    <x v="238"/>
    <x v="15"/>
    <x v="544"/>
    <x v="24"/>
    <x v="2"/>
    <x v="17"/>
    <x v="23"/>
    <x v="3"/>
    <x v="219"/>
    <x v="744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77"/>
    <x v="4"/>
    <x v="45"/>
    <x v="1"/>
    <x v="4"/>
    <x v="39"/>
    <x v="39"/>
    <x v="35"/>
    <x v="35"/>
    <x v="0"/>
    <x v="1203"/>
    <x v="1271"/>
    <x v="954"/>
    <x v="213"/>
    <x v="38"/>
    <x v="603"/>
    <x v="98"/>
    <x v="2"/>
    <x v="69"/>
    <x v="7"/>
    <x v="2"/>
    <x v="93"/>
    <x v="443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77"/>
    <x v="37"/>
    <x v="46"/>
    <x v="0"/>
    <x v="33"/>
    <x v="40"/>
    <x v="40"/>
    <x v="36"/>
    <x v="36"/>
    <x v="0"/>
    <x v="652"/>
    <x v="1272"/>
    <x v="955"/>
    <x v="551"/>
    <x v="12"/>
    <x v="898"/>
    <x v="79"/>
    <x v="0"/>
    <x v="10"/>
    <x v="26"/>
    <x v="3"/>
    <x v="163"/>
    <x v="8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77"/>
    <x v="37"/>
    <x v="47"/>
    <x v="0"/>
    <x v="33"/>
    <x v="41"/>
    <x v="41"/>
    <x v="37"/>
    <x v="37"/>
    <x v="0"/>
    <x v="1102"/>
    <x v="1273"/>
    <x v="655"/>
    <x v="552"/>
    <x v="12"/>
    <x v="123"/>
    <x v="19"/>
    <x v="4"/>
    <x v="69"/>
    <x v="35"/>
    <x v="3"/>
    <x v="56"/>
    <x v="72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77"/>
    <x v="38"/>
    <x v="48"/>
    <x v="0"/>
    <x v="34"/>
    <x v="42"/>
    <x v="42"/>
    <x v="38"/>
    <x v="38"/>
    <x v="0"/>
    <x v="1204"/>
    <x v="1274"/>
    <x v="412"/>
    <x v="520"/>
    <x v="56"/>
    <x v="899"/>
    <x v="71"/>
    <x v="15"/>
    <x v="17"/>
    <x v="17"/>
    <x v="2"/>
    <x v="138"/>
    <x v="74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77"/>
    <x v="38"/>
    <x v="49"/>
    <x v="0"/>
    <x v="34"/>
    <x v="43"/>
    <x v="43"/>
    <x v="39"/>
    <x v="39"/>
    <x v="0"/>
    <x v="1205"/>
    <x v="1275"/>
    <x v="947"/>
    <x v="196"/>
    <x v="0"/>
    <x v="63"/>
    <x v="26"/>
    <x v="3"/>
    <x v="11"/>
    <x v="23"/>
    <x v="3"/>
    <x v="219"/>
    <x v="746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78"/>
    <x v="18"/>
    <x v="19"/>
    <x v="0"/>
    <x v="18"/>
    <x v="19"/>
    <x v="19"/>
    <x v="19"/>
    <x v="19"/>
    <x v="0"/>
    <x v="1206"/>
    <x v="1276"/>
    <x v="956"/>
    <x v="112"/>
    <x v="33"/>
    <x v="900"/>
    <x v="224"/>
    <x v="6"/>
    <x v="153"/>
    <x v="116"/>
    <x v="28"/>
    <x v="309"/>
    <x v="194"/>
    <x v="0"/>
    <x v="0"/>
    <x v="5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78"/>
    <x v="21"/>
    <x v="28"/>
    <x v="1"/>
    <x v="5"/>
    <x v="24"/>
    <x v="24"/>
    <x v="20"/>
    <x v="20"/>
    <x v="0"/>
    <x v="1207"/>
    <x v="1277"/>
    <x v="541"/>
    <x v="553"/>
    <x v="26"/>
    <x v="89"/>
    <x v="32"/>
    <x v="2"/>
    <x v="32"/>
    <x v="23"/>
    <x v="3"/>
    <x v="37"/>
    <x v="7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78"/>
    <x v="22"/>
    <x v="29"/>
    <x v="0"/>
    <x v="19"/>
    <x v="25"/>
    <x v="25"/>
    <x v="21"/>
    <x v="21"/>
    <x v="0"/>
    <x v="151"/>
    <x v="1278"/>
    <x v="957"/>
    <x v="250"/>
    <x v="31"/>
    <x v="901"/>
    <x v="82"/>
    <x v="2"/>
    <x v="5"/>
    <x v="16"/>
    <x v="2"/>
    <x v="19"/>
    <x v="7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78"/>
    <x v="24"/>
    <x v="31"/>
    <x v="0"/>
    <x v="21"/>
    <x v="27"/>
    <x v="27"/>
    <x v="23"/>
    <x v="23"/>
    <x v="0"/>
    <x v="1208"/>
    <x v="1279"/>
    <x v="958"/>
    <x v="171"/>
    <x v="37"/>
    <x v="902"/>
    <x v="88"/>
    <x v="7"/>
    <x v="88"/>
    <x v="117"/>
    <x v="14"/>
    <x v="310"/>
    <x v="530"/>
    <x v="0"/>
    <x v="0"/>
    <x v="1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78"/>
    <x v="25"/>
    <x v="32"/>
    <x v="0"/>
    <x v="22"/>
    <x v="28"/>
    <x v="28"/>
    <x v="24"/>
    <x v="24"/>
    <x v="0"/>
    <x v="1209"/>
    <x v="1280"/>
    <x v="959"/>
    <x v="554"/>
    <x v="20"/>
    <x v="346"/>
    <x v="66"/>
    <x v="2"/>
    <x v="23"/>
    <x v="35"/>
    <x v="3"/>
    <x v="213"/>
    <x v="74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78"/>
    <x v="27"/>
    <x v="35"/>
    <x v="1"/>
    <x v="23"/>
    <x v="30"/>
    <x v="30"/>
    <x v="26"/>
    <x v="26"/>
    <x v="0"/>
    <x v="1210"/>
    <x v="1281"/>
    <x v="960"/>
    <x v="60"/>
    <x v="23"/>
    <x v="586"/>
    <x v="74"/>
    <x v="2"/>
    <x v="73"/>
    <x v="13"/>
    <x v="2"/>
    <x v="171"/>
    <x v="190"/>
    <x v="0"/>
    <x v="0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78"/>
    <x v="30"/>
    <x v="38"/>
    <x v="1"/>
    <x v="26"/>
    <x v="33"/>
    <x v="33"/>
    <x v="29"/>
    <x v="29"/>
    <x v="0"/>
    <x v="1211"/>
    <x v="1282"/>
    <x v="124"/>
    <x v="435"/>
    <x v="32"/>
    <x v="357"/>
    <x v="25"/>
    <x v="2"/>
    <x v="48"/>
    <x v="17"/>
    <x v="3"/>
    <x v="21"/>
    <x v="667"/>
    <x v="0"/>
    <x v="0"/>
    <x v="8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78"/>
    <x v="31"/>
    <x v="39"/>
    <x v="0"/>
    <x v="27"/>
    <x v="34"/>
    <x v="34"/>
    <x v="30"/>
    <x v="30"/>
    <x v="0"/>
    <x v="1212"/>
    <x v="1283"/>
    <x v="729"/>
    <x v="54"/>
    <x v="55"/>
    <x v="133"/>
    <x v="74"/>
    <x v="2"/>
    <x v="75"/>
    <x v="8"/>
    <x v="3"/>
    <x v="19"/>
    <x v="7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78"/>
    <x v="32"/>
    <x v="40"/>
    <x v="0"/>
    <x v="28"/>
    <x v="35"/>
    <x v="35"/>
    <x v="31"/>
    <x v="31"/>
    <x v="0"/>
    <x v="1213"/>
    <x v="1284"/>
    <x v="961"/>
    <x v="555"/>
    <x v="4"/>
    <x v="189"/>
    <x v="15"/>
    <x v="7"/>
    <x v="80"/>
    <x v="36"/>
    <x v="2"/>
    <x v="94"/>
    <x v="265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78"/>
    <x v="33"/>
    <x v="41"/>
    <x v="0"/>
    <x v="29"/>
    <x v="36"/>
    <x v="36"/>
    <x v="32"/>
    <x v="32"/>
    <x v="0"/>
    <x v="1214"/>
    <x v="1285"/>
    <x v="962"/>
    <x v="497"/>
    <x v="39"/>
    <x v="903"/>
    <x v="29"/>
    <x v="3"/>
    <x v="26"/>
    <x v="19"/>
    <x v="3"/>
    <x v="170"/>
    <x v="65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78"/>
    <x v="34"/>
    <x v="42"/>
    <x v="0"/>
    <x v="30"/>
    <x v="37"/>
    <x v="37"/>
    <x v="33"/>
    <x v="33"/>
    <x v="0"/>
    <x v="1215"/>
    <x v="1286"/>
    <x v="963"/>
    <x v="119"/>
    <x v="45"/>
    <x v="333"/>
    <x v="110"/>
    <x v="4"/>
    <x v="36"/>
    <x v="118"/>
    <x v="5"/>
    <x v="311"/>
    <x v="364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5"/>
    <x v="25"/>
    <x v="30"/>
  </r>
  <r>
    <x v="78"/>
    <x v="36"/>
    <x v="44"/>
    <x v="1"/>
    <x v="32"/>
    <x v="38"/>
    <x v="38"/>
    <x v="34"/>
    <x v="34"/>
    <x v="0"/>
    <x v="642"/>
    <x v="1287"/>
    <x v="486"/>
    <x v="257"/>
    <x v="15"/>
    <x v="904"/>
    <x v="61"/>
    <x v="1"/>
    <x v="19"/>
    <x v="23"/>
    <x v="3"/>
    <x v="103"/>
    <x v="699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78"/>
    <x v="4"/>
    <x v="45"/>
    <x v="1"/>
    <x v="4"/>
    <x v="39"/>
    <x v="39"/>
    <x v="35"/>
    <x v="35"/>
    <x v="0"/>
    <x v="1216"/>
    <x v="1288"/>
    <x v="964"/>
    <x v="495"/>
    <x v="24"/>
    <x v="344"/>
    <x v="79"/>
    <x v="2"/>
    <x v="34"/>
    <x v="4"/>
    <x v="2"/>
    <x v="10"/>
    <x v="43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78"/>
    <x v="37"/>
    <x v="46"/>
    <x v="0"/>
    <x v="33"/>
    <x v="40"/>
    <x v="40"/>
    <x v="36"/>
    <x v="36"/>
    <x v="0"/>
    <x v="1217"/>
    <x v="1289"/>
    <x v="965"/>
    <x v="288"/>
    <x v="6"/>
    <x v="905"/>
    <x v="79"/>
    <x v="2"/>
    <x v="55"/>
    <x v="26"/>
    <x v="3"/>
    <x v="89"/>
    <x v="27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78"/>
    <x v="37"/>
    <x v="47"/>
    <x v="0"/>
    <x v="33"/>
    <x v="41"/>
    <x v="41"/>
    <x v="37"/>
    <x v="37"/>
    <x v="0"/>
    <x v="1218"/>
    <x v="1290"/>
    <x v="966"/>
    <x v="552"/>
    <x v="12"/>
    <x v="906"/>
    <x v="79"/>
    <x v="1"/>
    <x v="20"/>
    <x v="2"/>
    <x v="1"/>
    <x v="22"/>
    <x v="193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78"/>
    <x v="38"/>
    <x v="48"/>
    <x v="0"/>
    <x v="34"/>
    <x v="42"/>
    <x v="42"/>
    <x v="38"/>
    <x v="38"/>
    <x v="0"/>
    <x v="621"/>
    <x v="1291"/>
    <x v="568"/>
    <x v="285"/>
    <x v="62"/>
    <x v="60"/>
    <x v="24"/>
    <x v="12"/>
    <x v="21"/>
    <x v="17"/>
    <x v="3"/>
    <x v="28"/>
    <x v="71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78"/>
    <x v="38"/>
    <x v="49"/>
    <x v="0"/>
    <x v="34"/>
    <x v="43"/>
    <x v="43"/>
    <x v="39"/>
    <x v="39"/>
    <x v="0"/>
    <x v="1219"/>
    <x v="1292"/>
    <x v="967"/>
    <x v="410"/>
    <x v="15"/>
    <x v="907"/>
    <x v="71"/>
    <x v="6"/>
    <x v="19"/>
    <x v="23"/>
    <x v="2"/>
    <x v="73"/>
    <x v="71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79"/>
    <x v="18"/>
    <x v="19"/>
    <x v="0"/>
    <x v="18"/>
    <x v="19"/>
    <x v="19"/>
    <x v="19"/>
    <x v="19"/>
    <x v="0"/>
    <x v="1220"/>
    <x v="1293"/>
    <x v="968"/>
    <x v="393"/>
    <x v="31"/>
    <x v="207"/>
    <x v="225"/>
    <x v="0"/>
    <x v="154"/>
    <x v="119"/>
    <x v="10"/>
    <x v="312"/>
    <x v="419"/>
    <x v="0"/>
    <x v="0"/>
    <x v="2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79"/>
    <x v="21"/>
    <x v="28"/>
    <x v="1"/>
    <x v="5"/>
    <x v="24"/>
    <x v="24"/>
    <x v="20"/>
    <x v="20"/>
    <x v="0"/>
    <x v="1221"/>
    <x v="1294"/>
    <x v="969"/>
    <x v="308"/>
    <x v="57"/>
    <x v="511"/>
    <x v="226"/>
    <x v="2"/>
    <x v="11"/>
    <x v="23"/>
    <x v="3"/>
    <x v="37"/>
    <x v="75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79"/>
    <x v="22"/>
    <x v="29"/>
    <x v="0"/>
    <x v="19"/>
    <x v="25"/>
    <x v="25"/>
    <x v="21"/>
    <x v="21"/>
    <x v="0"/>
    <x v="1222"/>
    <x v="1295"/>
    <x v="970"/>
    <x v="27"/>
    <x v="34"/>
    <x v="908"/>
    <x v="91"/>
    <x v="2"/>
    <x v="10"/>
    <x v="23"/>
    <x v="3"/>
    <x v="50"/>
    <x v="20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79"/>
    <x v="24"/>
    <x v="31"/>
    <x v="0"/>
    <x v="21"/>
    <x v="27"/>
    <x v="27"/>
    <x v="23"/>
    <x v="23"/>
    <x v="0"/>
    <x v="1223"/>
    <x v="1296"/>
    <x v="971"/>
    <x v="421"/>
    <x v="41"/>
    <x v="909"/>
    <x v="133"/>
    <x v="1"/>
    <x v="86"/>
    <x v="99"/>
    <x v="13"/>
    <x v="305"/>
    <x v="496"/>
    <x v="0"/>
    <x v="0"/>
    <x v="5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79"/>
    <x v="25"/>
    <x v="32"/>
    <x v="0"/>
    <x v="22"/>
    <x v="28"/>
    <x v="28"/>
    <x v="24"/>
    <x v="24"/>
    <x v="0"/>
    <x v="1224"/>
    <x v="1297"/>
    <x v="972"/>
    <x v="556"/>
    <x v="48"/>
    <x v="114"/>
    <x v="64"/>
    <x v="2"/>
    <x v="23"/>
    <x v="7"/>
    <x v="3"/>
    <x v="89"/>
    <x v="67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79"/>
    <x v="27"/>
    <x v="35"/>
    <x v="1"/>
    <x v="23"/>
    <x v="30"/>
    <x v="30"/>
    <x v="26"/>
    <x v="26"/>
    <x v="0"/>
    <x v="1225"/>
    <x v="1298"/>
    <x v="930"/>
    <x v="70"/>
    <x v="23"/>
    <x v="910"/>
    <x v="108"/>
    <x v="2"/>
    <x v="93"/>
    <x v="13"/>
    <x v="9"/>
    <x v="75"/>
    <x v="379"/>
    <x v="0"/>
    <x v="0"/>
    <x v="1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79"/>
    <x v="30"/>
    <x v="38"/>
    <x v="1"/>
    <x v="26"/>
    <x v="33"/>
    <x v="33"/>
    <x v="29"/>
    <x v="29"/>
    <x v="0"/>
    <x v="1226"/>
    <x v="1299"/>
    <x v="764"/>
    <x v="257"/>
    <x v="32"/>
    <x v="785"/>
    <x v="53"/>
    <x v="1"/>
    <x v="103"/>
    <x v="17"/>
    <x v="3"/>
    <x v="148"/>
    <x v="752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79"/>
    <x v="31"/>
    <x v="39"/>
    <x v="0"/>
    <x v="27"/>
    <x v="34"/>
    <x v="34"/>
    <x v="30"/>
    <x v="30"/>
    <x v="0"/>
    <x v="1227"/>
    <x v="1300"/>
    <x v="973"/>
    <x v="557"/>
    <x v="11"/>
    <x v="855"/>
    <x v="74"/>
    <x v="2"/>
    <x v="48"/>
    <x v="9"/>
    <x v="1"/>
    <x v="50"/>
    <x v="753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79"/>
    <x v="32"/>
    <x v="40"/>
    <x v="0"/>
    <x v="28"/>
    <x v="35"/>
    <x v="35"/>
    <x v="31"/>
    <x v="31"/>
    <x v="0"/>
    <x v="698"/>
    <x v="1301"/>
    <x v="974"/>
    <x v="558"/>
    <x v="18"/>
    <x v="748"/>
    <x v="56"/>
    <x v="2"/>
    <x v="95"/>
    <x v="4"/>
    <x v="7"/>
    <x v="313"/>
    <x v="75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79"/>
    <x v="33"/>
    <x v="41"/>
    <x v="0"/>
    <x v="29"/>
    <x v="36"/>
    <x v="36"/>
    <x v="32"/>
    <x v="32"/>
    <x v="0"/>
    <x v="1228"/>
    <x v="1302"/>
    <x v="975"/>
    <x v="274"/>
    <x v="15"/>
    <x v="197"/>
    <x v="66"/>
    <x v="7"/>
    <x v="12"/>
    <x v="7"/>
    <x v="2"/>
    <x v="213"/>
    <x v="75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79"/>
    <x v="34"/>
    <x v="42"/>
    <x v="0"/>
    <x v="30"/>
    <x v="37"/>
    <x v="37"/>
    <x v="33"/>
    <x v="33"/>
    <x v="0"/>
    <x v="1229"/>
    <x v="1303"/>
    <x v="976"/>
    <x v="119"/>
    <x v="22"/>
    <x v="150"/>
    <x v="200"/>
    <x v="3"/>
    <x v="98"/>
    <x v="120"/>
    <x v="2"/>
    <x v="195"/>
    <x v="21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79"/>
    <x v="36"/>
    <x v="44"/>
    <x v="1"/>
    <x v="32"/>
    <x v="38"/>
    <x v="38"/>
    <x v="34"/>
    <x v="34"/>
    <x v="0"/>
    <x v="1230"/>
    <x v="1304"/>
    <x v="916"/>
    <x v="495"/>
    <x v="15"/>
    <x v="911"/>
    <x v="28"/>
    <x v="2"/>
    <x v="9"/>
    <x v="18"/>
    <x v="3"/>
    <x v="73"/>
    <x v="756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79"/>
    <x v="4"/>
    <x v="45"/>
    <x v="1"/>
    <x v="4"/>
    <x v="39"/>
    <x v="39"/>
    <x v="35"/>
    <x v="35"/>
    <x v="0"/>
    <x v="1231"/>
    <x v="1305"/>
    <x v="180"/>
    <x v="225"/>
    <x v="38"/>
    <x v="912"/>
    <x v="74"/>
    <x v="2"/>
    <x v="64"/>
    <x v="50"/>
    <x v="3"/>
    <x v="56"/>
    <x v="757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79"/>
    <x v="37"/>
    <x v="46"/>
    <x v="0"/>
    <x v="33"/>
    <x v="40"/>
    <x v="40"/>
    <x v="36"/>
    <x v="36"/>
    <x v="0"/>
    <x v="1232"/>
    <x v="1306"/>
    <x v="977"/>
    <x v="559"/>
    <x v="12"/>
    <x v="913"/>
    <x v="76"/>
    <x v="0"/>
    <x v="72"/>
    <x v="31"/>
    <x v="3"/>
    <x v="77"/>
    <x v="31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79"/>
    <x v="37"/>
    <x v="47"/>
    <x v="0"/>
    <x v="33"/>
    <x v="41"/>
    <x v="41"/>
    <x v="37"/>
    <x v="37"/>
    <x v="0"/>
    <x v="851"/>
    <x v="1307"/>
    <x v="978"/>
    <x v="560"/>
    <x v="14"/>
    <x v="914"/>
    <x v="66"/>
    <x v="8"/>
    <x v="34"/>
    <x v="2"/>
    <x v="3"/>
    <x v="171"/>
    <x v="25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79"/>
    <x v="38"/>
    <x v="48"/>
    <x v="0"/>
    <x v="34"/>
    <x v="42"/>
    <x v="42"/>
    <x v="38"/>
    <x v="38"/>
    <x v="0"/>
    <x v="920"/>
    <x v="1308"/>
    <x v="979"/>
    <x v="183"/>
    <x v="0"/>
    <x v="915"/>
    <x v="24"/>
    <x v="6"/>
    <x v="17"/>
    <x v="23"/>
    <x v="1"/>
    <x v="128"/>
    <x v="75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79"/>
    <x v="38"/>
    <x v="49"/>
    <x v="0"/>
    <x v="34"/>
    <x v="43"/>
    <x v="43"/>
    <x v="39"/>
    <x v="39"/>
    <x v="0"/>
    <x v="1233"/>
    <x v="1309"/>
    <x v="361"/>
    <x v="331"/>
    <x v="24"/>
    <x v="916"/>
    <x v="26"/>
    <x v="4"/>
    <x v="21"/>
    <x v="23"/>
    <x v="3"/>
    <x v="67"/>
    <x v="75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0"/>
    <x v="18"/>
    <x v="19"/>
    <x v="0"/>
    <x v="18"/>
    <x v="19"/>
    <x v="19"/>
    <x v="19"/>
    <x v="19"/>
    <x v="0"/>
    <x v="1234"/>
    <x v="1310"/>
    <x v="980"/>
    <x v="542"/>
    <x v="30"/>
    <x v="211"/>
    <x v="63"/>
    <x v="4"/>
    <x v="155"/>
    <x v="121"/>
    <x v="6"/>
    <x v="314"/>
    <x v="557"/>
    <x v="0"/>
    <x v="0"/>
    <x v="5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80"/>
    <x v="11"/>
    <x v="21"/>
    <x v="1"/>
    <x v="11"/>
    <x v="20"/>
    <x v="20"/>
    <x v="20"/>
    <x v="20"/>
    <x v="0"/>
    <x v="1235"/>
    <x v="1311"/>
    <x v="502"/>
    <x v="244"/>
    <x v="27"/>
    <x v="495"/>
    <x v="32"/>
    <x v="2"/>
    <x v="11"/>
    <x v="17"/>
    <x v="3"/>
    <x v="33"/>
    <x v="76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80"/>
    <x v="21"/>
    <x v="28"/>
    <x v="1"/>
    <x v="5"/>
    <x v="24"/>
    <x v="24"/>
    <x v="20"/>
    <x v="20"/>
    <x v="0"/>
    <x v="1236"/>
    <x v="1312"/>
    <x v="873"/>
    <x v="182"/>
    <x v="54"/>
    <x v="917"/>
    <x v="38"/>
    <x v="2"/>
    <x v="32"/>
    <x v="17"/>
    <x v="3"/>
    <x v="37"/>
    <x v="76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80"/>
    <x v="22"/>
    <x v="29"/>
    <x v="0"/>
    <x v="19"/>
    <x v="25"/>
    <x v="25"/>
    <x v="21"/>
    <x v="21"/>
    <x v="0"/>
    <x v="1237"/>
    <x v="1313"/>
    <x v="260"/>
    <x v="53"/>
    <x v="31"/>
    <x v="918"/>
    <x v="74"/>
    <x v="2"/>
    <x v="51"/>
    <x v="18"/>
    <x v="3"/>
    <x v="50"/>
    <x v="24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80"/>
    <x v="24"/>
    <x v="31"/>
    <x v="0"/>
    <x v="21"/>
    <x v="27"/>
    <x v="27"/>
    <x v="23"/>
    <x v="23"/>
    <x v="0"/>
    <x v="1238"/>
    <x v="1314"/>
    <x v="981"/>
    <x v="27"/>
    <x v="37"/>
    <x v="919"/>
    <x v="214"/>
    <x v="5"/>
    <x v="14"/>
    <x v="122"/>
    <x v="29"/>
    <x v="1"/>
    <x v="762"/>
    <x v="0"/>
    <x v="0"/>
    <x v="1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80"/>
    <x v="25"/>
    <x v="32"/>
    <x v="0"/>
    <x v="22"/>
    <x v="28"/>
    <x v="28"/>
    <x v="24"/>
    <x v="24"/>
    <x v="0"/>
    <x v="1239"/>
    <x v="1315"/>
    <x v="982"/>
    <x v="554"/>
    <x v="18"/>
    <x v="920"/>
    <x v="40"/>
    <x v="1"/>
    <x v="72"/>
    <x v="35"/>
    <x v="3"/>
    <x v="10"/>
    <x v="434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80"/>
    <x v="27"/>
    <x v="35"/>
    <x v="1"/>
    <x v="23"/>
    <x v="30"/>
    <x v="30"/>
    <x v="26"/>
    <x v="26"/>
    <x v="0"/>
    <x v="1240"/>
    <x v="1316"/>
    <x v="983"/>
    <x v="179"/>
    <x v="23"/>
    <x v="264"/>
    <x v="97"/>
    <x v="0"/>
    <x v="8"/>
    <x v="13"/>
    <x v="1"/>
    <x v="246"/>
    <x v="554"/>
    <x v="0"/>
    <x v="0"/>
    <x v="2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80"/>
    <x v="30"/>
    <x v="38"/>
    <x v="1"/>
    <x v="26"/>
    <x v="33"/>
    <x v="33"/>
    <x v="29"/>
    <x v="29"/>
    <x v="0"/>
    <x v="1241"/>
    <x v="1317"/>
    <x v="984"/>
    <x v="435"/>
    <x v="32"/>
    <x v="641"/>
    <x v="97"/>
    <x v="1"/>
    <x v="5"/>
    <x v="23"/>
    <x v="7"/>
    <x v="213"/>
    <x v="16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80"/>
    <x v="31"/>
    <x v="39"/>
    <x v="0"/>
    <x v="27"/>
    <x v="34"/>
    <x v="34"/>
    <x v="30"/>
    <x v="30"/>
    <x v="0"/>
    <x v="1242"/>
    <x v="1318"/>
    <x v="985"/>
    <x v="549"/>
    <x v="17"/>
    <x v="327"/>
    <x v="82"/>
    <x v="0"/>
    <x v="55"/>
    <x v="13"/>
    <x v="3"/>
    <x v="124"/>
    <x v="76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80"/>
    <x v="32"/>
    <x v="40"/>
    <x v="0"/>
    <x v="28"/>
    <x v="35"/>
    <x v="35"/>
    <x v="31"/>
    <x v="31"/>
    <x v="0"/>
    <x v="1243"/>
    <x v="1319"/>
    <x v="986"/>
    <x v="102"/>
    <x v="65"/>
    <x v="921"/>
    <x v="64"/>
    <x v="0"/>
    <x v="124"/>
    <x v="25"/>
    <x v="4"/>
    <x v="59"/>
    <x v="726"/>
    <x v="2"/>
    <x v="9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80"/>
    <x v="33"/>
    <x v="41"/>
    <x v="0"/>
    <x v="29"/>
    <x v="36"/>
    <x v="36"/>
    <x v="32"/>
    <x v="32"/>
    <x v="0"/>
    <x v="1244"/>
    <x v="1320"/>
    <x v="987"/>
    <x v="196"/>
    <x v="33"/>
    <x v="922"/>
    <x v="53"/>
    <x v="4"/>
    <x v="9"/>
    <x v="18"/>
    <x v="2"/>
    <x v="97"/>
    <x v="76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80"/>
    <x v="34"/>
    <x v="42"/>
    <x v="0"/>
    <x v="30"/>
    <x v="37"/>
    <x v="37"/>
    <x v="33"/>
    <x v="33"/>
    <x v="0"/>
    <x v="1245"/>
    <x v="1321"/>
    <x v="988"/>
    <x v="488"/>
    <x v="62"/>
    <x v="281"/>
    <x v="59"/>
    <x v="4"/>
    <x v="101"/>
    <x v="123"/>
    <x v="1"/>
    <x v="315"/>
    <x v="76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80"/>
    <x v="36"/>
    <x v="44"/>
    <x v="1"/>
    <x v="32"/>
    <x v="38"/>
    <x v="38"/>
    <x v="34"/>
    <x v="34"/>
    <x v="0"/>
    <x v="1246"/>
    <x v="1322"/>
    <x v="245"/>
    <x v="257"/>
    <x v="15"/>
    <x v="870"/>
    <x v="53"/>
    <x v="2"/>
    <x v="72"/>
    <x v="19"/>
    <x v="2"/>
    <x v="97"/>
    <x v="766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80"/>
    <x v="4"/>
    <x v="45"/>
    <x v="1"/>
    <x v="4"/>
    <x v="39"/>
    <x v="39"/>
    <x v="35"/>
    <x v="35"/>
    <x v="0"/>
    <x v="1247"/>
    <x v="1323"/>
    <x v="989"/>
    <x v="327"/>
    <x v="24"/>
    <x v="781"/>
    <x v="79"/>
    <x v="2"/>
    <x v="69"/>
    <x v="4"/>
    <x v="3"/>
    <x v="68"/>
    <x v="633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80"/>
    <x v="37"/>
    <x v="46"/>
    <x v="0"/>
    <x v="33"/>
    <x v="40"/>
    <x v="40"/>
    <x v="36"/>
    <x v="36"/>
    <x v="0"/>
    <x v="540"/>
    <x v="1324"/>
    <x v="990"/>
    <x v="161"/>
    <x v="5"/>
    <x v="164"/>
    <x v="49"/>
    <x v="0"/>
    <x v="64"/>
    <x v="45"/>
    <x v="3"/>
    <x v="88"/>
    <x v="72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0"/>
    <x v="37"/>
    <x v="47"/>
    <x v="0"/>
    <x v="33"/>
    <x v="41"/>
    <x v="41"/>
    <x v="37"/>
    <x v="37"/>
    <x v="0"/>
    <x v="1248"/>
    <x v="1325"/>
    <x v="991"/>
    <x v="326"/>
    <x v="16"/>
    <x v="923"/>
    <x v="122"/>
    <x v="2"/>
    <x v="103"/>
    <x v="0"/>
    <x v="3"/>
    <x v="313"/>
    <x v="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0"/>
    <x v="38"/>
    <x v="48"/>
    <x v="0"/>
    <x v="34"/>
    <x v="42"/>
    <x v="42"/>
    <x v="38"/>
    <x v="38"/>
    <x v="0"/>
    <x v="1249"/>
    <x v="1326"/>
    <x v="992"/>
    <x v="352"/>
    <x v="21"/>
    <x v="924"/>
    <x v="68"/>
    <x v="4"/>
    <x v="32"/>
    <x v="16"/>
    <x v="2"/>
    <x v="103"/>
    <x v="76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0"/>
    <x v="38"/>
    <x v="49"/>
    <x v="0"/>
    <x v="34"/>
    <x v="43"/>
    <x v="43"/>
    <x v="39"/>
    <x v="39"/>
    <x v="0"/>
    <x v="1250"/>
    <x v="1327"/>
    <x v="993"/>
    <x v="180"/>
    <x v="38"/>
    <x v="595"/>
    <x v="54"/>
    <x v="8"/>
    <x v="21"/>
    <x v="18"/>
    <x v="3"/>
    <x v="61"/>
    <x v="17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1"/>
    <x v="18"/>
    <x v="19"/>
    <x v="0"/>
    <x v="18"/>
    <x v="19"/>
    <x v="19"/>
    <x v="19"/>
    <x v="19"/>
    <x v="0"/>
    <x v="1251"/>
    <x v="1328"/>
    <x v="994"/>
    <x v="263"/>
    <x v="56"/>
    <x v="925"/>
    <x v="178"/>
    <x v="0"/>
    <x v="92"/>
    <x v="43"/>
    <x v="7"/>
    <x v="316"/>
    <x v="515"/>
    <x v="0"/>
    <x v="0"/>
    <x v="1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81"/>
    <x v="11"/>
    <x v="21"/>
    <x v="1"/>
    <x v="11"/>
    <x v="20"/>
    <x v="20"/>
    <x v="20"/>
    <x v="20"/>
    <x v="0"/>
    <x v="1252"/>
    <x v="1329"/>
    <x v="995"/>
    <x v="108"/>
    <x v="70"/>
    <x v="926"/>
    <x v="43"/>
    <x v="0"/>
    <x v="9"/>
    <x v="6"/>
    <x v="3"/>
    <x v="82"/>
    <x v="76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81"/>
    <x v="22"/>
    <x v="29"/>
    <x v="0"/>
    <x v="19"/>
    <x v="25"/>
    <x v="25"/>
    <x v="21"/>
    <x v="21"/>
    <x v="0"/>
    <x v="1253"/>
    <x v="1330"/>
    <x v="47"/>
    <x v="53"/>
    <x v="33"/>
    <x v="94"/>
    <x v="74"/>
    <x v="0"/>
    <x v="69"/>
    <x v="16"/>
    <x v="3"/>
    <x v="19"/>
    <x v="6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81"/>
    <x v="24"/>
    <x v="31"/>
    <x v="0"/>
    <x v="21"/>
    <x v="27"/>
    <x v="27"/>
    <x v="23"/>
    <x v="23"/>
    <x v="0"/>
    <x v="1254"/>
    <x v="1331"/>
    <x v="996"/>
    <x v="221"/>
    <x v="73"/>
    <x v="927"/>
    <x v="46"/>
    <x v="1"/>
    <x v="41"/>
    <x v="79"/>
    <x v="28"/>
    <x v="317"/>
    <x v="306"/>
    <x v="0"/>
    <x v="0"/>
    <x v="2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81"/>
    <x v="25"/>
    <x v="32"/>
    <x v="0"/>
    <x v="22"/>
    <x v="28"/>
    <x v="28"/>
    <x v="24"/>
    <x v="24"/>
    <x v="0"/>
    <x v="1255"/>
    <x v="1332"/>
    <x v="997"/>
    <x v="561"/>
    <x v="11"/>
    <x v="182"/>
    <x v="209"/>
    <x v="2"/>
    <x v="64"/>
    <x v="0"/>
    <x v="3"/>
    <x v="289"/>
    <x v="12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81"/>
    <x v="27"/>
    <x v="35"/>
    <x v="1"/>
    <x v="23"/>
    <x v="30"/>
    <x v="30"/>
    <x v="26"/>
    <x v="26"/>
    <x v="0"/>
    <x v="1256"/>
    <x v="1333"/>
    <x v="955"/>
    <x v="374"/>
    <x v="45"/>
    <x v="928"/>
    <x v="119"/>
    <x v="4"/>
    <x v="125"/>
    <x v="3"/>
    <x v="0"/>
    <x v="264"/>
    <x v="366"/>
    <x v="0"/>
    <x v="0"/>
    <x v="13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81"/>
    <x v="30"/>
    <x v="38"/>
    <x v="1"/>
    <x v="26"/>
    <x v="33"/>
    <x v="33"/>
    <x v="29"/>
    <x v="29"/>
    <x v="0"/>
    <x v="1257"/>
    <x v="1334"/>
    <x v="998"/>
    <x v="36"/>
    <x v="32"/>
    <x v="294"/>
    <x v="33"/>
    <x v="2"/>
    <x v="69"/>
    <x v="18"/>
    <x v="0"/>
    <x v="106"/>
    <x v="76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81"/>
    <x v="31"/>
    <x v="39"/>
    <x v="0"/>
    <x v="27"/>
    <x v="34"/>
    <x v="34"/>
    <x v="30"/>
    <x v="30"/>
    <x v="0"/>
    <x v="1258"/>
    <x v="873"/>
    <x v="999"/>
    <x v="353"/>
    <x v="55"/>
    <x v="475"/>
    <x v="37"/>
    <x v="1"/>
    <x v="23"/>
    <x v="31"/>
    <x v="3"/>
    <x v="128"/>
    <x v="77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81"/>
    <x v="32"/>
    <x v="40"/>
    <x v="0"/>
    <x v="28"/>
    <x v="35"/>
    <x v="35"/>
    <x v="31"/>
    <x v="31"/>
    <x v="0"/>
    <x v="1259"/>
    <x v="1335"/>
    <x v="635"/>
    <x v="337"/>
    <x v="20"/>
    <x v="537"/>
    <x v="82"/>
    <x v="2"/>
    <x v="64"/>
    <x v="50"/>
    <x v="3"/>
    <x v="38"/>
    <x v="38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81"/>
    <x v="34"/>
    <x v="42"/>
    <x v="0"/>
    <x v="30"/>
    <x v="37"/>
    <x v="37"/>
    <x v="33"/>
    <x v="33"/>
    <x v="0"/>
    <x v="1260"/>
    <x v="1336"/>
    <x v="1000"/>
    <x v="562"/>
    <x v="11"/>
    <x v="929"/>
    <x v="227"/>
    <x v="17"/>
    <x v="94"/>
    <x v="124"/>
    <x v="7"/>
    <x v="318"/>
    <x v="726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81"/>
    <x v="36"/>
    <x v="44"/>
    <x v="1"/>
    <x v="32"/>
    <x v="38"/>
    <x v="38"/>
    <x v="34"/>
    <x v="34"/>
    <x v="0"/>
    <x v="1261"/>
    <x v="1198"/>
    <x v="135"/>
    <x v="160"/>
    <x v="56"/>
    <x v="930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81"/>
    <x v="4"/>
    <x v="45"/>
    <x v="1"/>
    <x v="4"/>
    <x v="39"/>
    <x v="39"/>
    <x v="35"/>
    <x v="35"/>
    <x v="0"/>
    <x v="710"/>
    <x v="1337"/>
    <x v="1001"/>
    <x v="43"/>
    <x v="15"/>
    <x v="931"/>
    <x v="29"/>
    <x v="2"/>
    <x v="60"/>
    <x v="35"/>
    <x v="2"/>
    <x v="24"/>
    <x v="77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81"/>
    <x v="37"/>
    <x v="46"/>
    <x v="0"/>
    <x v="33"/>
    <x v="40"/>
    <x v="40"/>
    <x v="36"/>
    <x v="36"/>
    <x v="0"/>
    <x v="514"/>
    <x v="1338"/>
    <x v="1002"/>
    <x v="558"/>
    <x v="3"/>
    <x v="307"/>
    <x v="19"/>
    <x v="0"/>
    <x v="53"/>
    <x v="13"/>
    <x v="3"/>
    <x v="22"/>
    <x v="48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1"/>
    <x v="37"/>
    <x v="47"/>
    <x v="0"/>
    <x v="33"/>
    <x v="41"/>
    <x v="41"/>
    <x v="37"/>
    <x v="37"/>
    <x v="0"/>
    <x v="1262"/>
    <x v="1339"/>
    <x v="1003"/>
    <x v="322"/>
    <x v="16"/>
    <x v="220"/>
    <x v="150"/>
    <x v="4"/>
    <x v="44"/>
    <x v="65"/>
    <x v="2"/>
    <x v="201"/>
    <x v="1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1"/>
    <x v="38"/>
    <x v="48"/>
    <x v="0"/>
    <x v="34"/>
    <x v="42"/>
    <x v="42"/>
    <x v="38"/>
    <x v="38"/>
    <x v="0"/>
    <x v="1263"/>
    <x v="960"/>
    <x v="234"/>
    <x v="165"/>
    <x v="15"/>
    <x v="576"/>
    <x v="53"/>
    <x v="13"/>
    <x v="11"/>
    <x v="125"/>
    <x v="7"/>
    <x v="24"/>
    <x v="38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1"/>
    <x v="38"/>
    <x v="49"/>
    <x v="0"/>
    <x v="34"/>
    <x v="43"/>
    <x v="43"/>
    <x v="39"/>
    <x v="39"/>
    <x v="0"/>
    <x v="1264"/>
    <x v="1340"/>
    <x v="874"/>
    <x v="395"/>
    <x v="15"/>
    <x v="932"/>
    <x v="28"/>
    <x v="0"/>
    <x v="19"/>
    <x v="17"/>
    <x v="3"/>
    <x v="27"/>
    <x v="77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2"/>
    <x v="18"/>
    <x v="19"/>
    <x v="0"/>
    <x v="18"/>
    <x v="19"/>
    <x v="19"/>
    <x v="19"/>
    <x v="19"/>
    <x v="0"/>
    <x v="1265"/>
    <x v="1341"/>
    <x v="624"/>
    <x v="162"/>
    <x v="21"/>
    <x v="648"/>
    <x v="180"/>
    <x v="1"/>
    <x v="156"/>
    <x v="52"/>
    <x v="4"/>
    <x v="316"/>
    <x v="31"/>
    <x v="0"/>
    <x v="0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82"/>
    <x v="11"/>
    <x v="21"/>
    <x v="1"/>
    <x v="11"/>
    <x v="20"/>
    <x v="20"/>
    <x v="20"/>
    <x v="20"/>
    <x v="0"/>
    <x v="1266"/>
    <x v="1342"/>
    <x v="1004"/>
    <x v="328"/>
    <x v="35"/>
    <x v="933"/>
    <x v="61"/>
    <x v="1"/>
    <x v="11"/>
    <x v="45"/>
    <x v="2"/>
    <x v="72"/>
    <x v="77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82"/>
    <x v="22"/>
    <x v="29"/>
    <x v="0"/>
    <x v="19"/>
    <x v="25"/>
    <x v="25"/>
    <x v="21"/>
    <x v="21"/>
    <x v="0"/>
    <x v="1267"/>
    <x v="1343"/>
    <x v="299"/>
    <x v="434"/>
    <x v="31"/>
    <x v="392"/>
    <x v="19"/>
    <x v="1"/>
    <x v="34"/>
    <x v="19"/>
    <x v="2"/>
    <x v="177"/>
    <x v="8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82"/>
    <x v="24"/>
    <x v="31"/>
    <x v="0"/>
    <x v="21"/>
    <x v="27"/>
    <x v="27"/>
    <x v="23"/>
    <x v="23"/>
    <x v="0"/>
    <x v="1268"/>
    <x v="1344"/>
    <x v="1005"/>
    <x v="162"/>
    <x v="36"/>
    <x v="934"/>
    <x v="182"/>
    <x v="8"/>
    <x v="137"/>
    <x v="126"/>
    <x v="14"/>
    <x v="319"/>
    <x v="139"/>
    <x v="0"/>
    <x v="0"/>
    <x v="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82"/>
    <x v="25"/>
    <x v="32"/>
    <x v="0"/>
    <x v="22"/>
    <x v="28"/>
    <x v="28"/>
    <x v="24"/>
    <x v="24"/>
    <x v="0"/>
    <x v="1269"/>
    <x v="1345"/>
    <x v="1006"/>
    <x v="563"/>
    <x v="19"/>
    <x v="935"/>
    <x v="87"/>
    <x v="2"/>
    <x v="64"/>
    <x v="10"/>
    <x v="2"/>
    <x v="251"/>
    <x v="649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82"/>
    <x v="27"/>
    <x v="35"/>
    <x v="1"/>
    <x v="23"/>
    <x v="30"/>
    <x v="30"/>
    <x v="26"/>
    <x v="26"/>
    <x v="0"/>
    <x v="1270"/>
    <x v="1346"/>
    <x v="1007"/>
    <x v="157"/>
    <x v="23"/>
    <x v="487"/>
    <x v="141"/>
    <x v="1"/>
    <x v="45"/>
    <x v="8"/>
    <x v="1"/>
    <x v="273"/>
    <x v="261"/>
    <x v="0"/>
    <x v="0"/>
    <x v="4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82"/>
    <x v="30"/>
    <x v="38"/>
    <x v="1"/>
    <x v="26"/>
    <x v="33"/>
    <x v="33"/>
    <x v="29"/>
    <x v="29"/>
    <x v="0"/>
    <x v="1271"/>
    <x v="1347"/>
    <x v="1008"/>
    <x v="33"/>
    <x v="24"/>
    <x v="936"/>
    <x v="97"/>
    <x v="2"/>
    <x v="69"/>
    <x v="23"/>
    <x v="1"/>
    <x v="156"/>
    <x v="774"/>
    <x v="0"/>
    <x v="0"/>
    <x v="1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82"/>
    <x v="31"/>
    <x v="39"/>
    <x v="0"/>
    <x v="27"/>
    <x v="34"/>
    <x v="34"/>
    <x v="30"/>
    <x v="30"/>
    <x v="0"/>
    <x v="1272"/>
    <x v="1348"/>
    <x v="1009"/>
    <x v="132"/>
    <x v="55"/>
    <x v="740"/>
    <x v="33"/>
    <x v="2"/>
    <x v="12"/>
    <x v="13"/>
    <x v="0"/>
    <x v="97"/>
    <x v="77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82"/>
    <x v="32"/>
    <x v="40"/>
    <x v="0"/>
    <x v="28"/>
    <x v="35"/>
    <x v="35"/>
    <x v="31"/>
    <x v="31"/>
    <x v="0"/>
    <x v="1273"/>
    <x v="1253"/>
    <x v="237"/>
    <x v="139"/>
    <x v="20"/>
    <x v="937"/>
    <x v="72"/>
    <x v="0"/>
    <x v="10"/>
    <x v="54"/>
    <x v="3"/>
    <x v="153"/>
    <x v="40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82"/>
    <x v="34"/>
    <x v="42"/>
    <x v="0"/>
    <x v="30"/>
    <x v="37"/>
    <x v="37"/>
    <x v="33"/>
    <x v="33"/>
    <x v="0"/>
    <x v="1274"/>
    <x v="1349"/>
    <x v="1010"/>
    <x v="564"/>
    <x v="2"/>
    <x v="797"/>
    <x v="35"/>
    <x v="9"/>
    <x v="3"/>
    <x v="127"/>
    <x v="0"/>
    <x v="35"/>
    <x v="4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82"/>
    <x v="4"/>
    <x v="45"/>
    <x v="1"/>
    <x v="4"/>
    <x v="39"/>
    <x v="39"/>
    <x v="35"/>
    <x v="35"/>
    <x v="0"/>
    <x v="1103"/>
    <x v="1350"/>
    <x v="222"/>
    <x v="238"/>
    <x v="24"/>
    <x v="938"/>
    <x v="48"/>
    <x v="2"/>
    <x v="19"/>
    <x v="13"/>
    <x v="2"/>
    <x v="54"/>
    <x v="26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82"/>
    <x v="37"/>
    <x v="46"/>
    <x v="0"/>
    <x v="33"/>
    <x v="40"/>
    <x v="40"/>
    <x v="36"/>
    <x v="36"/>
    <x v="0"/>
    <x v="1275"/>
    <x v="1351"/>
    <x v="1011"/>
    <x v="168"/>
    <x v="1"/>
    <x v="939"/>
    <x v="74"/>
    <x v="0"/>
    <x v="72"/>
    <x v="15"/>
    <x v="3"/>
    <x v="93"/>
    <x v="478"/>
    <x v="2"/>
    <x v="11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2"/>
    <x v="37"/>
    <x v="47"/>
    <x v="0"/>
    <x v="33"/>
    <x v="41"/>
    <x v="41"/>
    <x v="37"/>
    <x v="37"/>
    <x v="0"/>
    <x v="1276"/>
    <x v="1352"/>
    <x v="1012"/>
    <x v="8"/>
    <x v="16"/>
    <x v="940"/>
    <x v="72"/>
    <x v="1"/>
    <x v="64"/>
    <x v="8"/>
    <x v="2"/>
    <x v="179"/>
    <x v="44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2"/>
    <x v="38"/>
    <x v="48"/>
    <x v="0"/>
    <x v="34"/>
    <x v="42"/>
    <x v="42"/>
    <x v="38"/>
    <x v="38"/>
    <x v="0"/>
    <x v="1277"/>
    <x v="1353"/>
    <x v="459"/>
    <x v="565"/>
    <x v="21"/>
    <x v="605"/>
    <x v="76"/>
    <x v="13"/>
    <x v="17"/>
    <x v="23"/>
    <x v="3"/>
    <x v="82"/>
    <x v="776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2"/>
    <x v="38"/>
    <x v="49"/>
    <x v="0"/>
    <x v="34"/>
    <x v="43"/>
    <x v="43"/>
    <x v="39"/>
    <x v="39"/>
    <x v="0"/>
    <x v="1278"/>
    <x v="1354"/>
    <x v="743"/>
    <x v="3"/>
    <x v="21"/>
    <x v="941"/>
    <x v="74"/>
    <x v="14"/>
    <x v="13"/>
    <x v="16"/>
    <x v="0"/>
    <x v="22"/>
    <x v="46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2"/>
    <x v="39"/>
    <x v="50"/>
    <x v="0"/>
    <x v="35"/>
    <x v="44"/>
    <x v="44"/>
    <x v="40"/>
    <x v="40"/>
    <x v="0"/>
    <x v="1116"/>
    <x v="1355"/>
    <x v="1013"/>
    <x v="566"/>
    <x v="16"/>
    <x v="942"/>
    <x v="17"/>
    <x v="0"/>
    <x v="5"/>
    <x v="31"/>
    <x v="5"/>
    <x v="68"/>
    <x v="44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82"/>
    <x v="40"/>
    <x v="51"/>
    <x v="0"/>
    <x v="36"/>
    <x v="45"/>
    <x v="45"/>
    <x v="41"/>
    <x v="41"/>
    <x v="0"/>
    <x v="1279"/>
    <x v="1356"/>
    <x v="1014"/>
    <x v="457"/>
    <x v="13"/>
    <x v="943"/>
    <x v="82"/>
    <x v="1"/>
    <x v="53"/>
    <x v="3"/>
    <x v="2"/>
    <x v="163"/>
    <x v="58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82"/>
    <x v="41"/>
    <x v="52"/>
    <x v="0"/>
    <x v="37"/>
    <x v="46"/>
    <x v="46"/>
    <x v="42"/>
    <x v="42"/>
    <x v="0"/>
    <x v="1280"/>
    <x v="1357"/>
    <x v="765"/>
    <x v="417"/>
    <x v="55"/>
    <x v="244"/>
    <x v="13"/>
    <x v="2"/>
    <x v="7"/>
    <x v="13"/>
    <x v="1"/>
    <x v="75"/>
    <x v="777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83"/>
    <x v="18"/>
    <x v="19"/>
    <x v="0"/>
    <x v="18"/>
    <x v="19"/>
    <x v="19"/>
    <x v="19"/>
    <x v="19"/>
    <x v="0"/>
    <x v="1281"/>
    <x v="1358"/>
    <x v="1015"/>
    <x v="532"/>
    <x v="50"/>
    <x v="944"/>
    <x v="172"/>
    <x v="7"/>
    <x v="157"/>
    <x v="30"/>
    <x v="2"/>
    <x v="227"/>
    <x v="740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83"/>
    <x v="11"/>
    <x v="21"/>
    <x v="1"/>
    <x v="11"/>
    <x v="20"/>
    <x v="20"/>
    <x v="20"/>
    <x v="20"/>
    <x v="0"/>
    <x v="1282"/>
    <x v="1359"/>
    <x v="1016"/>
    <x v="389"/>
    <x v="58"/>
    <x v="786"/>
    <x v="97"/>
    <x v="1"/>
    <x v="72"/>
    <x v="2"/>
    <x v="3"/>
    <x v="19"/>
    <x v="77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83"/>
    <x v="22"/>
    <x v="29"/>
    <x v="0"/>
    <x v="19"/>
    <x v="25"/>
    <x v="25"/>
    <x v="21"/>
    <x v="21"/>
    <x v="0"/>
    <x v="1283"/>
    <x v="1360"/>
    <x v="1017"/>
    <x v="94"/>
    <x v="52"/>
    <x v="391"/>
    <x v="33"/>
    <x v="1"/>
    <x v="48"/>
    <x v="18"/>
    <x v="3"/>
    <x v="21"/>
    <x v="430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83"/>
    <x v="24"/>
    <x v="31"/>
    <x v="0"/>
    <x v="21"/>
    <x v="27"/>
    <x v="27"/>
    <x v="23"/>
    <x v="23"/>
    <x v="0"/>
    <x v="1284"/>
    <x v="1361"/>
    <x v="754"/>
    <x v="29"/>
    <x v="37"/>
    <x v="941"/>
    <x v="78"/>
    <x v="1"/>
    <x v="112"/>
    <x v="40"/>
    <x v="11"/>
    <x v="105"/>
    <x v="779"/>
    <x v="0"/>
    <x v="0"/>
    <x v="2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83"/>
    <x v="25"/>
    <x v="32"/>
    <x v="0"/>
    <x v="22"/>
    <x v="28"/>
    <x v="28"/>
    <x v="24"/>
    <x v="24"/>
    <x v="0"/>
    <x v="1285"/>
    <x v="1362"/>
    <x v="1018"/>
    <x v="400"/>
    <x v="1"/>
    <x v="314"/>
    <x v="199"/>
    <x v="4"/>
    <x v="69"/>
    <x v="6"/>
    <x v="2"/>
    <x v="8"/>
    <x v="490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83"/>
    <x v="27"/>
    <x v="35"/>
    <x v="1"/>
    <x v="23"/>
    <x v="30"/>
    <x v="30"/>
    <x v="26"/>
    <x v="26"/>
    <x v="0"/>
    <x v="1286"/>
    <x v="1363"/>
    <x v="1019"/>
    <x v="103"/>
    <x v="4"/>
    <x v="945"/>
    <x v="66"/>
    <x v="0"/>
    <x v="148"/>
    <x v="9"/>
    <x v="0"/>
    <x v="275"/>
    <x v="548"/>
    <x v="0"/>
    <x v="0"/>
    <x v="1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83"/>
    <x v="30"/>
    <x v="38"/>
    <x v="1"/>
    <x v="26"/>
    <x v="33"/>
    <x v="33"/>
    <x v="29"/>
    <x v="29"/>
    <x v="0"/>
    <x v="1287"/>
    <x v="1364"/>
    <x v="1020"/>
    <x v="280"/>
    <x v="43"/>
    <x v="946"/>
    <x v="64"/>
    <x v="2"/>
    <x v="69"/>
    <x v="18"/>
    <x v="7"/>
    <x v="163"/>
    <x v="780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83"/>
    <x v="31"/>
    <x v="39"/>
    <x v="0"/>
    <x v="27"/>
    <x v="34"/>
    <x v="34"/>
    <x v="30"/>
    <x v="30"/>
    <x v="0"/>
    <x v="1288"/>
    <x v="1365"/>
    <x v="1016"/>
    <x v="567"/>
    <x v="20"/>
    <x v="863"/>
    <x v="28"/>
    <x v="2"/>
    <x v="60"/>
    <x v="13"/>
    <x v="2"/>
    <x v="46"/>
    <x v="8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83"/>
    <x v="32"/>
    <x v="40"/>
    <x v="0"/>
    <x v="28"/>
    <x v="35"/>
    <x v="35"/>
    <x v="31"/>
    <x v="31"/>
    <x v="0"/>
    <x v="1289"/>
    <x v="1366"/>
    <x v="1021"/>
    <x v="417"/>
    <x v="16"/>
    <x v="947"/>
    <x v="72"/>
    <x v="2"/>
    <x v="7"/>
    <x v="45"/>
    <x v="2"/>
    <x v="163"/>
    <x v="78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83"/>
    <x v="34"/>
    <x v="42"/>
    <x v="0"/>
    <x v="30"/>
    <x v="37"/>
    <x v="37"/>
    <x v="33"/>
    <x v="33"/>
    <x v="0"/>
    <x v="1290"/>
    <x v="1367"/>
    <x v="1022"/>
    <x v="419"/>
    <x v="3"/>
    <x v="948"/>
    <x v="228"/>
    <x v="6"/>
    <x v="156"/>
    <x v="128"/>
    <x v="1"/>
    <x v="117"/>
    <x v="109"/>
    <x v="0"/>
    <x v="0"/>
    <x v="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83"/>
    <x v="4"/>
    <x v="45"/>
    <x v="1"/>
    <x v="4"/>
    <x v="39"/>
    <x v="39"/>
    <x v="35"/>
    <x v="35"/>
    <x v="0"/>
    <x v="1291"/>
    <x v="1368"/>
    <x v="1023"/>
    <x v="494"/>
    <x v="38"/>
    <x v="949"/>
    <x v="28"/>
    <x v="2"/>
    <x v="26"/>
    <x v="22"/>
    <x v="2"/>
    <x v="57"/>
    <x v="22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83"/>
    <x v="37"/>
    <x v="46"/>
    <x v="0"/>
    <x v="33"/>
    <x v="40"/>
    <x v="40"/>
    <x v="36"/>
    <x v="36"/>
    <x v="0"/>
    <x v="1292"/>
    <x v="1369"/>
    <x v="889"/>
    <x v="176"/>
    <x v="3"/>
    <x v="950"/>
    <x v="79"/>
    <x v="0"/>
    <x v="53"/>
    <x v="3"/>
    <x v="3"/>
    <x v="11"/>
    <x v="22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3"/>
    <x v="37"/>
    <x v="47"/>
    <x v="0"/>
    <x v="33"/>
    <x v="41"/>
    <x v="41"/>
    <x v="37"/>
    <x v="37"/>
    <x v="0"/>
    <x v="265"/>
    <x v="1370"/>
    <x v="1024"/>
    <x v="304"/>
    <x v="16"/>
    <x v="951"/>
    <x v="72"/>
    <x v="1"/>
    <x v="109"/>
    <x v="2"/>
    <x v="2"/>
    <x v="91"/>
    <x v="24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3"/>
    <x v="38"/>
    <x v="48"/>
    <x v="0"/>
    <x v="34"/>
    <x v="42"/>
    <x v="42"/>
    <x v="38"/>
    <x v="38"/>
    <x v="0"/>
    <x v="1293"/>
    <x v="1371"/>
    <x v="1025"/>
    <x v="444"/>
    <x v="32"/>
    <x v="952"/>
    <x v="97"/>
    <x v="18"/>
    <x v="19"/>
    <x v="16"/>
    <x v="1"/>
    <x v="84"/>
    <x v="77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3"/>
    <x v="38"/>
    <x v="49"/>
    <x v="0"/>
    <x v="34"/>
    <x v="43"/>
    <x v="43"/>
    <x v="39"/>
    <x v="39"/>
    <x v="0"/>
    <x v="1294"/>
    <x v="1372"/>
    <x v="255"/>
    <x v="444"/>
    <x v="0"/>
    <x v="80"/>
    <x v="25"/>
    <x v="19"/>
    <x v="21"/>
    <x v="16"/>
    <x v="1"/>
    <x v="148"/>
    <x v="12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3"/>
    <x v="39"/>
    <x v="50"/>
    <x v="0"/>
    <x v="35"/>
    <x v="44"/>
    <x v="44"/>
    <x v="40"/>
    <x v="40"/>
    <x v="0"/>
    <x v="1295"/>
    <x v="1373"/>
    <x v="455"/>
    <x v="568"/>
    <x v="2"/>
    <x v="429"/>
    <x v="97"/>
    <x v="1"/>
    <x v="48"/>
    <x v="22"/>
    <x v="7"/>
    <x v="19"/>
    <x v="37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83"/>
    <x v="40"/>
    <x v="51"/>
    <x v="0"/>
    <x v="36"/>
    <x v="45"/>
    <x v="45"/>
    <x v="41"/>
    <x v="41"/>
    <x v="0"/>
    <x v="946"/>
    <x v="1374"/>
    <x v="1026"/>
    <x v="569"/>
    <x v="19"/>
    <x v="953"/>
    <x v="72"/>
    <x v="1"/>
    <x v="23"/>
    <x v="7"/>
    <x v="3"/>
    <x v="77"/>
    <x v="49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83"/>
    <x v="41"/>
    <x v="52"/>
    <x v="0"/>
    <x v="37"/>
    <x v="46"/>
    <x v="46"/>
    <x v="42"/>
    <x v="42"/>
    <x v="0"/>
    <x v="1296"/>
    <x v="1375"/>
    <x v="1027"/>
    <x v="288"/>
    <x v="10"/>
    <x v="570"/>
    <x v="91"/>
    <x v="0"/>
    <x v="75"/>
    <x v="13"/>
    <x v="3"/>
    <x v="131"/>
    <x v="7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84"/>
    <x v="18"/>
    <x v="19"/>
    <x v="0"/>
    <x v="18"/>
    <x v="19"/>
    <x v="19"/>
    <x v="19"/>
    <x v="19"/>
    <x v="0"/>
    <x v="1297"/>
    <x v="613"/>
    <x v="828"/>
    <x v="473"/>
    <x v="38"/>
    <x v="954"/>
    <x v="182"/>
    <x v="0"/>
    <x v="112"/>
    <x v="28"/>
    <x v="1"/>
    <x v="276"/>
    <x v="81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84"/>
    <x v="11"/>
    <x v="21"/>
    <x v="1"/>
    <x v="11"/>
    <x v="20"/>
    <x v="20"/>
    <x v="20"/>
    <x v="20"/>
    <x v="0"/>
    <x v="1298"/>
    <x v="1376"/>
    <x v="439"/>
    <x v="188"/>
    <x v="58"/>
    <x v="73"/>
    <x v="43"/>
    <x v="2"/>
    <x v="23"/>
    <x v="10"/>
    <x v="3"/>
    <x v="86"/>
    <x v="78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84"/>
    <x v="22"/>
    <x v="29"/>
    <x v="0"/>
    <x v="19"/>
    <x v="25"/>
    <x v="25"/>
    <x v="21"/>
    <x v="21"/>
    <x v="0"/>
    <x v="1299"/>
    <x v="1377"/>
    <x v="1028"/>
    <x v="27"/>
    <x v="58"/>
    <x v="955"/>
    <x v="29"/>
    <x v="1"/>
    <x v="10"/>
    <x v="17"/>
    <x v="1"/>
    <x v="148"/>
    <x v="21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84"/>
    <x v="24"/>
    <x v="31"/>
    <x v="0"/>
    <x v="21"/>
    <x v="27"/>
    <x v="27"/>
    <x v="23"/>
    <x v="23"/>
    <x v="0"/>
    <x v="1300"/>
    <x v="1378"/>
    <x v="1029"/>
    <x v="257"/>
    <x v="44"/>
    <x v="858"/>
    <x v="137"/>
    <x v="0"/>
    <x v="1"/>
    <x v="103"/>
    <x v="10"/>
    <x v="320"/>
    <x v="304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84"/>
    <x v="25"/>
    <x v="32"/>
    <x v="0"/>
    <x v="22"/>
    <x v="28"/>
    <x v="28"/>
    <x v="24"/>
    <x v="24"/>
    <x v="0"/>
    <x v="1301"/>
    <x v="1379"/>
    <x v="1030"/>
    <x v="570"/>
    <x v="1"/>
    <x v="798"/>
    <x v="229"/>
    <x v="1"/>
    <x v="64"/>
    <x v="0"/>
    <x v="1"/>
    <x v="140"/>
    <x v="783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84"/>
    <x v="27"/>
    <x v="35"/>
    <x v="1"/>
    <x v="23"/>
    <x v="30"/>
    <x v="30"/>
    <x v="26"/>
    <x v="26"/>
    <x v="0"/>
    <x v="1302"/>
    <x v="1380"/>
    <x v="1031"/>
    <x v="244"/>
    <x v="23"/>
    <x v="852"/>
    <x v="91"/>
    <x v="0"/>
    <x v="45"/>
    <x v="31"/>
    <x v="0"/>
    <x v="59"/>
    <x v="379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84"/>
    <x v="30"/>
    <x v="38"/>
    <x v="1"/>
    <x v="26"/>
    <x v="33"/>
    <x v="33"/>
    <x v="29"/>
    <x v="29"/>
    <x v="0"/>
    <x v="1303"/>
    <x v="1381"/>
    <x v="1032"/>
    <x v="451"/>
    <x v="68"/>
    <x v="956"/>
    <x v="49"/>
    <x v="2"/>
    <x v="80"/>
    <x v="16"/>
    <x v="7"/>
    <x v="52"/>
    <x v="281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84"/>
    <x v="31"/>
    <x v="39"/>
    <x v="0"/>
    <x v="27"/>
    <x v="34"/>
    <x v="34"/>
    <x v="30"/>
    <x v="30"/>
    <x v="0"/>
    <x v="1304"/>
    <x v="1382"/>
    <x v="1033"/>
    <x v="353"/>
    <x v="55"/>
    <x v="957"/>
    <x v="33"/>
    <x v="2"/>
    <x v="23"/>
    <x v="18"/>
    <x v="0"/>
    <x v="128"/>
    <x v="37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84"/>
    <x v="32"/>
    <x v="40"/>
    <x v="0"/>
    <x v="28"/>
    <x v="35"/>
    <x v="35"/>
    <x v="31"/>
    <x v="31"/>
    <x v="0"/>
    <x v="1305"/>
    <x v="1383"/>
    <x v="1034"/>
    <x v="58"/>
    <x v="19"/>
    <x v="958"/>
    <x v="97"/>
    <x v="7"/>
    <x v="7"/>
    <x v="1"/>
    <x v="0"/>
    <x v="38"/>
    <x v="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84"/>
    <x v="34"/>
    <x v="42"/>
    <x v="0"/>
    <x v="30"/>
    <x v="37"/>
    <x v="37"/>
    <x v="33"/>
    <x v="33"/>
    <x v="0"/>
    <x v="1306"/>
    <x v="1384"/>
    <x v="1035"/>
    <x v="292"/>
    <x v="1"/>
    <x v="426"/>
    <x v="230"/>
    <x v="4"/>
    <x v="2"/>
    <x v="129"/>
    <x v="0"/>
    <x v="321"/>
    <x v="78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84"/>
    <x v="4"/>
    <x v="45"/>
    <x v="1"/>
    <x v="4"/>
    <x v="39"/>
    <x v="39"/>
    <x v="35"/>
    <x v="35"/>
    <x v="0"/>
    <x v="1307"/>
    <x v="1385"/>
    <x v="1036"/>
    <x v="571"/>
    <x v="38"/>
    <x v="959"/>
    <x v="43"/>
    <x v="2"/>
    <x v="72"/>
    <x v="7"/>
    <x v="3"/>
    <x v="97"/>
    <x v="785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84"/>
    <x v="37"/>
    <x v="46"/>
    <x v="0"/>
    <x v="33"/>
    <x v="40"/>
    <x v="40"/>
    <x v="36"/>
    <x v="36"/>
    <x v="0"/>
    <x v="884"/>
    <x v="1386"/>
    <x v="49"/>
    <x v="302"/>
    <x v="16"/>
    <x v="960"/>
    <x v="79"/>
    <x v="0"/>
    <x v="5"/>
    <x v="26"/>
    <x v="1"/>
    <x v="11"/>
    <x v="27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4"/>
    <x v="37"/>
    <x v="47"/>
    <x v="0"/>
    <x v="33"/>
    <x v="41"/>
    <x v="41"/>
    <x v="37"/>
    <x v="37"/>
    <x v="0"/>
    <x v="1308"/>
    <x v="1387"/>
    <x v="1037"/>
    <x v="161"/>
    <x v="10"/>
    <x v="851"/>
    <x v="17"/>
    <x v="2"/>
    <x v="56"/>
    <x v="54"/>
    <x v="2"/>
    <x v="141"/>
    <x v="24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4"/>
    <x v="38"/>
    <x v="48"/>
    <x v="0"/>
    <x v="34"/>
    <x v="42"/>
    <x v="42"/>
    <x v="38"/>
    <x v="38"/>
    <x v="0"/>
    <x v="1309"/>
    <x v="1388"/>
    <x v="1038"/>
    <x v="399"/>
    <x v="32"/>
    <x v="961"/>
    <x v="76"/>
    <x v="20"/>
    <x v="26"/>
    <x v="23"/>
    <x v="1"/>
    <x v="124"/>
    <x v="78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4"/>
    <x v="38"/>
    <x v="49"/>
    <x v="0"/>
    <x v="34"/>
    <x v="43"/>
    <x v="43"/>
    <x v="39"/>
    <x v="39"/>
    <x v="0"/>
    <x v="1310"/>
    <x v="1389"/>
    <x v="1039"/>
    <x v="139"/>
    <x v="0"/>
    <x v="962"/>
    <x v="106"/>
    <x v="10"/>
    <x v="17"/>
    <x v="23"/>
    <x v="3"/>
    <x v="77"/>
    <x v="78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4"/>
    <x v="39"/>
    <x v="50"/>
    <x v="0"/>
    <x v="35"/>
    <x v="44"/>
    <x v="44"/>
    <x v="40"/>
    <x v="40"/>
    <x v="0"/>
    <x v="1101"/>
    <x v="1390"/>
    <x v="1040"/>
    <x v="572"/>
    <x v="23"/>
    <x v="963"/>
    <x v="108"/>
    <x v="1"/>
    <x v="75"/>
    <x v="18"/>
    <x v="1"/>
    <x v="24"/>
    <x v="36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84"/>
    <x v="40"/>
    <x v="51"/>
    <x v="0"/>
    <x v="36"/>
    <x v="45"/>
    <x v="45"/>
    <x v="41"/>
    <x v="41"/>
    <x v="0"/>
    <x v="884"/>
    <x v="1391"/>
    <x v="1041"/>
    <x v="12"/>
    <x v="1"/>
    <x v="109"/>
    <x v="97"/>
    <x v="1"/>
    <x v="60"/>
    <x v="31"/>
    <x v="3"/>
    <x v="106"/>
    <x v="78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84"/>
    <x v="41"/>
    <x v="52"/>
    <x v="0"/>
    <x v="37"/>
    <x v="46"/>
    <x v="46"/>
    <x v="42"/>
    <x v="42"/>
    <x v="0"/>
    <x v="1311"/>
    <x v="1392"/>
    <x v="1042"/>
    <x v="353"/>
    <x v="16"/>
    <x v="626"/>
    <x v="125"/>
    <x v="7"/>
    <x v="7"/>
    <x v="2"/>
    <x v="4"/>
    <x v="199"/>
    <x v="31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85"/>
    <x v="18"/>
    <x v="19"/>
    <x v="0"/>
    <x v="18"/>
    <x v="19"/>
    <x v="19"/>
    <x v="19"/>
    <x v="19"/>
    <x v="0"/>
    <x v="1312"/>
    <x v="1393"/>
    <x v="1043"/>
    <x v="203"/>
    <x v="21"/>
    <x v="209"/>
    <x v="172"/>
    <x v="1"/>
    <x v="50"/>
    <x v="101"/>
    <x v="4"/>
    <x v="101"/>
    <x v="789"/>
    <x v="0"/>
    <x v="0"/>
    <x v="5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85"/>
    <x v="11"/>
    <x v="21"/>
    <x v="1"/>
    <x v="11"/>
    <x v="20"/>
    <x v="20"/>
    <x v="20"/>
    <x v="20"/>
    <x v="0"/>
    <x v="1313"/>
    <x v="1394"/>
    <x v="1044"/>
    <x v="250"/>
    <x v="63"/>
    <x v="964"/>
    <x v="24"/>
    <x v="2"/>
    <x v="21"/>
    <x v="15"/>
    <x v="3"/>
    <x v="78"/>
    <x v="7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85"/>
    <x v="22"/>
    <x v="29"/>
    <x v="0"/>
    <x v="19"/>
    <x v="25"/>
    <x v="25"/>
    <x v="21"/>
    <x v="21"/>
    <x v="0"/>
    <x v="1314"/>
    <x v="1395"/>
    <x v="1045"/>
    <x v="446"/>
    <x v="43"/>
    <x v="965"/>
    <x v="108"/>
    <x v="2"/>
    <x v="72"/>
    <x v="16"/>
    <x v="3"/>
    <x v="86"/>
    <x v="73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85"/>
    <x v="24"/>
    <x v="31"/>
    <x v="0"/>
    <x v="21"/>
    <x v="27"/>
    <x v="27"/>
    <x v="23"/>
    <x v="23"/>
    <x v="0"/>
    <x v="1315"/>
    <x v="1396"/>
    <x v="1046"/>
    <x v="573"/>
    <x v="73"/>
    <x v="966"/>
    <x v="181"/>
    <x v="7"/>
    <x v="141"/>
    <x v="73"/>
    <x v="28"/>
    <x v="113"/>
    <x v="171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85"/>
    <x v="25"/>
    <x v="32"/>
    <x v="0"/>
    <x v="22"/>
    <x v="28"/>
    <x v="28"/>
    <x v="24"/>
    <x v="24"/>
    <x v="0"/>
    <x v="1316"/>
    <x v="1397"/>
    <x v="1047"/>
    <x v="262"/>
    <x v="3"/>
    <x v="577"/>
    <x v="166"/>
    <x v="2"/>
    <x v="64"/>
    <x v="45"/>
    <x v="4"/>
    <x v="288"/>
    <x v="49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85"/>
    <x v="27"/>
    <x v="35"/>
    <x v="1"/>
    <x v="23"/>
    <x v="30"/>
    <x v="30"/>
    <x v="26"/>
    <x v="26"/>
    <x v="0"/>
    <x v="1317"/>
    <x v="1398"/>
    <x v="1048"/>
    <x v="157"/>
    <x v="23"/>
    <x v="702"/>
    <x v="11"/>
    <x v="2"/>
    <x v="121"/>
    <x v="13"/>
    <x v="0"/>
    <x v="299"/>
    <x v="300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85"/>
    <x v="30"/>
    <x v="38"/>
    <x v="1"/>
    <x v="26"/>
    <x v="33"/>
    <x v="33"/>
    <x v="29"/>
    <x v="29"/>
    <x v="0"/>
    <x v="1318"/>
    <x v="1399"/>
    <x v="1049"/>
    <x v="194"/>
    <x v="29"/>
    <x v="967"/>
    <x v="72"/>
    <x v="1"/>
    <x v="109"/>
    <x v="19"/>
    <x v="2"/>
    <x v="110"/>
    <x v="791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85"/>
    <x v="31"/>
    <x v="39"/>
    <x v="0"/>
    <x v="27"/>
    <x v="34"/>
    <x v="34"/>
    <x v="30"/>
    <x v="30"/>
    <x v="0"/>
    <x v="1042"/>
    <x v="1400"/>
    <x v="983"/>
    <x v="534"/>
    <x v="10"/>
    <x v="781"/>
    <x v="25"/>
    <x v="1"/>
    <x v="9"/>
    <x v="15"/>
    <x v="2"/>
    <x v="24"/>
    <x v="36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85"/>
    <x v="32"/>
    <x v="40"/>
    <x v="0"/>
    <x v="28"/>
    <x v="35"/>
    <x v="35"/>
    <x v="31"/>
    <x v="31"/>
    <x v="0"/>
    <x v="541"/>
    <x v="1401"/>
    <x v="49"/>
    <x v="161"/>
    <x v="16"/>
    <x v="331"/>
    <x v="72"/>
    <x v="1"/>
    <x v="69"/>
    <x v="1"/>
    <x v="2"/>
    <x v="10"/>
    <x v="15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85"/>
    <x v="34"/>
    <x v="42"/>
    <x v="0"/>
    <x v="30"/>
    <x v="37"/>
    <x v="37"/>
    <x v="33"/>
    <x v="33"/>
    <x v="0"/>
    <x v="1319"/>
    <x v="1402"/>
    <x v="1050"/>
    <x v="272"/>
    <x v="5"/>
    <x v="968"/>
    <x v="231"/>
    <x v="4"/>
    <x v="141"/>
    <x v="130"/>
    <x v="5"/>
    <x v="322"/>
    <x v="792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85"/>
    <x v="4"/>
    <x v="45"/>
    <x v="1"/>
    <x v="4"/>
    <x v="39"/>
    <x v="39"/>
    <x v="35"/>
    <x v="35"/>
    <x v="0"/>
    <x v="1320"/>
    <x v="1403"/>
    <x v="1051"/>
    <x v="69"/>
    <x v="34"/>
    <x v="969"/>
    <x v="61"/>
    <x v="1"/>
    <x v="13"/>
    <x v="7"/>
    <x v="3"/>
    <x v="49"/>
    <x v="79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6"/>
    <x v="26"/>
    <x v="4"/>
  </r>
  <r>
    <x v="85"/>
    <x v="37"/>
    <x v="46"/>
    <x v="0"/>
    <x v="33"/>
    <x v="40"/>
    <x v="40"/>
    <x v="36"/>
    <x v="36"/>
    <x v="0"/>
    <x v="1321"/>
    <x v="1404"/>
    <x v="1052"/>
    <x v="574"/>
    <x v="3"/>
    <x v="970"/>
    <x v="76"/>
    <x v="1"/>
    <x v="60"/>
    <x v="35"/>
    <x v="2"/>
    <x v="82"/>
    <x v="4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5"/>
    <x v="37"/>
    <x v="47"/>
    <x v="0"/>
    <x v="33"/>
    <x v="41"/>
    <x v="41"/>
    <x v="37"/>
    <x v="37"/>
    <x v="0"/>
    <x v="1022"/>
    <x v="1405"/>
    <x v="1053"/>
    <x v="554"/>
    <x v="16"/>
    <x v="971"/>
    <x v="117"/>
    <x v="1"/>
    <x v="20"/>
    <x v="4"/>
    <x v="3"/>
    <x v="269"/>
    <x v="33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5"/>
    <x v="38"/>
    <x v="48"/>
    <x v="0"/>
    <x v="34"/>
    <x v="42"/>
    <x v="42"/>
    <x v="38"/>
    <x v="38"/>
    <x v="0"/>
    <x v="1322"/>
    <x v="1406"/>
    <x v="1054"/>
    <x v="217"/>
    <x v="39"/>
    <x v="972"/>
    <x v="79"/>
    <x v="21"/>
    <x v="9"/>
    <x v="16"/>
    <x v="4"/>
    <x v="163"/>
    <x v="56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5"/>
    <x v="38"/>
    <x v="49"/>
    <x v="0"/>
    <x v="34"/>
    <x v="43"/>
    <x v="43"/>
    <x v="39"/>
    <x v="39"/>
    <x v="0"/>
    <x v="1323"/>
    <x v="1407"/>
    <x v="585"/>
    <x v="8"/>
    <x v="0"/>
    <x v="973"/>
    <x v="97"/>
    <x v="10"/>
    <x v="69"/>
    <x v="13"/>
    <x v="1"/>
    <x v="179"/>
    <x v="163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5"/>
    <x v="39"/>
    <x v="50"/>
    <x v="0"/>
    <x v="35"/>
    <x v="44"/>
    <x v="44"/>
    <x v="40"/>
    <x v="40"/>
    <x v="0"/>
    <x v="1324"/>
    <x v="1408"/>
    <x v="1055"/>
    <x v="575"/>
    <x v="23"/>
    <x v="521"/>
    <x v="74"/>
    <x v="0"/>
    <x v="55"/>
    <x v="19"/>
    <x v="7"/>
    <x v="19"/>
    <x v="79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85"/>
    <x v="40"/>
    <x v="51"/>
    <x v="0"/>
    <x v="36"/>
    <x v="45"/>
    <x v="45"/>
    <x v="41"/>
    <x v="41"/>
    <x v="0"/>
    <x v="616"/>
    <x v="1409"/>
    <x v="550"/>
    <x v="387"/>
    <x v="5"/>
    <x v="974"/>
    <x v="25"/>
    <x v="2"/>
    <x v="72"/>
    <x v="8"/>
    <x v="3"/>
    <x v="184"/>
    <x v="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85"/>
    <x v="41"/>
    <x v="52"/>
    <x v="0"/>
    <x v="37"/>
    <x v="46"/>
    <x v="46"/>
    <x v="42"/>
    <x v="42"/>
    <x v="0"/>
    <x v="1325"/>
    <x v="1401"/>
    <x v="781"/>
    <x v="576"/>
    <x v="1"/>
    <x v="4"/>
    <x v="15"/>
    <x v="0"/>
    <x v="103"/>
    <x v="8"/>
    <x v="1"/>
    <x v="242"/>
    <x v="27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86"/>
    <x v="18"/>
    <x v="19"/>
    <x v="0"/>
    <x v="18"/>
    <x v="19"/>
    <x v="19"/>
    <x v="19"/>
    <x v="19"/>
    <x v="0"/>
    <x v="1326"/>
    <x v="1410"/>
    <x v="587"/>
    <x v="203"/>
    <x v="62"/>
    <x v="736"/>
    <x v="127"/>
    <x v="1"/>
    <x v="141"/>
    <x v="101"/>
    <x v="5"/>
    <x v="323"/>
    <x v="406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86"/>
    <x v="11"/>
    <x v="21"/>
    <x v="1"/>
    <x v="11"/>
    <x v="20"/>
    <x v="20"/>
    <x v="20"/>
    <x v="20"/>
    <x v="0"/>
    <x v="1327"/>
    <x v="1411"/>
    <x v="1056"/>
    <x v="94"/>
    <x v="36"/>
    <x v="975"/>
    <x v="39"/>
    <x v="2"/>
    <x v="11"/>
    <x v="22"/>
    <x v="3"/>
    <x v="66"/>
    <x v="795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86"/>
    <x v="22"/>
    <x v="29"/>
    <x v="0"/>
    <x v="19"/>
    <x v="25"/>
    <x v="25"/>
    <x v="21"/>
    <x v="21"/>
    <x v="0"/>
    <x v="1328"/>
    <x v="1412"/>
    <x v="650"/>
    <x v="279"/>
    <x v="35"/>
    <x v="976"/>
    <x v="24"/>
    <x v="2"/>
    <x v="5"/>
    <x v="18"/>
    <x v="1"/>
    <x v="174"/>
    <x v="48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86"/>
    <x v="24"/>
    <x v="31"/>
    <x v="0"/>
    <x v="21"/>
    <x v="27"/>
    <x v="27"/>
    <x v="23"/>
    <x v="23"/>
    <x v="0"/>
    <x v="1329"/>
    <x v="1413"/>
    <x v="490"/>
    <x v="221"/>
    <x v="73"/>
    <x v="110"/>
    <x v="132"/>
    <x v="0"/>
    <x v="156"/>
    <x v="99"/>
    <x v="10"/>
    <x v="227"/>
    <x v="367"/>
    <x v="0"/>
    <x v="0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86"/>
    <x v="25"/>
    <x v="32"/>
    <x v="0"/>
    <x v="22"/>
    <x v="28"/>
    <x v="28"/>
    <x v="24"/>
    <x v="24"/>
    <x v="0"/>
    <x v="1330"/>
    <x v="1414"/>
    <x v="1057"/>
    <x v="49"/>
    <x v="5"/>
    <x v="458"/>
    <x v="120"/>
    <x v="1"/>
    <x v="109"/>
    <x v="50"/>
    <x v="2"/>
    <x v="324"/>
    <x v="331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86"/>
    <x v="27"/>
    <x v="35"/>
    <x v="1"/>
    <x v="23"/>
    <x v="30"/>
    <x v="30"/>
    <x v="26"/>
    <x v="26"/>
    <x v="0"/>
    <x v="1331"/>
    <x v="1415"/>
    <x v="1058"/>
    <x v="381"/>
    <x v="23"/>
    <x v="700"/>
    <x v="94"/>
    <x v="2"/>
    <x v="128"/>
    <x v="9"/>
    <x v="0"/>
    <x v="9"/>
    <x v="796"/>
    <x v="0"/>
    <x v="0"/>
    <x v="22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86"/>
    <x v="30"/>
    <x v="38"/>
    <x v="1"/>
    <x v="26"/>
    <x v="33"/>
    <x v="33"/>
    <x v="29"/>
    <x v="29"/>
    <x v="0"/>
    <x v="1332"/>
    <x v="1416"/>
    <x v="1059"/>
    <x v="532"/>
    <x v="74"/>
    <x v="547"/>
    <x v="10"/>
    <x v="2"/>
    <x v="51"/>
    <x v="23"/>
    <x v="1"/>
    <x v="38"/>
    <x v="797"/>
    <x v="0"/>
    <x v="0"/>
    <x v="2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86"/>
    <x v="31"/>
    <x v="39"/>
    <x v="0"/>
    <x v="27"/>
    <x v="34"/>
    <x v="34"/>
    <x v="30"/>
    <x v="30"/>
    <x v="0"/>
    <x v="418"/>
    <x v="1417"/>
    <x v="1060"/>
    <x v="293"/>
    <x v="20"/>
    <x v="977"/>
    <x v="48"/>
    <x v="1"/>
    <x v="72"/>
    <x v="10"/>
    <x v="2"/>
    <x v="106"/>
    <x v="28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86"/>
    <x v="32"/>
    <x v="40"/>
    <x v="0"/>
    <x v="28"/>
    <x v="35"/>
    <x v="35"/>
    <x v="31"/>
    <x v="31"/>
    <x v="0"/>
    <x v="1102"/>
    <x v="1418"/>
    <x v="1061"/>
    <x v="158"/>
    <x v="19"/>
    <x v="377"/>
    <x v="108"/>
    <x v="2"/>
    <x v="103"/>
    <x v="85"/>
    <x v="1"/>
    <x v="153"/>
    <x v="40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86"/>
    <x v="34"/>
    <x v="42"/>
    <x v="0"/>
    <x v="30"/>
    <x v="37"/>
    <x v="37"/>
    <x v="33"/>
    <x v="33"/>
    <x v="0"/>
    <x v="1333"/>
    <x v="1419"/>
    <x v="1062"/>
    <x v="577"/>
    <x v="3"/>
    <x v="652"/>
    <x v="232"/>
    <x v="8"/>
    <x v="4"/>
    <x v="131"/>
    <x v="4"/>
    <x v="71"/>
    <x v="354"/>
    <x v="2"/>
    <x v="12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86"/>
    <x v="4"/>
    <x v="45"/>
    <x v="1"/>
    <x v="4"/>
    <x v="39"/>
    <x v="39"/>
    <x v="35"/>
    <x v="35"/>
    <x v="0"/>
    <x v="669"/>
    <x v="1420"/>
    <x v="799"/>
    <x v="213"/>
    <x v="34"/>
    <x v="978"/>
    <x v="37"/>
    <x v="2"/>
    <x v="12"/>
    <x v="16"/>
    <x v="1"/>
    <x v="54"/>
    <x v="79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86"/>
    <x v="37"/>
    <x v="46"/>
    <x v="0"/>
    <x v="33"/>
    <x v="40"/>
    <x v="40"/>
    <x v="36"/>
    <x v="36"/>
    <x v="0"/>
    <x v="618"/>
    <x v="1421"/>
    <x v="1063"/>
    <x v="551"/>
    <x v="3"/>
    <x v="979"/>
    <x v="79"/>
    <x v="0"/>
    <x v="103"/>
    <x v="54"/>
    <x v="3"/>
    <x v="153"/>
    <x v="50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6"/>
    <x v="37"/>
    <x v="47"/>
    <x v="0"/>
    <x v="33"/>
    <x v="41"/>
    <x v="41"/>
    <x v="37"/>
    <x v="37"/>
    <x v="0"/>
    <x v="1334"/>
    <x v="1422"/>
    <x v="1013"/>
    <x v="578"/>
    <x v="16"/>
    <x v="980"/>
    <x v="49"/>
    <x v="1"/>
    <x v="7"/>
    <x v="2"/>
    <x v="0"/>
    <x v="245"/>
    <x v="1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6"/>
    <x v="38"/>
    <x v="48"/>
    <x v="0"/>
    <x v="34"/>
    <x v="42"/>
    <x v="42"/>
    <x v="38"/>
    <x v="38"/>
    <x v="0"/>
    <x v="1335"/>
    <x v="1423"/>
    <x v="1064"/>
    <x v="555"/>
    <x v="50"/>
    <x v="981"/>
    <x v="72"/>
    <x v="22"/>
    <x v="17"/>
    <x v="16"/>
    <x v="0"/>
    <x v="124"/>
    <x v="66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6"/>
    <x v="38"/>
    <x v="49"/>
    <x v="0"/>
    <x v="34"/>
    <x v="43"/>
    <x v="43"/>
    <x v="39"/>
    <x v="39"/>
    <x v="0"/>
    <x v="1336"/>
    <x v="1424"/>
    <x v="1065"/>
    <x v="240"/>
    <x v="15"/>
    <x v="982"/>
    <x v="97"/>
    <x v="4"/>
    <x v="13"/>
    <x v="18"/>
    <x v="1"/>
    <x v="24"/>
    <x v="39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6"/>
    <x v="39"/>
    <x v="50"/>
    <x v="0"/>
    <x v="35"/>
    <x v="44"/>
    <x v="44"/>
    <x v="40"/>
    <x v="40"/>
    <x v="0"/>
    <x v="1259"/>
    <x v="1425"/>
    <x v="851"/>
    <x v="67"/>
    <x v="4"/>
    <x v="983"/>
    <x v="98"/>
    <x v="1"/>
    <x v="53"/>
    <x v="22"/>
    <x v="2"/>
    <x v="77"/>
    <x v="44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86"/>
    <x v="40"/>
    <x v="51"/>
    <x v="0"/>
    <x v="36"/>
    <x v="45"/>
    <x v="45"/>
    <x v="41"/>
    <x v="41"/>
    <x v="0"/>
    <x v="733"/>
    <x v="1426"/>
    <x v="1066"/>
    <x v="158"/>
    <x v="1"/>
    <x v="984"/>
    <x v="74"/>
    <x v="2"/>
    <x v="53"/>
    <x v="26"/>
    <x v="2"/>
    <x v="50"/>
    <x v="37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86"/>
    <x v="41"/>
    <x v="52"/>
    <x v="0"/>
    <x v="37"/>
    <x v="46"/>
    <x v="46"/>
    <x v="42"/>
    <x v="42"/>
    <x v="0"/>
    <x v="550"/>
    <x v="1427"/>
    <x v="1002"/>
    <x v="476"/>
    <x v="3"/>
    <x v="940"/>
    <x v="206"/>
    <x v="0"/>
    <x v="48"/>
    <x v="2"/>
    <x v="0"/>
    <x v="252"/>
    <x v="50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87"/>
    <x v="18"/>
    <x v="19"/>
    <x v="0"/>
    <x v="18"/>
    <x v="19"/>
    <x v="19"/>
    <x v="19"/>
    <x v="19"/>
    <x v="0"/>
    <x v="1337"/>
    <x v="1428"/>
    <x v="1067"/>
    <x v="183"/>
    <x v="15"/>
    <x v="985"/>
    <x v="166"/>
    <x v="0"/>
    <x v="158"/>
    <x v="89"/>
    <x v="5"/>
    <x v="325"/>
    <x v="491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87"/>
    <x v="11"/>
    <x v="21"/>
    <x v="1"/>
    <x v="11"/>
    <x v="20"/>
    <x v="20"/>
    <x v="20"/>
    <x v="20"/>
    <x v="0"/>
    <x v="1338"/>
    <x v="1429"/>
    <x v="1068"/>
    <x v="90"/>
    <x v="41"/>
    <x v="986"/>
    <x v="98"/>
    <x v="2"/>
    <x v="17"/>
    <x v="31"/>
    <x v="2"/>
    <x v="97"/>
    <x v="43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87"/>
    <x v="22"/>
    <x v="29"/>
    <x v="0"/>
    <x v="19"/>
    <x v="25"/>
    <x v="25"/>
    <x v="21"/>
    <x v="21"/>
    <x v="0"/>
    <x v="1339"/>
    <x v="1430"/>
    <x v="104"/>
    <x v="90"/>
    <x v="43"/>
    <x v="987"/>
    <x v="48"/>
    <x v="1"/>
    <x v="7"/>
    <x v="23"/>
    <x v="3"/>
    <x v="97"/>
    <x v="79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87"/>
    <x v="24"/>
    <x v="31"/>
    <x v="0"/>
    <x v="21"/>
    <x v="27"/>
    <x v="27"/>
    <x v="23"/>
    <x v="23"/>
    <x v="0"/>
    <x v="1340"/>
    <x v="1431"/>
    <x v="817"/>
    <x v="481"/>
    <x v="68"/>
    <x v="110"/>
    <x v="34"/>
    <x v="8"/>
    <x v="159"/>
    <x v="63"/>
    <x v="12"/>
    <x v="326"/>
    <x v="280"/>
    <x v="0"/>
    <x v="0"/>
    <x v="1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87"/>
    <x v="25"/>
    <x v="32"/>
    <x v="0"/>
    <x v="22"/>
    <x v="28"/>
    <x v="28"/>
    <x v="24"/>
    <x v="24"/>
    <x v="0"/>
    <x v="1341"/>
    <x v="1432"/>
    <x v="1069"/>
    <x v="579"/>
    <x v="5"/>
    <x v="266"/>
    <x v="202"/>
    <x v="2"/>
    <x v="53"/>
    <x v="2"/>
    <x v="3"/>
    <x v="327"/>
    <x v="77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87"/>
    <x v="27"/>
    <x v="35"/>
    <x v="1"/>
    <x v="23"/>
    <x v="30"/>
    <x v="30"/>
    <x v="26"/>
    <x v="26"/>
    <x v="0"/>
    <x v="1342"/>
    <x v="1433"/>
    <x v="1070"/>
    <x v="318"/>
    <x v="23"/>
    <x v="778"/>
    <x v="15"/>
    <x v="0"/>
    <x v="42"/>
    <x v="7"/>
    <x v="1"/>
    <x v="162"/>
    <x v="692"/>
    <x v="0"/>
    <x v="0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87"/>
    <x v="30"/>
    <x v="38"/>
    <x v="1"/>
    <x v="26"/>
    <x v="33"/>
    <x v="33"/>
    <x v="29"/>
    <x v="29"/>
    <x v="0"/>
    <x v="1343"/>
    <x v="722"/>
    <x v="1071"/>
    <x v="397"/>
    <x v="74"/>
    <x v="122"/>
    <x v="98"/>
    <x v="0"/>
    <x v="99"/>
    <x v="19"/>
    <x v="4"/>
    <x v="13"/>
    <x v="8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87"/>
    <x v="31"/>
    <x v="39"/>
    <x v="0"/>
    <x v="27"/>
    <x v="34"/>
    <x v="34"/>
    <x v="30"/>
    <x v="30"/>
    <x v="0"/>
    <x v="510"/>
    <x v="1434"/>
    <x v="1072"/>
    <x v="430"/>
    <x v="10"/>
    <x v="427"/>
    <x v="39"/>
    <x v="1"/>
    <x v="9"/>
    <x v="26"/>
    <x v="2"/>
    <x v="97"/>
    <x v="39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87"/>
    <x v="32"/>
    <x v="40"/>
    <x v="0"/>
    <x v="28"/>
    <x v="35"/>
    <x v="35"/>
    <x v="31"/>
    <x v="31"/>
    <x v="0"/>
    <x v="1344"/>
    <x v="1435"/>
    <x v="1073"/>
    <x v="417"/>
    <x v="16"/>
    <x v="446"/>
    <x v="108"/>
    <x v="1"/>
    <x v="64"/>
    <x v="1"/>
    <x v="1"/>
    <x v="68"/>
    <x v="27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87"/>
    <x v="34"/>
    <x v="42"/>
    <x v="0"/>
    <x v="30"/>
    <x v="37"/>
    <x v="37"/>
    <x v="33"/>
    <x v="33"/>
    <x v="0"/>
    <x v="1345"/>
    <x v="1436"/>
    <x v="1074"/>
    <x v="580"/>
    <x v="16"/>
    <x v="845"/>
    <x v="233"/>
    <x v="10"/>
    <x v="42"/>
    <x v="132"/>
    <x v="4"/>
    <x v="328"/>
    <x v="777"/>
    <x v="0"/>
    <x v="0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87"/>
    <x v="4"/>
    <x v="45"/>
    <x v="1"/>
    <x v="4"/>
    <x v="39"/>
    <x v="39"/>
    <x v="35"/>
    <x v="35"/>
    <x v="0"/>
    <x v="1346"/>
    <x v="1437"/>
    <x v="1036"/>
    <x v="390"/>
    <x v="38"/>
    <x v="344"/>
    <x v="28"/>
    <x v="1"/>
    <x v="23"/>
    <x v="16"/>
    <x v="2"/>
    <x v="61"/>
    <x v="80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7"/>
    <x v="27"/>
    <x v="4"/>
  </r>
  <r>
    <x v="87"/>
    <x v="37"/>
    <x v="46"/>
    <x v="0"/>
    <x v="33"/>
    <x v="40"/>
    <x v="40"/>
    <x v="36"/>
    <x v="36"/>
    <x v="0"/>
    <x v="497"/>
    <x v="1438"/>
    <x v="1075"/>
    <x v="176"/>
    <x v="3"/>
    <x v="988"/>
    <x v="94"/>
    <x v="1"/>
    <x v="53"/>
    <x v="10"/>
    <x v="1"/>
    <x v="56"/>
    <x v="72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7"/>
    <x v="37"/>
    <x v="47"/>
    <x v="0"/>
    <x v="33"/>
    <x v="41"/>
    <x v="41"/>
    <x v="37"/>
    <x v="37"/>
    <x v="0"/>
    <x v="1347"/>
    <x v="1439"/>
    <x v="1076"/>
    <x v="387"/>
    <x v="1"/>
    <x v="989"/>
    <x v="40"/>
    <x v="2"/>
    <x v="34"/>
    <x v="3"/>
    <x v="3"/>
    <x v="252"/>
    <x v="4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7"/>
    <x v="38"/>
    <x v="48"/>
    <x v="0"/>
    <x v="34"/>
    <x v="42"/>
    <x v="42"/>
    <x v="38"/>
    <x v="38"/>
    <x v="0"/>
    <x v="1348"/>
    <x v="1440"/>
    <x v="1077"/>
    <x v="420"/>
    <x v="15"/>
    <x v="800"/>
    <x v="25"/>
    <x v="17"/>
    <x v="26"/>
    <x v="23"/>
    <x v="4"/>
    <x v="184"/>
    <x v="8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7"/>
    <x v="38"/>
    <x v="49"/>
    <x v="0"/>
    <x v="34"/>
    <x v="43"/>
    <x v="43"/>
    <x v="39"/>
    <x v="39"/>
    <x v="0"/>
    <x v="1349"/>
    <x v="1441"/>
    <x v="1078"/>
    <x v="126"/>
    <x v="24"/>
    <x v="990"/>
    <x v="53"/>
    <x v="1"/>
    <x v="19"/>
    <x v="23"/>
    <x v="3"/>
    <x v="23"/>
    <x v="802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7"/>
    <x v="39"/>
    <x v="50"/>
    <x v="0"/>
    <x v="35"/>
    <x v="44"/>
    <x v="44"/>
    <x v="40"/>
    <x v="40"/>
    <x v="0"/>
    <x v="1350"/>
    <x v="1442"/>
    <x v="1079"/>
    <x v="67"/>
    <x v="4"/>
    <x v="991"/>
    <x v="97"/>
    <x v="2"/>
    <x v="7"/>
    <x v="19"/>
    <x v="4"/>
    <x v="17"/>
    <x v="65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87"/>
    <x v="40"/>
    <x v="51"/>
    <x v="0"/>
    <x v="36"/>
    <x v="45"/>
    <x v="45"/>
    <x v="41"/>
    <x v="41"/>
    <x v="0"/>
    <x v="1351"/>
    <x v="1443"/>
    <x v="1080"/>
    <x v="240"/>
    <x v="7"/>
    <x v="489"/>
    <x v="76"/>
    <x v="0"/>
    <x v="48"/>
    <x v="13"/>
    <x v="3"/>
    <x v="19"/>
    <x v="2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87"/>
    <x v="41"/>
    <x v="52"/>
    <x v="0"/>
    <x v="37"/>
    <x v="46"/>
    <x v="46"/>
    <x v="42"/>
    <x v="42"/>
    <x v="0"/>
    <x v="1062"/>
    <x v="1444"/>
    <x v="1081"/>
    <x v="287"/>
    <x v="3"/>
    <x v="992"/>
    <x v="22"/>
    <x v="7"/>
    <x v="53"/>
    <x v="7"/>
    <x v="2"/>
    <x v="68"/>
    <x v="27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88"/>
    <x v="18"/>
    <x v="19"/>
    <x v="0"/>
    <x v="18"/>
    <x v="19"/>
    <x v="19"/>
    <x v="19"/>
    <x v="19"/>
    <x v="0"/>
    <x v="1352"/>
    <x v="1445"/>
    <x v="290"/>
    <x v="224"/>
    <x v="45"/>
    <x v="957"/>
    <x v="62"/>
    <x v="2"/>
    <x v="80"/>
    <x v="0"/>
    <x v="2"/>
    <x v="299"/>
    <x v="253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88"/>
    <x v="11"/>
    <x v="21"/>
    <x v="1"/>
    <x v="11"/>
    <x v="20"/>
    <x v="20"/>
    <x v="20"/>
    <x v="20"/>
    <x v="0"/>
    <x v="1353"/>
    <x v="1446"/>
    <x v="307"/>
    <x v="156"/>
    <x v="58"/>
    <x v="993"/>
    <x v="68"/>
    <x v="2"/>
    <x v="19"/>
    <x v="7"/>
    <x v="3"/>
    <x v="219"/>
    <x v="52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88"/>
    <x v="22"/>
    <x v="29"/>
    <x v="0"/>
    <x v="19"/>
    <x v="25"/>
    <x v="25"/>
    <x v="21"/>
    <x v="21"/>
    <x v="0"/>
    <x v="1354"/>
    <x v="1447"/>
    <x v="522"/>
    <x v="177"/>
    <x v="43"/>
    <x v="994"/>
    <x v="76"/>
    <x v="2"/>
    <x v="69"/>
    <x v="16"/>
    <x v="1"/>
    <x v="93"/>
    <x v="23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88"/>
    <x v="24"/>
    <x v="31"/>
    <x v="0"/>
    <x v="21"/>
    <x v="27"/>
    <x v="27"/>
    <x v="23"/>
    <x v="23"/>
    <x v="0"/>
    <x v="1355"/>
    <x v="1448"/>
    <x v="441"/>
    <x v="111"/>
    <x v="52"/>
    <x v="829"/>
    <x v="94"/>
    <x v="2"/>
    <x v="73"/>
    <x v="25"/>
    <x v="7"/>
    <x v="280"/>
    <x v="505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88"/>
    <x v="25"/>
    <x v="32"/>
    <x v="0"/>
    <x v="22"/>
    <x v="28"/>
    <x v="28"/>
    <x v="24"/>
    <x v="24"/>
    <x v="0"/>
    <x v="1356"/>
    <x v="1449"/>
    <x v="1082"/>
    <x v="581"/>
    <x v="7"/>
    <x v="995"/>
    <x v="19"/>
    <x v="2"/>
    <x v="26"/>
    <x v="31"/>
    <x v="3"/>
    <x v="184"/>
    <x v="80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88"/>
    <x v="27"/>
    <x v="35"/>
    <x v="1"/>
    <x v="23"/>
    <x v="30"/>
    <x v="30"/>
    <x v="26"/>
    <x v="26"/>
    <x v="0"/>
    <x v="1357"/>
    <x v="1450"/>
    <x v="1083"/>
    <x v="250"/>
    <x v="18"/>
    <x v="851"/>
    <x v="82"/>
    <x v="0"/>
    <x v="64"/>
    <x v="15"/>
    <x v="1"/>
    <x v="179"/>
    <x v="418"/>
    <x v="0"/>
    <x v="0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88"/>
    <x v="30"/>
    <x v="38"/>
    <x v="1"/>
    <x v="26"/>
    <x v="33"/>
    <x v="33"/>
    <x v="29"/>
    <x v="29"/>
    <x v="0"/>
    <x v="1358"/>
    <x v="1451"/>
    <x v="105"/>
    <x v="526"/>
    <x v="75"/>
    <x v="996"/>
    <x v="53"/>
    <x v="1"/>
    <x v="53"/>
    <x v="23"/>
    <x v="4"/>
    <x v="187"/>
    <x v="80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88"/>
    <x v="31"/>
    <x v="39"/>
    <x v="0"/>
    <x v="27"/>
    <x v="34"/>
    <x v="34"/>
    <x v="30"/>
    <x v="30"/>
    <x v="0"/>
    <x v="1359"/>
    <x v="1452"/>
    <x v="1084"/>
    <x v="6"/>
    <x v="21"/>
    <x v="997"/>
    <x v="234"/>
    <x v="0"/>
    <x v="54"/>
    <x v="105"/>
    <x v="2"/>
    <x v="2"/>
    <x v="189"/>
    <x v="2"/>
    <x v="1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88"/>
    <x v="32"/>
    <x v="40"/>
    <x v="0"/>
    <x v="28"/>
    <x v="35"/>
    <x v="35"/>
    <x v="31"/>
    <x v="31"/>
    <x v="0"/>
    <x v="470"/>
    <x v="1453"/>
    <x v="1085"/>
    <x v="551"/>
    <x v="2"/>
    <x v="998"/>
    <x v="97"/>
    <x v="0"/>
    <x v="53"/>
    <x v="50"/>
    <x v="2"/>
    <x v="177"/>
    <x v="15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88"/>
    <x v="34"/>
    <x v="42"/>
    <x v="0"/>
    <x v="30"/>
    <x v="37"/>
    <x v="37"/>
    <x v="33"/>
    <x v="33"/>
    <x v="0"/>
    <x v="1360"/>
    <x v="1454"/>
    <x v="1086"/>
    <x v="430"/>
    <x v="3"/>
    <x v="958"/>
    <x v="214"/>
    <x v="1"/>
    <x v="67"/>
    <x v="133"/>
    <x v="3"/>
    <x v="227"/>
    <x v="20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88"/>
    <x v="4"/>
    <x v="45"/>
    <x v="1"/>
    <x v="4"/>
    <x v="39"/>
    <x v="39"/>
    <x v="35"/>
    <x v="35"/>
    <x v="0"/>
    <x v="1361"/>
    <x v="1455"/>
    <x v="1087"/>
    <x v="107"/>
    <x v="76"/>
    <x v="999"/>
    <x v="64"/>
    <x v="2"/>
    <x v="10"/>
    <x v="54"/>
    <x v="1"/>
    <x v="206"/>
    <x v="80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88"/>
    <x v="37"/>
    <x v="46"/>
    <x v="0"/>
    <x v="33"/>
    <x v="40"/>
    <x v="40"/>
    <x v="36"/>
    <x v="36"/>
    <x v="0"/>
    <x v="973"/>
    <x v="1456"/>
    <x v="1088"/>
    <x v="558"/>
    <x v="3"/>
    <x v="1000"/>
    <x v="72"/>
    <x v="0"/>
    <x v="64"/>
    <x v="26"/>
    <x v="3"/>
    <x v="163"/>
    <x v="33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8"/>
    <x v="37"/>
    <x v="47"/>
    <x v="0"/>
    <x v="33"/>
    <x v="41"/>
    <x v="41"/>
    <x v="37"/>
    <x v="37"/>
    <x v="0"/>
    <x v="511"/>
    <x v="1457"/>
    <x v="1089"/>
    <x v="348"/>
    <x v="3"/>
    <x v="266"/>
    <x v="125"/>
    <x v="0"/>
    <x v="124"/>
    <x v="7"/>
    <x v="3"/>
    <x v="239"/>
    <x v="4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8"/>
    <x v="38"/>
    <x v="48"/>
    <x v="0"/>
    <x v="34"/>
    <x v="42"/>
    <x v="42"/>
    <x v="38"/>
    <x v="38"/>
    <x v="0"/>
    <x v="1362"/>
    <x v="1458"/>
    <x v="1090"/>
    <x v="391"/>
    <x v="24"/>
    <x v="729"/>
    <x v="61"/>
    <x v="9"/>
    <x v="32"/>
    <x v="23"/>
    <x v="3"/>
    <x v="57"/>
    <x v="80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8"/>
    <x v="38"/>
    <x v="49"/>
    <x v="0"/>
    <x v="34"/>
    <x v="43"/>
    <x v="43"/>
    <x v="39"/>
    <x v="39"/>
    <x v="0"/>
    <x v="1363"/>
    <x v="1459"/>
    <x v="1091"/>
    <x v="223"/>
    <x v="34"/>
    <x v="1001"/>
    <x v="44"/>
    <x v="0"/>
    <x v="32"/>
    <x v="23"/>
    <x v="3"/>
    <x v="43"/>
    <x v="80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8"/>
    <x v="39"/>
    <x v="50"/>
    <x v="0"/>
    <x v="35"/>
    <x v="44"/>
    <x v="44"/>
    <x v="40"/>
    <x v="40"/>
    <x v="0"/>
    <x v="390"/>
    <x v="1460"/>
    <x v="401"/>
    <x v="479"/>
    <x v="13"/>
    <x v="373"/>
    <x v="79"/>
    <x v="0"/>
    <x v="10"/>
    <x v="16"/>
    <x v="1"/>
    <x v="50"/>
    <x v="172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88"/>
    <x v="40"/>
    <x v="51"/>
    <x v="0"/>
    <x v="36"/>
    <x v="45"/>
    <x v="45"/>
    <x v="41"/>
    <x v="41"/>
    <x v="0"/>
    <x v="1364"/>
    <x v="1461"/>
    <x v="1092"/>
    <x v="336"/>
    <x v="2"/>
    <x v="98"/>
    <x v="162"/>
    <x v="0"/>
    <x v="42"/>
    <x v="63"/>
    <x v="0"/>
    <x v="329"/>
    <x v="65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88"/>
    <x v="41"/>
    <x v="52"/>
    <x v="0"/>
    <x v="37"/>
    <x v="46"/>
    <x v="46"/>
    <x v="42"/>
    <x v="42"/>
    <x v="0"/>
    <x v="1352"/>
    <x v="1462"/>
    <x v="1093"/>
    <x v="14"/>
    <x v="16"/>
    <x v="1002"/>
    <x v="49"/>
    <x v="2"/>
    <x v="53"/>
    <x v="15"/>
    <x v="0"/>
    <x v="163"/>
    <x v="65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89"/>
    <x v="18"/>
    <x v="19"/>
    <x v="0"/>
    <x v="18"/>
    <x v="19"/>
    <x v="19"/>
    <x v="19"/>
    <x v="19"/>
    <x v="0"/>
    <x v="1365"/>
    <x v="606"/>
    <x v="127"/>
    <x v="487"/>
    <x v="45"/>
    <x v="543"/>
    <x v="69"/>
    <x v="0"/>
    <x v="61"/>
    <x v="50"/>
    <x v="3"/>
    <x v="190"/>
    <x v="8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89"/>
    <x v="11"/>
    <x v="21"/>
    <x v="1"/>
    <x v="11"/>
    <x v="20"/>
    <x v="20"/>
    <x v="20"/>
    <x v="20"/>
    <x v="0"/>
    <x v="1289"/>
    <x v="1463"/>
    <x v="322"/>
    <x v="109"/>
    <x v="51"/>
    <x v="941"/>
    <x v="26"/>
    <x v="2"/>
    <x v="26"/>
    <x v="31"/>
    <x v="3"/>
    <x v="66"/>
    <x v="80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89"/>
    <x v="22"/>
    <x v="29"/>
    <x v="0"/>
    <x v="19"/>
    <x v="25"/>
    <x v="25"/>
    <x v="21"/>
    <x v="21"/>
    <x v="0"/>
    <x v="1366"/>
    <x v="1464"/>
    <x v="1094"/>
    <x v="131"/>
    <x v="67"/>
    <x v="665"/>
    <x v="108"/>
    <x v="2"/>
    <x v="20"/>
    <x v="17"/>
    <x v="3"/>
    <x v="86"/>
    <x v="1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89"/>
    <x v="24"/>
    <x v="31"/>
    <x v="0"/>
    <x v="21"/>
    <x v="27"/>
    <x v="27"/>
    <x v="23"/>
    <x v="23"/>
    <x v="0"/>
    <x v="1367"/>
    <x v="1465"/>
    <x v="1095"/>
    <x v="190"/>
    <x v="41"/>
    <x v="850"/>
    <x v="125"/>
    <x v="1"/>
    <x v="73"/>
    <x v="5"/>
    <x v="6"/>
    <x v="100"/>
    <x v="24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89"/>
    <x v="25"/>
    <x v="32"/>
    <x v="0"/>
    <x v="22"/>
    <x v="28"/>
    <x v="28"/>
    <x v="24"/>
    <x v="24"/>
    <x v="0"/>
    <x v="1024"/>
    <x v="1466"/>
    <x v="37"/>
    <x v="582"/>
    <x v="7"/>
    <x v="979"/>
    <x v="106"/>
    <x v="2"/>
    <x v="32"/>
    <x v="22"/>
    <x v="3"/>
    <x v="174"/>
    <x v="12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89"/>
    <x v="27"/>
    <x v="35"/>
    <x v="1"/>
    <x v="23"/>
    <x v="30"/>
    <x v="30"/>
    <x v="26"/>
    <x v="26"/>
    <x v="0"/>
    <x v="668"/>
    <x v="1467"/>
    <x v="1096"/>
    <x v="263"/>
    <x v="4"/>
    <x v="49"/>
    <x v="37"/>
    <x v="1"/>
    <x v="99"/>
    <x v="16"/>
    <x v="1"/>
    <x v="156"/>
    <x v="568"/>
    <x v="0"/>
    <x v="0"/>
    <x v="6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89"/>
    <x v="30"/>
    <x v="38"/>
    <x v="1"/>
    <x v="26"/>
    <x v="33"/>
    <x v="33"/>
    <x v="29"/>
    <x v="29"/>
    <x v="0"/>
    <x v="1368"/>
    <x v="1468"/>
    <x v="836"/>
    <x v="433"/>
    <x v="74"/>
    <x v="1003"/>
    <x v="72"/>
    <x v="1"/>
    <x v="53"/>
    <x v="22"/>
    <x v="3"/>
    <x v="17"/>
    <x v="809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89"/>
    <x v="31"/>
    <x v="39"/>
    <x v="0"/>
    <x v="27"/>
    <x v="34"/>
    <x v="34"/>
    <x v="30"/>
    <x v="30"/>
    <x v="0"/>
    <x v="1369"/>
    <x v="1469"/>
    <x v="1097"/>
    <x v="547"/>
    <x v="38"/>
    <x v="1004"/>
    <x v="186"/>
    <x v="7"/>
    <x v="160"/>
    <x v="30"/>
    <x v="1"/>
    <x v="305"/>
    <x v="485"/>
    <x v="0"/>
    <x v="0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89"/>
    <x v="32"/>
    <x v="40"/>
    <x v="0"/>
    <x v="28"/>
    <x v="35"/>
    <x v="35"/>
    <x v="31"/>
    <x v="31"/>
    <x v="0"/>
    <x v="1370"/>
    <x v="1470"/>
    <x v="1098"/>
    <x v="315"/>
    <x v="2"/>
    <x v="1005"/>
    <x v="33"/>
    <x v="1"/>
    <x v="9"/>
    <x v="54"/>
    <x v="4"/>
    <x v="84"/>
    <x v="4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89"/>
    <x v="34"/>
    <x v="42"/>
    <x v="0"/>
    <x v="30"/>
    <x v="37"/>
    <x v="37"/>
    <x v="33"/>
    <x v="33"/>
    <x v="0"/>
    <x v="1371"/>
    <x v="1471"/>
    <x v="1099"/>
    <x v="415"/>
    <x v="5"/>
    <x v="82"/>
    <x v="83"/>
    <x v="4"/>
    <x v="109"/>
    <x v="134"/>
    <x v="2"/>
    <x v="79"/>
    <x v="240"/>
    <x v="0"/>
    <x v="0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89"/>
    <x v="4"/>
    <x v="45"/>
    <x v="1"/>
    <x v="4"/>
    <x v="39"/>
    <x v="39"/>
    <x v="35"/>
    <x v="35"/>
    <x v="0"/>
    <x v="1372"/>
    <x v="1472"/>
    <x v="1100"/>
    <x v="307"/>
    <x v="77"/>
    <x v="975"/>
    <x v="13"/>
    <x v="2"/>
    <x v="64"/>
    <x v="8"/>
    <x v="2"/>
    <x v="192"/>
    <x v="81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89"/>
    <x v="37"/>
    <x v="46"/>
    <x v="0"/>
    <x v="33"/>
    <x v="40"/>
    <x v="40"/>
    <x v="36"/>
    <x v="36"/>
    <x v="0"/>
    <x v="1373"/>
    <x v="1473"/>
    <x v="605"/>
    <x v="550"/>
    <x v="1"/>
    <x v="1006"/>
    <x v="117"/>
    <x v="1"/>
    <x v="69"/>
    <x v="13"/>
    <x v="3"/>
    <x v="136"/>
    <x v="10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9"/>
    <x v="37"/>
    <x v="47"/>
    <x v="0"/>
    <x v="33"/>
    <x v="41"/>
    <x v="41"/>
    <x v="37"/>
    <x v="37"/>
    <x v="0"/>
    <x v="1374"/>
    <x v="1474"/>
    <x v="809"/>
    <x v="388"/>
    <x v="16"/>
    <x v="568"/>
    <x v="74"/>
    <x v="2"/>
    <x v="72"/>
    <x v="2"/>
    <x v="3"/>
    <x v="124"/>
    <x v="79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89"/>
    <x v="38"/>
    <x v="48"/>
    <x v="0"/>
    <x v="34"/>
    <x v="42"/>
    <x v="42"/>
    <x v="38"/>
    <x v="38"/>
    <x v="0"/>
    <x v="1375"/>
    <x v="1475"/>
    <x v="871"/>
    <x v="352"/>
    <x v="15"/>
    <x v="580"/>
    <x v="61"/>
    <x v="4"/>
    <x v="11"/>
    <x v="23"/>
    <x v="3"/>
    <x v="219"/>
    <x v="78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9"/>
    <x v="38"/>
    <x v="49"/>
    <x v="0"/>
    <x v="34"/>
    <x v="43"/>
    <x v="43"/>
    <x v="39"/>
    <x v="39"/>
    <x v="0"/>
    <x v="1376"/>
    <x v="1476"/>
    <x v="320"/>
    <x v="121"/>
    <x v="26"/>
    <x v="1003"/>
    <x v="68"/>
    <x v="1"/>
    <x v="19"/>
    <x v="16"/>
    <x v="3"/>
    <x v="47"/>
    <x v="30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89"/>
    <x v="39"/>
    <x v="50"/>
    <x v="0"/>
    <x v="35"/>
    <x v="44"/>
    <x v="44"/>
    <x v="40"/>
    <x v="40"/>
    <x v="0"/>
    <x v="1119"/>
    <x v="1477"/>
    <x v="800"/>
    <x v="377"/>
    <x v="55"/>
    <x v="48"/>
    <x v="66"/>
    <x v="0"/>
    <x v="109"/>
    <x v="31"/>
    <x v="7"/>
    <x v="120"/>
    <x v="16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89"/>
    <x v="40"/>
    <x v="51"/>
    <x v="0"/>
    <x v="36"/>
    <x v="45"/>
    <x v="45"/>
    <x v="41"/>
    <x v="41"/>
    <x v="0"/>
    <x v="1377"/>
    <x v="1478"/>
    <x v="1101"/>
    <x v="583"/>
    <x v="48"/>
    <x v="1007"/>
    <x v="200"/>
    <x v="8"/>
    <x v="39"/>
    <x v="58"/>
    <x v="7"/>
    <x v="134"/>
    <x v="375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89"/>
    <x v="41"/>
    <x v="52"/>
    <x v="0"/>
    <x v="37"/>
    <x v="46"/>
    <x v="46"/>
    <x v="42"/>
    <x v="42"/>
    <x v="0"/>
    <x v="1378"/>
    <x v="1479"/>
    <x v="1102"/>
    <x v="3"/>
    <x v="19"/>
    <x v="146"/>
    <x v="15"/>
    <x v="2"/>
    <x v="7"/>
    <x v="45"/>
    <x v="2"/>
    <x v="192"/>
    <x v="8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90"/>
    <x v="18"/>
    <x v="19"/>
    <x v="0"/>
    <x v="18"/>
    <x v="19"/>
    <x v="19"/>
    <x v="19"/>
    <x v="19"/>
    <x v="0"/>
    <x v="1379"/>
    <x v="1480"/>
    <x v="734"/>
    <x v="120"/>
    <x v="4"/>
    <x v="852"/>
    <x v="203"/>
    <x v="2"/>
    <x v="124"/>
    <x v="10"/>
    <x v="2"/>
    <x v="12"/>
    <x v="653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90"/>
    <x v="11"/>
    <x v="21"/>
    <x v="1"/>
    <x v="11"/>
    <x v="20"/>
    <x v="20"/>
    <x v="20"/>
    <x v="20"/>
    <x v="0"/>
    <x v="828"/>
    <x v="1481"/>
    <x v="1103"/>
    <x v="408"/>
    <x v="30"/>
    <x v="1008"/>
    <x v="44"/>
    <x v="2"/>
    <x v="21"/>
    <x v="18"/>
    <x v="2"/>
    <x v="62"/>
    <x v="81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90"/>
    <x v="22"/>
    <x v="29"/>
    <x v="0"/>
    <x v="19"/>
    <x v="25"/>
    <x v="25"/>
    <x v="21"/>
    <x v="21"/>
    <x v="0"/>
    <x v="1380"/>
    <x v="1482"/>
    <x v="1104"/>
    <x v="471"/>
    <x v="36"/>
    <x v="1009"/>
    <x v="53"/>
    <x v="1"/>
    <x v="72"/>
    <x v="16"/>
    <x v="3"/>
    <x v="174"/>
    <x v="8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90"/>
    <x v="24"/>
    <x v="31"/>
    <x v="0"/>
    <x v="21"/>
    <x v="27"/>
    <x v="27"/>
    <x v="23"/>
    <x v="23"/>
    <x v="0"/>
    <x v="1381"/>
    <x v="1483"/>
    <x v="432"/>
    <x v="405"/>
    <x v="67"/>
    <x v="1010"/>
    <x v="49"/>
    <x v="1"/>
    <x v="93"/>
    <x v="5"/>
    <x v="9"/>
    <x v="290"/>
    <x v="426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90"/>
    <x v="25"/>
    <x v="32"/>
    <x v="0"/>
    <x v="22"/>
    <x v="28"/>
    <x v="28"/>
    <x v="24"/>
    <x v="24"/>
    <x v="0"/>
    <x v="497"/>
    <x v="1484"/>
    <x v="1105"/>
    <x v="98"/>
    <x v="7"/>
    <x v="1011"/>
    <x v="91"/>
    <x v="2"/>
    <x v="19"/>
    <x v="7"/>
    <x v="3"/>
    <x v="115"/>
    <x v="50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0"/>
    <x v="27"/>
    <x v="35"/>
    <x v="1"/>
    <x v="23"/>
    <x v="30"/>
    <x v="30"/>
    <x v="26"/>
    <x v="26"/>
    <x v="0"/>
    <x v="1382"/>
    <x v="995"/>
    <x v="1106"/>
    <x v="169"/>
    <x v="23"/>
    <x v="718"/>
    <x v="48"/>
    <x v="2"/>
    <x v="124"/>
    <x v="16"/>
    <x v="3"/>
    <x v="148"/>
    <x v="426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90"/>
    <x v="30"/>
    <x v="38"/>
    <x v="1"/>
    <x v="26"/>
    <x v="33"/>
    <x v="33"/>
    <x v="29"/>
    <x v="29"/>
    <x v="0"/>
    <x v="1383"/>
    <x v="1485"/>
    <x v="1081"/>
    <x v="466"/>
    <x v="29"/>
    <x v="1012"/>
    <x v="76"/>
    <x v="2"/>
    <x v="72"/>
    <x v="18"/>
    <x v="2"/>
    <x v="187"/>
    <x v="813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90"/>
    <x v="31"/>
    <x v="39"/>
    <x v="0"/>
    <x v="27"/>
    <x v="34"/>
    <x v="34"/>
    <x v="30"/>
    <x v="30"/>
    <x v="0"/>
    <x v="1384"/>
    <x v="1486"/>
    <x v="38"/>
    <x v="227"/>
    <x v="21"/>
    <x v="875"/>
    <x v="235"/>
    <x v="8"/>
    <x v="159"/>
    <x v="55"/>
    <x v="6"/>
    <x v="29"/>
    <x v="621"/>
    <x v="0"/>
    <x v="0"/>
    <x v="1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0"/>
    <x v="32"/>
    <x v="40"/>
    <x v="0"/>
    <x v="28"/>
    <x v="35"/>
    <x v="35"/>
    <x v="31"/>
    <x v="31"/>
    <x v="0"/>
    <x v="1385"/>
    <x v="1487"/>
    <x v="1107"/>
    <x v="550"/>
    <x v="16"/>
    <x v="1013"/>
    <x v="21"/>
    <x v="2"/>
    <x v="69"/>
    <x v="54"/>
    <x v="3"/>
    <x v="163"/>
    <x v="58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90"/>
    <x v="34"/>
    <x v="42"/>
    <x v="0"/>
    <x v="30"/>
    <x v="37"/>
    <x v="37"/>
    <x v="33"/>
    <x v="33"/>
    <x v="0"/>
    <x v="1386"/>
    <x v="1488"/>
    <x v="1108"/>
    <x v="382"/>
    <x v="14"/>
    <x v="831"/>
    <x v="141"/>
    <x v="4"/>
    <x v="34"/>
    <x v="48"/>
    <x v="3"/>
    <x v="160"/>
    <x v="133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90"/>
    <x v="4"/>
    <x v="45"/>
    <x v="1"/>
    <x v="4"/>
    <x v="39"/>
    <x v="39"/>
    <x v="35"/>
    <x v="35"/>
    <x v="0"/>
    <x v="1387"/>
    <x v="1489"/>
    <x v="1076"/>
    <x v="584"/>
    <x v="78"/>
    <x v="1014"/>
    <x v="13"/>
    <x v="2"/>
    <x v="7"/>
    <x v="26"/>
    <x v="1"/>
    <x v="192"/>
    <x v="81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90"/>
    <x v="37"/>
    <x v="46"/>
    <x v="0"/>
    <x v="33"/>
    <x v="40"/>
    <x v="40"/>
    <x v="36"/>
    <x v="36"/>
    <x v="0"/>
    <x v="1388"/>
    <x v="1490"/>
    <x v="1109"/>
    <x v="14"/>
    <x v="3"/>
    <x v="1015"/>
    <x v="74"/>
    <x v="0"/>
    <x v="10"/>
    <x v="26"/>
    <x v="2"/>
    <x v="56"/>
    <x v="72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0"/>
    <x v="37"/>
    <x v="47"/>
    <x v="0"/>
    <x v="33"/>
    <x v="41"/>
    <x v="41"/>
    <x v="37"/>
    <x v="37"/>
    <x v="0"/>
    <x v="856"/>
    <x v="1491"/>
    <x v="1110"/>
    <x v="291"/>
    <x v="16"/>
    <x v="1016"/>
    <x v="125"/>
    <x v="2"/>
    <x v="99"/>
    <x v="1"/>
    <x v="2"/>
    <x v="9"/>
    <x v="19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0"/>
    <x v="38"/>
    <x v="48"/>
    <x v="0"/>
    <x v="34"/>
    <x v="42"/>
    <x v="42"/>
    <x v="38"/>
    <x v="38"/>
    <x v="0"/>
    <x v="1389"/>
    <x v="1492"/>
    <x v="1111"/>
    <x v="73"/>
    <x v="0"/>
    <x v="1017"/>
    <x v="37"/>
    <x v="5"/>
    <x v="21"/>
    <x v="23"/>
    <x v="3"/>
    <x v="23"/>
    <x v="42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90"/>
    <x v="38"/>
    <x v="49"/>
    <x v="0"/>
    <x v="34"/>
    <x v="43"/>
    <x v="43"/>
    <x v="39"/>
    <x v="39"/>
    <x v="0"/>
    <x v="1390"/>
    <x v="1493"/>
    <x v="1112"/>
    <x v="554"/>
    <x v="24"/>
    <x v="1018"/>
    <x v="39"/>
    <x v="2"/>
    <x v="19"/>
    <x v="17"/>
    <x v="3"/>
    <x v="67"/>
    <x v="81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90"/>
    <x v="39"/>
    <x v="50"/>
    <x v="0"/>
    <x v="35"/>
    <x v="44"/>
    <x v="44"/>
    <x v="40"/>
    <x v="40"/>
    <x v="0"/>
    <x v="895"/>
    <x v="1494"/>
    <x v="1113"/>
    <x v="375"/>
    <x v="11"/>
    <x v="506"/>
    <x v="13"/>
    <x v="1"/>
    <x v="64"/>
    <x v="31"/>
    <x v="4"/>
    <x v="88"/>
    <x v="544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90"/>
    <x v="40"/>
    <x v="51"/>
    <x v="0"/>
    <x v="36"/>
    <x v="45"/>
    <x v="45"/>
    <x v="41"/>
    <x v="41"/>
    <x v="0"/>
    <x v="1391"/>
    <x v="1495"/>
    <x v="1114"/>
    <x v="340"/>
    <x v="13"/>
    <x v="917"/>
    <x v="166"/>
    <x v="4"/>
    <x v="139"/>
    <x v="46"/>
    <x v="2"/>
    <x v="296"/>
    <x v="81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0"/>
    <x v="41"/>
    <x v="52"/>
    <x v="0"/>
    <x v="37"/>
    <x v="46"/>
    <x v="46"/>
    <x v="42"/>
    <x v="42"/>
    <x v="0"/>
    <x v="1392"/>
    <x v="1496"/>
    <x v="666"/>
    <x v="80"/>
    <x v="10"/>
    <x v="689"/>
    <x v="124"/>
    <x v="2"/>
    <x v="75"/>
    <x v="31"/>
    <x v="3"/>
    <x v="120"/>
    <x v="18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91"/>
    <x v="18"/>
    <x v="19"/>
    <x v="0"/>
    <x v="18"/>
    <x v="19"/>
    <x v="19"/>
    <x v="19"/>
    <x v="19"/>
    <x v="0"/>
    <x v="490"/>
    <x v="1497"/>
    <x v="366"/>
    <x v="171"/>
    <x v="18"/>
    <x v="1019"/>
    <x v="125"/>
    <x v="8"/>
    <x v="115"/>
    <x v="54"/>
    <x v="2"/>
    <x v="196"/>
    <x v="287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91"/>
    <x v="11"/>
    <x v="21"/>
    <x v="1"/>
    <x v="11"/>
    <x v="20"/>
    <x v="20"/>
    <x v="20"/>
    <x v="20"/>
    <x v="0"/>
    <x v="1393"/>
    <x v="1498"/>
    <x v="1115"/>
    <x v="361"/>
    <x v="70"/>
    <x v="455"/>
    <x v="71"/>
    <x v="2"/>
    <x v="17"/>
    <x v="31"/>
    <x v="3"/>
    <x v="66"/>
    <x v="81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91"/>
    <x v="22"/>
    <x v="29"/>
    <x v="0"/>
    <x v="19"/>
    <x v="25"/>
    <x v="25"/>
    <x v="21"/>
    <x v="21"/>
    <x v="0"/>
    <x v="1394"/>
    <x v="1499"/>
    <x v="1028"/>
    <x v="100"/>
    <x v="63"/>
    <x v="1020"/>
    <x v="108"/>
    <x v="2"/>
    <x v="64"/>
    <x v="17"/>
    <x v="2"/>
    <x v="77"/>
    <x v="18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91"/>
    <x v="24"/>
    <x v="31"/>
    <x v="0"/>
    <x v="21"/>
    <x v="27"/>
    <x v="27"/>
    <x v="23"/>
    <x v="23"/>
    <x v="0"/>
    <x v="1395"/>
    <x v="1500"/>
    <x v="1116"/>
    <x v="150"/>
    <x v="46"/>
    <x v="1021"/>
    <x v="149"/>
    <x v="2"/>
    <x v="39"/>
    <x v="58"/>
    <x v="5"/>
    <x v="193"/>
    <x v="818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91"/>
    <x v="25"/>
    <x v="32"/>
    <x v="0"/>
    <x v="22"/>
    <x v="28"/>
    <x v="28"/>
    <x v="24"/>
    <x v="24"/>
    <x v="0"/>
    <x v="1396"/>
    <x v="1501"/>
    <x v="1117"/>
    <x v="580"/>
    <x v="7"/>
    <x v="992"/>
    <x v="91"/>
    <x v="2"/>
    <x v="9"/>
    <x v="16"/>
    <x v="3"/>
    <x v="77"/>
    <x v="8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1"/>
    <x v="27"/>
    <x v="35"/>
    <x v="1"/>
    <x v="23"/>
    <x v="30"/>
    <x v="30"/>
    <x v="26"/>
    <x v="26"/>
    <x v="0"/>
    <x v="1397"/>
    <x v="1502"/>
    <x v="290"/>
    <x v="242"/>
    <x v="23"/>
    <x v="1022"/>
    <x v="24"/>
    <x v="7"/>
    <x v="64"/>
    <x v="18"/>
    <x v="0"/>
    <x v="24"/>
    <x v="44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91"/>
    <x v="30"/>
    <x v="38"/>
    <x v="1"/>
    <x v="26"/>
    <x v="33"/>
    <x v="33"/>
    <x v="29"/>
    <x v="29"/>
    <x v="0"/>
    <x v="1398"/>
    <x v="1503"/>
    <x v="1118"/>
    <x v="508"/>
    <x v="41"/>
    <x v="699"/>
    <x v="17"/>
    <x v="2"/>
    <x v="20"/>
    <x v="17"/>
    <x v="2"/>
    <x v="19"/>
    <x v="820"/>
    <x v="0"/>
    <x v="0"/>
    <x v="23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91"/>
    <x v="31"/>
    <x v="39"/>
    <x v="0"/>
    <x v="27"/>
    <x v="34"/>
    <x v="34"/>
    <x v="30"/>
    <x v="30"/>
    <x v="0"/>
    <x v="1399"/>
    <x v="1504"/>
    <x v="1119"/>
    <x v="212"/>
    <x v="32"/>
    <x v="594"/>
    <x v="162"/>
    <x v="1"/>
    <x v="47"/>
    <x v="30"/>
    <x v="8"/>
    <x v="2"/>
    <x v="785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1"/>
    <x v="32"/>
    <x v="40"/>
    <x v="0"/>
    <x v="28"/>
    <x v="35"/>
    <x v="35"/>
    <x v="31"/>
    <x v="31"/>
    <x v="0"/>
    <x v="1400"/>
    <x v="1505"/>
    <x v="925"/>
    <x v="137"/>
    <x v="16"/>
    <x v="42"/>
    <x v="74"/>
    <x v="1"/>
    <x v="34"/>
    <x v="96"/>
    <x v="1"/>
    <x v="242"/>
    <x v="275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91"/>
    <x v="34"/>
    <x v="42"/>
    <x v="0"/>
    <x v="30"/>
    <x v="37"/>
    <x v="37"/>
    <x v="33"/>
    <x v="33"/>
    <x v="0"/>
    <x v="1401"/>
    <x v="1506"/>
    <x v="1120"/>
    <x v="546"/>
    <x v="14"/>
    <x v="1023"/>
    <x v="12"/>
    <x v="7"/>
    <x v="56"/>
    <x v="76"/>
    <x v="2"/>
    <x v="283"/>
    <x v="37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91"/>
    <x v="4"/>
    <x v="45"/>
    <x v="1"/>
    <x v="4"/>
    <x v="39"/>
    <x v="39"/>
    <x v="35"/>
    <x v="35"/>
    <x v="0"/>
    <x v="1402"/>
    <x v="1507"/>
    <x v="1076"/>
    <x v="378"/>
    <x v="77"/>
    <x v="1024"/>
    <x v="17"/>
    <x v="2"/>
    <x v="124"/>
    <x v="3"/>
    <x v="2"/>
    <x v="141"/>
    <x v="821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91"/>
    <x v="37"/>
    <x v="46"/>
    <x v="0"/>
    <x v="33"/>
    <x v="40"/>
    <x v="40"/>
    <x v="36"/>
    <x v="36"/>
    <x v="0"/>
    <x v="1403"/>
    <x v="1508"/>
    <x v="1121"/>
    <x v="66"/>
    <x v="7"/>
    <x v="1025"/>
    <x v="98"/>
    <x v="2"/>
    <x v="48"/>
    <x v="45"/>
    <x v="3"/>
    <x v="131"/>
    <x v="40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1"/>
    <x v="37"/>
    <x v="47"/>
    <x v="0"/>
    <x v="33"/>
    <x v="41"/>
    <x v="41"/>
    <x v="37"/>
    <x v="37"/>
    <x v="0"/>
    <x v="1404"/>
    <x v="1509"/>
    <x v="1122"/>
    <x v="332"/>
    <x v="5"/>
    <x v="380"/>
    <x v="91"/>
    <x v="1"/>
    <x v="34"/>
    <x v="50"/>
    <x v="3"/>
    <x v="245"/>
    <x v="6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1"/>
    <x v="38"/>
    <x v="48"/>
    <x v="0"/>
    <x v="34"/>
    <x v="42"/>
    <x v="42"/>
    <x v="38"/>
    <x v="38"/>
    <x v="0"/>
    <x v="1405"/>
    <x v="1510"/>
    <x v="1123"/>
    <x v="585"/>
    <x v="22"/>
    <x v="1026"/>
    <x v="33"/>
    <x v="12"/>
    <x v="19"/>
    <x v="17"/>
    <x v="2"/>
    <x v="174"/>
    <x v="31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91"/>
    <x v="38"/>
    <x v="49"/>
    <x v="0"/>
    <x v="34"/>
    <x v="43"/>
    <x v="43"/>
    <x v="39"/>
    <x v="39"/>
    <x v="0"/>
    <x v="1406"/>
    <x v="1511"/>
    <x v="1124"/>
    <x v="89"/>
    <x v="21"/>
    <x v="827"/>
    <x v="48"/>
    <x v="4"/>
    <x v="21"/>
    <x v="17"/>
    <x v="3"/>
    <x v="57"/>
    <x v="815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91"/>
    <x v="39"/>
    <x v="50"/>
    <x v="0"/>
    <x v="35"/>
    <x v="44"/>
    <x v="44"/>
    <x v="40"/>
    <x v="40"/>
    <x v="0"/>
    <x v="1407"/>
    <x v="1512"/>
    <x v="1125"/>
    <x v="129"/>
    <x v="13"/>
    <x v="1027"/>
    <x v="94"/>
    <x v="1"/>
    <x v="51"/>
    <x v="18"/>
    <x v="4"/>
    <x v="120"/>
    <x v="6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91"/>
    <x v="40"/>
    <x v="51"/>
    <x v="0"/>
    <x v="36"/>
    <x v="45"/>
    <x v="45"/>
    <x v="41"/>
    <x v="41"/>
    <x v="0"/>
    <x v="1408"/>
    <x v="1513"/>
    <x v="1126"/>
    <x v="286"/>
    <x v="17"/>
    <x v="314"/>
    <x v="234"/>
    <x v="0"/>
    <x v="84"/>
    <x v="20"/>
    <x v="0"/>
    <x v="329"/>
    <x v="822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1"/>
    <x v="41"/>
    <x v="52"/>
    <x v="0"/>
    <x v="37"/>
    <x v="46"/>
    <x v="46"/>
    <x v="42"/>
    <x v="42"/>
    <x v="0"/>
    <x v="1409"/>
    <x v="1514"/>
    <x v="1127"/>
    <x v="336"/>
    <x v="19"/>
    <x v="620"/>
    <x v="125"/>
    <x v="1"/>
    <x v="5"/>
    <x v="31"/>
    <x v="3"/>
    <x v="91"/>
    <x v="57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92"/>
    <x v="18"/>
    <x v="19"/>
    <x v="0"/>
    <x v="18"/>
    <x v="19"/>
    <x v="19"/>
    <x v="19"/>
    <x v="19"/>
    <x v="0"/>
    <x v="1410"/>
    <x v="1515"/>
    <x v="1009"/>
    <x v="215"/>
    <x v="11"/>
    <x v="750"/>
    <x v="125"/>
    <x v="2"/>
    <x v="95"/>
    <x v="8"/>
    <x v="5"/>
    <x v="256"/>
    <x v="789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92"/>
    <x v="11"/>
    <x v="21"/>
    <x v="1"/>
    <x v="11"/>
    <x v="20"/>
    <x v="20"/>
    <x v="20"/>
    <x v="20"/>
    <x v="0"/>
    <x v="1411"/>
    <x v="1516"/>
    <x v="1128"/>
    <x v="105"/>
    <x v="70"/>
    <x v="1028"/>
    <x v="68"/>
    <x v="2"/>
    <x v="26"/>
    <x v="22"/>
    <x v="3"/>
    <x v="66"/>
    <x v="8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92"/>
    <x v="22"/>
    <x v="29"/>
    <x v="0"/>
    <x v="19"/>
    <x v="25"/>
    <x v="25"/>
    <x v="21"/>
    <x v="21"/>
    <x v="0"/>
    <x v="1412"/>
    <x v="1517"/>
    <x v="26"/>
    <x v="328"/>
    <x v="58"/>
    <x v="1029"/>
    <x v="76"/>
    <x v="2"/>
    <x v="20"/>
    <x v="23"/>
    <x v="2"/>
    <x v="106"/>
    <x v="62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92"/>
    <x v="24"/>
    <x v="31"/>
    <x v="0"/>
    <x v="21"/>
    <x v="27"/>
    <x v="27"/>
    <x v="23"/>
    <x v="23"/>
    <x v="0"/>
    <x v="1413"/>
    <x v="1518"/>
    <x v="106"/>
    <x v="211"/>
    <x v="69"/>
    <x v="788"/>
    <x v="150"/>
    <x v="2"/>
    <x v="84"/>
    <x v="1"/>
    <x v="2"/>
    <x v="59"/>
    <x v="36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92"/>
    <x v="25"/>
    <x v="32"/>
    <x v="0"/>
    <x v="22"/>
    <x v="28"/>
    <x v="28"/>
    <x v="24"/>
    <x v="24"/>
    <x v="0"/>
    <x v="1414"/>
    <x v="1519"/>
    <x v="1129"/>
    <x v="541"/>
    <x v="12"/>
    <x v="1030"/>
    <x v="79"/>
    <x v="2"/>
    <x v="23"/>
    <x v="7"/>
    <x v="2"/>
    <x v="106"/>
    <x v="11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2"/>
    <x v="27"/>
    <x v="35"/>
    <x v="1"/>
    <x v="23"/>
    <x v="30"/>
    <x v="30"/>
    <x v="26"/>
    <x v="26"/>
    <x v="0"/>
    <x v="1415"/>
    <x v="1520"/>
    <x v="127"/>
    <x v="131"/>
    <x v="23"/>
    <x v="635"/>
    <x v="98"/>
    <x v="1"/>
    <x v="10"/>
    <x v="19"/>
    <x v="1"/>
    <x v="89"/>
    <x v="554"/>
    <x v="0"/>
    <x v="0"/>
    <x v="9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92"/>
    <x v="30"/>
    <x v="38"/>
    <x v="1"/>
    <x v="26"/>
    <x v="33"/>
    <x v="33"/>
    <x v="29"/>
    <x v="29"/>
    <x v="0"/>
    <x v="1416"/>
    <x v="1521"/>
    <x v="688"/>
    <x v="152"/>
    <x v="27"/>
    <x v="1031"/>
    <x v="79"/>
    <x v="2"/>
    <x v="64"/>
    <x v="19"/>
    <x v="2"/>
    <x v="19"/>
    <x v="82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92"/>
    <x v="31"/>
    <x v="39"/>
    <x v="0"/>
    <x v="27"/>
    <x v="34"/>
    <x v="34"/>
    <x v="30"/>
    <x v="30"/>
    <x v="0"/>
    <x v="1417"/>
    <x v="1522"/>
    <x v="1130"/>
    <x v="91"/>
    <x v="45"/>
    <x v="646"/>
    <x v="234"/>
    <x v="4"/>
    <x v="159"/>
    <x v="68"/>
    <x v="0"/>
    <x v="222"/>
    <x v="825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2"/>
    <x v="32"/>
    <x v="40"/>
    <x v="0"/>
    <x v="28"/>
    <x v="35"/>
    <x v="35"/>
    <x v="31"/>
    <x v="31"/>
    <x v="0"/>
    <x v="1120"/>
    <x v="1523"/>
    <x v="1131"/>
    <x v="127"/>
    <x v="1"/>
    <x v="439"/>
    <x v="76"/>
    <x v="1"/>
    <x v="64"/>
    <x v="92"/>
    <x v="3"/>
    <x v="245"/>
    <x v="72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92"/>
    <x v="34"/>
    <x v="42"/>
    <x v="0"/>
    <x v="30"/>
    <x v="37"/>
    <x v="37"/>
    <x v="33"/>
    <x v="33"/>
    <x v="0"/>
    <x v="1418"/>
    <x v="1524"/>
    <x v="1132"/>
    <x v="311"/>
    <x v="14"/>
    <x v="1032"/>
    <x v="34"/>
    <x v="0"/>
    <x v="93"/>
    <x v="100"/>
    <x v="1"/>
    <x v="150"/>
    <x v="38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92"/>
    <x v="4"/>
    <x v="45"/>
    <x v="1"/>
    <x v="4"/>
    <x v="39"/>
    <x v="39"/>
    <x v="35"/>
    <x v="35"/>
    <x v="0"/>
    <x v="1419"/>
    <x v="1525"/>
    <x v="1133"/>
    <x v="254"/>
    <x v="79"/>
    <x v="1033"/>
    <x v="17"/>
    <x v="2"/>
    <x v="10"/>
    <x v="1"/>
    <x v="2"/>
    <x v="218"/>
    <x v="82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92"/>
    <x v="37"/>
    <x v="46"/>
    <x v="0"/>
    <x v="33"/>
    <x v="40"/>
    <x v="40"/>
    <x v="36"/>
    <x v="36"/>
    <x v="0"/>
    <x v="1420"/>
    <x v="1526"/>
    <x v="754"/>
    <x v="3"/>
    <x v="7"/>
    <x v="17"/>
    <x v="74"/>
    <x v="2"/>
    <x v="72"/>
    <x v="10"/>
    <x v="3"/>
    <x v="89"/>
    <x v="51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2"/>
    <x v="37"/>
    <x v="47"/>
    <x v="0"/>
    <x v="33"/>
    <x v="41"/>
    <x v="41"/>
    <x v="37"/>
    <x v="37"/>
    <x v="0"/>
    <x v="668"/>
    <x v="1527"/>
    <x v="1011"/>
    <x v="555"/>
    <x v="1"/>
    <x v="989"/>
    <x v="76"/>
    <x v="0"/>
    <x v="10"/>
    <x v="6"/>
    <x v="2"/>
    <x v="10"/>
    <x v="15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2"/>
    <x v="38"/>
    <x v="48"/>
    <x v="0"/>
    <x v="34"/>
    <x v="42"/>
    <x v="42"/>
    <x v="38"/>
    <x v="38"/>
    <x v="0"/>
    <x v="1421"/>
    <x v="1528"/>
    <x v="717"/>
    <x v="45"/>
    <x v="40"/>
    <x v="1034"/>
    <x v="24"/>
    <x v="5"/>
    <x v="11"/>
    <x v="17"/>
    <x v="3"/>
    <x v="73"/>
    <x v="7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92"/>
    <x v="38"/>
    <x v="49"/>
    <x v="0"/>
    <x v="34"/>
    <x v="43"/>
    <x v="43"/>
    <x v="39"/>
    <x v="39"/>
    <x v="0"/>
    <x v="1422"/>
    <x v="1529"/>
    <x v="778"/>
    <x v="578"/>
    <x v="62"/>
    <x v="1035"/>
    <x v="24"/>
    <x v="0"/>
    <x v="12"/>
    <x v="17"/>
    <x v="3"/>
    <x v="73"/>
    <x v="71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92"/>
    <x v="39"/>
    <x v="50"/>
    <x v="0"/>
    <x v="35"/>
    <x v="44"/>
    <x v="44"/>
    <x v="40"/>
    <x v="40"/>
    <x v="0"/>
    <x v="825"/>
    <x v="1530"/>
    <x v="1033"/>
    <x v="174"/>
    <x v="55"/>
    <x v="446"/>
    <x v="97"/>
    <x v="1"/>
    <x v="75"/>
    <x v="22"/>
    <x v="7"/>
    <x v="82"/>
    <x v="82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92"/>
    <x v="40"/>
    <x v="51"/>
    <x v="0"/>
    <x v="36"/>
    <x v="45"/>
    <x v="45"/>
    <x v="41"/>
    <x v="41"/>
    <x v="0"/>
    <x v="1423"/>
    <x v="1531"/>
    <x v="1134"/>
    <x v="62"/>
    <x v="2"/>
    <x v="35"/>
    <x v="236"/>
    <x v="7"/>
    <x v="95"/>
    <x v="54"/>
    <x v="0"/>
    <x v="234"/>
    <x v="341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2"/>
    <x v="41"/>
    <x v="52"/>
    <x v="0"/>
    <x v="37"/>
    <x v="46"/>
    <x v="46"/>
    <x v="42"/>
    <x v="42"/>
    <x v="0"/>
    <x v="1424"/>
    <x v="1532"/>
    <x v="427"/>
    <x v="485"/>
    <x v="3"/>
    <x v="843"/>
    <x v="94"/>
    <x v="7"/>
    <x v="5"/>
    <x v="9"/>
    <x v="4"/>
    <x v="38"/>
    <x v="13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93"/>
    <x v="18"/>
    <x v="19"/>
    <x v="0"/>
    <x v="18"/>
    <x v="19"/>
    <x v="19"/>
    <x v="19"/>
    <x v="19"/>
    <x v="0"/>
    <x v="1425"/>
    <x v="1533"/>
    <x v="1135"/>
    <x v="111"/>
    <x v="17"/>
    <x v="148"/>
    <x v="56"/>
    <x v="2"/>
    <x v="39"/>
    <x v="65"/>
    <x v="0"/>
    <x v="330"/>
    <x v="68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93"/>
    <x v="11"/>
    <x v="21"/>
    <x v="1"/>
    <x v="11"/>
    <x v="20"/>
    <x v="20"/>
    <x v="20"/>
    <x v="20"/>
    <x v="0"/>
    <x v="1426"/>
    <x v="1534"/>
    <x v="1136"/>
    <x v="174"/>
    <x v="51"/>
    <x v="536"/>
    <x v="71"/>
    <x v="2"/>
    <x v="32"/>
    <x v="31"/>
    <x v="3"/>
    <x v="25"/>
    <x v="82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93"/>
    <x v="22"/>
    <x v="29"/>
    <x v="0"/>
    <x v="19"/>
    <x v="25"/>
    <x v="25"/>
    <x v="21"/>
    <x v="21"/>
    <x v="0"/>
    <x v="1427"/>
    <x v="1535"/>
    <x v="322"/>
    <x v="328"/>
    <x v="51"/>
    <x v="287"/>
    <x v="74"/>
    <x v="2"/>
    <x v="56"/>
    <x v="18"/>
    <x v="0"/>
    <x v="124"/>
    <x v="829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93"/>
    <x v="24"/>
    <x v="31"/>
    <x v="0"/>
    <x v="21"/>
    <x v="27"/>
    <x v="27"/>
    <x v="23"/>
    <x v="23"/>
    <x v="0"/>
    <x v="1428"/>
    <x v="1536"/>
    <x v="589"/>
    <x v="27"/>
    <x v="46"/>
    <x v="1036"/>
    <x v="206"/>
    <x v="1"/>
    <x v="130"/>
    <x v="59"/>
    <x v="6"/>
    <x v="331"/>
    <x v="830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93"/>
    <x v="25"/>
    <x v="32"/>
    <x v="0"/>
    <x v="22"/>
    <x v="28"/>
    <x v="28"/>
    <x v="24"/>
    <x v="24"/>
    <x v="0"/>
    <x v="1429"/>
    <x v="1537"/>
    <x v="1137"/>
    <x v="98"/>
    <x v="5"/>
    <x v="439"/>
    <x v="58"/>
    <x v="2"/>
    <x v="12"/>
    <x v="18"/>
    <x v="3"/>
    <x v="184"/>
    <x v="83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3"/>
    <x v="27"/>
    <x v="35"/>
    <x v="1"/>
    <x v="23"/>
    <x v="30"/>
    <x v="30"/>
    <x v="26"/>
    <x v="26"/>
    <x v="0"/>
    <x v="798"/>
    <x v="1538"/>
    <x v="392"/>
    <x v="405"/>
    <x v="23"/>
    <x v="1037"/>
    <x v="25"/>
    <x v="2"/>
    <x v="48"/>
    <x v="16"/>
    <x v="0"/>
    <x v="115"/>
    <x v="446"/>
    <x v="0"/>
    <x v="0"/>
    <x v="2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93"/>
    <x v="30"/>
    <x v="38"/>
    <x v="1"/>
    <x v="26"/>
    <x v="33"/>
    <x v="33"/>
    <x v="29"/>
    <x v="29"/>
    <x v="0"/>
    <x v="1430"/>
    <x v="1539"/>
    <x v="679"/>
    <x v="251"/>
    <x v="27"/>
    <x v="1038"/>
    <x v="91"/>
    <x v="0"/>
    <x v="103"/>
    <x v="16"/>
    <x v="1"/>
    <x v="15"/>
    <x v="832"/>
    <x v="0"/>
    <x v="0"/>
    <x v="2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93"/>
    <x v="31"/>
    <x v="39"/>
    <x v="0"/>
    <x v="27"/>
    <x v="34"/>
    <x v="34"/>
    <x v="30"/>
    <x v="30"/>
    <x v="0"/>
    <x v="1431"/>
    <x v="1540"/>
    <x v="1138"/>
    <x v="586"/>
    <x v="65"/>
    <x v="406"/>
    <x v="237"/>
    <x v="7"/>
    <x v="71"/>
    <x v="41"/>
    <x v="9"/>
    <x v="254"/>
    <x v="486"/>
    <x v="0"/>
    <x v="0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3"/>
    <x v="32"/>
    <x v="40"/>
    <x v="0"/>
    <x v="28"/>
    <x v="35"/>
    <x v="35"/>
    <x v="31"/>
    <x v="31"/>
    <x v="0"/>
    <x v="508"/>
    <x v="1541"/>
    <x v="1139"/>
    <x v="291"/>
    <x v="16"/>
    <x v="1039"/>
    <x v="51"/>
    <x v="2"/>
    <x v="124"/>
    <x v="4"/>
    <x v="3"/>
    <x v="9"/>
    <x v="2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93"/>
    <x v="34"/>
    <x v="42"/>
    <x v="0"/>
    <x v="30"/>
    <x v="37"/>
    <x v="37"/>
    <x v="33"/>
    <x v="33"/>
    <x v="0"/>
    <x v="1432"/>
    <x v="1542"/>
    <x v="1140"/>
    <x v="1"/>
    <x v="14"/>
    <x v="1040"/>
    <x v="69"/>
    <x v="8"/>
    <x v="64"/>
    <x v="79"/>
    <x v="2"/>
    <x v="8"/>
    <x v="539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93"/>
    <x v="4"/>
    <x v="45"/>
    <x v="1"/>
    <x v="4"/>
    <x v="39"/>
    <x v="39"/>
    <x v="35"/>
    <x v="35"/>
    <x v="0"/>
    <x v="1433"/>
    <x v="1543"/>
    <x v="994"/>
    <x v="237"/>
    <x v="77"/>
    <x v="1041"/>
    <x v="91"/>
    <x v="2"/>
    <x v="64"/>
    <x v="65"/>
    <x v="3"/>
    <x v="192"/>
    <x v="833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93"/>
    <x v="37"/>
    <x v="46"/>
    <x v="0"/>
    <x v="33"/>
    <x v="40"/>
    <x v="40"/>
    <x v="36"/>
    <x v="36"/>
    <x v="0"/>
    <x v="873"/>
    <x v="1544"/>
    <x v="1141"/>
    <x v="159"/>
    <x v="5"/>
    <x v="67"/>
    <x v="15"/>
    <x v="0"/>
    <x v="64"/>
    <x v="45"/>
    <x v="1"/>
    <x v="141"/>
    <x v="18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3"/>
    <x v="37"/>
    <x v="47"/>
    <x v="0"/>
    <x v="33"/>
    <x v="41"/>
    <x v="41"/>
    <x v="37"/>
    <x v="37"/>
    <x v="0"/>
    <x v="1321"/>
    <x v="494"/>
    <x v="105"/>
    <x v="159"/>
    <x v="5"/>
    <x v="657"/>
    <x v="58"/>
    <x v="1"/>
    <x v="48"/>
    <x v="7"/>
    <x v="3"/>
    <x v="110"/>
    <x v="39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3"/>
    <x v="38"/>
    <x v="48"/>
    <x v="0"/>
    <x v="34"/>
    <x v="42"/>
    <x v="42"/>
    <x v="38"/>
    <x v="38"/>
    <x v="0"/>
    <x v="1434"/>
    <x v="1545"/>
    <x v="1142"/>
    <x v="501"/>
    <x v="22"/>
    <x v="1042"/>
    <x v="48"/>
    <x v="10"/>
    <x v="11"/>
    <x v="18"/>
    <x v="2"/>
    <x v="128"/>
    <x v="83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93"/>
    <x v="38"/>
    <x v="49"/>
    <x v="0"/>
    <x v="34"/>
    <x v="43"/>
    <x v="43"/>
    <x v="39"/>
    <x v="39"/>
    <x v="0"/>
    <x v="1435"/>
    <x v="1546"/>
    <x v="1143"/>
    <x v="464"/>
    <x v="50"/>
    <x v="1043"/>
    <x v="25"/>
    <x v="1"/>
    <x v="19"/>
    <x v="16"/>
    <x v="2"/>
    <x v="46"/>
    <x v="9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93"/>
    <x v="39"/>
    <x v="50"/>
    <x v="0"/>
    <x v="35"/>
    <x v="44"/>
    <x v="44"/>
    <x v="40"/>
    <x v="40"/>
    <x v="0"/>
    <x v="1436"/>
    <x v="1547"/>
    <x v="726"/>
    <x v="405"/>
    <x v="23"/>
    <x v="397"/>
    <x v="10"/>
    <x v="0"/>
    <x v="48"/>
    <x v="19"/>
    <x v="1"/>
    <x v="179"/>
    <x v="33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93"/>
    <x v="40"/>
    <x v="51"/>
    <x v="0"/>
    <x v="36"/>
    <x v="45"/>
    <x v="45"/>
    <x v="41"/>
    <x v="41"/>
    <x v="0"/>
    <x v="1437"/>
    <x v="1548"/>
    <x v="1144"/>
    <x v="301"/>
    <x v="10"/>
    <x v="585"/>
    <x v="238"/>
    <x v="4"/>
    <x v="130"/>
    <x v="20"/>
    <x v="2"/>
    <x v="332"/>
    <x v="83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3"/>
    <x v="41"/>
    <x v="52"/>
    <x v="0"/>
    <x v="37"/>
    <x v="46"/>
    <x v="46"/>
    <x v="42"/>
    <x v="42"/>
    <x v="0"/>
    <x v="856"/>
    <x v="1549"/>
    <x v="1145"/>
    <x v="299"/>
    <x v="5"/>
    <x v="1044"/>
    <x v="17"/>
    <x v="0"/>
    <x v="55"/>
    <x v="35"/>
    <x v="2"/>
    <x v="200"/>
    <x v="71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94"/>
    <x v="18"/>
    <x v="19"/>
    <x v="0"/>
    <x v="18"/>
    <x v="19"/>
    <x v="19"/>
    <x v="19"/>
    <x v="19"/>
    <x v="0"/>
    <x v="483"/>
    <x v="1550"/>
    <x v="676"/>
    <x v="473"/>
    <x v="4"/>
    <x v="1045"/>
    <x v="12"/>
    <x v="2"/>
    <x v="98"/>
    <x v="4"/>
    <x v="0"/>
    <x v="257"/>
    <x v="192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94"/>
    <x v="11"/>
    <x v="21"/>
    <x v="1"/>
    <x v="11"/>
    <x v="20"/>
    <x v="20"/>
    <x v="20"/>
    <x v="20"/>
    <x v="0"/>
    <x v="915"/>
    <x v="1551"/>
    <x v="1146"/>
    <x v="36"/>
    <x v="51"/>
    <x v="1046"/>
    <x v="44"/>
    <x v="1"/>
    <x v="26"/>
    <x v="17"/>
    <x v="3"/>
    <x v="32"/>
    <x v="83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94"/>
    <x v="22"/>
    <x v="29"/>
    <x v="0"/>
    <x v="19"/>
    <x v="25"/>
    <x v="25"/>
    <x v="21"/>
    <x v="21"/>
    <x v="0"/>
    <x v="403"/>
    <x v="1552"/>
    <x v="502"/>
    <x v="120"/>
    <x v="52"/>
    <x v="438"/>
    <x v="21"/>
    <x v="2"/>
    <x v="56"/>
    <x v="23"/>
    <x v="1"/>
    <x v="148"/>
    <x v="477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94"/>
    <x v="24"/>
    <x v="31"/>
    <x v="0"/>
    <x v="21"/>
    <x v="27"/>
    <x v="27"/>
    <x v="23"/>
    <x v="23"/>
    <x v="0"/>
    <x v="1360"/>
    <x v="1553"/>
    <x v="1147"/>
    <x v="404"/>
    <x v="43"/>
    <x v="1047"/>
    <x v="49"/>
    <x v="1"/>
    <x v="44"/>
    <x v="65"/>
    <x v="4"/>
    <x v="12"/>
    <x v="68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94"/>
    <x v="25"/>
    <x v="32"/>
    <x v="0"/>
    <x v="22"/>
    <x v="28"/>
    <x v="28"/>
    <x v="24"/>
    <x v="24"/>
    <x v="0"/>
    <x v="1438"/>
    <x v="1554"/>
    <x v="1148"/>
    <x v="587"/>
    <x v="7"/>
    <x v="657"/>
    <x v="91"/>
    <x v="2"/>
    <x v="19"/>
    <x v="31"/>
    <x v="2"/>
    <x v="115"/>
    <x v="446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4"/>
    <x v="27"/>
    <x v="35"/>
    <x v="1"/>
    <x v="23"/>
    <x v="30"/>
    <x v="30"/>
    <x v="26"/>
    <x v="26"/>
    <x v="0"/>
    <x v="1439"/>
    <x v="1555"/>
    <x v="456"/>
    <x v="471"/>
    <x v="23"/>
    <x v="686"/>
    <x v="24"/>
    <x v="2"/>
    <x v="7"/>
    <x v="31"/>
    <x v="2"/>
    <x v="86"/>
    <x v="837"/>
    <x v="0"/>
    <x v="0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94"/>
    <x v="30"/>
    <x v="38"/>
    <x v="1"/>
    <x v="26"/>
    <x v="33"/>
    <x v="33"/>
    <x v="29"/>
    <x v="29"/>
    <x v="0"/>
    <x v="1440"/>
    <x v="1556"/>
    <x v="1149"/>
    <x v="192"/>
    <x v="51"/>
    <x v="897"/>
    <x v="17"/>
    <x v="2"/>
    <x v="99"/>
    <x v="31"/>
    <x v="0"/>
    <x v="91"/>
    <x v="83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94"/>
    <x v="31"/>
    <x v="39"/>
    <x v="0"/>
    <x v="27"/>
    <x v="34"/>
    <x v="34"/>
    <x v="30"/>
    <x v="30"/>
    <x v="0"/>
    <x v="1441"/>
    <x v="1557"/>
    <x v="1150"/>
    <x v="565"/>
    <x v="34"/>
    <x v="1048"/>
    <x v="101"/>
    <x v="1"/>
    <x v="157"/>
    <x v="28"/>
    <x v="2"/>
    <x v="287"/>
    <x v="591"/>
    <x v="0"/>
    <x v="0"/>
    <x v="5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4"/>
    <x v="32"/>
    <x v="40"/>
    <x v="0"/>
    <x v="28"/>
    <x v="35"/>
    <x v="35"/>
    <x v="31"/>
    <x v="31"/>
    <x v="0"/>
    <x v="1442"/>
    <x v="1558"/>
    <x v="1151"/>
    <x v="574"/>
    <x v="19"/>
    <x v="458"/>
    <x v="108"/>
    <x v="7"/>
    <x v="5"/>
    <x v="65"/>
    <x v="0"/>
    <x v="10"/>
    <x v="4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94"/>
    <x v="34"/>
    <x v="42"/>
    <x v="0"/>
    <x v="30"/>
    <x v="37"/>
    <x v="37"/>
    <x v="33"/>
    <x v="33"/>
    <x v="0"/>
    <x v="1443"/>
    <x v="1559"/>
    <x v="1152"/>
    <x v="16"/>
    <x v="14"/>
    <x v="1049"/>
    <x v="181"/>
    <x v="0"/>
    <x v="7"/>
    <x v="24"/>
    <x v="5"/>
    <x v="118"/>
    <x v="88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94"/>
    <x v="4"/>
    <x v="45"/>
    <x v="1"/>
    <x v="4"/>
    <x v="39"/>
    <x v="39"/>
    <x v="35"/>
    <x v="35"/>
    <x v="0"/>
    <x v="1444"/>
    <x v="1560"/>
    <x v="1153"/>
    <x v="314"/>
    <x v="80"/>
    <x v="554"/>
    <x v="64"/>
    <x v="2"/>
    <x v="5"/>
    <x v="45"/>
    <x v="0"/>
    <x v="245"/>
    <x v="839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94"/>
    <x v="37"/>
    <x v="46"/>
    <x v="0"/>
    <x v="33"/>
    <x v="40"/>
    <x v="40"/>
    <x v="36"/>
    <x v="36"/>
    <x v="0"/>
    <x v="1445"/>
    <x v="1561"/>
    <x v="1154"/>
    <x v="565"/>
    <x v="3"/>
    <x v="1032"/>
    <x v="91"/>
    <x v="2"/>
    <x v="75"/>
    <x v="45"/>
    <x v="2"/>
    <x v="177"/>
    <x v="84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4"/>
    <x v="37"/>
    <x v="47"/>
    <x v="0"/>
    <x v="33"/>
    <x v="41"/>
    <x v="41"/>
    <x v="37"/>
    <x v="37"/>
    <x v="0"/>
    <x v="762"/>
    <x v="1562"/>
    <x v="1155"/>
    <x v="87"/>
    <x v="16"/>
    <x v="565"/>
    <x v="117"/>
    <x v="0"/>
    <x v="109"/>
    <x v="3"/>
    <x v="2"/>
    <x v="224"/>
    <x v="38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4"/>
    <x v="38"/>
    <x v="48"/>
    <x v="0"/>
    <x v="34"/>
    <x v="42"/>
    <x v="42"/>
    <x v="38"/>
    <x v="38"/>
    <x v="0"/>
    <x v="1446"/>
    <x v="1563"/>
    <x v="1156"/>
    <x v="241"/>
    <x v="45"/>
    <x v="1050"/>
    <x v="68"/>
    <x v="2"/>
    <x v="32"/>
    <x v="17"/>
    <x v="3"/>
    <x v="62"/>
    <x v="84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94"/>
    <x v="38"/>
    <x v="49"/>
    <x v="0"/>
    <x v="34"/>
    <x v="43"/>
    <x v="43"/>
    <x v="39"/>
    <x v="39"/>
    <x v="0"/>
    <x v="1447"/>
    <x v="1564"/>
    <x v="1156"/>
    <x v="87"/>
    <x v="22"/>
    <x v="196"/>
    <x v="26"/>
    <x v="1"/>
    <x v="19"/>
    <x v="17"/>
    <x v="3"/>
    <x v="81"/>
    <x v="49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94"/>
    <x v="39"/>
    <x v="50"/>
    <x v="0"/>
    <x v="35"/>
    <x v="44"/>
    <x v="44"/>
    <x v="40"/>
    <x v="40"/>
    <x v="0"/>
    <x v="1448"/>
    <x v="1565"/>
    <x v="219"/>
    <x v="120"/>
    <x v="45"/>
    <x v="1051"/>
    <x v="79"/>
    <x v="2"/>
    <x v="69"/>
    <x v="31"/>
    <x v="1"/>
    <x v="124"/>
    <x v="51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94"/>
    <x v="40"/>
    <x v="51"/>
    <x v="0"/>
    <x v="36"/>
    <x v="45"/>
    <x v="45"/>
    <x v="41"/>
    <x v="41"/>
    <x v="0"/>
    <x v="1449"/>
    <x v="1566"/>
    <x v="1157"/>
    <x v="53"/>
    <x v="13"/>
    <x v="1027"/>
    <x v="182"/>
    <x v="4"/>
    <x v="132"/>
    <x v="59"/>
    <x v="2"/>
    <x v="79"/>
    <x v="762"/>
    <x v="0"/>
    <x v="0"/>
    <x v="2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4"/>
    <x v="41"/>
    <x v="52"/>
    <x v="0"/>
    <x v="37"/>
    <x v="46"/>
    <x v="46"/>
    <x v="42"/>
    <x v="42"/>
    <x v="0"/>
    <x v="1450"/>
    <x v="1567"/>
    <x v="1158"/>
    <x v="46"/>
    <x v="48"/>
    <x v="1052"/>
    <x v="46"/>
    <x v="8"/>
    <x v="84"/>
    <x v="6"/>
    <x v="2"/>
    <x v="157"/>
    <x v="79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95"/>
    <x v="18"/>
    <x v="19"/>
    <x v="0"/>
    <x v="18"/>
    <x v="19"/>
    <x v="19"/>
    <x v="19"/>
    <x v="19"/>
    <x v="0"/>
    <x v="1451"/>
    <x v="1568"/>
    <x v="1159"/>
    <x v="397"/>
    <x v="35"/>
    <x v="1053"/>
    <x v="85"/>
    <x v="5"/>
    <x v="161"/>
    <x v="135"/>
    <x v="8"/>
    <x v="333"/>
    <x v="334"/>
    <x v="0"/>
    <x v="0"/>
    <x v="1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95"/>
    <x v="11"/>
    <x v="21"/>
    <x v="1"/>
    <x v="11"/>
    <x v="20"/>
    <x v="20"/>
    <x v="20"/>
    <x v="20"/>
    <x v="0"/>
    <x v="914"/>
    <x v="1569"/>
    <x v="808"/>
    <x v="63"/>
    <x v="51"/>
    <x v="1054"/>
    <x v="44"/>
    <x v="2"/>
    <x v="21"/>
    <x v="18"/>
    <x v="3"/>
    <x v="43"/>
    <x v="84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95"/>
    <x v="22"/>
    <x v="29"/>
    <x v="0"/>
    <x v="19"/>
    <x v="25"/>
    <x v="25"/>
    <x v="21"/>
    <x v="21"/>
    <x v="0"/>
    <x v="733"/>
    <x v="1570"/>
    <x v="881"/>
    <x v="103"/>
    <x v="46"/>
    <x v="1055"/>
    <x v="79"/>
    <x v="2"/>
    <x v="69"/>
    <x v="18"/>
    <x v="0"/>
    <x v="17"/>
    <x v="8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95"/>
    <x v="24"/>
    <x v="31"/>
    <x v="0"/>
    <x v="21"/>
    <x v="27"/>
    <x v="27"/>
    <x v="23"/>
    <x v="23"/>
    <x v="0"/>
    <x v="1452"/>
    <x v="1571"/>
    <x v="247"/>
    <x v="434"/>
    <x v="58"/>
    <x v="1043"/>
    <x v="98"/>
    <x v="0"/>
    <x v="109"/>
    <x v="10"/>
    <x v="11"/>
    <x v="10"/>
    <x v="364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95"/>
    <x v="25"/>
    <x v="32"/>
    <x v="0"/>
    <x v="22"/>
    <x v="28"/>
    <x v="28"/>
    <x v="24"/>
    <x v="24"/>
    <x v="0"/>
    <x v="1453"/>
    <x v="1572"/>
    <x v="1160"/>
    <x v="588"/>
    <x v="16"/>
    <x v="382"/>
    <x v="228"/>
    <x v="1"/>
    <x v="69"/>
    <x v="1"/>
    <x v="3"/>
    <x v="332"/>
    <x v="341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5"/>
    <x v="27"/>
    <x v="35"/>
    <x v="1"/>
    <x v="23"/>
    <x v="30"/>
    <x v="30"/>
    <x v="26"/>
    <x v="26"/>
    <x v="0"/>
    <x v="1454"/>
    <x v="1573"/>
    <x v="475"/>
    <x v="219"/>
    <x v="23"/>
    <x v="667"/>
    <x v="21"/>
    <x v="7"/>
    <x v="109"/>
    <x v="31"/>
    <x v="2"/>
    <x v="84"/>
    <x v="487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95"/>
    <x v="30"/>
    <x v="38"/>
    <x v="1"/>
    <x v="26"/>
    <x v="33"/>
    <x v="33"/>
    <x v="29"/>
    <x v="29"/>
    <x v="0"/>
    <x v="1455"/>
    <x v="1574"/>
    <x v="1161"/>
    <x v="153"/>
    <x v="69"/>
    <x v="159"/>
    <x v="94"/>
    <x v="1"/>
    <x v="64"/>
    <x v="18"/>
    <x v="2"/>
    <x v="22"/>
    <x v="84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95"/>
    <x v="31"/>
    <x v="39"/>
    <x v="0"/>
    <x v="27"/>
    <x v="34"/>
    <x v="34"/>
    <x v="30"/>
    <x v="30"/>
    <x v="0"/>
    <x v="1456"/>
    <x v="1575"/>
    <x v="1153"/>
    <x v="543"/>
    <x v="56"/>
    <x v="1056"/>
    <x v="15"/>
    <x v="1"/>
    <x v="69"/>
    <x v="6"/>
    <x v="3"/>
    <x v="141"/>
    <x v="845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5"/>
    <x v="32"/>
    <x v="40"/>
    <x v="0"/>
    <x v="28"/>
    <x v="35"/>
    <x v="35"/>
    <x v="31"/>
    <x v="31"/>
    <x v="0"/>
    <x v="1132"/>
    <x v="1576"/>
    <x v="1162"/>
    <x v="348"/>
    <x v="10"/>
    <x v="250"/>
    <x v="91"/>
    <x v="2"/>
    <x v="7"/>
    <x v="0"/>
    <x v="2"/>
    <x v="38"/>
    <x v="6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95"/>
    <x v="34"/>
    <x v="42"/>
    <x v="0"/>
    <x v="30"/>
    <x v="37"/>
    <x v="37"/>
    <x v="33"/>
    <x v="33"/>
    <x v="0"/>
    <x v="1457"/>
    <x v="1577"/>
    <x v="1163"/>
    <x v="589"/>
    <x v="14"/>
    <x v="433"/>
    <x v="9"/>
    <x v="1"/>
    <x v="64"/>
    <x v="122"/>
    <x v="1"/>
    <x v="334"/>
    <x v="65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95"/>
    <x v="4"/>
    <x v="45"/>
    <x v="1"/>
    <x v="4"/>
    <x v="39"/>
    <x v="39"/>
    <x v="35"/>
    <x v="35"/>
    <x v="0"/>
    <x v="1458"/>
    <x v="1578"/>
    <x v="1164"/>
    <x v="500"/>
    <x v="71"/>
    <x v="1057"/>
    <x v="28"/>
    <x v="2"/>
    <x v="21"/>
    <x v="18"/>
    <x v="2"/>
    <x v="67"/>
    <x v="846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95"/>
    <x v="37"/>
    <x v="46"/>
    <x v="0"/>
    <x v="33"/>
    <x v="40"/>
    <x v="40"/>
    <x v="36"/>
    <x v="36"/>
    <x v="0"/>
    <x v="470"/>
    <x v="1579"/>
    <x v="796"/>
    <x v="590"/>
    <x v="16"/>
    <x v="515"/>
    <x v="17"/>
    <x v="7"/>
    <x v="72"/>
    <x v="9"/>
    <x v="3"/>
    <x v="177"/>
    <x v="15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5"/>
    <x v="37"/>
    <x v="47"/>
    <x v="0"/>
    <x v="33"/>
    <x v="41"/>
    <x v="41"/>
    <x v="37"/>
    <x v="37"/>
    <x v="0"/>
    <x v="1459"/>
    <x v="1580"/>
    <x v="1165"/>
    <x v="591"/>
    <x v="10"/>
    <x v="529"/>
    <x v="124"/>
    <x v="1"/>
    <x v="103"/>
    <x v="54"/>
    <x v="2"/>
    <x v="280"/>
    <x v="16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5"/>
    <x v="39"/>
    <x v="50"/>
    <x v="0"/>
    <x v="35"/>
    <x v="44"/>
    <x v="44"/>
    <x v="40"/>
    <x v="40"/>
    <x v="0"/>
    <x v="1460"/>
    <x v="1581"/>
    <x v="138"/>
    <x v="193"/>
    <x v="65"/>
    <x v="812"/>
    <x v="13"/>
    <x v="2"/>
    <x v="56"/>
    <x v="19"/>
    <x v="7"/>
    <x v="245"/>
    <x v="67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95"/>
    <x v="40"/>
    <x v="51"/>
    <x v="0"/>
    <x v="36"/>
    <x v="45"/>
    <x v="45"/>
    <x v="41"/>
    <x v="41"/>
    <x v="0"/>
    <x v="1461"/>
    <x v="1582"/>
    <x v="1166"/>
    <x v="118"/>
    <x v="17"/>
    <x v="582"/>
    <x v="239"/>
    <x v="0"/>
    <x v="124"/>
    <x v="136"/>
    <x v="0"/>
    <x v="107"/>
    <x v="8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5"/>
    <x v="41"/>
    <x v="52"/>
    <x v="0"/>
    <x v="37"/>
    <x v="46"/>
    <x v="46"/>
    <x v="42"/>
    <x v="42"/>
    <x v="0"/>
    <x v="1462"/>
    <x v="1339"/>
    <x v="835"/>
    <x v="413"/>
    <x v="2"/>
    <x v="1058"/>
    <x v="49"/>
    <x v="1"/>
    <x v="55"/>
    <x v="8"/>
    <x v="1"/>
    <x v="15"/>
    <x v="58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96"/>
    <x v="18"/>
    <x v="19"/>
    <x v="0"/>
    <x v="18"/>
    <x v="19"/>
    <x v="19"/>
    <x v="19"/>
    <x v="19"/>
    <x v="0"/>
    <x v="1463"/>
    <x v="1583"/>
    <x v="1167"/>
    <x v="152"/>
    <x v="52"/>
    <x v="1059"/>
    <x v="240"/>
    <x v="4"/>
    <x v="162"/>
    <x v="137"/>
    <x v="10"/>
    <x v="335"/>
    <x v="502"/>
    <x v="0"/>
    <x v="0"/>
    <x v="5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96"/>
    <x v="11"/>
    <x v="21"/>
    <x v="1"/>
    <x v="11"/>
    <x v="20"/>
    <x v="20"/>
    <x v="20"/>
    <x v="20"/>
    <x v="0"/>
    <x v="434"/>
    <x v="1584"/>
    <x v="1168"/>
    <x v="60"/>
    <x v="69"/>
    <x v="817"/>
    <x v="71"/>
    <x v="2"/>
    <x v="11"/>
    <x v="7"/>
    <x v="3"/>
    <x v="47"/>
    <x v="8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8"/>
    <x v="28"/>
    <x v="11"/>
  </r>
  <r>
    <x v="96"/>
    <x v="22"/>
    <x v="29"/>
    <x v="0"/>
    <x v="19"/>
    <x v="25"/>
    <x v="25"/>
    <x v="21"/>
    <x v="21"/>
    <x v="0"/>
    <x v="1464"/>
    <x v="1585"/>
    <x v="1164"/>
    <x v="514"/>
    <x v="58"/>
    <x v="1060"/>
    <x v="66"/>
    <x v="2"/>
    <x v="20"/>
    <x v="17"/>
    <x v="3"/>
    <x v="148"/>
    <x v="47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96"/>
    <x v="24"/>
    <x v="31"/>
    <x v="0"/>
    <x v="21"/>
    <x v="27"/>
    <x v="27"/>
    <x v="23"/>
    <x v="23"/>
    <x v="0"/>
    <x v="1465"/>
    <x v="1586"/>
    <x v="217"/>
    <x v="109"/>
    <x v="69"/>
    <x v="1061"/>
    <x v="150"/>
    <x v="2"/>
    <x v="124"/>
    <x v="54"/>
    <x v="1"/>
    <x v="256"/>
    <x v="19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96"/>
    <x v="25"/>
    <x v="32"/>
    <x v="0"/>
    <x v="22"/>
    <x v="28"/>
    <x v="28"/>
    <x v="24"/>
    <x v="24"/>
    <x v="0"/>
    <x v="1466"/>
    <x v="1587"/>
    <x v="1169"/>
    <x v="468"/>
    <x v="19"/>
    <x v="1062"/>
    <x v="234"/>
    <x v="0"/>
    <x v="109"/>
    <x v="75"/>
    <x v="0"/>
    <x v="278"/>
    <x v="212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6"/>
    <x v="27"/>
    <x v="35"/>
    <x v="1"/>
    <x v="23"/>
    <x v="30"/>
    <x v="30"/>
    <x v="26"/>
    <x v="26"/>
    <x v="0"/>
    <x v="1308"/>
    <x v="1588"/>
    <x v="1170"/>
    <x v="103"/>
    <x v="23"/>
    <x v="502"/>
    <x v="74"/>
    <x v="1"/>
    <x v="5"/>
    <x v="13"/>
    <x v="3"/>
    <x v="124"/>
    <x v="79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96"/>
    <x v="30"/>
    <x v="38"/>
    <x v="1"/>
    <x v="26"/>
    <x v="33"/>
    <x v="33"/>
    <x v="29"/>
    <x v="29"/>
    <x v="0"/>
    <x v="1467"/>
    <x v="1589"/>
    <x v="1171"/>
    <x v="43"/>
    <x v="69"/>
    <x v="1063"/>
    <x v="94"/>
    <x v="0"/>
    <x v="51"/>
    <x v="18"/>
    <x v="1"/>
    <x v="68"/>
    <x v="173"/>
    <x v="0"/>
    <x v="0"/>
    <x v="2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96"/>
    <x v="31"/>
    <x v="39"/>
    <x v="0"/>
    <x v="27"/>
    <x v="34"/>
    <x v="34"/>
    <x v="30"/>
    <x v="30"/>
    <x v="0"/>
    <x v="1468"/>
    <x v="1590"/>
    <x v="1172"/>
    <x v="330"/>
    <x v="39"/>
    <x v="622"/>
    <x v="51"/>
    <x v="0"/>
    <x v="51"/>
    <x v="2"/>
    <x v="2"/>
    <x v="252"/>
    <x v="848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6"/>
    <x v="32"/>
    <x v="40"/>
    <x v="0"/>
    <x v="28"/>
    <x v="35"/>
    <x v="35"/>
    <x v="31"/>
    <x v="31"/>
    <x v="0"/>
    <x v="1373"/>
    <x v="1591"/>
    <x v="1173"/>
    <x v="545"/>
    <x v="16"/>
    <x v="1064"/>
    <x v="76"/>
    <x v="1"/>
    <x v="5"/>
    <x v="1"/>
    <x v="2"/>
    <x v="15"/>
    <x v="69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96"/>
    <x v="34"/>
    <x v="42"/>
    <x v="0"/>
    <x v="30"/>
    <x v="37"/>
    <x v="37"/>
    <x v="33"/>
    <x v="33"/>
    <x v="0"/>
    <x v="1469"/>
    <x v="1592"/>
    <x v="1174"/>
    <x v="491"/>
    <x v="14"/>
    <x v="979"/>
    <x v="9"/>
    <x v="7"/>
    <x v="5"/>
    <x v="44"/>
    <x v="2"/>
    <x v="175"/>
    <x v="205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96"/>
    <x v="4"/>
    <x v="45"/>
    <x v="1"/>
    <x v="4"/>
    <x v="39"/>
    <x v="39"/>
    <x v="35"/>
    <x v="35"/>
    <x v="0"/>
    <x v="1470"/>
    <x v="1593"/>
    <x v="331"/>
    <x v="403"/>
    <x v="60"/>
    <x v="1065"/>
    <x v="24"/>
    <x v="2"/>
    <x v="23"/>
    <x v="31"/>
    <x v="3"/>
    <x v="28"/>
    <x v="84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96"/>
    <x v="37"/>
    <x v="46"/>
    <x v="0"/>
    <x v="33"/>
    <x v="40"/>
    <x v="40"/>
    <x v="36"/>
    <x v="36"/>
    <x v="0"/>
    <x v="1471"/>
    <x v="1594"/>
    <x v="1175"/>
    <x v="464"/>
    <x v="1"/>
    <x v="1066"/>
    <x v="106"/>
    <x v="0"/>
    <x v="53"/>
    <x v="10"/>
    <x v="3"/>
    <x v="110"/>
    <x v="39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6"/>
    <x v="37"/>
    <x v="47"/>
    <x v="0"/>
    <x v="33"/>
    <x v="41"/>
    <x v="41"/>
    <x v="37"/>
    <x v="37"/>
    <x v="0"/>
    <x v="1472"/>
    <x v="1595"/>
    <x v="1007"/>
    <x v="592"/>
    <x v="19"/>
    <x v="591"/>
    <x v="84"/>
    <x v="8"/>
    <x v="124"/>
    <x v="2"/>
    <x v="2"/>
    <x v="165"/>
    <x v="6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6"/>
    <x v="39"/>
    <x v="50"/>
    <x v="0"/>
    <x v="35"/>
    <x v="44"/>
    <x v="44"/>
    <x v="40"/>
    <x v="40"/>
    <x v="0"/>
    <x v="1473"/>
    <x v="1596"/>
    <x v="1176"/>
    <x v="421"/>
    <x v="65"/>
    <x v="1067"/>
    <x v="51"/>
    <x v="7"/>
    <x v="7"/>
    <x v="19"/>
    <x v="4"/>
    <x v="75"/>
    <x v="37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96"/>
    <x v="40"/>
    <x v="51"/>
    <x v="0"/>
    <x v="36"/>
    <x v="45"/>
    <x v="45"/>
    <x v="41"/>
    <x v="41"/>
    <x v="0"/>
    <x v="1474"/>
    <x v="1597"/>
    <x v="1177"/>
    <x v="329"/>
    <x v="23"/>
    <x v="529"/>
    <x v="132"/>
    <x v="0"/>
    <x v="99"/>
    <x v="3"/>
    <x v="2"/>
    <x v="235"/>
    <x v="475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6"/>
    <x v="41"/>
    <x v="52"/>
    <x v="0"/>
    <x v="37"/>
    <x v="46"/>
    <x v="46"/>
    <x v="42"/>
    <x v="42"/>
    <x v="0"/>
    <x v="1475"/>
    <x v="1598"/>
    <x v="1178"/>
    <x v="121"/>
    <x v="19"/>
    <x v="237"/>
    <x v="11"/>
    <x v="1"/>
    <x v="48"/>
    <x v="22"/>
    <x v="1"/>
    <x v="38"/>
    <x v="18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96"/>
    <x v="42"/>
    <x v="53"/>
    <x v="0"/>
    <x v="38"/>
    <x v="47"/>
    <x v="47"/>
    <x v="43"/>
    <x v="43"/>
    <x v="0"/>
    <x v="1476"/>
    <x v="1599"/>
    <x v="1179"/>
    <x v="255"/>
    <x v="12"/>
    <x v="1068"/>
    <x v="150"/>
    <x v="1"/>
    <x v="109"/>
    <x v="13"/>
    <x v="7"/>
    <x v="153"/>
    <x v="850"/>
    <x v="0"/>
    <x v="0"/>
    <x v="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96"/>
    <x v="43"/>
    <x v="54"/>
    <x v="0"/>
    <x v="39"/>
    <x v="48"/>
    <x v="48"/>
    <x v="44"/>
    <x v="44"/>
    <x v="0"/>
    <x v="1477"/>
    <x v="1600"/>
    <x v="894"/>
    <x v="315"/>
    <x v="19"/>
    <x v="608"/>
    <x v="25"/>
    <x v="1"/>
    <x v="17"/>
    <x v="7"/>
    <x v="3"/>
    <x v="174"/>
    <x v="3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96"/>
    <x v="31"/>
    <x v="55"/>
    <x v="0"/>
    <x v="27"/>
    <x v="49"/>
    <x v="49"/>
    <x v="45"/>
    <x v="45"/>
    <x v="0"/>
    <x v="1478"/>
    <x v="933"/>
    <x v="868"/>
    <x v="593"/>
    <x v="1"/>
    <x v="1069"/>
    <x v="45"/>
    <x v="1"/>
    <x v="11"/>
    <x v="19"/>
    <x v="3"/>
    <x v="25"/>
    <x v="85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6"/>
    <x v="40"/>
    <x v="56"/>
    <x v="0"/>
    <x v="36"/>
    <x v="50"/>
    <x v="50"/>
    <x v="46"/>
    <x v="46"/>
    <x v="0"/>
    <x v="1479"/>
    <x v="1601"/>
    <x v="1180"/>
    <x v="594"/>
    <x v="16"/>
    <x v="1070"/>
    <x v="66"/>
    <x v="1"/>
    <x v="5"/>
    <x v="26"/>
    <x v="2"/>
    <x v="179"/>
    <x v="28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6"/>
    <x v="25"/>
    <x v="57"/>
    <x v="0"/>
    <x v="22"/>
    <x v="51"/>
    <x v="51"/>
    <x v="47"/>
    <x v="47"/>
    <x v="0"/>
    <x v="1480"/>
    <x v="1602"/>
    <x v="1181"/>
    <x v="595"/>
    <x v="14"/>
    <x v="403"/>
    <x v="22"/>
    <x v="2"/>
    <x v="19"/>
    <x v="23"/>
    <x v="3"/>
    <x v="148"/>
    <x v="31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7"/>
    <x v="18"/>
    <x v="19"/>
    <x v="0"/>
    <x v="18"/>
    <x v="19"/>
    <x v="19"/>
    <x v="19"/>
    <x v="19"/>
    <x v="0"/>
    <x v="1481"/>
    <x v="1603"/>
    <x v="1182"/>
    <x v="451"/>
    <x v="58"/>
    <x v="205"/>
    <x v="241"/>
    <x v="0"/>
    <x v="163"/>
    <x v="138"/>
    <x v="11"/>
    <x v="336"/>
    <x v="388"/>
    <x v="0"/>
    <x v="0"/>
    <x v="6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97"/>
    <x v="11"/>
    <x v="21"/>
    <x v="1"/>
    <x v="11"/>
    <x v="20"/>
    <x v="20"/>
    <x v="20"/>
    <x v="20"/>
    <x v="0"/>
    <x v="1482"/>
    <x v="1604"/>
    <x v="1183"/>
    <x v="374"/>
    <x v="70"/>
    <x v="408"/>
    <x v="26"/>
    <x v="2"/>
    <x v="17"/>
    <x v="22"/>
    <x v="2"/>
    <x v="219"/>
    <x v="85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97"/>
    <x v="22"/>
    <x v="29"/>
    <x v="0"/>
    <x v="19"/>
    <x v="25"/>
    <x v="25"/>
    <x v="21"/>
    <x v="21"/>
    <x v="0"/>
    <x v="973"/>
    <x v="1605"/>
    <x v="707"/>
    <x v="60"/>
    <x v="52"/>
    <x v="1071"/>
    <x v="43"/>
    <x v="2"/>
    <x v="75"/>
    <x v="22"/>
    <x v="3"/>
    <x v="174"/>
    <x v="53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97"/>
    <x v="24"/>
    <x v="31"/>
    <x v="0"/>
    <x v="21"/>
    <x v="27"/>
    <x v="27"/>
    <x v="23"/>
    <x v="23"/>
    <x v="0"/>
    <x v="1483"/>
    <x v="1606"/>
    <x v="504"/>
    <x v="93"/>
    <x v="27"/>
    <x v="1072"/>
    <x v="29"/>
    <x v="2"/>
    <x v="7"/>
    <x v="54"/>
    <x v="1"/>
    <x v="179"/>
    <x v="8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97"/>
    <x v="25"/>
    <x v="32"/>
    <x v="0"/>
    <x v="22"/>
    <x v="28"/>
    <x v="28"/>
    <x v="24"/>
    <x v="24"/>
    <x v="0"/>
    <x v="1484"/>
    <x v="1607"/>
    <x v="1184"/>
    <x v="440"/>
    <x v="1"/>
    <x v="1073"/>
    <x v="183"/>
    <x v="4"/>
    <x v="103"/>
    <x v="45"/>
    <x v="1"/>
    <x v="129"/>
    <x v="46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7"/>
    <x v="27"/>
    <x v="35"/>
    <x v="1"/>
    <x v="23"/>
    <x v="30"/>
    <x v="30"/>
    <x v="26"/>
    <x v="26"/>
    <x v="0"/>
    <x v="1485"/>
    <x v="1608"/>
    <x v="456"/>
    <x v="140"/>
    <x v="23"/>
    <x v="105"/>
    <x v="37"/>
    <x v="1"/>
    <x v="34"/>
    <x v="16"/>
    <x v="3"/>
    <x v="106"/>
    <x v="17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97"/>
    <x v="30"/>
    <x v="38"/>
    <x v="1"/>
    <x v="26"/>
    <x v="33"/>
    <x v="33"/>
    <x v="29"/>
    <x v="29"/>
    <x v="0"/>
    <x v="1486"/>
    <x v="1609"/>
    <x v="948"/>
    <x v="115"/>
    <x v="27"/>
    <x v="1074"/>
    <x v="79"/>
    <x v="2"/>
    <x v="10"/>
    <x v="22"/>
    <x v="2"/>
    <x v="84"/>
    <x v="85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97"/>
    <x v="31"/>
    <x v="39"/>
    <x v="0"/>
    <x v="27"/>
    <x v="34"/>
    <x v="34"/>
    <x v="30"/>
    <x v="30"/>
    <x v="0"/>
    <x v="1487"/>
    <x v="1610"/>
    <x v="1185"/>
    <x v="534"/>
    <x v="18"/>
    <x v="197"/>
    <x v="74"/>
    <x v="1"/>
    <x v="53"/>
    <x v="7"/>
    <x v="3"/>
    <x v="17"/>
    <x v="85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7"/>
    <x v="32"/>
    <x v="40"/>
    <x v="0"/>
    <x v="28"/>
    <x v="35"/>
    <x v="35"/>
    <x v="31"/>
    <x v="31"/>
    <x v="0"/>
    <x v="681"/>
    <x v="1611"/>
    <x v="1186"/>
    <x v="587"/>
    <x v="16"/>
    <x v="668"/>
    <x v="79"/>
    <x v="1"/>
    <x v="48"/>
    <x v="85"/>
    <x v="0"/>
    <x v="171"/>
    <x v="4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97"/>
    <x v="34"/>
    <x v="42"/>
    <x v="0"/>
    <x v="30"/>
    <x v="37"/>
    <x v="37"/>
    <x v="33"/>
    <x v="33"/>
    <x v="0"/>
    <x v="1488"/>
    <x v="1612"/>
    <x v="1187"/>
    <x v="440"/>
    <x v="14"/>
    <x v="1075"/>
    <x v="93"/>
    <x v="1"/>
    <x v="56"/>
    <x v="62"/>
    <x v="1"/>
    <x v="329"/>
    <x v="40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97"/>
    <x v="4"/>
    <x v="45"/>
    <x v="1"/>
    <x v="4"/>
    <x v="39"/>
    <x v="39"/>
    <x v="35"/>
    <x v="35"/>
    <x v="0"/>
    <x v="1489"/>
    <x v="269"/>
    <x v="1188"/>
    <x v="596"/>
    <x v="81"/>
    <x v="1076"/>
    <x v="39"/>
    <x v="2"/>
    <x v="12"/>
    <x v="19"/>
    <x v="3"/>
    <x v="73"/>
    <x v="8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97"/>
    <x v="37"/>
    <x v="46"/>
    <x v="0"/>
    <x v="33"/>
    <x v="40"/>
    <x v="40"/>
    <x v="36"/>
    <x v="36"/>
    <x v="0"/>
    <x v="955"/>
    <x v="1613"/>
    <x v="1189"/>
    <x v="302"/>
    <x v="3"/>
    <x v="1077"/>
    <x v="10"/>
    <x v="7"/>
    <x v="48"/>
    <x v="10"/>
    <x v="1"/>
    <x v="245"/>
    <x v="15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7"/>
    <x v="37"/>
    <x v="47"/>
    <x v="0"/>
    <x v="33"/>
    <x v="41"/>
    <x v="41"/>
    <x v="37"/>
    <x v="37"/>
    <x v="0"/>
    <x v="1490"/>
    <x v="1614"/>
    <x v="1190"/>
    <x v="87"/>
    <x v="16"/>
    <x v="1078"/>
    <x v="134"/>
    <x v="0"/>
    <x v="51"/>
    <x v="68"/>
    <x v="2"/>
    <x v="330"/>
    <x v="8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7"/>
    <x v="39"/>
    <x v="50"/>
    <x v="0"/>
    <x v="35"/>
    <x v="44"/>
    <x v="44"/>
    <x v="40"/>
    <x v="40"/>
    <x v="0"/>
    <x v="1491"/>
    <x v="1052"/>
    <x v="676"/>
    <x v="497"/>
    <x v="32"/>
    <x v="206"/>
    <x v="58"/>
    <x v="2"/>
    <x v="5"/>
    <x v="16"/>
    <x v="1"/>
    <x v="13"/>
    <x v="608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97"/>
    <x v="40"/>
    <x v="51"/>
    <x v="0"/>
    <x v="36"/>
    <x v="45"/>
    <x v="45"/>
    <x v="41"/>
    <x v="41"/>
    <x v="0"/>
    <x v="1492"/>
    <x v="1615"/>
    <x v="1191"/>
    <x v="300"/>
    <x v="55"/>
    <x v="1079"/>
    <x v="242"/>
    <x v="2"/>
    <x v="109"/>
    <x v="68"/>
    <x v="3"/>
    <x v="193"/>
    <x v="23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7"/>
    <x v="41"/>
    <x v="52"/>
    <x v="0"/>
    <x v="37"/>
    <x v="46"/>
    <x v="46"/>
    <x v="42"/>
    <x v="42"/>
    <x v="0"/>
    <x v="1445"/>
    <x v="1616"/>
    <x v="797"/>
    <x v="23"/>
    <x v="48"/>
    <x v="647"/>
    <x v="11"/>
    <x v="7"/>
    <x v="56"/>
    <x v="22"/>
    <x v="3"/>
    <x v="245"/>
    <x v="15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97"/>
    <x v="42"/>
    <x v="53"/>
    <x v="0"/>
    <x v="38"/>
    <x v="47"/>
    <x v="47"/>
    <x v="43"/>
    <x v="43"/>
    <x v="0"/>
    <x v="1493"/>
    <x v="1617"/>
    <x v="1192"/>
    <x v="83"/>
    <x v="7"/>
    <x v="1080"/>
    <x v="56"/>
    <x v="0"/>
    <x v="80"/>
    <x v="8"/>
    <x v="1"/>
    <x v="70"/>
    <x v="653"/>
    <x v="0"/>
    <x v="0"/>
    <x v="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97"/>
    <x v="44"/>
    <x v="58"/>
    <x v="0"/>
    <x v="40"/>
    <x v="52"/>
    <x v="52"/>
    <x v="48"/>
    <x v="48"/>
    <x v="0"/>
    <x v="1494"/>
    <x v="1618"/>
    <x v="1193"/>
    <x v="547"/>
    <x v="11"/>
    <x v="325"/>
    <x v="91"/>
    <x v="2"/>
    <x v="5"/>
    <x v="18"/>
    <x v="2"/>
    <x v="89"/>
    <x v="2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"/>
  </r>
  <r>
    <x v="97"/>
    <x v="43"/>
    <x v="54"/>
    <x v="0"/>
    <x v="39"/>
    <x v="48"/>
    <x v="48"/>
    <x v="44"/>
    <x v="44"/>
    <x v="0"/>
    <x v="1495"/>
    <x v="1619"/>
    <x v="1194"/>
    <x v="502"/>
    <x v="16"/>
    <x v="793"/>
    <x v="71"/>
    <x v="2"/>
    <x v="26"/>
    <x v="16"/>
    <x v="2"/>
    <x v="27"/>
    <x v="85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97"/>
    <x v="31"/>
    <x v="55"/>
    <x v="0"/>
    <x v="27"/>
    <x v="49"/>
    <x v="49"/>
    <x v="45"/>
    <x v="45"/>
    <x v="0"/>
    <x v="1352"/>
    <x v="1620"/>
    <x v="1195"/>
    <x v="597"/>
    <x v="16"/>
    <x v="1081"/>
    <x v="48"/>
    <x v="0"/>
    <x v="72"/>
    <x v="13"/>
    <x v="0"/>
    <x v="122"/>
    <x v="85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7"/>
    <x v="40"/>
    <x v="56"/>
    <x v="0"/>
    <x v="36"/>
    <x v="50"/>
    <x v="50"/>
    <x v="46"/>
    <x v="46"/>
    <x v="0"/>
    <x v="1496"/>
    <x v="1621"/>
    <x v="1196"/>
    <x v="4"/>
    <x v="1"/>
    <x v="473"/>
    <x v="21"/>
    <x v="2"/>
    <x v="9"/>
    <x v="19"/>
    <x v="3"/>
    <x v="97"/>
    <x v="8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7"/>
    <x v="25"/>
    <x v="57"/>
    <x v="0"/>
    <x v="22"/>
    <x v="51"/>
    <x v="51"/>
    <x v="47"/>
    <x v="47"/>
    <x v="0"/>
    <x v="1497"/>
    <x v="1622"/>
    <x v="1197"/>
    <x v="518"/>
    <x v="12"/>
    <x v="1082"/>
    <x v="15"/>
    <x v="2"/>
    <x v="17"/>
    <x v="31"/>
    <x v="2"/>
    <x v="131"/>
    <x v="7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7"/>
    <x v="45"/>
    <x v="59"/>
    <x v="0"/>
    <x v="36"/>
    <x v="50"/>
    <x v="50"/>
    <x v="46"/>
    <x v="46"/>
    <x v="0"/>
    <x v="1498"/>
    <x v="1623"/>
    <x v="1198"/>
    <x v="580"/>
    <x v="12"/>
    <x v="101"/>
    <x v="48"/>
    <x v="2"/>
    <x v="11"/>
    <x v="19"/>
    <x v="2"/>
    <x v="61"/>
    <x v="74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7"/>
    <x v="43"/>
    <x v="60"/>
    <x v="0"/>
    <x v="39"/>
    <x v="48"/>
    <x v="48"/>
    <x v="44"/>
    <x v="44"/>
    <x v="0"/>
    <x v="1499"/>
    <x v="1624"/>
    <x v="521"/>
    <x v="78"/>
    <x v="19"/>
    <x v="1083"/>
    <x v="28"/>
    <x v="0"/>
    <x v="19"/>
    <x v="22"/>
    <x v="3"/>
    <x v="57"/>
    <x v="85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97"/>
    <x v="44"/>
    <x v="61"/>
    <x v="0"/>
    <x v="40"/>
    <x v="52"/>
    <x v="52"/>
    <x v="48"/>
    <x v="48"/>
    <x v="0"/>
    <x v="1500"/>
    <x v="1625"/>
    <x v="1199"/>
    <x v="78"/>
    <x v="2"/>
    <x v="58"/>
    <x v="71"/>
    <x v="2"/>
    <x v="21"/>
    <x v="17"/>
    <x v="3"/>
    <x v="43"/>
    <x v="86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"/>
  </r>
  <r>
    <x v="97"/>
    <x v="42"/>
    <x v="62"/>
    <x v="0"/>
    <x v="38"/>
    <x v="47"/>
    <x v="47"/>
    <x v="43"/>
    <x v="43"/>
    <x v="0"/>
    <x v="1501"/>
    <x v="1626"/>
    <x v="1200"/>
    <x v="200"/>
    <x v="14"/>
    <x v="1084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98"/>
    <x v="18"/>
    <x v="19"/>
    <x v="0"/>
    <x v="18"/>
    <x v="19"/>
    <x v="19"/>
    <x v="19"/>
    <x v="19"/>
    <x v="0"/>
    <x v="1502"/>
    <x v="1627"/>
    <x v="1201"/>
    <x v="542"/>
    <x v="35"/>
    <x v="1085"/>
    <x v="243"/>
    <x v="8"/>
    <x v="164"/>
    <x v="139"/>
    <x v="11"/>
    <x v="337"/>
    <x v="334"/>
    <x v="0"/>
    <x v="0"/>
    <x v="6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98"/>
    <x v="11"/>
    <x v="21"/>
    <x v="1"/>
    <x v="11"/>
    <x v="20"/>
    <x v="20"/>
    <x v="20"/>
    <x v="20"/>
    <x v="0"/>
    <x v="1503"/>
    <x v="1628"/>
    <x v="1202"/>
    <x v="60"/>
    <x v="69"/>
    <x v="1086"/>
    <x v="28"/>
    <x v="2"/>
    <x v="26"/>
    <x v="31"/>
    <x v="3"/>
    <x v="57"/>
    <x v="30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98"/>
    <x v="22"/>
    <x v="29"/>
    <x v="0"/>
    <x v="19"/>
    <x v="25"/>
    <x v="25"/>
    <x v="21"/>
    <x v="21"/>
    <x v="0"/>
    <x v="1504"/>
    <x v="1629"/>
    <x v="1203"/>
    <x v="109"/>
    <x v="35"/>
    <x v="676"/>
    <x v="74"/>
    <x v="2"/>
    <x v="53"/>
    <x v="19"/>
    <x v="1"/>
    <x v="213"/>
    <x v="86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98"/>
    <x v="24"/>
    <x v="31"/>
    <x v="0"/>
    <x v="21"/>
    <x v="27"/>
    <x v="27"/>
    <x v="23"/>
    <x v="23"/>
    <x v="0"/>
    <x v="1505"/>
    <x v="975"/>
    <x v="312"/>
    <x v="374"/>
    <x v="27"/>
    <x v="1087"/>
    <x v="37"/>
    <x v="2"/>
    <x v="48"/>
    <x v="54"/>
    <x v="2"/>
    <x v="50"/>
    <x v="753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98"/>
    <x v="25"/>
    <x v="32"/>
    <x v="0"/>
    <x v="22"/>
    <x v="28"/>
    <x v="28"/>
    <x v="24"/>
    <x v="24"/>
    <x v="0"/>
    <x v="1506"/>
    <x v="1630"/>
    <x v="1204"/>
    <x v="598"/>
    <x v="3"/>
    <x v="845"/>
    <x v="244"/>
    <x v="7"/>
    <x v="56"/>
    <x v="2"/>
    <x v="0"/>
    <x v="129"/>
    <x v="387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8"/>
    <x v="27"/>
    <x v="35"/>
    <x v="1"/>
    <x v="23"/>
    <x v="30"/>
    <x v="30"/>
    <x v="26"/>
    <x v="26"/>
    <x v="0"/>
    <x v="1507"/>
    <x v="1631"/>
    <x v="1205"/>
    <x v="108"/>
    <x v="23"/>
    <x v="890"/>
    <x v="33"/>
    <x v="1"/>
    <x v="7"/>
    <x v="13"/>
    <x v="3"/>
    <x v="77"/>
    <x v="545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98"/>
    <x v="30"/>
    <x v="38"/>
    <x v="1"/>
    <x v="26"/>
    <x v="33"/>
    <x v="33"/>
    <x v="29"/>
    <x v="29"/>
    <x v="0"/>
    <x v="1508"/>
    <x v="1632"/>
    <x v="1206"/>
    <x v="230"/>
    <x v="69"/>
    <x v="886"/>
    <x v="82"/>
    <x v="2"/>
    <x v="98"/>
    <x v="31"/>
    <x v="1"/>
    <x v="153"/>
    <x v="86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98"/>
    <x v="31"/>
    <x v="39"/>
    <x v="0"/>
    <x v="27"/>
    <x v="34"/>
    <x v="34"/>
    <x v="30"/>
    <x v="30"/>
    <x v="0"/>
    <x v="1509"/>
    <x v="1633"/>
    <x v="390"/>
    <x v="599"/>
    <x v="11"/>
    <x v="711"/>
    <x v="91"/>
    <x v="1"/>
    <x v="64"/>
    <x v="1"/>
    <x v="2"/>
    <x v="88"/>
    <x v="863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8"/>
    <x v="32"/>
    <x v="40"/>
    <x v="0"/>
    <x v="28"/>
    <x v="35"/>
    <x v="35"/>
    <x v="31"/>
    <x v="31"/>
    <x v="0"/>
    <x v="1510"/>
    <x v="1634"/>
    <x v="843"/>
    <x v="552"/>
    <x v="2"/>
    <x v="1088"/>
    <x v="97"/>
    <x v="2"/>
    <x v="34"/>
    <x v="3"/>
    <x v="3"/>
    <x v="179"/>
    <x v="864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98"/>
    <x v="34"/>
    <x v="42"/>
    <x v="0"/>
    <x v="30"/>
    <x v="37"/>
    <x v="37"/>
    <x v="33"/>
    <x v="33"/>
    <x v="0"/>
    <x v="1511"/>
    <x v="1635"/>
    <x v="1207"/>
    <x v="544"/>
    <x v="7"/>
    <x v="1089"/>
    <x v="132"/>
    <x v="2"/>
    <x v="10"/>
    <x v="34"/>
    <x v="2"/>
    <x v="332"/>
    <x v="25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98"/>
    <x v="4"/>
    <x v="45"/>
    <x v="1"/>
    <x v="4"/>
    <x v="39"/>
    <x v="39"/>
    <x v="35"/>
    <x v="35"/>
    <x v="0"/>
    <x v="1512"/>
    <x v="585"/>
    <x v="829"/>
    <x v="39"/>
    <x v="60"/>
    <x v="1090"/>
    <x v="71"/>
    <x v="1"/>
    <x v="26"/>
    <x v="31"/>
    <x v="3"/>
    <x v="66"/>
    <x v="86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98"/>
    <x v="37"/>
    <x v="46"/>
    <x v="0"/>
    <x v="33"/>
    <x v="40"/>
    <x v="40"/>
    <x v="36"/>
    <x v="36"/>
    <x v="0"/>
    <x v="444"/>
    <x v="1636"/>
    <x v="1208"/>
    <x v="80"/>
    <x v="1"/>
    <x v="1091"/>
    <x v="21"/>
    <x v="2"/>
    <x v="9"/>
    <x v="15"/>
    <x v="4"/>
    <x v="184"/>
    <x v="1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8"/>
    <x v="37"/>
    <x v="47"/>
    <x v="0"/>
    <x v="33"/>
    <x v="41"/>
    <x v="41"/>
    <x v="37"/>
    <x v="37"/>
    <x v="0"/>
    <x v="1513"/>
    <x v="1637"/>
    <x v="1209"/>
    <x v="387"/>
    <x v="19"/>
    <x v="1092"/>
    <x v="209"/>
    <x v="8"/>
    <x v="115"/>
    <x v="5"/>
    <x v="7"/>
    <x v="288"/>
    <x v="7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8"/>
    <x v="39"/>
    <x v="50"/>
    <x v="0"/>
    <x v="35"/>
    <x v="44"/>
    <x v="44"/>
    <x v="40"/>
    <x v="40"/>
    <x v="0"/>
    <x v="1514"/>
    <x v="1638"/>
    <x v="273"/>
    <x v="179"/>
    <x v="32"/>
    <x v="619"/>
    <x v="79"/>
    <x v="2"/>
    <x v="48"/>
    <x v="23"/>
    <x v="7"/>
    <x v="213"/>
    <x v="837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98"/>
    <x v="40"/>
    <x v="51"/>
    <x v="0"/>
    <x v="36"/>
    <x v="45"/>
    <x v="45"/>
    <x v="41"/>
    <x v="41"/>
    <x v="0"/>
    <x v="1515"/>
    <x v="1639"/>
    <x v="1210"/>
    <x v="585"/>
    <x v="2"/>
    <x v="841"/>
    <x v="209"/>
    <x v="2"/>
    <x v="61"/>
    <x v="14"/>
    <x v="2"/>
    <x v="281"/>
    <x v="43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8"/>
    <x v="41"/>
    <x v="52"/>
    <x v="0"/>
    <x v="37"/>
    <x v="46"/>
    <x v="46"/>
    <x v="42"/>
    <x v="42"/>
    <x v="0"/>
    <x v="955"/>
    <x v="1640"/>
    <x v="1211"/>
    <x v="299"/>
    <x v="10"/>
    <x v="923"/>
    <x v="40"/>
    <x v="2"/>
    <x v="7"/>
    <x v="26"/>
    <x v="2"/>
    <x v="218"/>
    <x v="55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98"/>
    <x v="31"/>
    <x v="55"/>
    <x v="0"/>
    <x v="27"/>
    <x v="49"/>
    <x v="49"/>
    <x v="45"/>
    <x v="45"/>
    <x v="0"/>
    <x v="966"/>
    <x v="1641"/>
    <x v="94"/>
    <x v="324"/>
    <x v="7"/>
    <x v="601"/>
    <x v="53"/>
    <x v="0"/>
    <x v="9"/>
    <x v="19"/>
    <x v="1"/>
    <x v="170"/>
    <x v="45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8"/>
    <x v="25"/>
    <x v="57"/>
    <x v="0"/>
    <x v="22"/>
    <x v="51"/>
    <x v="51"/>
    <x v="47"/>
    <x v="47"/>
    <x v="0"/>
    <x v="445"/>
    <x v="1642"/>
    <x v="1212"/>
    <x v="600"/>
    <x v="12"/>
    <x v="1093"/>
    <x v="206"/>
    <x v="7"/>
    <x v="17"/>
    <x v="23"/>
    <x v="3"/>
    <x v="177"/>
    <x v="20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8"/>
    <x v="45"/>
    <x v="59"/>
    <x v="0"/>
    <x v="36"/>
    <x v="50"/>
    <x v="50"/>
    <x v="46"/>
    <x v="46"/>
    <x v="0"/>
    <x v="1516"/>
    <x v="1643"/>
    <x v="836"/>
    <x v="348"/>
    <x v="5"/>
    <x v="271"/>
    <x v="150"/>
    <x v="1"/>
    <x v="5"/>
    <x v="35"/>
    <x v="3"/>
    <x v="120"/>
    <x v="36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8"/>
    <x v="43"/>
    <x v="60"/>
    <x v="0"/>
    <x v="39"/>
    <x v="48"/>
    <x v="48"/>
    <x v="44"/>
    <x v="44"/>
    <x v="0"/>
    <x v="940"/>
    <x v="1644"/>
    <x v="807"/>
    <x v="400"/>
    <x v="7"/>
    <x v="384"/>
    <x v="61"/>
    <x v="8"/>
    <x v="26"/>
    <x v="13"/>
    <x v="2"/>
    <x v="128"/>
    <x v="86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98"/>
    <x v="44"/>
    <x v="61"/>
    <x v="0"/>
    <x v="40"/>
    <x v="52"/>
    <x v="52"/>
    <x v="48"/>
    <x v="48"/>
    <x v="0"/>
    <x v="1305"/>
    <x v="1502"/>
    <x v="1213"/>
    <x v="25"/>
    <x v="16"/>
    <x v="516"/>
    <x v="106"/>
    <x v="0"/>
    <x v="34"/>
    <x v="31"/>
    <x v="3"/>
    <x v="22"/>
    <x v="295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"/>
  </r>
  <r>
    <x v="98"/>
    <x v="42"/>
    <x v="62"/>
    <x v="0"/>
    <x v="38"/>
    <x v="47"/>
    <x v="47"/>
    <x v="43"/>
    <x v="43"/>
    <x v="0"/>
    <x v="647"/>
    <x v="1645"/>
    <x v="1214"/>
    <x v="527"/>
    <x v="3"/>
    <x v="822"/>
    <x v="40"/>
    <x v="2"/>
    <x v="42"/>
    <x v="10"/>
    <x v="7"/>
    <x v="190"/>
    <x v="266"/>
    <x v="0"/>
    <x v="0"/>
    <x v="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99"/>
    <x v="18"/>
    <x v="19"/>
    <x v="0"/>
    <x v="18"/>
    <x v="19"/>
    <x v="19"/>
    <x v="19"/>
    <x v="19"/>
    <x v="0"/>
    <x v="1517"/>
    <x v="1646"/>
    <x v="1215"/>
    <x v="494"/>
    <x v="35"/>
    <x v="497"/>
    <x v="220"/>
    <x v="1"/>
    <x v="164"/>
    <x v="140"/>
    <x v="12"/>
    <x v="338"/>
    <x v="419"/>
    <x v="0"/>
    <x v="0"/>
    <x v="6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99"/>
    <x v="11"/>
    <x v="21"/>
    <x v="1"/>
    <x v="11"/>
    <x v="20"/>
    <x v="20"/>
    <x v="20"/>
    <x v="20"/>
    <x v="0"/>
    <x v="1518"/>
    <x v="1647"/>
    <x v="507"/>
    <x v="221"/>
    <x v="28"/>
    <x v="1094"/>
    <x v="45"/>
    <x v="2"/>
    <x v="26"/>
    <x v="22"/>
    <x v="2"/>
    <x v="47"/>
    <x v="86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99"/>
    <x v="22"/>
    <x v="29"/>
    <x v="0"/>
    <x v="19"/>
    <x v="25"/>
    <x v="25"/>
    <x v="21"/>
    <x v="21"/>
    <x v="0"/>
    <x v="1519"/>
    <x v="1648"/>
    <x v="1216"/>
    <x v="90"/>
    <x v="58"/>
    <x v="1095"/>
    <x v="108"/>
    <x v="2"/>
    <x v="53"/>
    <x v="18"/>
    <x v="3"/>
    <x v="24"/>
    <x v="62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99"/>
    <x v="24"/>
    <x v="31"/>
    <x v="0"/>
    <x v="21"/>
    <x v="27"/>
    <x v="27"/>
    <x v="23"/>
    <x v="23"/>
    <x v="0"/>
    <x v="1520"/>
    <x v="1649"/>
    <x v="351"/>
    <x v="221"/>
    <x v="69"/>
    <x v="1096"/>
    <x v="108"/>
    <x v="2"/>
    <x v="56"/>
    <x v="65"/>
    <x v="1"/>
    <x v="10"/>
    <x v="256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99"/>
    <x v="25"/>
    <x v="32"/>
    <x v="0"/>
    <x v="22"/>
    <x v="28"/>
    <x v="28"/>
    <x v="24"/>
    <x v="24"/>
    <x v="0"/>
    <x v="1521"/>
    <x v="1650"/>
    <x v="1217"/>
    <x v="521"/>
    <x v="7"/>
    <x v="464"/>
    <x v="245"/>
    <x v="1"/>
    <x v="48"/>
    <x v="0"/>
    <x v="2"/>
    <x v="339"/>
    <x v="41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9"/>
    <x v="27"/>
    <x v="35"/>
    <x v="1"/>
    <x v="23"/>
    <x v="30"/>
    <x v="30"/>
    <x v="26"/>
    <x v="26"/>
    <x v="0"/>
    <x v="1522"/>
    <x v="1651"/>
    <x v="392"/>
    <x v="215"/>
    <x v="23"/>
    <x v="313"/>
    <x v="53"/>
    <x v="1"/>
    <x v="10"/>
    <x v="7"/>
    <x v="1"/>
    <x v="19"/>
    <x v="843"/>
    <x v="0"/>
    <x v="0"/>
    <x v="6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99"/>
    <x v="30"/>
    <x v="38"/>
    <x v="1"/>
    <x v="26"/>
    <x v="33"/>
    <x v="33"/>
    <x v="29"/>
    <x v="29"/>
    <x v="0"/>
    <x v="1523"/>
    <x v="1652"/>
    <x v="1218"/>
    <x v="254"/>
    <x v="35"/>
    <x v="531"/>
    <x v="19"/>
    <x v="2"/>
    <x v="10"/>
    <x v="19"/>
    <x v="0"/>
    <x v="179"/>
    <x v="717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99"/>
    <x v="31"/>
    <x v="39"/>
    <x v="0"/>
    <x v="27"/>
    <x v="34"/>
    <x v="34"/>
    <x v="30"/>
    <x v="30"/>
    <x v="0"/>
    <x v="1524"/>
    <x v="1653"/>
    <x v="1219"/>
    <x v="536"/>
    <x v="13"/>
    <x v="1097"/>
    <x v="97"/>
    <x v="1"/>
    <x v="53"/>
    <x v="8"/>
    <x v="3"/>
    <x v="89"/>
    <x v="868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9"/>
    <x v="32"/>
    <x v="40"/>
    <x v="0"/>
    <x v="28"/>
    <x v="35"/>
    <x v="35"/>
    <x v="31"/>
    <x v="31"/>
    <x v="0"/>
    <x v="1525"/>
    <x v="1654"/>
    <x v="892"/>
    <x v="353"/>
    <x v="19"/>
    <x v="845"/>
    <x v="97"/>
    <x v="2"/>
    <x v="48"/>
    <x v="54"/>
    <x v="0"/>
    <x v="68"/>
    <x v="44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99"/>
    <x v="34"/>
    <x v="42"/>
    <x v="0"/>
    <x v="30"/>
    <x v="37"/>
    <x v="37"/>
    <x v="33"/>
    <x v="33"/>
    <x v="0"/>
    <x v="1526"/>
    <x v="1655"/>
    <x v="1220"/>
    <x v="599"/>
    <x v="14"/>
    <x v="12"/>
    <x v="146"/>
    <x v="0"/>
    <x v="109"/>
    <x v="141"/>
    <x v="1"/>
    <x v="140"/>
    <x v="54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99"/>
    <x v="4"/>
    <x v="45"/>
    <x v="1"/>
    <x v="4"/>
    <x v="39"/>
    <x v="39"/>
    <x v="35"/>
    <x v="35"/>
    <x v="0"/>
    <x v="1527"/>
    <x v="1656"/>
    <x v="1221"/>
    <x v="251"/>
    <x v="35"/>
    <x v="1098"/>
    <x v="43"/>
    <x v="2"/>
    <x v="26"/>
    <x v="15"/>
    <x v="3"/>
    <x v="128"/>
    <x v="86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99"/>
    <x v="37"/>
    <x v="46"/>
    <x v="0"/>
    <x v="33"/>
    <x v="40"/>
    <x v="40"/>
    <x v="36"/>
    <x v="36"/>
    <x v="0"/>
    <x v="919"/>
    <x v="1657"/>
    <x v="696"/>
    <x v="365"/>
    <x v="5"/>
    <x v="9"/>
    <x v="98"/>
    <x v="0"/>
    <x v="7"/>
    <x v="35"/>
    <x v="2"/>
    <x v="124"/>
    <x v="79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9"/>
    <x v="37"/>
    <x v="47"/>
    <x v="0"/>
    <x v="33"/>
    <x v="41"/>
    <x v="41"/>
    <x v="37"/>
    <x v="37"/>
    <x v="0"/>
    <x v="1528"/>
    <x v="1658"/>
    <x v="1222"/>
    <x v="41"/>
    <x v="19"/>
    <x v="439"/>
    <x v="137"/>
    <x v="2"/>
    <x v="7"/>
    <x v="85"/>
    <x v="3"/>
    <x v="186"/>
    <x v="23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99"/>
    <x v="39"/>
    <x v="50"/>
    <x v="0"/>
    <x v="35"/>
    <x v="44"/>
    <x v="44"/>
    <x v="40"/>
    <x v="40"/>
    <x v="0"/>
    <x v="1529"/>
    <x v="1659"/>
    <x v="126"/>
    <x v="372"/>
    <x v="45"/>
    <x v="57"/>
    <x v="66"/>
    <x v="2"/>
    <x v="53"/>
    <x v="18"/>
    <x v="4"/>
    <x v="89"/>
    <x v="34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99"/>
    <x v="40"/>
    <x v="51"/>
    <x v="0"/>
    <x v="36"/>
    <x v="45"/>
    <x v="45"/>
    <x v="41"/>
    <x v="41"/>
    <x v="0"/>
    <x v="1530"/>
    <x v="1660"/>
    <x v="1223"/>
    <x v="488"/>
    <x v="2"/>
    <x v="960"/>
    <x v="203"/>
    <x v="0"/>
    <x v="44"/>
    <x v="96"/>
    <x v="3"/>
    <x v="235"/>
    <x v="18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9"/>
    <x v="41"/>
    <x v="52"/>
    <x v="0"/>
    <x v="37"/>
    <x v="46"/>
    <x v="46"/>
    <x v="42"/>
    <x v="42"/>
    <x v="0"/>
    <x v="1103"/>
    <x v="1661"/>
    <x v="681"/>
    <x v="565"/>
    <x v="20"/>
    <x v="396"/>
    <x v="49"/>
    <x v="1"/>
    <x v="55"/>
    <x v="7"/>
    <x v="3"/>
    <x v="22"/>
    <x v="48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99"/>
    <x v="31"/>
    <x v="55"/>
    <x v="0"/>
    <x v="27"/>
    <x v="49"/>
    <x v="49"/>
    <x v="45"/>
    <x v="45"/>
    <x v="0"/>
    <x v="941"/>
    <x v="1662"/>
    <x v="646"/>
    <x v="601"/>
    <x v="3"/>
    <x v="506"/>
    <x v="48"/>
    <x v="7"/>
    <x v="9"/>
    <x v="13"/>
    <x v="3"/>
    <x v="97"/>
    <x v="55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99"/>
    <x v="25"/>
    <x v="57"/>
    <x v="0"/>
    <x v="22"/>
    <x v="51"/>
    <x v="51"/>
    <x v="47"/>
    <x v="47"/>
    <x v="0"/>
    <x v="622"/>
    <x v="1663"/>
    <x v="1224"/>
    <x v="19"/>
    <x v="12"/>
    <x v="164"/>
    <x v="170"/>
    <x v="2"/>
    <x v="12"/>
    <x v="22"/>
    <x v="3"/>
    <x v="246"/>
    <x v="3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99"/>
    <x v="45"/>
    <x v="59"/>
    <x v="0"/>
    <x v="36"/>
    <x v="50"/>
    <x v="50"/>
    <x v="46"/>
    <x v="46"/>
    <x v="0"/>
    <x v="1531"/>
    <x v="1664"/>
    <x v="1225"/>
    <x v="602"/>
    <x v="3"/>
    <x v="1099"/>
    <x v="94"/>
    <x v="2"/>
    <x v="64"/>
    <x v="26"/>
    <x v="3"/>
    <x v="68"/>
    <x v="21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99"/>
    <x v="43"/>
    <x v="60"/>
    <x v="0"/>
    <x v="39"/>
    <x v="48"/>
    <x v="48"/>
    <x v="44"/>
    <x v="44"/>
    <x v="0"/>
    <x v="1276"/>
    <x v="1665"/>
    <x v="1226"/>
    <x v="170"/>
    <x v="6"/>
    <x v="1100"/>
    <x v="61"/>
    <x v="0"/>
    <x v="26"/>
    <x v="13"/>
    <x v="3"/>
    <x v="28"/>
    <x v="87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99"/>
    <x v="44"/>
    <x v="61"/>
    <x v="0"/>
    <x v="40"/>
    <x v="52"/>
    <x v="52"/>
    <x v="48"/>
    <x v="48"/>
    <x v="0"/>
    <x v="1532"/>
    <x v="1666"/>
    <x v="1227"/>
    <x v="603"/>
    <x v="9"/>
    <x v="914"/>
    <x v="56"/>
    <x v="1"/>
    <x v="84"/>
    <x v="8"/>
    <x v="2"/>
    <x v="70"/>
    <x v="653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"/>
  </r>
  <r>
    <x v="99"/>
    <x v="42"/>
    <x v="62"/>
    <x v="0"/>
    <x v="38"/>
    <x v="47"/>
    <x v="47"/>
    <x v="43"/>
    <x v="43"/>
    <x v="0"/>
    <x v="1533"/>
    <x v="1667"/>
    <x v="1228"/>
    <x v="448"/>
    <x v="6"/>
    <x v="1101"/>
    <x v="170"/>
    <x v="0"/>
    <x v="123"/>
    <x v="35"/>
    <x v="0"/>
    <x v="284"/>
    <x v="501"/>
    <x v="0"/>
    <x v="0"/>
    <x v="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00"/>
    <x v="18"/>
    <x v="19"/>
    <x v="0"/>
    <x v="18"/>
    <x v="19"/>
    <x v="19"/>
    <x v="19"/>
    <x v="19"/>
    <x v="0"/>
    <x v="1534"/>
    <x v="1668"/>
    <x v="1229"/>
    <x v="29"/>
    <x v="70"/>
    <x v="1102"/>
    <x v="246"/>
    <x v="7"/>
    <x v="165"/>
    <x v="61"/>
    <x v="9"/>
    <x v="340"/>
    <x v="557"/>
    <x v="2"/>
    <x v="3"/>
    <x v="4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00"/>
    <x v="11"/>
    <x v="21"/>
    <x v="1"/>
    <x v="11"/>
    <x v="20"/>
    <x v="20"/>
    <x v="20"/>
    <x v="20"/>
    <x v="0"/>
    <x v="1535"/>
    <x v="1669"/>
    <x v="778"/>
    <x v="55"/>
    <x v="27"/>
    <x v="1103"/>
    <x v="71"/>
    <x v="1"/>
    <x v="11"/>
    <x v="18"/>
    <x v="3"/>
    <x v="81"/>
    <x v="87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00"/>
    <x v="22"/>
    <x v="29"/>
    <x v="0"/>
    <x v="19"/>
    <x v="25"/>
    <x v="25"/>
    <x v="21"/>
    <x v="21"/>
    <x v="0"/>
    <x v="1042"/>
    <x v="1670"/>
    <x v="40"/>
    <x v="215"/>
    <x v="69"/>
    <x v="1104"/>
    <x v="79"/>
    <x v="1"/>
    <x v="5"/>
    <x v="17"/>
    <x v="1"/>
    <x v="156"/>
    <x v="87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100"/>
    <x v="24"/>
    <x v="31"/>
    <x v="0"/>
    <x v="21"/>
    <x v="27"/>
    <x v="27"/>
    <x v="23"/>
    <x v="23"/>
    <x v="0"/>
    <x v="1536"/>
    <x v="1671"/>
    <x v="1055"/>
    <x v="83"/>
    <x v="26"/>
    <x v="1105"/>
    <x v="33"/>
    <x v="1"/>
    <x v="69"/>
    <x v="0"/>
    <x v="4"/>
    <x v="110"/>
    <x v="873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00"/>
    <x v="25"/>
    <x v="32"/>
    <x v="0"/>
    <x v="22"/>
    <x v="28"/>
    <x v="28"/>
    <x v="24"/>
    <x v="24"/>
    <x v="0"/>
    <x v="1537"/>
    <x v="1672"/>
    <x v="1230"/>
    <x v="547"/>
    <x v="7"/>
    <x v="1106"/>
    <x v="247"/>
    <x v="0"/>
    <x v="69"/>
    <x v="54"/>
    <x v="0"/>
    <x v="324"/>
    <x v="670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0"/>
    <x v="27"/>
    <x v="35"/>
    <x v="1"/>
    <x v="23"/>
    <x v="30"/>
    <x v="30"/>
    <x v="26"/>
    <x v="26"/>
    <x v="0"/>
    <x v="1538"/>
    <x v="1673"/>
    <x v="730"/>
    <x v="109"/>
    <x v="23"/>
    <x v="1005"/>
    <x v="48"/>
    <x v="2"/>
    <x v="10"/>
    <x v="19"/>
    <x v="3"/>
    <x v="106"/>
    <x v="206"/>
    <x v="0"/>
    <x v="0"/>
    <x v="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0"/>
    <x v="30"/>
    <x v="38"/>
    <x v="1"/>
    <x v="26"/>
    <x v="33"/>
    <x v="33"/>
    <x v="29"/>
    <x v="29"/>
    <x v="0"/>
    <x v="1539"/>
    <x v="1674"/>
    <x v="1231"/>
    <x v="357"/>
    <x v="58"/>
    <x v="1107"/>
    <x v="97"/>
    <x v="1"/>
    <x v="103"/>
    <x v="18"/>
    <x v="3"/>
    <x v="124"/>
    <x v="874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00"/>
    <x v="31"/>
    <x v="39"/>
    <x v="0"/>
    <x v="27"/>
    <x v="34"/>
    <x v="34"/>
    <x v="30"/>
    <x v="30"/>
    <x v="0"/>
    <x v="1540"/>
    <x v="1675"/>
    <x v="1232"/>
    <x v="545"/>
    <x v="20"/>
    <x v="118"/>
    <x v="76"/>
    <x v="2"/>
    <x v="53"/>
    <x v="45"/>
    <x v="4"/>
    <x v="11"/>
    <x v="87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0"/>
    <x v="32"/>
    <x v="40"/>
    <x v="0"/>
    <x v="28"/>
    <x v="35"/>
    <x v="35"/>
    <x v="31"/>
    <x v="31"/>
    <x v="0"/>
    <x v="1541"/>
    <x v="1676"/>
    <x v="1233"/>
    <x v="167"/>
    <x v="19"/>
    <x v="1064"/>
    <x v="25"/>
    <x v="2"/>
    <x v="48"/>
    <x v="6"/>
    <x v="2"/>
    <x v="13"/>
    <x v="818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100"/>
    <x v="34"/>
    <x v="42"/>
    <x v="0"/>
    <x v="30"/>
    <x v="37"/>
    <x v="37"/>
    <x v="33"/>
    <x v="33"/>
    <x v="0"/>
    <x v="1542"/>
    <x v="1677"/>
    <x v="1234"/>
    <x v="604"/>
    <x v="12"/>
    <x v="1108"/>
    <x v="149"/>
    <x v="7"/>
    <x v="20"/>
    <x v="142"/>
    <x v="2"/>
    <x v="341"/>
    <x v="14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00"/>
    <x v="4"/>
    <x v="45"/>
    <x v="1"/>
    <x v="4"/>
    <x v="39"/>
    <x v="39"/>
    <x v="35"/>
    <x v="35"/>
    <x v="0"/>
    <x v="1543"/>
    <x v="1678"/>
    <x v="1235"/>
    <x v="333"/>
    <x v="35"/>
    <x v="1109"/>
    <x v="48"/>
    <x v="2"/>
    <x v="11"/>
    <x v="7"/>
    <x v="2"/>
    <x v="41"/>
    <x v="876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00"/>
    <x v="37"/>
    <x v="46"/>
    <x v="0"/>
    <x v="33"/>
    <x v="40"/>
    <x v="40"/>
    <x v="36"/>
    <x v="36"/>
    <x v="0"/>
    <x v="1544"/>
    <x v="1679"/>
    <x v="1236"/>
    <x v="73"/>
    <x v="7"/>
    <x v="1110"/>
    <x v="76"/>
    <x v="1"/>
    <x v="72"/>
    <x v="2"/>
    <x v="2"/>
    <x v="124"/>
    <x v="87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0"/>
    <x v="37"/>
    <x v="47"/>
    <x v="0"/>
    <x v="33"/>
    <x v="41"/>
    <x v="41"/>
    <x v="37"/>
    <x v="37"/>
    <x v="0"/>
    <x v="1545"/>
    <x v="1680"/>
    <x v="632"/>
    <x v="121"/>
    <x v="16"/>
    <x v="995"/>
    <x v="139"/>
    <x v="1"/>
    <x v="56"/>
    <x v="92"/>
    <x v="2"/>
    <x v="64"/>
    <x v="12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0"/>
    <x v="39"/>
    <x v="50"/>
    <x v="0"/>
    <x v="35"/>
    <x v="44"/>
    <x v="44"/>
    <x v="40"/>
    <x v="40"/>
    <x v="0"/>
    <x v="1546"/>
    <x v="1681"/>
    <x v="777"/>
    <x v="140"/>
    <x v="32"/>
    <x v="264"/>
    <x v="150"/>
    <x v="0"/>
    <x v="7"/>
    <x v="22"/>
    <x v="3"/>
    <x v="15"/>
    <x v="71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0"/>
    <x v="40"/>
    <x v="51"/>
    <x v="0"/>
    <x v="36"/>
    <x v="45"/>
    <x v="45"/>
    <x v="41"/>
    <x v="41"/>
    <x v="0"/>
    <x v="1547"/>
    <x v="1682"/>
    <x v="1237"/>
    <x v="73"/>
    <x v="2"/>
    <x v="266"/>
    <x v="248"/>
    <x v="7"/>
    <x v="124"/>
    <x v="12"/>
    <x v="5"/>
    <x v="167"/>
    <x v="829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0"/>
    <x v="41"/>
    <x v="52"/>
    <x v="0"/>
    <x v="37"/>
    <x v="46"/>
    <x v="46"/>
    <x v="42"/>
    <x v="42"/>
    <x v="0"/>
    <x v="1005"/>
    <x v="1683"/>
    <x v="1238"/>
    <x v="385"/>
    <x v="2"/>
    <x v="515"/>
    <x v="64"/>
    <x v="2"/>
    <x v="23"/>
    <x v="15"/>
    <x v="2"/>
    <x v="84"/>
    <x v="64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00"/>
    <x v="31"/>
    <x v="55"/>
    <x v="0"/>
    <x v="27"/>
    <x v="49"/>
    <x v="49"/>
    <x v="45"/>
    <x v="45"/>
    <x v="0"/>
    <x v="1548"/>
    <x v="1684"/>
    <x v="1239"/>
    <x v="19"/>
    <x v="5"/>
    <x v="148"/>
    <x v="79"/>
    <x v="2"/>
    <x v="12"/>
    <x v="26"/>
    <x v="2"/>
    <x v="156"/>
    <x v="76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0"/>
    <x v="25"/>
    <x v="57"/>
    <x v="0"/>
    <x v="22"/>
    <x v="51"/>
    <x v="51"/>
    <x v="47"/>
    <x v="47"/>
    <x v="0"/>
    <x v="1549"/>
    <x v="1685"/>
    <x v="1240"/>
    <x v="603"/>
    <x v="6"/>
    <x v="380"/>
    <x v="125"/>
    <x v="1"/>
    <x v="23"/>
    <x v="18"/>
    <x v="3"/>
    <x v="50"/>
    <x v="16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0"/>
    <x v="45"/>
    <x v="59"/>
    <x v="0"/>
    <x v="36"/>
    <x v="50"/>
    <x v="50"/>
    <x v="46"/>
    <x v="46"/>
    <x v="0"/>
    <x v="1550"/>
    <x v="1686"/>
    <x v="888"/>
    <x v="288"/>
    <x v="3"/>
    <x v="1111"/>
    <x v="108"/>
    <x v="1"/>
    <x v="20"/>
    <x v="9"/>
    <x v="1"/>
    <x v="19"/>
    <x v="52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0"/>
    <x v="43"/>
    <x v="60"/>
    <x v="0"/>
    <x v="39"/>
    <x v="48"/>
    <x v="48"/>
    <x v="44"/>
    <x v="44"/>
    <x v="0"/>
    <x v="977"/>
    <x v="1687"/>
    <x v="1241"/>
    <x v="85"/>
    <x v="12"/>
    <x v="1112"/>
    <x v="37"/>
    <x v="7"/>
    <x v="26"/>
    <x v="31"/>
    <x v="3"/>
    <x v="46"/>
    <x v="87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00"/>
    <x v="44"/>
    <x v="61"/>
    <x v="0"/>
    <x v="40"/>
    <x v="52"/>
    <x v="52"/>
    <x v="48"/>
    <x v="48"/>
    <x v="0"/>
    <x v="681"/>
    <x v="1688"/>
    <x v="1242"/>
    <x v="21"/>
    <x v="8"/>
    <x v="1113"/>
    <x v="108"/>
    <x v="2"/>
    <x v="56"/>
    <x v="35"/>
    <x v="3"/>
    <x v="131"/>
    <x v="24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"/>
  </r>
  <r>
    <x v="100"/>
    <x v="42"/>
    <x v="62"/>
    <x v="0"/>
    <x v="38"/>
    <x v="47"/>
    <x v="47"/>
    <x v="43"/>
    <x v="43"/>
    <x v="0"/>
    <x v="626"/>
    <x v="1689"/>
    <x v="1243"/>
    <x v="482"/>
    <x v="6"/>
    <x v="1114"/>
    <x v="132"/>
    <x v="0"/>
    <x v="39"/>
    <x v="10"/>
    <x v="1"/>
    <x v="342"/>
    <x v="61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01"/>
    <x v="18"/>
    <x v="19"/>
    <x v="0"/>
    <x v="18"/>
    <x v="19"/>
    <x v="19"/>
    <x v="19"/>
    <x v="19"/>
    <x v="0"/>
    <x v="1551"/>
    <x v="1690"/>
    <x v="1244"/>
    <x v="115"/>
    <x v="58"/>
    <x v="60"/>
    <x v="249"/>
    <x v="4"/>
    <x v="166"/>
    <x v="143"/>
    <x v="6"/>
    <x v="343"/>
    <x v="101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01"/>
    <x v="11"/>
    <x v="21"/>
    <x v="1"/>
    <x v="11"/>
    <x v="20"/>
    <x v="20"/>
    <x v="20"/>
    <x v="20"/>
    <x v="0"/>
    <x v="1552"/>
    <x v="1691"/>
    <x v="967"/>
    <x v="328"/>
    <x v="49"/>
    <x v="229"/>
    <x v="45"/>
    <x v="2"/>
    <x v="32"/>
    <x v="13"/>
    <x v="3"/>
    <x v="67"/>
    <x v="87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01"/>
    <x v="22"/>
    <x v="29"/>
    <x v="0"/>
    <x v="19"/>
    <x v="25"/>
    <x v="25"/>
    <x v="21"/>
    <x v="21"/>
    <x v="0"/>
    <x v="1553"/>
    <x v="1692"/>
    <x v="1245"/>
    <x v="446"/>
    <x v="70"/>
    <x v="1115"/>
    <x v="29"/>
    <x v="2"/>
    <x v="53"/>
    <x v="16"/>
    <x v="2"/>
    <x v="122"/>
    <x v="83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101"/>
    <x v="24"/>
    <x v="31"/>
    <x v="0"/>
    <x v="21"/>
    <x v="27"/>
    <x v="27"/>
    <x v="23"/>
    <x v="23"/>
    <x v="0"/>
    <x v="1554"/>
    <x v="1693"/>
    <x v="493"/>
    <x v="329"/>
    <x v="27"/>
    <x v="1116"/>
    <x v="82"/>
    <x v="0"/>
    <x v="34"/>
    <x v="4"/>
    <x v="3"/>
    <x v="136"/>
    <x v="78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01"/>
    <x v="25"/>
    <x v="32"/>
    <x v="0"/>
    <x v="22"/>
    <x v="28"/>
    <x v="28"/>
    <x v="24"/>
    <x v="24"/>
    <x v="0"/>
    <x v="1555"/>
    <x v="1694"/>
    <x v="1246"/>
    <x v="32"/>
    <x v="3"/>
    <x v="175"/>
    <x v="101"/>
    <x v="2"/>
    <x v="7"/>
    <x v="4"/>
    <x v="0"/>
    <x v="334"/>
    <x v="317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1"/>
    <x v="27"/>
    <x v="35"/>
    <x v="1"/>
    <x v="23"/>
    <x v="30"/>
    <x v="30"/>
    <x v="26"/>
    <x v="26"/>
    <x v="0"/>
    <x v="1556"/>
    <x v="526"/>
    <x v="743"/>
    <x v="169"/>
    <x v="23"/>
    <x v="1117"/>
    <x v="54"/>
    <x v="1"/>
    <x v="34"/>
    <x v="16"/>
    <x v="3"/>
    <x v="187"/>
    <x v="11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1"/>
    <x v="30"/>
    <x v="38"/>
    <x v="1"/>
    <x v="26"/>
    <x v="33"/>
    <x v="33"/>
    <x v="29"/>
    <x v="29"/>
    <x v="0"/>
    <x v="1557"/>
    <x v="1695"/>
    <x v="1247"/>
    <x v="124"/>
    <x v="58"/>
    <x v="286"/>
    <x v="74"/>
    <x v="2"/>
    <x v="124"/>
    <x v="22"/>
    <x v="2"/>
    <x v="177"/>
    <x v="88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01"/>
    <x v="31"/>
    <x v="39"/>
    <x v="0"/>
    <x v="27"/>
    <x v="34"/>
    <x v="34"/>
    <x v="30"/>
    <x v="30"/>
    <x v="0"/>
    <x v="1558"/>
    <x v="1696"/>
    <x v="1248"/>
    <x v="326"/>
    <x v="13"/>
    <x v="61"/>
    <x v="72"/>
    <x v="7"/>
    <x v="13"/>
    <x v="3"/>
    <x v="3"/>
    <x v="13"/>
    <x v="88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1"/>
    <x v="32"/>
    <x v="40"/>
    <x v="0"/>
    <x v="28"/>
    <x v="35"/>
    <x v="35"/>
    <x v="31"/>
    <x v="31"/>
    <x v="0"/>
    <x v="1559"/>
    <x v="1697"/>
    <x v="1249"/>
    <x v="387"/>
    <x v="10"/>
    <x v="1118"/>
    <x v="108"/>
    <x v="2"/>
    <x v="51"/>
    <x v="25"/>
    <x v="2"/>
    <x v="192"/>
    <x v="35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101"/>
    <x v="34"/>
    <x v="42"/>
    <x v="0"/>
    <x v="30"/>
    <x v="37"/>
    <x v="37"/>
    <x v="33"/>
    <x v="33"/>
    <x v="0"/>
    <x v="1560"/>
    <x v="1698"/>
    <x v="1250"/>
    <x v="54"/>
    <x v="14"/>
    <x v="1119"/>
    <x v="11"/>
    <x v="4"/>
    <x v="48"/>
    <x v="79"/>
    <x v="1"/>
    <x v="339"/>
    <x v="19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01"/>
    <x v="4"/>
    <x v="45"/>
    <x v="1"/>
    <x v="4"/>
    <x v="39"/>
    <x v="39"/>
    <x v="35"/>
    <x v="35"/>
    <x v="0"/>
    <x v="1561"/>
    <x v="1699"/>
    <x v="1251"/>
    <x v="251"/>
    <x v="58"/>
    <x v="1120"/>
    <x v="48"/>
    <x v="2"/>
    <x v="17"/>
    <x v="31"/>
    <x v="2"/>
    <x v="54"/>
    <x v="73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01"/>
    <x v="37"/>
    <x v="46"/>
    <x v="0"/>
    <x v="33"/>
    <x v="40"/>
    <x v="40"/>
    <x v="36"/>
    <x v="36"/>
    <x v="0"/>
    <x v="1562"/>
    <x v="1700"/>
    <x v="1100"/>
    <x v="479"/>
    <x v="1"/>
    <x v="1040"/>
    <x v="94"/>
    <x v="0"/>
    <x v="53"/>
    <x v="7"/>
    <x v="3"/>
    <x v="22"/>
    <x v="19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1"/>
    <x v="37"/>
    <x v="47"/>
    <x v="0"/>
    <x v="33"/>
    <x v="41"/>
    <x v="41"/>
    <x v="37"/>
    <x v="37"/>
    <x v="0"/>
    <x v="1563"/>
    <x v="1701"/>
    <x v="224"/>
    <x v="375"/>
    <x v="19"/>
    <x v="1121"/>
    <x v="124"/>
    <x v="1"/>
    <x v="109"/>
    <x v="4"/>
    <x v="2"/>
    <x v="59"/>
    <x v="1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1"/>
    <x v="39"/>
    <x v="50"/>
    <x v="0"/>
    <x v="35"/>
    <x v="44"/>
    <x v="44"/>
    <x v="40"/>
    <x v="40"/>
    <x v="0"/>
    <x v="1564"/>
    <x v="1702"/>
    <x v="374"/>
    <x v="99"/>
    <x v="32"/>
    <x v="291"/>
    <x v="108"/>
    <x v="2"/>
    <x v="12"/>
    <x v="19"/>
    <x v="9"/>
    <x v="106"/>
    <x v="543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1"/>
    <x v="40"/>
    <x v="51"/>
    <x v="0"/>
    <x v="36"/>
    <x v="45"/>
    <x v="45"/>
    <x v="41"/>
    <x v="41"/>
    <x v="0"/>
    <x v="1565"/>
    <x v="1703"/>
    <x v="1252"/>
    <x v="605"/>
    <x v="10"/>
    <x v="750"/>
    <x v="14"/>
    <x v="0"/>
    <x v="34"/>
    <x v="6"/>
    <x v="1"/>
    <x v="344"/>
    <x v="216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1"/>
    <x v="41"/>
    <x v="52"/>
    <x v="0"/>
    <x v="37"/>
    <x v="46"/>
    <x v="46"/>
    <x v="42"/>
    <x v="42"/>
    <x v="0"/>
    <x v="1566"/>
    <x v="1704"/>
    <x v="1253"/>
    <x v="605"/>
    <x v="20"/>
    <x v="473"/>
    <x v="17"/>
    <x v="1"/>
    <x v="23"/>
    <x v="19"/>
    <x v="2"/>
    <x v="93"/>
    <x v="1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01"/>
    <x v="31"/>
    <x v="55"/>
    <x v="0"/>
    <x v="27"/>
    <x v="49"/>
    <x v="49"/>
    <x v="45"/>
    <x v="45"/>
    <x v="0"/>
    <x v="1567"/>
    <x v="1705"/>
    <x v="1254"/>
    <x v="17"/>
    <x v="5"/>
    <x v="689"/>
    <x v="108"/>
    <x v="1"/>
    <x v="23"/>
    <x v="8"/>
    <x v="3"/>
    <x v="184"/>
    <x v="4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1"/>
    <x v="25"/>
    <x v="57"/>
    <x v="0"/>
    <x v="22"/>
    <x v="51"/>
    <x v="51"/>
    <x v="47"/>
    <x v="47"/>
    <x v="0"/>
    <x v="1568"/>
    <x v="1706"/>
    <x v="1255"/>
    <x v="606"/>
    <x v="12"/>
    <x v="272"/>
    <x v="12"/>
    <x v="2"/>
    <x v="23"/>
    <x v="31"/>
    <x v="2"/>
    <x v="75"/>
    <x v="10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1"/>
    <x v="45"/>
    <x v="59"/>
    <x v="0"/>
    <x v="36"/>
    <x v="50"/>
    <x v="50"/>
    <x v="46"/>
    <x v="46"/>
    <x v="0"/>
    <x v="1569"/>
    <x v="1707"/>
    <x v="1256"/>
    <x v="501"/>
    <x v="1"/>
    <x v="1122"/>
    <x v="79"/>
    <x v="2"/>
    <x v="55"/>
    <x v="65"/>
    <x v="2"/>
    <x v="15"/>
    <x v="59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1"/>
    <x v="43"/>
    <x v="60"/>
    <x v="0"/>
    <x v="39"/>
    <x v="48"/>
    <x v="48"/>
    <x v="44"/>
    <x v="44"/>
    <x v="0"/>
    <x v="1570"/>
    <x v="1708"/>
    <x v="1257"/>
    <x v="91"/>
    <x v="14"/>
    <x v="1123"/>
    <x v="53"/>
    <x v="2"/>
    <x v="12"/>
    <x v="15"/>
    <x v="2"/>
    <x v="97"/>
    <x v="76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01"/>
    <x v="44"/>
    <x v="61"/>
    <x v="0"/>
    <x v="40"/>
    <x v="52"/>
    <x v="52"/>
    <x v="48"/>
    <x v="48"/>
    <x v="0"/>
    <x v="1571"/>
    <x v="1709"/>
    <x v="1258"/>
    <x v="606"/>
    <x v="8"/>
    <x v="522"/>
    <x v="17"/>
    <x v="2"/>
    <x v="124"/>
    <x v="15"/>
    <x v="0"/>
    <x v="136"/>
    <x v="54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"/>
  </r>
  <r>
    <x v="101"/>
    <x v="42"/>
    <x v="62"/>
    <x v="0"/>
    <x v="38"/>
    <x v="47"/>
    <x v="47"/>
    <x v="43"/>
    <x v="43"/>
    <x v="0"/>
    <x v="985"/>
    <x v="1710"/>
    <x v="496"/>
    <x v="338"/>
    <x v="12"/>
    <x v="1124"/>
    <x v="137"/>
    <x v="2"/>
    <x v="45"/>
    <x v="13"/>
    <x v="4"/>
    <x v="168"/>
    <x v="399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02"/>
    <x v="18"/>
    <x v="19"/>
    <x v="0"/>
    <x v="18"/>
    <x v="19"/>
    <x v="19"/>
    <x v="19"/>
    <x v="19"/>
    <x v="0"/>
    <x v="1572"/>
    <x v="1711"/>
    <x v="1075"/>
    <x v="280"/>
    <x v="33"/>
    <x v="612"/>
    <x v="195"/>
    <x v="2"/>
    <x v="33"/>
    <x v="144"/>
    <x v="2"/>
    <x v="345"/>
    <x v="388"/>
    <x v="0"/>
    <x v="0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02"/>
    <x v="11"/>
    <x v="21"/>
    <x v="1"/>
    <x v="11"/>
    <x v="20"/>
    <x v="20"/>
    <x v="20"/>
    <x v="20"/>
    <x v="0"/>
    <x v="888"/>
    <x v="1712"/>
    <x v="1259"/>
    <x v="111"/>
    <x v="28"/>
    <x v="160"/>
    <x v="68"/>
    <x v="2"/>
    <x v="21"/>
    <x v="18"/>
    <x v="3"/>
    <x v="81"/>
    <x v="88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02"/>
    <x v="22"/>
    <x v="29"/>
    <x v="0"/>
    <x v="19"/>
    <x v="25"/>
    <x v="25"/>
    <x v="21"/>
    <x v="21"/>
    <x v="0"/>
    <x v="455"/>
    <x v="1713"/>
    <x v="383"/>
    <x v="607"/>
    <x v="55"/>
    <x v="1125"/>
    <x v="32"/>
    <x v="2"/>
    <x v="32"/>
    <x v="17"/>
    <x v="3"/>
    <x v="26"/>
    <x v="23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102"/>
    <x v="24"/>
    <x v="31"/>
    <x v="0"/>
    <x v="21"/>
    <x v="27"/>
    <x v="27"/>
    <x v="23"/>
    <x v="23"/>
    <x v="0"/>
    <x v="1573"/>
    <x v="1714"/>
    <x v="1260"/>
    <x v="112"/>
    <x v="36"/>
    <x v="1043"/>
    <x v="10"/>
    <x v="1"/>
    <x v="97"/>
    <x v="59"/>
    <x v="11"/>
    <x v="342"/>
    <x v="834"/>
    <x v="0"/>
    <x v="0"/>
    <x v="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02"/>
    <x v="25"/>
    <x v="32"/>
    <x v="0"/>
    <x v="22"/>
    <x v="28"/>
    <x v="28"/>
    <x v="24"/>
    <x v="24"/>
    <x v="0"/>
    <x v="1574"/>
    <x v="1715"/>
    <x v="1261"/>
    <x v="20"/>
    <x v="14"/>
    <x v="1114"/>
    <x v="49"/>
    <x v="2"/>
    <x v="12"/>
    <x v="22"/>
    <x v="3"/>
    <x v="213"/>
    <x v="883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2"/>
    <x v="27"/>
    <x v="35"/>
    <x v="1"/>
    <x v="23"/>
    <x v="30"/>
    <x v="30"/>
    <x v="26"/>
    <x v="26"/>
    <x v="0"/>
    <x v="1575"/>
    <x v="1716"/>
    <x v="1262"/>
    <x v="99"/>
    <x v="45"/>
    <x v="89"/>
    <x v="94"/>
    <x v="0"/>
    <x v="8"/>
    <x v="7"/>
    <x v="2"/>
    <x v="252"/>
    <x v="873"/>
    <x v="0"/>
    <x v="0"/>
    <x v="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2"/>
    <x v="30"/>
    <x v="38"/>
    <x v="1"/>
    <x v="26"/>
    <x v="33"/>
    <x v="33"/>
    <x v="29"/>
    <x v="29"/>
    <x v="0"/>
    <x v="1576"/>
    <x v="1717"/>
    <x v="1263"/>
    <x v="356"/>
    <x v="35"/>
    <x v="513"/>
    <x v="66"/>
    <x v="1"/>
    <x v="10"/>
    <x v="18"/>
    <x v="2"/>
    <x v="22"/>
    <x v="884"/>
    <x v="0"/>
    <x v="0"/>
    <x v="2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02"/>
    <x v="31"/>
    <x v="39"/>
    <x v="0"/>
    <x v="27"/>
    <x v="34"/>
    <x v="34"/>
    <x v="30"/>
    <x v="30"/>
    <x v="0"/>
    <x v="1577"/>
    <x v="1718"/>
    <x v="995"/>
    <x v="167"/>
    <x v="10"/>
    <x v="403"/>
    <x v="71"/>
    <x v="2"/>
    <x v="26"/>
    <x v="16"/>
    <x v="1"/>
    <x v="47"/>
    <x v="23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2"/>
    <x v="32"/>
    <x v="40"/>
    <x v="0"/>
    <x v="28"/>
    <x v="35"/>
    <x v="35"/>
    <x v="31"/>
    <x v="31"/>
    <x v="0"/>
    <x v="1261"/>
    <x v="1719"/>
    <x v="135"/>
    <x v="526"/>
    <x v="56"/>
    <x v="768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102"/>
    <x v="34"/>
    <x v="42"/>
    <x v="0"/>
    <x v="30"/>
    <x v="37"/>
    <x v="37"/>
    <x v="33"/>
    <x v="33"/>
    <x v="0"/>
    <x v="1578"/>
    <x v="1720"/>
    <x v="1264"/>
    <x v="337"/>
    <x v="7"/>
    <x v="974"/>
    <x v="17"/>
    <x v="2"/>
    <x v="13"/>
    <x v="101"/>
    <x v="3"/>
    <x v="344"/>
    <x v="6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02"/>
    <x v="4"/>
    <x v="45"/>
    <x v="1"/>
    <x v="4"/>
    <x v="39"/>
    <x v="39"/>
    <x v="35"/>
    <x v="35"/>
    <x v="0"/>
    <x v="1579"/>
    <x v="1721"/>
    <x v="1265"/>
    <x v="230"/>
    <x v="52"/>
    <x v="1126"/>
    <x v="53"/>
    <x v="2"/>
    <x v="17"/>
    <x v="15"/>
    <x v="3"/>
    <x v="138"/>
    <x v="88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02"/>
    <x v="37"/>
    <x v="46"/>
    <x v="0"/>
    <x v="33"/>
    <x v="40"/>
    <x v="40"/>
    <x v="36"/>
    <x v="36"/>
    <x v="0"/>
    <x v="1580"/>
    <x v="1160"/>
    <x v="1266"/>
    <x v="565"/>
    <x v="16"/>
    <x v="1091"/>
    <x v="14"/>
    <x v="2"/>
    <x v="99"/>
    <x v="75"/>
    <x v="1"/>
    <x v="230"/>
    <x v="13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2"/>
    <x v="37"/>
    <x v="47"/>
    <x v="0"/>
    <x v="33"/>
    <x v="41"/>
    <x v="41"/>
    <x v="37"/>
    <x v="37"/>
    <x v="0"/>
    <x v="1581"/>
    <x v="1722"/>
    <x v="1171"/>
    <x v="413"/>
    <x v="20"/>
    <x v="1127"/>
    <x v="248"/>
    <x v="0"/>
    <x v="61"/>
    <x v="25"/>
    <x v="2"/>
    <x v="220"/>
    <x v="781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2"/>
    <x v="39"/>
    <x v="50"/>
    <x v="0"/>
    <x v="35"/>
    <x v="44"/>
    <x v="44"/>
    <x v="40"/>
    <x v="40"/>
    <x v="0"/>
    <x v="1582"/>
    <x v="1723"/>
    <x v="608"/>
    <x v="90"/>
    <x v="45"/>
    <x v="508"/>
    <x v="10"/>
    <x v="1"/>
    <x v="7"/>
    <x v="19"/>
    <x v="1"/>
    <x v="163"/>
    <x v="3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2"/>
    <x v="40"/>
    <x v="51"/>
    <x v="0"/>
    <x v="36"/>
    <x v="45"/>
    <x v="45"/>
    <x v="41"/>
    <x v="41"/>
    <x v="0"/>
    <x v="1583"/>
    <x v="1724"/>
    <x v="1267"/>
    <x v="375"/>
    <x v="2"/>
    <x v="1128"/>
    <x v="10"/>
    <x v="0"/>
    <x v="9"/>
    <x v="9"/>
    <x v="3"/>
    <x v="177"/>
    <x v="81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2"/>
    <x v="41"/>
    <x v="52"/>
    <x v="0"/>
    <x v="37"/>
    <x v="46"/>
    <x v="46"/>
    <x v="42"/>
    <x v="42"/>
    <x v="0"/>
    <x v="1584"/>
    <x v="1725"/>
    <x v="135"/>
    <x v="608"/>
    <x v="7"/>
    <x v="160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02"/>
    <x v="31"/>
    <x v="55"/>
    <x v="0"/>
    <x v="27"/>
    <x v="49"/>
    <x v="49"/>
    <x v="45"/>
    <x v="45"/>
    <x v="0"/>
    <x v="1585"/>
    <x v="1726"/>
    <x v="1268"/>
    <x v="448"/>
    <x v="3"/>
    <x v="799"/>
    <x v="29"/>
    <x v="1"/>
    <x v="53"/>
    <x v="3"/>
    <x v="3"/>
    <x v="89"/>
    <x v="62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2"/>
    <x v="25"/>
    <x v="57"/>
    <x v="0"/>
    <x v="22"/>
    <x v="51"/>
    <x v="51"/>
    <x v="47"/>
    <x v="47"/>
    <x v="0"/>
    <x v="1586"/>
    <x v="1727"/>
    <x v="1269"/>
    <x v="609"/>
    <x v="1"/>
    <x v="440"/>
    <x v="46"/>
    <x v="2"/>
    <x v="60"/>
    <x v="35"/>
    <x v="0"/>
    <x v="178"/>
    <x v="29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2"/>
    <x v="45"/>
    <x v="59"/>
    <x v="0"/>
    <x v="36"/>
    <x v="50"/>
    <x v="50"/>
    <x v="46"/>
    <x v="46"/>
    <x v="0"/>
    <x v="1587"/>
    <x v="1728"/>
    <x v="1270"/>
    <x v="550"/>
    <x v="48"/>
    <x v="944"/>
    <x v="242"/>
    <x v="1"/>
    <x v="34"/>
    <x v="68"/>
    <x v="2"/>
    <x v="193"/>
    <x v="67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2"/>
    <x v="43"/>
    <x v="60"/>
    <x v="0"/>
    <x v="39"/>
    <x v="48"/>
    <x v="48"/>
    <x v="44"/>
    <x v="44"/>
    <x v="0"/>
    <x v="1588"/>
    <x v="1729"/>
    <x v="1271"/>
    <x v="253"/>
    <x v="3"/>
    <x v="587"/>
    <x v="64"/>
    <x v="0"/>
    <x v="26"/>
    <x v="68"/>
    <x v="3"/>
    <x v="171"/>
    <x v="9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02"/>
    <x v="42"/>
    <x v="62"/>
    <x v="0"/>
    <x v="38"/>
    <x v="47"/>
    <x v="47"/>
    <x v="43"/>
    <x v="43"/>
    <x v="0"/>
    <x v="1589"/>
    <x v="1730"/>
    <x v="1272"/>
    <x v="610"/>
    <x v="5"/>
    <x v="1129"/>
    <x v="120"/>
    <x v="7"/>
    <x v="167"/>
    <x v="25"/>
    <x v="7"/>
    <x v="346"/>
    <x v="573"/>
    <x v="0"/>
    <x v="0"/>
    <x v="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02"/>
    <x v="46"/>
    <x v="63"/>
    <x v="0"/>
    <x v="41"/>
    <x v="53"/>
    <x v="53"/>
    <x v="49"/>
    <x v="49"/>
    <x v="0"/>
    <x v="652"/>
    <x v="1731"/>
    <x v="742"/>
    <x v="305"/>
    <x v="4"/>
    <x v="1130"/>
    <x v="62"/>
    <x v="1"/>
    <x v="139"/>
    <x v="16"/>
    <x v="2"/>
    <x v="344"/>
    <x v="226"/>
    <x v="0"/>
    <x v="0"/>
    <x v="23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02"/>
    <x v="39"/>
    <x v="64"/>
    <x v="0"/>
    <x v="35"/>
    <x v="54"/>
    <x v="54"/>
    <x v="50"/>
    <x v="50"/>
    <x v="0"/>
    <x v="1590"/>
    <x v="1732"/>
    <x v="1273"/>
    <x v="45"/>
    <x v="13"/>
    <x v="108"/>
    <x v="29"/>
    <x v="1"/>
    <x v="7"/>
    <x v="18"/>
    <x v="0"/>
    <x v="184"/>
    <x v="853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2"/>
    <x v="27"/>
    <x v="65"/>
    <x v="0"/>
    <x v="23"/>
    <x v="55"/>
    <x v="55"/>
    <x v="51"/>
    <x v="51"/>
    <x v="0"/>
    <x v="522"/>
    <x v="1733"/>
    <x v="255"/>
    <x v="174"/>
    <x v="23"/>
    <x v="991"/>
    <x v="135"/>
    <x v="2"/>
    <x v="50"/>
    <x v="9"/>
    <x v="4"/>
    <x v="8"/>
    <x v="886"/>
    <x v="0"/>
    <x v="0"/>
    <x v="4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3"/>
    <x v="18"/>
    <x v="19"/>
    <x v="0"/>
    <x v="18"/>
    <x v="19"/>
    <x v="19"/>
    <x v="19"/>
    <x v="19"/>
    <x v="0"/>
    <x v="1591"/>
    <x v="1734"/>
    <x v="1274"/>
    <x v="26"/>
    <x v="54"/>
    <x v="1131"/>
    <x v="208"/>
    <x v="2"/>
    <x v="66"/>
    <x v="48"/>
    <x v="2"/>
    <x v="217"/>
    <x v="515"/>
    <x v="0"/>
    <x v="0"/>
    <x v="1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03"/>
    <x v="11"/>
    <x v="21"/>
    <x v="1"/>
    <x v="11"/>
    <x v="20"/>
    <x v="20"/>
    <x v="20"/>
    <x v="20"/>
    <x v="0"/>
    <x v="1592"/>
    <x v="1735"/>
    <x v="1275"/>
    <x v="263"/>
    <x v="33"/>
    <x v="1132"/>
    <x v="71"/>
    <x v="2"/>
    <x v="19"/>
    <x v="19"/>
    <x v="2"/>
    <x v="27"/>
    <x v="88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03"/>
    <x v="24"/>
    <x v="31"/>
    <x v="0"/>
    <x v="21"/>
    <x v="27"/>
    <x v="27"/>
    <x v="23"/>
    <x v="23"/>
    <x v="0"/>
    <x v="1593"/>
    <x v="1736"/>
    <x v="917"/>
    <x v="39"/>
    <x v="36"/>
    <x v="681"/>
    <x v="15"/>
    <x v="2"/>
    <x v="45"/>
    <x v="12"/>
    <x v="8"/>
    <x v="167"/>
    <x v="560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03"/>
    <x v="25"/>
    <x v="32"/>
    <x v="0"/>
    <x v="22"/>
    <x v="28"/>
    <x v="28"/>
    <x v="24"/>
    <x v="24"/>
    <x v="0"/>
    <x v="1594"/>
    <x v="1737"/>
    <x v="1276"/>
    <x v="586"/>
    <x v="7"/>
    <x v="1133"/>
    <x v="91"/>
    <x v="2"/>
    <x v="53"/>
    <x v="19"/>
    <x v="3"/>
    <x v="19"/>
    <x v="82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3"/>
    <x v="27"/>
    <x v="35"/>
    <x v="1"/>
    <x v="23"/>
    <x v="30"/>
    <x v="30"/>
    <x v="26"/>
    <x v="26"/>
    <x v="0"/>
    <x v="1595"/>
    <x v="1738"/>
    <x v="1277"/>
    <x v="446"/>
    <x v="45"/>
    <x v="1064"/>
    <x v="91"/>
    <x v="1"/>
    <x v="36"/>
    <x v="35"/>
    <x v="0"/>
    <x v="269"/>
    <x v="888"/>
    <x v="0"/>
    <x v="0"/>
    <x v="22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3"/>
    <x v="30"/>
    <x v="38"/>
    <x v="1"/>
    <x v="26"/>
    <x v="33"/>
    <x v="33"/>
    <x v="29"/>
    <x v="29"/>
    <x v="0"/>
    <x v="1596"/>
    <x v="1739"/>
    <x v="1278"/>
    <x v="175"/>
    <x v="52"/>
    <x v="1134"/>
    <x v="74"/>
    <x v="2"/>
    <x v="99"/>
    <x v="18"/>
    <x v="4"/>
    <x v="22"/>
    <x v="88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03"/>
    <x v="31"/>
    <x v="39"/>
    <x v="0"/>
    <x v="27"/>
    <x v="34"/>
    <x v="34"/>
    <x v="30"/>
    <x v="30"/>
    <x v="0"/>
    <x v="1497"/>
    <x v="1740"/>
    <x v="1279"/>
    <x v="611"/>
    <x v="20"/>
    <x v="1135"/>
    <x v="26"/>
    <x v="2"/>
    <x v="9"/>
    <x v="8"/>
    <x v="3"/>
    <x v="46"/>
    <x v="53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3"/>
    <x v="34"/>
    <x v="42"/>
    <x v="0"/>
    <x v="30"/>
    <x v="37"/>
    <x v="37"/>
    <x v="33"/>
    <x v="33"/>
    <x v="0"/>
    <x v="1597"/>
    <x v="1741"/>
    <x v="1280"/>
    <x v="612"/>
    <x v="14"/>
    <x v="59"/>
    <x v="19"/>
    <x v="2"/>
    <x v="72"/>
    <x v="43"/>
    <x v="2"/>
    <x v="70"/>
    <x v="13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03"/>
    <x v="4"/>
    <x v="45"/>
    <x v="1"/>
    <x v="4"/>
    <x v="39"/>
    <x v="39"/>
    <x v="35"/>
    <x v="35"/>
    <x v="0"/>
    <x v="1598"/>
    <x v="1742"/>
    <x v="114"/>
    <x v="154"/>
    <x v="69"/>
    <x v="653"/>
    <x v="21"/>
    <x v="2"/>
    <x v="12"/>
    <x v="35"/>
    <x v="3"/>
    <x v="86"/>
    <x v="89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03"/>
    <x v="37"/>
    <x v="46"/>
    <x v="0"/>
    <x v="33"/>
    <x v="40"/>
    <x v="40"/>
    <x v="36"/>
    <x v="36"/>
    <x v="0"/>
    <x v="1599"/>
    <x v="1743"/>
    <x v="1281"/>
    <x v="377"/>
    <x v="10"/>
    <x v="384"/>
    <x v="124"/>
    <x v="1"/>
    <x v="34"/>
    <x v="54"/>
    <x v="1"/>
    <x v="201"/>
    <x v="14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3"/>
    <x v="37"/>
    <x v="47"/>
    <x v="0"/>
    <x v="33"/>
    <x v="41"/>
    <x v="41"/>
    <x v="37"/>
    <x v="37"/>
    <x v="0"/>
    <x v="1600"/>
    <x v="1744"/>
    <x v="1282"/>
    <x v="479"/>
    <x v="11"/>
    <x v="555"/>
    <x v="133"/>
    <x v="4"/>
    <x v="97"/>
    <x v="11"/>
    <x v="1"/>
    <x v="347"/>
    <x v="31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3"/>
    <x v="39"/>
    <x v="50"/>
    <x v="0"/>
    <x v="35"/>
    <x v="44"/>
    <x v="44"/>
    <x v="40"/>
    <x v="40"/>
    <x v="0"/>
    <x v="1601"/>
    <x v="1745"/>
    <x v="1280"/>
    <x v="571"/>
    <x v="49"/>
    <x v="1067"/>
    <x v="250"/>
    <x v="4"/>
    <x v="114"/>
    <x v="45"/>
    <x v="28"/>
    <x v="140"/>
    <x v="786"/>
    <x v="0"/>
    <x v="0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3"/>
    <x v="40"/>
    <x v="51"/>
    <x v="0"/>
    <x v="36"/>
    <x v="45"/>
    <x v="45"/>
    <x v="41"/>
    <x v="41"/>
    <x v="0"/>
    <x v="1602"/>
    <x v="1746"/>
    <x v="647"/>
    <x v="141"/>
    <x v="55"/>
    <x v="602"/>
    <x v="72"/>
    <x v="1"/>
    <x v="48"/>
    <x v="45"/>
    <x v="2"/>
    <x v="179"/>
    <x v="38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3"/>
    <x v="31"/>
    <x v="55"/>
    <x v="0"/>
    <x v="27"/>
    <x v="49"/>
    <x v="49"/>
    <x v="45"/>
    <x v="45"/>
    <x v="0"/>
    <x v="1603"/>
    <x v="1518"/>
    <x v="1283"/>
    <x v="535"/>
    <x v="16"/>
    <x v="432"/>
    <x v="33"/>
    <x v="0"/>
    <x v="13"/>
    <x v="8"/>
    <x v="2"/>
    <x v="24"/>
    <x v="63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3"/>
    <x v="25"/>
    <x v="57"/>
    <x v="0"/>
    <x v="22"/>
    <x v="51"/>
    <x v="51"/>
    <x v="47"/>
    <x v="47"/>
    <x v="0"/>
    <x v="1604"/>
    <x v="1747"/>
    <x v="1215"/>
    <x v="449"/>
    <x v="1"/>
    <x v="397"/>
    <x v="236"/>
    <x v="1"/>
    <x v="5"/>
    <x v="9"/>
    <x v="3"/>
    <x v="165"/>
    <x v="193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3"/>
    <x v="45"/>
    <x v="59"/>
    <x v="0"/>
    <x v="36"/>
    <x v="50"/>
    <x v="50"/>
    <x v="46"/>
    <x v="46"/>
    <x v="0"/>
    <x v="1605"/>
    <x v="1748"/>
    <x v="1190"/>
    <x v="578"/>
    <x v="4"/>
    <x v="1136"/>
    <x v="140"/>
    <x v="2"/>
    <x v="126"/>
    <x v="6"/>
    <x v="2"/>
    <x v="251"/>
    <x v="17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3"/>
    <x v="43"/>
    <x v="60"/>
    <x v="0"/>
    <x v="39"/>
    <x v="48"/>
    <x v="48"/>
    <x v="44"/>
    <x v="44"/>
    <x v="0"/>
    <x v="1606"/>
    <x v="1749"/>
    <x v="1284"/>
    <x v="217"/>
    <x v="19"/>
    <x v="4"/>
    <x v="91"/>
    <x v="8"/>
    <x v="72"/>
    <x v="10"/>
    <x v="2"/>
    <x v="179"/>
    <x v="21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03"/>
    <x v="42"/>
    <x v="62"/>
    <x v="0"/>
    <x v="38"/>
    <x v="47"/>
    <x v="47"/>
    <x v="43"/>
    <x v="43"/>
    <x v="0"/>
    <x v="1607"/>
    <x v="1750"/>
    <x v="1285"/>
    <x v="16"/>
    <x v="1"/>
    <x v="499"/>
    <x v="113"/>
    <x v="9"/>
    <x v="76"/>
    <x v="54"/>
    <x v="13"/>
    <x v="152"/>
    <x v="192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03"/>
    <x v="46"/>
    <x v="63"/>
    <x v="0"/>
    <x v="41"/>
    <x v="53"/>
    <x v="53"/>
    <x v="49"/>
    <x v="49"/>
    <x v="0"/>
    <x v="1608"/>
    <x v="1751"/>
    <x v="1286"/>
    <x v="296"/>
    <x v="56"/>
    <x v="1137"/>
    <x v="146"/>
    <x v="1"/>
    <x v="3"/>
    <x v="22"/>
    <x v="2"/>
    <x v="262"/>
    <x v="40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03"/>
    <x v="39"/>
    <x v="64"/>
    <x v="0"/>
    <x v="35"/>
    <x v="54"/>
    <x v="54"/>
    <x v="50"/>
    <x v="50"/>
    <x v="0"/>
    <x v="1609"/>
    <x v="1752"/>
    <x v="433"/>
    <x v="184"/>
    <x v="4"/>
    <x v="33"/>
    <x v="94"/>
    <x v="1"/>
    <x v="69"/>
    <x v="31"/>
    <x v="1"/>
    <x v="200"/>
    <x v="46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3"/>
    <x v="27"/>
    <x v="65"/>
    <x v="0"/>
    <x v="23"/>
    <x v="55"/>
    <x v="55"/>
    <x v="51"/>
    <x v="51"/>
    <x v="0"/>
    <x v="1610"/>
    <x v="1753"/>
    <x v="0"/>
    <x v="67"/>
    <x v="4"/>
    <x v="71"/>
    <x v="170"/>
    <x v="7"/>
    <x v="71"/>
    <x v="2"/>
    <x v="5"/>
    <x v="150"/>
    <x v="891"/>
    <x v="0"/>
    <x v="0"/>
    <x v="4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4"/>
    <x v="18"/>
    <x v="19"/>
    <x v="0"/>
    <x v="18"/>
    <x v="19"/>
    <x v="19"/>
    <x v="19"/>
    <x v="19"/>
    <x v="0"/>
    <x v="1611"/>
    <x v="1754"/>
    <x v="1287"/>
    <x v="540"/>
    <x v="24"/>
    <x v="1138"/>
    <x v="128"/>
    <x v="1"/>
    <x v="168"/>
    <x v="134"/>
    <x v="8"/>
    <x v="272"/>
    <x v="654"/>
    <x v="0"/>
    <x v="0"/>
    <x v="1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04"/>
    <x v="11"/>
    <x v="21"/>
    <x v="1"/>
    <x v="11"/>
    <x v="20"/>
    <x v="20"/>
    <x v="20"/>
    <x v="20"/>
    <x v="0"/>
    <x v="1612"/>
    <x v="1755"/>
    <x v="1288"/>
    <x v="328"/>
    <x v="33"/>
    <x v="1139"/>
    <x v="28"/>
    <x v="2"/>
    <x v="19"/>
    <x v="16"/>
    <x v="3"/>
    <x v="47"/>
    <x v="89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04"/>
    <x v="24"/>
    <x v="31"/>
    <x v="0"/>
    <x v="21"/>
    <x v="27"/>
    <x v="27"/>
    <x v="23"/>
    <x v="23"/>
    <x v="0"/>
    <x v="1613"/>
    <x v="1756"/>
    <x v="821"/>
    <x v="145"/>
    <x v="52"/>
    <x v="1140"/>
    <x v="117"/>
    <x v="1"/>
    <x v="121"/>
    <x v="36"/>
    <x v="5"/>
    <x v="247"/>
    <x v="462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04"/>
    <x v="25"/>
    <x v="32"/>
    <x v="0"/>
    <x v="22"/>
    <x v="28"/>
    <x v="28"/>
    <x v="24"/>
    <x v="24"/>
    <x v="0"/>
    <x v="1614"/>
    <x v="1757"/>
    <x v="1289"/>
    <x v="137"/>
    <x v="5"/>
    <x v="503"/>
    <x v="51"/>
    <x v="7"/>
    <x v="13"/>
    <x v="35"/>
    <x v="3"/>
    <x v="163"/>
    <x v="89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4"/>
    <x v="27"/>
    <x v="35"/>
    <x v="1"/>
    <x v="23"/>
    <x v="30"/>
    <x v="30"/>
    <x v="26"/>
    <x v="26"/>
    <x v="0"/>
    <x v="1615"/>
    <x v="1758"/>
    <x v="1290"/>
    <x v="244"/>
    <x v="45"/>
    <x v="771"/>
    <x v="76"/>
    <x v="2"/>
    <x v="124"/>
    <x v="22"/>
    <x v="3"/>
    <x v="22"/>
    <x v="28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4"/>
    <x v="30"/>
    <x v="38"/>
    <x v="1"/>
    <x v="26"/>
    <x v="33"/>
    <x v="33"/>
    <x v="29"/>
    <x v="29"/>
    <x v="0"/>
    <x v="1616"/>
    <x v="1759"/>
    <x v="1291"/>
    <x v="426"/>
    <x v="63"/>
    <x v="1141"/>
    <x v="117"/>
    <x v="2"/>
    <x v="124"/>
    <x v="23"/>
    <x v="0"/>
    <x v="246"/>
    <x v="48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04"/>
    <x v="31"/>
    <x v="39"/>
    <x v="0"/>
    <x v="27"/>
    <x v="34"/>
    <x v="34"/>
    <x v="30"/>
    <x v="30"/>
    <x v="0"/>
    <x v="590"/>
    <x v="1760"/>
    <x v="1292"/>
    <x v="82"/>
    <x v="10"/>
    <x v="1"/>
    <x v="24"/>
    <x v="2"/>
    <x v="23"/>
    <x v="22"/>
    <x v="3"/>
    <x v="41"/>
    <x v="89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4"/>
    <x v="34"/>
    <x v="42"/>
    <x v="0"/>
    <x v="30"/>
    <x v="37"/>
    <x v="37"/>
    <x v="33"/>
    <x v="33"/>
    <x v="0"/>
    <x v="1617"/>
    <x v="1761"/>
    <x v="1293"/>
    <x v="589"/>
    <x v="14"/>
    <x v="28"/>
    <x v="150"/>
    <x v="0"/>
    <x v="60"/>
    <x v="101"/>
    <x v="3"/>
    <x v="290"/>
    <x v="20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04"/>
    <x v="4"/>
    <x v="45"/>
    <x v="1"/>
    <x v="4"/>
    <x v="39"/>
    <x v="39"/>
    <x v="35"/>
    <x v="35"/>
    <x v="0"/>
    <x v="601"/>
    <x v="1762"/>
    <x v="40"/>
    <x v="29"/>
    <x v="69"/>
    <x v="1142"/>
    <x v="61"/>
    <x v="2"/>
    <x v="12"/>
    <x v="19"/>
    <x v="3"/>
    <x v="61"/>
    <x v="72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04"/>
    <x v="37"/>
    <x v="46"/>
    <x v="0"/>
    <x v="33"/>
    <x v="40"/>
    <x v="40"/>
    <x v="36"/>
    <x v="36"/>
    <x v="0"/>
    <x v="1618"/>
    <x v="1763"/>
    <x v="1294"/>
    <x v="255"/>
    <x v="16"/>
    <x v="1143"/>
    <x v="117"/>
    <x v="7"/>
    <x v="5"/>
    <x v="50"/>
    <x v="2"/>
    <x v="252"/>
    <x v="31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4"/>
    <x v="37"/>
    <x v="47"/>
    <x v="0"/>
    <x v="33"/>
    <x v="41"/>
    <x v="41"/>
    <x v="37"/>
    <x v="37"/>
    <x v="0"/>
    <x v="1619"/>
    <x v="1764"/>
    <x v="1295"/>
    <x v="410"/>
    <x v="20"/>
    <x v="266"/>
    <x v="9"/>
    <x v="5"/>
    <x v="130"/>
    <x v="42"/>
    <x v="7"/>
    <x v="348"/>
    <x v="44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4"/>
    <x v="39"/>
    <x v="50"/>
    <x v="0"/>
    <x v="35"/>
    <x v="44"/>
    <x v="44"/>
    <x v="40"/>
    <x v="40"/>
    <x v="0"/>
    <x v="1620"/>
    <x v="1765"/>
    <x v="1296"/>
    <x v="613"/>
    <x v="30"/>
    <x v="54"/>
    <x v="110"/>
    <x v="1"/>
    <x v="28"/>
    <x v="45"/>
    <x v="5"/>
    <x v="349"/>
    <x v="66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4"/>
    <x v="40"/>
    <x v="51"/>
    <x v="0"/>
    <x v="36"/>
    <x v="45"/>
    <x v="45"/>
    <x v="41"/>
    <x v="41"/>
    <x v="0"/>
    <x v="1621"/>
    <x v="1766"/>
    <x v="1297"/>
    <x v="263"/>
    <x v="19"/>
    <x v="88"/>
    <x v="13"/>
    <x v="2"/>
    <x v="20"/>
    <x v="92"/>
    <x v="3"/>
    <x v="199"/>
    <x v="19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4"/>
    <x v="31"/>
    <x v="55"/>
    <x v="0"/>
    <x v="27"/>
    <x v="49"/>
    <x v="49"/>
    <x v="45"/>
    <x v="45"/>
    <x v="0"/>
    <x v="1622"/>
    <x v="1767"/>
    <x v="788"/>
    <x v="582"/>
    <x v="1"/>
    <x v="591"/>
    <x v="25"/>
    <x v="2"/>
    <x v="23"/>
    <x v="9"/>
    <x v="2"/>
    <x v="187"/>
    <x v="66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4"/>
    <x v="25"/>
    <x v="57"/>
    <x v="0"/>
    <x v="22"/>
    <x v="51"/>
    <x v="51"/>
    <x v="47"/>
    <x v="47"/>
    <x v="0"/>
    <x v="1623"/>
    <x v="1768"/>
    <x v="1298"/>
    <x v="611"/>
    <x v="3"/>
    <x v="1144"/>
    <x v="178"/>
    <x v="1"/>
    <x v="5"/>
    <x v="13"/>
    <x v="3"/>
    <x v="190"/>
    <x v="24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4"/>
    <x v="45"/>
    <x v="59"/>
    <x v="0"/>
    <x v="36"/>
    <x v="50"/>
    <x v="50"/>
    <x v="46"/>
    <x v="46"/>
    <x v="0"/>
    <x v="1624"/>
    <x v="1769"/>
    <x v="1201"/>
    <x v="62"/>
    <x v="10"/>
    <x v="446"/>
    <x v="46"/>
    <x v="2"/>
    <x v="44"/>
    <x v="96"/>
    <x v="0"/>
    <x v="288"/>
    <x v="864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4"/>
    <x v="43"/>
    <x v="60"/>
    <x v="0"/>
    <x v="39"/>
    <x v="48"/>
    <x v="48"/>
    <x v="44"/>
    <x v="44"/>
    <x v="0"/>
    <x v="1625"/>
    <x v="1770"/>
    <x v="1299"/>
    <x v="41"/>
    <x v="10"/>
    <x v="157"/>
    <x v="106"/>
    <x v="4"/>
    <x v="26"/>
    <x v="54"/>
    <x v="3"/>
    <x v="11"/>
    <x v="78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04"/>
    <x v="42"/>
    <x v="62"/>
    <x v="0"/>
    <x v="38"/>
    <x v="47"/>
    <x v="47"/>
    <x v="43"/>
    <x v="43"/>
    <x v="0"/>
    <x v="1626"/>
    <x v="1771"/>
    <x v="1300"/>
    <x v="332"/>
    <x v="1"/>
    <x v="1075"/>
    <x v="7"/>
    <x v="1"/>
    <x v="167"/>
    <x v="0"/>
    <x v="9"/>
    <x v="69"/>
    <x v="491"/>
    <x v="0"/>
    <x v="0"/>
    <x v="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04"/>
    <x v="46"/>
    <x v="63"/>
    <x v="0"/>
    <x v="41"/>
    <x v="53"/>
    <x v="53"/>
    <x v="49"/>
    <x v="49"/>
    <x v="0"/>
    <x v="1627"/>
    <x v="1772"/>
    <x v="1301"/>
    <x v="508"/>
    <x v="30"/>
    <x v="1145"/>
    <x v="53"/>
    <x v="1"/>
    <x v="51"/>
    <x v="16"/>
    <x v="0"/>
    <x v="89"/>
    <x v="40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04"/>
    <x v="39"/>
    <x v="64"/>
    <x v="0"/>
    <x v="35"/>
    <x v="54"/>
    <x v="54"/>
    <x v="50"/>
    <x v="50"/>
    <x v="0"/>
    <x v="1628"/>
    <x v="1773"/>
    <x v="533"/>
    <x v="120"/>
    <x v="17"/>
    <x v="1146"/>
    <x v="106"/>
    <x v="0"/>
    <x v="75"/>
    <x v="23"/>
    <x v="5"/>
    <x v="93"/>
    <x v="47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4"/>
    <x v="27"/>
    <x v="65"/>
    <x v="0"/>
    <x v="23"/>
    <x v="55"/>
    <x v="55"/>
    <x v="51"/>
    <x v="51"/>
    <x v="0"/>
    <x v="30"/>
    <x v="1774"/>
    <x v="59"/>
    <x v="434"/>
    <x v="45"/>
    <x v="683"/>
    <x v="203"/>
    <x v="1"/>
    <x v="106"/>
    <x v="26"/>
    <x v="7"/>
    <x v="350"/>
    <x v="895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5"/>
    <x v="18"/>
    <x v="19"/>
    <x v="0"/>
    <x v="18"/>
    <x v="19"/>
    <x v="19"/>
    <x v="19"/>
    <x v="19"/>
    <x v="0"/>
    <x v="1629"/>
    <x v="1775"/>
    <x v="569"/>
    <x v="423"/>
    <x v="33"/>
    <x v="1147"/>
    <x v="228"/>
    <x v="1"/>
    <x v="169"/>
    <x v="30"/>
    <x v="7"/>
    <x v="351"/>
    <x v="87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05"/>
    <x v="11"/>
    <x v="21"/>
    <x v="1"/>
    <x v="11"/>
    <x v="20"/>
    <x v="20"/>
    <x v="20"/>
    <x v="20"/>
    <x v="0"/>
    <x v="1630"/>
    <x v="1776"/>
    <x v="1302"/>
    <x v="179"/>
    <x v="31"/>
    <x v="449"/>
    <x v="45"/>
    <x v="2"/>
    <x v="12"/>
    <x v="7"/>
    <x v="3"/>
    <x v="219"/>
    <x v="89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05"/>
    <x v="24"/>
    <x v="31"/>
    <x v="0"/>
    <x v="21"/>
    <x v="27"/>
    <x v="27"/>
    <x v="23"/>
    <x v="23"/>
    <x v="0"/>
    <x v="1631"/>
    <x v="1777"/>
    <x v="1098"/>
    <x v="112"/>
    <x v="43"/>
    <x v="422"/>
    <x v="14"/>
    <x v="1"/>
    <x v="8"/>
    <x v="105"/>
    <x v="5"/>
    <x v="167"/>
    <x v="897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05"/>
    <x v="25"/>
    <x v="32"/>
    <x v="0"/>
    <x v="22"/>
    <x v="28"/>
    <x v="28"/>
    <x v="24"/>
    <x v="24"/>
    <x v="0"/>
    <x v="1632"/>
    <x v="1778"/>
    <x v="1303"/>
    <x v="50"/>
    <x v="5"/>
    <x v="25"/>
    <x v="51"/>
    <x v="2"/>
    <x v="12"/>
    <x v="35"/>
    <x v="2"/>
    <x v="11"/>
    <x v="27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5"/>
    <x v="27"/>
    <x v="35"/>
    <x v="1"/>
    <x v="23"/>
    <x v="30"/>
    <x v="30"/>
    <x v="26"/>
    <x v="26"/>
    <x v="0"/>
    <x v="1633"/>
    <x v="1779"/>
    <x v="905"/>
    <x v="393"/>
    <x v="45"/>
    <x v="357"/>
    <x v="76"/>
    <x v="0"/>
    <x v="44"/>
    <x v="22"/>
    <x v="2"/>
    <x v="200"/>
    <x v="189"/>
    <x v="0"/>
    <x v="0"/>
    <x v="6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5"/>
    <x v="30"/>
    <x v="38"/>
    <x v="1"/>
    <x v="26"/>
    <x v="33"/>
    <x v="33"/>
    <x v="29"/>
    <x v="29"/>
    <x v="0"/>
    <x v="1634"/>
    <x v="1780"/>
    <x v="1304"/>
    <x v="614"/>
    <x v="82"/>
    <x v="1148"/>
    <x v="53"/>
    <x v="1"/>
    <x v="10"/>
    <x v="16"/>
    <x v="2"/>
    <x v="156"/>
    <x v="898"/>
    <x v="0"/>
    <x v="0"/>
    <x v="2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05"/>
    <x v="31"/>
    <x v="39"/>
    <x v="0"/>
    <x v="27"/>
    <x v="34"/>
    <x v="34"/>
    <x v="30"/>
    <x v="30"/>
    <x v="0"/>
    <x v="1157"/>
    <x v="1781"/>
    <x v="1305"/>
    <x v="96"/>
    <x v="48"/>
    <x v="89"/>
    <x v="48"/>
    <x v="2"/>
    <x v="11"/>
    <x v="15"/>
    <x v="3"/>
    <x v="28"/>
    <x v="66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5"/>
    <x v="34"/>
    <x v="42"/>
    <x v="0"/>
    <x v="30"/>
    <x v="37"/>
    <x v="37"/>
    <x v="33"/>
    <x v="33"/>
    <x v="0"/>
    <x v="1635"/>
    <x v="1782"/>
    <x v="1306"/>
    <x v="562"/>
    <x v="7"/>
    <x v="656"/>
    <x v="93"/>
    <x v="7"/>
    <x v="109"/>
    <x v="100"/>
    <x v="2"/>
    <x v="140"/>
    <x v="10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05"/>
    <x v="4"/>
    <x v="45"/>
    <x v="1"/>
    <x v="4"/>
    <x v="39"/>
    <x v="39"/>
    <x v="35"/>
    <x v="35"/>
    <x v="0"/>
    <x v="1636"/>
    <x v="1783"/>
    <x v="424"/>
    <x v="390"/>
    <x v="30"/>
    <x v="1134"/>
    <x v="71"/>
    <x v="2"/>
    <x v="26"/>
    <x v="13"/>
    <x v="3"/>
    <x v="219"/>
    <x v="89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05"/>
    <x v="37"/>
    <x v="46"/>
    <x v="0"/>
    <x v="33"/>
    <x v="40"/>
    <x v="40"/>
    <x v="36"/>
    <x v="36"/>
    <x v="0"/>
    <x v="1637"/>
    <x v="196"/>
    <x v="973"/>
    <x v="184"/>
    <x v="11"/>
    <x v="778"/>
    <x v="17"/>
    <x v="1"/>
    <x v="5"/>
    <x v="3"/>
    <x v="2"/>
    <x v="75"/>
    <x v="13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5"/>
    <x v="37"/>
    <x v="47"/>
    <x v="0"/>
    <x v="33"/>
    <x v="41"/>
    <x v="41"/>
    <x v="37"/>
    <x v="37"/>
    <x v="0"/>
    <x v="1638"/>
    <x v="1784"/>
    <x v="1307"/>
    <x v="75"/>
    <x v="45"/>
    <x v="1149"/>
    <x v="119"/>
    <x v="1"/>
    <x v="44"/>
    <x v="4"/>
    <x v="4"/>
    <x v="100"/>
    <x v="7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5"/>
    <x v="39"/>
    <x v="50"/>
    <x v="0"/>
    <x v="35"/>
    <x v="44"/>
    <x v="44"/>
    <x v="40"/>
    <x v="40"/>
    <x v="0"/>
    <x v="1639"/>
    <x v="1785"/>
    <x v="1308"/>
    <x v="307"/>
    <x v="51"/>
    <x v="1150"/>
    <x v="194"/>
    <x v="7"/>
    <x v="68"/>
    <x v="9"/>
    <x v="6"/>
    <x v="349"/>
    <x v="900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5"/>
    <x v="40"/>
    <x v="51"/>
    <x v="0"/>
    <x v="36"/>
    <x v="45"/>
    <x v="45"/>
    <x v="41"/>
    <x v="41"/>
    <x v="0"/>
    <x v="1640"/>
    <x v="1786"/>
    <x v="1309"/>
    <x v="53"/>
    <x v="55"/>
    <x v="958"/>
    <x v="22"/>
    <x v="0"/>
    <x v="72"/>
    <x v="92"/>
    <x v="3"/>
    <x v="141"/>
    <x v="83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5"/>
    <x v="31"/>
    <x v="55"/>
    <x v="0"/>
    <x v="27"/>
    <x v="49"/>
    <x v="49"/>
    <x v="45"/>
    <x v="45"/>
    <x v="0"/>
    <x v="1641"/>
    <x v="1787"/>
    <x v="90"/>
    <x v="615"/>
    <x v="10"/>
    <x v="303"/>
    <x v="48"/>
    <x v="4"/>
    <x v="12"/>
    <x v="35"/>
    <x v="2"/>
    <x v="170"/>
    <x v="9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5"/>
    <x v="25"/>
    <x v="57"/>
    <x v="0"/>
    <x v="22"/>
    <x v="51"/>
    <x v="51"/>
    <x v="47"/>
    <x v="47"/>
    <x v="0"/>
    <x v="1642"/>
    <x v="1788"/>
    <x v="1310"/>
    <x v="616"/>
    <x v="19"/>
    <x v="698"/>
    <x v="251"/>
    <x v="2"/>
    <x v="72"/>
    <x v="13"/>
    <x v="1"/>
    <x v="59"/>
    <x v="72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5"/>
    <x v="45"/>
    <x v="59"/>
    <x v="0"/>
    <x v="36"/>
    <x v="50"/>
    <x v="50"/>
    <x v="46"/>
    <x v="46"/>
    <x v="0"/>
    <x v="1643"/>
    <x v="1789"/>
    <x v="46"/>
    <x v="18"/>
    <x v="18"/>
    <x v="583"/>
    <x v="251"/>
    <x v="0"/>
    <x v="34"/>
    <x v="5"/>
    <x v="0"/>
    <x v="352"/>
    <x v="167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5"/>
    <x v="43"/>
    <x v="60"/>
    <x v="0"/>
    <x v="39"/>
    <x v="48"/>
    <x v="48"/>
    <x v="44"/>
    <x v="44"/>
    <x v="0"/>
    <x v="1644"/>
    <x v="1790"/>
    <x v="94"/>
    <x v="217"/>
    <x v="11"/>
    <x v="1151"/>
    <x v="66"/>
    <x v="5"/>
    <x v="12"/>
    <x v="54"/>
    <x v="2"/>
    <x v="120"/>
    <x v="18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05"/>
    <x v="42"/>
    <x v="62"/>
    <x v="0"/>
    <x v="38"/>
    <x v="47"/>
    <x v="47"/>
    <x v="43"/>
    <x v="43"/>
    <x v="0"/>
    <x v="1645"/>
    <x v="1791"/>
    <x v="1311"/>
    <x v="478"/>
    <x v="19"/>
    <x v="297"/>
    <x v="175"/>
    <x v="7"/>
    <x v="118"/>
    <x v="45"/>
    <x v="4"/>
    <x v="353"/>
    <x v="16"/>
    <x v="0"/>
    <x v="0"/>
    <x v="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05"/>
    <x v="46"/>
    <x v="63"/>
    <x v="0"/>
    <x v="41"/>
    <x v="53"/>
    <x v="53"/>
    <x v="49"/>
    <x v="49"/>
    <x v="0"/>
    <x v="1646"/>
    <x v="1792"/>
    <x v="1312"/>
    <x v="327"/>
    <x v="27"/>
    <x v="327"/>
    <x v="43"/>
    <x v="2"/>
    <x v="5"/>
    <x v="17"/>
    <x v="3"/>
    <x v="174"/>
    <x v="244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05"/>
    <x v="39"/>
    <x v="64"/>
    <x v="0"/>
    <x v="35"/>
    <x v="54"/>
    <x v="54"/>
    <x v="50"/>
    <x v="50"/>
    <x v="0"/>
    <x v="1647"/>
    <x v="888"/>
    <x v="1313"/>
    <x v="346"/>
    <x v="4"/>
    <x v="16"/>
    <x v="72"/>
    <x v="1"/>
    <x v="5"/>
    <x v="19"/>
    <x v="0"/>
    <x v="131"/>
    <x v="210"/>
    <x v="0"/>
    <x v="0"/>
    <x v="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5"/>
    <x v="27"/>
    <x v="65"/>
    <x v="0"/>
    <x v="23"/>
    <x v="55"/>
    <x v="55"/>
    <x v="51"/>
    <x v="51"/>
    <x v="0"/>
    <x v="1648"/>
    <x v="1793"/>
    <x v="1136"/>
    <x v="318"/>
    <x v="32"/>
    <x v="58"/>
    <x v="125"/>
    <x v="1"/>
    <x v="94"/>
    <x v="15"/>
    <x v="3"/>
    <x v="290"/>
    <x v="6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6"/>
    <x v="18"/>
    <x v="19"/>
    <x v="0"/>
    <x v="18"/>
    <x v="19"/>
    <x v="19"/>
    <x v="19"/>
    <x v="19"/>
    <x v="0"/>
    <x v="1649"/>
    <x v="1794"/>
    <x v="1314"/>
    <x v="264"/>
    <x v="54"/>
    <x v="353"/>
    <x v="3"/>
    <x v="0"/>
    <x v="107"/>
    <x v="144"/>
    <x v="1"/>
    <x v="142"/>
    <x v="23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06"/>
    <x v="11"/>
    <x v="21"/>
    <x v="1"/>
    <x v="11"/>
    <x v="20"/>
    <x v="20"/>
    <x v="20"/>
    <x v="20"/>
    <x v="0"/>
    <x v="1650"/>
    <x v="1795"/>
    <x v="856"/>
    <x v="150"/>
    <x v="49"/>
    <x v="1152"/>
    <x v="61"/>
    <x v="2"/>
    <x v="19"/>
    <x v="7"/>
    <x v="3"/>
    <x v="61"/>
    <x v="90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06"/>
    <x v="24"/>
    <x v="31"/>
    <x v="0"/>
    <x v="21"/>
    <x v="27"/>
    <x v="27"/>
    <x v="23"/>
    <x v="23"/>
    <x v="0"/>
    <x v="1651"/>
    <x v="1796"/>
    <x v="1315"/>
    <x v="69"/>
    <x v="36"/>
    <x v="707"/>
    <x v="62"/>
    <x v="7"/>
    <x v="3"/>
    <x v="46"/>
    <x v="8"/>
    <x v="157"/>
    <x v="568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06"/>
    <x v="25"/>
    <x v="32"/>
    <x v="0"/>
    <x v="22"/>
    <x v="28"/>
    <x v="28"/>
    <x v="24"/>
    <x v="24"/>
    <x v="0"/>
    <x v="1652"/>
    <x v="1797"/>
    <x v="1316"/>
    <x v="534"/>
    <x v="1"/>
    <x v="457"/>
    <x v="124"/>
    <x v="2"/>
    <x v="17"/>
    <x v="13"/>
    <x v="1"/>
    <x v="15"/>
    <x v="16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6"/>
    <x v="27"/>
    <x v="35"/>
    <x v="1"/>
    <x v="23"/>
    <x v="30"/>
    <x v="30"/>
    <x v="26"/>
    <x v="26"/>
    <x v="0"/>
    <x v="1653"/>
    <x v="1798"/>
    <x v="941"/>
    <x v="90"/>
    <x v="45"/>
    <x v="511"/>
    <x v="98"/>
    <x v="2"/>
    <x v="56"/>
    <x v="16"/>
    <x v="0"/>
    <x v="93"/>
    <x v="215"/>
    <x v="0"/>
    <x v="0"/>
    <x v="4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6"/>
    <x v="30"/>
    <x v="38"/>
    <x v="1"/>
    <x v="26"/>
    <x v="33"/>
    <x v="33"/>
    <x v="29"/>
    <x v="29"/>
    <x v="0"/>
    <x v="1654"/>
    <x v="1799"/>
    <x v="1141"/>
    <x v="426"/>
    <x v="83"/>
    <x v="202"/>
    <x v="25"/>
    <x v="1"/>
    <x v="56"/>
    <x v="23"/>
    <x v="0"/>
    <x v="156"/>
    <x v="903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06"/>
    <x v="31"/>
    <x v="39"/>
    <x v="0"/>
    <x v="27"/>
    <x v="34"/>
    <x v="34"/>
    <x v="30"/>
    <x v="30"/>
    <x v="0"/>
    <x v="643"/>
    <x v="1800"/>
    <x v="1317"/>
    <x v="167"/>
    <x v="48"/>
    <x v="844"/>
    <x v="29"/>
    <x v="2"/>
    <x v="9"/>
    <x v="16"/>
    <x v="3"/>
    <x v="72"/>
    <x v="4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6"/>
    <x v="34"/>
    <x v="42"/>
    <x v="0"/>
    <x v="30"/>
    <x v="37"/>
    <x v="37"/>
    <x v="33"/>
    <x v="33"/>
    <x v="0"/>
    <x v="1655"/>
    <x v="1801"/>
    <x v="169"/>
    <x v="617"/>
    <x v="7"/>
    <x v="831"/>
    <x v="75"/>
    <x v="4"/>
    <x v="95"/>
    <x v="102"/>
    <x v="1"/>
    <x v="354"/>
    <x v="78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06"/>
    <x v="4"/>
    <x v="45"/>
    <x v="1"/>
    <x v="4"/>
    <x v="39"/>
    <x v="39"/>
    <x v="35"/>
    <x v="35"/>
    <x v="0"/>
    <x v="1656"/>
    <x v="1802"/>
    <x v="1318"/>
    <x v="153"/>
    <x v="51"/>
    <x v="217"/>
    <x v="24"/>
    <x v="2"/>
    <x v="19"/>
    <x v="19"/>
    <x v="5"/>
    <x v="28"/>
    <x v="90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06"/>
    <x v="37"/>
    <x v="46"/>
    <x v="0"/>
    <x v="33"/>
    <x v="40"/>
    <x v="40"/>
    <x v="36"/>
    <x v="36"/>
    <x v="0"/>
    <x v="1657"/>
    <x v="1803"/>
    <x v="1319"/>
    <x v="45"/>
    <x v="20"/>
    <x v="1153"/>
    <x v="125"/>
    <x v="2"/>
    <x v="51"/>
    <x v="85"/>
    <x v="1"/>
    <x v="280"/>
    <x v="5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6"/>
    <x v="37"/>
    <x v="47"/>
    <x v="0"/>
    <x v="33"/>
    <x v="41"/>
    <x v="41"/>
    <x v="37"/>
    <x v="37"/>
    <x v="0"/>
    <x v="1658"/>
    <x v="1804"/>
    <x v="1320"/>
    <x v="10"/>
    <x v="23"/>
    <x v="349"/>
    <x v="209"/>
    <x v="0"/>
    <x v="99"/>
    <x v="5"/>
    <x v="7"/>
    <x v="251"/>
    <x v="15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6"/>
    <x v="39"/>
    <x v="50"/>
    <x v="0"/>
    <x v="35"/>
    <x v="44"/>
    <x v="44"/>
    <x v="40"/>
    <x v="40"/>
    <x v="0"/>
    <x v="1659"/>
    <x v="1805"/>
    <x v="1321"/>
    <x v="614"/>
    <x v="46"/>
    <x v="69"/>
    <x v="239"/>
    <x v="7"/>
    <x v="3"/>
    <x v="8"/>
    <x v="6"/>
    <x v="5"/>
    <x v="878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6"/>
    <x v="40"/>
    <x v="51"/>
    <x v="0"/>
    <x v="36"/>
    <x v="45"/>
    <x v="45"/>
    <x v="41"/>
    <x v="41"/>
    <x v="0"/>
    <x v="1660"/>
    <x v="1806"/>
    <x v="1322"/>
    <x v="111"/>
    <x v="11"/>
    <x v="1154"/>
    <x v="82"/>
    <x v="2"/>
    <x v="9"/>
    <x v="1"/>
    <x v="2"/>
    <x v="177"/>
    <x v="42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6"/>
    <x v="31"/>
    <x v="55"/>
    <x v="0"/>
    <x v="27"/>
    <x v="49"/>
    <x v="49"/>
    <x v="45"/>
    <x v="45"/>
    <x v="0"/>
    <x v="1661"/>
    <x v="1807"/>
    <x v="1319"/>
    <x v="618"/>
    <x v="20"/>
    <x v="1155"/>
    <x v="74"/>
    <x v="2"/>
    <x v="9"/>
    <x v="2"/>
    <x v="2"/>
    <x v="89"/>
    <x v="848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6"/>
    <x v="25"/>
    <x v="57"/>
    <x v="0"/>
    <x v="22"/>
    <x v="51"/>
    <x v="51"/>
    <x v="47"/>
    <x v="47"/>
    <x v="0"/>
    <x v="1662"/>
    <x v="1808"/>
    <x v="470"/>
    <x v="619"/>
    <x v="2"/>
    <x v="344"/>
    <x v="78"/>
    <x v="1"/>
    <x v="55"/>
    <x v="15"/>
    <x v="3"/>
    <x v="275"/>
    <x v="193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6"/>
    <x v="45"/>
    <x v="59"/>
    <x v="0"/>
    <x v="36"/>
    <x v="50"/>
    <x v="50"/>
    <x v="46"/>
    <x v="46"/>
    <x v="0"/>
    <x v="1663"/>
    <x v="1809"/>
    <x v="1323"/>
    <x v="87"/>
    <x v="4"/>
    <x v="328"/>
    <x v="46"/>
    <x v="1"/>
    <x v="48"/>
    <x v="20"/>
    <x v="0"/>
    <x v="182"/>
    <x v="288"/>
    <x v="0"/>
    <x v="0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6"/>
    <x v="43"/>
    <x v="60"/>
    <x v="0"/>
    <x v="39"/>
    <x v="48"/>
    <x v="48"/>
    <x v="44"/>
    <x v="44"/>
    <x v="0"/>
    <x v="1664"/>
    <x v="1810"/>
    <x v="1153"/>
    <x v="302"/>
    <x v="23"/>
    <x v="1156"/>
    <x v="15"/>
    <x v="8"/>
    <x v="23"/>
    <x v="75"/>
    <x v="0"/>
    <x v="246"/>
    <x v="77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06"/>
    <x v="42"/>
    <x v="62"/>
    <x v="0"/>
    <x v="38"/>
    <x v="47"/>
    <x v="47"/>
    <x v="43"/>
    <x v="43"/>
    <x v="0"/>
    <x v="1665"/>
    <x v="1811"/>
    <x v="1324"/>
    <x v="176"/>
    <x v="19"/>
    <x v="1066"/>
    <x v="252"/>
    <x v="1"/>
    <x v="29"/>
    <x v="75"/>
    <x v="8"/>
    <x v="315"/>
    <x v="94"/>
    <x v="0"/>
    <x v="0"/>
    <x v="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06"/>
    <x v="46"/>
    <x v="63"/>
    <x v="0"/>
    <x v="41"/>
    <x v="53"/>
    <x v="53"/>
    <x v="49"/>
    <x v="49"/>
    <x v="0"/>
    <x v="1666"/>
    <x v="1812"/>
    <x v="1325"/>
    <x v="510"/>
    <x v="49"/>
    <x v="719"/>
    <x v="94"/>
    <x v="2"/>
    <x v="124"/>
    <x v="18"/>
    <x v="3"/>
    <x v="163"/>
    <x v="65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06"/>
    <x v="39"/>
    <x v="64"/>
    <x v="0"/>
    <x v="35"/>
    <x v="54"/>
    <x v="54"/>
    <x v="50"/>
    <x v="50"/>
    <x v="0"/>
    <x v="1667"/>
    <x v="1813"/>
    <x v="355"/>
    <x v="180"/>
    <x v="32"/>
    <x v="596"/>
    <x v="82"/>
    <x v="2"/>
    <x v="7"/>
    <x v="16"/>
    <x v="4"/>
    <x v="84"/>
    <x v="9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6"/>
    <x v="27"/>
    <x v="65"/>
    <x v="0"/>
    <x v="23"/>
    <x v="55"/>
    <x v="55"/>
    <x v="51"/>
    <x v="51"/>
    <x v="0"/>
    <x v="1668"/>
    <x v="1814"/>
    <x v="1183"/>
    <x v="189"/>
    <x v="45"/>
    <x v="763"/>
    <x v="15"/>
    <x v="2"/>
    <x v="8"/>
    <x v="22"/>
    <x v="4"/>
    <x v="302"/>
    <x v="429"/>
    <x v="0"/>
    <x v="0"/>
    <x v="3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7"/>
    <x v="18"/>
    <x v="19"/>
    <x v="0"/>
    <x v="18"/>
    <x v="19"/>
    <x v="19"/>
    <x v="19"/>
    <x v="19"/>
    <x v="0"/>
    <x v="1669"/>
    <x v="1815"/>
    <x v="1295"/>
    <x v="230"/>
    <x v="62"/>
    <x v="797"/>
    <x v="253"/>
    <x v="2"/>
    <x v="170"/>
    <x v="145"/>
    <x v="0"/>
    <x v="355"/>
    <x v="906"/>
    <x v="0"/>
    <x v="0"/>
    <x v="1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07"/>
    <x v="11"/>
    <x v="21"/>
    <x v="1"/>
    <x v="11"/>
    <x v="20"/>
    <x v="20"/>
    <x v="20"/>
    <x v="20"/>
    <x v="0"/>
    <x v="1670"/>
    <x v="1816"/>
    <x v="424"/>
    <x v="244"/>
    <x v="27"/>
    <x v="1157"/>
    <x v="61"/>
    <x v="2"/>
    <x v="11"/>
    <x v="35"/>
    <x v="3"/>
    <x v="23"/>
    <x v="90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07"/>
    <x v="24"/>
    <x v="31"/>
    <x v="0"/>
    <x v="21"/>
    <x v="27"/>
    <x v="27"/>
    <x v="23"/>
    <x v="23"/>
    <x v="0"/>
    <x v="1671"/>
    <x v="1817"/>
    <x v="1326"/>
    <x v="316"/>
    <x v="58"/>
    <x v="413"/>
    <x v="203"/>
    <x v="0"/>
    <x v="121"/>
    <x v="30"/>
    <x v="11"/>
    <x v="278"/>
    <x v="908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07"/>
    <x v="25"/>
    <x v="32"/>
    <x v="0"/>
    <x v="22"/>
    <x v="28"/>
    <x v="28"/>
    <x v="24"/>
    <x v="24"/>
    <x v="0"/>
    <x v="1672"/>
    <x v="1818"/>
    <x v="1327"/>
    <x v="114"/>
    <x v="3"/>
    <x v="64"/>
    <x v="19"/>
    <x v="1"/>
    <x v="11"/>
    <x v="16"/>
    <x v="2"/>
    <x v="24"/>
    <x v="40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7"/>
    <x v="27"/>
    <x v="35"/>
    <x v="1"/>
    <x v="23"/>
    <x v="30"/>
    <x v="30"/>
    <x v="26"/>
    <x v="26"/>
    <x v="0"/>
    <x v="1673"/>
    <x v="1819"/>
    <x v="1328"/>
    <x v="95"/>
    <x v="45"/>
    <x v="346"/>
    <x v="82"/>
    <x v="0"/>
    <x v="80"/>
    <x v="13"/>
    <x v="1"/>
    <x v="136"/>
    <x v="328"/>
    <x v="0"/>
    <x v="0"/>
    <x v="1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7"/>
    <x v="30"/>
    <x v="38"/>
    <x v="1"/>
    <x v="26"/>
    <x v="33"/>
    <x v="33"/>
    <x v="29"/>
    <x v="29"/>
    <x v="0"/>
    <x v="1674"/>
    <x v="1820"/>
    <x v="1329"/>
    <x v="426"/>
    <x v="83"/>
    <x v="1158"/>
    <x v="17"/>
    <x v="2"/>
    <x v="95"/>
    <x v="7"/>
    <x v="2"/>
    <x v="245"/>
    <x v="909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07"/>
    <x v="31"/>
    <x v="39"/>
    <x v="0"/>
    <x v="27"/>
    <x v="34"/>
    <x v="34"/>
    <x v="30"/>
    <x v="30"/>
    <x v="0"/>
    <x v="916"/>
    <x v="1821"/>
    <x v="1330"/>
    <x v="228"/>
    <x v="20"/>
    <x v="1159"/>
    <x v="61"/>
    <x v="2"/>
    <x v="9"/>
    <x v="35"/>
    <x v="3"/>
    <x v="31"/>
    <x v="910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7"/>
    <x v="34"/>
    <x v="42"/>
    <x v="0"/>
    <x v="30"/>
    <x v="37"/>
    <x v="37"/>
    <x v="33"/>
    <x v="33"/>
    <x v="0"/>
    <x v="1675"/>
    <x v="1822"/>
    <x v="1331"/>
    <x v="491"/>
    <x v="12"/>
    <x v="1160"/>
    <x v="119"/>
    <x v="1"/>
    <x v="69"/>
    <x v="24"/>
    <x v="3"/>
    <x v="261"/>
    <x v="57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07"/>
    <x v="4"/>
    <x v="45"/>
    <x v="1"/>
    <x v="4"/>
    <x v="39"/>
    <x v="39"/>
    <x v="35"/>
    <x v="35"/>
    <x v="0"/>
    <x v="1676"/>
    <x v="1823"/>
    <x v="1115"/>
    <x v="225"/>
    <x v="58"/>
    <x v="800"/>
    <x v="37"/>
    <x v="2"/>
    <x v="17"/>
    <x v="13"/>
    <x v="3"/>
    <x v="46"/>
    <x v="34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07"/>
    <x v="37"/>
    <x v="46"/>
    <x v="0"/>
    <x v="33"/>
    <x v="40"/>
    <x v="40"/>
    <x v="36"/>
    <x v="36"/>
    <x v="0"/>
    <x v="1677"/>
    <x v="1824"/>
    <x v="1255"/>
    <x v="130"/>
    <x v="16"/>
    <x v="951"/>
    <x v="64"/>
    <x v="2"/>
    <x v="48"/>
    <x v="26"/>
    <x v="0"/>
    <x v="91"/>
    <x v="41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7"/>
    <x v="37"/>
    <x v="47"/>
    <x v="0"/>
    <x v="33"/>
    <x v="41"/>
    <x v="41"/>
    <x v="37"/>
    <x v="37"/>
    <x v="0"/>
    <x v="1678"/>
    <x v="1825"/>
    <x v="1332"/>
    <x v="138"/>
    <x v="55"/>
    <x v="568"/>
    <x v="209"/>
    <x v="7"/>
    <x v="139"/>
    <x v="96"/>
    <x v="0"/>
    <x v="281"/>
    <x v="50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7"/>
    <x v="39"/>
    <x v="50"/>
    <x v="0"/>
    <x v="35"/>
    <x v="44"/>
    <x v="44"/>
    <x v="40"/>
    <x v="40"/>
    <x v="0"/>
    <x v="1679"/>
    <x v="1826"/>
    <x v="1240"/>
    <x v="307"/>
    <x v="52"/>
    <x v="236"/>
    <x v="247"/>
    <x v="7"/>
    <x v="110"/>
    <x v="15"/>
    <x v="28"/>
    <x v="151"/>
    <x v="527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7"/>
    <x v="40"/>
    <x v="51"/>
    <x v="0"/>
    <x v="36"/>
    <x v="45"/>
    <x v="45"/>
    <x v="41"/>
    <x v="41"/>
    <x v="0"/>
    <x v="1680"/>
    <x v="1827"/>
    <x v="1333"/>
    <x v="301"/>
    <x v="16"/>
    <x v="1161"/>
    <x v="10"/>
    <x v="2"/>
    <x v="7"/>
    <x v="45"/>
    <x v="1"/>
    <x v="88"/>
    <x v="65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7"/>
    <x v="31"/>
    <x v="55"/>
    <x v="0"/>
    <x v="27"/>
    <x v="49"/>
    <x v="49"/>
    <x v="45"/>
    <x v="45"/>
    <x v="0"/>
    <x v="1681"/>
    <x v="1828"/>
    <x v="1304"/>
    <x v="570"/>
    <x v="2"/>
    <x v="1162"/>
    <x v="37"/>
    <x v="2"/>
    <x v="55"/>
    <x v="3"/>
    <x v="1"/>
    <x v="82"/>
    <x v="5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7"/>
    <x v="25"/>
    <x v="57"/>
    <x v="0"/>
    <x v="22"/>
    <x v="51"/>
    <x v="51"/>
    <x v="47"/>
    <x v="47"/>
    <x v="0"/>
    <x v="1164"/>
    <x v="1829"/>
    <x v="1334"/>
    <x v="620"/>
    <x v="16"/>
    <x v="382"/>
    <x v="8"/>
    <x v="2"/>
    <x v="53"/>
    <x v="26"/>
    <x v="2"/>
    <x v="220"/>
    <x v="781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7"/>
    <x v="45"/>
    <x v="59"/>
    <x v="0"/>
    <x v="36"/>
    <x v="50"/>
    <x v="50"/>
    <x v="46"/>
    <x v="46"/>
    <x v="0"/>
    <x v="1682"/>
    <x v="1830"/>
    <x v="1335"/>
    <x v="453"/>
    <x v="10"/>
    <x v="785"/>
    <x v="5"/>
    <x v="0"/>
    <x v="93"/>
    <x v="68"/>
    <x v="1"/>
    <x v="263"/>
    <x v="391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7"/>
    <x v="43"/>
    <x v="60"/>
    <x v="0"/>
    <x v="39"/>
    <x v="48"/>
    <x v="48"/>
    <x v="44"/>
    <x v="44"/>
    <x v="0"/>
    <x v="1683"/>
    <x v="1831"/>
    <x v="1336"/>
    <x v="197"/>
    <x v="17"/>
    <x v="1163"/>
    <x v="11"/>
    <x v="1"/>
    <x v="23"/>
    <x v="1"/>
    <x v="3"/>
    <x v="245"/>
    <x v="2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07"/>
    <x v="42"/>
    <x v="62"/>
    <x v="0"/>
    <x v="38"/>
    <x v="47"/>
    <x v="47"/>
    <x v="43"/>
    <x v="43"/>
    <x v="0"/>
    <x v="1684"/>
    <x v="1832"/>
    <x v="1337"/>
    <x v="551"/>
    <x v="16"/>
    <x v="358"/>
    <x v="175"/>
    <x v="2"/>
    <x v="171"/>
    <x v="6"/>
    <x v="9"/>
    <x v="310"/>
    <x v="67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07"/>
    <x v="46"/>
    <x v="63"/>
    <x v="0"/>
    <x v="41"/>
    <x v="53"/>
    <x v="53"/>
    <x v="49"/>
    <x v="49"/>
    <x v="0"/>
    <x v="1685"/>
    <x v="1833"/>
    <x v="970"/>
    <x v="39"/>
    <x v="31"/>
    <x v="169"/>
    <x v="106"/>
    <x v="2"/>
    <x v="8"/>
    <x v="18"/>
    <x v="3"/>
    <x v="245"/>
    <x v="151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07"/>
    <x v="39"/>
    <x v="64"/>
    <x v="0"/>
    <x v="35"/>
    <x v="54"/>
    <x v="54"/>
    <x v="50"/>
    <x v="50"/>
    <x v="0"/>
    <x v="1686"/>
    <x v="1834"/>
    <x v="1338"/>
    <x v="221"/>
    <x v="45"/>
    <x v="581"/>
    <x v="76"/>
    <x v="0"/>
    <x v="20"/>
    <x v="16"/>
    <x v="2"/>
    <x v="148"/>
    <x v="91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7"/>
    <x v="27"/>
    <x v="65"/>
    <x v="0"/>
    <x v="23"/>
    <x v="55"/>
    <x v="55"/>
    <x v="51"/>
    <x v="51"/>
    <x v="0"/>
    <x v="1687"/>
    <x v="1835"/>
    <x v="465"/>
    <x v="374"/>
    <x v="32"/>
    <x v="911"/>
    <x v="17"/>
    <x v="1"/>
    <x v="134"/>
    <x v="35"/>
    <x v="4"/>
    <x v="299"/>
    <x v="501"/>
    <x v="0"/>
    <x v="0"/>
    <x v="23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8"/>
    <x v="18"/>
    <x v="19"/>
    <x v="0"/>
    <x v="18"/>
    <x v="19"/>
    <x v="19"/>
    <x v="19"/>
    <x v="19"/>
    <x v="0"/>
    <x v="1688"/>
    <x v="1836"/>
    <x v="1339"/>
    <x v="314"/>
    <x v="50"/>
    <x v="678"/>
    <x v="152"/>
    <x v="2"/>
    <x v="172"/>
    <x v="51"/>
    <x v="0"/>
    <x v="356"/>
    <x v="390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08"/>
    <x v="11"/>
    <x v="21"/>
    <x v="1"/>
    <x v="11"/>
    <x v="20"/>
    <x v="20"/>
    <x v="20"/>
    <x v="20"/>
    <x v="0"/>
    <x v="1689"/>
    <x v="1837"/>
    <x v="1202"/>
    <x v="111"/>
    <x v="30"/>
    <x v="22"/>
    <x v="44"/>
    <x v="2"/>
    <x v="19"/>
    <x v="16"/>
    <x v="3"/>
    <x v="42"/>
    <x v="9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08"/>
    <x v="24"/>
    <x v="31"/>
    <x v="0"/>
    <x v="21"/>
    <x v="27"/>
    <x v="27"/>
    <x v="23"/>
    <x v="23"/>
    <x v="0"/>
    <x v="1690"/>
    <x v="1838"/>
    <x v="1340"/>
    <x v="314"/>
    <x v="46"/>
    <x v="1164"/>
    <x v="122"/>
    <x v="2"/>
    <x v="110"/>
    <x v="33"/>
    <x v="10"/>
    <x v="357"/>
    <x v="413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08"/>
    <x v="25"/>
    <x v="32"/>
    <x v="0"/>
    <x v="22"/>
    <x v="28"/>
    <x v="28"/>
    <x v="24"/>
    <x v="24"/>
    <x v="0"/>
    <x v="1691"/>
    <x v="1839"/>
    <x v="1341"/>
    <x v="621"/>
    <x v="7"/>
    <x v="1119"/>
    <x v="94"/>
    <x v="2"/>
    <x v="26"/>
    <x v="22"/>
    <x v="2"/>
    <x v="77"/>
    <x v="91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8"/>
    <x v="27"/>
    <x v="35"/>
    <x v="1"/>
    <x v="23"/>
    <x v="30"/>
    <x v="30"/>
    <x v="26"/>
    <x v="26"/>
    <x v="0"/>
    <x v="1692"/>
    <x v="1840"/>
    <x v="1342"/>
    <x v="328"/>
    <x v="45"/>
    <x v="294"/>
    <x v="97"/>
    <x v="1"/>
    <x v="126"/>
    <x v="8"/>
    <x v="1"/>
    <x v="10"/>
    <x v="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8"/>
    <x v="30"/>
    <x v="38"/>
    <x v="1"/>
    <x v="26"/>
    <x v="33"/>
    <x v="33"/>
    <x v="29"/>
    <x v="29"/>
    <x v="0"/>
    <x v="1693"/>
    <x v="1841"/>
    <x v="1343"/>
    <x v="378"/>
    <x v="42"/>
    <x v="1165"/>
    <x v="74"/>
    <x v="2"/>
    <x v="34"/>
    <x v="17"/>
    <x v="3"/>
    <x v="93"/>
    <x v="914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08"/>
    <x v="31"/>
    <x v="39"/>
    <x v="0"/>
    <x v="27"/>
    <x v="34"/>
    <x v="34"/>
    <x v="30"/>
    <x v="30"/>
    <x v="0"/>
    <x v="705"/>
    <x v="1842"/>
    <x v="1344"/>
    <x v="205"/>
    <x v="20"/>
    <x v="1007"/>
    <x v="54"/>
    <x v="2"/>
    <x v="26"/>
    <x v="22"/>
    <x v="3"/>
    <x v="78"/>
    <x v="70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8"/>
    <x v="34"/>
    <x v="42"/>
    <x v="0"/>
    <x v="30"/>
    <x v="37"/>
    <x v="37"/>
    <x v="33"/>
    <x v="33"/>
    <x v="0"/>
    <x v="1694"/>
    <x v="1843"/>
    <x v="1345"/>
    <x v="54"/>
    <x v="14"/>
    <x v="950"/>
    <x v="194"/>
    <x v="1"/>
    <x v="109"/>
    <x v="133"/>
    <x v="0"/>
    <x v="346"/>
    <x v="494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08"/>
    <x v="4"/>
    <x v="45"/>
    <x v="1"/>
    <x v="4"/>
    <x v="39"/>
    <x v="39"/>
    <x v="35"/>
    <x v="35"/>
    <x v="0"/>
    <x v="1695"/>
    <x v="1844"/>
    <x v="707"/>
    <x v="175"/>
    <x v="46"/>
    <x v="1166"/>
    <x v="26"/>
    <x v="2"/>
    <x v="19"/>
    <x v="22"/>
    <x v="3"/>
    <x v="47"/>
    <x v="73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08"/>
    <x v="37"/>
    <x v="46"/>
    <x v="0"/>
    <x v="33"/>
    <x v="40"/>
    <x v="40"/>
    <x v="36"/>
    <x v="36"/>
    <x v="0"/>
    <x v="1696"/>
    <x v="1845"/>
    <x v="1281"/>
    <x v="151"/>
    <x v="2"/>
    <x v="237"/>
    <x v="139"/>
    <x v="1"/>
    <x v="44"/>
    <x v="4"/>
    <x v="1"/>
    <x v="172"/>
    <x v="386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8"/>
    <x v="37"/>
    <x v="47"/>
    <x v="0"/>
    <x v="33"/>
    <x v="41"/>
    <x v="41"/>
    <x v="37"/>
    <x v="37"/>
    <x v="0"/>
    <x v="1697"/>
    <x v="1846"/>
    <x v="593"/>
    <x v="136"/>
    <x v="4"/>
    <x v="1167"/>
    <x v="210"/>
    <x v="0"/>
    <x v="98"/>
    <x v="11"/>
    <x v="2"/>
    <x v="241"/>
    <x v="37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8"/>
    <x v="39"/>
    <x v="50"/>
    <x v="0"/>
    <x v="35"/>
    <x v="44"/>
    <x v="44"/>
    <x v="40"/>
    <x v="40"/>
    <x v="0"/>
    <x v="1698"/>
    <x v="1847"/>
    <x v="653"/>
    <x v="107"/>
    <x v="43"/>
    <x v="27"/>
    <x v="88"/>
    <x v="4"/>
    <x v="3"/>
    <x v="45"/>
    <x v="7"/>
    <x v="210"/>
    <x v="6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8"/>
    <x v="40"/>
    <x v="51"/>
    <x v="0"/>
    <x v="36"/>
    <x v="45"/>
    <x v="45"/>
    <x v="41"/>
    <x v="41"/>
    <x v="0"/>
    <x v="1699"/>
    <x v="1848"/>
    <x v="1012"/>
    <x v="36"/>
    <x v="13"/>
    <x v="1058"/>
    <x v="150"/>
    <x v="5"/>
    <x v="55"/>
    <x v="45"/>
    <x v="2"/>
    <x v="136"/>
    <x v="53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8"/>
    <x v="31"/>
    <x v="55"/>
    <x v="0"/>
    <x v="27"/>
    <x v="49"/>
    <x v="49"/>
    <x v="45"/>
    <x v="45"/>
    <x v="0"/>
    <x v="1700"/>
    <x v="1849"/>
    <x v="1346"/>
    <x v="359"/>
    <x v="2"/>
    <x v="1168"/>
    <x v="29"/>
    <x v="1"/>
    <x v="17"/>
    <x v="8"/>
    <x v="2"/>
    <x v="122"/>
    <x v="91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8"/>
    <x v="25"/>
    <x v="57"/>
    <x v="0"/>
    <x v="22"/>
    <x v="51"/>
    <x v="51"/>
    <x v="47"/>
    <x v="47"/>
    <x v="0"/>
    <x v="1701"/>
    <x v="1850"/>
    <x v="1347"/>
    <x v="228"/>
    <x v="2"/>
    <x v="752"/>
    <x v="55"/>
    <x v="0"/>
    <x v="20"/>
    <x v="31"/>
    <x v="2"/>
    <x v="196"/>
    <x v="9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8"/>
    <x v="45"/>
    <x v="59"/>
    <x v="0"/>
    <x v="36"/>
    <x v="50"/>
    <x v="50"/>
    <x v="46"/>
    <x v="46"/>
    <x v="0"/>
    <x v="1702"/>
    <x v="1851"/>
    <x v="1348"/>
    <x v="136"/>
    <x v="45"/>
    <x v="763"/>
    <x v="182"/>
    <x v="7"/>
    <x v="73"/>
    <x v="96"/>
    <x v="4"/>
    <x v="347"/>
    <x v="16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8"/>
    <x v="43"/>
    <x v="60"/>
    <x v="0"/>
    <x v="39"/>
    <x v="48"/>
    <x v="48"/>
    <x v="44"/>
    <x v="44"/>
    <x v="0"/>
    <x v="1703"/>
    <x v="1852"/>
    <x v="889"/>
    <x v="278"/>
    <x v="45"/>
    <x v="736"/>
    <x v="82"/>
    <x v="7"/>
    <x v="60"/>
    <x v="68"/>
    <x v="3"/>
    <x v="75"/>
    <x v="23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08"/>
    <x v="42"/>
    <x v="62"/>
    <x v="0"/>
    <x v="38"/>
    <x v="47"/>
    <x v="47"/>
    <x v="43"/>
    <x v="43"/>
    <x v="0"/>
    <x v="1704"/>
    <x v="1853"/>
    <x v="1349"/>
    <x v="96"/>
    <x v="16"/>
    <x v="1144"/>
    <x v="235"/>
    <x v="0"/>
    <x v="136"/>
    <x v="9"/>
    <x v="9"/>
    <x v="325"/>
    <x v="18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08"/>
    <x v="46"/>
    <x v="63"/>
    <x v="0"/>
    <x v="41"/>
    <x v="53"/>
    <x v="53"/>
    <x v="49"/>
    <x v="49"/>
    <x v="0"/>
    <x v="1705"/>
    <x v="1854"/>
    <x v="1036"/>
    <x v="207"/>
    <x v="28"/>
    <x v="318"/>
    <x v="22"/>
    <x v="2"/>
    <x v="8"/>
    <x v="17"/>
    <x v="3"/>
    <x v="269"/>
    <x v="72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08"/>
    <x v="39"/>
    <x v="64"/>
    <x v="0"/>
    <x v="35"/>
    <x v="54"/>
    <x v="54"/>
    <x v="50"/>
    <x v="50"/>
    <x v="0"/>
    <x v="1706"/>
    <x v="1855"/>
    <x v="690"/>
    <x v="295"/>
    <x v="32"/>
    <x v="1169"/>
    <x v="37"/>
    <x v="2"/>
    <x v="17"/>
    <x v="16"/>
    <x v="2"/>
    <x v="41"/>
    <x v="48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8"/>
    <x v="27"/>
    <x v="65"/>
    <x v="0"/>
    <x v="23"/>
    <x v="55"/>
    <x v="55"/>
    <x v="51"/>
    <x v="51"/>
    <x v="0"/>
    <x v="1707"/>
    <x v="1856"/>
    <x v="1350"/>
    <x v="473"/>
    <x v="39"/>
    <x v="778"/>
    <x v="72"/>
    <x v="2"/>
    <x v="8"/>
    <x v="7"/>
    <x v="2"/>
    <x v="218"/>
    <x v="916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8"/>
    <x v="47"/>
    <x v="66"/>
    <x v="0"/>
    <x v="23"/>
    <x v="56"/>
    <x v="56"/>
    <x v="52"/>
    <x v="52"/>
    <x v="0"/>
    <x v="1708"/>
    <x v="1857"/>
    <x v="111"/>
    <x v="83"/>
    <x v="15"/>
    <x v="1170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8"/>
    <x v="11"/>
    <x v="67"/>
    <x v="0"/>
    <x v="11"/>
    <x v="56"/>
    <x v="56"/>
    <x v="52"/>
    <x v="52"/>
    <x v="0"/>
    <x v="1709"/>
    <x v="1858"/>
    <x v="1351"/>
    <x v="137"/>
    <x v="14"/>
    <x v="1171"/>
    <x v="44"/>
    <x v="2"/>
    <x v="21"/>
    <x v="18"/>
    <x v="3"/>
    <x v="43"/>
    <x v="25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08"/>
    <x v="46"/>
    <x v="68"/>
    <x v="0"/>
    <x v="41"/>
    <x v="57"/>
    <x v="57"/>
    <x v="53"/>
    <x v="53"/>
    <x v="0"/>
    <x v="1710"/>
    <x v="1859"/>
    <x v="1352"/>
    <x v="174"/>
    <x v="65"/>
    <x v="680"/>
    <x v="39"/>
    <x v="2"/>
    <x v="9"/>
    <x v="18"/>
    <x v="3"/>
    <x v="61"/>
    <x v="8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08"/>
    <x v="30"/>
    <x v="69"/>
    <x v="0"/>
    <x v="26"/>
    <x v="58"/>
    <x v="58"/>
    <x v="54"/>
    <x v="54"/>
    <x v="0"/>
    <x v="1711"/>
    <x v="1860"/>
    <x v="365"/>
    <x v="578"/>
    <x v="20"/>
    <x v="1172"/>
    <x v="32"/>
    <x v="2"/>
    <x v="32"/>
    <x v="17"/>
    <x v="3"/>
    <x v="26"/>
    <x v="61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08"/>
    <x v="30"/>
    <x v="70"/>
    <x v="1"/>
    <x v="26"/>
    <x v="59"/>
    <x v="59"/>
    <x v="55"/>
    <x v="55"/>
    <x v="0"/>
    <x v="1712"/>
    <x v="1861"/>
    <x v="694"/>
    <x v="424"/>
    <x v="68"/>
    <x v="1067"/>
    <x v="24"/>
    <x v="2"/>
    <x v="12"/>
    <x v="17"/>
    <x v="2"/>
    <x v="57"/>
    <x v="917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09"/>
    <x v="18"/>
    <x v="19"/>
    <x v="0"/>
    <x v="18"/>
    <x v="19"/>
    <x v="19"/>
    <x v="19"/>
    <x v="19"/>
    <x v="0"/>
    <x v="1713"/>
    <x v="1862"/>
    <x v="1353"/>
    <x v="433"/>
    <x v="33"/>
    <x v="978"/>
    <x v="216"/>
    <x v="0"/>
    <x v="172"/>
    <x v="62"/>
    <x v="8"/>
    <x v="358"/>
    <x v="20"/>
    <x v="0"/>
    <x v="0"/>
    <x v="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09"/>
    <x v="11"/>
    <x v="21"/>
    <x v="1"/>
    <x v="11"/>
    <x v="20"/>
    <x v="20"/>
    <x v="20"/>
    <x v="20"/>
    <x v="0"/>
    <x v="1714"/>
    <x v="1863"/>
    <x v="1354"/>
    <x v="177"/>
    <x v="52"/>
    <x v="1173"/>
    <x v="117"/>
    <x v="2"/>
    <x v="64"/>
    <x v="5"/>
    <x v="1"/>
    <x v="162"/>
    <x v="91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9"/>
    <x v="29"/>
    <x v="11"/>
  </r>
  <r>
    <x v="109"/>
    <x v="24"/>
    <x v="31"/>
    <x v="0"/>
    <x v="21"/>
    <x v="27"/>
    <x v="27"/>
    <x v="23"/>
    <x v="23"/>
    <x v="0"/>
    <x v="1715"/>
    <x v="1864"/>
    <x v="1355"/>
    <x v="500"/>
    <x v="67"/>
    <x v="160"/>
    <x v="40"/>
    <x v="7"/>
    <x v="36"/>
    <x v="12"/>
    <x v="5"/>
    <x v="350"/>
    <x v="241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09"/>
    <x v="25"/>
    <x v="32"/>
    <x v="0"/>
    <x v="22"/>
    <x v="28"/>
    <x v="28"/>
    <x v="24"/>
    <x v="24"/>
    <x v="0"/>
    <x v="1716"/>
    <x v="1865"/>
    <x v="695"/>
    <x v="395"/>
    <x v="5"/>
    <x v="1124"/>
    <x v="43"/>
    <x v="2"/>
    <x v="19"/>
    <x v="23"/>
    <x v="3"/>
    <x v="73"/>
    <x v="91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9"/>
    <x v="27"/>
    <x v="35"/>
    <x v="1"/>
    <x v="23"/>
    <x v="30"/>
    <x v="30"/>
    <x v="26"/>
    <x v="26"/>
    <x v="0"/>
    <x v="1717"/>
    <x v="1866"/>
    <x v="115"/>
    <x v="120"/>
    <x v="22"/>
    <x v="118"/>
    <x v="108"/>
    <x v="1"/>
    <x v="139"/>
    <x v="35"/>
    <x v="1"/>
    <x v="153"/>
    <x v="76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9"/>
    <x v="30"/>
    <x v="38"/>
    <x v="1"/>
    <x v="26"/>
    <x v="33"/>
    <x v="33"/>
    <x v="29"/>
    <x v="29"/>
    <x v="0"/>
    <x v="1718"/>
    <x v="1867"/>
    <x v="1268"/>
    <x v="237"/>
    <x v="74"/>
    <x v="973"/>
    <x v="17"/>
    <x v="2"/>
    <x v="44"/>
    <x v="35"/>
    <x v="1"/>
    <x v="192"/>
    <x v="920"/>
    <x v="0"/>
    <x v="0"/>
    <x v="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09"/>
    <x v="31"/>
    <x v="39"/>
    <x v="0"/>
    <x v="27"/>
    <x v="34"/>
    <x v="34"/>
    <x v="30"/>
    <x v="30"/>
    <x v="0"/>
    <x v="1719"/>
    <x v="1868"/>
    <x v="477"/>
    <x v="104"/>
    <x v="55"/>
    <x v="359"/>
    <x v="54"/>
    <x v="1"/>
    <x v="9"/>
    <x v="8"/>
    <x v="3"/>
    <x v="170"/>
    <x v="59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9"/>
    <x v="34"/>
    <x v="42"/>
    <x v="0"/>
    <x v="30"/>
    <x v="37"/>
    <x v="37"/>
    <x v="33"/>
    <x v="33"/>
    <x v="0"/>
    <x v="1720"/>
    <x v="1869"/>
    <x v="1356"/>
    <x v="132"/>
    <x v="6"/>
    <x v="1174"/>
    <x v="108"/>
    <x v="1"/>
    <x v="55"/>
    <x v="58"/>
    <x v="2"/>
    <x v="10"/>
    <x v="148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09"/>
    <x v="4"/>
    <x v="45"/>
    <x v="1"/>
    <x v="4"/>
    <x v="39"/>
    <x v="39"/>
    <x v="35"/>
    <x v="35"/>
    <x v="0"/>
    <x v="706"/>
    <x v="1870"/>
    <x v="307"/>
    <x v="153"/>
    <x v="52"/>
    <x v="800"/>
    <x v="54"/>
    <x v="2"/>
    <x v="19"/>
    <x v="31"/>
    <x v="3"/>
    <x v="78"/>
    <x v="92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09"/>
    <x v="37"/>
    <x v="46"/>
    <x v="0"/>
    <x v="33"/>
    <x v="40"/>
    <x v="40"/>
    <x v="36"/>
    <x v="36"/>
    <x v="0"/>
    <x v="934"/>
    <x v="1871"/>
    <x v="1357"/>
    <x v="147"/>
    <x v="48"/>
    <x v="668"/>
    <x v="17"/>
    <x v="0"/>
    <x v="69"/>
    <x v="3"/>
    <x v="3"/>
    <x v="245"/>
    <x v="92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9"/>
    <x v="37"/>
    <x v="47"/>
    <x v="0"/>
    <x v="33"/>
    <x v="41"/>
    <x v="41"/>
    <x v="37"/>
    <x v="37"/>
    <x v="0"/>
    <x v="977"/>
    <x v="1872"/>
    <x v="1358"/>
    <x v="250"/>
    <x v="48"/>
    <x v="1175"/>
    <x v="117"/>
    <x v="2"/>
    <x v="109"/>
    <x v="6"/>
    <x v="2"/>
    <x v="9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09"/>
    <x v="39"/>
    <x v="50"/>
    <x v="0"/>
    <x v="35"/>
    <x v="44"/>
    <x v="44"/>
    <x v="40"/>
    <x v="40"/>
    <x v="0"/>
    <x v="1721"/>
    <x v="1873"/>
    <x v="1001"/>
    <x v="55"/>
    <x v="15"/>
    <x v="1176"/>
    <x v="29"/>
    <x v="1"/>
    <x v="60"/>
    <x v="17"/>
    <x v="1"/>
    <x v="138"/>
    <x v="92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9"/>
    <x v="40"/>
    <x v="51"/>
    <x v="0"/>
    <x v="36"/>
    <x v="45"/>
    <x v="45"/>
    <x v="41"/>
    <x v="41"/>
    <x v="0"/>
    <x v="1722"/>
    <x v="1369"/>
    <x v="103"/>
    <x v="279"/>
    <x v="4"/>
    <x v="945"/>
    <x v="66"/>
    <x v="0"/>
    <x v="56"/>
    <x v="1"/>
    <x v="3"/>
    <x v="88"/>
    <x v="82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9"/>
    <x v="31"/>
    <x v="55"/>
    <x v="0"/>
    <x v="27"/>
    <x v="49"/>
    <x v="49"/>
    <x v="45"/>
    <x v="45"/>
    <x v="0"/>
    <x v="1723"/>
    <x v="1874"/>
    <x v="927"/>
    <x v="364"/>
    <x v="16"/>
    <x v="682"/>
    <x v="48"/>
    <x v="1"/>
    <x v="75"/>
    <x v="26"/>
    <x v="2"/>
    <x v="106"/>
    <x v="45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09"/>
    <x v="25"/>
    <x v="57"/>
    <x v="0"/>
    <x v="22"/>
    <x v="51"/>
    <x v="51"/>
    <x v="47"/>
    <x v="47"/>
    <x v="0"/>
    <x v="1022"/>
    <x v="1875"/>
    <x v="863"/>
    <x v="20"/>
    <x v="2"/>
    <x v="765"/>
    <x v="56"/>
    <x v="0"/>
    <x v="26"/>
    <x v="19"/>
    <x v="3"/>
    <x v="13"/>
    <x v="23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09"/>
    <x v="45"/>
    <x v="59"/>
    <x v="0"/>
    <x v="36"/>
    <x v="50"/>
    <x v="50"/>
    <x v="46"/>
    <x v="46"/>
    <x v="0"/>
    <x v="1724"/>
    <x v="1876"/>
    <x v="1359"/>
    <x v="136"/>
    <x v="32"/>
    <x v="1177"/>
    <x v="119"/>
    <x v="7"/>
    <x v="7"/>
    <x v="6"/>
    <x v="4"/>
    <x v="165"/>
    <x v="3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09"/>
    <x v="43"/>
    <x v="60"/>
    <x v="0"/>
    <x v="39"/>
    <x v="48"/>
    <x v="48"/>
    <x v="44"/>
    <x v="44"/>
    <x v="0"/>
    <x v="1725"/>
    <x v="1877"/>
    <x v="642"/>
    <x v="407"/>
    <x v="23"/>
    <x v="1178"/>
    <x v="39"/>
    <x v="7"/>
    <x v="23"/>
    <x v="8"/>
    <x v="3"/>
    <x v="138"/>
    <x v="56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09"/>
    <x v="42"/>
    <x v="62"/>
    <x v="0"/>
    <x v="38"/>
    <x v="47"/>
    <x v="47"/>
    <x v="43"/>
    <x v="43"/>
    <x v="0"/>
    <x v="1414"/>
    <x v="1878"/>
    <x v="1360"/>
    <x v="395"/>
    <x v="7"/>
    <x v="1179"/>
    <x v="12"/>
    <x v="2"/>
    <x v="39"/>
    <x v="18"/>
    <x v="11"/>
    <x v="289"/>
    <x v="390"/>
    <x v="0"/>
    <x v="0"/>
    <x v="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09"/>
    <x v="46"/>
    <x v="63"/>
    <x v="0"/>
    <x v="41"/>
    <x v="53"/>
    <x v="53"/>
    <x v="49"/>
    <x v="49"/>
    <x v="0"/>
    <x v="1726"/>
    <x v="1879"/>
    <x v="1361"/>
    <x v="522"/>
    <x v="29"/>
    <x v="903"/>
    <x v="254"/>
    <x v="0"/>
    <x v="37"/>
    <x v="15"/>
    <x v="5"/>
    <x v="359"/>
    <x v="568"/>
    <x v="0"/>
    <x v="0"/>
    <x v="2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09"/>
    <x v="39"/>
    <x v="64"/>
    <x v="0"/>
    <x v="35"/>
    <x v="54"/>
    <x v="54"/>
    <x v="50"/>
    <x v="50"/>
    <x v="0"/>
    <x v="1727"/>
    <x v="1880"/>
    <x v="260"/>
    <x v="102"/>
    <x v="32"/>
    <x v="1149"/>
    <x v="48"/>
    <x v="2"/>
    <x v="17"/>
    <x v="23"/>
    <x v="3"/>
    <x v="73"/>
    <x v="54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09"/>
    <x v="27"/>
    <x v="65"/>
    <x v="0"/>
    <x v="23"/>
    <x v="55"/>
    <x v="55"/>
    <x v="51"/>
    <x v="51"/>
    <x v="0"/>
    <x v="1728"/>
    <x v="1881"/>
    <x v="610"/>
    <x v="372"/>
    <x v="39"/>
    <x v="1180"/>
    <x v="97"/>
    <x v="2"/>
    <x v="130"/>
    <x v="22"/>
    <x v="1"/>
    <x v="38"/>
    <x v="886"/>
    <x v="0"/>
    <x v="0"/>
    <x v="3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09"/>
    <x v="11"/>
    <x v="67"/>
    <x v="0"/>
    <x v="11"/>
    <x v="56"/>
    <x v="56"/>
    <x v="52"/>
    <x v="52"/>
    <x v="0"/>
    <x v="1729"/>
    <x v="1882"/>
    <x v="109"/>
    <x v="34"/>
    <x v="32"/>
    <x v="830"/>
    <x v="108"/>
    <x v="2"/>
    <x v="72"/>
    <x v="50"/>
    <x v="3"/>
    <x v="124"/>
    <x v="13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09"/>
    <x v="46"/>
    <x v="68"/>
    <x v="0"/>
    <x v="41"/>
    <x v="57"/>
    <x v="57"/>
    <x v="53"/>
    <x v="53"/>
    <x v="0"/>
    <x v="1730"/>
    <x v="1883"/>
    <x v="1362"/>
    <x v="279"/>
    <x v="34"/>
    <x v="762"/>
    <x v="149"/>
    <x v="1"/>
    <x v="115"/>
    <x v="22"/>
    <x v="2"/>
    <x v="313"/>
    <x v="15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09"/>
    <x v="30"/>
    <x v="69"/>
    <x v="0"/>
    <x v="26"/>
    <x v="58"/>
    <x v="58"/>
    <x v="54"/>
    <x v="54"/>
    <x v="0"/>
    <x v="1731"/>
    <x v="1884"/>
    <x v="618"/>
    <x v="572"/>
    <x v="24"/>
    <x v="644"/>
    <x v="68"/>
    <x v="2"/>
    <x v="75"/>
    <x v="23"/>
    <x v="3"/>
    <x v="61"/>
    <x v="31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09"/>
    <x v="30"/>
    <x v="70"/>
    <x v="1"/>
    <x v="26"/>
    <x v="59"/>
    <x v="59"/>
    <x v="55"/>
    <x v="55"/>
    <x v="0"/>
    <x v="1732"/>
    <x v="1885"/>
    <x v="1363"/>
    <x v="380"/>
    <x v="84"/>
    <x v="1181"/>
    <x v="71"/>
    <x v="2"/>
    <x v="12"/>
    <x v="23"/>
    <x v="3"/>
    <x v="67"/>
    <x v="92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0"/>
    <x v="18"/>
    <x v="19"/>
    <x v="0"/>
    <x v="18"/>
    <x v="19"/>
    <x v="19"/>
    <x v="19"/>
    <x v="19"/>
    <x v="0"/>
    <x v="1733"/>
    <x v="1886"/>
    <x v="1364"/>
    <x v="451"/>
    <x v="33"/>
    <x v="318"/>
    <x v="159"/>
    <x v="4"/>
    <x v="173"/>
    <x v="146"/>
    <x v="5"/>
    <x v="360"/>
    <x v="925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10"/>
    <x v="11"/>
    <x v="21"/>
    <x v="1"/>
    <x v="11"/>
    <x v="20"/>
    <x v="20"/>
    <x v="20"/>
    <x v="20"/>
    <x v="0"/>
    <x v="1734"/>
    <x v="1887"/>
    <x v="1365"/>
    <x v="393"/>
    <x v="58"/>
    <x v="922"/>
    <x v="98"/>
    <x v="0"/>
    <x v="75"/>
    <x v="50"/>
    <x v="1"/>
    <x v="13"/>
    <x v="9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30"/>
    <x v="30"/>
    <x v="11"/>
  </r>
  <r>
    <x v="110"/>
    <x v="24"/>
    <x v="31"/>
    <x v="0"/>
    <x v="21"/>
    <x v="27"/>
    <x v="27"/>
    <x v="23"/>
    <x v="23"/>
    <x v="0"/>
    <x v="1735"/>
    <x v="1888"/>
    <x v="1279"/>
    <x v="172"/>
    <x v="82"/>
    <x v="1182"/>
    <x v="40"/>
    <x v="2"/>
    <x v="98"/>
    <x v="105"/>
    <x v="7"/>
    <x v="251"/>
    <x v="112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10"/>
    <x v="25"/>
    <x v="32"/>
    <x v="0"/>
    <x v="22"/>
    <x v="28"/>
    <x v="28"/>
    <x v="24"/>
    <x v="24"/>
    <x v="0"/>
    <x v="1250"/>
    <x v="1889"/>
    <x v="1083"/>
    <x v="137"/>
    <x v="5"/>
    <x v="843"/>
    <x v="39"/>
    <x v="2"/>
    <x v="32"/>
    <x v="19"/>
    <x v="3"/>
    <x v="27"/>
    <x v="4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0"/>
    <x v="27"/>
    <x v="35"/>
    <x v="1"/>
    <x v="23"/>
    <x v="30"/>
    <x v="30"/>
    <x v="26"/>
    <x v="26"/>
    <x v="0"/>
    <x v="1736"/>
    <x v="1890"/>
    <x v="1366"/>
    <x v="83"/>
    <x v="50"/>
    <x v="1183"/>
    <x v="64"/>
    <x v="0"/>
    <x v="42"/>
    <x v="15"/>
    <x v="3"/>
    <x v="12"/>
    <x v="609"/>
    <x v="0"/>
    <x v="0"/>
    <x v="2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0"/>
    <x v="30"/>
    <x v="38"/>
    <x v="1"/>
    <x v="26"/>
    <x v="33"/>
    <x v="33"/>
    <x v="29"/>
    <x v="29"/>
    <x v="0"/>
    <x v="1737"/>
    <x v="1891"/>
    <x v="909"/>
    <x v="175"/>
    <x v="85"/>
    <x v="1184"/>
    <x v="66"/>
    <x v="1"/>
    <x v="69"/>
    <x v="22"/>
    <x v="3"/>
    <x v="50"/>
    <x v="927"/>
    <x v="0"/>
    <x v="0"/>
    <x v="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0"/>
    <x v="31"/>
    <x v="39"/>
    <x v="0"/>
    <x v="27"/>
    <x v="34"/>
    <x v="34"/>
    <x v="30"/>
    <x v="30"/>
    <x v="0"/>
    <x v="784"/>
    <x v="1892"/>
    <x v="1367"/>
    <x v="159"/>
    <x v="20"/>
    <x v="828"/>
    <x v="68"/>
    <x v="2"/>
    <x v="12"/>
    <x v="35"/>
    <x v="2"/>
    <x v="28"/>
    <x v="92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0"/>
    <x v="34"/>
    <x v="42"/>
    <x v="0"/>
    <x v="30"/>
    <x v="37"/>
    <x v="37"/>
    <x v="33"/>
    <x v="33"/>
    <x v="0"/>
    <x v="380"/>
    <x v="1893"/>
    <x v="1368"/>
    <x v="0"/>
    <x v="12"/>
    <x v="1124"/>
    <x v="82"/>
    <x v="2"/>
    <x v="23"/>
    <x v="55"/>
    <x v="3"/>
    <x v="192"/>
    <x v="35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10"/>
    <x v="4"/>
    <x v="45"/>
    <x v="1"/>
    <x v="4"/>
    <x v="39"/>
    <x v="39"/>
    <x v="35"/>
    <x v="35"/>
    <x v="0"/>
    <x v="1541"/>
    <x v="1894"/>
    <x v="1164"/>
    <x v="225"/>
    <x v="52"/>
    <x v="198"/>
    <x v="45"/>
    <x v="2"/>
    <x v="12"/>
    <x v="19"/>
    <x v="3"/>
    <x v="47"/>
    <x v="929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10"/>
    <x v="37"/>
    <x v="46"/>
    <x v="0"/>
    <x v="33"/>
    <x v="40"/>
    <x v="40"/>
    <x v="36"/>
    <x v="36"/>
    <x v="0"/>
    <x v="1738"/>
    <x v="1895"/>
    <x v="1369"/>
    <x v="479"/>
    <x v="20"/>
    <x v="968"/>
    <x v="203"/>
    <x v="2"/>
    <x v="53"/>
    <x v="3"/>
    <x v="2"/>
    <x v="199"/>
    <x v="13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0"/>
    <x v="37"/>
    <x v="47"/>
    <x v="0"/>
    <x v="33"/>
    <x v="41"/>
    <x v="41"/>
    <x v="37"/>
    <x v="37"/>
    <x v="0"/>
    <x v="508"/>
    <x v="1896"/>
    <x v="1064"/>
    <x v="89"/>
    <x v="10"/>
    <x v="165"/>
    <x v="94"/>
    <x v="1"/>
    <x v="5"/>
    <x v="4"/>
    <x v="3"/>
    <x v="245"/>
    <x v="153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0"/>
    <x v="39"/>
    <x v="50"/>
    <x v="0"/>
    <x v="35"/>
    <x v="44"/>
    <x v="44"/>
    <x v="40"/>
    <x v="40"/>
    <x v="0"/>
    <x v="1739"/>
    <x v="1897"/>
    <x v="903"/>
    <x v="495"/>
    <x v="21"/>
    <x v="704"/>
    <x v="21"/>
    <x v="1"/>
    <x v="20"/>
    <x v="18"/>
    <x v="5"/>
    <x v="77"/>
    <x v="67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0"/>
    <x v="40"/>
    <x v="51"/>
    <x v="0"/>
    <x v="36"/>
    <x v="45"/>
    <x v="45"/>
    <x v="41"/>
    <x v="41"/>
    <x v="0"/>
    <x v="1740"/>
    <x v="1898"/>
    <x v="1370"/>
    <x v="374"/>
    <x v="23"/>
    <x v="1185"/>
    <x v="15"/>
    <x v="0"/>
    <x v="55"/>
    <x v="0"/>
    <x v="3"/>
    <x v="88"/>
    <x v="19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0"/>
    <x v="31"/>
    <x v="55"/>
    <x v="0"/>
    <x v="27"/>
    <x v="49"/>
    <x v="49"/>
    <x v="45"/>
    <x v="45"/>
    <x v="0"/>
    <x v="875"/>
    <x v="1899"/>
    <x v="1024"/>
    <x v="491"/>
    <x v="19"/>
    <x v="1186"/>
    <x v="54"/>
    <x v="2"/>
    <x v="9"/>
    <x v="16"/>
    <x v="3"/>
    <x v="28"/>
    <x v="93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0"/>
    <x v="25"/>
    <x v="57"/>
    <x v="0"/>
    <x v="22"/>
    <x v="51"/>
    <x v="51"/>
    <x v="47"/>
    <x v="47"/>
    <x v="0"/>
    <x v="1741"/>
    <x v="1900"/>
    <x v="1064"/>
    <x v="212"/>
    <x v="10"/>
    <x v="166"/>
    <x v="64"/>
    <x v="2"/>
    <x v="23"/>
    <x v="16"/>
    <x v="3"/>
    <x v="213"/>
    <x v="86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0"/>
    <x v="45"/>
    <x v="59"/>
    <x v="0"/>
    <x v="36"/>
    <x v="50"/>
    <x v="50"/>
    <x v="46"/>
    <x v="46"/>
    <x v="0"/>
    <x v="1742"/>
    <x v="1901"/>
    <x v="796"/>
    <x v="136"/>
    <x v="39"/>
    <x v="1187"/>
    <x v="122"/>
    <x v="0"/>
    <x v="48"/>
    <x v="50"/>
    <x v="3"/>
    <x v="70"/>
    <x v="52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0"/>
    <x v="43"/>
    <x v="60"/>
    <x v="0"/>
    <x v="39"/>
    <x v="48"/>
    <x v="48"/>
    <x v="44"/>
    <x v="44"/>
    <x v="0"/>
    <x v="1087"/>
    <x v="1902"/>
    <x v="392"/>
    <x v="46"/>
    <x v="23"/>
    <x v="1188"/>
    <x v="54"/>
    <x v="5"/>
    <x v="19"/>
    <x v="13"/>
    <x v="3"/>
    <x v="31"/>
    <x v="93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10"/>
    <x v="42"/>
    <x v="62"/>
    <x v="0"/>
    <x v="38"/>
    <x v="47"/>
    <x v="47"/>
    <x v="43"/>
    <x v="43"/>
    <x v="0"/>
    <x v="410"/>
    <x v="1903"/>
    <x v="1029"/>
    <x v="371"/>
    <x v="3"/>
    <x v="1189"/>
    <x v="124"/>
    <x v="1"/>
    <x v="73"/>
    <x v="7"/>
    <x v="4"/>
    <x v="201"/>
    <x v="507"/>
    <x v="0"/>
    <x v="0"/>
    <x v="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10"/>
    <x v="46"/>
    <x v="63"/>
    <x v="0"/>
    <x v="41"/>
    <x v="53"/>
    <x v="53"/>
    <x v="49"/>
    <x v="49"/>
    <x v="0"/>
    <x v="1743"/>
    <x v="1904"/>
    <x v="1361"/>
    <x v="622"/>
    <x v="47"/>
    <x v="880"/>
    <x v="1"/>
    <x v="0"/>
    <x v="174"/>
    <x v="13"/>
    <x v="30"/>
    <x v="361"/>
    <x v="272"/>
    <x v="0"/>
    <x v="0"/>
    <x v="1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0"/>
    <x v="39"/>
    <x v="64"/>
    <x v="0"/>
    <x v="35"/>
    <x v="54"/>
    <x v="54"/>
    <x v="50"/>
    <x v="50"/>
    <x v="0"/>
    <x v="1744"/>
    <x v="1905"/>
    <x v="108"/>
    <x v="487"/>
    <x v="32"/>
    <x v="124"/>
    <x v="79"/>
    <x v="0"/>
    <x v="75"/>
    <x v="17"/>
    <x v="1"/>
    <x v="115"/>
    <x v="72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0"/>
    <x v="27"/>
    <x v="65"/>
    <x v="0"/>
    <x v="23"/>
    <x v="55"/>
    <x v="55"/>
    <x v="51"/>
    <x v="51"/>
    <x v="0"/>
    <x v="1745"/>
    <x v="1906"/>
    <x v="1371"/>
    <x v="27"/>
    <x v="32"/>
    <x v="459"/>
    <x v="82"/>
    <x v="1"/>
    <x v="73"/>
    <x v="7"/>
    <x v="2"/>
    <x v="136"/>
    <x v="93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0"/>
    <x v="11"/>
    <x v="67"/>
    <x v="0"/>
    <x v="11"/>
    <x v="56"/>
    <x v="56"/>
    <x v="52"/>
    <x v="52"/>
    <x v="0"/>
    <x v="1746"/>
    <x v="1907"/>
    <x v="1372"/>
    <x v="361"/>
    <x v="32"/>
    <x v="533"/>
    <x v="54"/>
    <x v="2"/>
    <x v="23"/>
    <x v="8"/>
    <x v="3"/>
    <x v="138"/>
    <x v="65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0"/>
    <x v="46"/>
    <x v="68"/>
    <x v="0"/>
    <x v="41"/>
    <x v="57"/>
    <x v="57"/>
    <x v="53"/>
    <x v="53"/>
    <x v="0"/>
    <x v="1747"/>
    <x v="1908"/>
    <x v="629"/>
    <x v="408"/>
    <x v="54"/>
    <x v="1190"/>
    <x v="150"/>
    <x v="1"/>
    <x v="62"/>
    <x v="31"/>
    <x v="3"/>
    <x v="201"/>
    <x v="9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0"/>
    <x v="30"/>
    <x v="69"/>
    <x v="0"/>
    <x v="26"/>
    <x v="58"/>
    <x v="58"/>
    <x v="54"/>
    <x v="54"/>
    <x v="0"/>
    <x v="1748"/>
    <x v="1909"/>
    <x v="1373"/>
    <x v="314"/>
    <x v="26"/>
    <x v="441"/>
    <x v="48"/>
    <x v="1"/>
    <x v="20"/>
    <x v="23"/>
    <x v="3"/>
    <x v="31"/>
    <x v="26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0"/>
    <x v="30"/>
    <x v="70"/>
    <x v="1"/>
    <x v="26"/>
    <x v="59"/>
    <x v="59"/>
    <x v="55"/>
    <x v="55"/>
    <x v="0"/>
    <x v="1749"/>
    <x v="1910"/>
    <x v="1374"/>
    <x v="390"/>
    <x v="66"/>
    <x v="1191"/>
    <x v="26"/>
    <x v="1"/>
    <x v="12"/>
    <x v="18"/>
    <x v="2"/>
    <x v="66"/>
    <x v="93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0"/>
    <x v="48"/>
    <x v="71"/>
    <x v="0"/>
    <x v="42"/>
    <x v="60"/>
    <x v="60"/>
    <x v="56"/>
    <x v="56"/>
    <x v="0"/>
    <x v="1750"/>
    <x v="1911"/>
    <x v="547"/>
    <x v="172"/>
    <x v="1"/>
    <x v="1192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10"/>
    <x v="49"/>
    <x v="72"/>
    <x v="0"/>
    <x v="43"/>
    <x v="61"/>
    <x v="61"/>
    <x v="57"/>
    <x v="57"/>
    <x v="0"/>
    <x v="1751"/>
    <x v="1912"/>
    <x v="567"/>
    <x v="76"/>
    <x v="19"/>
    <x v="311"/>
    <x v="49"/>
    <x v="0"/>
    <x v="99"/>
    <x v="23"/>
    <x v="0"/>
    <x v="120"/>
    <x v="362"/>
    <x v="0"/>
    <x v="0"/>
    <x v="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10"/>
    <x v="50"/>
    <x v="73"/>
    <x v="0"/>
    <x v="44"/>
    <x v="62"/>
    <x v="62"/>
    <x v="58"/>
    <x v="58"/>
    <x v="0"/>
    <x v="1752"/>
    <x v="1913"/>
    <x v="423"/>
    <x v="269"/>
    <x v="23"/>
    <x v="1193"/>
    <x v="28"/>
    <x v="1"/>
    <x v="17"/>
    <x v="17"/>
    <x v="3"/>
    <x v="47"/>
    <x v="4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11"/>
    <x v="18"/>
    <x v="19"/>
    <x v="0"/>
    <x v="18"/>
    <x v="19"/>
    <x v="19"/>
    <x v="19"/>
    <x v="19"/>
    <x v="0"/>
    <x v="1753"/>
    <x v="1914"/>
    <x v="1375"/>
    <x v="314"/>
    <x v="54"/>
    <x v="1194"/>
    <x v="255"/>
    <x v="2"/>
    <x v="175"/>
    <x v="62"/>
    <x v="8"/>
    <x v="71"/>
    <x v="20"/>
    <x v="0"/>
    <x v="0"/>
    <x v="4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11"/>
    <x v="11"/>
    <x v="21"/>
    <x v="1"/>
    <x v="11"/>
    <x v="20"/>
    <x v="20"/>
    <x v="20"/>
    <x v="20"/>
    <x v="0"/>
    <x v="1754"/>
    <x v="1915"/>
    <x v="1294"/>
    <x v="162"/>
    <x v="52"/>
    <x v="1195"/>
    <x v="94"/>
    <x v="1"/>
    <x v="60"/>
    <x v="54"/>
    <x v="3"/>
    <x v="38"/>
    <x v="824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1"/>
    <x v="24"/>
    <x v="31"/>
    <x v="0"/>
    <x v="21"/>
    <x v="27"/>
    <x v="27"/>
    <x v="23"/>
    <x v="23"/>
    <x v="0"/>
    <x v="1755"/>
    <x v="1916"/>
    <x v="1376"/>
    <x v="510"/>
    <x v="73"/>
    <x v="987"/>
    <x v="117"/>
    <x v="2"/>
    <x v="128"/>
    <x v="52"/>
    <x v="7"/>
    <x v="167"/>
    <x v="306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11"/>
    <x v="25"/>
    <x v="32"/>
    <x v="0"/>
    <x v="22"/>
    <x v="28"/>
    <x v="28"/>
    <x v="24"/>
    <x v="24"/>
    <x v="0"/>
    <x v="1756"/>
    <x v="1917"/>
    <x v="354"/>
    <x v="376"/>
    <x v="3"/>
    <x v="1196"/>
    <x v="37"/>
    <x v="2"/>
    <x v="21"/>
    <x v="18"/>
    <x v="3"/>
    <x v="219"/>
    <x v="18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1"/>
    <x v="27"/>
    <x v="35"/>
    <x v="1"/>
    <x v="23"/>
    <x v="30"/>
    <x v="30"/>
    <x v="26"/>
    <x v="26"/>
    <x v="0"/>
    <x v="1757"/>
    <x v="1918"/>
    <x v="1336"/>
    <x v="120"/>
    <x v="62"/>
    <x v="493"/>
    <x v="58"/>
    <x v="1"/>
    <x v="42"/>
    <x v="7"/>
    <x v="4"/>
    <x v="256"/>
    <x v="56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1"/>
    <x v="30"/>
    <x v="38"/>
    <x v="1"/>
    <x v="26"/>
    <x v="33"/>
    <x v="33"/>
    <x v="29"/>
    <x v="29"/>
    <x v="0"/>
    <x v="1758"/>
    <x v="1919"/>
    <x v="1005"/>
    <x v="254"/>
    <x v="85"/>
    <x v="1197"/>
    <x v="98"/>
    <x v="2"/>
    <x v="99"/>
    <x v="16"/>
    <x v="7"/>
    <x v="84"/>
    <x v="935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1"/>
    <x v="31"/>
    <x v="39"/>
    <x v="0"/>
    <x v="27"/>
    <x v="34"/>
    <x v="34"/>
    <x v="30"/>
    <x v="30"/>
    <x v="0"/>
    <x v="631"/>
    <x v="1920"/>
    <x v="497"/>
    <x v="580"/>
    <x v="13"/>
    <x v="1198"/>
    <x v="68"/>
    <x v="1"/>
    <x v="17"/>
    <x v="8"/>
    <x v="2"/>
    <x v="49"/>
    <x v="93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1"/>
    <x v="34"/>
    <x v="42"/>
    <x v="0"/>
    <x v="30"/>
    <x v="37"/>
    <x v="37"/>
    <x v="33"/>
    <x v="33"/>
    <x v="0"/>
    <x v="1102"/>
    <x v="1921"/>
    <x v="1377"/>
    <x v="623"/>
    <x v="14"/>
    <x v="25"/>
    <x v="106"/>
    <x v="2"/>
    <x v="9"/>
    <x v="11"/>
    <x v="3"/>
    <x v="75"/>
    <x v="14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11"/>
    <x v="4"/>
    <x v="45"/>
    <x v="1"/>
    <x v="4"/>
    <x v="39"/>
    <x v="39"/>
    <x v="35"/>
    <x v="35"/>
    <x v="0"/>
    <x v="1759"/>
    <x v="1922"/>
    <x v="1128"/>
    <x v="145"/>
    <x v="35"/>
    <x v="1164"/>
    <x v="24"/>
    <x v="2"/>
    <x v="11"/>
    <x v="16"/>
    <x v="3"/>
    <x v="66"/>
    <x v="93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11"/>
    <x v="37"/>
    <x v="46"/>
    <x v="0"/>
    <x v="33"/>
    <x v="40"/>
    <x v="40"/>
    <x v="36"/>
    <x v="36"/>
    <x v="0"/>
    <x v="1760"/>
    <x v="1923"/>
    <x v="1378"/>
    <x v="285"/>
    <x v="48"/>
    <x v="1088"/>
    <x v="51"/>
    <x v="0"/>
    <x v="56"/>
    <x v="92"/>
    <x v="1"/>
    <x v="12"/>
    <x v="134"/>
    <x v="2"/>
    <x v="1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1"/>
    <x v="37"/>
    <x v="47"/>
    <x v="0"/>
    <x v="33"/>
    <x v="41"/>
    <x v="41"/>
    <x v="37"/>
    <x v="37"/>
    <x v="0"/>
    <x v="253"/>
    <x v="1924"/>
    <x v="800"/>
    <x v="420"/>
    <x v="55"/>
    <x v="440"/>
    <x v="11"/>
    <x v="7"/>
    <x v="99"/>
    <x v="92"/>
    <x v="3"/>
    <x v="344"/>
    <x v="34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1"/>
    <x v="39"/>
    <x v="50"/>
    <x v="0"/>
    <x v="35"/>
    <x v="44"/>
    <x v="44"/>
    <x v="40"/>
    <x v="40"/>
    <x v="0"/>
    <x v="1761"/>
    <x v="1925"/>
    <x v="1379"/>
    <x v="481"/>
    <x v="62"/>
    <x v="846"/>
    <x v="66"/>
    <x v="2"/>
    <x v="72"/>
    <x v="19"/>
    <x v="0"/>
    <x v="93"/>
    <x v="4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1"/>
    <x v="40"/>
    <x v="51"/>
    <x v="0"/>
    <x v="36"/>
    <x v="45"/>
    <x v="45"/>
    <x v="41"/>
    <x v="41"/>
    <x v="0"/>
    <x v="1762"/>
    <x v="1926"/>
    <x v="1355"/>
    <x v="274"/>
    <x v="23"/>
    <x v="108"/>
    <x v="17"/>
    <x v="2"/>
    <x v="75"/>
    <x v="5"/>
    <x v="3"/>
    <x v="153"/>
    <x v="24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1"/>
    <x v="31"/>
    <x v="55"/>
    <x v="0"/>
    <x v="27"/>
    <x v="49"/>
    <x v="49"/>
    <x v="45"/>
    <x v="45"/>
    <x v="0"/>
    <x v="388"/>
    <x v="1927"/>
    <x v="1376"/>
    <x v="624"/>
    <x v="20"/>
    <x v="1199"/>
    <x v="108"/>
    <x v="2"/>
    <x v="75"/>
    <x v="3"/>
    <x v="3"/>
    <x v="89"/>
    <x v="27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1"/>
    <x v="25"/>
    <x v="57"/>
    <x v="0"/>
    <x v="22"/>
    <x v="51"/>
    <x v="51"/>
    <x v="47"/>
    <x v="47"/>
    <x v="0"/>
    <x v="1763"/>
    <x v="1928"/>
    <x v="1068"/>
    <x v="604"/>
    <x v="10"/>
    <x v="820"/>
    <x v="58"/>
    <x v="2"/>
    <x v="12"/>
    <x v="7"/>
    <x v="3"/>
    <x v="213"/>
    <x v="74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1"/>
    <x v="45"/>
    <x v="59"/>
    <x v="0"/>
    <x v="36"/>
    <x v="50"/>
    <x v="50"/>
    <x v="46"/>
    <x v="46"/>
    <x v="0"/>
    <x v="1764"/>
    <x v="1929"/>
    <x v="1380"/>
    <x v="336"/>
    <x v="45"/>
    <x v="1074"/>
    <x v="124"/>
    <x v="2"/>
    <x v="69"/>
    <x v="59"/>
    <x v="3"/>
    <x v="154"/>
    <x v="17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1"/>
    <x v="43"/>
    <x v="60"/>
    <x v="0"/>
    <x v="39"/>
    <x v="48"/>
    <x v="48"/>
    <x v="44"/>
    <x v="44"/>
    <x v="0"/>
    <x v="1765"/>
    <x v="1930"/>
    <x v="1381"/>
    <x v="35"/>
    <x v="23"/>
    <x v="1200"/>
    <x v="43"/>
    <x v="0"/>
    <x v="19"/>
    <x v="26"/>
    <x v="3"/>
    <x v="97"/>
    <x v="21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11"/>
    <x v="42"/>
    <x v="62"/>
    <x v="0"/>
    <x v="38"/>
    <x v="47"/>
    <x v="47"/>
    <x v="43"/>
    <x v="43"/>
    <x v="0"/>
    <x v="1766"/>
    <x v="1931"/>
    <x v="1382"/>
    <x v="576"/>
    <x v="1"/>
    <x v="1006"/>
    <x v="91"/>
    <x v="1"/>
    <x v="93"/>
    <x v="16"/>
    <x v="1"/>
    <x v="10"/>
    <x v="238"/>
    <x v="0"/>
    <x v="0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11"/>
    <x v="46"/>
    <x v="63"/>
    <x v="0"/>
    <x v="41"/>
    <x v="53"/>
    <x v="53"/>
    <x v="49"/>
    <x v="49"/>
    <x v="0"/>
    <x v="1767"/>
    <x v="1932"/>
    <x v="1383"/>
    <x v="490"/>
    <x v="53"/>
    <x v="1050"/>
    <x v="256"/>
    <x v="7"/>
    <x v="168"/>
    <x v="10"/>
    <x v="4"/>
    <x v="39"/>
    <x v="312"/>
    <x v="0"/>
    <x v="0"/>
    <x v="1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1"/>
    <x v="39"/>
    <x v="64"/>
    <x v="0"/>
    <x v="35"/>
    <x v="54"/>
    <x v="54"/>
    <x v="50"/>
    <x v="50"/>
    <x v="0"/>
    <x v="616"/>
    <x v="1933"/>
    <x v="290"/>
    <x v="118"/>
    <x v="45"/>
    <x v="274"/>
    <x v="33"/>
    <x v="2"/>
    <x v="72"/>
    <x v="22"/>
    <x v="0"/>
    <x v="21"/>
    <x v="5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1"/>
    <x v="27"/>
    <x v="65"/>
    <x v="0"/>
    <x v="23"/>
    <x v="55"/>
    <x v="55"/>
    <x v="51"/>
    <x v="51"/>
    <x v="0"/>
    <x v="1768"/>
    <x v="1934"/>
    <x v="1384"/>
    <x v="596"/>
    <x v="39"/>
    <x v="1201"/>
    <x v="72"/>
    <x v="2"/>
    <x v="73"/>
    <x v="16"/>
    <x v="3"/>
    <x v="38"/>
    <x v="378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1"/>
    <x v="11"/>
    <x v="67"/>
    <x v="0"/>
    <x v="11"/>
    <x v="56"/>
    <x v="56"/>
    <x v="52"/>
    <x v="52"/>
    <x v="0"/>
    <x v="1769"/>
    <x v="1935"/>
    <x v="445"/>
    <x v="481"/>
    <x v="45"/>
    <x v="1202"/>
    <x v="26"/>
    <x v="2"/>
    <x v="17"/>
    <x v="8"/>
    <x v="2"/>
    <x v="28"/>
    <x v="3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1"/>
    <x v="46"/>
    <x v="68"/>
    <x v="0"/>
    <x v="41"/>
    <x v="57"/>
    <x v="57"/>
    <x v="53"/>
    <x v="53"/>
    <x v="0"/>
    <x v="1770"/>
    <x v="1936"/>
    <x v="629"/>
    <x v="215"/>
    <x v="54"/>
    <x v="497"/>
    <x v="58"/>
    <x v="1"/>
    <x v="84"/>
    <x v="19"/>
    <x v="3"/>
    <x v="136"/>
    <x v="354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1"/>
    <x v="30"/>
    <x v="69"/>
    <x v="0"/>
    <x v="26"/>
    <x v="58"/>
    <x v="58"/>
    <x v="54"/>
    <x v="54"/>
    <x v="0"/>
    <x v="1771"/>
    <x v="1937"/>
    <x v="628"/>
    <x v="177"/>
    <x v="34"/>
    <x v="871"/>
    <x v="48"/>
    <x v="2"/>
    <x v="12"/>
    <x v="17"/>
    <x v="3"/>
    <x v="73"/>
    <x v="8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1"/>
    <x v="30"/>
    <x v="70"/>
    <x v="1"/>
    <x v="26"/>
    <x v="59"/>
    <x v="59"/>
    <x v="55"/>
    <x v="55"/>
    <x v="0"/>
    <x v="1772"/>
    <x v="1938"/>
    <x v="871"/>
    <x v="282"/>
    <x v="53"/>
    <x v="932"/>
    <x v="39"/>
    <x v="2"/>
    <x v="13"/>
    <x v="18"/>
    <x v="3"/>
    <x v="73"/>
    <x v="938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1"/>
    <x v="48"/>
    <x v="71"/>
    <x v="0"/>
    <x v="42"/>
    <x v="60"/>
    <x v="60"/>
    <x v="56"/>
    <x v="56"/>
    <x v="0"/>
    <x v="1773"/>
    <x v="1939"/>
    <x v="525"/>
    <x v="613"/>
    <x v="28"/>
    <x v="928"/>
    <x v="26"/>
    <x v="2"/>
    <x v="19"/>
    <x v="16"/>
    <x v="3"/>
    <x v="67"/>
    <x v="93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11"/>
    <x v="49"/>
    <x v="72"/>
    <x v="0"/>
    <x v="43"/>
    <x v="61"/>
    <x v="61"/>
    <x v="57"/>
    <x v="57"/>
    <x v="0"/>
    <x v="1774"/>
    <x v="1940"/>
    <x v="1385"/>
    <x v="374"/>
    <x v="19"/>
    <x v="10"/>
    <x v="239"/>
    <x v="4"/>
    <x v="115"/>
    <x v="22"/>
    <x v="2"/>
    <x v="155"/>
    <x v="453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11"/>
    <x v="50"/>
    <x v="73"/>
    <x v="0"/>
    <x v="44"/>
    <x v="62"/>
    <x v="62"/>
    <x v="58"/>
    <x v="58"/>
    <x v="0"/>
    <x v="1775"/>
    <x v="1941"/>
    <x v="1386"/>
    <x v="317"/>
    <x v="31"/>
    <x v="1091"/>
    <x v="15"/>
    <x v="2"/>
    <x v="126"/>
    <x v="17"/>
    <x v="2"/>
    <x v="88"/>
    <x v="740"/>
    <x v="0"/>
    <x v="0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12"/>
    <x v="18"/>
    <x v="19"/>
    <x v="0"/>
    <x v="18"/>
    <x v="19"/>
    <x v="19"/>
    <x v="19"/>
    <x v="19"/>
    <x v="0"/>
    <x v="1776"/>
    <x v="1942"/>
    <x v="1387"/>
    <x v="433"/>
    <x v="57"/>
    <x v="344"/>
    <x v="169"/>
    <x v="1"/>
    <x v="175"/>
    <x v="147"/>
    <x v="11"/>
    <x v="362"/>
    <x v="31"/>
    <x v="0"/>
    <x v="0"/>
    <x v="4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12"/>
    <x v="11"/>
    <x v="21"/>
    <x v="1"/>
    <x v="11"/>
    <x v="20"/>
    <x v="20"/>
    <x v="20"/>
    <x v="20"/>
    <x v="0"/>
    <x v="1777"/>
    <x v="1943"/>
    <x v="1071"/>
    <x v="393"/>
    <x v="52"/>
    <x v="737"/>
    <x v="108"/>
    <x v="2"/>
    <x v="69"/>
    <x v="0"/>
    <x v="3"/>
    <x v="11"/>
    <x v="94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31"/>
    <x v="31"/>
    <x v="11"/>
  </r>
  <r>
    <x v="112"/>
    <x v="24"/>
    <x v="31"/>
    <x v="0"/>
    <x v="21"/>
    <x v="27"/>
    <x v="27"/>
    <x v="23"/>
    <x v="23"/>
    <x v="0"/>
    <x v="1778"/>
    <x v="1714"/>
    <x v="1388"/>
    <x v="76"/>
    <x v="36"/>
    <x v="406"/>
    <x v="58"/>
    <x v="2"/>
    <x v="36"/>
    <x v="46"/>
    <x v="7"/>
    <x v="330"/>
    <x v="621"/>
    <x v="0"/>
    <x v="0"/>
    <x v="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12"/>
    <x v="25"/>
    <x v="32"/>
    <x v="0"/>
    <x v="22"/>
    <x v="28"/>
    <x v="28"/>
    <x v="24"/>
    <x v="24"/>
    <x v="0"/>
    <x v="1779"/>
    <x v="1944"/>
    <x v="723"/>
    <x v="625"/>
    <x v="7"/>
    <x v="1203"/>
    <x v="28"/>
    <x v="1"/>
    <x v="21"/>
    <x v="16"/>
    <x v="2"/>
    <x v="47"/>
    <x v="55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2"/>
    <x v="27"/>
    <x v="35"/>
    <x v="1"/>
    <x v="23"/>
    <x v="30"/>
    <x v="30"/>
    <x v="26"/>
    <x v="26"/>
    <x v="0"/>
    <x v="1780"/>
    <x v="1945"/>
    <x v="1389"/>
    <x v="244"/>
    <x v="62"/>
    <x v="1169"/>
    <x v="10"/>
    <x v="2"/>
    <x v="130"/>
    <x v="13"/>
    <x v="0"/>
    <x v="252"/>
    <x v="493"/>
    <x v="0"/>
    <x v="0"/>
    <x v="0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2"/>
    <x v="30"/>
    <x v="38"/>
    <x v="1"/>
    <x v="26"/>
    <x v="33"/>
    <x v="33"/>
    <x v="29"/>
    <x v="29"/>
    <x v="0"/>
    <x v="1781"/>
    <x v="1946"/>
    <x v="1390"/>
    <x v="426"/>
    <x v="74"/>
    <x v="1001"/>
    <x v="79"/>
    <x v="2"/>
    <x v="56"/>
    <x v="16"/>
    <x v="7"/>
    <x v="84"/>
    <x v="941"/>
    <x v="0"/>
    <x v="0"/>
    <x v="7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2"/>
    <x v="31"/>
    <x v="39"/>
    <x v="0"/>
    <x v="27"/>
    <x v="34"/>
    <x v="34"/>
    <x v="30"/>
    <x v="30"/>
    <x v="0"/>
    <x v="497"/>
    <x v="1947"/>
    <x v="1391"/>
    <x v="431"/>
    <x v="40"/>
    <x v="1204"/>
    <x v="33"/>
    <x v="1"/>
    <x v="60"/>
    <x v="15"/>
    <x v="3"/>
    <x v="86"/>
    <x v="394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2"/>
    <x v="34"/>
    <x v="42"/>
    <x v="0"/>
    <x v="30"/>
    <x v="37"/>
    <x v="37"/>
    <x v="33"/>
    <x v="33"/>
    <x v="0"/>
    <x v="1559"/>
    <x v="1948"/>
    <x v="807"/>
    <x v="40"/>
    <x v="7"/>
    <x v="658"/>
    <x v="97"/>
    <x v="0"/>
    <x v="9"/>
    <x v="38"/>
    <x v="3"/>
    <x v="242"/>
    <x v="26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12"/>
    <x v="4"/>
    <x v="45"/>
    <x v="1"/>
    <x v="4"/>
    <x v="39"/>
    <x v="39"/>
    <x v="35"/>
    <x v="35"/>
    <x v="0"/>
    <x v="1782"/>
    <x v="1949"/>
    <x v="1136"/>
    <x v="280"/>
    <x v="51"/>
    <x v="594"/>
    <x v="61"/>
    <x v="2"/>
    <x v="13"/>
    <x v="16"/>
    <x v="3"/>
    <x v="78"/>
    <x v="7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12"/>
    <x v="37"/>
    <x v="46"/>
    <x v="0"/>
    <x v="33"/>
    <x v="40"/>
    <x v="40"/>
    <x v="36"/>
    <x v="36"/>
    <x v="0"/>
    <x v="1783"/>
    <x v="1950"/>
    <x v="745"/>
    <x v="84"/>
    <x v="48"/>
    <x v="1205"/>
    <x v="117"/>
    <x v="1"/>
    <x v="10"/>
    <x v="2"/>
    <x v="2"/>
    <x v="252"/>
    <x v="3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2"/>
    <x v="37"/>
    <x v="47"/>
    <x v="0"/>
    <x v="33"/>
    <x v="41"/>
    <x v="41"/>
    <x v="37"/>
    <x v="37"/>
    <x v="0"/>
    <x v="1549"/>
    <x v="1951"/>
    <x v="1060"/>
    <x v="278"/>
    <x v="20"/>
    <x v="1127"/>
    <x v="97"/>
    <x v="2"/>
    <x v="7"/>
    <x v="4"/>
    <x v="3"/>
    <x v="163"/>
    <x v="76"/>
    <x v="0"/>
    <x v="0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2"/>
    <x v="39"/>
    <x v="50"/>
    <x v="0"/>
    <x v="35"/>
    <x v="44"/>
    <x v="44"/>
    <x v="40"/>
    <x v="40"/>
    <x v="0"/>
    <x v="1784"/>
    <x v="1952"/>
    <x v="520"/>
    <x v="422"/>
    <x v="56"/>
    <x v="410"/>
    <x v="106"/>
    <x v="2"/>
    <x v="9"/>
    <x v="22"/>
    <x v="3"/>
    <x v="115"/>
    <x v="16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2"/>
    <x v="40"/>
    <x v="51"/>
    <x v="0"/>
    <x v="36"/>
    <x v="45"/>
    <x v="45"/>
    <x v="41"/>
    <x v="41"/>
    <x v="0"/>
    <x v="1785"/>
    <x v="1953"/>
    <x v="938"/>
    <x v="180"/>
    <x v="23"/>
    <x v="112"/>
    <x v="58"/>
    <x v="0"/>
    <x v="9"/>
    <x v="75"/>
    <x v="3"/>
    <x v="38"/>
    <x v="367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2"/>
    <x v="31"/>
    <x v="55"/>
    <x v="0"/>
    <x v="27"/>
    <x v="49"/>
    <x v="49"/>
    <x v="45"/>
    <x v="45"/>
    <x v="0"/>
    <x v="1786"/>
    <x v="1954"/>
    <x v="1392"/>
    <x v="626"/>
    <x v="10"/>
    <x v="1206"/>
    <x v="68"/>
    <x v="2"/>
    <x v="23"/>
    <x v="13"/>
    <x v="1"/>
    <x v="28"/>
    <x v="94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2"/>
    <x v="25"/>
    <x v="57"/>
    <x v="0"/>
    <x v="22"/>
    <x v="51"/>
    <x v="51"/>
    <x v="47"/>
    <x v="47"/>
    <x v="0"/>
    <x v="1787"/>
    <x v="1955"/>
    <x v="1393"/>
    <x v="71"/>
    <x v="2"/>
    <x v="481"/>
    <x v="58"/>
    <x v="2"/>
    <x v="17"/>
    <x v="22"/>
    <x v="3"/>
    <x v="148"/>
    <x v="58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2"/>
    <x v="45"/>
    <x v="59"/>
    <x v="0"/>
    <x v="36"/>
    <x v="50"/>
    <x v="50"/>
    <x v="46"/>
    <x v="46"/>
    <x v="0"/>
    <x v="1788"/>
    <x v="1956"/>
    <x v="1394"/>
    <x v="62"/>
    <x v="32"/>
    <x v="889"/>
    <x v="170"/>
    <x v="2"/>
    <x v="51"/>
    <x v="96"/>
    <x v="2"/>
    <x v="215"/>
    <x v="693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2"/>
    <x v="43"/>
    <x v="60"/>
    <x v="0"/>
    <x v="39"/>
    <x v="48"/>
    <x v="48"/>
    <x v="44"/>
    <x v="44"/>
    <x v="0"/>
    <x v="1789"/>
    <x v="1957"/>
    <x v="0"/>
    <x v="565"/>
    <x v="45"/>
    <x v="318"/>
    <x v="37"/>
    <x v="8"/>
    <x v="21"/>
    <x v="7"/>
    <x v="3"/>
    <x v="46"/>
    <x v="943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12"/>
    <x v="42"/>
    <x v="62"/>
    <x v="0"/>
    <x v="38"/>
    <x v="47"/>
    <x v="47"/>
    <x v="43"/>
    <x v="43"/>
    <x v="0"/>
    <x v="973"/>
    <x v="1958"/>
    <x v="1395"/>
    <x v="35"/>
    <x v="5"/>
    <x v="1207"/>
    <x v="56"/>
    <x v="1"/>
    <x v="67"/>
    <x v="15"/>
    <x v="0"/>
    <x v="302"/>
    <x v="789"/>
    <x v="0"/>
    <x v="0"/>
    <x v="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12"/>
    <x v="46"/>
    <x v="63"/>
    <x v="0"/>
    <x v="41"/>
    <x v="53"/>
    <x v="53"/>
    <x v="49"/>
    <x v="49"/>
    <x v="0"/>
    <x v="1790"/>
    <x v="1959"/>
    <x v="1396"/>
    <x v="347"/>
    <x v="53"/>
    <x v="282"/>
    <x v="140"/>
    <x v="2"/>
    <x v="41"/>
    <x v="22"/>
    <x v="1"/>
    <x v="278"/>
    <x v="306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2"/>
    <x v="39"/>
    <x v="64"/>
    <x v="0"/>
    <x v="35"/>
    <x v="54"/>
    <x v="54"/>
    <x v="50"/>
    <x v="50"/>
    <x v="0"/>
    <x v="1791"/>
    <x v="1960"/>
    <x v="1055"/>
    <x v="36"/>
    <x v="45"/>
    <x v="55"/>
    <x v="29"/>
    <x v="0"/>
    <x v="48"/>
    <x v="23"/>
    <x v="4"/>
    <x v="115"/>
    <x v="4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2"/>
    <x v="27"/>
    <x v="65"/>
    <x v="0"/>
    <x v="23"/>
    <x v="55"/>
    <x v="55"/>
    <x v="51"/>
    <x v="51"/>
    <x v="0"/>
    <x v="1792"/>
    <x v="1961"/>
    <x v="947"/>
    <x v="76"/>
    <x v="32"/>
    <x v="51"/>
    <x v="98"/>
    <x v="2"/>
    <x v="36"/>
    <x v="13"/>
    <x v="3"/>
    <x v="38"/>
    <x v="34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2"/>
    <x v="11"/>
    <x v="67"/>
    <x v="0"/>
    <x v="11"/>
    <x v="56"/>
    <x v="56"/>
    <x v="52"/>
    <x v="52"/>
    <x v="0"/>
    <x v="1793"/>
    <x v="1962"/>
    <x v="486"/>
    <x v="123"/>
    <x v="45"/>
    <x v="1208"/>
    <x v="54"/>
    <x v="2"/>
    <x v="13"/>
    <x v="9"/>
    <x v="2"/>
    <x v="174"/>
    <x v="76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2"/>
    <x v="46"/>
    <x v="68"/>
    <x v="0"/>
    <x v="41"/>
    <x v="57"/>
    <x v="57"/>
    <x v="53"/>
    <x v="53"/>
    <x v="0"/>
    <x v="1794"/>
    <x v="636"/>
    <x v="1397"/>
    <x v="193"/>
    <x v="33"/>
    <x v="697"/>
    <x v="49"/>
    <x v="2"/>
    <x v="130"/>
    <x v="19"/>
    <x v="3"/>
    <x v="52"/>
    <x v="37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2"/>
    <x v="30"/>
    <x v="69"/>
    <x v="0"/>
    <x v="26"/>
    <x v="58"/>
    <x v="58"/>
    <x v="54"/>
    <x v="54"/>
    <x v="0"/>
    <x v="1795"/>
    <x v="1963"/>
    <x v="673"/>
    <x v="333"/>
    <x v="26"/>
    <x v="56"/>
    <x v="26"/>
    <x v="1"/>
    <x v="26"/>
    <x v="23"/>
    <x v="2"/>
    <x v="27"/>
    <x v="82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2"/>
    <x v="30"/>
    <x v="70"/>
    <x v="1"/>
    <x v="26"/>
    <x v="59"/>
    <x v="59"/>
    <x v="55"/>
    <x v="55"/>
    <x v="0"/>
    <x v="419"/>
    <x v="1964"/>
    <x v="1371"/>
    <x v="249"/>
    <x v="59"/>
    <x v="1209"/>
    <x v="39"/>
    <x v="1"/>
    <x v="12"/>
    <x v="18"/>
    <x v="3"/>
    <x v="57"/>
    <x v="22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2"/>
    <x v="48"/>
    <x v="71"/>
    <x v="0"/>
    <x v="42"/>
    <x v="60"/>
    <x v="60"/>
    <x v="56"/>
    <x v="56"/>
    <x v="0"/>
    <x v="1796"/>
    <x v="1965"/>
    <x v="382"/>
    <x v="306"/>
    <x v="35"/>
    <x v="696"/>
    <x v="26"/>
    <x v="2"/>
    <x v="21"/>
    <x v="23"/>
    <x v="3"/>
    <x v="32"/>
    <x v="59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12"/>
    <x v="49"/>
    <x v="72"/>
    <x v="0"/>
    <x v="43"/>
    <x v="61"/>
    <x v="61"/>
    <x v="57"/>
    <x v="57"/>
    <x v="0"/>
    <x v="1797"/>
    <x v="1966"/>
    <x v="0"/>
    <x v="400"/>
    <x v="48"/>
    <x v="436"/>
    <x v="56"/>
    <x v="2"/>
    <x v="103"/>
    <x v="16"/>
    <x v="2"/>
    <x v="192"/>
    <x v="7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12"/>
    <x v="50"/>
    <x v="73"/>
    <x v="0"/>
    <x v="44"/>
    <x v="62"/>
    <x v="62"/>
    <x v="58"/>
    <x v="58"/>
    <x v="0"/>
    <x v="1798"/>
    <x v="1967"/>
    <x v="70"/>
    <x v="200"/>
    <x v="49"/>
    <x v="1210"/>
    <x v="74"/>
    <x v="2"/>
    <x v="5"/>
    <x v="22"/>
    <x v="3"/>
    <x v="93"/>
    <x v="906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13"/>
    <x v="18"/>
    <x v="19"/>
    <x v="0"/>
    <x v="18"/>
    <x v="19"/>
    <x v="19"/>
    <x v="19"/>
    <x v="19"/>
    <x v="0"/>
    <x v="1799"/>
    <x v="1968"/>
    <x v="1398"/>
    <x v="237"/>
    <x v="28"/>
    <x v="1211"/>
    <x v="177"/>
    <x v="1"/>
    <x v="176"/>
    <x v="49"/>
    <x v="0"/>
    <x v="363"/>
    <x v="50"/>
    <x v="0"/>
    <x v="0"/>
    <x v="1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13"/>
    <x v="11"/>
    <x v="21"/>
    <x v="1"/>
    <x v="11"/>
    <x v="20"/>
    <x v="20"/>
    <x v="20"/>
    <x v="20"/>
    <x v="0"/>
    <x v="1800"/>
    <x v="1969"/>
    <x v="1190"/>
    <x v="263"/>
    <x v="46"/>
    <x v="1212"/>
    <x v="91"/>
    <x v="2"/>
    <x v="7"/>
    <x v="85"/>
    <x v="3"/>
    <x v="192"/>
    <x v="94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3"/>
    <x v="24"/>
    <x v="31"/>
    <x v="0"/>
    <x v="21"/>
    <x v="27"/>
    <x v="27"/>
    <x v="23"/>
    <x v="23"/>
    <x v="0"/>
    <x v="1801"/>
    <x v="1970"/>
    <x v="1399"/>
    <x v="422"/>
    <x v="73"/>
    <x v="1213"/>
    <x v="150"/>
    <x v="7"/>
    <x v="93"/>
    <x v="38"/>
    <x v="1"/>
    <x v="220"/>
    <x v="341"/>
    <x v="0"/>
    <x v="0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13"/>
    <x v="25"/>
    <x v="32"/>
    <x v="0"/>
    <x v="22"/>
    <x v="28"/>
    <x v="28"/>
    <x v="24"/>
    <x v="24"/>
    <x v="0"/>
    <x v="1802"/>
    <x v="1971"/>
    <x v="1400"/>
    <x v="32"/>
    <x v="16"/>
    <x v="306"/>
    <x v="43"/>
    <x v="2"/>
    <x v="32"/>
    <x v="16"/>
    <x v="3"/>
    <x v="57"/>
    <x v="48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3"/>
    <x v="27"/>
    <x v="35"/>
    <x v="1"/>
    <x v="23"/>
    <x v="30"/>
    <x v="30"/>
    <x v="26"/>
    <x v="26"/>
    <x v="0"/>
    <x v="1803"/>
    <x v="1972"/>
    <x v="1401"/>
    <x v="244"/>
    <x v="38"/>
    <x v="1214"/>
    <x v="74"/>
    <x v="2"/>
    <x v="128"/>
    <x v="7"/>
    <x v="2"/>
    <x v="246"/>
    <x v="34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3"/>
    <x v="30"/>
    <x v="38"/>
    <x v="1"/>
    <x v="26"/>
    <x v="33"/>
    <x v="33"/>
    <x v="29"/>
    <x v="29"/>
    <x v="0"/>
    <x v="1804"/>
    <x v="1973"/>
    <x v="1402"/>
    <x v="508"/>
    <x v="74"/>
    <x v="1215"/>
    <x v="29"/>
    <x v="1"/>
    <x v="5"/>
    <x v="16"/>
    <x v="2"/>
    <x v="106"/>
    <x v="945"/>
    <x v="0"/>
    <x v="0"/>
    <x v="4"/>
    <x v="7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32"/>
    <x v="32"/>
    <x v="26"/>
  </r>
  <r>
    <x v="113"/>
    <x v="31"/>
    <x v="39"/>
    <x v="0"/>
    <x v="27"/>
    <x v="34"/>
    <x v="34"/>
    <x v="30"/>
    <x v="30"/>
    <x v="0"/>
    <x v="1791"/>
    <x v="1974"/>
    <x v="267"/>
    <x v="429"/>
    <x v="56"/>
    <x v="1216"/>
    <x v="54"/>
    <x v="2"/>
    <x v="60"/>
    <x v="31"/>
    <x v="3"/>
    <x v="128"/>
    <x v="52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3"/>
    <x v="34"/>
    <x v="42"/>
    <x v="0"/>
    <x v="30"/>
    <x v="37"/>
    <x v="37"/>
    <x v="33"/>
    <x v="33"/>
    <x v="0"/>
    <x v="626"/>
    <x v="1975"/>
    <x v="1403"/>
    <x v="12"/>
    <x v="16"/>
    <x v="297"/>
    <x v="72"/>
    <x v="2"/>
    <x v="23"/>
    <x v="47"/>
    <x v="2"/>
    <x v="252"/>
    <x v="41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13"/>
    <x v="4"/>
    <x v="45"/>
    <x v="1"/>
    <x v="4"/>
    <x v="39"/>
    <x v="39"/>
    <x v="35"/>
    <x v="35"/>
    <x v="0"/>
    <x v="1805"/>
    <x v="1976"/>
    <x v="316"/>
    <x v="202"/>
    <x v="35"/>
    <x v="670"/>
    <x v="28"/>
    <x v="2"/>
    <x v="23"/>
    <x v="22"/>
    <x v="3"/>
    <x v="61"/>
    <x v="94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13"/>
    <x v="37"/>
    <x v="46"/>
    <x v="0"/>
    <x v="33"/>
    <x v="40"/>
    <x v="40"/>
    <x v="36"/>
    <x v="36"/>
    <x v="0"/>
    <x v="1806"/>
    <x v="1977"/>
    <x v="1404"/>
    <x v="179"/>
    <x v="11"/>
    <x v="157"/>
    <x v="91"/>
    <x v="1"/>
    <x v="56"/>
    <x v="3"/>
    <x v="3"/>
    <x v="10"/>
    <x v="53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3"/>
    <x v="37"/>
    <x v="47"/>
    <x v="0"/>
    <x v="33"/>
    <x v="41"/>
    <x v="41"/>
    <x v="37"/>
    <x v="37"/>
    <x v="0"/>
    <x v="498"/>
    <x v="1978"/>
    <x v="473"/>
    <x v="28"/>
    <x v="17"/>
    <x v="937"/>
    <x v="76"/>
    <x v="2"/>
    <x v="20"/>
    <x v="9"/>
    <x v="3"/>
    <x v="17"/>
    <x v="947"/>
    <x v="0"/>
    <x v="0"/>
    <x v="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3"/>
    <x v="39"/>
    <x v="50"/>
    <x v="0"/>
    <x v="35"/>
    <x v="44"/>
    <x v="44"/>
    <x v="40"/>
    <x v="40"/>
    <x v="0"/>
    <x v="1807"/>
    <x v="1979"/>
    <x v="1405"/>
    <x v="115"/>
    <x v="0"/>
    <x v="320"/>
    <x v="66"/>
    <x v="1"/>
    <x v="9"/>
    <x v="23"/>
    <x v="3"/>
    <x v="115"/>
    <x v="43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3"/>
    <x v="40"/>
    <x v="51"/>
    <x v="0"/>
    <x v="36"/>
    <x v="45"/>
    <x v="45"/>
    <x v="41"/>
    <x v="41"/>
    <x v="0"/>
    <x v="1808"/>
    <x v="1980"/>
    <x v="1406"/>
    <x v="88"/>
    <x v="4"/>
    <x v="249"/>
    <x v="74"/>
    <x v="1"/>
    <x v="12"/>
    <x v="65"/>
    <x v="3"/>
    <x v="110"/>
    <x v="93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3"/>
    <x v="31"/>
    <x v="55"/>
    <x v="0"/>
    <x v="27"/>
    <x v="49"/>
    <x v="49"/>
    <x v="45"/>
    <x v="45"/>
    <x v="0"/>
    <x v="1022"/>
    <x v="1981"/>
    <x v="986"/>
    <x v="626"/>
    <x v="11"/>
    <x v="916"/>
    <x v="25"/>
    <x v="1"/>
    <x v="13"/>
    <x v="15"/>
    <x v="3"/>
    <x v="122"/>
    <x v="70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3"/>
    <x v="25"/>
    <x v="57"/>
    <x v="0"/>
    <x v="22"/>
    <x v="51"/>
    <x v="51"/>
    <x v="47"/>
    <x v="47"/>
    <x v="0"/>
    <x v="540"/>
    <x v="1982"/>
    <x v="1388"/>
    <x v="549"/>
    <x v="10"/>
    <x v="991"/>
    <x v="64"/>
    <x v="2"/>
    <x v="17"/>
    <x v="23"/>
    <x v="3"/>
    <x v="77"/>
    <x v="16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3"/>
    <x v="45"/>
    <x v="59"/>
    <x v="0"/>
    <x v="36"/>
    <x v="50"/>
    <x v="50"/>
    <x v="46"/>
    <x v="46"/>
    <x v="0"/>
    <x v="1809"/>
    <x v="1983"/>
    <x v="1407"/>
    <x v="130"/>
    <x v="32"/>
    <x v="1107"/>
    <x v="206"/>
    <x v="1"/>
    <x v="55"/>
    <x v="5"/>
    <x v="2"/>
    <x v="70"/>
    <x v="65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3"/>
    <x v="43"/>
    <x v="60"/>
    <x v="0"/>
    <x v="39"/>
    <x v="48"/>
    <x v="48"/>
    <x v="44"/>
    <x v="44"/>
    <x v="0"/>
    <x v="519"/>
    <x v="1984"/>
    <x v="392"/>
    <x v="516"/>
    <x v="23"/>
    <x v="402"/>
    <x v="28"/>
    <x v="1"/>
    <x v="32"/>
    <x v="31"/>
    <x v="3"/>
    <x v="103"/>
    <x v="9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13"/>
    <x v="42"/>
    <x v="62"/>
    <x v="0"/>
    <x v="38"/>
    <x v="47"/>
    <x v="47"/>
    <x v="43"/>
    <x v="43"/>
    <x v="0"/>
    <x v="1810"/>
    <x v="1985"/>
    <x v="1213"/>
    <x v="399"/>
    <x v="16"/>
    <x v="1175"/>
    <x v="13"/>
    <x v="1"/>
    <x v="34"/>
    <x v="18"/>
    <x v="3"/>
    <x v="38"/>
    <x v="158"/>
    <x v="0"/>
    <x v="0"/>
    <x v="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13"/>
    <x v="46"/>
    <x v="63"/>
    <x v="0"/>
    <x v="41"/>
    <x v="53"/>
    <x v="53"/>
    <x v="49"/>
    <x v="49"/>
    <x v="0"/>
    <x v="1811"/>
    <x v="1986"/>
    <x v="1408"/>
    <x v="256"/>
    <x v="86"/>
    <x v="1217"/>
    <x v="125"/>
    <x v="1"/>
    <x v="114"/>
    <x v="31"/>
    <x v="1"/>
    <x v="178"/>
    <x v="58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3"/>
    <x v="39"/>
    <x v="64"/>
    <x v="0"/>
    <x v="35"/>
    <x v="54"/>
    <x v="54"/>
    <x v="50"/>
    <x v="50"/>
    <x v="0"/>
    <x v="1812"/>
    <x v="1987"/>
    <x v="1409"/>
    <x v="99"/>
    <x v="32"/>
    <x v="631"/>
    <x v="25"/>
    <x v="2"/>
    <x v="55"/>
    <x v="23"/>
    <x v="1"/>
    <x v="21"/>
    <x v="12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3"/>
    <x v="27"/>
    <x v="65"/>
    <x v="0"/>
    <x v="23"/>
    <x v="55"/>
    <x v="55"/>
    <x v="51"/>
    <x v="51"/>
    <x v="0"/>
    <x v="1813"/>
    <x v="1988"/>
    <x v="1410"/>
    <x v="200"/>
    <x v="62"/>
    <x v="403"/>
    <x v="106"/>
    <x v="2"/>
    <x v="139"/>
    <x v="7"/>
    <x v="4"/>
    <x v="218"/>
    <x v="203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3"/>
    <x v="11"/>
    <x v="67"/>
    <x v="0"/>
    <x v="11"/>
    <x v="56"/>
    <x v="56"/>
    <x v="52"/>
    <x v="52"/>
    <x v="0"/>
    <x v="1814"/>
    <x v="1211"/>
    <x v="789"/>
    <x v="571"/>
    <x v="45"/>
    <x v="1011"/>
    <x v="43"/>
    <x v="0"/>
    <x v="23"/>
    <x v="8"/>
    <x v="3"/>
    <x v="86"/>
    <x v="78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3"/>
    <x v="46"/>
    <x v="68"/>
    <x v="0"/>
    <x v="41"/>
    <x v="57"/>
    <x v="57"/>
    <x v="53"/>
    <x v="53"/>
    <x v="0"/>
    <x v="1815"/>
    <x v="1989"/>
    <x v="967"/>
    <x v="263"/>
    <x v="33"/>
    <x v="1132"/>
    <x v="108"/>
    <x v="2"/>
    <x v="84"/>
    <x v="16"/>
    <x v="3"/>
    <x v="200"/>
    <x v="41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3"/>
    <x v="30"/>
    <x v="69"/>
    <x v="0"/>
    <x v="26"/>
    <x v="58"/>
    <x v="58"/>
    <x v="54"/>
    <x v="54"/>
    <x v="0"/>
    <x v="1816"/>
    <x v="1990"/>
    <x v="601"/>
    <x v="76"/>
    <x v="51"/>
    <x v="729"/>
    <x v="21"/>
    <x v="2"/>
    <x v="7"/>
    <x v="18"/>
    <x v="3"/>
    <x v="106"/>
    <x v="49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3"/>
    <x v="30"/>
    <x v="70"/>
    <x v="1"/>
    <x v="26"/>
    <x v="59"/>
    <x v="59"/>
    <x v="55"/>
    <x v="55"/>
    <x v="0"/>
    <x v="1817"/>
    <x v="1991"/>
    <x v="253"/>
    <x v="494"/>
    <x v="75"/>
    <x v="322"/>
    <x v="28"/>
    <x v="2"/>
    <x v="60"/>
    <x v="19"/>
    <x v="3"/>
    <x v="23"/>
    <x v="94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3"/>
    <x v="48"/>
    <x v="71"/>
    <x v="0"/>
    <x v="42"/>
    <x v="60"/>
    <x v="60"/>
    <x v="56"/>
    <x v="56"/>
    <x v="0"/>
    <x v="1818"/>
    <x v="1992"/>
    <x v="402"/>
    <x v="627"/>
    <x v="68"/>
    <x v="1159"/>
    <x v="43"/>
    <x v="2"/>
    <x v="17"/>
    <x v="18"/>
    <x v="3"/>
    <x v="23"/>
    <x v="56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13"/>
    <x v="49"/>
    <x v="72"/>
    <x v="0"/>
    <x v="43"/>
    <x v="61"/>
    <x v="61"/>
    <x v="57"/>
    <x v="57"/>
    <x v="0"/>
    <x v="1819"/>
    <x v="1993"/>
    <x v="1411"/>
    <x v="628"/>
    <x v="55"/>
    <x v="213"/>
    <x v="162"/>
    <x v="2"/>
    <x v="44"/>
    <x v="13"/>
    <x v="3"/>
    <x v="339"/>
    <x v="513"/>
    <x v="0"/>
    <x v="0"/>
    <x v="8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13"/>
    <x v="50"/>
    <x v="73"/>
    <x v="0"/>
    <x v="44"/>
    <x v="62"/>
    <x v="62"/>
    <x v="58"/>
    <x v="58"/>
    <x v="0"/>
    <x v="1820"/>
    <x v="1994"/>
    <x v="167"/>
    <x v="200"/>
    <x v="36"/>
    <x v="1218"/>
    <x v="64"/>
    <x v="2"/>
    <x v="94"/>
    <x v="15"/>
    <x v="1"/>
    <x v="280"/>
    <x v="403"/>
    <x v="0"/>
    <x v="0"/>
    <x v="2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14"/>
    <x v="18"/>
    <x v="19"/>
    <x v="0"/>
    <x v="18"/>
    <x v="19"/>
    <x v="19"/>
    <x v="19"/>
    <x v="19"/>
    <x v="0"/>
    <x v="1821"/>
    <x v="1995"/>
    <x v="1412"/>
    <x v="192"/>
    <x v="54"/>
    <x v="710"/>
    <x v="257"/>
    <x v="1"/>
    <x v="170"/>
    <x v="148"/>
    <x v="8"/>
    <x v="364"/>
    <x v="102"/>
    <x v="0"/>
    <x v="0"/>
    <x v="4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14"/>
    <x v="11"/>
    <x v="21"/>
    <x v="1"/>
    <x v="11"/>
    <x v="20"/>
    <x v="20"/>
    <x v="20"/>
    <x v="20"/>
    <x v="0"/>
    <x v="1822"/>
    <x v="1996"/>
    <x v="1263"/>
    <x v="629"/>
    <x v="52"/>
    <x v="1219"/>
    <x v="72"/>
    <x v="2"/>
    <x v="5"/>
    <x v="5"/>
    <x v="2"/>
    <x v="192"/>
    <x v="95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33"/>
    <x v="33"/>
    <x v="11"/>
  </r>
  <r>
    <x v="114"/>
    <x v="24"/>
    <x v="31"/>
    <x v="0"/>
    <x v="21"/>
    <x v="27"/>
    <x v="27"/>
    <x v="23"/>
    <x v="23"/>
    <x v="0"/>
    <x v="1823"/>
    <x v="1997"/>
    <x v="1413"/>
    <x v="548"/>
    <x v="67"/>
    <x v="1220"/>
    <x v="91"/>
    <x v="0"/>
    <x v="62"/>
    <x v="136"/>
    <x v="11"/>
    <x v="342"/>
    <x v="951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14"/>
    <x v="25"/>
    <x v="32"/>
    <x v="0"/>
    <x v="22"/>
    <x v="28"/>
    <x v="28"/>
    <x v="24"/>
    <x v="24"/>
    <x v="0"/>
    <x v="1824"/>
    <x v="1998"/>
    <x v="513"/>
    <x v="16"/>
    <x v="7"/>
    <x v="1133"/>
    <x v="54"/>
    <x v="2"/>
    <x v="11"/>
    <x v="16"/>
    <x v="3"/>
    <x v="219"/>
    <x v="51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4"/>
    <x v="27"/>
    <x v="35"/>
    <x v="1"/>
    <x v="23"/>
    <x v="30"/>
    <x v="30"/>
    <x v="26"/>
    <x v="26"/>
    <x v="0"/>
    <x v="1825"/>
    <x v="1999"/>
    <x v="1307"/>
    <x v="120"/>
    <x v="24"/>
    <x v="1221"/>
    <x v="72"/>
    <x v="1"/>
    <x v="101"/>
    <x v="26"/>
    <x v="1"/>
    <x v="204"/>
    <x v="532"/>
    <x v="0"/>
    <x v="0"/>
    <x v="1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4"/>
    <x v="30"/>
    <x v="38"/>
    <x v="1"/>
    <x v="26"/>
    <x v="33"/>
    <x v="33"/>
    <x v="29"/>
    <x v="29"/>
    <x v="0"/>
    <x v="1826"/>
    <x v="2000"/>
    <x v="1414"/>
    <x v="426"/>
    <x v="29"/>
    <x v="824"/>
    <x v="64"/>
    <x v="2"/>
    <x v="56"/>
    <x v="31"/>
    <x v="4"/>
    <x v="38"/>
    <x v="952"/>
    <x v="0"/>
    <x v="0"/>
    <x v="1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4"/>
    <x v="31"/>
    <x v="39"/>
    <x v="0"/>
    <x v="27"/>
    <x v="34"/>
    <x v="34"/>
    <x v="30"/>
    <x v="30"/>
    <x v="0"/>
    <x v="1827"/>
    <x v="2001"/>
    <x v="306"/>
    <x v="387"/>
    <x v="40"/>
    <x v="451"/>
    <x v="43"/>
    <x v="0"/>
    <x v="9"/>
    <x v="10"/>
    <x v="3"/>
    <x v="106"/>
    <x v="62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4"/>
    <x v="34"/>
    <x v="42"/>
    <x v="0"/>
    <x v="30"/>
    <x v="37"/>
    <x v="37"/>
    <x v="33"/>
    <x v="33"/>
    <x v="0"/>
    <x v="1173"/>
    <x v="2002"/>
    <x v="1415"/>
    <x v="212"/>
    <x v="14"/>
    <x v="657"/>
    <x v="21"/>
    <x v="0"/>
    <x v="23"/>
    <x v="58"/>
    <x v="2"/>
    <x v="163"/>
    <x v="78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14"/>
    <x v="4"/>
    <x v="45"/>
    <x v="1"/>
    <x v="4"/>
    <x v="39"/>
    <x v="39"/>
    <x v="35"/>
    <x v="35"/>
    <x v="0"/>
    <x v="914"/>
    <x v="2003"/>
    <x v="1115"/>
    <x v="404"/>
    <x v="58"/>
    <x v="677"/>
    <x v="68"/>
    <x v="2"/>
    <x v="17"/>
    <x v="9"/>
    <x v="2"/>
    <x v="28"/>
    <x v="95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14"/>
    <x v="37"/>
    <x v="46"/>
    <x v="0"/>
    <x v="33"/>
    <x v="40"/>
    <x v="40"/>
    <x v="36"/>
    <x v="36"/>
    <x v="0"/>
    <x v="1044"/>
    <x v="2004"/>
    <x v="1416"/>
    <x v="149"/>
    <x v="10"/>
    <x v="1082"/>
    <x v="10"/>
    <x v="2"/>
    <x v="55"/>
    <x v="45"/>
    <x v="3"/>
    <x v="120"/>
    <x v="95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4"/>
    <x v="37"/>
    <x v="47"/>
    <x v="0"/>
    <x v="33"/>
    <x v="41"/>
    <x v="41"/>
    <x v="37"/>
    <x v="37"/>
    <x v="0"/>
    <x v="1061"/>
    <x v="2005"/>
    <x v="1233"/>
    <x v="295"/>
    <x v="19"/>
    <x v="656"/>
    <x v="72"/>
    <x v="2"/>
    <x v="48"/>
    <x v="8"/>
    <x v="2"/>
    <x v="22"/>
    <x v="16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4"/>
    <x v="39"/>
    <x v="50"/>
    <x v="0"/>
    <x v="35"/>
    <x v="44"/>
    <x v="44"/>
    <x v="40"/>
    <x v="40"/>
    <x v="0"/>
    <x v="1828"/>
    <x v="2006"/>
    <x v="1408"/>
    <x v="508"/>
    <x v="15"/>
    <x v="1172"/>
    <x v="74"/>
    <x v="2"/>
    <x v="72"/>
    <x v="16"/>
    <x v="3"/>
    <x v="106"/>
    <x v="95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4"/>
    <x v="40"/>
    <x v="51"/>
    <x v="0"/>
    <x v="36"/>
    <x v="45"/>
    <x v="45"/>
    <x v="41"/>
    <x v="41"/>
    <x v="0"/>
    <x v="1829"/>
    <x v="2007"/>
    <x v="1417"/>
    <x v="157"/>
    <x v="4"/>
    <x v="294"/>
    <x v="94"/>
    <x v="2"/>
    <x v="9"/>
    <x v="65"/>
    <x v="2"/>
    <x v="38"/>
    <x v="95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4"/>
    <x v="31"/>
    <x v="55"/>
    <x v="0"/>
    <x v="27"/>
    <x v="49"/>
    <x v="49"/>
    <x v="45"/>
    <x v="45"/>
    <x v="0"/>
    <x v="1830"/>
    <x v="2008"/>
    <x v="826"/>
    <x v="535"/>
    <x v="2"/>
    <x v="1222"/>
    <x v="48"/>
    <x v="2"/>
    <x v="72"/>
    <x v="15"/>
    <x v="3"/>
    <x v="97"/>
    <x v="56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4"/>
    <x v="25"/>
    <x v="57"/>
    <x v="0"/>
    <x v="22"/>
    <x v="51"/>
    <x v="51"/>
    <x v="47"/>
    <x v="47"/>
    <x v="0"/>
    <x v="1831"/>
    <x v="2009"/>
    <x v="1418"/>
    <x v="128"/>
    <x v="3"/>
    <x v="774"/>
    <x v="106"/>
    <x v="1"/>
    <x v="19"/>
    <x v="16"/>
    <x v="2"/>
    <x v="21"/>
    <x v="52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4"/>
    <x v="45"/>
    <x v="59"/>
    <x v="0"/>
    <x v="36"/>
    <x v="50"/>
    <x v="50"/>
    <x v="46"/>
    <x v="46"/>
    <x v="0"/>
    <x v="1832"/>
    <x v="2010"/>
    <x v="905"/>
    <x v="102"/>
    <x v="39"/>
    <x v="1031"/>
    <x v="135"/>
    <x v="1"/>
    <x v="69"/>
    <x v="25"/>
    <x v="3"/>
    <x v="262"/>
    <x v="28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4"/>
    <x v="43"/>
    <x v="60"/>
    <x v="0"/>
    <x v="39"/>
    <x v="48"/>
    <x v="48"/>
    <x v="44"/>
    <x v="44"/>
    <x v="0"/>
    <x v="1833"/>
    <x v="1400"/>
    <x v="1419"/>
    <x v="268"/>
    <x v="17"/>
    <x v="1223"/>
    <x v="71"/>
    <x v="2"/>
    <x v="12"/>
    <x v="35"/>
    <x v="3"/>
    <x v="78"/>
    <x v="95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14"/>
    <x v="42"/>
    <x v="62"/>
    <x v="0"/>
    <x v="38"/>
    <x v="47"/>
    <x v="47"/>
    <x v="43"/>
    <x v="43"/>
    <x v="0"/>
    <x v="1374"/>
    <x v="2011"/>
    <x v="1420"/>
    <x v="554"/>
    <x v="7"/>
    <x v="657"/>
    <x v="62"/>
    <x v="2"/>
    <x v="73"/>
    <x v="22"/>
    <x v="2"/>
    <x v="70"/>
    <x v="958"/>
    <x v="0"/>
    <x v="0"/>
    <x v="8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14"/>
    <x v="46"/>
    <x v="63"/>
    <x v="0"/>
    <x v="41"/>
    <x v="53"/>
    <x v="53"/>
    <x v="49"/>
    <x v="49"/>
    <x v="0"/>
    <x v="1834"/>
    <x v="2012"/>
    <x v="1027"/>
    <x v="218"/>
    <x v="87"/>
    <x v="899"/>
    <x v="83"/>
    <x v="0"/>
    <x v="77"/>
    <x v="26"/>
    <x v="1"/>
    <x v="274"/>
    <x v="486"/>
    <x v="0"/>
    <x v="0"/>
    <x v="2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4"/>
    <x v="39"/>
    <x v="64"/>
    <x v="0"/>
    <x v="35"/>
    <x v="54"/>
    <x v="54"/>
    <x v="50"/>
    <x v="50"/>
    <x v="0"/>
    <x v="1835"/>
    <x v="553"/>
    <x v="789"/>
    <x v="434"/>
    <x v="32"/>
    <x v="332"/>
    <x v="79"/>
    <x v="0"/>
    <x v="55"/>
    <x v="23"/>
    <x v="1"/>
    <x v="77"/>
    <x v="37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4"/>
    <x v="27"/>
    <x v="65"/>
    <x v="0"/>
    <x v="23"/>
    <x v="55"/>
    <x v="55"/>
    <x v="51"/>
    <x v="51"/>
    <x v="0"/>
    <x v="1836"/>
    <x v="2013"/>
    <x v="1409"/>
    <x v="442"/>
    <x v="0"/>
    <x v="426"/>
    <x v="17"/>
    <x v="1"/>
    <x v="101"/>
    <x v="15"/>
    <x v="0"/>
    <x v="302"/>
    <x v="18"/>
    <x v="0"/>
    <x v="0"/>
    <x v="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4"/>
    <x v="11"/>
    <x v="67"/>
    <x v="0"/>
    <x v="11"/>
    <x v="56"/>
    <x v="56"/>
    <x v="52"/>
    <x v="52"/>
    <x v="0"/>
    <x v="1837"/>
    <x v="2014"/>
    <x v="267"/>
    <x v="458"/>
    <x v="23"/>
    <x v="1128"/>
    <x v="43"/>
    <x v="2"/>
    <x v="19"/>
    <x v="9"/>
    <x v="2"/>
    <x v="72"/>
    <x v="95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4"/>
    <x v="46"/>
    <x v="68"/>
    <x v="0"/>
    <x v="41"/>
    <x v="57"/>
    <x v="57"/>
    <x v="53"/>
    <x v="53"/>
    <x v="0"/>
    <x v="497"/>
    <x v="2015"/>
    <x v="1372"/>
    <x v="144"/>
    <x v="33"/>
    <x v="1142"/>
    <x v="82"/>
    <x v="0"/>
    <x v="93"/>
    <x v="22"/>
    <x v="1"/>
    <x v="75"/>
    <x v="148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4"/>
    <x v="30"/>
    <x v="69"/>
    <x v="0"/>
    <x v="26"/>
    <x v="58"/>
    <x v="58"/>
    <x v="54"/>
    <x v="54"/>
    <x v="0"/>
    <x v="1838"/>
    <x v="2016"/>
    <x v="236"/>
    <x v="500"/>
    <x v="35"/>
    <x v="1224"/>
    <x v="33"/>
    <x v="1"/>
    <x v="64"/>
    <x v="17"/>
    <x v="8"/>
    <x v="148"/>
    <x v="11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4"/>
    <x v="30"/>
    <x v="70"/>
    <x v="1"/>
    <x v="26"/>
    <x v="59"/>
    <x v="59"/>
    <x v="55"/>
    <x v="55"/>
    <x v="0"/>
    <x v="1839"/>
    <x v="2017"/>
    <x v="1028"/>
    <x v="251"/>
    <x v="76"/>
    <x v="1225"/>
    <x v="24"/>
    <x v="2"/>
    <x v="17"/>
    <x v="18"/>
    <x v="3"/>
    <x v="57"/>
    <x v="96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4"/>
    <x v="48"/>
    <x v="71"/>
    <x v="0"/>
    <x v="42"/>
    <x v="60"/>
    <x v="60"/>
    <x v="56"/>
    <x v="56"/>
    <x v="0"/>
    <x v="1840"/>
    <x v="2018"/>
    <x v="1421"/>
    <x v="630"/>
    <x v="82"/>
    <x v="1226"/>
    <x v="29"/>
    <x v="1"/>
    <x v="72"/>
    <x v="31"/>
    <x v="3"/>
    <x v="86"/>
    <x v="95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14"/>
    <x v="49"/>
    <x v="72"/>
    <x v="0"/>
    <x v="43"/>
    <x v="61"/>
    <x v="61"/>
    <x v="57"/>
    <x v="57"/>
    <x v="0"/>
    <x v="1841"/>
    <x v="825"/>
    <x v="1422"/>
    <x v="631"/>
    <x v="20"/>
    <x v="889"/>
    <x v="5"/>
    <x v="1"/>
    <x v="73"/>
    <x v="31"/>
    <x v="2"/>
    <x v="288"/>
    <x v="75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14"/>
    <x v="50"/>
    <x v="73"/>
    <x v="0"/>
    <x v="44"/>
    <x v="62"/>
    <x v="62"/>
    <x v="58"/>
    <x v="58"/>
    <x v="0"/>
    <x v="1842"/>
    <x v="2019"/>
    <x v="47"/>
    <x v="43"/>
    <x v="82"/>
    <x v="1227"/>
    <x v="125"/>
    <x v="2"/>
    <x v="97"/>
    <x v="31"/>
    <x v="2"/>
    <x v="280"/>
    <x v="298"/>
    <x v="0"/>
    <x v="0"/>
    <x v="2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15"/>
    <x v="18"/>
    <x v="19"/>
    <x v="0"/>
    <x v="18"/>
    <x v="19"/>
    <x v="19"/>
    <x v="19"/>
    <x v="19"/>
    <x v="0"/>
    <x v="1843"/>
    <x v="2020"/>
    <x v="185"/>
    <x v="195"/>
    <x v="30"/>
    <x v="1228"/>
    <x v="100"/>
    <x v="1"/>
    <x v="22"/>
    <x v="99"/>
    <x v="5"/>
    <x v="365"/>
    <x v="196"/>
    <x v="0"/>
    <x v="0"/>
    <x v="2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15"/>
    <x v="11"/>
    <x v="21"/>
    <x v="1"/>
    <x v="11"/>
    <x v="20"/>
    <x v="20"/>
    <x v="20"/>
    <x v="20"/>
    <x v="0"/>
    <x v="1844"/>
    <x v="2021"/>
    <x v="1423"/>
    <x v="393"/>
    <x v="43"/>
    <x v="1229"/>
    <x v="98"/>
    <x v="1"/>
    <x v="13"/>
    <x v="9"/>
    <x v="4"/>
    <x v="156"/>
    <x v="96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5"/>
    <x v="24"/>
    <x v="31"/>
    <x v="0"/>
    <x v="21"/>
    <x v="27"/>
    <x v="27"/>
    <x v="23"/>
    <x v="23"/>
    <x v="0"/>
    <x v="1845"/>
    <x v="2022"/>
    <x v="1424"/>
    <x v="200"/>
    <x v="68"/>
    <x v="1230"/>
    <x v="66"/>
    <x v="2"/>
    <x v="126"/>
    <x v="20"/>
    <x v="2"/>
    <x v="280"/>
    <x v="5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15"/>
    <x v="25"/>
    <x v="32"/>
    <x v="0"/>
    <x v="22"/>
    <x v="28"/>
    <x v="28"/>
    <x v="24"/>
    <x v="24"/>
    <x v="0"/>
    <x v="1846"/>
    <x v="2023"/>
    <x v="1391"/>
    <x v="2"/>
    <x v="16"/>
    <x v="157"/>
    <x v="53"/>
    <x v="2"/>
    <x v="32"/>
    <x v="18"/>
    <x v="3"/>
    <x v="73"/>
    <x v="95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5"/>
    <x v="27"/>
    <x v="35"/>
    <x v="1"/>
    <x v="23"/>
    <x v="30"/>
    <x v="30"/>
    <x v="26"/>
    <x v="26"/>
    <x v="0"/>
    <x v="1847"/>
    <x v="2024"/>
    <x v="942"/>
    <x v="83"/>
    <x v="38"/>
    <x v="1042"/>
    <x v="21"/>
    <x v="2"/>
    <x v="124"/>
    <x v="7"/>
    <x v="3"/>
    <x v="50"/>
    <x v="546"/>
    <x v="0"/>
    <x v="0"/>
    <x v="1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5"/>
    <x v="30"/>
    <x v="38"/>
    <x v="1"/>
    <x v="26"/>
    <x v="33"/>
    <x v="33"/>
    <x v="29"/>
    <x v="29"/>
    <x v="0"/>
    <x v="1848"/>
    <x v="2025"/>
    <x v="1425"/>
    <x v="526"/>
    <x v="29"/>
    <x v="1231"/>
    <x v="94"/>
    <x v="2"/>
    <x v="103"/>
    <x v="22"/>
    <x v="3"/>
    <x v="15"/>
    <x v="962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5"/>
    <x v="31"/>
    <x v="39"/>
    <x v="0"/>
    <x v="27"/>
    <x v="34"/>
    <x v="34"/>
    <x v="30"/>
    <x v="30"/>
    <x v="0"/>
    <x v="1849"/>
    <x v="2026"/>
    <x v="683"/>
    <x v="80"/>
    <x v="22"/>
    <x v="1232"/>
    <x v="71"/>
    <x v="2"/>
    <x v="9"/>
    <x v="31"/>
    <x v="3"/>
    <x v="61"/>
    <x v="23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5"/>
    <x v="34"/>
    <x v="42"/>
    <x v="0"/>
    <x v="30"/>
    <x v="37"/>
    <x v="37"/>
    <x v="33"/>
    <x v="33"/>
    <x v="0"/>
    <x v="1850"/>
    <x v="2027"/>
    <x v="1426"/>
    <x v="565"/>
    <x v="16"/>
    <x v="1233"/>
    <x v="106"/>
    <x v="1"/>
    <x v="9"/>
    <x v="55"/>
    <x v="3"/>
    <x v="153"/>
    <x v="8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15"/>
    <x v="4"/>
    <x v="45"/>
    <x v="1"/>
    <x v="4"/>
    <x v="39"/>
    <x v="39"/>
    <x v="35"/>
    <x v="35"/>
    <x v="0"/>
    <x v="1077"/>
    <x v="2028"/>
    <x v="908"/>
    <x v="153"/>
    <x v="51"/>
    <x v="730"/>
    <x v="45"/>
    <x v="2"/>
    <x v="26"/>
    <x v="18"/>
    <x v="3"/>
    <x v="81"/>
    <x v="96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15"/>
    <x v="37"/>
    <x v="46"/>
    <x v="0"/>
    <x v="33"/>
    <x v="40"/>
    <x v="40"/>
    <x v="36"/>
    <x v="36"/>
    <x v="0"/>
    <x v="1851"/>
    <x v="2029"/>
    <x v="939"/>
    <x v="514"/>
    <x v="4"/>
    <x v="1234"/>
    <x v="40"/>
    <x v="2"/>
    <x v="56"/>
    <x v="2"/>
    <x v="1"/>
    <x v="206"/>
    <x v="56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5"/>
    <x v="37"/>
    <x v="47"/>
    <x v="0"/>
    <x v="33"/>
    <x v="41"/>
    <x v="41"/>
    <x v="37"/>
    <x v="37"/>
    <x v="0"/>
    <x v="1852"/>
    <x v="2030"/>
    <x v="1096"/>
    <x v="141"/>
    <x v="17"/>
    <x v="105"/>
    <x v="94"/>
    <x v="2"/>
    <x v="56"/>
    <x v="10"/>
    <x v="3"/>
    <x v="38"/>
    <x v="38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5"/>
    <x v="39"/>
    <x v="50"/>
    <x v="0"/>
    <x v="35"/>
    <x v="44"/>
    <x v="44"/>
    <x v="40"/>
    <x v="40"/>
    <x v="0"/>
    <x v="1853"/>
    <x v="2031"/>
    <x v="1427"/>
    <x v="495"/>
    <x v="15"/>
    <x v="92"/>
    <x v="24"/>
    <x v="2"/>
    <x v="60"/>
    <x v="16"/>
    <x v="1"/>
    <x v="49"/>
    <x v="73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5"/>
    <x v="40"/>
    <x v="51"/>
    <x v="0"/>
    <x v="36"/>
    <x v="45"/>
    <x v="45"/>
    <x v="41"/>
    <x v="41"/>
    <x v="0"/>
    <x v="1854"/>
    <x v="2032"/>
    <x v="1143"/>
    <x v="393"/>
    <x v="32"/>
    <x v="660"/>
    <x v="29"/>
    <x v="2"/>
    <x v="26"/>
    <x v="26"/>
    <x v="3"/>
    <x v="21"/>
    <x v="23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5"/>
    <x v="31"/>
    <x v="55"/>
    <x v="0"/>
    <x v="27"/>
    <x v="49"/>
    <x v="49"/>
    <x v="45"/>
    <x v="45"/>
    <x v="0"/>
    <x v="1855"/>
    <x v="2033"/>
    <x v="1428"/>
    <x v="323"/>
    <x v="48"/>
    <x v="415"/>
    <x v="54"/>
    <x v="2"/>
    <x v="9"/>
    <x v="15"/>
    <x v="3"/>
    <x v="72"/>
    <x v="56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5"/>
    <x v="25"/>
    <x v="57"/>
    <x v="0"/>
    <x v="22"/>
    <x v="51"/>
    <x v="51"/>
    <x v="47"/>
    <x v="47"/>
    <x v="0"/>
    <x v="1856"/>
    <x v="2034"/>
    <x v="1429"/>
    <x v="496"/>
    <x v="10"/>
    <x v="427"/>
    <x v="66"/>
    <x v="2"/>
    <x v="12"/>
    <x v="16"/>
    <x v="3"/>
    <x v="24"/>
    <x v="49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5"/>
    <x v="45"/>
    <x v="59"/>
    <x v="0"/>
    <x v="36"/>
    <x v="50"/>
    <x v="50"/>
    <x v="46"/>
    <x v="46"/>
    <x v="0"/>
    <x v="565"/>
    <x v="2035"/>
    <x v="1430"/>
    <x v="391"/>
    <x v="22"/>
    <x v="136"/>
    <x v="106"/>
    <x v="2"/>
    <x v="13"/>
    <x v="3"/>
    <x v="2"/>
    <x v="131"/>
    <x v="24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5"/>
    <x v="43"/>
    <x v="60"/>
    <x v="0"/>
    <x v="39"/>
    <x v="48"/>
    <x v="48"/>
    <x v="44"/>
    <x v="44"/>
    <x v="0"/>
    <x v="1857"/>
    <x v="2036"/>
    <x v="916"/>
    <x v="138"/>
    <x v="32"/>
    <x v="1206"/>
    <x v="68"/>
    <x v="1"/>
    <x v="19"/>
    <x v="35"/>
    <x v="2"/>
    <x v="23"/>
    <x v="96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15"/>
    <x v="42"/>
    <x v="62"/>
    <x v="0"/>
    <x v="38"/>
    <x v="47"/>
    <x v="47"/>
    <x v="43"/>
    <x v="43"/>
    <x v="0"/>
    <x v="1858"/>
    <x v="2037"/>
    <x v="1431"/>
    <x v="336"/>
    <x v="16"/>
    <x v="1078"/>
    <x v="13"/>
    <x v="1"/>
    <x v="64"/>
    <x v="19"/>
    <x v="0"/>
    <x v="75"/>
    <x v="506"/>
    <x v="0"/>
    <x v="0"/>
    <x v="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15"/>
    <x v="46"/>
    <x v="63"/>
    <x v="0"/>
    <x v="41"/>
    <x v="53"/>
    <x v="53"/>
    <x v="49"/>
    <x v="49"/>
    <x v="0"/>
    <x v="1859"/>
    <x v="2038"/>
    <x v="1432"/>
    <x v="396"/>
    <x v="88"/>
    <x v="1235"/>
    <x v="84"/>
    <x v="1"/>
    <x v="101"/>
    <x v="7"/>
    <x v="4"/>
    <x v="205"/>
    <x v="131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5"/>
    <x v="39"/>
    <x v="64"/>
    <x v="0"/>
    <x v="35"/>
    <x v="54"/>
    <x v="54"/>
    <x v="50"/>
    <x v="50"/>
    <x v="0"/>
    <x v="1860"/>
    <x v="2039"/>
    <x v="1433"/>
    <x v="274"/>
    <x v="39"/>
    <x v="1236"/>
    <x v="24"/>
    <x v="2"/>
    <x v="9"/>
    <x v="23"/>
    <x v="2"/>
    <x v="23"/>
    <x v="96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5"/>
    <x v="27"/>
    <x v="65"/>
    <x v="0"/>
    <x v="23"/>
    <x v="55"/>
    <x v="55"/>
    <x v="51"/>
    <x v="51"/>
    <x v="0"/>
    <x v="1861"/>
    <x v="2040"/>
    <x v="693"/>
    <x v="100"/>
    <x v="15"/>
    <x v="251"/>
    <x v="74"/>
    <x v="2"/>
    <x v="98"/>
    <x v="7"/>
    <x v="2"/>
    <x v="88"/>
    <x v="20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5"/>
    <x v="11"/>
    <x v="67"/>
    <x v="0"/>
    <x v="11"/>
    <x v="56"/>
    <x v="56"/>
    <x v="52"/>
    <x v="52"/>
    <x v="0"/>
    <x v="1862"/>
    <x v="2041"/>
    <x v="1371"/>
    <x v="76"/>
    <x v="32"/>
    <x v="458"/>
    <x v="61"/>
    <x v="2"/>
    <x v="19"/>
    <x v="7"/>
    <x v="3"/>
    <x v="61"/>
    <x v="14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5"/>
    <x v="46"/>
    <x v="68"/>
    <x v="0"/>
    <x v="41"/>
    <x v="57"/>
    <x v="57"/>
    <x v="53"/>
    <x v="53"/>
    <x v="0"/>
    <x v="1863"/>
    <x v="2042"/>
    <x v="407"/>
    <x v="397"/>
    <x v="49"/>
    <x v="1237"/>
    <x v="25"/>
    <x v="2"/>
    <x v="53"/>
    <x v="23"/>
    <x v="2"/>
    <x v="86"/>
    <x v="9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5"/>
    <x v="30"/>
    <x v="69"/>
    <x v="0"/>
    <x v="26"/>
    <x v="58"/>
    <x v="58"/>
    <x v="54"/>
    <x v="54"/>
    <x v="0"/>
    <x v="1864"/>
    <x v="2043"/>
    <x v="1434"/>
    <x v="422"/>
    <x v="46"/>
    <x v="1157"/>
    <x v="61"/>
    <x v="2"/>
    <x v="20"/>
    <x v="18"/>
    <x v="3"/>
    <x v="49"/>
    <x v="4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5"/>
    <x v="30"/>
    <x v="70"/>
    <x v="1"/>
    <x v="26"/>
    <x v="59"/>
    <x v="59"/>
    <x v="55"/>
    <x v="55"/>
    <x v="0"/>
    <x v="1865"/>
    <x v="2044"/>
    <x v="1435"/>
    <x v="214"/>
    <x v="53"/>
    <x v="1238"/>
    <x v="24"/>
    <x v="2"/>
    <x v="17"/>
    <x v="23"/>
    <x v="2"/>
    <x v="57"/>
    <x v="26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5"/>
    <x v="48"/>
    <x v="71"/>
    <x v="0"/>
    <x v="42"/>
    <x v="60"/>
    <x v="60"/>
    <x v="56"/>
    <x v="56"/>
    <x v="0"/>
    <x v="1866"/>
    <x v="2045"/>
    <x v="1436"/>
    <x v="222"/>
    <x v="44"/>
    <x v="371"/>
    <x v="33"/>
    <x v="2"/>
    <x v="9"/>
    <x v="19"/>
    <x v="3"/>
    <x v="31"/>
    <x v="67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15"/>
    <x v="49"/>
    <x v="72"/>
    <x v="0"/>
    <x v="43"/>
    <x v="61"/>
    <x v="61"/>
    <x v="57"/>
    <x v="57"/>
    <x v="0"/>
    <x v="1867"/>
    <x v="2046"/>
    <x v="1437"/>
    <x v="4"/>
    <x v="4"/>
    <x v="1239"/>
    <x v="140"/>
    <x v="0"/>
    <x v="10"/>
    <x v="16"/>
    <x v="0"/>
    <x v="178"/>
    <x v="58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15"/>
    <x v="50"/>
    <x v="73"/>
    <x v="0"/>
    <x v="44"/>
    <x v="62"/>
    <x v="62"/>
    <x v="58"/>
    <x v="58"/>
    <x v="0"/>
    <x v="1868"/>
    <x v="2047"/>
    <x v="365"/>
    <x v="281"/>
    <x v="50"/>
    <x v="1240"/>
    <x v="27"/>
    <x v="2"/>
    <x v="21"/>
    <x v="17"/>
    <x v="3"/>
    <x v="26"/>
    <x v="23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16"/>
    <x v="18"/>
    <x v="19"/>
    <x v="0"/>
    <x v="18"/>
    <x v="19"/>
    <x v="19"/>
    <x v="19"/>
    <x v="19"/>
    <x v="0"/>
    <x v="1869"/>
    <x v="2048"/>
    <x v="954"/>
    <x v="257"/>
    <x v="24"/>
    <x v="925"/>
    <x v="143"/>
    <x v="0"/>
    <x v="28"/>
    <x v="40"/>
    <x v="3"/>
    <x v="316"/>
    <x v="561"/>
    <x v="0"/>
    <x v="0"/>
    <x v="2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16"/>
    <x v="11"/>
    <x v="21"/>
    <x v="1"/>
    <x v="11"/>
    <x v="20"/>
    <x v="20"/>
    <x v="20"/>
    <x v="20"/>
    <x v="0"/>
    <x v="1870"/>
    <x v="2049"/>
    <x v="1438"/>
    <x v="211"/>
    <x v="58"/>
    <x v="1219"/>
    <x v="37"/>
    <x v="2"/>
    <x v="26"/>
    <x v="8"/>
    <x v="2"/>
    <x v="138"/>
    <x v="78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6"/>
    <x v="24"/>
    <x v="31"/>
    <x v="0"/>
    <x v="21"/>
    <x v="27"/>
    <x v="27"/>
    <x v="23"/>
    <x v="23"/>
    <x v="0"/>
    <x v="1871"/>
    <x v="2050"/>
    <x v="1439"/>
    <x v="26"/>
    <x v="82"/>
    <x v="1008"/>
    <x v="82"/>
    <x v="2"/>
    <x v="73"/>
    <x v="58"/>
    <x v="4"/>
    <x v="313"/>
    <x v="289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16"/>
    <x v="25"/>
    <x v="32"/>
    <x v="0"/>
    <x v="22"/>
    <x v="28"/>
    <x v="28"/>
    <x v="24"/>
    <x v="24"/>
    <x v="0"/>
    <x v="1872"/>
    <x v="2051"/>
    <x v="574"/>
    <x v="552"/>
    <x v="3"/>
    <x v="109"/>
    <x v="97"/>
    <x v="2"/>
    <x v="26"/>
    <x v="31"/>
    <x v="3"/>
    <x v="97"/>
    <x v="78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6"/>
    <x v="27"/>
    <x v="35"/>
    <x v="1"/>
    <x v="23"/>
    <x v="30"/>
    <x v="30"/>
    <x v="26"/>
    <x v="26"/>
    <x v="0"/>
    <x v="1873"/>
    <x v="2052"/>
    <x v="1440"/>
    <x v="405"/>
    <x v="38"/>
    <x v="162"/>
    <x v="13"/>
    <x v="7"/>
    <x v="177"/>
    <x v="9"/>
    <x v="0"/>
    <x v="251"/>
    <x v="564"/>
    <x v="0"/>
    <x v="0"/>
    <x v="19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6"/>
    <x v="30"/>
    <x v="38"/>
    <x v="1"/>
    <x v="26"/>
    <x v="33"/>
    <x v="33"/>
    <x v="29"/>
    <x v="29"/>
    <x v="0"/>
    <x v="1874"/>
    <x v="2053"/>
    <x v="1441"/>
    <x v="207"/>
    <x v="44"/>
    <x v="600"/>
    <x v="28"/>
    <x v="2"/>
    <x v="75"/>
    <x v="23"/>
    <x v="2"/>
    <x v="23"/>
    <x v="96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6"/>
    <x v="31"/>
    <x v="39"/>
    <x v="0"/>
    <x v="27"/>
    <x v="34"/>
    <x v="34"/>
    <x v="30"/>
    <x v="30"/>
    <x v="0"/>
    <x v="1875"/>
    <x v="2054"/>
    <x v="178"/>
    <x v="18"/>
    <x v="65"/>
    <x v="576"/>
    <x v="45"/>
    <x v="2"/>
    <x v="23"/>
    <x v="31"/>
    <x v="1"/>
    <x v="73"/>
    <x v="96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6"/>
    <x v="34"/>
    <x v="42"/>
    <x v="0"/>
    <x v="30"/>
    <x v="37"/>
    <x v="37"/>
    <x v="33"/>
    <x v="33"/>
    <x v="0"/>
    <x v="1876"/>
    <x v="2055"/>
    <x v="1442"/>
    <x v="391"/>
    <x v="17"/>
    <x v="1172"/>
    <x v="238"/>
    <x v="4"/>
    <x v="84"/>
    <x v="149"/>
    <x v="3"/>
    <x v="366"/>
    <x v="403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16"/>
    <x v="4"/>
    <x v="45"/>
    <x v="1"/>
    <x v="4"/>
    <x v="39"/>
    <x v="39"/>
    <x v="35"/>
    <x v="35"/>
    <x v="0"/>
    <x v="1877"/>
    <x v="1917"/>
    <x v="1203"/>
    <x v="106"/>
    <x v="52"/>
    <x v="1241"/>
    <x v="71"/>
    <x v="2"/>
    <x v="26"/>
    <x v="22"/>
    <x v="3"/>
    <x v="47"/>
    <x v="96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16"/>
    <x v="37"/>
    <x v="46"/>
    <x v="0"/>
    <x v="33"/>
    <x v="40"/>
    <x v="40"/>
    <x v="36"/>
    <x v="36"/>
    <x v="0"/>
    <x v="1878"/>
    <x v="2056"/>
    <x v="1443"/>
    <x v="301"/>
    <x v="4"/>
    <x v="420"/>
    <x v="49"/>
    <x v="2"/>
    <x v="69"/>
    <x v="75"/>
    <x v="2"/>
    <x v="246"/>
    <x v="24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6"/>
    <x v="37"/>
    <x v="47"/>
    <x v="0"/>
    <x v="33"/>
    <x v="41"/>
    <x v="41"/>
    <x v="37"/>
    <x v="37"/>
    <x v="0"/>
    <x v="1879"/>
    <x v="2057"/>
    <x v="969"/>
    <x v="181"/>
    <x v="23"/>
    <x v="99"/>
    <x v="68"/>
    <x v="2"/>
    <x v="13"/>
    <x v="16"/>
    <x v="2"/>
    <x v="73"/>
    <x v="64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6"/>
    <x v="39"/>
    <x v="50"/>
    <x v="0"/>
    <x v="35"/>
    <x v="44"/>
    <x v="44"/>
    <x v="40"/>
    <x v="40"/>
    <x v="0"/>
    <x v="601"/>
    <x v="2058"/>
    <x v="802"/>
    <x v="131"/>
    <x v="50"/>
    <x v="427"/>
    <x v="29"/>
    <x v="2"/>
    <x v="72"/>
    <x v="16"/>
    <x v="3"/>
    <x v="174"/>
    <x v="34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6"/>
    <x v="40"/>
    <x v="51"/>
    <x v="0"/>
    <x v="36"/>
    <x v="45"/>
    <x v="45"/>
    <x v="41"/>
    <x v="41"/>
    <x v="0"/>
    <x v="1880"/>
    <x v="2059"/>
    <x v="879"/>
    <x v="84"/>
    <x v="13"/>
    <x v="1083"/>
    <x v="22"/>
    <x v="1"/>
    <x v="53"/>
    <x v="1"/>
    <x v="2"/>
    <x v="52"/>
    <x v="16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6"/>
    <x v="31"/>
    <x v="55"/>
    <x v="0"/>
    <x v="27"/>
    <x v="49"/>
    <x v="49"/>
    <x v="45"/>
    <x v="45"/>
    <x v="0"/>
    <x v="1881"/>
    <x v="2060"/>
    <x v="758"/>
    <x v="16"/>
    <x v="2"/>
    <x v="55"/>
    <x v="71"/>
    <x v="2"/>
    <x v="17"/>
    <x v="22"/>
    <x v="3"/>
    <x v="103"/>
    <x v="53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6"/>
    <x v="25"/>
    <x v="57"/>
    <x v="0"/>
    <x v="22"/>
    <x v="51"/>
    <x v="51"/>
    <x v="47"/>
    <x v="47"/>
    <x v="0"/>
    <x v="1882"/>
    <x v="2061"/>
    <x v="1444"/>
    <x v="82"/>
    <x v="2"/>
    <x v="836"/>
    <x v="71"/>
    <x v="1"/>
    <x v="21"/>
    <x v="23"/>
    <x v="3"/>
    <x v="32"/>
    <x v="55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6"/>
    <x v="45"/>
    <x v="59"/>
    <x v="0"/>
    <x v="36"/>
    <x v="50"/>
    <x v="50"/>
    <x v="46"/>
    <x v="46"/>
    <x v="0"/>
    <x v="1883"/>
    <x v="2062"/>
    <x v="349"/>
    <x v="88"/>
    <x v="62"/>
    <x v="27"/>
    <x v="26"/>
    <x v="2"/>
    <x v="19"/>
    <x v="19"/>
    <x v="1"/>
    <x v="103"/>
    <x v="7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6"/>
    <x v="43"/>
    <x v="60"/>
    <x v="0"/>
    <x v="39"/>
    <x v="48"/>
    <x v="48"/>
    <x v="44"/>
    <x v="44"/>
    <x v="0"/>
    <x v="1884"/>
    <x v="2063"/>
    <x v="453"/>
    <x v="583"/>
    <x v="4"/>
    <x v="1242"/>
    <x v="39"/>
    <x v="2"/>
    <x v="11"/>
    <x v="26"/>
    <x v="3"/>
    <x v="28"/>
    <x v="8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16"/>
    <x v="42"/>
    <x v="62"/>
    <x v="0"/>
    <x v="38"/>
    <x v="47"/>
    <x v="47"/>
    <x v="43"/>
    <x v="43"/>
    <x v="0"/>
    <x v="1173"/>
    <x v="2064"/>
    <x v="1445"/>
    <x v="30"/>
    <x v="16"/>
    <x v="1121"/>
    <x v="15"/>
    <x v="1"/>
    <x v="36"/>
    <x v="7"/>
    <x v="1"/>
    <x v="204"/>
    <x v="87"/>
    <x v="0"/>
    <x v="0"/>
    <x v="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16"/>
    <x v="46"/>
    <x v="63"/>
    <x v="0"/>
    <x v="41"/>
    <x v="53"/>
    <x v="53"/>
    <x v="49"/>
    <x v="49"/>
    <x v="0"/>
    <x v="1885"/>
    <x v="2065"/>
    <x v="249"/>
    <x v="92"/>
    <x v="88"/>
    <x v="1243"/>
    <x v="124"/>
    <x v="2"/>
    <x v="73"/>
    <x v="16"/>
    <x v="2"/>
    <x v="204"/>
    <x v="25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6"/>
    <x v="39"/>
    <x v="64"/>
    <x v="0"/>
    <x v="35"/>
    <x v="54"/>
    <x v="54"/>
    <x v="50"/>
    <x v="50"/>
    <x v="0"/>
    <x v="1886"/>
    <x v="2066"/>
    <x v="385"/>
    <x v="151"/>
    <x v="32"/>
    <x v="803"/>
    <x v="45"/>
    <x v="2"/>
    <x v="19"/>
    <x v="17"/>
    <x v="3"/>
    <x v="62"/>
    <x v="96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6"/>
    <x v="27"/>
    <x v="65"/>
    <x v="0"/>
    <x v="23"/>
    <x v="55"/>
    <x v="55"/>
    <x v="51"/>
    <x v="51"/>
    <x v="0"/>
    <x v="1887"/>
    <x v="2067"/>
    <x v="1446"/>
    <x v="147"/>
    <x v="21"/>
    <x v="972"/>
    <x v="71"/>
    <x v="2"/>
    <x v="48"/>
    <x v="23"/>
    <x v="2"/>
    <x v="41"/>
    <x v="156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6"/>
    <x v="11"/>
    <x v="67"/>
    <x v="0"/>
    <x v="11"/>
    <x v="56"/>
    <x v="56"/>
    <x v="52"/>
    <x v="52"/>
    <x v="0"/>
    <x v="1888"/>
    <x v="2068"/>
    <x v="1447"/>
    <x v="68"/>
    <x v="65"/>
    <x v="1244"/>
    <x v="38"/>
    <x v="2"/>
    <x v="21"/>
    <x v="18"/>
    <x v="3"/>
    <x v="164"/>
    <x v="31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6"/>
    <x v="46"/>
    <x v="68"/>
    <x v="0"/>
    <x v="41"/>
    <x v="57"/>
    <x v="57"/>
    <x v="53"/>
    <x v="53"/>
    <x v="0"/>
    <x v="1889"/>
    <x v="2069"/>
    <x v="344"/>
    <x v="473"/>
    <x v="54"/>
    <x v="1245"/>
    <x v="45"/>
    <x v="2"/>
    <x v="26"/>
    <x v="17"/>
    <x v="3"/>
    <x v="32"/>
    <x v="78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6"/>
    <x v="30"/>
    <x v="69"/>
    <x v="0"/>
    <x v="26"/>
    <x v="58"/>
    <x v="58"/>
    <x v="54"/>
    <x v="54"/>
    <x v="0"/>
    <x v="1890"/>
    <x v="2070"/>
    <x v="804"/>
    <x v="152"/>
    <x v="43"/>
    <x v="1246"/>
    <x v="53"/>
    <x v="2"/>
    <x v="34"/>
    <x v="23"/>
    <x v="2"/>
    <x v="115"/>
    <x v="1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6"/>
    <x v="48"/>
    <x v="71"/>
    <x v="0"/>
    <x v="42"/>
    <x v="60"/>
    <x v="60"/>
    <x v="56"/>
    <x v="56"/>
    <x v="0"/>
    <x v="1891"/>
    <x v="2071"/>
    <x v="874"/>
    <x v="306"/>
    <x v="44"/>
    <x v="185"/>
    <x v="37"/>
    <x v="1"/>
    <x v="13"/>
    <x v="19"/>
    <x v="3"/>
    <x v="46"/>
    <x v="25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16"/>
    <x v="49"/>
    <x v="72"/>
    <x v="0"/>
    <x v="43"/>
    <x v="61"/>
    <x v="61"/>
    <x v="57"/>
    <x v="57"/>
    <x v="0"/>
    <x v="1892"/>
    <x v="2072"/>
    <x v="1448"/>
    <x v="632"/>
    <x v="32"/>
    <x v="1247"/>
    <x v="214"/>
    <x v="1"/>
    <x v="10"/>
    <x v="16"/>
    <x v="0"/>
    <x v="330"/>
    <x v="248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16"/>
    <x v="46"/>
    <x v="74"/>
    <x v="0"/>
    <x v="41"/>
    <x v="63"/>
    <x v="63"/>
    <x v="59"/>
    <x v="59"/>
    <x v="0"/>
    <x v="1893"/>
    <x v="2073"/>
    <x v="547"/>
    <x v="300"/>
    <x v="45"/>
    <x v="214"/>
    <x v="27"/>
    <x v="2"/>
    <x v="21"/>
    <x v="17"/>
    <x v="3"/>
    <x v="26"/>
    <x v="82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7"/>
    <x v="18"/>
    <x v="19"/>
    <x v="0"/>
    <x v="18"/>
    <x v="19"/>
    <x v="19"/>
    <x v="19"/>
    <x v="19"/>
    <x v="0"/>
    <x v="1894"/>
    <x v="2074"/>
    <x v="1449"/>
    <x v="134"/>
    <x v="57"/>
    <x v="261"/>
    <x v="197"/>
    <x v="2"/>
    <x v="107"/>
    <x v="76"/>
    <x v="0"/>
    <x v="367"/>
    <x v="316"/>
    <x v="0"/>
    <x v="0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17"/>
    <x v="11"/>
    <x v="21"/>
    <x v="1"/>
    <x v="11"/>
    <x v="20"/>
    <x v="20"/>
    <x v="20"/>
    <x v="20"/>
    <x v="0"/>
    <x v="1895"/>
    <x v="2075"/>
    <x v="1450"/>
    <x v="193"/>
    <x v="51"/>
    <x v="290"/>
    <x v="48"/>
    <x v="2"/>
    <x v="19"/>
    <x v="15"/>
    <x v="3"/>
    <x v="54"/>
    <x v="97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7"/>
    <x v="24"/>
    <x v="31"/>
    <x v="0"/>
    <x v="21"/>
    <x v="27"/>
    <x v="27"/>
    <x v="23"/>
    <x v="23"/>
    <x v="0"/>
    <x v="1896"/>
    <x v="2076"/>
    <x v="1056"/>
    <x v="280"/>
    <x v="36"/>
    <x v="171"/>
    <x v="79"/>
    <x v="2"/>
    <x v="61"/>
    <x v="68"/>
    <x v="5"/>
    <x v="224"/>
    <x v="574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17"/>
    <x v="25"/>
    <x v="32"/>
    <x v="0"/>
    <x v="22"/>
    <x v="28"/>
    <x v="28"/>
    <x v="24"/>
    <x v="24"/>
    <x v="0"/>
    <x v="1897"/>
    <x v="2077"/>
    <x v="1451"/>
    <x v="326"/>
    <x v="7"/>
    <x v="509"/>
    <x v="33"/>
    <x v="2"/>
    <x v="17"/>
    <x v="7"/>
    <x v="3"/>
    <x v="128"/>
    <x v="45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7"/>
    <x v="27"/>
    <x v="35"/>
    <x v="1"/>
    <x v="23"/>
    <x v="30"/>
    <x v="30"/>
    <x v="26"/>
    <x v="26"/>
    <x v="0"/>
    <x v="1898"/>
    <x v="2078"/>
    <x v="1452"/>
    <x v="183"/>
    <x v="57"/>
    <x v="1148"/>
    <x v="13"/>
    <x v="1"/>
    <x v="123"/>
    <x v="9"/>
    <x v="5"/>
    <x v="100"/>
    <x v="971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7"/>
    <x v="30"/>
    <x v="38"/>
    <x v="1"/>
    <x v="26"/>
    <x v="33"/>
    <x v="33"/>
    <x v="29"/>
    <x v="29"/>
    <x v="0"/>
    <x v="1899"/>
    <x v="2079"/>
    <x v="208"/>
    <x v="314"/>
    <x v="73"/>
    <x v="670"/>
    <x v="26"/>
    <x v="1"/>
    <x v="56"/>
    <x v="18"/>
    <x v="2"/>
    <x v="138"/>
    <x v="97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7"/>
    <x v="31"/>
    <x v="39"/>
    <x v="0"/>
    <x v="27"/>
    <x v="34"/>
    <x v="34"/>
    <x v="30"/>
    <x v="30"/>
    <x v="0"/>
    <x v="1900"/>
    <x v="2080"/>
    <x v="469"/>
    <x v="253"/>
    <x v="21"/>
    <x v="1248"/>
    <x v="39"/>
    <x v="2"/>
    <x v="60"/>
    <x v="7"/>
    <x v="3"/>
    <x v="49"/>
    <x v="21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7"/>
    <x v="34"/>
    <x v="42"/>
    <x v="0"/>
    <x v="30"/>
    <x v="37"/>
    <x v="37"/>
    <x v="33"/>
    <x v="33"/>
    <x v="0"/>
    <x v="1901"/>
    <x v="2081"/>
    <x v="1453"/>
    <x v="70"/>
    <x v="4"/>
    <x v="313"/>
    <x v="105"/>
    <x v="7"/>
    <x v="128"/>
    <x v="111"/>
    <x v="0"/>
    <x v="217"/>
    <x v="316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17"/>
    <x v="4"/>
    <x v="45"/>
    <x v="1"/>
    <x v="4"/>
    <x v="39"/>
    <x v="39"/>
    <x v="35"/>
    <x v="35"/>
    <x v="0"/>
    <x v="1902"/>
    <x v="2082"/>
    <x v="1454"/>
    <x v="199"/>
    <x v="35"/>
    <x v="160"/>
    <x v="44"/>
    <x v="1"/>
    <x v="26"/>
    <x v="31"/>
    <x v="3"/>
    <x v="47"/>
    <x v="97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17"/>
    <x v="37"/>
    <x v="46"/>
    <x v="0"/>
    <x v="33"/>
    <x v="40"/>
    <x v="40"/>
    <x v="36"/>
    <x v="36"/>
    <x v="0"/>
    <x v="1903"/>
    <x v="2083"/>
    <x v="514"/>
    <x v="223"/>
    <x v="39"/>
    <x v="423"/>
    <x v="72"/>
    <x v="0"/>
    <x v="99"/>
    <x v="65"/>
    <x v="2"/>
    <x v="141"/>
    <x v="43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7"/>
    <x v="39"/>
    <x v="50"/>
    <x v="0"/>
    <x v="35"/>
    <x v="44"/>
    <x v="44"/>
    <x v="40"/>
    <x v="40"/>
    <x v="0"/>
    <x v="1904"/>
    <x v="2084"/>
    <x v="178"/>
    <x v="133"/>
    <x v="65"/>
    <x v="317"/>
    <x v="21"/>
    <x v="2"/>
    <x v="13"/>
    <x v="19"/>
    <x v="2"/>
    <x v="97"/>
    <x v="75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7"/>
    <x v="40"/>
    <x v="51"/>
    <x v="0"/>
    <x v="36"/>
    <x v="45"/>
    <x v="45"/>
    <x v="41"/>
    <x v="41"/>
    <x v="0"/>
    <x v="1905"/>
    <x v="2085"/>
    <x v="1344"/>
    <x v="147"/>
    <x v="45"/>
    <x v="103"/>
    <x v="58"/>
    <x v="2"/>
    <x v="17"/>
    <x v="1"/>
    <x v="2"/>
    <x v="200"/>
    <x v="67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7"/>
    <x v="43"/>
    <x v="60"/>
    <x v="0"/>
    <x v="39"/>
    <x v="48"/>
    <x v="48"/>
    <x v="44"/>
    <x v="44"/>
    <x v="0"/>
    <x v="1906"/>
    <x v="2086"/>
    <x v="1396"/>
    <x v="420"/>
    <x v="20"/>
    <x v="4"/>
    <x v="26"/>
    <x v="7"/>
    <x v="21"/>
    <x v="22"/>
    <x v="1"/>
    <x v="219"/>
    <x v="97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17"/>
    <x v="42"/>
    <x v="62"/>
    <x v="0"/>
    <x v="38"/>
    <x v="47"/>
    <x v="47"/>
    <x v="43"/>
    <x v="43"/>
    <x v="0"/>
    <x v="1907"/>
    <x v="2087"/>
    <x v="1260"/>
    <x v="565"/>
    <x v="2"/>
    <x v="1039"/>
    <x v="14"/>
    <x v="2"/>
    <x v="99"/>
    <x v="22"/>
    <x v="2"/>
    <x v="199"/>
    <x v="975"/>
    <x v="0"/>
    <x v="0"/>
    <x v="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17"/>
    <x v="46"/>
    <x v="63"/>
    <x v="0"/>
    <x v="41"/>
    <x v="53"/>
    <x v="53"/>
    <x v="49"/>
    <x v="49"/>
    <x v="0"/>
    <x v="1908"/>
    <x v="2088"/>
    <x v="54"/>
    <x v="633"/>
    <x v="89"/>
    <x v="712"/>
    <x v="79"/>
    <x v="1"/>
    <x v="51"/>
    <x v="18"/>
    <x v="3"/>
    <x v="50"/>
    <x v="77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7"/>
    <x v="27"/>
    <x v="65"/>
    <x v="0"/>
    <x v="23"/>
    <x v="55"/>
    <x v="55"/>
    <x v="51"/>
    <x v="51"/>
    <x v="0"/>
    <x v="1909"/>
    <x v="2089"/>
    <x v="316"/>
    <x v="135"/>
    <x v="30"/>
    <x v="1249"/>
    <x v="106"/>
    <x v="2"/>
    <x v="115"/>
    <x v="7"/>
    <x v="8"/>
    <x v="239"/>
    <x v="515"/>
    <x v="0"/>
    <x v="0"/>
    <x v="3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7"/>
    <x v="30"/>
    <x v="69"/>
    <x v="0"/>
    <x v="26"/>
    <x v="58"/>
    <x v="58"/>
    <x v="54"/>
    <x v="54"/>
    <x v="0"/>
    <x v="1910"/>
    <x v="2090"/>
    <x v="1455"/>
    <x v="154"/>
    <x v="82"/>
    <x v="1132"/>
    <x v="21"/>
    <x v="2"/>
    <x v="109"/>
    <x v="23"/>
    <x v="1"/>
    <x v="213"/>
    <x v="97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7"/>
    <x v="48"/>
    <x v="71"/>
    <x v="0"/>
    <x v="42"/>
    <x v="60"/>
    <x v="60"/>
    <x v="56"/>
    <x v="56"/>
    <x v="0"/>
    <x v="1911"/>
    <x v="2091"/>
    <x v="98"/>
    <x v="319"/>
    <x v="68"/>
    <x v="201"/>
    <x v="98"/>
    <x v="2"/>
    <x v="9"/>
    <x v="31"/>
    <x v="3"/>
    <x v="86"/>
    <x v="73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17"/>
    <x v="49"/>
    <x v="72"/>
    <x v="0"/>
    <x v="43"/>
    <x v="61"/>
    <x v="61"/>
    <x v="57"/>
    <x v="57"/>
    <x v="0"/>
    <x v="994"/>
    <x v="2092"/>
    <x v="1456"/>
    <x v="128"/>
    <x v="32"/>
    <x v="594"/>
    <x v="40"/>
    <x v="1"/>
    <x v="10"/>
    <x v="7"/>
    <x v="1"/>
    <x v="141"/>
    <x v="248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17"/>
    <x v="50"/>
    <x v="73"/>
    <x v="0"/>
    <x v="44"/>
    <x v="62"/>
    <x v="62"/>
    <x v="58"/>
    <x v="58"/>
    <x v="0"/>
    <x v="1912"/>
    <x v="2093"/>
    <x v="189"/>
    <x v="259"/>
    <x v="68"/>
    <x v="1250"/>
    <x v="206"/>
    <x v="1"/>
    <x v="157"/>
    <x v="7"/>
    <x v="2"/>
    <x v="155"/>
    <x v="96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17"/>
    <x v="46"/>
    <x v="74"/>
    <x v="0"/>
    <x v="41"/>
    <x v="63"/>
    <x v="63"/>
    <x v="59"/>
    <x v="59"/>
    <x v="0"/>
    <x v="1913"/>
    <x v="2094"/>
    <x v="276"/>
    <x v="234"/>
    <x v="85"/>
    <x v="56"/>
    <x v="24"/>
    <x v="2"/>
    <x v="75"/>
    <x v="23"/>
    <x v="2"/>
    <x v="54"/>
    <x v="60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7"/>
    <x v="51"/>
    <x v="75"/>
    <x v="0"/>
    <x v="45"/>
    <x v="64"/>
    <x v="64"/>
    <x v="60"/>
    <x v="60"/>
    <x v="0"/>
    <x v="1914"/>
    <x v="2095"/>
    <x v="935"/>
    <x v="43"/>
    <x v="44"/>
    <x v="1251"/>
    <x v="48"/>
    <x v="1"/>
    <x v="26"/>
    <x v="19"/>
    <x v="3"/>
    <x v="23"/>
    <x v="8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17"/>
    <x v="52"/>
    <x v="76"/>
    <x v="0"/>
    <x v="46"/>
    <x v="65"/>
    <x v="65"/>
    <x v="61"/>
    <x v="61"/>
    <x v="0"/>
    <x v="1915"/>
    <x v="2096"/>
    <x v="1038"/>
    <x v="387"/>
    <x v="11"/>
    <x v="1252"/>
    <x v="64"/>
    <x v="5"/>
    <x v="13"/>
    <x v="8"/>
    <x v="3"/>
    <x v="163"/>
    <x v="831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18"/>
    <x v="18"/>
    <x v="19"/>
    <x v="0"/>
    <x v="18"/>
    <x v="19"/>
    <x v="19"/>
    <x v="19"/>
    <x v="19"/>
    <x v="0"/>
    <x v="1916"/>
    <x v="2097"/>
    <x v="1457"/>
    <x v="442"/>
    <x v="49"/>
    <x v="1253"/>
    <x v="6"/>
    <x v="1"/>
    <x v="63"/>
    <x v="79"/>
    <x v="9"/>
    <x v="368"/>
    <x v="102"/>
    <x v="2"/>
    <x v="1"/>
    <x v="1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18"/>
    <x v="11"/>
    <x v="21"/>
    <x v="1"/>
    <x v="11"/>
    <x v="20"/>
    <x v="20"/>
    <x v="20"/>
    <x v="20"/>
    <x v="0"/>
    <x v="1917"/>
    <x v="2098"/>
    <x v="1196"/>
    <x v="169"/>
    <x v="70"/>
    <x v="539"/>
    <x v="54"/>
    <x v="1"/>
    <x v="9"/>
    <x v="8"/>
    <x v="2"/>
    <x v="21"/>
    <x v="9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8"/>
    <x v="24"/>
    <x v="31"/>
    <x v="0"/>
    <x v="21"/>
    <x v="27"/>
    <x v="27"/>
    <x v="23"/>
    <x v="23"/>
    <x v="0"/>
    <x v="1918"/>
    <x v="2099"/>
    <x v="314"/>
    <x v="526"/>
    <x v="85"/>
    <x v="1254"/>
    <x v="49"/>
    <x v="8"/>
    <x v="61"/>
    <x v="28"/>
    <x v="5"/>
    <x v="190"/>
    <x v="8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18"/>
    <x v="25"/>
    <x v="32"/>
    <x v="0"/>
    <x v="22"/>
    <x v="28"/>
    <x v="28"/>
    <x v="24"/>
    <x v="24"/>
    <x v="0"/>
    <x v="1919"/>
    <x v="2100"/>
    <x v="1458"/>
    <x v="332"/>
    <x v="2"/>
    <x v="458"/>
    <x v="19"/>
    <x v="2"/>
    <x v="17"/>
    <x v="8"/>
    <x v="2"/>
    <x v="19"/>
    <x v="97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8"/>
    <x v="27"/>
    <x v="35"/>
    <x v="1"/>
    <x v="23"/>
    <x v="30"/>
    <x v="30"/>
    <x v="26"/>
    <x v="26"/>
    <x v="0"/>
    <x v="1920"/>
    <x v="2101"/>
    <x v="1459"/>
    <x v="150"/>
    <x v="57"/>
    <x v="1255"/>
    <x v="150"/>
    <x v="1"/>
    <x v="139"/>
    <x v="15"/>
    <x v="0"/>
    <x v="302"/>
    <x v="66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8"/>
    <x v="30"/>
    <x v="38"/>
    <x v="1"/>
    <x v="26"/>
    <x v="33"/>
    <x v="33"/>
    <x v="29"/>
    <x v="29"/>
    <x v="0"/>
    <x v="1921"/>
    <x v="2102"/>
    <x v="1460"/>
    <x v="634"/>
    <x v="82"/>
    <x v="1256"/>
    <x v="29"/>
    <x v="2"/>
    <x v="53"/>
    <x v="18"/>
    <x v="0"/>
    <x v="187"/>
    <x v="979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8"/>
    <x v="31"/>
    <x v="39"/>
    <x v="0"/>
    <x v="27"/>
    <x v="34"/>
    <x v="34"/>
    <x v="30"/>
    <x v="30"/>
    <x v="0"/>
    <x v="1922"/>
    <x v="2103"/>
    <x v="1040"/>
    <x v="14"/>
    <x v="30"/>
    <x v="1257"/>
    <x v="54"/>
    <x v="1"/>
    <x v="55"/>
    <x v="9"/>
    <x v="2"/>
    <x v="187"/>
    <x v="8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8"/>
    <x v="34"/>
    <x v="42"/>
    <x v="0"/>
    <x v="30"/>
    <x v="37"/>
    <x v="37"/>
    <x v="33"/>
    <x v="33"/>
    <x v="0"/>
    <x v="1923"/>
    <x v="2104"/>
    <x v="1461"/>
    <x v="174"/>
    <x v="48"/>
    <x v="1058"/>
    <x v="14"/>
    <x v="4"/>
    <x v="48"/>
    <x v="39"/>
    <x v="2"/>
    <x v="251"/>
    <x v="13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18"/>
    <x v="4"/>
    <x v="45"/>
    <x v="1"/>
    <x v="4"/>
    <x v="39"/>
    <x v="39"/>
    <x v="35"/>
    <x v="35"/>
    <x v="0"/>
    <x v="1559"/>
    <x v="2105"/>
    <x v="1462"/>
    <x v="142"/>
    <x v="70"/>
    <x v="1139"/>
    <x v="71"/>
    <x v="2"/>
    <x v="12"/>
    <x v="7"/>
    <x v="3"/>
    <x v="57"/>
    <x v="980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118"/>
    <x v="37"/>
    <x v="46"/>
    <x v="0"/>
    <x v="33"/>
    <x v="40"/>
    <x v="40"/>
    <x v="36"/>
    <x v="36"/>
    <x v="0"/>
    <x v="1924"/>
    <x v="2106"/>
    <x v="1463"/>
    <x v="410"/>
    <x v="39"/>
    <x v="265"/>
    <x v="203"/>
    <x v="0"/>
    <x v="95"/>
    <x v="58"/>
    <x v="2"/>
    <x v="262"/>
    <x v="829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8"/>
    <x v="39"/>
    <x v="50"/>
    <x v="0"/>
    <x v="35"/>
    <x v="44"/>
    <x v="44"/>
    <x v="40"/>
    <x v="40"/>
    <x v="0"/>
    <x v="1925"/>
    <x v="2107"/>
    <x v="1464"/>
    <x v="221"/>
    <x v="65"/>
    <x v="317"/>
    <x v="45"/>
    <x v="2"/>
    <x v="13"/>
    <x v="23"/>
    <x v="2"/>
    <x v="47"/>
    <x v="37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118"/>
    <x v="40"/>
    <x v="51"/>
    <x v="0"/>
    <x v="36"/>
    <x v="45"/>
    <x v="45"/>
    <x v="41"/>
    <x v="41"/>
    <x v="0"/>
    <x v="1926"/>
    <x v="2108"/>
    <x v="1465"/>
    <x v="157"/>
    <x v="32"/>
    <x v="386"/>
    <x v="139"/>
    <x v="2"/>
    <x v="7"/>
    <x v="85"/>
    <x v="3"/>
    <x v="280"/>
    <x v="35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8"/>
    <x v="45"/>
    <x v="59"/>
    <x v="0"/>
    <x v="36"/>
    <x v="50"/>
    <x v="50"/>
    <x v="46"/>
    <x v="46"/>
    <x v="0"/>
    <x v="1927"/>
    <x v="2109"/>
    <x v="135"/>
    <x v="332"/>
    <x v="47"/>
    <x v="1258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8"/>
    <x v="43"/>
    <x v="60"/>
    <x v="0"/>
    <x v="39"/>
    <x v="48"/>
    <x v="48"/>
    <x v="44"/>
    <x v="44"/>
    <x v="0"/>
    <x v="1928"/>
    <x v="2110"/>
    <x v="658"/>
    <x v="407"/>
    <x v="48"/>
    <x v="1259"/>
    <x v="26"/>
    <x v="1"/>
    <x v="21"/>
    <x v="31"/>
    <x v="2"/>
    <x v="103"/>
    <x v="98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18"/>
    <x v="42"/>
    <x v="62"/>
    <x v="0"/>
    <x v="38"/>
    <x v="47"/>
    <x v="47"/>
    <x v="43"/>
    <x v="43"/>
    <x v="0"/>
    <x v="151"/>
    <x v="2111"/>
    <x v="1466"/>
    <x v="478"/>
    <x v="10"/>
    <x v="257"/>
    <x v="19"/>
    <x v="2"/>
    <x v="51"/>
    <x v="19"/>
    <x v="2"/>
    <x v="15"/>
    <x v="570"/>
    <x v="0"/>
    <x v="0"/>
    <x v="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18"/>
    <x v="46"/>
    <x v="63"/>
    <x v="0"/>
    <x v="41"/>
    <x v="53"/>
    <x v="53"/>
    <x v="49"/>
    <x v="49"/>
    <x v="0"/>
    <x v="1929"/>
    <x v="2112"/>
    <x v="1467"/>
    <x v="438"/>
    <x v="59"/>
    <x v="1260"/>
    <x v="33"/>
    <x v="2"/>
    <x v="20"/>
    <x v="18"/>
    <x v="3"/>
    <x v="174"/>
    <x v="982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8"/>
    <x v="27"/>
    <x v="65"/>
    <x v="0"/>
    <x v="23"/>
    <x v="55"/>
    <x v="55"/>
    <x v="51"/>
    <x v="51"/>
    <x v="0"/>
    <x v="1930"/>
    <x v="2113"/>
    <x v="299"/>
    <x v="433"/>
    <x v="27"/>
    <x v="1261"/>
    <x v="91"/>
    <x v="1"/>
    <x v="139"/>
    <x v="23"/>
    <x v="7"/>
    <x v="218"/>
    <x v="3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8"/>
    <x v="30"/>
    <x v="69"/>
    <x v="0"/>
    <x v="26"/>
    <x v="58"/>
    <x v="58"/>
    <x v="54"/>
    <x v="54"/>
    <x v="0"/>
    <x v="1931"/>
    <x v="2114"/>
    <x v="1410"/>
    <x v="540"/>
    <x v="44"/>
    <x v="1262"/>
    <x v="82"/>
    <x v="2"/>
    <x v="51"/>
    <x v="18"/>
    <x v="3"/>
    <x v="110"/>
    <x v="545"/>
    <x v="0"/>
    <x v="0"/>
    <x v="1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8"/>
    <x v="30"/>
    <x v="70"/>
    <x v="1"/>
    <x v="26"/>
    <x v="59"/>
    <x v="59"/>
    <x v="55"/>
    <x v="55"/>
    <x v="0"/>
    <x v="1932"/>
    <x v="2115"/>
    <x v="1409"/>
    <x v="105"/>
    <x v="24"/>
    <x v="40"/>
    <x v="39"/>
    <x v="2"/>
    <x v="60"/>
    <x v="23"/>
    <x v="3"/>
    <x v="61"/>
    <x v="6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8"/>
    <x v="48"/>
    <x v="71"/>
    <x v="0"/>
    <x v="42"/>
    <x v="60"/>
    <x v="60"/>
    <x v="56"/>
    <x v="56"/>
    <x v="0"/>
    <x v="1933"/>
    <x v="2116"/>
    <x v="775"/>
    <x v="61"/>
    <x v="37"/>
    <x v="691"/>
    <x v="53"/>
    <x v="2"/>
    <x v="12"/>
    <x v="19"/>
    <x v="3"/>
    <x v="46"/>
    <x v="98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18"/>
    <x v="49"/>
    <x v="72"/>
    <x v="0"/>
    <x v="43"/>
    <x v="61"/>
    <x v="61"/>
    <x v="57"/>
    <x v="57"/>
    <x v="0"/>
    <x v="1934"/>
    <x v="2117"/>
    <x v="769"/>
    <x v="559"/>
    <x v="32"/>
    <x v="1217"/>
    <x v="51"/>
    <x v="2"/>
    <x v="5"/>
    <x v="16"/>
    <x v="3"/>
    <x v="179"/>
    <x v="15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18"/>
    <x v="50"/>
    <x v="73"/>
    <x v="0"/>
    <x v="44"/>
    <x v="62"/>
    <x v="62"/>
    <x v="58"/>
    <x v="58"/>
    <x v="0"/>
    <x v="1935"/>
    <x v="2118"/>
    <x v="1468"/>
    <x v="634"/>
    <x v="47"/>
    <x v="1017"/>
    <x v="49"/>
    <x v="2"/>
    <x v="110"/>
    <x v="18"/>
    <x v="0"/>
    <x v="12"/>
    <x v="398"/>
    <x v="0"/>
    <x v="0"/>
    <x v="2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18"/>
    <x v="46"/>
    <x v="74"/>
    <x v="0"/>
    <x v="41"/>
    <x v="63"/>
    <x v="63"/>
    <x v="59"/>
    <x v="59"/>
    <x v="0"/>
    <x v="1936"/>
    <x v="2119"/>
    <x v="580"/>
    <x v="110"/>
    <x v="47"/>
    <x v="106"/>
    <x v="54"/>
    <x v="2"/>
    <x v="9"/>
    <x v="17"/>
    <x v="2"/>
    <x v="23"/>
    <x v="505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8"/>
    <x v="51"/>
    <x v="75"/>
    <x v="0"/>
    <x v="45"/>
    <x v="64"/>
    <x v="64"/>
    <x v="60"/>
    <x v="60"/>
    <x v="0"/>
    <x v="1937"/>
    <x v="2120"/>
    <x v="1469"/>
    <x v="215"/>
    <x v="46"/>
    <x v="1060"/>
    <x v="79"/>
    <x v="2"/>
    <x v="17"/>
    <x v="23"/>
    <x v="2"/>
    <x v="174"/>
    <x v="66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18"/>
    <x v="52"/>
    <x v="76"/>
    <x v="0"/>
    <x v="46"/>
    <x v="65"/>
    <x v="65"/>
    <x v="61"/>
    <x v="61"/>
    <x v="0"/>
    <x v="1938"/>
    <x v="2121"/>
    <x v="1470"/>
    <x v="139"/>
    <x v="48"/>
    <x v="577"/>
    <x v="15"/>
    <x v="4"/>
    <x v="23"/>
    <x v="3"/>
    <x v="0"/>
    <x v="171"/>
    <x v="26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18"/>
    <x v="30"/>
    <x v="77"/>
    <x v="0"/>
    <x v="26"/>
    <x v="66"/>
    <x v="66"/>
    <x v="62"/>
    <x v="62"/>
    <x v="0"/>
    <x v="1939"/>
    <x v="2122"/>
    <x v="1471"/>
    <x v="318"/>
    <x v="82"/>
    <x v="263"/>
    <x v="54"/>
    <x v="2"/>
    <x v="75"/>
    <x v="23"/>
    <x v="3"/>
    <x v="54"/>
    <x v="42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8"/>
    <x v="41"/>
    <x v="78"/>
    <x v="0"/>
    <x v="37"/>
    <x v="67"/>
    <x v="67"/>
    <x v="63"/>
    <x v="63"/>
    <x v="0"/>
    <x v="1940"/>
    <x v="2123"/>
    <x v="781"/>
    <x v="460"/>
    <x v="65"/>
    <x v="1263"/>
    <x v="93"/>
    <x v="1"/>
    <x v="7"/>
    <x v="0"/>
    <x v="4"/>
    <x v="262"/>
    <x v="74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18"/>
    <x v="41"/>
    <x v="79"/>
    <x v="0"/>
    <x v="37"/>
    <x v="68"/>
    <x v="68"/>
    <x v="64"/>
    <x v="64"/>
    <x v="0"/>
    <x v="1941"/>
    <x v="2124"/>
    <x v="1472"/>
    <x v="352"/>
    <x v="24"/>
    <x v="654"/>
    <x v="124"/>
    <x v="1"/>
    <x v="9"/>
    <x v="15"/>
    <x v="1"/>
    <x v="10"/>
    <x v="90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18"/>
    <x v="50"/>
    <x v="80"/>
    <x v="0"/>
    <x v="44"/>
    <x v="69"/>
    <x v="69"/>
    <x v="65"/>
    <x v="65"/>
    <x v="0"/>
    <x v="1942"/>
    <x v="2125"/>
    <x v="1473"/>
    <x v="540"/>
    <x v="75"/>
    <x v="965"/>
    <x v="48"/>
    <x v="2"/>
    <x v="51"/>
    <x v="19"/>
    <x v="3"/>
    <x v="148"/>
    <x v="30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18"/>
    <x v="40"/>
    <x v="81"/>
    <x v="0"/>
    <x v="36"/>
    <x v="70"/>
    <x v="70"/>
    <x v="66"/>
    <x v="66"/>
    <x v="0"/>
    <x v="1943"/>
    <x v="2126"/>
    <x v="1474"/>
    <x v="413"/>
    <x v="4"/>
    <x v="1226"/>
    <x v="72"/>
    <x v="7"/>
    <x v="69"/>
    <x v="6"/>
    <x v="2"/>
    <x v="75"/>
    <x v="42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9"/>
    <x v="18"/>
    <x v="19"/>
    <x v="0"/>
    <x v="18"/>
    <x v="19"/>
    <x v="19"/>
    <x v="19"/>
    <x v="19"/>
    <x v="0"/>
    <x v="1944"/>
    <x v="2127"/>
    <x v="1475"/>
    <x v="175"/>
    <x v="70"/>
    <x v="127"/>
    <x v="113"/>
    <x v="7"/>
    <x v="66"/>
    <x v="122"/>
    <x v="4"/>
    <x v="369"/>
    <x v="984"/>
    <x v="0"/>
    <x v="0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19"/>
    <x v="11"/>
    <x v="21"/>
    <x v="1"/>
    <x v="11"/>
    <x v="20"/>
    <x v="20"/>
    <x v="20"/>
    <x v="20"/>
    <x v="0"/>
    <x v="1945"/>
    <x v="2128"/>
    <x v="1113"/>
    <x v="109"/>
    <x v="69"/>
    <x v="1264"/>
    <x v="108"/>
    <x v="2"/>
    <x v="26"/>
    <x v="15"/>
    <x v="3"/>
    <x v="21"/>
    <x v="11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19"/>
    <x v="24"/>
    <x v="31"/>
    <x v="0"/>
    <x v="21"/>
    <x v="27"/>
    <x v="27"/>
    <x v="23"/>
    <x v="23"/>
    <x v="0"/>
    <x v="1946"/>
    <x v="1681"/>
    <x v="1065"/>
    <x v="39"/>
    <x v="47"/>
    <x v="1265"/>
    <x v="53"/>
    <x v="2"/>
    <x v="20"/>
    <x v="54"/>
    <x v="1"/>
    <x v="22"/>
    <x v="985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19"/>
    <x v="25"/>
    <x v="32"/>
    <x v="0"/>
    <x v="22"/>
    <x v="28"/>
    <x v="28"/>
    <x v="24"/>
    <x v="24"/>
    <x v="0"/>
    <x v="1947"/>
    <x v="2129"/>
    <x v="1476"/>
    <x v="117"/>
    <x v="2"/>
    <x v="145"/>
    <x v="72"/>
    <x v="1"/>
    <x v="21"/>
    <x v="31"/>
    <x v="3"/>
    <x v="86"/>
    <x v="98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19"/>
    <x v="27"/>
    <x v="35"/>
    <x v="1"/>
    <x v="23"/>
    <x v="30"/>
    <x v="30"/>
    <x v="26"/>
    <x v="26"/>
    <x v="0"/>
    <x v="1948"/>
    <x v="2130"/>
    <x v="1477"/>
    <x v="421"/>
    <x v="33"/>
    <x v="1266"/>
    <x v="91"/>
    <x v="7"/>
    <x v="115"/>
    <x v="7"/>
    <x v="7"/>
    <x v="252"/>
    <x v="915"/>
    <x v="0"/>
    <x v="0"/>
    <x v="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9"/>
    <x v="30"/>
    <x v="38"/>
    <x v="1"/>
    <x v="26"/>
    <x v="33"/>
    <x v="33"/>
    <x v="29"/>
    <x v="29"/>
    <x v="0"/>
    <x v="1949"/>
    <x v="2131"/>
    <x v="1478"/>
    <x v="373"/>
    <x v="90"/>
    <x v="1267"/>
    <x v="98"/>
    <x v="2"/>
    <x v="48"/>
    <x v="19"/>
    <x v="3"/>
    <x v="115"/>
    <x v="98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9"/>
    <x v="31"/>
    <x v="39"/>
    <x v="0"/>
    <x v="27"/>
    <x v="34"/>
    <x v="34"/>
    <x v="30"/>
    <x v="30"/>
    <x v="0"/>
    <x v="1239"/>
    <x v="2132"/>
    <x v="494"/>
    <x v="167"/>
    <x v="31"/>
    <x v="1268"/>
    <x v="97"/>
    <x v="1"/>
    <x v="48"/>
    <x v="10"/>
    <x v="2"/>
    <x v="50"/>
    <x v="98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19"/>
    <x v="34"/>
    <x v="42"/>
    <x v="0"/>
    <x v="30"/>
    <x v="37"/>
    <x v="37"/>
    <x v="33"/>
    <x v="33"/>
    <x v="0"/>
    <x v="1950"/>
    <x v="2133"/>
    <x v="116"/>
    <x v="63"/>
    <x v="13"/>
    <x v="1079"/>
    <x v="22"/>
    <x v="1"/>
    <x v="7"/>
    <x v="48"/>
    <x v="3"/>
    <x v="94"/>
    <x v="201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19"/>
    <x v="37"/>
    <x v="46"/>
    <x v="0"/>
    <x v="33"/>
    <x v="40"/>
    <x v="40"/>
    <x v="36"/>
    <x v="36"/>
    <x v="0"/>
    <x v="1951"/>
    <x v="2134"/>
    <x v="771"/>
    <x v="301"/>
    <x v="11"/>
    <x v="683"/>
    <x v="122"/>
    <x v="7"/>
    <x v="95"/>
    <x v="92"/>
    <x v="1"/>
    <x v="257"/>
    <x v="44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19"/>
    <x v="40"/>
    <x v="51"/>
    <x v="0"/>
    <x v="36"/>
    <x v="45"/>
    <x v="45"/>
    <x v="41"/>
    <x v="41"/>
    <x v="0"/>
    <x v="1952"/>
    <x v="2135"/>
    <x v="1479"/>
    <x v="381"/>
    <x v="17"/>
    <x v="377"/>
    <x v="141"/>
    <x v="1"/>
    <x v="5"/>
    <x v="54"/>
    <x v="0"/>
    <x v="12"/>
    <x v="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19"/>
    <x v="43"/>
    <x v="60"/>
    <x v="0"/>
    <x v="39"/>
    <x v="48"/>
    <x v="48"/>
    <x v="44"/>
    <x v="44"/>
    <x v="0"/>
    <x v="1953"/>
    <x v="2136"/>
    <x v="226"/>
    <x v="118"/>
    <x v="11"/>
    <x v="1153"/>
    <x v="26"/>
    <x v="0"/>
    <x v="32"/>
    <x v="13"/>
    <x v="3"/>
    <x v="66"/>
    <x v="868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19"/>
    <x v="42"/>
    <x v="62"/>
    <x v="0"/>
    <x v="38"/>
    <x v="47"/>
    <x v="47"/>
    <x v="43"/>
    <x v="43"/>
    <x v="0"/>
    <x v="1954"/>
    <x v="2137"/>
    <x v="588"/>
    <x v="89"/>
    <x v="2"/>
    <x v="407"/>
    <x v="58"/>
    <x v="1"/>
    <x v="7"/>
    <x v="16"/>
    <x v="9"/>
    <x v="15"/>
    <x v="102"/>
    <x v="0"/>
    <x v="0"/>
    <x v="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19"/>
    <x v="46"/>
    <x v="63"/>
    <x v="0"/>
    <x v="41"/>
    <x v="53"/>
    <x v="53"/>
    <x v="49"/>
    <x v="49"/>
    <x v="0"/>
    <x v="1955"/>
    <x v="2138"/>
    <x v="463"/>
    <x v="256"/>
    <x v="89"/>
    <x v="735"/>
    <x v="98"/>
    <x v="2"/>
    <x v="20"/>
    <x v="18"/>
    <x v="0"/>
    <x v="106"/>
    <x v="36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19"/>
    <x v="27"/>
    <x v="65"/>
    <x v="0"/>
    <x v="23"/>
    <x v="55"/>
    <x v="55"/>
    <x v="51"/>
    <x v="51"/>
    <x v="0"/>
    <x v="1956"/>
    <x v="2139"/>
    <x v="847"/>
    <x v="186"/>
    <x v="70"/>
    <x v="1269"/>
    <x v="76"/>
    <x v="0"/>
    <x v="84"/>
    <x v="19"/>
    <x v="4"/>
    <x v="10"/>
    <x v="74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19"/>
    <x v="30"/>
    <x v="69"/>
    <x v="0"/>
    <x v="26"/>
    <x v="58"/>
    <x v="58"/>
    <x v="54"/>
    <x v="54"/>
    <x v="0"/>
    <x v="1957"/>
    <x v="54"/>
    <x v="845"/>
    <x v="188"/>
    <x v="44"/>
    <x v="1270"/>
    <x v="29"/>
    <x v="2"/>
    <x v="69"/>
    <x v="22"/>
    <x v="3"/>
    <x v="184"/>
    <x v="8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9"/>
    <x v="30"/>
    <x v="70"/>
    <x v="1"/>
    <x v="26"/>
    <x v="59"/>
    <x v="59"/>
    <x v="55"/>
    <x v="55"/>
    <x v="0"/>
    <x v="1958"/>
    <x v="2140"/>
    <x v="829"/>
    <x v="361"/>
    <x v="63"/>
    <x v="1271"/>
    <x v="39"/>
    <x v="2"/>
    <x v="55"/>
    <x v="17"/>
    <x v="3"/>
    <x v="23"/>
    <x v="98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9"/>
    <x v="48"/>
    <x v="71"/>
    <x v="0"/>
    <x v="42"/>
    <x v="60"/>
    <x v="60"/>
    <x v="56"/>
    <x v="56"/>
    <x v="0"/>
    <x v="1959"/>
    <x v="1928"/>
    <x v="463"/>
    <x v="409"/>
    <x v="67"/>
    <x v="894"/>
    <x v="24"/>
    <x v="2"/>
    <x v="12"/>
    <x v="22"/>
    <x v="3"/>
    <x v="23"/>
    <x v="99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19"/>
    <x v="49"/>
    <x v="72"/>
    <x v="0"/>
    <x v="43"/>
    <x v="61"/>
    <x v="61"/>
    <x v="57"/>
    <x v="57"/>
    <x v="0"/>
    <x v="1960"/>
    <x v="2141"/>
    <x v="274"/>
    <x v="54"/>
    <x v="39"/>
    <x v="1272"/>
    <x v="10"/>
    <x v="2"/>
    <x v="23"/>
    <x v="23"/>
    <x v="3"/>
    <x v="82"/>
    <x v="83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19"/>
    <x v="50"/>
    <x v="73"/>
    <x v="0"/>
    <x v="44"/>
    <x v="62"/>
    <x v="62"/>
    <x v="58"/>
    <x v="58"/>
    <x v="0"/>
    <x v="1961"/>
    <x v="2142"/>
    <x v="341"/>
    <x v="79"/>
    <x v="85"/>
    <x v="1190"/>
    <x v="13"/>
    <x v="0"/>
    <x v="178"/>
    <x v="19"/>
    <x v="8"/>
    <x v="257"/>
    <x v="44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19"/>
    <x v="51"/>
    <x v="75"/>
    <x v="0"/>
    <x v="45"/>
    <x v="64"/>
    <x v="64"/>
    <x v="60"/>
    <x v="60"/>
    <x v="0"/>
    <x v="1962"/>
    <x v="2143"/>
    <x v="1480"/>
    <x v="41"/>
    <x v="57"/>
    <x v="1273"/>
    <x v="21"/>
    <x v="1"/>
    <x v="12"/>
    <x v="18"/>
    <x v="3"/>
    <x v="31"/>
    <x v="99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19"/>
    <x v="52"/>
    <x v="76"/>
    <x v="0"/>
    <x v="46"/>
    <x v="65"/>
    <x v="65"/>
    <x v="61"/>
    <x v="61"/>
    <x v="0"/>
    <x v="1963"/>
    <x v="2144"/>
    <x v="1481"/>
    <x v="605"/>
    <x v="2"/>
    <x v="1274"/>
    <x v="15"/>
    <x v="1"/>
    <x v="60"/>
    <x v="65"/>
    <x v="0"/>
    <x v="218"/>
    <x v="911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19"/>
    <x v="30"/>
    <x v="77"/>
    <x v="0"/>
    <x v="26"/>
    <x v="66"/>
    <x v="66"/>
    <x v="62"/>
    <x v="62"/>
    <x v="0"/>
    <x v="1964"/>
    <x v="2145"/>
    <x v="33"/>
    <x v="157"/>
    <x v="25"/>
    <x v="1275"/>
    <x v="33"/>
    <x v="2"/>
    <x v="69"/>
    <x v="16"/>
    <x v="1"/>
    <x v="106"/>
    <x v="51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19"/>
    <x v="41"/>
    <x v="78"/>
    <x v="0"/>
    <x v="37"/>
    <x v="67"/>
    <x v="67"/>
    <x v="63"/>
    <x v="63"/>
    <x v="0"/>
    <x v="1965"/>
    <x v="2146"/>
    <x v="1482"/>
    <x v="74"/>
    <x v="39"/>
    <x v="356"/>
    <x v="110"/>
    <x v="4"/>
    <x v="99"/>
    <x v="26"/>
    <x v="1"/>
    <x v="251"/>
    <x v="17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19"/>
    <x v="41"/>
    <x v="79"/>
    <x v="0"/>
    <x v="37"/>
    <x v="68"/>
    <x v="68"/>
    <x v="64"/>
    <x v="64"/>
    <x v="0"/>
    <x v="1966"/>
    <x v="2147"/>
    <x v="839"/>
    <x v="84"/>
    <x v="50"/>
    <x v="1276"/>
    <x v="141"/>
    <x v="2"/>
    <x v="5"/>
    <x v="9"/>
    <x v="2"/>
    <x v="246"/>
    <x v="52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19"/>
    <x v="50"/>
    <x v="80"/>
    <x v="0"/>
    <x v="44"/>
    <x v="69"/>
    <x v="69"/>
    <x v="65"/>
    <x v="65"/>
    <x v="0"/>
    <x v="1967"/>
    <x v="2148"/>
    <x v="829"/>
    <x v="437"/>
    <x v="47"/>
    <x v="1217"/>
    <x v="97"/>
    <x v="1"/>
    <x v="8"/>
    <x v="31"/>
    <x v="7"/>
    <x v="246"/>
    <x v="711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19"/>
    <x v="40"/>
    <x v="81"/>
    <x v="0"/>
    <x v="36"/>
    <x v="70"/>
    <x v="70"/>
    <x v="66"/>
    <x v="66"/>
    <x v="0"/>
    <x v="1968"/>
    <x v="2149"/>
    <x v="1483"/>
    <x v="95"/>
    <x v="18"/>
    <x v="678"/>
    <x v="150"/>
    <x v="1"/>
    <x v="9"/>
    <x v="75"/>
    <x v="2"/>
    <x v="245"/>
    <x v="75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0"/>
    <x v="18"/>
    <x v="19"/>
    <x v="0"/>
    <x v="18"/>
    <x v="19"/>
    <x v="19"/>
    <x v="19"/>
    <x v="19"/>
    <x v="0"/>
    <x v="1969"/>
    <x v="2150"/>
    <x v="1484"/>
    <x v="48"/>
    <x v="25"/>
    <x v="1249"/>
    <x v="258"/>
    <x v="2"/>
    <x v="58"/>
    <x v="112"/>
    <x v="9"/>
    <x v="370"/>
    <x v="334"/>
    <x v="0"/>
    <x v="0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20"/>
    <x v="11"/>
    <x v="21"/>
    <x v="1"/>
    <x v="11"/>
    <x v="20"/>
    <x v="20"/>
    <x v="20"/>
    <x v="20"/>
    <x v="0"/>
    <x v="1970"/>
    <x v="957"/>
    <x v="1450"/>
    <x v="156"/>
    <x v="69"/>
    <x v="1277"/>
    <x v="68"/>
    <x v="2"/>
    <x v="13"/>
    <x v="9"/>
    <x v="3"/>
    <x v="49"/>
    <x v="87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20"/>
    <x v="24"/>
    <x v="31"/>
    <x v="0"/>
    <x v="21"/>
    <x v="27"/>
    <x v="27"/>
    <x v="23"/>
    <x v="23"/>
    <x v="0"/>
    <x v="1971"/>
    <x v="2151"/>
    <x v="1055"/>
    <x v="397"/>
    <x v="42"/>
    <x v="1018"/>
    <x v="97"/>
    <x v="0"/>
    <x v="69"/>
    <x v="85"/>
    <x v="4"/>
    <x v="136"/>
    <x v="992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20"/>
    <x v="25"/>
    <x v="32"/>
    <x v="0"/>
    <x v="22"/>
    <x v="28"/>
    <x v="28"/>
    <x v="24"/>
    <x v="24"/>
    <x v="0"/>
    <x v="1972"/>
    <x v="2152"/>
    <x v="1485"/>
    <x v="64"/>
    <x v="10"/>
    <x v="862"/>
    <x v="43"/>
    <x v="2"/>
    <x v="12"/>
    <x v="22"/>
    <x v="2"/>
    <x v="46"/>
    <x v="99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20"/>
    <x v="27"/>
    <x v="35"/>
    <x v="1"/>
    <x v="23"/>
    <x v="30"/>
    <x v="30"/>
    <x v="26"/>
    <x v="26"/>
    <x v="0"/>
    <x v="1973"/>
    <x v="2153"/>
    <x v="706"/>
    <x v="100"/>
    <x v="33"/>
    <x v="1126"/>
    <x v="108"/>
    <x v="1"/>
    <x v="84"/>
    <x v="35"/>
    <x v="5"/>
    <x v="136"/>
    <x v="86"/>
    <x v="0"/>
    <x v="0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0"/>
    <x v="30"/>
    <x v="38"/>
    <x v="1"/>
    <x v="26"/>
    <x v="33"/>
    <x v="33"/>
    <x v="29"/>
    <x v="29"/>
    <x v="0"/>
    <x v="1974"/>
    <x v="2154"/>
    <x v="103"/>
    <x v="34"/>
    <x v="37"/>
    <x v="1278"/>
    <x v="108"/>
    <x v="2"/>
    <x v="69"/>
    <x v="23"/>
    <x v="0"/>
    <x v="156"/>
    <x v="994"/>
    <x v="0"/>
    <x v="0"/>
    <x v="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0"/>
    <x v="31"/>
    <x v="39"/>
    <x v="0"/>
    <x v="27"/>
    <x v="34"/>
    <x v="34"/>
    <x v="30"/>
    <x v="30"/>
    <x v="0"/>
    <x v="1975"/>
    <x v="2155"/>
    <x v="1486"/>
    <x v="16"/>
    <x v="0"/>
    <x v="1279"/>
    <x v="97"/>
    <x v="1"/>
    <x v="48"/>
    <x v="8"/>
    <x v="1"/>
    <x v="84"/>
    <x v="696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20"/>
    <x v="34"/>
    <x v="42"/>
    <x v="0"/>
    <x v="30"/>
    <x v="37"/>
    <x v="37"/>
    <x v="33"/>
    <x v="33"/>
    <x v="0"/>
    <x v="1976"/>
    <x v="2156"/>
    <x v="1377"/>
    <x v="223"/>
    <x v="2"/>
    <x v="1280"/>
    <x v="94"/>
    <x v="1"/>
    <x v="7"/>
    <x v="21"/>
    <x v="2"/>
    <x v="289"/>
    <x v="905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20"/>
    <x v="37"/>
    <x v="46"/>
    <x v="0"/>
    <x v="33"/>
    <x v="40"/>
    <x v="40"/>
    <x v="36"/>
    <x v="36"/>
    <x v="0"/>
    <x v="1977"/>
    <x v="2157"/>
    <x v="24"/>
    <x v="181"/>
    <x v="13"/>
    <x v="55"/>
    <x v="40"/>
    <x v="7"/>
    <x v="124"/>
    <x v="25"/>
    <x v="2"/>
    <x v="299"/>
    <x v="11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20"/>
    <x v="40"/>
    <x v="51"/>
    <x v="0"/>
    <x v="36"/>
    <x v="45"/>
    <x v="45"/>
    <x v="41"/>
    <x v="41"/>
    <x v="0"/>
    <x v="1978"/>
    <x v="2158"/>
    <x v="1487"/>
    <x v="344"/>
    <x v="18"/>
    <x v="2"/>
    <x v="150"/>
    <x v="0"/>
    <x v="48"/>
    <x v="0"/>
    <x v="2"/>
    <x v="192"/>
    <x v="411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0"/>
    <x v="43"/>
    <x v="60"/>
    <x v="0"/>
    <x v="39"/>
    <x v="48"/>
    <x v="48"/>
    <x v="44"/>
    <x v="44"/>
    <x v="0"/>
    <x v="1979"/>
    <x v="2159"/>
    <x v="713"/>
    <x v="407"/>
    <x v="20"/>
    <x v="1052"/>
    <x v="32"/>
    <x v="2"/>
    <x v="11"/>
    <x v="31"/>
    <x v="3"/>
    <x v="42"/>
    <x v="99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20"/>
    <x v="42"/>
    <x v="62"/>
    <x v="0"/>
    <x v="38"/>
    <x v="47"/>
    <x v="47"/>
    <x v="43"/>
    <x v="43"/>
    <x v="0"/>
    <x v="1980"/>
    <x v="2160"/>
    <x v="460"/>
    <x v="559"/>
    <x v="1"/>
    <x v="295"/>
    <x v="19"/>
    <x v="2"/>
    <x v="95"/>
    <x v="22"/>
    <x v="0"/>
    <x v="10"/>
    <x v="996"/>
    <x v="0"/>
    <x v="0"/>
    <x v="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20"/>
    <x v="46"/>
    <x v="63"/>
    <x v="0"/>
    <x v="41"/>
    <x v="53"/>
    <x v="53"/>
    <x v="49"/>
    <x v="49"/>
    <x v="0"/>
    <x v="1981"/>
    <x v="2161"/>
    <x v="305"/>
    <x v="553"/>
    <x v="91"/>
    <x v="787"/>
    <x v="21"/>
    <x v="2"/>
    <x v="64"/>
    <x v="17"/>
    <x v="2"/>
    <x v="115"/>
    <x v="61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20"/>
    <x v="27"/>
    <x v="65"/>
    <x v="0"/>
    <x v="23"/>
    <x v="55"/>
    <x v="55"/>
    <x v="51"/>
    <x v="51"/>
    <x v="0"/>
    <x v="1982"/>
    <x v="2162"/>
    <x v="463"/>
    <x v="361"/>
    <x v="51"/>
    <x v="1125"/>
    <x v="79"/>
    <x v="2"/>
    <x v="51"/>
    <x v="13"/>
    <x v="1"/>
    <x v="179"/>
    <x v="996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0"/>
    <x v="30"/>
    <x v="69"/>
    <x v="0"/>
    <x v="26"/>
    <x v="58"/>
    <x v="58"/>
    <x v="54"/>
    <x v="54"/>
    <x v="0"/>
    <x v="1983"/>
    <x v="2163"/>
    <x v="842"/>
    <x v="201"/>
    <x v="82"/>
    <x v="547"/>
    <x v="64"/>
    <x v="2"/>
    <x v="99"/>
    <x v="19"/>
    <x v="1"/>
    <x v="38"/>
    <x v="997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0"/>
    <x v="30"/>
    <x v="70"/>
    <x v="1"/>
    <x v="26"/>
    <x v="59"/>
    <x v="59"/>
    <x v="55"/>
    <x v="55"/>
    <x v="0"/>
    <x v="1984"/>
    <x v="2164"/>
    <x v="1488"/>
    <x v="142"/>
    <x v="58"/>
    <x v="573"/>
    <x v="68"/>
    <x v="2"/>
    <x v="21"/>
    <x v="17"/>
    <x v="3"/>
    <x v="32"/>
    <x v="998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0"/>
    <x v="48"/>
    <x v="71"/>
    <x v="0"/>
    <x v="42"/>
    <x v="60"/>
    <x v="60"/>
    <x v="56"/>
    <x v="56"/>
    <x v="0"/>
    <x v="1985"/>
    <x v="2165"/>
    <x v="508"/>
    <x v="275"/>
    <x v="67"/>
    <x v="1281"/>
    <x v="53"/>
    <x v="2"/>
    <x v="12"/>
    <x v="18"/>
    <x v="3"/>
    <x v="54"/>
    <x v="99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20"/>
    <x v="49"/>
    <x v="72"/>
    <x v="0"/>
    <x v="43"/>
    <x v="61"/>
    <x v="61"/>
    <x v="57"/>
    <x v="57"/>
    <x v="0"/>
    <x v="1986"/>
    <x v="2166"/>
    <x v="1489"/>
    <x v="342"/>
    <x v="48"/>
    <x v="120"/>
    <x v="15"/>
    <x v="2"/>
    <x v="20"/>
    <x v="35"/>
    <x v="3"/>
    <x v="56"/>
    <x v="53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20"/>
    <x v="50"/>
    <x v="73"/>
    <x v="0"/>
    <x v="44"/>
    <x v="62"/>
    <x v="62"/>
    <x v="58"/>
    <x v="58"/>
    <x v="0"/>
    <x v="1987"/>
    <x v="2167"/>
    <x v="1490"/>
    <x v="275"/>
    <x v="90"/>
    <x v="150"/>
    <x v="40"/>
    <x v="1"/>
    <x v="39"/>
    <x v="18"/>
    <x v="2"/>
    <x v="12"/>
    <x v="62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0"/>
    <x v="51"/>
    <x v="75"/>
    <x v="0"/>
    <x v="45"/>
    <x v="64"/>
    <x v="64"/>
    <x v="60"/>
    <x v="60"/>
    <x v="0"/>
    <x v="1828"/>
    <x v="2168"/>
    <x v="607"/>
    <x v="12"/>
    <x v="45"/>
    <x v="1282"/>
    <x v="74"/>
    <x v="2"/>
    <x v="23"/>
    <x v="18"/>
    <x v="3"/>
    <x v="21"/>
    <x v="4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20"/>
    <x v="52"/>
    <x v="76"/>
    <x v="0"/>
    <x v="46"/>
    <x v="65"/>
    <x v="65"/>
    <x v="61"/>
    <x v="61"/>
    <x v="0"/>
    <x v="1988"/>
    <x v="2169"/>
    <x v="1491"/>
    <x v="130"/>
    <x v="10"/>
    <x v="146"/>
    <x v="19"/>
    <x v="0"/>
    <x v="9"/>
    <x v="50"/>
    <x v="0"/>
    <x v="56"/>
    <x v="100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20"/>
    <x v="30"/>
    <x v="77"/>
    <x v="0"/>
    <x v="26"/>
    <x v="66"/>
    <x v="66"/>
    <x v="62"/>
    <x v="62"/>
    <x v="0"/>
    <x v="1989"/>
    <x v="290"/>
    <x v="1492"/>
    <x v="30"/>
    <x v="54"/>
    <x v="818"/>
    <x v="25"/>
    <x v="2"/>
    <x v="124"/>
    <x v="18"/>
    <x v="2"/>
    <x v="19"/>
    <x v="332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0"/>
    <x v="41"/>
    <x v="78"/>
    <x v="0"/>
    <x v="37"/>
    <x v="67"/>
    <x v="67"/>
    <x v="63"/>
    <x v="63"/>
    <x v="0"/>
    <x v="1990"/>
    <x v="2170"/>
    <x v="1493"/>
    <x v="420"/>
    <x v="11"/>
    <x v="508"/>
    <x v="209"/>
    <x v="1"/>
    <x v="99"/>
    <x v="8"/>
    <x v="2"/>
    <x v="165"/>
    <x v="46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0"/>
    <x v="41"/>
    <x v="79"/>
    <x v="0"/>
    <x v="37"/>
    <x v="68"/>
    <x v="68"/>
    <x v="64"/>
    <x v="64"/>
    <x v="0"/>
    <x v="1991"/>
    <x v="2171"/>
    <x v="1494"/>
    <x v="37"/>
    <x v="17"/>
    <x v="54"/>
    <x v="84"/>
    <x v="1"/>
    <x v="55"/>
    <x v="9"/>
    <x v="2"/>
    <x v="14"/>
    <x v="13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0"/>
    <x v="50"/>
    <x v="80"/>
    <x v="0"/>
    <x v="44"/>
    <x v="69"/>
    <x v="69"/>
    <x v="65"/>
    <x v="65"/>
    <x v="0"/>
    <x v="1992"/>
    <x v="2172"/>
    <x v="885"/>
    <x v="164"/>
    <x v="75"/>
    <x v="1105"/>
    <x v="91"/>
    <x v="2"/>
    <x v="80"/>
    <x v="17"/>
    <x v="3"/>
    <x v="56"/>
    <x v="9"/>
    <x v="0"/>
    <x v="0"/>
    <x v="0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0"/>
    <x v="40"/>
    <x v="81"/>
    <x v="0"/>
    <x v="36"/>
    <x v="70"/>
    <x v="70"/>
    <x v="66"/>
    <x v="66"/>
    <x v="0"/>
    <x v="1993"/>
    <x v="2173"/>
    <x v="1283"/>
    <x v="81"/>
    <x v="55"/>
    <x v="968"/>
    <x v="66"/>
    <x v="2"/>
    <x v="69"/>
    <x v="10"/>
    <x v="2"/>
    <x v="15"/>
    <x v="8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1"/>
    <x v="18"/>
    <x v="19"/>
    <x v="0"/>
    <x v="18"/>
    <x v="19"/>
    <x v="19"/>
    <x v="19"/>
    <x v="19"/>
    <x v="0"/>
    <x v="1994"/>
    <x v="2174"/>
    <x v="1495"/>
    <x v="225"/>
    <x v="31"/>
    <x v="553"/>
    <x v="244"/>
    <x v="1"/>
    <x v="18"/>
    <x v="99"/>
    <x v="0"/>
    <x v="114"/>
    <x v="20"/>
    <x v="0"/>
    <x v="0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21"/>
    <x v="11"/>
    <x v="21"/>
    <x v="1"/>
    <x v="11"/>
    <x v="20"/>
    <x v="20"/>
    <x v="20"/>
    <x v="20"/>
    <x v="0"/>
    <x v="1995"/>
    <x v="2175"/>
    <x v="1496"/>
    <x v="179"/>
    <x v="27"/>
    <x v="1095"/>
    <x v="25"/>
    <x v="2"/>
    <x v="12"/>
    <x v="45"/>
    <x v="2"/>
    <x v="184"/>
    <x v="100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21"/>
    <x v="24"/>
    <x v="31"/>
    <x v="0"/>
    <x v="21"/>
    <x v="27"/>
    <x v="27"/>
    <x v="23"/>
    <x v="23"/>
    <x v="0"/>
    <x v="1996"/>
    <x v="2176"/>
    <x v="1497"/>
    <x v="39"/>
    <x v="73"/>
    <x v="1283"/>
    <x v="74"/>
    <x v="2"/>
    <x v="51"/>
    <x v="85"/>
    <x v="8"/>
    <x v="252"/>
    <x v="616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21"/>
    <x v="25"/>
    <x v="32"/>
    <x v="0"/>
    <x v="22"/>
    <x v="28"/>
    <x v="28"/>
    <x v="24"/>
    <x v="24"/>
    <x v="0"/>
    <x v="1997"/>
    <x v="2177"/>
    <x v="1498"/>
    <x v="127"/>
    <x v="10"/>
    <x v="95"/>
    <x v="74"/>
    <x v="1"/>
    <x v="23"/>
    <x v="7"/>
    <x v="3"/>
    <x v="115"/>
    <x v="100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21"/>
    <x v="27"/>
    <x v="35"/>
    <x v="1"/>
    <x v="23"/>
    <x v="30"/>
    <x v="30"/>
    <x v="26"/>
    <x v="26"/>
    <x v="0"/>
    <x v="1998"/>
    <x v="471"/>
    <x v="914"/>
    <x v="372"/>
    <x v="57"/>
    <x v="691"/>
    <x v="108"/>
    <x v="0"/>
    <x v="73"/>
    <x v="15"/>
    <x v="7"/>
    <x v="136"/>
    <x v="1003"/>
    <x v="0"/>
    <x v="0"/>
    <x v="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1"/>
    <x v="30"/>
    <x v="38"/>
    <x v="1"/>
    <x v="26"/>
    <x v="33"/>
    <x v="33"/>
    <x v="29"/>
    <x v="29"/>
    <x v="0"/>
    <x v="1999"/>
    <x v="2178"/>
    <x v="826"/>
    <x v="214"/>
    <x v="73"/>
    <x v="1284"/>
    <x v="53"/>
    <x v="1"/>
    <x v="56"/>
    <x v="19"/>
    <x v="2"/>
    <x v="148"/>
    <x v="1004"/>
    <x v="0"/>
    <x v="0"/>
    <x v="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1"/>
    <x v="31"/>
    <x v="39"/>
    <x v="0"/>
    <x v="27"/>
    <x v="34"/>
    <x v="34"/>
    <x v="30"/>
    <x v="30"/>
    <x v="0"/>
    <x v="2000"/>
    <x v="2179"/>
    <x v="1499"/>
    <x v="635"/>
    <x v="62"/>
    <x v="1285"/>
    <x v="98"/>
    <x v="2"/>
    <x v="64"/>
    <x v="45"/>
    <x v="2"/>
    <x v="110"/>
    <x v="65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21"/>
    <x v="34"/>
    <x v="42"/>
    <x v="0"/>
    <x v="30"/>
    <x v="37"/>
    <x v="37"/>
    <x v="33"/>
    <x v="33"/>
    <x v="0"/>
    <x v="2001"/>
    <x v="2180"/>
    <x v="1500"/>
    <x v="413"/>
    <x v="2"/>
    <x v="1286"/>
    <x v="17"/>
    <x v="2"/>
    <x v="75"/>
    <x v="55"/>
    <x v="1"/>
    <x v="14"/>
    <x v="133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21"/>
    <x v="37"/>
    <x v="46"/>
    <x v="0"/>
    <x v="33"/>
    <x v="40"/>
    <x v="40"/>
    <x v="36"/>
    <x v="36"/>
    <x v="0"/>
    <x v="2002"/>
    <x v="2181"/>
    <x v="1360"/>
    <x v="223"/>
    <x v="17"/>
    <x v="910"/>
    <x v="72"/>
    <x v="1"/>
    <x v="109"/>
    <x v="85"/>
    <x v="3"/>
    <x v="218"/>
    <x v="100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21"/>
    <x v="40"/>
    <x v="51"/>
    <x v="0"/>
    <x v="36"/>
    <x v="45"/>
    <x v="45"/>
    <x v="41"/>
    <x v="41"/>
    <x v="0"/>
    <x v="2003"/>
    <x v="2182"/>
    <x v="1501"/>
    <x v="329"/>
    <x v="18"/>
    <x v="945"/>
    <x v="79"/>
    <x v="1"/>
    <x v="7"/>
    <x v="9"/>
    <x v="3"/>
    <x v="50"/>
    <x v="100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1"/>
    <x v="43"/>
    <x v="60"/>
    <x v="0"/>
    <x v="39"/>
    <x v="48"/>
    <x v="48"/>
    <x v="44"/>
    <x v="44"/>
    <x v="0"/>
    <x v="2004"/>
    <x v="2183"/>
    <x v="1009"/>
    <x v="168"/>
    <x v="10"/>
    <x v="768"/>
    <x v="44"/>
    <x v="1"/>
    <x v="32"/>
    <x v="22"/>
    <x v="3"/>
    <x v="42"/>
    <x v="81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21"/>
    <x v="42"/>
    <x v="62"/>
    <x v="0"/>
    <x v="38"/>
    <x v="47"/>
    <x v="47"/>
    <x v="43"/>
    <x v="43"/>
    <x v="0"/>
    <x v="2005"/>
    <x v="2184"/>
    <x v="555"/>
    <x v="16"/>
    <x v="16"/>
    <x v="1079"/>
    <x v="19"/>
    <x v="0"/>
    <x v="10"/>
    <x v="16"/>
    <x v="3"/>
    <x v="177"/>
    <x v="557"/>
    <x v="0"/>
    <x v="0"/>
    <x v="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21"/>
    <x v="46"/>
    <x v="63"/>
    <x v="0"/>
    <x v="41"/>
    <x v="53"/>
    <x v="53"/>
    <x v="49"/>
    <x v="49"/>
    <x v="0"/>
    <x v="2006"/>
    <x v="2185"/>
    <x v="1502"/>
    <x v="634"/>
    <x v="89"/>
    <x v="707"/>
    <x v="19"/>
    <x v="1"/>
    <x v="126"/>
    <x v="16"/>
    <x v="1"/>
    <x v="10"/>
    <x v="100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21"/>
    <x v="27"/>
    <x v="65"/>
    <x v="0"/>
    <x v="23"/>
    <x v="55"/>
    <x v="55"/>
    <x v="51"/>
    <x v="51"/>
    <x v="0"/>
    <x v="2007"/>
    <x v="2186"/>
    <x v="1094"/>
    <x v="251"/>
    <x v="46"/>
    <x v="699"/>
    <x v="108"/>
    <x v="2"/>
    <x v="95"/>
    <x v="23"/>
    <x v="0"/>
    <x v="13"/>
    <x v="58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1"/>
    <x v="30"/>
    <x v="69"/>
    <x v="0"/>
    <x v="26"/>
    <x v="58"/>
    <x v="58"/>
    <x v="54"/>
    <x v="54"/>
    <x v="0"/>
    <x v="2008"/>
    <x v="1403"/>
    <x v="157"/>
    <x v="33"/>
    <x v="63"/>
    <x v="1287"/>
    <x v="33"/>
    <x v="2"/>
    <x v="44"/>
    <x v="19"/>
    <x v="2"/>
    <x v="19"/>
    <x v="56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1"/>
    <x v="30"/>
    <x v="70"/>
    <x v="1"/>
    <x v="26"/>
    <x v="59"/>
    <x v="59"/>
    <x v="55"/>
    <x v="55"/>
    <x v="0"/>
    <x v="2009"/>
    <x v="2187"/>
    <x v="693"/>
    <x v="47"/>
    <x v="34"/>
    <x v="627"/>
    <x v="28"/>
    <x v="2"/>
    <x v="23"/>
    <x v="17"/>
    <x v="3"/>
    <x v="103"/>
    <x v="39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1"/>
    <x v="48"/>
    <x v="71"/>
    <x v="0"/>
    <x v="42"/>
    <x v="60"/>
    <x v="60"/>
    <x v="56"/>
    <x v="56"/>
    <x v="0"/>
    <x v="2010"/>
    <x v="2188"/>
    <x v="1371"/>
    <x v="308"/>
    <x v="63"/>
    <x v="423"/>
    <x v="28"/>
    <x v="2"/>
    <x v="9"/>
    <x v="16"/>
    <x v="3"/>
    <x v="61"/>
    <x v="100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21"/>
    <x v="49"/>
    <x v="72"/>
    <x v="0"/>
    <x v="43"/>
    <x v="61"/>
    <x v="61"/>
    <x v="57"/>
    <x v="57"/>
    <x v="0"/>
    <x v="2011"/>
    <x v="2189"/>
    <x v="607"/>
    <x v="636"/>
    <x v="10"/>
    <x v="531"/>
    <x v="17"/>
    <x v="2"/>
    <x v="55"/>
    <x v="18"/>
    <x v="2"/>
    <x v="89"/>
    <x v="79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21"/>
    <x v="50"/>
    <x v="73"/>
    <x v="0"/>
    <x v="44"/>
    <x v="62"/>
    <x v="62"/>
    <x v="58"/>
    <x v="58"/>
    <x v="0"/>
    <x v="2012"/>
    <x v="2190"/>
    <x v="472"/>
    <x v="308"/>
    <x v="85"/>
    <x v="697"/>
    <x v="17"/>
    <x v="7"/>
    <x v="8"/>
    <x v="16"/>
    <x v="1"/>
    <x v="252"/>
    <x v="422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1"/>
    <x v="51"/>
    <x v="75"/>
    <x v="0"/>
    <x v="45"/>
    <x v="64"/>
    <x v="64"/>
    <x v="60"/>
    <x v="60"/>
    <x v="0"/>
    <x v="2013"/>
    <x v="2191"/>
    <x v="1503"/>
    <x v="302"/>
    <x v="39"/>
    <x v="270"/>
    <x v="49"/>
    <x v="2"/>
    <x v="60"/>
    <x v="18"/>
    <x v="3"/>
    <x v="93"/>
    <x v="52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21"/>
    <x v="52"/>
    <x v="76"/>
    <x v="0"/>
    <x v="46"/>
    <x v="65"/>
    <x v="65"/>
    <x v="61"/>
    <x v="61"/>
    <x v="0"/>
    <x v="1242"/>
    <x v="2192"/>
    <x v="1504"/>
    <x v="497"/>
    <x v="19"/>
    <x v="1288"/>
    <x v="108"/>
    <x v="2"/>
    <x v="19"/>
    <x v="13"/>
    <x v="1"/>
    <x v="21"/>
    <x v="1009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21"/>
    <x v="30"/>
    <x v="77"/>
    <x v="0"/>
    <x v="26"/>
    <x v="66"/>
    <x v="66"/>
    <x v="62"/>
    <x v="62"/>
    <x v="0"/>
    <x v="2014"/>
    <x v="2193"/>
    <x v="329"/>
    <x v="276"/>
    <x v="0"/>
    <x v="1289"/>
    <x v="25"/>
    <x v="2"/>
    <x v="56"/>
    <x v="23"/>
    <x v="3"/>
    <x v="115"/>
    <x v="655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1"/>
    <x v="41"/>
    <x v="78"/>
    <x v="0"/>
    <x v="37"/>
    <x v="67"/>
    <x v="67"/>
    <x v="63"/>
    <x v="63"/>
    <x v="0"/>
    <x v="2015"/>
    <x v="2194"/>
    <x v="1505"/>
    <x v="84"/>
    <x v="55"/>
    <x v="1290"/>
    <x v="172"/>
    <x v="2"/>
    <x v="67"/>
    <x v="45"/>
    <x v="3"/>
    <x v="167"/>
    <x v="21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1"/>
    <x v="41"/>
    <x v="79"/>
    <x v="0"/>
    <x v="37"/>
    <x v="68"/>
    <x v="68"/>
    <x v="64"/>
    <x v="64"/>
    <x v="0"/>
    <x v="2016"/>
    <x v="2195"/>
    <x v="1506"/>
    <x v="386"/>
    <x v="18"/>
    <x v="1291"/>
    <x v="143"/>
    <x v="0"/>
    <x v="56"/>
    <x v="45"/>
    <x v="3"/>
    <x v="262"/>
    <x v="223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1"/>
    <x v="50"/>
    <x v="80"/>
    <x v="0"/>
    <x v="44"/>
    <x v="69"/>
    <x v="69"/>
    <x v="65"/>
    <x v="65"/>
    <x v="0"/>
    <x v="2017"/>
    <x v="2196"/>
    <x v="1507"/>
    <x v="634"/>
    <x v="47"/>
    <x v="575"/>
    <x v="22"/>
    <x v="2"/>
    <x v="61"/>
    <x v="23"/>
    <x v="0"/>
    <x v="136"/>
    <x v="643"/>
    <x v="0"/>
    <x v="0"/>
    <x v="3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1"/>
    <x v="40"/>
    <x v="81"/>
    <x v="0"/>
    <x v="36"/>
    <x v="70"/>
    <x v="70"/>
    <x v="66"/>
    <x v="66"/>
    <x v="0"/>
    <x v="2018"/>
    <x v="2197"/>
    <x v="1465"/>
    <x v="181"/>
    <x v="48"/>
    <x v="1292"/>
    <x v="150"/>
    <x v="0"/>
    <x v="75"/>
    <x v="1"/>
    <x v="2"/>
    <x v="136"/>
    <x v="54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2"/>
    <x v="18"/>
    <x v="19"/>
    <x v="0"/>
    <x v="18"/>
    <x v="19"/>
    <x v="19"/>
    <x v="19"/>
    <x v="19"/>
    <x v="0"/>
    <x v="2019"/>
    <x v="2198"/>
    <x v="1508"/>
    <x v="508"/>
    <x v="30"/>
    <x v="1261"/>
    <x v="237"/>
    <x v="2"/>
    <x v="179"/>
    <x v="73"/>
    <x v="7"/>
    <x v="371"/>
    <x v="467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22"/>
    <x v="11"/>
    <x v="21"/>
    <x v="1"/>
    <x v="11"/>
    <x v="20"/>
    <x v="20"/>
    <x v="20"/>
    <x v="20"/>
    <x v="0"/>
    <x v="2020"/>
    <x v="2199"/>
    <x v="558"/>
    <x v="473"/>
    <x v="25"/>
    <x v="584"/>
    <x v="39"/>
    <x v="2"/>
    <x v="23"/>
    <x v="31"/>
    <x v="2"/>
    <x v="41"/>
    <x v="101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22"/>
    <x v="24"/>
    <x v="31"/>
    <x v="0"/>
    <x v="21"/>
    <x v="27"/>
    <x v="27"/>
    <x v="23"/>
    <x v="23"/>
    <x v="0"/>
    <x v="2021"/>
    <x v="2200"/>
    <x v="741"/>
    <x v="458"/>
    <x v="76"/>
    <x v="1293"/>
    <x v="76"/>
    <x v="2"/>
    <x v="34"/>
    <x v="96"/>
    <x v="0"/>
    <x v="141"/>
    <x v="883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22"/>
    <x v="25"/>
    <x v="32"/>
    <x v="0"/>
    <x v="22"/>
    <x v="28"/>
    <x v="28"/>
    <x v="24"/>
    <x v="24"/>
    <x v="0"/>
    <x v="2022"/>
    <x v="2201"/>
    <x v="1509"/>
    <x v="298"/>
    <x v="19"/>
    <x v="307"/>
    <x v="43"/>
    <x v="2"/>
    <x v="19"/>
    <x v="19"/>
    <x v="1"/>
    <x v="28"/>
    <x v="10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22"/>
    <x v="27"/>
    <x v="35"/>
    <x v="1"/>
    <x v="23"/>
    <x v="30"/>
    <x v="30"/>
    <x v="26"/>
    <x v="26"/>
    <x v="0"/>
    <x v="2023"/>
    <x v="2202"/>
    <x v="1510"/>
    <x v="27"/>
    <x v="26"/>
    <x v="1294"/>
    <x v="79"/>
    <x v="1"/>
    <x v="62"/>
    <x v="9"/>
    <x v="3"/>
    <x v="14"/>
    <x v="72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2"/>
    <x v="30"/>
    <x v="38"/>
    <x v="1"/>
    <x v="26"/>
    <x v="33"/>
    <x v="33"/>
    <x v="29"/>
    <x v="29"/>
    <x v="0"/>
    <x v="2024"/>
    <x v="2203"/>
    <x v="377"/>
    <x v="327"/>
    <x v="67"/>
    <x v="1295"/>
    <x v="33"/>
    <x v="1"/>
    <x v="34"/>
    <x v="16"/>
    <x v="1"/>
    <x v="148"/>
    <x v="1004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2"/>
    <x v="31"/>
    <x v="39"/>
    <x v="0"/>
    <x v="27"/>
    <x v="34"/>
    <x v="34"/>
    <x v="30"/>
    <x v="30"/>
    <x v="0"/>
    <x v="2025"/>
    <x v="2204"/>
    <x v="1511"/>
    <x v="429"/>
    <x v="24"/>
    <x v="865"/>
    <x v="76"/>
    <x v="1"/>
    <x v="103"/>
    <x v="26"/>
    <x v="1"/>
    <x v="68"/>
    <x v="8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22"/>
    <x v="34"/>
    <x v="42"/>
    <x v="0"/>
    <x v="30"/>
    <x v="37"/>
    <x v="37"/>
    <x v="33"/>
    <x v="33"/>
    <x v="0"/>
    <x v="2026"/>
    <x v="2205"/>
    <x v="1425"/>
    <x v="300"/>
    <x v="2"/>
    <x v="1106"/>
    <x v="64"/>
    <x v="1"/>
    <x v="13"/>
    <x v="83"/>
    <x v="3"/>
    <x v="290"/>
    <x v="539"/>
    <x v="0"/>
    <x v="0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22"/>
    <x v="37"/>
    <x v="46"/>
    <x v="0"/>
    <x v="33"/>
    <x v="40"/>
    <x v="40"/>
    <x v="36"/>
    <x v="36"/>
    <x v="0"/>
    <x v="2027"/>
    <x v="2206"/>
    <x v="1512"/>
    <x v="179"/>
    <x v="22"/>
    <x v="37"/>
    <x v="150"/>
    <x v="1"/>
    <x v="99"/>
    <x v="4"/>
    <x v="3"/>
    <x v="252"/>
    <x v="85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22"/>
    <x v="40"/>
    <x v="51"/>
    <x v="0"/>
    <x v="36"/>
    <x v="45"/>
    <x v="45"/>
    <x v="41"/>
    <x v="41"/>
    <x v="0"/>
    <x v="2028"/>
    <x v="2207"/>
    <x v="1513"/>
    <x v="318"/>
    <x v="17"/>
    <x v="457"/>
    <x v="19"/>
    <x v="1"/>
    <x v="20"/>
    <x v="1"/>
    <x v="1"/>
    <x v="10"/>
    <x v="101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2"/>
    <x v="43"/>
    <x v="60"/>
    <x v="0"/>
    <x v="39"/>
    <x v="48"/>
    <x v="48"/>
    <x v="44"/>
    <x v="44"/>
    <x v="0"/>
    <x v="2029"/>
    <x v="2208"/>
    <x v="1055"/>
    <x v="176"/>
    <x v="13"/>
    <x v="1296"/>
    <x v="28"/>
    <x v="7"/>
    <x v="11"/>
    <x v="15"/>
    <x v="3"/>
    <x v="23"/>
    <x v="100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22"/>
    <x v="42"/>
    <x v="62"/>
    <x v="0"/>
    <x v="38"/>
    <x v="47"/>
    <x v="47"/>
    <x v="43"/>
    <x v="43"/>
    <x v="0"/>
    <x v="2030"/>
    <x v="2209"/>
    <x v="1514"/>
    <x v="217"/>
    <x v="16"/>
    <x v="1297"/>
    <x v="51"/>
    <x v="2"/>
    <x v="126"/>
    <x v="19"/>
    <x v="1"/>
    <x v="218"/>
    <x v="340"/>
    <x v="0"/>
    <x v="0"/>
    <x v="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22"/>
    <x v="46"/>
    <x v="63"/>
    <x v="0"/>
    <x v="41"/>
    <x v="53"/>
    <x v="53"/>
    <x v="49"/>
    <x v="49"/>
    <x v="0"/>
    <x v="2031"/>
    <x v="2210"/>
    <x v="1515"/>
    <x v="438"/>
    <x v="89"/>
    <x v="824"/>
    <x v="66"/>
    <x v="2"/>
    <x v="69"/>
    <x v="18"/>
    <x v="3"/>
    <x v="89"/>
    <x v="12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22"/>
    <x v="27"/>
    <x v="65"/>
    <x v="0"/>
    <x v="23"/>
    <x v="55"/>
    <x v="55"/>
    <x v="51"/>
    <x v="51"/>
    <x v="0"/>
    <x v="2032"/>
    <x v="2211"/>
    <x v="1104"/>
    <x v="613"/>
    <x v="70"/>
    <x v="936"/>
    <x v="66"/>
    <x v="2"/>
    <x v="93"/>
    <x v="31"/>
    <x v="0"/>
    <x v="171"/>
    <x v="494"/>
    <x v="0"/>
    <x v="0"/>
    <x v="19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2"/>
    <x v="30"/>
    <x v="69"/>
    <x v="0"/>
    <x v="26"/>
    <x v="58"/>
    <x v="58"/>
    <x v="54"/>
    <x v="54"/>
    <x v="0"/>
    <x v="2033"/>
    <x v="2212"/>
    <x v="177"/>
    <x v="112"/>
    <x v="82"/>
    <x v="1220"/>
    <x v="74"/>
    <x v="2"/>
    <x v="126"/>
    <x v="16"/>
    <x v="3"/>
    <x v="200"/>
    <x v="306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2"/>
    <x v="30"/>
    <x v="70"/>
    <x v="1"/>
    <x v="26"/>
    <x v="59"/>
    <x v="59"/>
    <x v="55"/>
    <x v="55"/>
    <x v="0"/>
    <x v="2034"/>
    <x v="2213"/>
    <x v="331"/>
    <x v="90"/>
    <x v="30"/>
    <x v="1298"/>
    <x v="39"/>
    <x v="2"/>
    <x v="12"/>
    <x v="17"/>
    <x v="3"/>
    <x v="103"/>
    <x v="101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2"/>
    <x v="48"/>
    <x v="71"/>
    <x v="0"/>
    <x v="42"/>
    <x v="60"/>
    <x v="60"/>
    <x v="56"/>
    <x v="56"/>
    <x v="0"/>
    <x v="2035"/>
    <x v="2214"/>
    <x v="187"/>
    <x v="247"/>
    <x v="37"/>
    <x v="268"/>
    <x v="39"/>
    <x v="2"/>
    <x v="12"/>
    <x v="31"/>
    <x v="3"/>
    <x v="78"/>
    <x v="86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22"/>
    <x v="49"/>
    <x v="72"/>
    <x v="0"/>
    <x v="43"/>
    <x v="61"/>
    <x v="61"/>
    <x v="57"/>
    <x v="57"/>
    <x v="0"/>
    <x v="2036"/>
    <x v="523"/>
    <x v="30"/>
    <x v="419"/>
    <x v="18"/>
    <x v="876"/>
    <x v="97"/>
    <x v="1"/>
    <x v="12"/>
    <x v="16"/>
    <x v="1"/>
    <x v="21"/>
    <x v="101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22"/>
    <x v="50"/>
    <x v="73"/>
    <x v="0"/>
    <x v="44"/>
    <x v="62"/>
    <x v="62"/>
    <x v="58"/>
    <x v="58"/>
    <x v="0"/>
    <x v="2037"/>
    <x v="2215"/>
    <x v="1516"/>
    <x v="553"/>
    <x v="76"/>
    <x v="542"/>
    <x v="125"/>
    <x v="2"/>
    <x v="94"/>
    <x v="16"/>
    <x v="3"/>
    <x v="280"/>
    <x v="54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2"/>
    <x v="51"/>
    <x v="75"/>
    <x v="0"/>
    <x v="45"/>
    <x v="64"/>
    <x v="64"/>
    <x v="60"/>
    <x v="60"/>
    <x v="0"/>
    <x v="2038"/>
    <x v="2216"/>
    <x v="1279"/>
    <x v="274"/>
    <x v="32"/>
    <x v="863"/>
    <x v="98"/>
    <x v="2"/>
    <x v="26"/>
    <x v="23"/>
    <x v="2"/>
    <x v="46"/>
    <x v="101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22"/>
    <x v="52"/>
    <x v="76"/>
    <x v="0"/>
    <x v="46"/>
    <x v="65"/>
    <x v="65"/>
    <x v="61"/>
    <x v="61"/>
    <x v="0"/>
    <x v="2039"/>
    <x v="2217"/>
    <x v="948"/>
    <x v="84"/>
    <x v="19"/>
    <x v="81"/>
    <x v="74"/>
    <x v="4"/>
    <x v="12"/>
    <x v="2"/>
    <x v="2"/>
    <x v="124"/>
    <x v="7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22"/>
    <x v="30"/>
    <x v="77"/>
    <x v="0"/>
    <x v="26"/>
    <x v="66"/>
    <x v="66"/>
    <x v="62"/>
    <x v="62"/>
    <x v="0"/>
    <x v="2040"/>
    <x v="2218"/>
    <x v="146"/>
    <x v="180"/>
    <x v="38"/>
    <x v="972"/>
    <x v="72"/>
    <x v="2"/>
    <x v="124"/>
    <x v="17"/>
    <x v="3"/>
    <x v="13"/>
    <x v="39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2"/>
    <x v="41"/>
    <x v="78"/>
    <x v="0"/>
    <x v="37"/>
    <x v="67"/>
    <x v="67"/>
    <x v="63"/>
    <x v="63"/>
    <x v="0"/>
    <x v="2041"/>
    <x v="2219"/>
    <x v="1517"/>
    <x v="274"/>
    <x v="4"/>
    <x v="1299"/>
    <x v="133"/>
    <x v="1"/>
    <x v="139"/>
    <x v="2"/>
    <x v="0"/>
    <x v="339"/>
    <x v="39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2"/>
    <x v="41"/>
    <x v="79"/>
    <x v="0"/>
    <x v="37"/>
    <x v="68"/>
    <x v="68"/>
    <x v="64"/>
    <x v="64"/>
    <x v="0"/>
    <x v="2042"/>
    <x v="2220"/>
    <x v="1518"/>
    <x v="344"/>
    <x v="65"/>
    <x v="680"/>
    <x v="34"/>
    <x v="8"/>
    <x v="51"/>
    <x v="8"/>
    <x v="1"/>
    <x v="289"/>
    <x v="36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2"/>
    <x v="50"/>
    <x v="80"/>
    <x v="0"/>
    <x v="44"/>
    <x v="69"/>
    <x v="69"/>
    <x v="65"/>
    <x v="65"/>
    <x v="0"/>
    <x v="2043"/>
    <x v="1647"/>
    <x v="1124"/>
    <x v="275"/>
    <x v="53"/>
    <x v="1152"/>
    <x v="19"/>
    <x v="2"/>
    <x v="84"/>
    <x v="16"/>
    <x v="2"/>
    <x v="171"/>
    <x v="58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2"/>
    <x v="40"/>
    <x v="81"/>
    <x v="0"/>
    <x v="36"/>
    <x v="70"/>
    <x v="70"/>
    <x v="66"/>
    <x v="66"/>
    <x v="0"/>
    <x v="2044"/>
    <x v="2221"/>
    <x v="1519"/>
    <x v="180"/>
    <x v="11"/>
    <x v="43"/>
    <x v="98"/>
    <x v="1"/>
    <x v="60"/>
    <x v="85"/>
    <x v="1"/>
    <x v="200"/>
    <x v="43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3"/>
    <x v="18"/>
    <x v="19"/>
    <x v="0"/>
    <x v="18"/>
    <x v="19"/>
    <x v="19"/>
    <x v="19"/>
    <x v="19"/>
    <x v="0"/>
    <x v="2045"/>
    <x v="2222"/>
    <x v="4"/>
    <x v="152"/>
    <x v="49"/>
    <x v="236"/>
    <x v="259"/>
    <x v="0"/>
    <x v="52"/>
    <x v="148"/>
    <x v="2"/>
    <x v="183"/>
    <x v="630"/>
    <x v="0"/>
    <x v="0"/>
    <x v="5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23"/>
    <x v="11"/>
    <x v="21"/>
    <x v="1"/>
    <x v="11"/>
    <x v="20"/>
    <x v="20"/>
    <x v="20"/>
    <x v="20"/>
    <x v="0"/>
    <x v="2046"/>
    <x v="2223"/>
    <x v="1367"/>
    <x v="103"/>
    <x v="25"/>
    <x v="425"/>
    <x v="37"/>
    <x v="0"/>
    <x v="13"/>
    <x v="8"/>
    <x v="2"/>
    <x v="122"/>
    <x v="69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34"/>
    <x v="34"/>
    <x v="11"/>
  </r>
  <r>
    <x v="123"/>
    <x v="24"/>
    <x v="31"/>
    <x v="0"/>
    <x v="21"/>
    <x v="27"/>
    <x v="27"/>
    <x v="23"/>
    <x v="23"/>
    <x v="0"/>
    <x v="2047"/>
    <x v="2224"/>
    <x v="1340"/>
    <x v="39"/>
    <x v="42"/>
    <x v="395"/>
    <x v="117"/>
    <x v="2"/>
    <x v="73"/>
    <x v="36"/>
    <x v="8"/>
    <x v="248"/>
    <x v="825"/>
    <x v="0"/>
    <x v="0"/>
    <x v="2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23"/>
    <x v="25"/>
    <x v="32"/>
    <x v="0"/>
    <x v="22"/>
    <x v="28"/>
    <x v="28"/>
    <x v="24"/>
    <x v="24"/>
    <x v="0"/>
    <x v="2048"/>
    <x v="2225"/>
    <x v="666"/>
    <x v="66"/>
    <x v="20"/>
    <x v="1300"/>
    <x v="54"/>
    <x v="2"/>
    <x v="19"/>
    <x v="18"/>
    <x v="3"/>
    <x v="219"/>
    <x v="10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23"/>
    <x v="27"/>
    <x v="35"/>
    <x v="1"/>
    <x v="23"/>
    <x v="30"/>
    <x v="30"/>
    <x v="26"/>
    <x v="26"/>
    <x v="0"/>
    <x v="2049"/>
    <x v="2226"/>
    <x v="1520"/>
    <x v="219"/>
    <x v="31"/>
    <x v="1301"/>
    <x v="206"/>
    <x v="7"/>
    <x v="45"/>
    <x v="45"/>
    <x v="2"/>
    <x v="220"/>
    <x v="722"/>
    <x v="0"/>
    <x v="0"/>
    <x v="52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3"/>
    <x v="30"/>
    <x v="38"/>
    <x v="1"/>
    <x v="26"/>
    <x v="33"/>
    <x v="33"/>
    <x v="29"/>
    <x v="29"/>
    <x v="0"/>
    <x v="2050"/>
    <x v="2227"/>
    <x v="1521"/>
    <x v="29"/>
    <x v="37"/>
    <x v="416"/>
    <x v="108"/>
    <x v="2"/>
    <x v="64"/>
    <x v="23"/>
    <x v="3"/>
    <x v="77"/>
    <x v="1017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3"/>
    <x v="31"/>
    <x v="39"/>
    <x v="0"/>
    <x v="27"/>
    <x v="34"/>
    <x v="34"/>
    <x v="30"/>
    <x v="30"/>
    <x v="0"/>
    <x v="2051"/>
    <x v="2228"/>
    <x v="379"/>
    <x v="78"/>
    <x v="45"/>
    <x v="605"/>
    <x v="37"/>
    <x v="2"/>
    <x v="13"/>
    <x v="19"/>
    <x v="2"/>
    <x v="46"/>
    <x v="325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23"/>
    <x v="34"/>
    <x v="42"/>
    <x v="0"/>
    <x v="30"/>
    <x v="37"/>
    <x v="37"/>
    <x v="33"/>
    <x v="33"/>
    <x v="0"/>
    <x v="2052"/>
    <x v="2229"/>
    <x v="1522"/>
    <x v="268"/>
    <x v="2"/>
    <x v="1302"/>
    <x v="19"/>
    <x v="2"/>
    <x v="7"/>
    <x v="106"/>
    <x v="1"/>
    <x v="100"/>
    <x v="56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23"/>
    <x v="37"/>
    <x v="46"/>
    <x v="0"/>
    <x v="33"/>
    <x v="40"/>
    <x v="40"/>
    <x v="36"/>
    <x v="36"/>
    <x v="0"/>
    <x v="1872"/>
    <x v="2230"/>
    <x v="1523"/>
    <x v="224"/>
    <x v="55"/>
    <x v="1052"/>
    <x v="54"/>
    <x v="2"/>
    <x v="60"/>
    <x v="9"/>
    <x v="3"/>
    <x v="97"/>
    <x v="78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23"/>
    <x v="40"/>
    <x v="51"/>
    <x v="0"/>
    <x v="36"/>
    <x v="45"/>
    <x v="45"/>
    <x v="41"/>
    <x v="41"/>
    <x v="0"/>
    <x v="828"/>
    <x v="2231"/>
    <x v="366"/>
    <x v="295"/>
    <x v="18"/>
    <x v="389"/>
    <x v="25"/>
    <x v="0"/>
    <x v="60"/>
    <x v="15"/>
    <x v="3"/>
    <x v="106"/>
    <x v="48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3"/>
    <x v="43"/>
    <x v="60"/>
    <x v="0"/>
    <x v="39"/>
    <x v="48"/>
    <x v="48"/>
    <x v="44"/>
    <x v="44"/>
    <x v="0"/>
    <x v="2053"/>
    <x v="2232"/>
    <x v="1113"/>
    <x v="62"/>
    <x v="11"/>
    <x v="135"/>
    <x v="45"/>
    <x v="2"/>
    <x v="26"/>
    <x v="7"/>
    <x v="2"/>
    <x v="66"/>
    <x v="101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23"/>
    <x v="42"/>
    <x v="62"/>
    <x v="0"/>
    <x v="38"/>
    <x v="47"/>
    <x v="47"/>
    <x v="43"/>
    <x v="43"/>
    <x v="0"/>
    <x v="1038"/>
    <x v="2233"/>
    <x v="1151"/>
    <x v="322"/>
    <x v="19"/>
    <x v="7"/>
    <x v="15"/>
    <x v="0"/>
    <x v="93"/>
    <x v="22"/>
    <x v="1"/>
    <x v="242"/>
    <x v="467"/>
    <x v="0"/>
    <x v="0"/>
    <x v="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23"/>
    <x v="46"/>
    <x v="63"/>
    <x v="0"/>
    <x v="41"/>
    <x v="53"/>
    <x v="53"/>
    <x v="49"/>
    <x v="49"/>
    <x v="0"/>
    <x v="2054"/>
    <x v="1025"/>
    <x v="77"/>
    <x v="306"/>
    <x v="53"/>
    <x v="1303"/>
    <x v="53"/>
    <x v="1"/>
    <x v="64"/>
    <x v="23"/>
    <x v="2"/>
    <x v="106"/>
    <x v="101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23"/>
    <x v="27"/>
    <x v="65"/>
    <x v="0"/>
    <x v="23"/>
    <x v="55"/>
    <x v="55"/>
    <x v="51"/>
    <x v="51"/>
    <x v="0"/>
    <x v="2055"/>
    <x v="2234"/>
    <x v="468"/>
    <x v="540"/>
    <x v="51"/>
    <x v="333"/>
    <x v="10"/>
    <x v="0"/>
    <x v="39"/>
    <x v="19"/>
    <x v="2"/>
    <x v="34"/>
    <x v="513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3"/>
    <x v="30"/>
    <x v="69"/>
    <x v="0"/>
    <x v="26"/>
    <x v="58"/>
    <x v="58"/>
    <x v="54"/>
    <x v="54"/>
    <x v="0"/>
    <x v="2056"/>
    <x v="2235"/>
    <x v="334"/>
    <x v="361"/>
    <x v="36"/>
    <x v="507"/>
    <x v="49"/>
    <x v="2"/>
    <x v="8"/>
    <x v="16"/>
    <x v="7"/>
    <x v="34"/>
    <x v="872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3"/>
    <x v="30"/>
    <x v="70"/>
    <x v="1"/>
    <x v="26"/>
    <x v="59"/>
    <x v="59"/>
    <x v="55"/>
    <x v="55"/>
    <x v="0"/>
    <x v="2057"/>
    <x v="2236"/>
    <x v="1469"/>
    <x v="188"/>
    <x v="38"/>
    <x v="540"/>
    <x v="68"/>
    <x v="2"/>
    <x v="60"/>
    <x v="18"/>
    <x v="3"/>
    <x v="73"/>
    <x v="102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1"/>
    <x v="1"/>
    <x v="35"/>
    <x v="35"/>
    <x v="26"/>
  </r>
  <r>
    <x v="123"/>
    <x v="48"/>
    <x v="71"/>
    <x v="0"/>
    <x v="42"/>
    <x v="60"/>
    <x v="60"/>
    <x v="56"/>
    <x v="56"/>
    <x v="0"/>
    <x v="2058"/>
    <x v="2237"/>
    <x v="1384"/>
    <x v="370"/>
    <x v="36"/>
    <x v="251"/>
    <x v="53"/>
    <x v="2"/>
    <x v="17"/>
    <x v="7"/>
    <x v="3"/>
    <x v="31"/>
    <x v="21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23"/>
    <x v="49"/>
    <x v="72"/>
    <x v="0"/>
    <x v="43"/>
    <x v="61"/>
    <x v="61"/>
    <x v="57"/>
    <x v="57"/>
    <x v="0"/>
    <x v="1102"/>
    <x v="2238"/>
    <x v="712"/>
    <x v="427"/>
    <x v="23"/>
    <x v="1304"/>
    <x v="13"/>
    <x v="1"/>
    <x v="9"/>
    <x v="18"/>
    <x v="0"/>
    <x v="110"/>
    <x v="314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23"/>
    <x v="50"/>
    <x v="73"/>
    <x v="0"/>
    <x v="44"/>
    <x v="62"/>
    <x v="62"/>
    <x v="58"/>
    <x v="58"/>
    <x v="0"/>
    <x v="2059"/>
    <x v="2239"/>
    <x v="1424"/>
    <x v="378"/>
    <x v="75"/>
    <x v="1008"/>
    <x v="11"/>
    <x v="0"/>
    <x v="178"/>
    <x v="35"/>
    <x v="3"/>
    <x v="257"/>
    <x v="1021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3"/>
    <x v="51"/>
    <x v="75"/>
    <x v="0"/>
    <x v="45"/>
    <x v="64"/>
    <x v="64"/>
    <x v="60"/>
    <x v="60"/>
    <x v="0"/>
    <x v="363"/>
    <x v="2240"/>
    <x v="643"/>
    <x v="109"/>
    <x v="39"/>
    <x v="124"/>
    <x v="29"/>
    <x v="2"/>
    <x v="19"/>
    <x v="17"/>
    <x v="3"/>
    <x v="78"/>
    <x v="70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23"/>
    <x v="52"/>
    <x v="76"/>
    <x v="0"/>
    <x v="46"/>
    <x v="65"/>
    <x v="65"/>
    <x v="61"/>
    <x v="61"/>
    <x v="0"/>
    <x v="624"/>
    <x v="2241"/>
    <x v="627"/>
    <x v="278"/>
    <x v="10"/>
    <x v="1305"/>
    <x v="79"/>
    <x v="0"/>
    <x v="72"/>
    <x v="6"/>
    <x v="1"/>
    <x v="177"/>
    <x v="171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23"/>
    <x v="30"/>
    <x v="77"/>
    <x v="0"/>
    <x v="26"/>
    <x v="66"/>
    <x v="66"/>
    <x v="62"/>
    <x v="62"/>
    <x v="0"/>
    <x v="390"/>
    <x v="2242"/>
    <x v="1524"/>
    <x v="149"/>
    <x v="38"/>
    <x v="1306"/>
    <x v="76"/>
    <x v="2"/>
    <x v="99"/>
    <x v="17"/>
    <x v="1"/>
    <x v="89"/>
    <x v="21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3"/>
    <x v="41"/>
    <x v="78"/>
    <x v="0"/>
    <x v="37"/>
    <x v="67"/>
    <x v="67"/>
    <x v="63"/>
    <x v="63"/>
    <x v="0"/>
    <x v="1321"/>
    <x v="2243"/>
    <x v="1388"/>
    <x v="286"/>
    <x v="10"/>
    <x v="1307"/>
    <x v="74"/>
    <x v="1"/>
    <x v="72"/>
    <x v="19"/>
    <x v="1"/>
    <x v="148"/>
    <x v="102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3"/>
    <x v="41"/>
    <x v="79"/>
    <x v="0"/>
    <x v="37"/>
    <x v="68"/>
    <x v="68"/>
    <x v="64"/>
    <x v="64"/>
    <x v="0"/>
    <x v="2060"/>
    <x v="2244"/>
    <x v="1051"/>
    <x v="573"/>
    <x v="48"/>
    <x v="1308"/>
    <x v="48"/>
    <x v="2"/>
    <x v="23"/>
    <x v="16"/>
    <x v="3"/>
    <x v="41"/>
    <x v="13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3"/>
    <x v="50"/>
    <x v="80"/>
    <x v="0"/>
    <x v="44"/>
    <x v="69"/>
    <x v="69"/>
    <x v="65"/>
    <x v="65"/>
    <x v="0"/>
    <x v="2061"/>
    <x v="2245"/>
    <x v="1525"/>
    <x v="146"/>
    <x v="87"/>
    <x v="1309"/>
    <x v="17"/>
    <x v="1"/>
    <x v="51"/>
    <x v="23"/>
    <x v="3"/>
    <x v="15"/>
    <x v="139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3"/>
    <x v="40"/>
    <x v="81"/>
    <x v="0"/>
    <x v="36"/>
    <x v="70"/>
    <x v="70"/>
    <x v="66"/>
    <x v="66"/>
    <x v="0"/>
    <x v="2062"/>
    <x v="2246"/>
    <x v="1208"/>
    <x v="374"/>
    <x v="11"/>
    <x v="635"/>
    <x v="25"/>
    <x v="2"/>
    <x v="20"/>
    <x v="50"/>
    <x v="3"/>
    <x v="124"/>
    <x v="56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4"/>
    <x v="18"/>
    <x v="19"/>
    <x v="0"/>
    <x v="18"/>
    <x v="19"/>
    <x v="19"/>
    <x v="19"/>
    <x v="19"/>
    <x v="0"/>
    <x v="2063"/>
    <x v="2247"/>
    <x v="922"/>
    <x v="282"/>
    <x v="35"/>
    <x v="889"/>
    <x v="154"/>
    <x v="4"/>
    <x v="18"/>
    <x v="145"/>
    <x v="4"/>
    <x v="372"/>
    <x v="37"/>
    <x v="0"/>
    <x v="0"/>
    <x v="5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24"/>
    <x v="11"/>
    <x v="21"/>
    <x v="1"/>
    <x v="11"/>
    <x v="20"/>
    <x v="20"/>
    <x v="20"/>
    <x v="20"/>
    <x v="0"/>
    <x v="2064"/>
    <x v="2248"/>
    <x v="818"/>
    <x v="516"/>
    <x v="27"/>
    <x v="1310"/>
    <x v="33"/>
    <x v="1"/>
    <x v="9"/>
    <x v="3"/>
    <x v="3"/>
    <x v="77"/>
    <x v="102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24"/>
    <x v="24"/>
    <x v="31"/>
    <x v="0"/>
    <x v="21"/>
    <x v="27"/>
    <x v="27"/>
    <x v="23"/>
    <x v="23"/>
    <x v="0"/>
    <x v="2065"/>
    <x v="2249"/>
    <x v="941"/>
    <x v="495"/>
    <x v="85"/>
    <x v="1311"/>
    <x v="150"/>
    <x v="1"/>
    <x v="128"/>
    <x v="75"/>
    <x v="4"/>
    <x v="165"/>
    <x v="1024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24"/>
    <x v="25"/>
    <x v="32"/>
    <x v="0"/>
    <x v="22"/>
    <x v="28"/>
    <x v="28"/>
    <x v="24"/>
    <x v="24"/>
    <x v="0"/>
    <x v="2066"/>
    <x v="2250"/>
    <x v="606"/>
    <x v="386"/>
    <x v="2"/>
    <x v="50"/>
    <x v="68"/>
    <x v="2"/>
    <x v="32"/>
    <x v="19"/>
    <x v="3"/>
    <x v="25"/>
    <x v="10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24"/>
    <x v="27"/>
    <x v="35"/>
    <x v="1"/>
    <x v="23"/>
    <x v="30"/>
    <x v="30"/>
    <x v="26"/>
    <x v="26"/>
    <x v="0"/>
    <x v="2067"/>
    <x v="2251"/>
    <x v="1526"/>
    <x v="183"/>
    <x v="28"/>
    <x v="1301"/>
    <x v="82"/>
    <x v="1"/>
    <x v="94"/>
    <x v="50"/>
    <x v="0"/>
    <x v="186"/>
    <x v="1026"/>
    <x v="0"/>
    <x v="0"/>
    <x v="1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4"/>
    <x v="30"/>
    <x v="38"/>
    <x v="1"/>
    <x v="26"/>
    <x v="33"/>
    <x v="33"/>
    <x v="29"/>
    <x v="29"/>
    <x v="0"/>
    <x v="2068"/>
    <x v="2252"/>
    <x v="1413"/>
    <x v="390"/>
    <x v="83"/>
    <x v="676"/>
    <x v="53"/>
    <x v="1"/>
    <x v="69"/>
    <x v="17"/>
    <x v="2"/>
    <x v="187"/>
    <x v="1027"/>
    <x v="0"/>
    <x v="0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4"/>
    <x v="31"/>
    <x v="39"/>
    <x v="0"/>
    <x v="27"/>
    <x v="34"/>
    <x v="34"/>
    <x v="30"/>
    <x v="30"/>
    <x v="0"/>
    <x v="1396"/>
    <x v="2253"/>
    <x v="1391"/>
    <x v="2"/>
    <x v="40"/>
    <x v="1312"/>
    <x v="68"/>
    <x v="2"/>
    <x v="11"/>
    <x v="13"/>
    <x v="2"/>
    <x v="57"/>
    <x v="1028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24"/>
    <x v="34"/>
    <x v="42"/>
    <x v="0"/>
    <x v="30"/>
    <x v="37"/>
    <x v="37"/>
    <x v="33"/>
    <x v="33"/>
    <x v="0"/>
    <x v="2069"/>
    <x v="2254"/>
    <x v="1527"/>
    <x v="286"/>
    <x v="2"/>
    <x v="6"/>
    <x v="91"/>
    <x v="1"/>
    <x v="13"/>
    <x v="30"/>
    <x v="3"/>
    <x v="70"/>
    <x v="25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24"/>
    <x v="37"/>
    <x v="46"/>
    <x v="0"/>
    <x v="33"/>
    <x v="40"/>
    <x v="40"/>
    <x v="36"/>
    <x v="36"/>
    <x v="0"/>
    <x v="2070"/>
    <x v="2255"/>
    <x v="399"/>
    <x v="46"/>
    <x v="10"/>
    <x v="1016"/>
    <x v="48"/>
    <x v="0"/>
    <x v="12"/>
    <x v="35"/>
    <x v="3"/>
    <x v="138"/>
    <x v="45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24"/>
    <x v="40"/>
    <x v="51"/>
    <x v="0"/>
    <x v="36"/>
    <x v="45"/>
    <x v="45"/>
    <x v="41"/>
    <x v="41"/>
    <x v="0"/>
    <x v="2071"/>
    <x v="2256"/>
    <x v="1528"/>
    <x v="60"/>
    <x v="18"/>
    <x v="1172"/>
    <x v="24"/>
    <x v="1"/>
    <x v="13"/>
    <x v="31"/>
    <x v="3"/>
    <x v="49"/>
    <x v="13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4"/>
    <x v="43"/>
    <x v="60"/>
    <x v="0"/>
    <x v="39"/>
    <x v="48"/>
    <x v="48"/>
    <x v="44"/>
    <x v="44"/>
    <x v="0"/>
    <x v="549"/>
    <x v="2257"/>
    <x v="138"/>
    <x v="151"/>
    <x v="11"/>
    <x v="718"/>
    <x v="68"/>
    <x v="2"/>
    <x v="32"/>
    <x v="8"/>
    <x v="1"/>
    <x v="78"/>
    <x v="70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24"/>
    <x v="42"/>
    <x v="62"/>
    <x v="0"/>
    <x v="38"/>
    <x v="47"/>
    <x v="47"/>
    <x v="43"/>
    <x v="43"/>
    <x v="0"/>
    <x v="1136"/>
    <x v="2258"/>
    <x v="1529"/>
    <x v="520"/>
    <x v="20"/>
    <x v="51"/>
    <x v="150"/>
    <x v="1"/>
    <x v="126"/>
    <x v="19"/>
    <x v="3"/>
    <x v="192"/>
    <x v="354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24"/>
    <x v="46"/>
    <x v="63"/>
    <x v="0"/>
    <x v="41"/>
    <x v="53"/>
    <x v="53"/>
    <x v="49"/>
    <x v="49"/>
    <x v="0"/>
    <x v="2072"/>
    <x v="2259"/>
    <x v="862"/>
    <x v="378"/>
    <x v="87"/>
    <x v="1313"/>
    <x v="54"/>
    <x v="2"/>
    <x v="53"/>
    <x v="19"/>
    <x v="2"/>
    <x v="174"/>
    <x v="102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24"/>
    <x v="27"/>
    <x v="65"/>
    <x v="0"/>
    <x v="23"/>
    <x v="55"/>
    <x v="55"/>
    <x v="51"/>
    <x v="51"/>
    <x v="0"/>
    <x v="2073"/>
    <x v="2260"/>
    <x v="947"/>
    <x v="553"/>
    <x v="46"/>
    <x v="526"/>
    <x v="64"/>
    <x v="2"/>
    <x v="8"/>
    <x v="31"/>
    <x v="0"/>
    <x v="204"/>
    <x v="494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4"/>
    <x v="30"/>
    <x v="69"/>
    <x v="0"/>
    <x v="26"/>
    <x v="58"/>
    <x v="58"/>
    <x v="54"/>
    <x v="54"/>
    <x v="0"/>
    <x v="2074"/>
    <x v="2261"/>
    <x v="217"/>
    <x v="34"/>
    <x v="73"/>
    <x v="1314"/>
    <x v="58"/>
    <x v="2"/>
    <x v="95"/>
    <x v="18"/>
    <x v="2"/>
    <x v="120"/>
    <x v="83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4"/>
    <x v="30"/>
    <x v="70"/>
    <x v="1"/>
    <x v="26"/>
    <x v="59"/>
    <x v="59"/>
    <x v="55"/>
    <x v="55"/>
    <x v="0"/>
    <x v="2075"/>
    <x v="2262"/>
    <x v="33"/>
    <x v="500"/>
    <x v="82"/>
    <x v="1315"/>
    <x v="61"/>
    <x v="2"/>
    <x v="60"/>
    <x v="23"/>
    <x v="2"/>
    <x v="23"/>
    <x v="1030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4"/>
    <x v="48"/>
    <x v="71"/>
    <x v="0"/>
    <x v="42"/>
    <x v="60"/>
    <x v="60"/>
    <x v="56"/>
    <x v="56"/>
    <x v="0"/>
    <x v="2076"/>
    <x v="2263"/>
    <x v="1091"/>
    <x v="341"/>
    <x v="29"/>
    <x v="1155"/>
    <x v="37"/>
    <x v="2"/>
    <x v="9"/>
    <x v="23"/>
    <x v="3"/>
    <x v="28"/>
    <x v="30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24"/>
    <x v="49"/>
    <x v="72"/>
    <x v="0"/>
    <x v="43"/>
    <x v="61"/>
    <x v="61"/>
    <x v="57"/>
    <x v="57"/>
    <x v="0"/>
    <x v="1305"/>
    <x v="2264"/>
    <x v="1530"/>
    <x v="368"/>
    <x v="39"/>
    <x v="1316"/>
    <x v="74"/>
    <x v="2"/>
    <x v="9"/>
    <x v="23"/>
    <x v="3"/>
    <x v="86"/>
    <x v="480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24"/>
    <x v="50"/>
    <x v="73"/>
    <x v="0"/>
    <x v="44"/>
    <x v="62"/>
    <x v="62"/>
    <x v="58"/>
    <x v="58"/>
    <x v="0"/>
    <x v="2077"/>
    <x v="2265"/>
    <x v="306"/>
    <x v="637"/>
    <x v="53"/>
    <x v="1262"/>
    <x v="11"/>
    <x v="1"/>
    <x v="62"/>
    <x v="19"/>
    <x v="1"/>
    <x v="313"/>
    <x v="672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4"/>
    <x v="51"/>
    <x v="75"/>
    <x v="0"/>
    <x v="45"/>
    <x v="64"/>
    <x v="64"/>
    <x v="60"/>
    <x v="60"/>
    <x v="0"/>
    <x v="1103"/>
    <x v="2266"/>
    <x v="1106"/>
    <x v="193"/>
    <x v="45"/>
    <x v="95"/>
    <x v="25"/>
    <x v="0"/>
    <x v="19"/>
    <x v="23"/>
    <x v="3"/>
    <x v="54"/>
    <x v="26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24"/>
    <x v="52"/>
    <x v="76"/>
    <x v="0"/>
    <x v="46"/>
    <x v="65"/>
    <x v="65"/>
    <x v="61"/>
    <x v="61"/>
    <x v="0"/>
    <x v="1640"/>
    <x v="2267"/>
    <x v="1531"/>
    <x v="301"/>
    <x v="2"/>
    <x v="951"/>
    <x v="58"/>
    <x v="0"/>
    <x v="75"/>
    <x v="65"/>
    <x v="1"/>
    <x v="136"/>
    <x v="37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24"/>
    <x v="30"/>
    <x v="77"/>
    <x v="0"/>
    <x v="26"/>
    <x v="66"/>
    <x v="66"/>
    <x v="62"/>
    <x v="62"/>
    <x v="0"/>
    <x v="2078"/>
    <x v="2268"/>
    <x v="445"/>
    <x v="416"/>
    <x v="33"/>
    <x v="152"/>
    <x v="33"/>
    <x v="2"/>
    <x v="103"/>
    <x v="19"/>
    <x v="3"/>
    <x v="82"/>
    <x v="490"/>
    <x v="0"/>
    <x v="0"/>
    <x v="3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4"/>
    <x v="41"/>
    <x v="78"/>
    <x v="0"/>
    <x v="37"/>
    <x v="67"/>
    <x v="67"/>
    <x v="63"/>
    <x v="63"/>
    <x v="0"/>
    <x v="994"/>
    <x v="2269"/>
    <x v="567"/>
    <x v="344"/>
    <x v="10"/>
    <x v="1317"/>
    <x v="82"/>
    <x v="0"/>
    <x v="53"/>
    <x v="15"/>
    <x v="3"/>
    <x v="50"/>
    <x v="162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4"/>
    <x v="41"/>
    <x v="79"/>
    <x v="0"/>
    <x v="37"/>
    <x v="68"/>
    <x v="68"/>
    <x v="64"/>
    <x v="64"/>
    <x v="0"/>
    <x v="2079"/>
    <x v="2270"/>
    <x v="762"/>
    <x v="514"/>
    <x v="11"/>
    <x v="841"/>
    <x v="97"/>
    <x v="1"/>
    <x v="53"/>
    <x v="15"/>
    <x v="1"/>
    <x v="19"/>
    <x v="103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4"/>
    <x v="50"/>
    <x v="80"/>
    <x v="0"/>
    <x v="44"/>
    <x v="69"/>
    <x v="69"/>
    <x v="65"/>
    <x v="65"/>
    <x v="0"/>
    <x v="2080"/>
    <x v="2271"/>
    <x v="253"/>
    <x v="186"/>
    <x v="88"/>
    <x v="1116"/>
    <x v="79"/>
    <x v="2"/>
    <x v="95"/>
    <x v="23"/>
    <x v="3"/>
    <x v="13"/>
    <x v="78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4"/>
    <x v="40"/>
    <x v="81"/>
    <x v="0"/>
    <x v="36"/>
    <x v="70"/>
    <x v="70"/>
    <x v="66"/>
    <x v="66"/>
    <x v="0"/>
    <x v="2081"/>
    <x v="2272"/>
    <x v="857"/>
    <x v="28"/>
    <x v="17"/>
    <x v="694"/>
    <x v="98"/>
    <x v="2"/>
    <x v="48"/>
    <x v="3"/>
    <x v="3"/>
    <x v="84"/>
    <x v="355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4"/>
    <x v="53"/>
    <x v="82"/>
    <x v="0"/>
    <x v="37"/>
    <x v="71"/>
    <x v="71"/>
    <x v="67"/>
    <x v="67"/>
    <x v="0"/>
    <x v="428"/>
    <x v="2273"/>
    <x v="365"/>
    <x v="426"/>
    <x v="7"/>
    <x v="1318"/>
    <x v="32"/>
    <x v="2"/>
    <x v="32"/>
    <x v="17"/>
    <x v="3"/>
    <x v="26"/>
    <x v="33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4"/>
    <x v="54"/>
    <x v="83"/>
    <x v="0"/>
    <x v="37"/>
    <x v="72"/>
    <x v="72"/>
    <x v="68"/>
    <x v="68"/>
    <x v="0"/>
    <x v="2082"/>
    <x v="2274"/>
    <x v="135"/>
    <x v="136"/>
    <x v="16"/>
    <x v="289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4"/>
    <x v="55"/>
    <x v="84"/>
    <x v="0"/>
    <x v="47"/>
    <x v="73"/>
    <x v="73"/>
    <x v="69"/>
    <x v="69"/>
    <x v="0"/>
    <x v="1471"/>
    <x v="2275"/>
    <x v="1081"/>
    <x v="638"/>
    <x v="3"/>
    <x v="389"/>
    <x v="48"/>
    <x v="1"/>
    <x v="17"/>
    <x v="7"/>
    <x v="3"/>
    <x v="49"/>
    <x v="4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24"/>
    <x v="56"/>
    <x v="85"/>
    <x v="0"/>
    <x v="48"/>
    <x v="72"/>
    <x v="72"/>
    <x v="68"/>
    <x v="68"/>
    <x v="0"/>
    <x v="2083"/>
    <x v="2276"/>
    <x v="1532"/>
    <x v="69"/>
    <x v="50"/>
    <x v="244"/>
    <x v="74"/>
    <x v="2"/>
    <x v="34"/>
    <x v="9"/>
    <x v="3"/>
    <x v="11"/>
    <x v="28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24"/>
    <x v="57"/>
    <x v="86"/>
    <x v="0"/>
    <x v="49"/>
    <x v="71"/>
    <x v="71"/>
    <x v="67"/>
    <x v="67"/>
    <x v="0"/>
    <x v="2084"/>
    <x v="2277"/>
    <x v="181"/>
    <x v="77"/>
    <x v="39"/>
    <x v="848"/>
    <x v="98"/>
    <x v="2"/>
    <x v="9"/>
    <x v="9"/>
    <x v="3"/>
    <x v="115"/>
    <x v="45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25"/>
    <x v="18"/>
    <x v="19"/>
    <x v="0"/>
    <x v="18"/>
    <x v="19"/>
    <x v="19"/>
    <x v="19"/>
    <x v="19"/>
    <x v="0"/>
    <x v="2085"/>
    <x v="2278"/>
    <x v="1533"/>
    <x v="152"/>
    <x v="51"/>
    <x v="1319"/>
    <x v="260"/>
    <x v="0"/>
    <x v="168"/>
    <x v="32"/>
    <x v="2"/>
    <x v="36"/>
    <x v="50"/>
    <x v="0"/>
    <x v="0"/>
    <x v="2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25"/>
    <x v="11"/>
    <x v="21"/>
    <x v="1"/>
    <x v="11"/>
    <x v="20"/>
    <x v="20"/>
    <x v="20"/>
    <x v="20"/>
    <x v="0"/>
    <x v="2086"/>
    <x v="2279"/>
    <x v="1358"/>
    <x v="542"/>
    <x v="30"/>
    <x v="691"/>
    <x v="28"/>
    <x v="2"/>
    <x v="12"/>
    <x v="8"/>
    <x v="3"/>
    <x v="49"/>
    <x v="103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25"/>
    <x v="24"/>
    <x v="31"/>
    <x v="0"/>
    <x v="21"/>
    <x v="27"/>
    <x v="27"/>
    <x v="23"/>
    <x v="23"/>
    <x v="0"/>
    <x v="2087"/>
    <x v="2280"/>
    <x v="1131"/>
    <x v="26"/>
    <x v="29"/>
    <x v="1320"/>
    <x v="206"/>
    <x v="0"/>
    <x v="62"/>
    <x v="89"/>
    <x v="9"/>
    <x v="334"/>
    <x v="1033"/>
    <x v="0"/>
    <x v="0"/>
    <x v="2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25"/>
    <x v="25"/>
    <x v="32"/>
    <x v="0"/>
    <x v="22"/>
    <x v="28"/>
    <x v="28"/>
    <x v="24"/>
    <x v="24"/>
    <x v="0"/>
    <x v="943"/>
    <x v="2281"/>
    <x v="1534"/>
    <x v="365"/>
    <x v="19"/>
    <x v="1274"/>
    <x v="26"/>
    <x v="2"/>
    <x v="21"/>
    <x v="18"/>
    <x v="3"/>
    <x v="42"/>
    <x v="103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25"/>
    <x v="27"/>
    <x v="35"/>
    <x v="1"/>
    <x v="23"/>
    <x v="30"/>
    <x v="30"/>
    <x v="26"/>
    <x v="26"/>
    <x v="0"/>
    <x v="2088"/>
    <x v="2282"/>
    <x v="2"/>
    <x v="471"/>
    <x v="25"/>
    <x v="1321"/>
    <x v="82"/>
    <x v="1"/>
    <x v="94"/>
    <x v="13"/>
    <x v="1"/>
    <x v="256"/>
    <x v="370"/>
    <x v="0"/>
    <x v="0"/>
    <x v="2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5"/>
    <x v="30"/>
    <x v="38"/>
    <x v="1"/>
    <x v="26"/>
    <x v="33"/>
    <x v="33"/>
    <x v="29"/>
    <x v="29"/>
    <x v="0"/>
    <x v="2089"/>
    <x v="2283"/>
    <x v="826"/>
    <x v="423"/>
    <x v="37"/>
    <x v="1322"/>
    <x v="43"/>
    <x v="0"/>
    <x v="69"/>
    <x v="23"/>
    <x v="2"/>
    <x v="187"/>
    <x v="103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5"/>
    <x v="31"/>
    <x v="39"/>
    <x v="0"/>
    <x v="27"/>
    <x v="34"/>
    <x v="34"/>
    <x v="30"/>
    <x v="30"/>
    <x v="0"/>
    <x v="523"/>
    <x v="2284"/>
    <x v="475"/>
    <x v="40"/>
    <x v="23"/>
    <x v="187"/>
    <x v="28"/>
    <x v="2"/>
    <x v="26"/>
    <x v="16"/>
    <x v="2"/>
    <x v="66"/>
    <x v="42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25"/>
    <x v="34"/>
    <x v="42"/>
    <x v="0"/>
    <x v="30"/>
    <x v="37"/>
    <x v="37"/>
    <x v="33"/>
    <x v="33"/>
    <x v="0"/>
    <x v="243"/>
    <x v="2285"/>
    <x v="1241"/>
    <x v="410"/>
    <x v="20"/>
    <x v="585"/>
    <x v="51"/>
    <x v="1"/>
    <x v="69"/>
    <x v="81"/>
    <x v="2"/>
    <x v="352"/>
    <x v="16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25"/>
    <x v="37"/>
    <x v="46"/>
    <x v="0"/>
    <x v="33"/>
    <x v="40"/>
    <x v="40"/>
    <x v="36"/>
    <x v="36"/>
    <x v="0"/>
    <x v="1156"/>
    <x v="2235"/>
    <x v="513"/>
    <x v="375"/>
    <x v="11"/>
    <x v="403"/>
    <x v="43"/>
    <x v="7"/>
    <x v="72"/>
    <x v="45"/>
    <x v="3"/>
    <x v="156"/>
    <x v="8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25"/>
    <x v="40"/>
    <x v="51"/>
    <x v="0"/>
    <x v="36"/>
    <x v="45"/>
    <x v="45"/>
    <x v="41"/>
    <x v="41"/>
    <x v="0"/>
    <x v="2083"/>
    <x v="2286"/>
    <x v="1535"/>
    <x v="149"/>
    <x v="11"/>
    <x v="609"/>
    <x v="26"/>
    <x v="2"/>
    <x v="26"/>
    <x v="8"/>
    <x v="3"/>
    <x v="23"/>
    <x v="77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5"/>
    <x v="43"/>
    <x v="60"/>
    <x v="0"/>
    <x v="39"/>
    <x v="48"/>
    <x v="48"/>
    <x v="44"/>
    <x v="44"/>
    <x v="0"/>
    <x v="676"/>
    <x v="2287"/>
    <x v="151"/>
    <x v="168"/>
    <x v="4"/>
    <x v="904"/>
    <x v="24"/>
    <x v="1"/>
    <x v="19"/>
    <x v="3"/>
    <x v="3"/>
    <x v="174"/>
    <x v="1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25"/>
    <x v="42"/>
    <x v="62"/>
    <x v="0"/>
    <x v="38"/>
    <x v="47"/>
    <x v="47"/>
    <x v="43"/>
    <x v="43"/>
    <x v="0"/>
    <x v="436"/>
    <x v="2288"/>
    <x v="1536"/>
    <x v="336"/>
    <x v="2"/>
    <x v="458"/>
    <x v="13"/>
    <x v="1"/>
    <x v="67"/>
    <x v="31"/>
    <x v="2"/>
    <x v="206"/>
    <x v="311"/>
    <x v="0"/>
    <x v="0"/>
    <x v="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25"/>
    <x v="46"/>
    <x v="63"/>
    <x v="0"/>
    <x v="41"/>
    <x v="53"/>
    <x v="53"/>
    <x v="49"/>
    <x v="49"/>
    <x v="0"/>
    <x v="2090"/>
    <x v="2289"/>
    <x v="1537"/>
    <x v="639"/>
    <x v="86"/>
    <x v="1323"/>
    <x v="25"/>
    <x v="1"/>
    <x v="20"/>
    <x v="16"/>
    <x v="3"/>
    <x v="122"/>
    <x v="101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25"/>
    <x v="27"/>
    <x v="65"/>
    <x v="0"/>
    <x v="23"/>
    <x v="55"/>
    <x v="55"/>
    <x v="51"/>
    <x v="51"/>
    <x v="0"/>
    <x v="2091"/>
    <x v="2290"/>
    <x v="907"/>
    <x v="614"/>
    <x v="35"/>
    <x v="889"/>
    <x v="91"/>
    <x v="2"/>
    <x v="101"/>
    <x v="19"/>
    <x v="2"/>
    <x v="239"/>
    <x v="515"/>
    <x v="0"/>
    <x v="0"/>
    <x v="8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5"/>
    <x v="30"/>
    <x v="69"/>
    <x v="0"/>
    <x v="26"/>
    <x v="58"/>
    <x v="58"/>
    <x v="54"/>
    <x v="54"/>
    <x v="0"/>
    <x v="2092"/>
    <x v="2291"/>
    <x v="1538"/>
    <x v="160"/>
    <x v="73"/>
    <x v="1324"/>
    <x v="25"/>
    <x v="2"/>
    <x v="61"/>
    <x v="22"/>
    <x v="2"/>
    <x v="13"/>
    <x v="129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5"/>
    <x v="30"/>
    <x v="70"/>
    <x v="1"/>
    <x v="26"/>
    <x v="59"/>
    <x v="59"/>
    <x v="55"/>
    <x v="55"/>
    <x v="0"/>
    <x v="1986"/>
    <x v="2292"/>
    <x v="1433"/>
    <x v="532"/>
    <x v="49"/>
    <x v="1325"/>
    <x v="39"/>
    <x v="2"/>
    <x v="9"/>
    <x v="18"/>
    <x v="3"/>
    <x v="61"/>
    <x v="34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5"/>
    <x v="48"/>
    <x v="71"/>
    <x v="0"/>
    <x v="42"/>
    <x v="60"/>
    <x v="60"/>
    <x v="56"/>
    <x v="56"/>
    <x v="0"/>
    <x v="2093"/>
    <x v="2293"/>
    <x v="1539"/>
    <x v="164"/>
    <x v="37"/>
    <x v="234"/>
    <x v="71"/>
    <x v="2"/>
    <x v="12"/>
    <x v="16"/>
    <x v="3"/>
    <x v="47"/>
    <x v="59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25"/>
    <x v="49"/>
    <x v="72"/>
    <x v="0"/>
    <x v="43"/>
    <x v="61"/>
    <x v="61"/>
    <x v="57"/>
    <x v="57"/>
    <x v="0"/>
    <x v="1116"/>
    <x v="2294"/>
    <x v="168"/>
    <x v="444"/>
    <x v="45"/>
    <x v="886"/>
    <x v="11"/>
    <x v="2"/>
    <x v="64"/>
    <x v="19"/>
    <x v="3"/>
    <x v="38"/>
    <x v="12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25"/>
    <x v="50"/>
    <x v="73"/>
    <x v="0"/>
    <x v="44"/>
    <x v="62"/>
    <x v="62"/>
    <x v="58"/>
    <x v="58"/>
    <x v="0"/>
    <x v="2094"/>
    <x v="2295"/>
    <x v="919"/>
    <x v="229"/>
    <x v="72"/>
    <x v="757"/>
    <x v="11"/>
    <x v="2"/>
    <x v="112"/>
    <x v="31"/>
    <x v="1"/>
    <x v="178"/>
    <x v="486"/>
    <x v="0"/>
    <x v="0"/>
    <x v="8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5"/>
    <x v="51"/>
    <x v="75"/>
    <x v="0"/>
    <x v="45"/>
    <x v="64"/>
    <x v="64"/>
    <x v="60"/>
    <x v="60"/>
    <x v="0"/>
    <x v="1101"/>
    <x v="2296"/>
    <x v="234"/>
    <x v="286"/>
    <x v="32"/>
    <x v="803"/>
    <x v="33"/>
    <x v="2"/>
    <x v="26"/>
    <x v="23"/>
    <x v="3"/>
    <x v="78"/>
    <x v="11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25"/>
    <x v="52"/>
    <x v="76"/>
    <x v="0"/>
    <x v="46"/>
    <x v="65"/>
    <x v="65"/>
    <x v="61"/>
    <x v="61"/>
    <x v="0"/>
    <x v="518"/>
    <x v="2297"/>
    <x v="1192"/>
    <x v="138"/>
    <x v="2"/>
    <x v="388"/>
    <x v="10"/>
    <x v="4"/>
    <x v="12"/>
    <x v="65"/>
    <x v="0"/>
    <x v="192"/>
    <x v="8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25"/>
    <x v="30"/>
    <x v="77"/>
    <x v="0"/>
    <x v="26"/>
    <x v="66"/>
    <x v="66"/>
    <x v="62"/>
    <x v="62"/>
    <x v="0"/>
    <x v="714"/>
    <x v="2298"/>
    <x v="1540"/>
    <x v="149"/>
    <x v="49"/>
    <x v="665"/>
    <x v="72"/>
    <x v="2"/>
    <x v="67"/>
    <x v="31"/>
    <x v="1"/>
    <x v="75"/>
    <x v="15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5"/>
    <x v="41"/>
    <x v="78"/>
    <x v="0"/>
    <x v="37"/>
    <x v="67"/>
    <x v="67"/>
    <x v="63"/>
    <x v="63"/>
    <x v="0"/>
    <x v="2095"/>
    <x v="2299"/>
    <x v="399"/>
    <x v="180"/>
    <x v="20"/>
    <x v="774"/>
    <x v="150"/>
    <x v="2"/>
    <x v="48"/>
    <x v="7"/>
    <x v="1"/>
    <x v="15"/>
    <x v="13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5"/>
    <x v="41"/>
    <x v="79"/>
    <x v="0"/>
    <x v="37"/>
    <x v="68"/>
    <x v="68"/>
    <x v="64"/>
    <x v="64"/>
    <x v="0"/>
    <x v="2096"/>
    <x v="2300"/>
    <x v="509"/>
    <x v="487"/>
    <x v="55"/>
    <x v="1326"/>
    <x v="37"/>
    <x v="8"/>
    <x v="9"/>
    <x v="16"/>
    <x v="2"/>
    <x v="174"/>
    <x v="69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5"/>
    <x v="50"/>
    <x v="80"/>
    <x v="0"/>
    <x v="44"/>
    <x v="69"/>
    <x v="69"/>
    <x v="65"/>
    <x v="65"/>
    <x v="0"/>
    <x v="2097"/>
    <x v="2301"/>
    <x v="579"/>
    <x v="480"/>
    <x v="87"/>
    <x v="1272"/>
    <x v="72"/>
    <x v="2"/>
    <x v="124"/>
    <x v="18"/>
    <x v="3"/>
    <x v="110"/>
    <x v="104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5"/>
    <x v="40"/>
    <x v="81"/>
    <x v="0"/>
    <x v="36"/>
    <x v="70"/>
    <x v="70"/>
    <x v="66"/>
    <x v="66"/>
    <x v="0"/>
    <x v="1657"/>
    <x v="2302"/>
    <x v="1534"/>
    <x v="479"/>
    <x v="18"/>
    <x v="1159"/>
    <x v="97"/>
    <x v="2"/>
    <x v="53"/>
    <x v="26"/>
    <x v="3"/>
    <x v="89"/>
    <x v="32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5"/>
    <x v="55"/>
    <x v="84"/>
    <x v="0"/>
    <x v="47"/>
    <x v="73"/>
    <x v="73"/>
    <x v="69"/>
    <x v="69"/>
    <x v="0"/>
    <x v="1374"/>
    <x v="2303"/>
    <x v="1541"/>
    <x v="640"/>
    <x v="14"/>
    <x v="724"/>
    <x v="125"/>
    <x v="2"/>
    <x v="13"/>
    <x v="68"/>
    <x v="3"/>
    <x v="239"/>
    <x v="19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25"/>
    <x v="56"/>
    <x v="85"/>
    <x v="0"/>
    <x v="48"/>
    <x v="72"/>
    <x v="72"/>
    <x v="68"/>
    <x v="68"/>
    <x v="0"/>
    <x v="1119"/>
    <x v="2304"/>
    <x v="268"/>
    <x v="172"/>
    <x v="57"/>
    <x v="1327"/>
    <x v="58"/>
    <x v="2"/>
    <x v="34"/>
    <x v="45"/>
    <x v="4"/>
    <x v="192"/>
    <x v="35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25"/>
    <x v="57"/>
    <x v="86"/>
    <x v="0"/>
    <x v="49"/>
    <x v="71"/>
    <x v="71"/>
    <x v="67"/>
    <x v="67"/>
    <x v="0"/>
    <x v="1083"/>
    <x v="2305"/>
    <x v="789"/>
    <x v="372"/>
    <x v="40"/>
    <x v="193"/>
    <x v="53"/>
    <x v="1"/>
    <x v="23"/>
    <x v="26"/>
    <x v="3"/>
    <x v="187"/>
    <x v="68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26"/>
    <x v="18"/>
    <x v="19"/>
    <x v="0"/>
    <x v="18"/>
    <x v="19"/>
    <x v="19"/>
    <x v="19"/>
    <x v="19"/>
    <x v="0"/>
    <x v="2098"/>
    <x v="2306"/>
    <x v="1542"/>
    <x v="442"/>
    <x v="41"/>
    <x v="1328"/>
    <x v="227"/>
    <x v="0"/>
    <x v="180"/>
    <x v="100"/>
    <x v="7"/>
    <x v="355"/>
    <x v="354"/>
    <x v="0"/>
    <x v="0"/>
    <x v="5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26"/>
    <x v="11"/>
    <x v="21"/>
    <x v="1"/>
    <x v="11"/>
    <x v="20"/>
    <x v="20"/>
    <x v="20"/>
    <x v="20"/>
    <x v="0"/>
    <x v="2099"/>
    <x v="2307"/>
    <x v="1135"/>
    <x v="434"/>
    <x v="43"/>
    <x v="1329"/>
    <x v="68"/>
    <x v="2"/>
    <x v="9"/>
    <x v="13"/>
    <x v="3"/>
    <x v="28"/>
    <x v="103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26"/>
    <x v="24"/>
    <x v="31"/>
    <x v="0"/>
    <x v="21"/>
    <x v="27"/>
    <x v="27"/>
    <x v="23"/>
    <x v="23"/>
    <x v="0"/>
    <x v="2100"/>
    <x v="2308"/>
    <x v="35"/>
    <x v="572"/>
    <x v="74"/>
    <x v="794"/>
    <x v="122"/>
    <x v="0"/>
    <x v="130"/>
    <x v="14"/>
    <x v="11"/>
    <x v="5"/>
    <x v="341"/>
    <x v="0"/>
    <x v="0"/>
    <x v="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26"/>
    <x v="25"/>
    <x v="32"/>
    <x v="0"/>
    <x v="22"/>
    <x v="28"/>
    <x v="28"/>
    <x v="24"/>
    <x v="24"/>
    <x v="0"/>
    <x v="2101"/>
    <x v="2309"/>
    <x v="1543"/>
    <x v="41"/>
    <x v="19"/>
    <x v="1330"/>
    <x v="28"/>
    <x v="2"/>
    <x v="11"/>
    <x v="17"/>
    <x v="3"/>
    <x v="81"/>
    <x v="103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26"/>
    <x v="27"/>
    <x v="35"/>
    <x v="1"/>
    <x v="23"/>
    <x v="30"/>
    <x v="30"/>
    <x v="26"/>
    <x v="26"/>
    <x v="0"/>
    <x v="2102"/>
    <x v="2310"/>
    <x v="1389"/>
    <x v="244"/>
    <x v="27"/>
    <x v="1331"/>
    <x v="72"/>
    <x v="1"/>
    <x v="101"/>
    <x v="15"/>
    <x v="1"/>
    <x v="206"/>
    <x v="98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6"/>
    <x v="30"/>
    <x v="38"/>
    <x v="1"/>
    <x v="26"/>
    <x v="33"/>
    <x v="33"/>
    <x v="29"/>
    <x v="29"/>
    <x v="0"/>
    <x v="2103"/>
    <x v="2311"/>
    <x v="1544"/>
    <x v="230"/>
    <x v="73"/>
    <x v="1284"/>
    <x v="48"/>
    <x v="2"/>
    <x v="60"/>
    <x v="18"/>
    <x v="2"/>
    <x v="49"/>
    <x v="1038"/>
    <x v="0"/>
    <x v="0"/>
    <x v="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6"/>
    <x v="31"/>
    <x v="39"/>
    <x v="0"/>
    <x v="27"/>
    <x v="34"/>
    <x v="34"/>
    <x v="30"/>
    <x v="30"/>
    <x v="0"/>
    <x v="661"/>
    <x v="2312"/>
    <x v="1497"/>
    <x v="501"/>
    <x v="18"/>
    <x v="319"/>
    <x v="24"/>
    <x v="2"/>
    <x v="13"/>
    <x v="22"/>
    <x v="3"/>
    <x v="28"/>
    <x v="103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26"/>
    <x v="34"/>
    <x v="42"/>
    <x v="0"/>
    <x v="30"/>
    <x v="37"/>
    <x v="37"/>
    <x v="33"/>
    <x v="33"/>
    <x v="0"/>
    <x v="2104"/>
    <x v="2313"/>
    <x v="1545"/>
    <x v="278"/>
    <x v="48"/>
    <x v="457"/>
    <x v="49"/>
    <x v="2"/>
    <x v="69"/>
    <x v="122"/>
    <x v="2"/>
    <x v="215"/>
    <x v="58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26"/>
    <x v="37"/>
    <x v="46"/>
    <x v="0"/>
    <x v="33"/>
    <x v="40"/>
    <x v="40"/>
    <x v="36"/>
    <x v="36"/>
    <x v="0"/>
    <x v="622"/>
    <x v="2314"/>
    <x v="1546"/>
    <x v="300"/>
    <x v="10"/>
    <x v="178"/>
    <x v="61"/>
    <x v="0"/>
    <x v="12"/>
    <x v="13"/>
    <x v="2"/>
    <x v="46"/>
    <x v="53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26"/>
    <x v="40"/>
    <x v="51"/>
    <x v="0"/>
    <x v="36"/>
    <x v="45"/>
    <x v="45"/>
    <x v="41"/>
    <x v="41"/>
    <x v="0"/>
    <x v="390"/>
    <x v="2315"/>
    <x v="1547"/>
    <x v="219"/>
    <x v="48"/>
    <x v="6"/>
    <x v="24"/>
    <x v="2"/>
    <x v="26"/>
    <x v="9"/>
    <x v="3"/>
    <x v="49"/>
    <x v="12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6"/>
    <x v="43"/>
    <x v="60"/>
    <x v="0"/>
    <x v="39"/>
    <x v="48"/>
    <x v="48"/>
    <x v="44"/>
    <x v="44"/>
    <x v="0"/>
    <x v="2105"/>
    <x v="2316"/>
    <x v="181"/>
    <x v="346"/>
    <x v="32"/>
    <x v="1332"/>
    <x v="26"/>
    <x v="1"/>
    <x v="11"/>
    <x v="7"/>
    <x v="2"/>
    <x v="219"/>
    <x v="54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26"/>
    <x v="42"/>
    <x v="62"/>
    <x v="0"/>
    <x v="38"/>
    <x v="47"/>
    <x v="47"/>
    <x v="43"/>
    <x v="43"/>
    <x v="0"/>
    <x v="1396"/>
    <x v="2317"/>
    <x v="1072"/>
    <x v="73"/>
    <x v="10"/>
    <x v="602"/>
    <x v="49"/>
    <x v="2"/>
    <x v="80"/>
    <x v="22"/>
    <x v="1"/>
    <x v="153"/>
    <x v="230"/>
    <x v="0"/>
    <x v="0"/>
    <x v="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26"/>
    <x v="46"/>
    <x v="63"/>
    <x v="0"/>
    <x v="41"/>
    <x v="53"/>
    <x v="53"/>
    <x v="49"/>
    <x v="49"/>
    <x v="0"/>
    <x v="2106"/>
    <x v="2318"/>
    <x v="428"/>
    <x v="438"/>
    <x v="87"/>
    <x v="918"/>
    <x v="39"/>
    <x v="2"/>
    <x v="75"/>
    <x v="23"/>
    <x v="3"/>
    <x v="23"/>
    <x v="41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26"/>
    <x v="27"/>
    <x v="65"/>
    <x v="0"/>
    <x v="23"/>
    <x v="55"/>
    <x v="55"/>
    <x v="51"/>
    <x v="51"/>
    <x v="0"/>
    <x v="2107"/>
    <x v="2319"/>
    <x v="1464"/>
    <x v="357"/>
    <x v="58"/>
    <x v="855"/>
    <x v="82"/>
    <x v="2"/>
    <x v="44"/>
    <x v="18"/>
    <x v="0"/>
    <x v="163"/>
    <x v="153"/>
    <x v="0"/>
    <x v="0"/>
    <x v="2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6"/>
    <x v="30"/>
    <x v="69"/>
    <x v="0"/>
    <x v="26"/>
    <x v="58"/>
    <x v="58"/>
    <x v="54"/>
    <x v="54"/>
    <x v="0"/>
    <x v="2108"/>
    <x v="1308"/>
    <x v="1548"/>
    <x v="202"/>
    <x v="44"/>
    <x v="1310"/>
    <x v="97"/>
    <x v="2"/>
    <x v="124"/>
    <x v="16"/>
    <x v="3"/>
    <x v="84"/>
    <x v="1040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6"/>
    <x v="30"/>
    <x v="70"/>
    <x v="1"/>
    <x v="26"/>
    <x v="59"/>
    <x v="59"/>
    <x v="55"/>
    <x v="55"/>
    <x v="0"/>
    <x v="2109"/>
    <x v="2320"/>
    <x v="47"/>
    <x v="199"/>
    <x v="27"/>
    <x v="735"/>
    <x v="54"/>
    <x v="2"/>
    <x v="9"/>
    <x v="23"/>
    <x v="3"/>
    <x v="23"/>
    <x v="69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6"/>
    <x v="48"/>
    <x v="71"/>
    <x v="0"/>
    <x v="42"/>
    <x v="60"/>
    <x v="60"/>
    <x v="56"/>
    <x v="56"/>
    <x v="0"/>
    <x v="2110"/>
    <x v="2321"/>
    <x v="565"/>
    <x v="568"/>
    <x v="42"/>
    <x v="351"/>
    <x v="48"/>
    <x v="2"/>
    <x v="26"/>
    <x v="15"/>
    <x v="3"/>
    <x v="49"/>
    <x v="8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26"/>
    <x v="49"/>
    <x v="72"/>
    <x v="0"/>
    <x v="43"/>
    <x v="61"/>
    <x v="61"/>
    <x v="57"/>
    <x v="57"/>
    <x v="0"/>
    <x v="2111"/>
    <x v="2322"/>
    <x v="1549"/>
    <x v="470"/>
    <x v="39"/>
    <x v="1333"/>
    <x v="125"/>
    <x v="2"/>
    <x v="53"/>
    <x v="19"/>
    <x v="3"/>
    <x v="15"/>
    <x v="72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26"/>
    <x v="50"/>
    <x v="73"/>
    <x v="0"/>
    <x v="44"/>
    <x v="62"/>
    <x v="62"/>
    <x v="58"/>
    <x v="58"/>
    <x v="0"/>
    <x v="2112"/>
    <x v="2323"/>
    <x v="512"/>
    <x v="511"/>
    <x v="72"/>
    <x v="1334"/>
    <x v="125"/>
    <x v="0"/>
    <x v="62"/>
    <x v="19"/>
    <x v="7"/>
    <x v="290"/>
    <x v="67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6"/>
    <x v="51"/>
    <x v="75"/>
    <x v="0"/>
    <x v="45"/>
    <x v="64"/>
    <x v="64"/>
    <x v="60"/>
    <x v="60"/>
    <x v="0"/>
    <x v="2113"/>
    <x v="2324"/>
    <x v="138"/>
    <x v="497"/>
    <x v="55"/>
    <x v="148"/>
    <x v="43"/>
    <x v="1"/>
    <x v="21"/>
    <x v="17"/>
    <x v="3"/>
    <x v="219"/>
    <x v="104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26"/>
    <x v="52"/>
    <x v="76"/>
    <x v="0"/>
    <x v="46"/>
    <x v="65"/>
    <x v="65"/>
    <x v="61"/>
    <x v="61"/>
    <x v="0"/>
    <x v="2114"/>
    <x v="2325"/>
    <x v="1550"/>
    <x v="84"/>
    <x v="20"/>
    <x v="953"/>
    <x v="10"/>
    <x v="1"/>
    <x v="72"/>
    <x v="92"/>
    <x v="1"/>
    <x v="218"/>
    <x v="78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26"/>
    <x v="30"/>
    <x v="77"/>
    <x v="0"/>
    <x v="26"/>
    <x v="66"/>
    <x v="66"/>
    <x v="62"/>
    <x v="62"/>
    <x v="0"/>
    <x v="1365"/>
    <x v="2326"/>
    <x v="40"/>
    <x v="94"/>
    <x v="69"/>
    <x v="1329"/>
    <x v="29"/>
    <x v="1"/>
    <x v="10"/>
    <x v="18"/>
    <x v="3"/>
    <x v="148"/>
    <x v="33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6"/>
    <x v="41"/>
    <x v="78"/>
    <x v="0"/>
    <x v="37"/>
    <x v="67"/>
    <x v="67"/>
    <x v="63"/>
    <x v="63"/>
    <x v="0"/>
    <x v="929"/>
    <x v="476"/>
    <x v="1551"/>
    <x v="141"/>
    <x v="13"/>
    <x v="366"/>
    <x v="49"/>
    <x v="1"/>
    <x v="75"/>
    <x v="35"/>
    <x v="3"/>
    <x v="11"/>
    <x v="27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6"/>
    <x v="41"/>
    <x v="79"/>
    <x v="0"/>
    <x v="37"/>
    <x v="68"/>
    <x v="68"/>
    <x v="64"/>
    <x v="64"/>
    <x v="0"/>
    <x v="2115"/>
    <x v="2327"/>
    <x v="1552"/>
    <x v="487"/>
    <x v="17"/>
    <x v="1335"/>
    <x v="29"/>
    <x v="7"/>
    <x v="13"/>
    <x v="31"/>
    <x v="3"/>
    <x v="21"/>
    <x v="4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6"/>
    <x v="50"/>
    <x v="80"/>
    <x v="0"/>
    <x v="44"/>
    <x v="69"/>
    <x v="69"/>
    <x v="65"/>
    <x v="65"/>
    <x v="0"/>
    <x v="2116"/>
    <x v="2328"/>
    <x v="166"/>
    <x v="641"/>
    <x v="87"/>
    <x v="321"/>
    <x v="53"/>
    <x v="2"/>
    <x v="56"/>
    <x v="19"/>
    <x v="3"/>
    <x v="184"/>
    <x v="13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6"/>
    <x v="40"/>
    <x v="81"/>
    <x v="0"/>
    <x v="36"/>
    <x v="70"/>
    <x v="70"/>
    <x v="66"/>
    <x v="66"/>
    <x v="0"/>
    <x v="2117"/>
    <x v="2329"/>
    <x v="722"/>
    <x v="125"/>
    <x v="18"/>
    <x v="945"/>
    <x v="97"/>
    <x v="2"/>
    <x v="72"/>
    <x v="0"/>
    <x v="1"/>
    <x v="84"/>
    <x v="837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6"/>
    <x v="55"/>
    <x v="84"/>
    <x v="0"/>
    <x v="47"/>
    <x v="73"/>
    <x v="73"/>
    <x v="69"/>
    <x v="69"/>
    <x v="0"/>
    <x v="616"/>
    <x v="2330"/>
    <x v="1553"/>
    <x v="642"/>
    <x v="8"/>
    <x v="1336"/>
    <x v="62"/>
    <x v="0"/>
    <x v="69"/>
    <x v="36"/>
    <x v="0"/>
    <x v="257"/>
    <x v="80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26"/>
    <x v="56"/>
    <x v="85"/>
    <x v="0"/>
    <x v="48"/>
    <x v="72"/>
    <x v="72"/>
    <x v="68"/>
    <x v="68"/>
    <x v="0"/>
    <x v="442"/>
    <x v="2331"/>
    <x v="310"/>
    <x v="643"/>
    <x v="32"/>
    <x v="1337"/>
    <x v="17"/>
    <x v="2"/>
    <x v="115"/>
    <x v="2"/>
    <x v="1"/>
    <x v="256"/>
    <x v="78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26"/>
    <x v="57"/>
    <x v="86"/>
    <x v="0"/>
    <x v="49"/>
    <x v="71"/>
    <x v="71"/>
    <x v="67"/>
    <x v="67"/>
    <x v="0"/>
    <x v="1445"/>
    <x v="2332"/>
    <x v="309"/>
    <x v="93"/>
    <x v="22"/>
    <x v="128"/>
    <x v="108"/>
    <x v="2"/>
    <x v="48"/>
    <x v="26"/>
    <x v="3"/>
    <x v="89"/>
    <x v="272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27"/>
    <x v="18"/>
    <x v="19"/>
    <x v="0"/>
    <x v="18"/>
    <x v="19"/>
    <x v="19"/>
    <x v="19"/>
    <x v="19"/>
    <x v="0"/>
    <x v="2118"/>
    <x v="2333"/>
    <x v="1554"/>
    <x v="333"/>
    <x v="58"/>
    <x v="882"/>
    <x v="176"/>
    <x v="1"/>
    <x v="181"/>
    <x v="104"/>
    <x v="7"/>
    <x v="373"/>
    <x v="1042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27"/>
    <x v="11"/>
    <x v="21"/>
    <x v="1"/>
    <x v="11"/>
    <x v="20"/>
    <x v="20"/>
    <x v="20"/>
    <x v="20"/>
    <x v="0"/>
    <x v="2119"/>
    <x v="2334"/>
    <x v="676"/>
    <x v="532"/>
    <x v="36"/>
    <x v="1338"/>
    <x v="25"/>
    <x v="0"/>
    <x v="19"/>
    <x v="13"/>
    <x v="3"/>
    <x v="174"/>
    <x v="10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27"/>
    <x v="24"/>
    <x v="31"/>
    <x v="0"/>
    <x v="21"/>
    <x v="27"/>
    <x v="27"/>
    <x v="23"/>
    <x v="23"/>
    <x v="0"/>
    <x v="2120"/>
    <x v="2335"/>
    <x v="1555"/>
    <x v="466"/>
    <x v="42"/>
    <x v="1339"/>
    <x v="62"/>
    <x v="2"/>
    <x v="98"/>
    <x v="46"/>
    <x v="9"/>
    <x v="350"/>
    <x v="992"/>
    <x v="0"/>
    <x v="0"/>
    <x v="1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27"/>
    <x v="25"/>
    <x v="32"/>
    <x v="0"/>
    <x v="22"/>
    <x v="28"/>
    <x v="28"/>
    <x v="24"/>
    <x v="24"/>
    <x v="0"/>
    <x v="2121"/>
    <x v="2336"/>
    <x v="1556"/>
    <x v="82"/>
    <x v="2"/>
    <x v="257"/>
    <x v="71"/>
    <x v="2"/>
    <x v="21"/>
    <x v="18"/>
    <x v="3"/>
    <x v="32"/>
    <x v="104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27"/>
    <x v="27"/>
    <x v="35"/>
    <x v="1"/>
    <x v="23"/>
    <x v="30"/>
    <x v="30"/>
    <x v="26"/>
    <x v="26"/>
    <x v="0"/>
    <x v="2122"/>
    <x v="2337"/>
    <x v="975"/>
    <x v="435"/>
    <x v="25"/>
    <x v="1105"/>
    <x v="25"/>
    <x v="1"/>
    <x v="51"/>
    <x v="31"/>
    <x v="2"/>
    <x v="84"/>
    <x v="1045"/>
    <x v="0"/>
    <x v="0"/>
    <x v="1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7"/>
    <x v="30"/>
    <x v="38"/>
    <x v="1"/>
    <x v="26"/>
    <x v="33"/>
    <x v="33"/>
    <x v="29"/>
    <x v="29"/>
    <x v="0"/>
    <x v="2123"/>
    <x v="2338"/>
    <x v="1557"/>
    <x v="214"/>
    <x v="37"/>
    <x v="701"/>
    <x v="97"/>
    <x v="2"/>
    <x v="55"/>
    <x v="19"/>
    <x v="3"/>
    <x v="106"/>
    <x v="77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7"/>
    <x v="31"/>
    <x v="39"/>
    <x v="0"/>
    <x v="27"/>
    <x v="34"/>
    <x v="34"/>
    <x v="30"/>
    <x v="30"/>
    <x v="0"/>
    <x v="496"/>
    <x v="2339"/>
    <x v="1558"/>
    <x v="227"/>
    <x v="11"/>
    <x v="1150"/>
    <x v="39"/>
    <x v="2"/>
    <x v="23"/>
    <x v="7"/>
    <x v="2"/>
    <x v="28"/>
    <x v="57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27"/>
    <x v="34"/>
    <x v="42"/>
    <x v="0"/>
    <x v="30"/>
    <x v="37"/>
    <x v="37"/>
    <x v="33"/>
    <x v="33"/>
    <x v="0"/>
    <x v="2124"/>
    <x v="2340"/>
    <x v="1559"/>
    <x v="62"/>
    <x v="16"/>
    <x v="1340"/>
    <x v="22"/>
    <x v="0"/>
    <x v="75"/>
    <x v="37"/>
    <x v="2"/>
    <x v="374"/>
    <x v="36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27"/>
    <x v="37"/>
    <x v="46"/>
    <x v="0"/>
    <x v="33"/>
    <x v="40"/>
    <x v="40"/>
    <x v="36"/>
    <x v="36"/>
    <x v="0"/>
    <x v="2125"/>
    <x v="2341"/>
    <x v="1560"/>
    <x v="391"/>
    <x v="20"/>
    <x v="1341"/>
    <x v="28"/>
    <x v="2"/>
    <x v="26"/>
    <x v="15"/>
    <x v="2"/>
    <x v="23"/>
    <x v="104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27"/>
    <x v="40"/>
    <x v="51"/>
    <x v="0"/>
    <x v="36"/>
    <x v="45"/>
    <x v="45"/>
    <x v="41"/>
    <x v="41"/>
    <x v="0"/>
    <x v="2126"/>
    <x v="2342"/>
    <x v="1561"/>
    <x v="67"/>
    <x v="13"/>
    <x v="678"/>
    <x v="29"/>
    <x v="2"/>
    <x v="23"/>
    <x v="13"/>
    <x v="2"/>
    <x v="170"/>
    <x v="5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7"/>
    <x v="43"/>
    <x v="60"/>
    <x v="0"/>
    <x v="39"/>
    <x v="48"/>
    <x v="48"/>
    <x v="44"/>
    <x v="44"/>
    <x v="0"/>
    <x v="669"/>
    <x v="2343"/>
    <x v="151"/>
    <x v="45"/>
    <x v="4"/>
    <x v="30"/>
    <x v="28"/>
    <x v="0"/>
    <x v="21"/>
    <x v="18"/>
    <x v="2"/>
    <x v="47"/>
    <x v="10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27"/>
    <x v="42"/>
    <x v="62"/>
    <x v="0"/>
    <x v="38"/>
    <x v="47"/>
    <x v="47"/>
    <x v="43"/>
    <x v="43"/>
    <x v="0"/>
    <x v="2127"/>
    <x v="2344"/>
    <x v="1478"/>
    <x v="23"/>
    <x v="10"/>
    <x v="465"/>
    <x v="19"/>
    <x v="2"/>
    <x v="101"/>
    <x v="31"/>
    <x v="7"/>
    <x v="14"/>
    <x v="316"/>
    <x v="0"/>
    <x v="0"/>
    <x v="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27"/>
    <x v="46"/>
    <x v="63"/>
    <x v="0"/>
    <x v="41"/>
    <x v="53"/>
    <x v="53"/>
    <x v="49"/>
    <x v="49"/>
    <x v="0"/>
    <x v="2128"/>
    <x v="2345"/>
    <x v="1562"/>
    <x v="254"/>
    <x v="87"/>
    <x v="1342"/>
    <x v="29"/>
    <x v="2"/>
    <x v="64"/>
    <x v="23"/>
    <x v="3"/>
    <x v="24"/>
    <x v="274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27"/>
    <x v="27"/>
    <x v="65"/>
    <x v="0"/>
    <x v="23"/>
    <x v="55"/>
    <x v="55"/>
    <x v="51"/>
    <x v="51"/>
    <x v="0"/>
    <x v="2129"/>
    <x v="2346"/>
    <x v="1563"/>
    <x v="92"/>
    <x v="43"/>
    <x v="1199"/>
    <x v="19"/>
    <x v="2"/>
    <x v="126"/>
    <x v="22"/>
    <x v="2"/>
    <x v="10"/>
    <x v="792"/>
    <x v="0"/>
    <x v="0"/>
    <x v="8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7"/>
    <x v="30"/>
    <x v="69"/>
    <x v="0"/>
    <x v="26"/>
    <x v="58"/>
    <x v="58"/>
    <x v="54"/>
    <x v="54"/>
    <x v="0"/>
    <x v="2130"/>
    <x v="2347"/>
    <x v="629"/>
    <x v="106"/>
    <x v="90"/>
    <x v="1343"/>
    <x v="82"/>
    <x v="2"/>
    <x v="61"/>
    <x v="19"/>
    <x v="3"/>
    <x v="15"/>
    <x v="505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7"/>
    <x v="30"/>
    <x v="70"/>
    <x v="1"/>
    <x v="26"/>
    <x v="59"/>
    <x v="59"/>
    <x v="55"/>
    <x v="55"/>
    <x v="0"/>
    <x v="2131"/>
    <x v="2348"/>
    <x v="953"/>
    <x v="279"/>
    <x v="24"/>
    <x v="1344"/>
    <x v="28"/>
    <x v="2"/>
    <x v="75"/>
    <x v="17"/>
    <x v="3"/>
    <x v="61"/>
    <x v="73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7"/>
    <x v="48"/>
    <x v="71"/>
    <x v="0"/>
    <x v="42"/>
    <x v="60"/>
    <x v="60"/>
    <x v="56"/>
    <x v="56"/>
    <x v="0"/>
    <x v="2132"/>
    <x v="2028"/>
    <x v="485"/>
    <x v="72"/>
    <x v="37"/>
    <x v="1226"/>
    <x v="43"/>
    <x v="2"/>
    <x v="26"/>
    <x v="18"/>
    <x v="3"/>
    <x v="78"/>
    <x v="537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27"/>
    <x v="49"/>
    <x v="72"/>
    <x v="0"/>
    <x v="43"/>
    <x v="61"/>
    <x v="61"/>
    <x v="57"/>
    <x v="57"/>
    <x v="0"/>
    <x v="2133"/>
    <x v="2349"/>
    <x v="531"/>
    <x v="538"/>
    <x v="13"/>
    <x v="1345"/>
    <x v="117"/>
    <x v="0"/>
    <x v="53"/>
    <x v="19"/>
    <x v="1"/>
    <x v="10"/>
    <x v="14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27"/>
    <x v="50"/>
    <x v="73"/>
    <x v="0"/>
    <x v="44"/>
    <x v="62"/>
    <x v="62"/>
    <x v="58"/>
    <x v="58"/>
    <x v="0"/>
    <x v="2134"/>
    <x v="2350"/>
    <x v="1275"/>
    <x v="398"/>
    <x v="92"/>
    <x v="161"/>
    <x v="15"/>
    <x v="1"/>
    <x v="130"/>
    <x v="23"/>
    <x v="0"/>
    <x v="269"/>
    <x v="956"/>
    <x v="0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7"/>
    <x v="51"/>
    <x v="75"/>
    <x v="0"/>
    <x v="45"/>
    <x v="64"/>
    <x v="64"/>
    <x v="60"/>
    <x v="60"/>
    <x v="0"/>
    <x v="2135"/>
    <x v="2351"/>
    <x v="451"/>
    <x v="223"/>
    <x v="11"/>
    <x v="426"/>
    <x v="21"/>
    <x v="0"/>
    <x v="26"/>
    <x v="18"/>
    <x v="2"/>
    <x v="31"/>
    <x v="55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27"/>
    <x v="52"/>
    <x v="76"/>
    <x v="0"/>
    <x v="46"/>
    <x v="65"/>
    <x v="65"/>
    <x v="61"/>
    <x v="61"/>
    <x v="0"/>
    <x v="1210"/>
    <x v="2352"/>
    <x v="1564"/>
    <x v="136"/>
    <x v="17"/>
    <x v="477"/>
    <x v="149"/>
    <x v="3"/>
    <x v="53"/>
    <x v="65"/>
    <x v="4"/>
    <x v="64"/>
    <x v="8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27"/>
    <x v="30"/>
    <x v="77"/>
    <x v="0"/>
    <x v="26"/>
    <x v="66"/>
    <x v="66"/>
    <x v="62"/>
    <x v="62"/>
    <x v="0"/>
    <x v="1000"/>
    <x v="1535"/>
    <x v="146"/>
    <x v="156"/>
    <x v="27"/>
    <x v="1116"/>
    <x v="79"/>
    <x v="2"/>
    <x v="93"/>
    <x v="16"/>
    <x v="3"/>
    <x v="200"/>
    <x v="19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7"/>
    <x v="41"/>
    <x v="78"/>
    <x v="0"/>
    <x v="37"/>
    <x v="67"/>
    <x v="67"/>
    <x v="63"/>
    <x v="63"/>
    <x v="0"/>
    <x v="1562"/>
    <x v="2353"/>
    <x v="430"/>
    <x v="136"/>
    <x v="18"/>
    <x v="742"/>
    <x v="49"/>
    <x v="2"/>
    <x v="53"/>
    <x v="22"/>
    <x v="2"/>
    <x v="22"/>
    <x v="19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7"/>
    <x v="41"/>
    <x v="79"/>
    <x v="0"/>
    <x v="37"/>
    <x v="68"/>
    <x v="68"/>
    <x v="64"/>
    <x v="64"/>
    <x v="0"/>
    <x v="2136"/>
    <x v="2354"/>
    <x v="507"/>
    <x v="386"/>
    <x v="11"/>
    <x v="313"/>
    <x v="108"/>
    <x v="2"/>
    <x v="23"/>
    <x v="16"/>
    <x v="2"/>
    <x v="97"/>
    <x v="27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7"/>
    <x v="50"/>
    <x v="80"/>
    <x v="0"/>
    <x v="44"/>
    <x v="69"/>
    <x v="69"/>
    <x v="65"/>
    <x v="65"/>
    <x v="0"/>
    <x v="2137"/>
    <x v="2355"/>
    <x v="428"/>
    <x v="245"/>
    <x v="59"/>
    <x v="1346"/>
    <x v="66"/>
    <x v="2"/>
    <x v="44"/>
    <x v="23"/>
    <x v="2"/>
    <x v="200"/>
    <x v="423"/>
    <x v="0"/>
    <x v="0"/>
    <x v="8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7"/>
    <x v="40"/>
    <x v="81"/>
    <x v="0"/>
    <x v="36"/>
    <x v="70"/>
    <x v="70"/>
    <x v="66"/>
    <x v="66"/>
    <x v="0"/>
    <x v="2138"/>
    <x v="2356"/>
    <x v="1565"/>
    <x v="268"/>
    <x v="55"/>
    <x v="1347"/>
    <x v="79"/>
    <x v="1"/>
    <x v="75"/>
    <x v="10"/>
    <x v="2"/>
    <x v="131"/>
    <x v="99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7"/>
    <x v="55"/>
    <x v="84"/>
    <x v="0"/>
    <x v="47"/>
    <x v="73"/>
    <x v="73"/>
    <x v="69"/>
    <x v="69"/>
    <x v="0"/>
    <x v="1562"/>
    <x v="2357"/>
    <x v="1566"/>
    <x v="644"/>
    <x v="8"/>
    <x v="1308"/>
    <x v="146"/>
    <x v="8"/>
    <x v="7"/>
    <x v="66"/>
    <x v="3"/>
    <x v="193"/>
    <x v="209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27"/>
    <x v="56"/>
    <x v="85"/>
    <x v="0"/>
    <x v="48"/>
    <x v="72"/>
    <x v="72"/>
    <x v="68"/>
    <x v="68"/>
    <x v="0"/>
    <x v="2139"/>
    <x v="2358"/>
    <x v="1040"/>
    <x v="479"/>
    <x v="23"/>
    <x v="759"/>
    <x v="11"/>
    <x v="2"/>
    <x v="98"/>
    <x v="35"/>
    <x v="2"/>
    <x v="12"/>
    <x v="513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27"/>
    <x v="57"/>
    <x v="86"/>
    <x v="0"/>
    <x v="49"/>
    <x v="71"/>
    <x v="71"/>
    <x v="67"/>
    <x v="67"/>
    <x v="0"/>
    <x v="2140"/>
    <x v="231"/>
    <x v="140"/>
    <x v="583"/>
    <x v="39"/>
    <x v="1348"/>
    <x v="72"/>
    <x v="0"/>
    <x v="75"/>
    <x v="26"/>
    <x v="1"/>
    <x v="22"/>
    <x v="11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28"/>
    <x v="18"/>
    <x v="19"/>
    <x v="0"/>
    <x v="18"/>
    <x v="19"/>
    <x v="19"/>
    <x v="19"/>
    <x v="19"/>
    <x v="0"/>
    <x v="2141"/>
    <x v="2359"/>
    <x v="1567"/>
    <x v="214"/>
    <x v="51"/>
    <x v="392"/>
    <x v="261"/>
    <x v="7"/>
    <x v="59"/>
    <x v="145"/>
    <x v="2"/>
    <x v="130"/>
    <x v="403"/>
    <x v="0"/>
    <x v="0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28"/>
    <x v="11"/>
    <x v="21"/>
    <x v="1"/>
    <x v="11"/>
    <x v="20"/>
    <x v="20"/>
    <x v="20"/>
    <x v="20"/>
    <x v="0"/>
    <x v="2142"/>
    <x v="2360"/>
    <x v="149"/>
    <x v="203"/>
    <x v="63"/>
    <x v="1349"/>
    <x v="24"/>
    <x v="2"/>
    <x v="13"/>
    <x v="9"/>
    <x v="3"/>
    <x v="72"/>
    <x v="1048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36"/>
    <x v="36"/>
    <x v="11"/>
  </r>
  <r>
    <x v="128"/>
    <x v="24"/>
    <x v="31"/>
    <x v="0"/>
    <x v="21"/>
    <x v="27"/>
    <x v="27"/>
    <x v="23"/>
    <x v="23"/>
    <x v="0"/>
    <x v="2143"/>
    <x v="2361"/>
    <x v="1568"/>
    <x v="442"/>
    <x v="42"/>
    <x v="1350"/>
    <x v="9"/>
    <x v="1"/>
    <x v="123"/>
    <x v="33"/>
    <x v="2"/>
    <x v="263"/>
    <x v="543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28"/>
    <x v="25"/>
    <x v="32"/>
    <x v="0"/>
    <x v="22"/>
    <x v="28"/>
    <x v="28"/>
    <x v="24"/>
    <x v="24"/>
    <x v="0"/>
    <x v="2144"/>
    <x v="2362"/>
    <x v="1569"/>
    <x v="559"/>
    <x v="10"/>
    <x v="1351"/>
    <x v="48"/>
    <x v="2"/>
    <x v="11"/>
    <x v="18"/>
    <x v="3"/>
    <x v="219"/>
    <x v="104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28"/>
    <x v="27"/>
    <x v="35"/>
    <x v="1"/>
    <x v="23"/>
    <x v="30"/>
    <x v="30"/>
    <x v="26"/>
    <x v="26"/>
    <x v="0"/>
    <x v="2145"/>
    <x v="2363"/>
    <x v="1570"/>
    <x v="242"/>
    <x v="33"/>
    <x v="267"/>
    <x v="82"/>
    <x v="2"/>
    <x v="93"/>
    <x v="15"/>
    <x v="4"/>
    <x v="136"/>
    <x v="1050"/>
    <x v="0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8"/>
    <x v="30"/>
    <x v="38"/>
    <x v="1"/>
    <x v="26"/>
    <x v="33"/>
    <x v="33"/>
    <x v="29"/>
    <x v="29"/>
    <x v="0"/>
    <x v="2146"/>
    <x v="2364"/>
    <x v="900"/>
    <x v="200"/>
    <x v="82"/>
    <x v="1352"/>
    <x v="25"/>
    <x v="7"/>
    <x v="56"/>
    <x v="16"/>
    <x v="2"/>
    <x v="213"/>
    <x v="27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8"/>
    <x v="31"/>
    <x v="39"/>
    <x v="0"/>
    <x v="27"/>
    <x v="34"/>
    <x v="34"/>
    <x v="30"/>
    <x v="30"/>
    <x v="0"/>
    <x v="705"/>
    <x v="2365"/>
    <x v="441"/>
    <x v="91"/>
    <x v="13"/>
    <x v="415"/>
    <x v="24"/>
    <x v="2"/>
    <x v="12"/>
    <x v="7"/>
    <x v="1"/>
    <x v="49"/>
    <x v="105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28"/>
    <x v="34"/>
    <x v="42"/>
    <x v="0"/>
    <x v="30"/>
    <x v="37"/>
    <x v="37"/>
    <x v="33"/>
    <x v="33"/>
    <x v="0"/>
    <x v="1701"/>
    <x v="2366"/>
    <x v="1571"/>
    <x v="299"/>
    <x v="10"/>
    <x v="257"/>
    <x v="206"/>
    <x v="1"/>
    <x v="7"/>
    <x v="81"/>
    <x v="2"/>
    <x v="160"/>
    <x v="90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28"/>
    <x v="37"/>
    <x v="46"/>
    <x v="0"/>
    <x v="33"/>
    <x v="40"/>
    <x v="40"/>
    <x v="36"/>
    <x v="36"/>
    <x v="0"/>
    <x v="1570"/>
    <x v="2367"/>
    <x v="1162"/>
    <x v="460"/>
    <x v="10"/>
    <x v="1353"/>
    <x v="37"/>
    <x v="2"/>
    <x v="12"/>
    <x v="15"/>
    <x v="1"/>
    <x v="138"/>
    <x v="74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28"/>
    <x v="40"/>
    <x v="51"/>
    <x v="0"/>
    <x v="36"/>
    <x v="45"/>
    <x v="45"/>
    <x v="41"/>
    <x v="41"/>
    <x v="0"/>
    <x v="642"/>
    <x v="2368"/>
    <x v="1572"/>
    <x v="329"/>
    <x v="20"/>
    <x v="733"/>
    <x v="48"/>
    <x v="2"/>
    <x v="12"/>
    <x v="19"/>
    <x v="3"/>
    <x v="41"/>
    <x v="105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8"/>
    <x v="43"/>
    <x v="60"/>
    <x v="0"/>
    <x v="39"/>
    <x v="48"/>
    <x v="48"/>
    <x v="44"/>
    <x v="44"/>
    <x v="0"/>
    <x v="2113"/>
    <x v="2369"/>
    <x v="678"/>
    <x v="102"/>
    <x v="13"/>
    <x v="544"/>
    <x v="28"/>
    <x v="2"/>
    <x v="11"/>
    <x v="35"/>
    <x v="3"/>
    <x v="61"/>
    <x v="10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28"/>
    <x v="42"/>
    <x v="62"/>
    <x v="0"/>
    <x v="38"/>
    <x v="47"/>
    <x v="47"/>
    <x v="43"/>
    <x v="43"/>
    <x v="0"/>
    <x v="2147"/>
    <x v="2370"/>
    <x v="1093"/>
    <x v="470"/>
    <x v="16"/>
    <x v="473"/>
    <x v="11"/>
    <x v="2"/>
    <x v="73"/>
    <x v="31"/>
    <x v="3"/>
    <x v="252"/>
    <x v="502"/>
    <x v="0"/>
    <x v="0"/>
    <x v="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28"/>
    <x v="46"/>
    <x v="63"/>
    <x v="0"/>
    <x v="41"/>
    <x v="53"/>
    <x v="53"/>
    <x v="49"/>
    <x v="49"/>
    <x v="0"/>
    <x v="1766"/>
    <x v="2371"/>
    <x v="775"/>
    <x v="645"/>
    <x v="93"/>
    <x v="1354"/>
    <x v="98"/>
    <x v="2"/>
    <x v="55"/>
    <x v="16"/>
    <x v="2"/>
    <x v="187"/>
    <x v="46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28"/>
    <x v="27"/>
    <x v="65"/>
    <x v="0"/>
    <x v="23"/>
    <x v="55"/>
    <x v="55"/>
    <x v="51"/>
    <x v="51"/>
    <x v="0"/>
    <x v="2148"/>
    <x v="2090"/>
    <x v="1146"/>
    <x v="637"/>
    <x v="30"/>
    <x v="613"/>
    <x v="13"/>
    <x v="2"/>
    <x v="42"/>
    <x v="8"/>
    <x v="1"/>
    <x v="230"/>
    <x v="1054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8"/>
    <x v="30"/>
    <x v="69"/>
    <x v="0"/>
    <x v="26"/>
    <x v="58"/>
    <x v="58"/>
    <x v="54"/>
    <x v="54"/>
    <x v="0"/>
    <x v="2149"/>
    <x v="2372"/>
    <x v="1441"/>
    <x v="194"/>
    <x v="82"/>
    <x v="651"/>
    <x v="106"/>
    <x v="2"/>
    <x v="44"/>
    <x v="18"/>
    <x v="2"/>
    <x v="11"/>
    <x v="23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8"/>
    <x v="30"/>
    <x v="70"/>
    <x v="1"/>
    <x v="26"/>
    <x v="59"/>
    <x v="59"/>
    <x v="55"/>
    <x v="55"/>
    <x v="0"/>
    <x v="2150"/>
    <x v="2373"/>
    <x v="789"/>
    <x v="157"/>
    <x v="13"/>
    <x v="428"/>
    <x v="39"/>
    <x v="1"/>
    <x v="19"/>
    <x v="18"/>
    <x v="3"/>
    <x v="103"/>
    <x v="105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8"/>
    <x v="48"/>
    <x v="71"/>
    <x v="0"/>
    <x v="42"/>
    <x v="60"/>
    <x v="60"/>
    <x v="56"/>
    <x v="56"/>
    <x v="0"/>
    <x v="2151"/>
    <x v="2374"/>
    <x v="1515"/>
    <x v="511"/>
    <x v="36"/>
    <x v="812"/>
    <x v="39"/>
    <x v="2"/>
    <x v="9"/>
    <x v="31"/>
    <x v="3"/>
    <x v="28"/>
    <x v="34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28"/>
    <x v="49"/>
    <x v="72"/>
    <x v="0"/>
    <x v="43"/>
    <x v="61"/>
    <x v="61"/>
    <x v="57"/>
    <x v="57"/>
    <x v="0"/>
    <x v="616"/>
    <x v="2375"/>
    <x v="1573"/>
    <x v="625"/>
    <x v="55"/>
    <x v="758"/>
    <x v="66"/>
    <x v="2"/>
    <x v="9"/>
    <x v="23"/>
    <x v="1"/>
    <x v="184"/>
    <x v="2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28"/>
    <x v="50"/>
    <x v="73"/>
    <x v="0"/>
    <x v="44"/>
    <x v="62"/>
    <x v="62"/>
    <x v="58"/>
    <x v="58"/>
    <x v="0"/>
    <x v="2152"/>
    <x v="2376"/>
    <x v="1235"/>
    <x v="319"/>
    <x v="72"/>
    <x v="805"/>
    <x v="14"/>
    <x v="2"/>
    <x v="139"/>
    <x v="18"/>
    <x v="5"/>
    <x v="230"/>
    <x v="69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8"/>
    <x v="51"/>
    <x v="75"/>
    <x v="0"/>
    <x v="45"/>
    <x v="64"/>
    <x v="64"/>
    <x v="60"/>
    <x v="60"/>
    <x v="0"/>
    <x v="1119"/>
    <x v="2377"/>
    <x v="1574"/>
    <x v="643"/>
    <x v="48"/>
    <x v="791"/>
    <x v="48"/>
    <x v="2"/>
    <x v="11"/>
    <x v="23"/>
    <x v="1"/>
    <x v="57"/>
    <x v="59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28"/>
    <x v="52"/>
    <x v="76"/>
    <x v="0"/>
    <x v="46"/>
    <x v="65"/>
    <x v="65"/>
    <x v="61"/>
    <x v="61"/>
    <x v="0"/>
    <x v="2153"/>
    <x v="2378"/>
    <x v="1575"/>
    <x v="460"/>
    <x v="48"/>
    <x v="233"/>
    <x v="117"/>
    <x v="1"/>
    <x v="60"/>
    <x v="58"/>
    <x v="4"/>
    <x v="12"/>
    <x v="781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28"/>
    <x v="30"/>
    <x v="77"/>
    <x v="0"/>
    <x v="26"/>
    <x v="66"/>
    <x v="66"/>
    <x v="62"/>
    <x v="62"/>
    <x v="0"/>
    <x v="550"/>
    <x v="2379"/>
    <x v="778"/>
    <x v="66"/>
    <x v="33"/>
    <x v="1355"/>
    <x v="43"/>
    <x v="1"/>
    <x v="51"/>
    <x v="19"/>
    <x v="2"/>
    <x v="93"/>
    <x v="25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8"/>
    <x v="41"/>
    <x v="78"/>
    <x v="0"/>
    <x v="37"/>
    <x v="67"/>
    <x v="67"/>
    <x v="63"/>
    <x v="63"/>
    <x v="0"/>
    <x v="1311"/>
    <x v="2380"/>
    <x v="641"/>
    <x v="53"/>
    <x v="48"/>
    <x v="733"/>
    <x v="19"/>
    <x v="1"/>
    <x v="20"/>
    <x v="8"/>
    <x v="3"/>
    <x v="11"/>
    <x v="27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8"/>
    <x v="41"/>
    <x v="79"/>
    <x v="0"/>
    <x v="37"/>
    <x v="68"/>
    <x v="68"/>
    <x v="64"/>
    <x v="64"/>
    <x v="0"/>
    <x v="2154"/>
    <x v="2381"/>
    <x v="295"/>
    <x v="499"/>
    <x v="10"/>
    <x v="1356"/>
    <x v="48"/>
    <x v="2"/>
    <x v="19"/>
    <x v="18"/>
    <x v="1"/>
    <x v="61"/>
    <x v="27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8"/>
    <x v="50"/>
    <x v="80"/>
    <x v="0"/>
    <x v="44"/>
    <x v="69"/>
    <x v="69"/>
    <x v="65"/>
    <x v="65"/>
    <x v="0"/>
    <x v="2155"/>
    <x v="2382"/>
    <x v="1576"/>
    <x v="380"/>
    <x v="88"/>
    <x v="653"/>
    <x v="97"/>
    <x v="2"/>
    <x v="98"/>
    <x v="22"/>
    <x v="2"/>
    <x v="91"/>
    <x v="523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8"/>
    <x v="40"/>
    <x v="81"/>
    <x v="0"/>
    <x v="36"/>
    <x v="70"/>
    <x v="70"/>
    <x v="66"/>
    <x v="66"/>
    <x v="0"/>
    <x v="2156"/>
    <x v="2383"/>
    <x v="1531"/>
    <x v="77"/>
    <x v="2"/>
    <x v="6"/>
    <x v="74"/>
    <x v="2"/>
    <x v="55"/>
    <x v="2"/>
    <x v="3"/>
    <x v="84"/>
    <x v="34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8"/>
    <x v="55"/>
    <x v="84"/>
    <x v="0"/>
    <x v="47"/>
    <x v="73"/>
    <x v="73"/>
    <x v="69"/>
    <x v="69"/>
    <x v="0"/>
    <x v="919"/>
    <x v="2384"/>
    <x v="1577"/>
    <x v="646"/>
    <x v="8"/>
    <x v="1357"/>
    <x v="34"/>
    <x v="9"/>
    <x v="64"/>
    <x v="33"/>
    <x v="0"/>
    <x v="253"/>
    <x v="191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28"/>
    <x v="56"/>
    <x v="85"/>
    <x v="0"/>
    <x v="48"/>
    <x v="72"/>
    <x v="72"/>
    <x v="68"/>
    <x v="68"/>
    <x v="0"/>
    <x v="2071"/>
    <x v="2385"/>
    <x v="461"/>
    <x v="174"/>
    <x v="55"/>
    <x v="1358"/>
    <x v="150"/>
    <x v="2"/>
    <x v="67"/>
    <x v="10"/>
    <x v="0"/>
    <x v="224"/>
    <x v="38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28"/>
    <x v="57"/>
    <x v="86"/>
    <x v="0"/>
    <x v="49"/>
    <x v="71"/>
    <x v="71"/>
    <x v="67"/>
    <x v="67"/>
    <x v="0"/>
    <x v="2157"/>
    <x v="2386"/>
    <x v="495"/>
    <x v="31"/>
    <x v="18"/>
    <x v="1163"/>
    <x v="25"/>
    <x v="2"/>
    <x v="7"/>
    <x v="3"/>
    <x v="2"/>
    <x v="50"/>
    <x v="67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29"/>
    <x v="18"/>
    <x v="19"/>
    <x v="0"/>
    <x v="18"/>
    <x v="19"/>
    <x v="19"/>
    <x v="19"/>
    <x v="19"/>
    <x v="0"/>
    <x v="2158"/>
    <x v="2387"/>
    <x v="1500"/>
    <x v="134"/>
    <x v="35"/>
    <x v="952"/>
    <x v="156"/>
    <x v="0"/>
    <x v="107"/>
    <x v="49"/>
    <x v="8"/>
    <x v="356"/>
    <x v="230"/>
    <x v="0"/>
    <x v="0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29"/>
    <x v="11"/>
    <x v="21"/>
    <x v="1"/>
    <x v="11"/>
    <x v="20"/>
    <x v="20"/>
    <x v="20"/>
    <x v="20"/>
    <x v="0"/>
    <x v="2159"/>
    <x v="2388"/>
    <x v="1578"/>
    <x v="201"/>
    <x v="46"/>
    <x v="1359"/>
    <x v="25"/>
    <x v="2"/>
    <x v="23"/>
    <x v="8"/>
    <x v="3"/>
    <x v="187"/>
    <x v="105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1"/>
    <x v="1"/>
    <x v="37"/>
    <x v="37"/>
    <x v="11"/>
  </r>
  <r>
    <x v="129"/>
    <x v="24"/>
    <x v="31"/>
    <x v="0"/>
    <x v="21"/>
    <x v="27"/>
    <x v="27"/>
    <x v="23"/>
    <x v="23"/>
    <x v="0"/>
    <x v="2160"/>
    <x v="2389"/>
    <x v="1579"/>
    <x v="314"/>
    <x v="74"/>
    <x v="926"/>
    <x v="14"/>
    <x v="0"/>
    <x v="42"/>
    <x v="52"/>
    <x v="9"/>
    <x v="8"/>
    <x v="1057"/>
    <x v="0"/>
    <x v="0"/>
    <x v="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29"/>
    <x v="25"/>
    <x v="32"/>
    <x v="0"/>
    <x v="22"/>
    <x v="28"/>
    <x v="28"/>
    <x v="24"/>
    <x v="24"/>
    <x v="0"/>
    <x v="2161"/>
    <x v="2390"/>
    <x v="1580"/>
    <x v="299"/>
    <x v="2"/>
    <x v="1058"/>
    <x v="48"/>
    <x v="2"/>
    <x v="11"/>
    <x v="16"/>
    <x v="3"/>
    <x v="57"/>
    <x v="105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29"/>
    <x v="27"/>
    <x v="35"/>
    <x v="1"/>
    <x v="23"/>
    <x v="30"/>
    <x v="30"/>
    <x v="26"/>
    <x v="26"/>
    <x v="0"/>
    <x v="2162"/>
    <x v="2391"/>
    <x v="1581"/>
    <x v="219"/>
    <x v="28"/>
    <x v="1360"/>
    <x v="125"/>
    <x v="7"/>
    <x v="8"/>
    <x v="8"/>
    <x v="1"/>
    <x v="299"/>
    <x v="65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9"/>
    <x v="30"/>
    <x v="38"/>
    <x v="1"/>
    <x v="26"/>
    <x v="33"/>
    <x v="33"/>
    <x v="29"/>
    <x v="29"/>
    <x v="0"/>
    <x v="2163"/>
    <x v="2392"/>
    <x v="1582"/>
    <x v="596"/>
    <x v="82"/>
    <x v="1361"/>
    <x v="25"/>
    <x v="2"/>
    <x v="53"/>
    <x v="19"/>
    <x v="4"/>
    <x v="184"/>
    <x v="1059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9"/>
    <x v="31"/>
    <x v="39"/>
    <x v="0"/>
    <x v="27"/>
    <x v="34"/>
    <x v="34"/>
    <x v="30"/>
    <x v="30"/>
    <x v="0"/>
    <x v="550"/>
    <x v="2393"/>
    <x v="572"/>
    <x v="117"/>
    <x v="11"/>
    <x v="1362"/>
    <x v="39"/>
    <x v="1"/>
    <x v="12"/>
    <x v="22"/>
    <x v="3"/>
    <x v="78"/>
    <x v="708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29"/>
    <x v="34"/>
    <x v="42"/>
    <x v="0"/>
    <x v="30"/>
    <x v="37"/>
    <x v="37"/>
    <x v="33"/>
    <x v="33"/>
    <x v="0"/>
    <x v="2164"/>
    <x v="2394"/>
    <x v="1583"/>
    <x v="66"/>
    <x v="2"/>
    <x v="98"/>
    <x v="69"/>
    <x v="2"/>
    <x v="5"/>
    <x v="150"/>
    <x v="3"/>
    <x v="189"/>
    <x v="33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29"/>
    <x v="37"/>
    <x v="46"/>
    <x v="0"/>
    <x v="33"/>
    <x v="40"/>
    <x v="40"/>
    <x v="36"/>
    <x v="36"/>
    <x v="0"/>
    <x v="656"/>
    <x v="2395"/>
    <x v="1584"/>
    <x v="68"/>
    <x v="20"/>
    <x v="64"/>
    <x v="61"/>
    <x v="2"/>
    <x v="11"/>
    <x v="7"/>
    <x v="3"/>
    <x v="73"/>
    <x v="17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29"/>
    <x v="40"/>
    <x v="51"/>
    <x v="0"/>
    <x v="36"/>
    <x v="45"/>
    <x v="45"/>
    <x v="41"/>
    <x v="41"/>
    <x v="0"/>
    <x v="2165"/>
    <x v="2396"/>
    <x v="1317"/>
    <x v="108"/>
    <x v="48"/>
    <x v="951"/>
    <x v="43"/>
    <x v="1"/>
    <x v="19"/>
    <x v="7"/>
    <x v="3"/>
    <x v="49"/>
    <x v="20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9"/>
    <x v="43"/>
    <x v="60"/>
    <x v="0"/>
    <x v="39"/>
    <x v="48"/>
    <x v="48"/>
    <x v="44"/>
    <x v="44"/>
    <x v="0"/>
    <x v="1305"/>
    <x v="2397"/>
    <x v="1518"/>
    <x v="343"/>
    <x v="20"/>
    <x v="1363"/>
    <x v="24"/>
    <x v="2"/>
    <x v="21"/>
    <x v="22"/>
    <x v="2"/>
    <x v="57"/>
    <x v="67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29"/>
    <x v="42"/>
    <x v="62"/>
    <x v="0"/>
    <x v="38"/>
    <x v="47"/>
    <x v="47"/>
    <x v="43"/>
    <x v="43"/>
    <x v="0"/>
    <x v="1061"/>
    <x v="2398"/>
    <x v="1585"/>
    <x v="212"/>
    <x v="5"/>
    <x v="1364"/>
    <x v="206"/>
    <x v="0"/>
    <x v="132"/>
    <x v="8"/>
    <x v="1"/>
    <x v="235"/>
    <x v="337"/>
    <x v="0"/>
    <x v="0"/>
    <x v="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29"/>
    <x v="46"/>
    <x v="63"/>
    <x v="0"/>
    <x v="41"/>
    <x v="53"/>
    <x v="53"/>
    <x v="49"/>
    <x v="49"/>
    <x v="0"/>
    <x v="1471"/>
    <x v="2399"/>
    <x v="775"/>
    <x v="48"/>
    <x v="93"/>
    <x v="1310"/>
    <x v="54"/>
    <x v="2"/>
    <x v="55"/>
    <x v="18"/>
    <x v="1"/>
    <x v="31"/>
    <x v="67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29"/>
    <x v="27"/>
    <x v="65"/>
    <x v="0"/>
    <x v="23"/>
    <x v="55"/>
    <x v="55"/>
    <x v="51"/>
    <x v="51"/>
    <x v="0"/>
    <x v="874"/>
    <x v="2400"/>
    <x v="1454"/>
    <x v="458"/>
    <x v="35"/>
    <x v="1365"/>
    <x v="51"/>
    <x v="1"/>
    <x v="36"/>
    <x v="22"/>
    <x v="1"/>
    <x v="14"/>
    <x v="453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29"/>
    <x v="30"/>
    <x v="69"/>
    <x v="0"/>
    <x v="26"/>
    <x v="58"/>
    <x v="58"/>
    <x v="54"/>
    <x v="54"/>
    <x v="0"/>
    <x v="2166"/>
    <x v="2401"/>
    <x v="239"/>
    <x v="90"/>
    <x v="68"/>
    <x v="532"/>
    <x v="19"/>
    <x v="2"/>
    <x v="80"/>
    <x v="16"/>
    <x v="1"/>
    <x v="75"/>
    <x v="330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9"/>
    <x v="30"/>
    <x v="70"/>
    <x v="1"/>
    <x v="26"/>
    <x v="59"/>
    <x v="59"/>
    <x v="55"/>
    <x v="55"/>
    <x v="0"/>
    <x v="2167"/>
    <x v="2402"/>
    <x v="566"/>
    <x v="177"/>
    <x v="54"/>
    <x v="719"/>
    <x v="61"/>
    <x v="2"/>
    <x v="60"/>
    <x v="18"/>
    <x v="3"/>
    <x v="23"/>
    <x v="106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9"/>
    <x v="48"/>
    <x v="71"/>
    <x v="0"/>
    <x v="42"/>
    <x v="60"/>
    <x v="60"/>
    <x v="56"/>
    <x v="56"/>
    <x v="0"/>
    <x v="2168"/>
    <x v="2403"/>
    <x v="1586"/>
    <x v="490"/>
    <x v="63"/>
    <x v="118"/>
    <x v="53"/>
    <x v="2"/>
    <x v="13"/>
    <x v="31"/>
    <x v="3"/>
    <x v="138"/>
    <x v="46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29"/>
    <x v="49"/>
    <x v="72"/>
    <x v="0"/>
    <x v="43"/>
    <x v="61"/>
    <x v="61"/>
    <x v="57"/>
    <x v="57"/>
    <x v="0"/>
    <x v="1022"/>
    <x v="2404"/>
    <x v="513"/>
    <x v="587"/>
    <x v="11"/>
    <x v="68"/>
    <x v="66"/>
    <x v="2"/>
    <x v="72"/>
    <x v="16"/>
    <x v="3"/>
    <x v="148"/>
    <x v="33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29"/>
    <x v="50"/>
    <x v="73"/>
    <x v="0"/>
    <x v="44"/>
    <x v="62"/>
    <x v="62"/>
    <x v="58"/>
    <x v="58"/>
    <x v="0"/>
    <x v="2169"/>
    <x v="2405"/>
    <x v="1079"/>
    <x v="56"/>
    <x v="75"/>
    <x v="230"/>
    <x v="137"/>
    <x v="2"/>
    <x v="4"/>
    <x v="17"/>
    <x v="4"/>
    <x v="228"/>
    <x v="114"/>
    <x v="0"/>
    <x v="0"/>
    <x v="5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9"/>
    <x v="51"/>
    <x v="75"/>
    <x v="0"/>
    <x v="45"/>
    <x v="64"/>
    <x v="64"/>
    <x v="60"/>
    <x v="60"/>
    <x v="0"/>
    <x v="433"/>
    <x v="2406"/>
    <x v="1004"/>
    <x v="467"/>
    <x v="20"/>
    <x v="963"/>
    <x v="43"/>
    <x v="1"/>
    <x v="21"/>
    <x v="23"/>
    <x v="3"/>
    <x v="57"/>
    <x v="106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29"/>
    <x v="52"/>
    <x v="76"/>
    <x v="0"/>
    <x v="46"/>
    <x v="65"/>
    <x v="65"/>
    <x v="61"/>
    <x v="61"/>
    <x v="0"/>
    <x v="465"/>
    <x v="2407"/>
    <x v="1587"/>
    <x v="268"/>
    <x v="10"/>
    <x v="1013"/>
    <x v="49"/>
    <x v="4"/>
    <x v="48"/>
    <x v="25"/>
    <x v="4"/>
    <x v="206"/>
    <x v="482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29"/>
    <x v="30"/>
    <x v="77"/>
    <x v="0"/>
    <x v="26"/>
    <x v="66"/>
    <x v="66"/>
    <x v="62"/>
    <x v="62"/>
    <x v="0"/>
    <x v="2170"/>
    <x v="2408"/>
    <x v="1318"/>
    <x v="181"/>
    <x v="69"/>
    <x v="1366"/>
    <x v="74"/>
    <x v="2"/>
    <x v="109"/>
    <x v="16"/>
    <x v="2"/>
    <x v="84"/>
    <x v="37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29"/>
    <x v="41"/>
    <x v="78"/>
    <x v="0"/>
    <x v="37"/>
    <x v="67"/>
    <x v="67"/>
    <x v="63"/>
    <x v="63"/>
    <x v="0"/>
    <x v="2171"/>
    <x v="2409"/>
    <x v="1588"/>
    <x v="643"/>
    <x v="20"/>
    <x v="1066"/>
    <x v="56"/>
    <x v="2"/>
    <x v="5"/>
    <x v="13"/>
    <x v="2"/>
    <x v="171"/>
    <x v="7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9"/>
    <x v="41"/>
    <x v="79"/>
    <x v="0"/>
    <x v="37"/>
    <x v="68"/>
    <x v="68"/>
    <x v="64"/>
    <x v="64"/>
    <x v="0"/>
    <x v="2172"/>
    <x v="2410"/>
    <x v="709"/>
    <x v="94"/>
    <x v="20"/>
    <x v="1367"/>
    <x v="79"/>
    <x v="2"/>
    <x v="17"/>
    <x v="19"/>
    <x v="2"/>
    <x v="21"/>
    <x v="39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29"/>
    <x v="50"/>
    <x v="80"/>
    <x v="0"/>
    <x v="44"/>
    <x v="69"/>
    <x v="69"/>
    <x v="65"/>
    <x v="65"/>
    <x v="0"/>
    <x v="2173"/>
    <x v="2411"/>
    <x v="859"/>
    <x v="647"/>
    <x v="72"/>
    <x v="709"/>
    <x v="82"/>
    <x v="1"/>
    <x v="44"/>
    <x v="19"/>
    <x v="3"/>
    <x v="163"/>
    <x v="256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29"/>
    <x v="40"/>
    <x v="81"/>
    <x v="0"/>
    <x v="36"/>
    <x v="70"/>
    <x v="70"/>
    <x v="66"/>
    <x v="66"/>
    <x v="0"/>
    <x v="2174"/>
    <x v="2412"/>
    <x v="528"/>
    <x v="514"/>
    <x v="10"/>
    <x v="272"/>
    <x v="17"/>
    <x v="1"/>
    <x v="60"/>
    <x v="4"/>
    <x v="3"/>
    <x v="38"/>
    <x v="36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29"/>
    <x v="55"/>
    <x v="84"/>
    <x v="0"/>
    <x v="47"/>
    <x v="73"/>
    <x v="73"/>
    <x v="69"/>
    <x v="69"/>
    <x v="0"/>
    <x v="193"/>
    <x v="29"/>
    <x v="686"/>
    <x v="648"/>
    <x v="94"/>
    <x v="1368"/>
    <x v="40"/>
    <x v="3"/>
    <x v="55"/>
    <x v="33"/>
    <x v="2"/>
    <x v="330"/>
    <x v="68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29"/>
    <x v="56"/>
    <x v="85"/>
    <x v="0"/>
    <x v="48"/>
    <x v="72"/>
    <x v="72"/>
    <x v="68"/>
    <x v="68"/>
    <x v="0"/>
    <x v="2071"/>
    <x v="2413"/>
    <x v="1589"/>
    <x v="279"/>
    <x v="48"/>
    <x v="1369"/>
    <x v="51"/>
    <x v="1"/>
    <x v="84"/>
    <x v="68"/>
    <x v="1"/>
    <x v="172"/>
    <x v="106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29"/>
    <x v="57"/>
    <x v="86"/>
    <x v="0"/>
    <x v="49"/>
    <x v="71"/>
    <x v="71"/>
    <x v="67"/>
    <x v="67"/>
    <x v="0"/>
    <x v="977"/>
    <x v="2414"/>
    <x v="589"/>
    <x v="136"/>
    <x v="13"/>
    <x v="1370"/>
    <x v="33"/>
    <x v="2"/>
    <x v="17"/>
    <x v="0"/>
    <x v="3"/>
    <x v="24"/>
    <x v="3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30"/>
    <x v="18"/>
    <x v="19"/>
    <x v="0"/>
    <x v="18"/>
    <x v="19"/>
    <x v="19"/>
    <x v="19"/>
    <x v="19"/>
    <x v="0"/>
    <x v="2175"/>
    <x v="2415"/>
    <x v="1590"/>
    <x v="357"/>
    <x v="82"/>
    <x v="281"/>
    <x v="35"/>
    <x v="2"/>
    <x v="181"/>
    <x v="41"/>
    <x v="2"/>
    <x v="279"/>
    <x v="161"/>
    <x v="0"/>
    <x v="0"/>
    <x v="4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30"/>
    <x v="11"/>
    <x v="21"/>
    <x v="1"/>
    <x v="11"/>
    <x v="20"/>
    <x v="20"/>
    <x v="20"/>
    <x v="20"/>
    <x v="0"/>
    <x v="2176"/>
    <x v="2416"/>
    <x v="1591"/>
    <x v="171"/>
    <x v="52"/>
    <x v="338"/>
    <x v="61"/>
    <x v="2"/>
    <x v="12"/>
    <x v="16"/>
    <x v="2"/>
    <x v="61"/>
    <x v="106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30"/>
    <x v="24"/>
    <x v="31"/>
    <x v="0"/>
    <x v="21"/>
    <x v="27"/>
    <x v="27"/>
    <x v="23"/>
    <x v="23"/>
    <x v="0"/>
    <x v="2177"/>
    <x v="2417"/>
    <x v="1403"/>
    <x v="390"/>
    <x v="83"/>
    <x v="1371"/>
    <x v="119"/>
    <x v="1"/>
    <x v="112"/>
    <x v="63"/>
    <x v="7"/>
    <x v="99"/>
    <x v="11"/>
    <x v="0"/>
    <x v="0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30"/>
    <x v="25"/>
    <x v="32"/>
    <x v="0"/>
    <x v="22"/>
    <x v="28"/>
    <x v="28"/>
    <x v="24"/>
    <x v="24"/>
    <x v="0"/>
    <x v="626"/>
    <x v="2418"/>
    <x v="1085"/>
    <x v="416"/>
    <x v="2"/>
    <x v="1129"/>
    <x v="44"/>
    <x v="2"/>
    <x v="32"/>
    <x v="18"/>
    <x v="3"/>
    <x v="164"/>
    <x v="106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30"/>
    <x v="27"/>
    <x v="35"/>
    <x v="1"/>
    <x v="23"/>
    <x v="30"/>
    <x v="30"/>
    <x v="26"/>
    <x v="26"/>
    <x v="0"/>
    <x v="2178"/>
    <x v="2419"/>
    <x v="1171"/>
    <x v="481"/>
    <x v="27"/>
    <x v="749"/>
    <x v="94"/>
    <x v="2"/>
    <x v="73"/>
    <x v="10"/>
    <x v="0"/>
    <x v="252"/>
    <x v="1065"/>
    <x v="0"/>
    <x v="0"/>
    <x v="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0"/>
    <x v="30"/>
    <x v="38"/>
    <x v="1"/>
    <x v="26"/>
    <x v="33"/>
    <x v="33"/>
    <x v="29"/>
    <x v="29"/>
    <x v="0"/>
    <x v="2179"/>
    <x v="2420"/>
    <x v="1151"/>
    <x v="33"/>
    <x v="36"/>
    <x v="1372"/>
    <x v="37"/>
    <x v="1"/>
    <x v="34"/>
    <x v="23"/>
    <x v="2"/>
    <x v="24"/>
    <x v="106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0"/>
    <x v="31"/>
    <x v="39"/>
    <x v="0"/>
    <x v="27"/>
    <x v="34"/>
    <x v="34"/>
    <x v="30"/>
    <x v="30"/>
    <x v="0"/>
    <x v="856"/>
    <x v="2421"/>
    <x v="743"/>
    <x v="552"/>
    <x v="45"/>
    <x v="856"/>
    <x v="45"/>
    <x v="0"/>
    <x v="23"/>
    <x v="31"/>
    <x v="3"/>
    <x v="73"/>
    <x v="106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30"/>
    <x v="34"/>
    <x v="42"/>
    <x v="0"/>
    <x v="30"/>
    <x v="37"/>
    <x v="37"/>
    <x v="33"/>
    <x v="33"/>
    <x v="0"/>
    <x v="2180"/>
    <x v="2422"/>
    <x v="1592"/>
    <x v="180"/>
    <x v="13"/>
    <x v="1088"/>
    <x v="117"/>
    <x v="1"/>
    <x v="7"/>
    <x v="151"/>
    <x v="2"/>
    <x v="253"/>
    <x v="14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0"/>
    <x v="37"/>
    <x v="46"/>
    <x v="0"/>
    <x v="33"/>
    <x v="40"/>
    <x v="40"/>
    <x v="36"/>
    <x v="36"/>
    <x v="0"/>
    <x v="380"/>
    <x v="2423"/>
    <x v="1428"/>
    <x v="286"/>
    <x v="55"/>
    <x v="533"/>
    <x v="25"/>
    <x v="1"/>
    <x v="60"/>
    <x v="8"/>
    <x v="3"/>
    <x v="184"/>
    <x v="1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30"/>
    <x v="40"/>
    <x v="51"/>
    <x v="0"/>
    <x v="36"/>
    <x v="45"/>
    <x v="45"/>
    <x v="41"/>
    <x v="41"/>
    <x v="0"/>
    <x v="1344"/>
    <x v="2424"/>
    <x v="1358"/>
    <x v="408"/>
    <x v="48"/>
    <x v="1089"/>
    <x v="61"/>
    <x v="1"/>
    <x v="11"/>
    <x v="22"/>
    <x v="3"/>
    <x v="57"/>
    <x v="6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0"/>
    <x v="43"/>
    <x v="60"/>
    <x v="0"/>
    <x v="39"/>
    <x v="48"/>
    <x v="48"/>
    <x v="44"/>
    <x v="44"/>
    <x v="0"/>
    <x v="590"/>
    <x v="2425"/>
    <x v="901"/>
    <x v="295"/>
    <x v="4"/>
    <x v="1373"/>
    <x v="71"/>
    <x v="2"/>
    <x v="21"/>
    <x v="7"/>
    <x v="2"/>
    <x v="47"/>
    <x v="106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30"/>
    <x v="42"/>
    <x v="62"/>
    <x v="0"/>
    <x v="38"/>
    <x v="47"/>
    <x v="47"/>
    <x v="43"/>
    <x v="43"/>
    <x v="0"/>
    <x v="1090"/>
    <x v="2426"/>
    <x v="1593"/>
    <x v="205"/>
    <x v="19"/>
    <x v="1374"/>
    <x v="11"/>
    <x v="2"/>
    <x v="126"/>
    <x v="8"/>
    <x v="0"/>
    <x v="224"/>
    <x v="538"/>
    <x v="0"/>
    <x v="0"/>
    <x v="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30"/>
    <x v="46"/>
    <x v="63"/>
    <x v="0"/>
    <x v="41"/>
    <x v="53"/>
    <x v="53"/>
    <x v="49"/>
    <x v="49"/>
    <x v="0"/>
    <x v="2181"/>
    <x v="2427"/>
    <x v="1562"/>
    <x v="135"/>
    <x v="92"/>
    <x v="338"/>
    <x v="76"/>
    <x v="2"/>
    <x v="53"/>
    <x v="17"/>
    <x v="2"/>
    <x v="106"/>
    <x v="57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30"/>
    <x v="27"/>
    <x v="65"/>
    <x v="0"/>
    <x v="23"/>
    <x v="55"/>
    <x v="55"/>
    <x v="51"/>
    <x v="51"/>
    <x v="0"/>
    <x v="1897"/>
    <x v="2428"/>
    <x v="292"/>
    <x v="56"/>
    <x v="58"/>
    <x v="1168"/>
    <x v="94"/>
    <x v="2"/>
    <x v="61"/>
    <x v="7"/>
    <x v="0"/>
    <x v="88"/>
    <x v="544"/>
    <x v="0"/>
    <x v="0"/>
    <x v="2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0"/>
    <x v="30"/>
    <x v="69"/>
    <x v="0"/>
    <x v="26"/>
    <x v="58"/>
    <x v="58"/>
    <x v="54"/>
    <x v="54"/>
    <x v="0"/>
    <x v="2182"/>
    <x v="2429"/>
    <x v="1594"/>
    <x v="242"/>
    <x v="82"/>
    <x v="1375"/>
    <x v="106"/>
    <x v="2"/>
    <x v="84"/>
    <x v="31"/>
    <x v="1"/>
    <x v="75"/>
    <x v="23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0"/>
    <x v="30"/>
    <x v="70"/>
    <x v="1"/>
    <x v="26"/>
    <x v="59"/>
    <x v="59"/>
    <x v="55"/>
    <x v="55"/>
    <x v="0"/>
    <x v="895"/>
    <x v="943"/>
    <x v="970"/>
    <x v="202"/>
    <x v="57"/>
    <x v="1376"/>
    <x v="24"/>
    <x v="2"/>
    <x v="75"/>
    <x v="19"/>
    <x v="3"/>
    <x v="46"/>
    <x v="106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0"/>
    <x v="48"/>
    <x v="71"/>
    <x v="0"/>
    <x v="42"/>
    <x v="60"/>
    <x v="60"/>
    <x v="56"/>
    <x v="56"/>
    <x v="0"/>
    <x v="2183"/>
    <x v="744"/>
    <x v="1595"/>
    <x v="229"/>
    <x v="67"/>
    <x v="920"/>
    <x v="61"/>
    <x v="0"/>
    <x v="17"/>
    <x v="22"/>
    <x v="3"/>
    <x v="23"/>
    <x v="18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30"/>
    <x v="49"/>
    <x v="72"/>
    <x v="0"/>
    <x v="43"/>
    <x v="61"/>
    <x v="61"/>
    <x v="57"/>
    <x v="57"/>
    <x v="0"/>
    <x v="874"/>
    <x v="2430"/>
    <x v="183"/>
    <x v="578"/>
    <x v="32"/>
    <x v="1377"/>
    <x v="76"/>
    <x v="0"/>
    <x v="72"/>
    <x v="23"/>
    <x v="1"/>
    <x v="106"/>
    <x v="28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0"/>
    <x v="50"/>
    <x v="73"/>
    <x v="0"/>
    <x v="44"/>
    <x v="62"/>
    <x v="62"/>
    <x v="58"/>
    <x v="58"/>
    <x v="0"/>
    <x v="2184"/>
    <x v="2431"/>
    <x v="286"/>
    <x v="52"/>
    <x v="93"/>
    <x v="1028"/>
    <x v="69"/>
    <x v="1"/>
    <x v="112"/>
    <x v="18"/>
    <x v="3"/>
    <x v="220"/>
    <x v="641"/>
    <x v="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0"/>
    <x v="51"/>
    <x v="75"/>
    <x v="0"/>
    <x v="45"/>
    <x v="64"/>
    <x v="64"/>
    <x v="60"/>
    <x v="60"/>
    <x v="0"/>
    <x v="2185"/>
    <x v="2432"/>
    <x v="951"/>
    <x v="131"/>
    <x v="55"/>
    <x v="1378"/>
    <x v="21"/>
    <x v="0"/>
    <x v="19"/>
    <x v="23"/>
    <x v="3"/>
    <x v="49"/>
    <x v="4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30"/>
    <x v="52"/>
    <x v="76"/>
    <x v="0"/>
    <x v="46"/>
    <x v="65"/>
    <x v="65"/>
    <x v="61"/>
    <x v="61"/>
    <x v="0"/>
    <x v="2186"/>
    <x v="2433"/>
    <x v="317"/>
    <x v="94"/>
    <x v="4"/>
    <x v="686"/>
    <x v="150"/>
    <x v="7"/>
    <x v="23"/>
    <x v="54"/>
    <x v="1"/>
    <x v="136"/>
    <x v="2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0"/>
    <x v="30"/>
    <x v="77"/>
    <x v="0"/>
    <x v="26"/>
    <x v="66"/>
    <x v="66"/>
    <x v="62"/>
    <x v="62"/>
    <x v="0"/>
    <x v="2187"/>
    <x v="2434"/>
    <x v="292"/>
    <x v="346"/>
    <x v="52"/>
    <x v="1379"/>
    <x v="37"/>
    <x v="2"/>
    <x v="53"/>
    <x v="19"/>
    <x v="3"/>
    <x v="97"/>
    <x v="47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0"/>
    <x v="41"/>
    <x v="78"/>
    <x v="0"/>
    <x v="37"/>
    <x v="67"/>
    <x v="67"/>
    <x v="63"/>
    <x v="63"/>
    <x v="0"/>
    <x v="1396"/>
    <x v="2435"/>
    <x v="539"/>
    <x v="196"/>
    <x v="17"/>
    <x v="254"/>
    <x v="22"/>
    <x v="2"/>
    <x v="34"/>
    <x v="22"/>
    <x v="3"/>
    <x v="120"/>
    <x v="519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0"/>
    <x v="41"/>
    <x v="79"/>
    <x v="0"/>
    <x v="37"/>
    <x v="68"/>
    <x v="68"/>
    <x v="64"/>
    <x v="64"/>
    <x v="0"/>
    <x v="2188"/>
    <x v="2436"/>
    <x v="228"/>
    <x v="393"/>
    <x v="55"/>
    <x v="1000"/>
    <x v="97"/>
    <x v="0"/>
    <x v="75"/>
    <x v="7"/>
    <x v="1"/>
    <x v="82"/>
    <x v="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0"/>
    <x v="50"/>
    <x v="80"/>
    <x v="0"/>
    <x v="44"/>
    <x v="69"/>
    <x v="69"/>
    <x v="65"/>
    <x v="65"/>
    <x v="0"/>
    <x v="2189"/>
    <x v="2437"/>
    <x v="1028"/>
    <x v="633"/>
    <x v="72"/>
    <x v="1103"/>
    <x v="25"/>
    <x v="2"/>
    <x v="95"/>
    <x v="19"/>
    <x v="4"/>
    <x v="22"/>
    <x v="21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0"/>
    <x v="40"/>
    <x v="81"/>
    <x v="0"/>
    <x v="36"/>
    <x v="70"/>
    <x v="70"/>
    <x v="66"/>
    <x v="66"/>
    <x v="0"/>
    <x v="2190"/>
    <x v="2438"/>
    <x v="1596"/>
    <x v="250"/>
    <x v="13"/>
    <x v="845"/>
    <x v="22"/>
    <x v="0"/>
    <x v="60"/>
    <x v="0"/>
    <x v="3"/>
    <x v="10"/>
    <x v="44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0"/>
    <x v="55"/>
    <x v="84"/>
    <x v="0"/>
    <x v="47"/>
    <x v="73"/>
    <x v="73"/>
    <x v="69"/>
    <x v="69"/>
    <x v="0"/>
    <x v="433"/>
    <x v="2439"/>
    <x v="1597"/>
    <x v="640"/>
    <x v="8"/>
    <x v="88"/>
    <x v="137"/>
    <x v="4"/>
    <x v="7"/>
    <x v="39"/>
    <x v="2"/>
    <x v="234"/>
    <x v="290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0"/>
    <x v="56"/>
    <x v="85"/>
    <x v="0"/>
    <x v="48"/>
    <x v="72"/>
    <x v="72"/>
    <x v="68"/>
    <x v="68"/>
    <x v="0"/>
    <x v="1136"/>
    <x v="2440"/>
    <x v="1072"/>
    <x v="140"/>
    <x v="10"/>
    <x v="219"/>
    <x v="150"/>
    <x v="2"/>
    <x v="73"/>
    <x v="2"/>
    <x v="3"/>
    <x v="224"/>
    <x v="538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30"/>
    <x v="57"/>
    <x v="86"/>
    <x v="0"/>
    <x v="49"/>
    <x v="71"/>
    <x v="71"/>
    <x v="67"/>
    <x v="67"/>
    <x v="0"/>
    <x v="1396"/>
    <x v="2441"/>
    <x v="483"/>
    <x v="141"/>
    <x v="18"/>
    <x v="1380"/>
    <x v="79"/>
    <x v="1"/>
    <x v="75"/>
    <x v="45"/>
    <x v="2"/>
    <x v="50"/>
    <x v="17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31"/>
    <x v="18"/>
    <x v="19"/>
    <x v="0"/>
    <x v="18"/>
    <x v="19"/>
    <x v="19"/>
    <x v="19"/>
    <x v="19"/>
    <x v="0"/>
    <x v="2191"/>
    <x v="2442"/>
    <x v="1598"/>
    <x v="249"/>
    <x v="43"/>
    <x v="172"/>
    <x v="227"/>
    <x v="2"/>
    <x v="145"/>
    <x v="152"/>
    <x v="5"/>
    <x v="40"/>
    <x v="338"/>
    <x v="0"/>
    <x v="0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31"/>
    <x v="11"/>
    <x v="21"/>
    <x v="1"/>
    <x v="11"/>
    <x v="20"/>
    <x v="20"/>
    <x v="20"/>
    <x v="20"/>
    <x v="0"/>
    <x v="2192"/>
    <x v="2443"/>
    <x v="1350"/>
    <x v="133"/>
    <x v="46"/>
    <x v="1381"/>
    <x v="45"/>
    <x v="2"/>
    <x v="32"/>
    <x v="18"/>
    <x v="3"/>
    <x v="43"/>
    <x v="107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31"/>
    <x v="24"/>
    <x v="31"/>
    <x v="0"/>
    <x v="21"/>
    <x v="27"/>
    <x v="27"/>
    <x v="23"/>
    <x v="23"/>
    <x v="0"/>
    <x v="2193"/>
    <x v="2444"/>
    <x v="1382"/>
    <x v="333"/>
    <x v="29"/>
    <x v="1382"/>
    <x v="62"/>
    <x v="0"/>
    <x v="94"/>
    <x v="103"/>
    <x v="6"/>
    <x v="7"/>
    <x v="289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31"/>
    <x v="27"/>
    <x v="35"/>
    <x v="1"/>
    <x v="23"/>
    <x v="30"/>
    <x v="30"/>
    <x v="26"/>
    <x v="26"/>
    <x v="0"/>
    <x v="2194"/>
    <x v="2445"/>
    <x v="641"/>
    <x v="393"/>
    <x v="30"/>
    <x v="677"/>
    <x v="74"/>
    <x v="1"/>
    <x v="44"/>
    <x v="7"/>
    <x v="1"/>
    <x v="56"/>
    <x v="135"/>
    <x v="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1"/>
    <x v="30"/>
    <x v="38"/>
    <x v="1"/>
    <x v="26"/>
    <x v="33"/>
    <x v="33"/>
    <x v="29"/>
    <x v="29"/>
    <x v="0"/>
    <x v="2195"/>
    <x v="2446"/>
    <x v="723"/>
    <x v="39"/>
    <x v="43"/>
    <x v="811"/>
    <x v="37"/>
    <x v="2"/>
    <x v="20"/>
    <x v="23"/>
    <x v="3"/>
    <x v="31"/>
    <x v="107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1"/>
    <x v="31"/>
    <x v="39"/>
    <x v="0"/>
    <x v="27"/>
    <x v="34"/>
    <x v="34"/>
    <x v="30"/>
    <x v="30"/>
    <x v="0"/>
    <x v="2196"/>
    <x v="324"/>
    <x v="639"/>
    <x v="591"/>
    <x v="40"/>
    <x v="492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31"/>
    <x v="34"/>
    <x v="42"/>
    <x v="0"/>
    <x v="30"/>
    <x v="37"/>
    <x v="37"/>
    <x v="33"/>
    <x v="33"/>
    <x v="0"/>
    <x v="2197"/>
    <x v="2447"/>
    <x v="1599"/>
    <x v="395"/>
    <x v="20"/>
    <x v="689"/>
    <x v="82"/>
    <x v="1"/>
    <x v="69"/>
    <x v="76"/>
    <x v="0"/>
    <x v="374"/>
    <x v="55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1"/>
    <x v="37"/>
    <x v="46"/>
    <x v="0"/>
    <x v="33"/>
    <x v="40"/>
    <x v="40"/>
    <x v="36"/>
    <x v="36"/>
    <x v="0"/>
    <x v="1042"/>
    <x v="501"/>
    <x v="86"/>
    <x v="501"/>
    <x v="20"/>
    <x v="641"/>
    <x v="37"/>
    <x v="2"/>
    <x v="19"/>
    <x v="15"/>
    <x v="3"/>
    <x v="49"/>
    <x v="107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31"/>
    <x v="40"/>
    <x v="51"/>
    <x v="0"/>
    <x v="36"/>
    <x v="45"/>
    <x v="45"/>
    <x v="41"/>
    <x v="41"/>
    <x v="0"/>
    <x v="2198"/>
    <x v="2448"/>
    <x v="1600"/>
    <x v="60"/>
    <x v="11"/>
    <x v="157"/>
    <x v="71"/>
    <x v="2"/>
    <x v="19"/>
    <x v="22"/>
    <x v="2"/>
    <x v="47"/>
    <x v="41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1"/>
    <x v="43"/>
    <x v="60"/>
    <x v="0"/>
    <x v="39"/>
    <x v="48"/>
    <x v="48"/>
    <x v="44"/>
    <x v="44"/>
    <x v="0"/>
    <x v="2199"/>
    <x v="2449"/>
    <x v="584"/>
    <x v="179"/>
    <x v="45"/>
    <x v="26"/>
    <x v="27"/>
    <x v="2"/>
    <x v="32"/>
    <x v="23"/>
    <x v="3"/>
    <x v="26"/>
    <x v="48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131"/>
    <x v="42"/>
    <x v="62"/>
    <x v="0"/>
    <x v="38"/>
    <x v="47"/>
    <x v="47"/>
    <x v="43"/>
    <x v="43"/>
    <x v="0"/>
    <x v="2200"/>
    <x v="2450"/>
    <x v="1601"/>
    <x v="10"/>
    <x v="2"/>
    <x v="620"/>
    <x v="182"/>
    <x v="2"/>
    <x v="98"/>
    <x v="10"/>
    <x v="1"/>
    <x v="182"/>
    <x v="729"/>
    <x v="0"/>
    <x v="0"/>
    <x v="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31"/>
    <x v="46"/>
    <x v="63"/>
    <x v="0"/>
    <x v="41"/>
    <x v="53"/>
    <x v="53"/>
    <x v="49"/>
    <x v="49"/>
    <x v="0"/>
    <x v="2201"/>
    <x v="2451"/>
    <x v="1045"/>
    <x v="366"/>
    <x v="29"/>
    <x v="1383"/>
    <x v="29"/>
    <x v="2"/>
    <x v="48"/>
    <x v="18"/>
    <x v="3"/>
    <x v="86"/>
    <x v="24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31"/>
    <x v="27"/>
    <x v="65"/>
    <x v="0"/>
    <x v="23"/>
    <x v="55"/>
    <x v="55"/>
    <x v="51"/>
    <x v="51"/>
    <x v="0"/>
    <x v="2202"/>
    <x v="2452"/>
    <x v="1576"/>
    <x v="275"/>
    <x v="69"/>
    <x v="351"/>
    <x v="64"/>
    <x v="2"/>
    <x v="39"/>
    <x v="31"/>
    <x v="4"/>
    <x v="204"/>
    <x v="5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1"/>
    <x v="30"/>
    <x v="69"/>
    <x v="0"/>
    <x v="26"/>
    <x v="58"/>
    <x v="58"/>
    <x v="54"/>
    <x v="54"/>
    <x v="0"/>
    <x v="2203"/>
    <x v="2453"/>
    <x v="1602"/>
    <x v="539"/>
    <x v="41"/>
    <x v="1095"/>
    <x v="72"/>
    <x v="0"/>
    <x v="61"/>
    <x v="23"/>
    <x v="2"/>
    <x v="163"/>
    <x v="545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1"/>
    <x v="48"/>
    <x v="71"/>
    <x v="0"/>
    <x v="42"/>
    <x v="60"/>
    <x v="60"/>
    <x v="56"/>
    <x v="56"/>
    <x v="0"/>
    <x v="2204"/>
    <x v="2454"/>
    <x v="562"/>
    <x v="173"/>
    <x v="63"/>
    <x v="1384"/>
    <x v="33"/>
    <x v="2"/>
    <x v="60"/>
    <x v="22"/>
    <x v="3"/>
    <x v="138"/>
    <x v="78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31"/>
    <x v="49"/>
    <x v="72"/>
    <x v="0"/>
    <x v="43"/>
    <x v="61"/>
    <x v="61"/>
    <x v="57"/>
    <x v="57"/>
    <x v="0"/>
    <x v="2205"/>
    <x v="2455"/>
    <x v="1270"/>
    <x v="228"/>
    <x v="34"/>
    <x v="1385"/>
    <x v="244"/>
    <x v="2"/>
    <x v="94"/>
    <x v="35"/>
    <x v="2"/>
    <x v="145"/>
    <x v="687"/>
    <x v="0"/>
    <x v="0"/>
    <x v="2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1"/>
    <x v="50"/>
    <x v="73"/>
    <x v="0"/>
    <x v="44"/>
    <x v="62"/>
    <x v="62"/>
    <x v="58"/>
    <x v="58"/>
    <x v="0"/>
    <x v="2206"/>
    <x v="2456"/>
    <x v="1603"/>
    <x v="490"/>
    <x v="53"/>
    <x v="1386"/>
    <x v="149"/>
    <x v="1"/>
    <x v="14"/>
    <x v="19"/>
    <x v="1"/>
    <x v="167"/>
    <x v="330"/>
    <x v="0"/>
    <x v="0"/>
    <x v="19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1"/>
    <x v="51"/>
    <x v="75"/>
    <x v="0"/>
    <x v="45"/>
    <x v="64"/>
    <x v="64"/>
    <x v="60"/>
    <x v="60"/>
    <x v="0"/>
    <x v="2207"/>
    <x v="2457"/>
    <x v="1570"/>
    <x v="103"/>
    <x v="55"/>
    <x v="1387"/>
    <x v="21"/>
    <x v="1"/>
    <x v="13"/>
    <x v="23"/>
    <x v="3"/>
    <x v="72"/>
    <x v="72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31"/>
    <x v="52"/>
    <x v="76"/>
    <x v="0"/>
    <x v="46"/>
    <x v="65"/>
    <x v="65"/>
    <x v="61"/>
    <x v="61"/>
    <x v="0"/>
    <x v="2208"/>
    <x v="2458"/>
    <x v="1604"/>
    <x v="63"/>
    <x v="20"/>
    <x v="307"/>
    <x v="117"/>
    <x v="1"/>
    <x v="23"/>
    <x v="42"/>
    <x v="1"/>
    <x v="34"/>
    <x v="288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1"/>
    <x v="30"/>
    <x v="77"/>
    <x v="0"/>
    <x v="26"/>
    <x v="66"/>
    <x v="66"/>
    <x v="62"/>
    <x v="62"/>
    <x v="0"/>
    <x v="2209"/>
    <x v="2459"/>
    <x v="916"/>
    <x v="416"/>
    <x v="24"/>
    <x v="461"/>
    <x v="25"/>
    <x v="1"/>
    <x v="64"/>
    <x v="22"/>
    <x v="2"/>
    <x v="82"/>
    <x v="38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1"/>
    <x v="41"/>
    <x v="78"/>
    <x v="0"/>
    <x v="37"/>
    <x v="67"/>
    <x v="67"/>
    <x v="63"/>
    <x v="63"/>
    <x v="0"/>
    <x v="562"/>
    <x v="2460"/>
    <x v="1605"/>
    <x v="136"/>
    <x v="11"/>
    <x v="797"/>
    <x v="17"/>
    <x v="1"/>
    <x v="7"/>
    <x v="13"/>
    <x v="3"/>
    <x v="179"/>
    <x v="864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1"/>
    <x v="41"/>
    <x v="79"/>
    <x v="0"/>
    <x v="37"/>
    <x v="68"/>
    <x v="68"/>
    <x v="64"/>
    <x v="64"/>
    <x v="0"/>
    <x v="2210"/>
    <x v="2461"/>
    <x v="313"/>
    <x v="156"/>
    <x v="17"/>
    <x v="828"/>
    <x v="33"/>
    <x v="2"/>
    <x v="13"/>
    <x v="9"/>
    <x v="3"/>
    <x v="21"/>
    <x v="57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1"/>
    <x v="50"/>
    <x v="80"/>
    <x v="0"/>
    <x v="44"/>
    <x v="69"/>
    <x v="69"/>
    <x v="65"/>
    <x v="65"/>
    <x v="0"/>
    <x v="2211"/>
    <x v="2462"/>
    <x v="1606"/>
    <x v="72"/>
    <x v="87"/>
    <x v="1388"/>
    <x v="17"/>
    <x v="2"/>
    <x v="67"/>
    <x v="16"/>
    <x v="3"/>
    <x v="245"/>
    <x v="23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1"/>
    <x v="40"/>
    <x v="81"/>
    <x v="0"/>
    <x v="36"/>
    <x v="70"/>
    <x v="70"/>
    <x v="66"/>
    <x v="66"/>
    <x v="0"/>
    <x v="2212"/>
    <x v="2463"/>
    <x v="1607"/>
    <x v="420"/>
    <x v="13"/>
    <x v="346"/>
    <x v="124"/>
    <x v="0"/>
    <x v="64"/>
    <x v="0"/>
    <x v="0"/>
    <x v="9"/>
    <x v="13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1"/>
    <x v="55"/>
    <x v="84"/>
    <x v="0"/>
    <x v="47"/>
    <x v="73"/>
    <x v="73"/>
    <x v="69"/>
    <x v="69"/>
    <x v="0"/>
    <x v="2213"/>
    <x v="2464"/>
    <x v="1608"/>
    <x v="649"/>
    <x v="9"/>
    <x v="1288"/>
    <x v="262"/>
    <x v="22"/>
    <x v="123"/>
    <x v="153"/>
    <x v="4"/>
    <x v="375"/>
    <x v="203"/>
    <x v="0"/>
    <x v="0"/>
    <x v="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1"/>
    <x v="56"/>
    <x v="85"/>
    <x v="0"/>
    <x v="48"/>
    <x v="72"/>
    <x v="72"/>
    <x v="68"/>
    <x v="68"/>
    <x v="0"/>
    <x v="700"/>
    <x v="2465"/>
    <x v="1609"/>
    <x v="274"/>
    <x v="48"/>
    <x v="165"/>
    <x v="62"/>
    <x v="2"/>
    <x v="93"/>
    <x v="10"/>
    <x v="1"/>
    <x v="154"/>
    <x v="9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31"/>
    <x v="57"/>
    <x v="86"/>
    <x v="0"/>
    <x v="49"/>
    <x v="71"/>
    <x v="71"/>
    <x v="67"/>
    <x v="67"/>
    <x v="0"/>
    <x v="2214"/>
    <x v="2466"/>
    <x v="1068"/>
    <x v="181"/>
    <x v="55"/>
    <x v="1118"/>
    <x v="33"/>
    <x v="7"/>
    <x v="17"/>
    <x v="50"/>
    <x v="3"/>
    <x v="77"/>
    <x v="306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32"/>
    <x v="18"/>
    <x v="19"/>
    <x v="0"/>
    <x v="18"/>
    <x v="19"/>
    <x v="19"/>
    <x v="19"/>
    <x v="19"/>
    <x v="0"/>
    <x v="1078"/>
    <x v="2467"/>
    <x v="500"/>
    <x v="225"/>
    <x v="33"/>
    <x v="1389"/>
    <x v="11"/>
    <x v="2"/>
    <x v="126"/>
    <x v="5"/>
    <x v="1"/>
    <x v="290"/>
    <x v="253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32"/>
    <x v="11"/>
    <x v="21"/>
    <x v="1"/>
    <x v="11"/>
    <x v="20"/>
    <x v="20"/>
    <x v="20"/>
    <x v="20"/>
    <x v="0"/>
    <x v="784"/>
    <x v="2468"/>
    <x v="907"/>
    <x v="539"/>
    <x v="43"/>
    <x v="1390"/>
    <x v="61"/>
    <x v="2"/>
    <x v="11"/>
    <x v="18"/>
    <x v="2"/>
    <x v="103"/>
    <x v="9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32"/>
    <x v="24"/>
    <x v="31"/>
    <x v="0"/>
    <x v="21"/>
    <x v="27"/>
    <x v="27"/>
    <x v="23"/>
    <x v="23"/>
    <x v="0"/>
    <x v="2215"/>
    <x v="2469"/>
    <x v="1512"/>
    <x v="282"/>
    <x v="75"/>
    <x v="715"/>
    <x v="124"/>
    <x v="1"/>
    <x v="0"/>
    <x v="101"/>
    <x v="9"/>
    <x v="7"/>
    <x v="543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32"/>
    <x v="27"/>
    <x v="35"/>
    <x v="1"/>
    <x v="23"/>
    <x v="30"/>
    <x v="30"/>
    <x v="26"/>
    <x v="26"/>
    <x v="0"/>
    <x v="2216"/>
    <x v="2470"/>
    <x v="395"/>
    <x v="109"/>
    <x v="30"/>
    <x v="788"/>
    <x v="98"/>
    <x v="0"/>
    <x v="126"/>
    <x v="31"/>
    <x v="3"/>
    <x v="200"/>
    <x v="54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2"/>
    <x v="30"/>
    <x v="38"/>
    <x v="1"/>
    <x v="26"/>
    <x v="33"/>
    <x v="33"/>
    <x v="29"/>
    <x v="29"/>
    <x v="0"/>
    <x v="2217"/>
    <x v="2471"/>
    <x v="1225"/>
    <x v="214"/>
    <x v="49"/>
    <x v="1391"/>
    <x v="53"/>
    <x v="1"/>
    <x v="10"/>
    <x v="18"/>
    <x v="3"/>
    <x v="77"/>
    <x v="821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2"/>
    <x v="34"/>
    <x v="42"/>
    <x v="0"/>
    <x v="30"/>
    <x v="37"/>
    <x v="37"/>
    <x v="33"/>
    <x v="33"/>
    <x v="0"/>
    <x v="2218"/>
    <x v="2472"/>
    <x v="1610"/>
    <x v="46"/>
    <x v="2"/>
    <x v="774"/>
    <x v="72"/>
    <x v="0"/>
    <x v="20"/>
    <x v="33"/>
    <x v="7"/>
    <x v="70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2"/>
    <x v="37"/>
    <x v="46"/>
    <x v="0"/>
    <x v="33"/>
    <x v="40"/>
    <x v="40"/>
    <x v="36"/>
    <x v="36"/>
    <x v="0"/>
    <x v="2219"/>
    <x v="2473"/>
    <x v="851"/>
    <x v="583"/>
    <x v="4"/>
    <x v="103"/>
    <x v="79"/>
    <x v="2"/>
    <x v="12"/>
    <x v="10"/>
    <x v="2"/>
    <x v="82"/>
    <x v="13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32"/>
    <x v="40"/>
    <x v="51"/>
    <x v="0"/>
    <x v="36"/>
    <x v="45"/>
    <x v="45"/>
    <x v="41"/>
    <x v="41"/>
    <x v="0"/>
    <x v="2220"/>
    <x v="2474"/>
    <x v="319"/>
    <x v="174"/>
    <x v="20"/>
    <x v="1392"/>
    <x v="71"/>
    <x v="1"/>
    <x v="17"/>
    <x v="18"/>
    <x v="3"/>
    <x v="27"/>
    <x v="34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2"/>
    <x v="42"/>
    <x v="62"/>
    <x v="0"/>
    <x v="38"/>
    <x v="47"/>
    <x v="47"/>
    <x v="43"/>
    <x v="43"/>
    <x v="0"/>
    <x v="2221"/>
    <x v="1067"/>
    <x v="185"/>
    <x v="102"/>
    <x v="55"/>
    <x v="1083"/>
    <x v="248"/>
    <x v="2"/>
    <x v="97"/>
    <x v="31"/>
    <x v="2"/>
    <x v="257"/>
    <x v="407"/>
    <x v="0"/>
    <x v="0"/>
    <x v="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32"/>
    <x v="46"/>
    <x v="63"/>
    <x v="0"/>
    <x v="41"/>
    <x v="53"/>
    <x v="53"/>
    <x v="49"/>
    <x v="49"/>
    <x v="0"/>
    <x v="2222"/>
    <x v="2475"/>
    <x v="1611"/>
    <x v="639"/>
    <x v="87"/>
    <x v="681"/>
    <x v="68"/>
    <x v="2"/>
    <x v="53"/>
    <x v="17"/>
    <x v="2"/>
    <x v="41"/>
    <x v="1073"/>
    <x v="0"/>
    <x v="0"/>
    <x v="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32"/>
    <x v="27"/>
    <x v="65"/>
    <x v="0"/>
    <x v="23"/>
    <x v="55"/>
    <x v="55"/>
    <x v="51"/>
    <x v="51"/>
    <x v="0"/>
    <x v="2223"/>
    <x v="2476"/>
    <x v="1612"/>
    <x v="186"/>
    <x v="58"/>
    <x v="52"/>
    <x v="72"/>
    <x v="2"/>
    <x v="36"/>
    <x v="35"/>
    <x v="3"/>
    <x v="153"/>
    <x v="78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2"/>
    <x v="30"/>
    <x v="69"/>
    <x v="0"/>
    <x v="26"/>
    <x v="58"/>
    <x v="58"/>
    <x v="54"/>
    <x v="54"/>
    <x v="0"/>
    <x v="2224"/>
    <x v="2477"/>
    <x v="157"/>
    <x v="280"/>
    <x v="36"/>
    <x v="149"/>
    <x v="19"/>
    <x v="2"/>
    <x v="99"/>
    <x v="19"/>
    <x v="2"/>
    <x v="179"/>
    <x v="107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2"/>
    <x v="48"/>
    <x v="71"/>
    <x v="0"/>
    <x v="42"/>
    <x v="60"/>
    <x v="60"/>
    <x v="56"/>
    <x v="56"/>
    <x v="0"/>
    <x v="2225"/>
    <x v="2478"/>
    <x v="848"/>
    <x v="72"/>
    <x v="68"/>
    <x v="93"/>
    <x v="61"/>
    <x v="2"/>
    <x v="26"/>
    <x v="16"/>
    <x v="3"/>
    <x v="219"/>
    <x v="107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32"/>
    <x v="49"/>
    <x v="72"/>
    <x v="0"/>
    <x v="43"/>
    <x v="61"/>
    <x v="61"/>
    <x v="57"/>
    <x v="57"/>
    <x v="0"/>
    <x v="2226"/>
    <x v="2479"/>
    <x v="1613"/>
    <x v="91"/>
    <x v="49"/>
    <x v="1393"/>
    <x v="154"/>
    <x v="7"/>
    <x v="157"/>
    <x v="26"/>
    <x v="1"/>
    <x v="376"/>
    <x v="548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2"/>
    <x v="50"/>
    <x v="73"/>
    <x v="0"/>
    <x v="44"/>
    <x v="62"/>
    <x v="62"/>
    <x v="58"/>
    <x v="58"/>
    <x v="0"/>
    <x v="2227"/>
    <x v="2480"/>
    <x v="478"/>
    <x v="259"/>
    <x v="89"/>
    <x v="719"/>
    <x v="19"/>
    <x v="1"/>
    <x v="121"/>
    <x v="17"/>
    <x v="3"/>
    <x v="269"/>
    <x v="206"/>
    <x v="0"/>
    <x v="0"/>
    <x v="6"/>
    <x v="7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38"/>
    <x v="38"/>
    <x v="44"/>
  </r>
  <r>
    <x v="132"/>
    <x v="51"/>
    <x v="75"/>
    <x v="0"/>
    <x v="45"/>
    <x v="64"/>
    <x v="64"/>
    <x v="60"/>
    <x v="60"/>
    <x v="0"/>
    <x v="2228"/>
    <x v="2481"/>
    <x v="1614"/>
    <x v="193"/>
    <x v="38"/>
    <x v="321"/>
    <x v="150"/>
    <x v="0"/>
    <x v="12"/>
    <x v="23"/>
    <x v="0"/>
    <x v="89"/>
    <x v="1076"/>
    <x v="0"/>
    <x v="0"/>
    <x v="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32"/>
    <x v="52"/>
    <x v="76"/>
    <x v="0"/>
    <x v="46"/>
    <x v="65"/>
    <x v="65"/>
    <x v="61"/>
    <x v="61"/>
    <x v="0"/>
    <x v="2229"/>
    <x v="2482"/>
    <x v="1555"/>
    <x v="514"/>
    <x v="13"/>
    <x v="807"/>
    <x v="106"/>
    <x v="7"/>
    <x v="9"/>
    <x v="75"/>
    <x v="3"/>
    <x v="179"/>
    <x v="93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2"/>
    <x v="30"/>
    <x v="77"/>
    <x v="0"/>
    <x v="26"/>
    <x v="66"/>
    <x v="66"/>
    <x v="62"/>
    <x v="62"/>
    <x v="0"/>
    <x v="1445"/>
    <x v="2326"/>
    <x v="1552"/>
    <x v="516"/>
    <x v="25"/>
    <x v="1394"/>
    <x v="33"/>
    <x v="2"/>
    <x v="124"/>
    <x v="22"/>
    <x v="2"/>
    <x v="19"/>
    <x v="37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2"/>
    <x v="41"/>
    <x v="78"/>
    <x v="0"/>
    <x v="37"/>
    <x v="67"/>
    <x v="67"/>
    <x v="63"/>
    <x v="63"/>
    <x v="0"/>
    <x v="1031"/>
    <x v="2483"/>
    <x v="634"/>
    <x v="299"/>
    <x v="32"/>
    <x v="1395"/>
    <x v="15"/>
    <x v="1"/>
    <x v="72"/>
    <x v="26"/>
    <x v="1"/>
    <x v="38"/>
    <x v="51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2"/>
    <x v="41"/>
    <x v="79"/>
    <x v="0"/>
    <x v="37"/>
    <x v="68"/>
    <x v="68"/>
    <x v="64"/>
    <x v="64"/>
    <x v="0"/>
    <x v="2230"/>
    <x v="2484"/>
    <x v="693"/>
    <x v="130"/>
    <x v="50"/>
    <x v="773"/>
    <x v="37"/>
    <x v="1"/>
    <x v="9"/>
    <x v="22"/>
    <x v="2"/>
    <x v="72"/>
    <x v="84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2"/>
    <x v="50"/>
    <x v="80"/>
    <x v="0"/>
    <x v="44"/>
    <x v="69"/>
    <x v="69"/>
    <x v="65"/>
    <x v="65"/>
    <x v="0"/>
    <x v="2231"/>
    <x v="2485"/>
    <x v="1615"/>
    <x v="256"/>
    <x v="71"/>
    <x v="1333"/>
    <x v="76"/>
    <x v="1"/>
    <x v="95"/>
    <x v="23"/>
    <x v="1"/>
    <x v="110"/>
    <x v="32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2"/>
    <x v="40"/>
    <x v="81"/>
    <x v="0"/>
    <x v="36"/>
    <x v="70"/>
    <x v="70"/>
    <x v="66"/>
    <x v="66"/>
    <x v="0"/>
    <x v="2232"/>
    <x v="2199"/>
    <x v="1616"/>
    <x v="118"/>
    <x v="56"/>
    <x v="659"/>
    <x v="91"/>
    <x v="1"/>
    <x v="60"/>
    <x v="92"/>
    <x v="3"/>
    <x v="10"/>
    <x v="474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2"/>
    <x v="55"/>
    <x v="84"/>
    <x v="0"/>
    <x v="47"/>
    <x v="73"/>
    <x v="73"/>
    <x v="69"/>
    <x v="69"/>
    <x v="0"/>
    <x v="2233"/>
    <x v="2486"/>
    <x v="1617"/>
    <x v="650"/>
    <x v="14"/>
    <x v="511"/>
    <x v="159"/>
    <x v="9"/>
    <x v="4"/>
    <x v="154"/>
    <x v="10"/>
    <x v="377"/>
    <x v="1054"/>
    <x v="0"/>
    <x v="0"/>
    <x v="2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2"/>
    <x v="56"/>
    <x v="85"/>
    <x v="0"/>
    <x v="48"/>
    <x v="72"/>
    <x v="72"/>
    <x v="68"/>
    <x v="68"/>
    <x v="0"/>
    <x v="879"/>
    <x v="2487"/>
    <x v="1573"/>
    <x v="149"/>
    <x v="55"/>
    <x v="146"/>
    <x v="94"/>
    <x v="2"/>
    <x v="101"/>
    <x v="54"/>
    <x v="2"/>
    <x v="230"/>
    <x v="1077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32"/>
    <x v="57"/>
    <x v="86"/>
    <x v="0"/>
    <x v="49"/>
    <x v="71"/>
    <x v="71"/>
    <x v="67"/>
    <x v="67"/>
    <x v="0"/>
    <x v="1024"/>
    <x v="2488"/>
    <x v="151"/>
    <x v="244"/>
    <x v="4"/>
    <x v="1396"/>
    <x v="29"/>
    <x v="7"/>
    <x v="23"/>
    <x v="26"/>
    <x v="2"/>
    <x v="184"/>
    <x v="89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32"/>
    <x v="58"/>
    <x v="87"/>
    <x v="0"/>
    <x v="50"/>
    <x v="74"/>
    <x v="74"/>
    <x v="70"/>
    <x v="70"/>
    <x v="0"/>
    <x v="2234"/>
    <x v="2489"/>
    <x v="600"/>
    <x v="651"/>
    <x v="32"/>
    <x v="1397"/>
    <x v="32"/>
    <x v="2"/>
    <x v="32"/>
    <x v="17"/>
    <x v="3"/>
    <x v="26"/>
    <x v="45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132"/>
    <x v="18"/>
    <x v="88"/>
    <x v="0"/>
    <x v="18"/>
    <x v="75"/>
    <x v="75"/>
    <x v="71"/>
    <x v="71"/>
    <x v="0"/>
    <x v="2235"/>
    <x v="2490"/>
    <x v="1618"/>
    <x v="186"/>
    <x v="73"/>
    <x v="972"/>
    <x v="200"/>
    <x v="0"/>
    <x v="90"/>
    <x v="21"/>
    <x v="4"/>
    <x v="378"/>
    <x v="796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33"/>
    <x v="11"/>
    <x v="21"/>
    <x v="1"/>
    <x v="11"/>
    <x v="20"/>
    <x v="20"/>
    <x v="20"/>
    <x v="20"/>
    <x v="0"/>
    <x v="865"/>
    <x v="2491"/>
    <x v="1619"/>
    <x v="133"/>
    <x v="36"/>
    <x v="770"/>
    <x v="26"/>
    <x v="2"/>
    <x v="21"/>
    <x v="18"/>
    <x v="3"/>
    <x v="42"/>
    <x v="107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33"/>
    <x v="24"/>
    <x v="31"/>
    <x v="0"/>
    <x v="21"/>
    <x v="27"/>
    <x v="27"/>
    <x v="23"/>
    <x v="23"/>
    <x v="0"/>
    <x v="2236"/>
    <x v="2492"/>
    <x v="1620"/>
    <x v="455"/>
    <x v="53"/>
    <x v="223"/>
    <x v="239"/>
    <x v="2"/>
    <x v="177"/>
    <x v="43"/>
    <x v="7"/>
    <x v="379"/>
    <x v="1079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33"/>
    <x v="27"/>
    <x v="35"/>
    <x v="1"/>
    <x v="23"/>
    <x v="30"/>
    <x v="30"/>
    <x v="26"/>
    <x v="26"/>
    <x v="0"/>
    <x v="2237"/>
    <x v="2493"/>
    <x v="1621"/>
    <x v="539"/>
    <x v="33"/>
    <x v="1398"/>
    <x v="97"/>
    <x v="1"/>
    <x v="51"/>
    <x v="22"/>
    <x v="2"/>
    <x v="22"/>
    <x v="1080"/>
    <x v="0"/>
    <x v="0"/>
    <x v="6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3"/>
    <x v="30"/>
    <x v="38"/>
    <x v="1"/>
    <x v="26"/>
    <x v="33"/>
    <x v="33"/>
    <x v="29"/>
    <x v="29"/>
    <x v="0"/>
    <x v="2238"/>
    <x v="2494"/>
    <x v="1622"/>
    <x v="404"/>
    <x v="26"/>
    <x v="540"/>
    <x v="150"/>
    <x v="1"/>
    <x v="69"/>
    <x v="31"/>
    <x v="5"/>
    <x v="75"/>
    <x v="1081"/>
    <x v="0"/>
    <x v="0"/>
    <x v="2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3"/>
    <x v="34"/>
    <x v="42"/>
    <x v="0"/>
    <x v="30"/>
    <x v="37"/>
    <x v="37"/>
    <x v="33"/>
    <x v="33"/>
    <x v="0"/>
    <x v="2239"/>
    <x v="2495"/>
    <x v="1623"/>
    <x v="31"/>
    <x v="3"/>
    <x v="658"/>
    <x v="74"/>
    <x v="2"/>
    <x v="13"/>
    <x v="63"/>
    <x v="2"/>
    <x v="52"/>
    <x v="55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3"/>
    <x v="37"/>
    <x v="46"/>
    <x v="0"/>
    <x v="33"/>
    <x v="40"/>
    <x v="40"/>
    <x v="36"/>
    <x v="36"/>
    <x v="0"/>
    <x v="626"/>
    <x v="2496"/>
    <x v="531"/>
    <x v="267"/>
    <x v="13"/>
    <x v="506"/>
    <x v="76"/>
    <x v="2"/>
    <x v="48"/>
    <x v="8"/>
    <x v="0"/>
    <x v="50"/>
    <x v="16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33"/>
    <x v="40"/>
    <x v="51"/>
    <x v="0"/>
    <x v="36"/>
    <x v="45"/>
    <x v="45"/>
    <x v="41"/>
    <x v="41"/>
    <x v="0"/>
    <x v="2240"/>
    <x v="2497"/>
    <x v="153"/>
    <x v="28"/>
    <x v="32"/>
    <x v="738"/>
    <x v="64"/>
    <x v="2"/>
    <x v="69"/>
    <x v="58"/>
    <x v="4"/>
    <x v="256"/>
    <x v="102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3"/>
    <x v="42"/>
    <x v="62"/>
    <x v="0"/>
    <x v="38"/>
    <x v="47"/>
    <x v="47"/>
    <x v="43"/>
    <x v="43"/>
    <x v="0"/>
    <x v="2241"/>
    <x v="2498"/>
    <x v="1624"/>
    <x v="488"/>
    <x v="17"/>
    <x v="666"/>
    <x v="88"/>
    <x v="2"/>
    <x v="94"/>
    <x v="13"/>
    <x v="0"/>
    <x v="283"/>
    <x v="850"/>
    <x v="0"/>
    <x v="0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33"/>
    <x v="46"/>
    <x v="63"/>
    <x v="0"/>
    <x v="41"/>
    <x v="53"/>
    <x v="53"/>
    <x v="49"/>
    <x v="49"/>
    <x v="0"/>
    <x v="2242"/>
    <x v="2499"/>
    <x v="875"/>
    <x v="396"/>
    <x v="88"/>
    <x v="640"/>
    <x v="37"/>
    <x v="2"/>
    <x v="55"/>
    <x v="22"/>
    <x v="8"/>
    <x v="24"/>
    <x v="27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33"/>
    <x v="27"/>
    <x v="65"/>
    <x v="0"/>
    <x v="23"/>
    <x v="55"/>
    <x v="55"/>
    <x v="51"/>
    <x v="51"/>
    <x v="0"/>
    <x v="2243"/>
    <x v="2500"/>
    <x v="604"/>
    <x v="531"/>
    <x v="74"/>
    <x v="1399"/>
    <x v="150"/>
    <x v="2"/>
    <x v="148"/>
    <x v="2"/>
    <x v="0"/>
    <x v="273"/>
    <x v="247"/>
    <x v="0"/>
    <x v="0"/>
    <x v="2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3"/>
    <x v="30"/>
    <x v="69"/>
    <x v="0"/>
    <x v="26"/>
    <x v="58"/>
    <x v="58"/>
    <x v="54"/>
    <x v="54"/>
    <x v="0"/>
    <x v="2244"/>
    <x v="2501"/>
    <x v="341"/>
    <x v="33"/>
    <x v="90"/>
    <x v="312"/>
    <x v="72"/>
    <x v="2"/>
    <x v="39"/>
    <x v="16"/>
    <x v="2"/>
    <x v="136"/>
    <x v="88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3"/>
    <x v="30"/>
    <x v="70"/>
    <x v="1"/>
    <x v="26"/>
    <x v="59"/>
    <x v="59"/>
    <x v="55"/>
    <x v="55"/>
    <x v="0"/>
    <x v="410"/>
    <x v="2502"/>
    <x v="1454"/>
    <x v="145"/>
    <x v="35"/>
    <x v="1142"/>
    <x v="48"/>
    <x v="2"/>
    <x v="23"/>
    <x v="18"/>
    <x v="3"/>
    <x v="23"/>
    <x v="108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3"/>
    <x v="48"/>
    <x v="71"/>
    <x v="0"/>
    <x v="42"/>
    <x v="60"/>
    <x v="60"/>
    <x v="56"/>
    <x v="56"/>
    <x v="0"/>
    <x v="2245"/>
    <x v="2503"/>
    <x v="1625"/>
    <x v="533"/>
    <x v="90"/>
    <x v="1400"/>
    <x v="43"/>
    <x v="2"/>
    <x v="26"/>
    <x v="7"/>
    <x v="3"/>
    <x v="49"/>
    <x v="9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33"/>
    <x v="49"/>
    <x v="72"/>
    <x v="0"/>
    <x v="43"/>
    <x v="61"/>
    <x v="61"/>
    <x v="57"/>
    <x v="57"/>
    <x v="0"/>
    <x v="2246"/>
    <x v="2504"/>
    <x v="1626"/>
    <x v="50"/>
    <x v="30"/>
    <x v="1401"/>
    <x v="263"/>
    <x v="1"/>
    <x v="29"/>
    <x v="50"/>
    <x v="7"/>
    <x v="380"/>
    <x v="822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3"/>
    <x v="50"/>
    <x v="73"/>
    <x v="0"/>
    <x v="44"/>
    <x v="62"/>
    <x v="62"/>
    <x v="58"/>
    <x v="58"/>
    <x v="0"/>
    <x v="2247"/>
    <x v="2505"/>
    <x v="245"/>
    <x v="380"/>
    <x v="71"/>
    <x v="679"/>
    <x v="19"/>
    <x v="2"/>
    <x v="115"/>
    <x v="23"/>
    <x v="0"/>
    <x v="153"/>
    <x v="890"/>
    <x v="0"/>
    <x v="0"/>
    <x v="1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3"/>
    <x v="51"/>
    <x v="75"/>
    <x v="0"/>
    <x v="45"/>
    <x v="64"/>
    <x v="64"/>
    <x v="60"/>
    <x v="60"/>
    <x v="0"/>
    <x v="2248"/>
    <x v="2506"/>
    <x v="1198"/>
    <x v="215"/>
    <x v="0"/>
    <x v="855"/>
    <x v="72"/>
    <x v="2"/>
    <x v="17"/>
    <x v="16"/>
    <x v="1"/>
    <x v="187"/>
    <x v="716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33"/>
    <x v="52"/>
    <x v="76"/>
    <x v="0"/>
    <x v="46"/>
    <x v="65"/>
    <x v="65"/>
    <x v="61"/>
    <x v="61"/>
    <x v="0"/>
    <x v="2249"/>
    <x v="2507"/>
    <x v="1627"/>
    <x v="408"/>
    <x v="39"/>
    <x v="586"/>
    <x v="13"/>
    <x v="0"/>
    <x v="12"/>
    <x v="11"/>
    <x v="2"/>
    <x v="252"/>
    <x v="57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3"/>
    <x v="30"/>
    <x v="77"/>
    <x v="0"/>
    <x v="26"/>
    <x v="66"/>
    <x v="66"/>
    <x v="62"/>
    <x v="62"/>
    <x v="0"/>
    <x v="2250"/>
    <x v="2508"/>
    <x v="486"/>
    <x v="215"/>
    <x v="46"/>
    <x v="1285"/>
    <x v="29"/>
    <x v="2"/>
    <x v="34"/>
    <x v="18"/>
    <x v="2"/>
    <x v="77"/>
    <x v="67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3"/>
    <x v="41"/>
    <x v="78"/>
    <x v="0"/>
    <x v="37"/>
    <x v="67"/>
    <x v="67"/>
    <x v="63"/>
    <x v="63"/>
    <x v="0"/>
    <x v="2251"/>
    <x v="2509"/>
    <x v="1489"/>
    <x v="271"/>
    <x v="39"/>
    <x v="1402"/>
    <x v="84"/>
    <x v="2"/>
    <x v="56"/>
    <x v="3"/>
    <x v="0"/>
    <x v="230"/>
    <x v="23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3"/>
    <x v="41"/>
    <x v="79"/>
    <x v="0"/>
    <x v="37"/>
    <x v="68"/>
    <x v="68"/>
    <x v="64"/>
    <x v="64"/>
    <x v="0"/>
    <x v="508"/>
    <x v="2510"/>
    <x v="1628"/>
    <x v="67"/>
    <x v="62"/>
    <x v="761"/>
    <x v="40"/>
    <x v="0"/>
    <x v="64"/>
    <x v="7"/>
    <x v="3"/>
    <x v="153"/>
    <x v="40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3"/>
    <x v="50"/>
    <x v="80"/>
    <x v="0"/>
    <x v="44"/>
    <x v="69"/>
    <x v="69"/>
    <x v="65"/>
    <x v="65"/>
    <x v="0"/>
    <x v="951"/>
    <x v="2511"/>
    <x v="1094"/>
    <x v="531"/>
    <x v="60"/>
    <x v="1403"/>
    <x v="97"/>
    <x v="2"/>
    <x v="61"/>
    <x v="31"/>
    <x v="1"/>
    <x v="179"/>
    <x v="347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3"/>
    <x v="40"/>
    <x v="81"/>
    <x v="0"/>
    <x v="36"/>
    <x v="70"/>
    <x v="70"/>
    <x v="66"/>
    <x v="66"/>
    <x v="0"/>
    <x v="2252"/>
    <x v="2512"/>
    <x v="1629"/>
    <x v="108"/>
    <x v="17"/>
    <x v="355"/>
    <x v="150"/>
    <x v="7"/>
    <x v="20"/>
    <x v="96"/>
    <x v="2"/>
    <x v="14"/>
    <x v="1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3"/>
    <x v="55"/>
    <x v="84"/>
    <x v="0"/>
    <x v="47"/>
    <x v="73"/>
    <x v="73"/>
    <x v="69"/>
    <x v="69"/>
    <x v="0"/>
    <x v="2253"/>
    <x v="2513"/>
    <x v="1630"/>
    <x v="652"/>
    <x v="14"/>
    <x v="516"/>
    <x v="144"/>
    <x v="3"/>
    <x v="50"/>
    <x v="108"/>
    <x v="8"/>
    <x v="381"/>
    <x v="303"/>
    <x v="0"/>
    <x v="0"/>
    <x v="0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3"/>
    <x v="56"/>
    <x v="85"/>
    <x v="0"/>
    <x v="48"/>
    <x v="72"/>
    <x v="72"/>
    <x v="68"/>
    <x v="68"/>
    <x v="0"/>
    <x v="1077"/>
    <x v="2514"/>
    <x v="591"/>
    <x v="215"/>
    <x v="20"/>
    <x v="271"/>
    <x v="13"/>
    <x v="2"/>
    <x v="128"/>
    <x v="0"/>
    <x v="4"/>
    <x v="172"/>
    <x v="106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33"/>
    <x v="57"/>
    <x v="86"/>
    <x v="0"/>
    <x v="49"/>
    <x v="71"/>
    <x v="71"/>
    <x v="67"/>
    <x v="67"/>
    <x v="0"/>
    <x v="1171"/>
    <x v="2515"/>
    <x v="919"/>
    <x v="94"/>
    <x v="32"/>
    <x v="1404"/>
    <x v="53"/>
    <x v="2"/>
    <x v="26"/>
    <x v="35"/>
    <x v="2"/>
    <x v="174"/>
    <x v="56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33"/>
    <x v="58"/>
    <x v="87"/>
    <x v="0"/>
    <x v="50"/>
    <x v="74"/>
    <x v="74"/>
    <x v="70"/>
    <x v="70"/>
    <x v="0"/>
    <x v="2254"/>
    <x v="2516"/>
    <x v="342"/>
    <x v="653"/>
    <x v="62"/>
    <x v="1405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133"/>
    <x v="18"/>
    <x v="88"/>
    <x v="0"/>
    <x v="18"/>
    <x v="75"/>
    <x v="75"/>
    <x v="71"/>
    <x v="71"/>
    <x v="0"/>
    <x v="2255"/>
    <x v="2517"/>
    <x v="1631"/>
    <x v="61"/>
    <x v="37"/>
    <x v="211"/>
    <x v="264"/>
    <x v="4"/>
    <x v="182"/>
    <x v="113"/>
    <x v="14"/>
    <x v="382"/>
    <x v="211"/>
    <x v="0"/>
    <x v="0"/>
    <x v="6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33"/>
    <x v="50"/>
    <x v="89"/>
    <x v="2"/>
    <x v="44"/>
    <x v="76"/>
    <x v="76"/>
    <x v="72"/>
    <x v="72"/>
    <x v="0"/>
    <x v="2256"/>
    <x v="2518"/>
    <x v="725"/>
    <x v="380"/>
    <x v="95"/>
    <x v="1406"/>
    <x v="250"/>
    <x v="0"/>
    <x v="159"/>
    <x v="31"/>
    <x v="0"/>
    <x v="264"/>
    <x v="812"/>
    <x v="0"/>
    <x v="0"/>
    <x v="23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3"/>
    <x v="34"/>
    <x v="90"/>
    <x v="0"/>
    <x v="30"/>
    <x v="77"/>
    <x v="77"/>
    <x v="73"/>
    <x v="73"/>
    <x v="0"/>
    <x v="2257"/>
    <x v="2519"/>
    <x v="1632"/>
    <x v="625"/>
    <x v="10"/>
    <x v="92"/>
    <x v="91"/>
    <x v="7"/>
    <x v="60"/>
    <x v="12"/>
    <x v="3"/>
    <x v="34"/>
    <x v="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3"/>
    <x v="52"/>
    <x v="91"/>
    <x v="0"/>
    <x v="46"/>
    <x v="78"/>
    <x v="78"/>
    <x v="74"/>
    <x v="74"/>
    <x v="0"/>
    <x v="2258"/>
    <x v="2520"/>
    <x v="1409"/>
    <x v="575"/>
    <x v="25"/>
    <x v="152"/>
    <x v="146"/>
    <x v="7"/>
    <x v="60"/>
    <x v="1"/>
    <x v="0"/>
    <x v="201"/>
    <x v="40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3"/>
    <x v="49"/>
    <x v="92"/>
    <x v="0"/>
    <x v="43"/>
    <x v="79"/>
    <x v="79"/>
    <x v="75"/>
    <x v="75"/>
    <x v="0"/>
    <x v="2259"/>
    <x v="2521"/>
    <x v="1526"/>
    <x v="654"/>
    <x v="4"/>
    <x v="1407"/>
    <x v="185"/>
    <x v="0"/>
    <x v="84"/>
    <x v="22"/>
    <x v="3"/>
    <x v="341"/>
    <x v="53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3"/>
    <x v="55"/>
    <x v="93"/>
    <x v="0"/>
    <x v="47"/>
    <x v="80"/>
    <x v="80"/>
    <x v="76"/>
    <x v="76"/>
    <x v="0"/>
    <x v="2260"/>
    <x v="2522"/>
    <x v="1633"/>
    <x v="655"/>
    <x v="7"/>
    <x v="41"/>
    <x v="265"/>
    <x v="17"/>
    <x v="151"/>
    <x v="155"/>
    <x v="0"/>
    <x v="45"/>
    <x v="209"/>
    <x v="0"/>
    <x v="0"/>
    <x v="13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4"/>
    <x v="11"/>
    <x v="21"/>
    <x v="1"/>
    <x v="11"/>
    <x v="20"/>
    <x v="20"/>
    <x v="20"/>
    <x v="20"/>
    <x v="0"/>
    <x v="2261"/>
    <x v="2523"/>
    <x v="1634"/>
    <x v="473"/>
    <x v="69"/>
    <x v="492"/>
    <x v="44"/>
    <x v="1"/>
    <x v="19"/>
    <x v="31"/>
    <x v="3"/>
    <x v="27"/>
    <x v="108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34"/>
    <x v="24"/>
    <x v="31"/>
    <x v="0"/>
    <x v="21"/>
    <x v="27"/>
    <x v="27"/>
    <x v="23"/>
    <x v="23"/>
    <x v="0"/>
    <x v="2262"/>
    <x v="2524"/>
    <x v="764"/>
    <x v="508"/>
    <x v="75"/>
    <x v="1408"/>
    <x v="69"/>
    <x v="7"/>
    <x v="114"/>
    <x v="44"/>
    <x v="6"/>
    <x v="320"/>
    <x v="372"/>
    <x v="0"/>
    <x v="0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34"/>
    <x v="27"/>
    <x v="35"/>
    <x v="1"/>
    <x v="23"/>
    <x v="30"/>
    <x v="30"/>
    <x v="26"/>
    <x v="26"/>
    <x v="0"/>
    <x v="2263"/>
    <x v="2525"/>
    <x v="1635"/>
    <x v="112"/>
    <x v="54"/>
    <x v="1409"/>
    <x v="74"/>
    <x v="1"/>
    <x v="126"/>
    <x v="15"/>
    <x v="7"/>
    <x v="245"/>
    <x v="964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4"/>
    <x v="30"/>
    <x v="38"/>
    <x v="1"/>
    <x v="26"/>
    <x v="33"/>
    <x v="33"/>
    <x v="29"/>
    <x v="29"/>
    <x v="0"/>
    <x v="2264"/>
    <x v="2526"/>
    <x v="164"/>
    <x v="76"/>
    <x v="26"/>
    <x v="848"/>
    <x v="25"/>
    <x v="2"/>
    <x v="69"/>
    <x v="22"/>
    <x v="1"/>
    <x v="156"/>
    <x v="1010"/>
    <x v="0"/>
    <x v="0"/>
    <x v="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4"/>
    <x v="34"/>
    <x v="42"/>
    <x v="0"/>
    <x v="30"/>
    <x v="37"/>
    <x v="37"/>
    <x v="33"/>
    <x v="33"/>
    <x v="0"/>
    <x v="2265"/>
    <x v="2527"/>
    <x v="1226"/>
    <x v="365"/>
    <x v="5"/>
    <x v="1114"/>
    <x v="91"/>
    <x v="2"/>
    <x v="13"/>
    <x v="103"/>
    <x v="2"/>
    <x v="12"/>
    <x v="13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4"/>
    <x v="37"/>
    <x v="46"/>
    <x v="0"/>
    <x v="33"/>
    <x v="40"/>
    <x v="40"/>
    <x v="36"/>
    <x v="36"/>
    <x v="0"/>
    <x v="794"/>
    <x v="2528"/>
    <x v="401"/>
    <x v="299"/>
    <x v="13"/>
    <x v="666"/>
    <x v="106"/>
    <x v="2"/>
    <x v="60"/>
    <x v="9"/>
    <x v="2"/>
    <x v="17"/>
    <x v="41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34"/>
    <x v="40"/>
    <x v="51"/>
    <x v="0"/>
    <x v="36"/>
    <x v="45"/>
    <x v="45"/>
    <x v="41"/>
    <x v="41"/>
    <x v="0"/>
    <x v="2266"/>
    <x v="2529"/>
    <x v="1636"/>
    <x v="329"/>
    <x v="32"/>
    <x v="199"/>
    <x v="40"/>
    <x v="1"/>
    <x v="53"/>
    <x v="65"/>
    <x v="3"/>
    <x v="14"/>
    <x v="84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4"/>
    <x v="42"/>
    <x v="62"/>
    <x v="0"/>
    <x v="38"/>
    <x v="47"/>
    <x v="47"/>
    <x v="43"/>
    <x v="43"/>
    <x v="0"/>
    <x v="2267"/>
    <x v="2530"/>
    <x v="1637"/>
    <x v="276"/>
    <x v="13"/>
    <x v="1410"/>
    <x v="236"/>
    <x v="1"/>
    <x v="4"/>
    <x v="9"/>
    <x v="2"/>
    <x v="8"/>
    <x v="248"/>
    <x v="0"/>
    <x v="0"/>
    <x v="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34"/>
    <x v="46"/>
    <x v="63"/>
    <x v="0"/>
    <x v="41"/>
    <x v="53"/>
    <x v="53"/>
    <x v="49"/>
    <x v="49"/>
    <x v="0"/>
    <x v="1112"/>
    <x v="683"/>
    <x v="583"/>
    <x v="214"/>
    <x v="91"/>
    <x v="1411"/>
    <x v="33"/>
    <x v="1"/>
    <x v="64"/>
    <x v="18"/>
    <x v="3"/>
    <x v="24"/>
    <x v="1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34"/>
    <x v="27"/>
    <x v="65"/>
    <x v="0"/>
    <x v="23"/>
    <x v="55"/>
    <x v="55"/>
    <x v="51"/>
    <x v="51"/>
    <x v="0"/>
    <x v="2268"/>
    <x v="2531"/>
    <x v="223"/>
    <x v="256"/>
    <x v="76"/>
    <x v="895"/>
    <x v="125"/>
    <x v="0"/>
    <x v="141"/>
    <x v="3"/>
    <x v="0"/>
    <x v="342"/>
    <x v="877"/>
    <x v="0"/>
    <x v="0"/>
    <x v="19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4"/>
    <x v="30"/>
    <x v="69"/>
    <x v="0"/>
    <x v="26"/>
    <x v="58"/>
    <x v="58"/>
    <x v="54"/>
    <x v="54"/>
    <x v="0"/>
    <x v="2269"/>
    <x v="2532"/>
    <x v="230"/>
    <x v="169"/>
    <x v="83"/>
    <x v="1412"/>
    <x v="19"/>
    <x v="1"/>
    <x v="36"/>
    <x v="31"/>
    <x v="2"/>
    <x v="246"/>
    <x v="147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4"/>
    <x v="30"/>
    <x v="70"/>
    <x v="1"/>
    <x v="26"/>
    <x v="59"/>
    <x v="59"/>
    <x v="55"/>
    <x v="55"/>
    <x v="0"/>
    <x v="1791"/>
    <x v="2533"/>
    <x v="650"/>
    <x v="230"/>
    <x v="83"/>
    <x v="1413"/>
    <x v="37"/>
    <x v="2"/>
    <x v="17"/>
    <x v="18"/>
    <x v="3"/>
    <x v="78"/>
    <x v="1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4"/>
    <x v="48"/>
    <x v="71"/>
    <x v="0"/>
    <x v="42"/>
    <x v="60"/>
    <x v="60"/>
    <x v="56"/>
    <x v="56"/>
    <x v="0"/>
    <x v="2270"/>
    <x v="2534"/>
    <x v="407"/>
    <x v="409"/>
    <x v="68"/>
    <x v="519"/>
    <x v="24"/>
    <x v="1"/>
    <x v="23"/>
    <x v="16"/>
    <x v="3"/>
    <x v="23"/>
    <x v="1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34"/>
    <x v="49"/>
    <x v="72"/>
    <x v="0"/>
    <x v="43"/>
    <x v="61"/>
    <x v="61"/>
    <x v="57"/>
    <x v="57"/>
    <x v="0"/>
    <x v="2271"/>
    <x v="2535"/>
    <x v="1638"/>
    <x v="588"/>
    <x v="0"/>
    <x v="1411"/>
    <x v="221"/>
    <x v="1"/>
    <x v="118"/>
    <x v="50"/>
    <x v="1"/>
    <x v="250"/>
    <x v="514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4"/>
    <x v="50"/>
    <x v="73"/>
    <x v="0"/>
    <x v="44"/>
    <x v="62"/>
    <x v="62"/>
    <x v="58"/>
    <x v="58"/>
    <x v="0"/>
    <x v="2272"/>
    <x v="2536"/>
    <x v="1639"/>
    <x v="317"/>
    <x v="89"/>
    <x v="1281"/>
    <x v="22"/>
    <x v="0"/>
    <x v="148"/>
    <x v="19"/>
    <x v="7"/>
    <x v="190"/>
    <x v="825"/>
    <x v="0"/>
    <x v="0"/>
    <x v="2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4"/>
    <x v="51"/>
    <x v="75"/>
    <x v="0"/>
    <x v="45"/>
    <x v="64"/>
    <x v="64"/>
    <x v="60"/>
    <x v="60"/>
    <x v="0"/>
    <x v="2273"/>
    <x v="2537"/>
    <x v="101"/>
    <x v="36"/>
    <x v="26"/>
    <x v="270"/>
    <x v="91"/>
    <x v="0"/>
    <x v="19"/>
    <x v="19"/>
    <x v="2"/>
    <x v="115"/>
    <x v="100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34"/>
    <x v="52"/>
    <x v="76"/>
    <x v="0"/>
    <x v="46"/>
    <x v="65"/>
    <x v="65"/>
    <x v="61"/>
    <x v="61"/>
    <x v="0"/>
    <x v="2274"/>
    <x v="2538"/>
    <x v="850"/>
    <x v="94"/>
    <x v="40"/>
    <x v="1332"/>
    <x v="124"/>
    <x v="1"/>
    <x v="53"/>
    <x v="5"/>
    <x v="7"/>
    <x v="344"/>
    <x v="247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4"/>
    <x v="30"/>
    <x v="77"/>
    <x v="0"/>
    <x v="26"/>
    <x v="66"/>
    <x v="66"/>
    <x v="62"/>
    <x v="62"/>
    <x v="0"/>
    <x v="2275"/>
    <x v="2539"/>
    <x v="709"/>
    <x v="196"/>
    <x v="46"/>
    <x v="1414"/>
    <x v="10"/>
    <x v="2"/>
    <x v="34"/>
    <x v="13"/>
    <x v="2"/>
    <x v="91"/>
    <x v="69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4"/>
    <x v="41"/>
    <x v="78"/>
    <x v="0"/>
    <x v="37"/>
    <x v="67"/>
    <x v="67"/>
    <x v="63"/>
    <x v="63"/>
    <x v="0"/>
    <x v="2276"/>
    <x v="2540"/>
    <x v="1640"/>
    <x v="391"/>
    <x v="40"/>
    <x v="356"/>
    <x v="94"/>
    <x v="1"/>
    <x v="5"/>
    <x v="9"/>
    <x v="0"/>
    <x v="56"/>
    <x v="46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4"/>
    <x v="41"/>
    <x v="79"/>
    <x v="0"/>
    <x v="37"/>
    <x v="68"/>
    <x v="68"/>
    <x v="64"/>
    <x v="64"/>
    <x v="0"/>
    <x v="2277"/>
    <x v="2541"/>
    <x v="512"/>
    <x v="585"/>
    <x v="50"/>
    <x v="1247"/>
    <x v="19"/>
    <x v="2"/>
    <x v="48"/>
    <x v="10"/>
    <x v="3"/>
    <x v="179"/>
    <x v="41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4"/>
    <x v="50"/>
    <x v="80"/>
    <x v="0"/>
    <x v="44"/>
    <x v="69"/>
    <x v="69"/>
    <x v="65"/>
    <x v="65"/>
    <x v="0"/>
    <x v="2278"/>
    <x v="2542"/>
    <x v="1203"/>
    <x v="490"/>
    <x v="89"/>
    <x v="1241"/>
    <x v="98"/>
    <x v="2"/>
    <x v="73"/>
    <x v="16"/>
    <x v="3"/>
    <x v="200"/>
    <x v="420"/>
    <x v="0"/>
    <x v="0"/>
    <x v="8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4"/>
    <x v="40"/>
    <x v="81"/>
    <x v="0"/>
    <x v="36"/>
    <x v="70"/>
    <x v="70"/>
    <x v="66"/>
    <x v="66"/>
    <x v="0"/>
    <x v="2279"/>
    <x v="2543"/>
    <x v="1641"/>
    <x v="643"/>
    <x v="17"/>
    <x v="382"/>
    <x v="203"/>
    <x v="7"/>
    <x v="64"/>
    <x v="75"/>
    <x v="1"/>
    <x v="344"/>
    <x v="1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4"/>
    <x v="55"/>
    <x v="84"/>
    <x v="0"/>
    <x v="47"/>
    <x v="73"/>
    <x v="73"/>
    <x v="69"/>
    <x v="69"/>
    <x v="0"/>
    <x v="2280"/>
    <x v="2544"/>
    <x v="1642"/>
    <x v="513"/>
    <x v="14"/>
    <x v="724"/>
    <x v="266"/>
    <x v="22"/>
    <x v="97"/>
    <x v="156"/>
    <x v="12"/>
    <x v="383"/>
    <x v="547"/>
    <x v="0"/>
    <x v="0"/>
    <x v="4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4"/>
    <x v="56"/>
    <x v="85"/>
    <x v="0"/>
    <x v="48"/>
    <x v="72"/>
    <x v="72"/>
    <x v="68"/>
    <x v="68"/>
    <x v="0"/>
    <x v="940"/>
    <x v="2545"/>
    <x v="439"/>
    <x v="27"/>
    <x v="48"/>
    <x v="1093"/>
    <x v="206"/>
    <x v="2"/>
    <x v="101"/>
    <x v="9"/>
    <x v="1"/>
    <x v="172"/>
    <x v="106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34"/>
    <x v="57"/>
    <x v="86"/>
    <x v="0"/>
    <x v="49"/>
    <x v="71"/>
    <x v="71"/>
    <x v="67"/>
    <x v="67"/>
    <x v="0"/>
    <x v="962"/>
    <x v="2546"/>
    <x v="221"/>
    <x v="405"/>
    <x v="56"/>
    <x v="206"/>
    <x v="53"/>
    <x v="1"/>
    <x v="23"/>
    <x v="3"/>
    <x v="1"/>
    <x v="148"/>
    <x v="10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34"/>
    <x v="58"/>
    <x v="87"/>
    <x v="0"/>
    <x v="50"/>
    <x v="74"/>
    <x v="74"/>
    <x v="70"/>
    <x v="70"/>
    <x v="0"/>
    <x v="2281"/>
    <x v="686"/>
    <x v="348"/>
    <x v="656"/>
    <x v="15"/>
    <x v="1415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134"/>
    <x v="18"/>
    <x v="88"/>
    <x v="0"/>
    <x v="18"/>
    <x v="75"/>
    <x v="75"/>
    <x v="71"/>
    <x v="71"/>
    <x v="0"/>
    <x v="2282"/>
    <x v="2547"/>
    <x v="1324"/>
    <x v="645"/>
    <x v="68"/>
    <x v="611"/>
    <x v="267"/>
    <x v="1"/>
    <x v="161"/>
    <x v="157"/>
    <x v="13"/>
    <x v="384"/>
    <x v="12"/>
    <x v="0"/>
    <x v="0"/>
    <x v="7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34"/>
    <x v="50"/>
    <x v="89"/>
    <x v="2"/>
    <x v="44"/>
    <x v="76"/>
    <x v="76"/>
    <x v="72"/>
    <x v="72"/>
    <x v="0"/>
    <x v="2283"/>
    <x v="2548"/>
    <x v="149"/>
    <x v="347"/>
    <x v="96"/>
    <x v="1416"/>
    <x v="134"/>
    <x v="1"/>
    <x v="141"/>
    <x v="8"/>
    <x v="0"/>
    <x v="327"/>
    <x v="8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4"/>
    <x v="34"/>
    <x v="90"/>
    <x v="0"/>
    <x v="30"/>
    <x v="77"/>
    <x v="77"/>
    <x v="73"/>
    <x v="73"/>
    <x v="0"/>
    <x v="2284"/>
    <x v="2549"/>
    <x v="1643"/>
    <x v="399"/>
    <x v="11"/>
    <x v="1296"/>
    <x v="49"/>
    <x v="7"/>
    <x v="72"/>
    <x v="37"/>
    <x v="3"/>
    <x v="190"/>
    <x v="35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4"/>
    <x v="52"/>
    <x v="91"/>
    <x v="0"/>
    <x v="46"/>
    <x v="78"/>
    <x v="78"/>
    <x v="74"/>
    <x v="74"/>
    <x v="0"/>
    <x v="2285"/>
    <x v="2550"/>
    <x v="795"/>
    <x v="102"/>
    <x v="25"/>
    <x v="1417"/>
    <x v="83"/>
    <x v="7"/>
    <x v="103"/>
    <x v="42"/>
    <x v="1"/>
    <x v="352"/>
    <x v="44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4"/>
    <x v="49"/>
    <x v="92"/>
    <x v="0"/>
    <x v="43"/>
    <x v="79"/>
    <x v="79"/>
    <x v="75"/>
    <x v="75"/>
    <x v="0"/>
    <x v="2286"/>
    <x v="2551"/>
    <x v="12"/>
    <x v="657"/>
    <x v="13"/>
    <x v="927"/>
    <x v="200"/>
    <x v="1"/>
    <x v="36"/>
    <x v="18"/>
    <x v="2"/>
    <x v="324"/>
    <x v="464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4"/>
    <x v="55"/>
    <x v="93"/>
    <x v="0"/>
    <x v="47"/>
    <x v="80"/>
    <x v="80"/>
    <x v="76"/>
    <x v="76"/>
    <x v="0"/>
    <x v="2287"/>
    <x v="2552"/>
    <x v="1644"/>
    <x v="658"/>
    <x v="6"/>
    <x v="168"/>
    <x v="268"/>
    <x v="12"/>
    <x v="1"/>
    <x v="158"/>
    <x v="8"/>
    <x v="104"/>
    <x v="396"/>
    <x v="0"/>
    <x v="0"/>
    <x v="4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5"/>
    <x v="11"/>
    <x v="21"/>
    <x v="1"/>
    <x v="11"/>
    <x v="20"/>
    <x v="20"/>
    <x v="20"/>
    <x v="20"/>
    <x v="0"/>
    <x v="2288"/>
    <x v="2553"/>
    <x v="146"/>
    <x v="213"/>
    <x v="70"/>
    <x v="691"/>
    <x v="44"/>
    <x v="2"/>
    <x v="11"/>
    <x v="16"/>
    <x v="3"/>
    <x v="32"/>
    <x v="108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35"/>
    <x v="24"/>
    <x v="31"/>
    <x v="0"/>
    <x v="21"/>
    <x v="27"/>
    <x v="27"/>
    <x v="23"/>
    <x v="23"/>
    <x v="0"/>
    <x v="2289"/>
    <x v="2554"/>
    <x v="1241"/>
    <x v="175"/>
    <x v="47"/>
    <x v="1418"/>
    <x v="8"/>
    <x v="1"/>
    <x v="183"/>
    <x v="29"/>
    <x v="6"/>
    <x v="385"/>
    <x v="11"/>
    <x v="0"/>
    <x v="0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35"/>
    <x v="27"/>
    <x v="35"/>
    <x v="1"/>
    <x v="23"/>
    <x v="30"/>
    <x v="30"/>
    <x v="26"/>
    <x v="26"/>
    <x v="0"/>
    <x v="2290"/>
    <x v="2555"/>
    <x v="1621"/>
    <x v="144"/>
    <x v="33"/>
    <x v="282"/>
    <x v="76"/>
    <x v="1"/>
    <x v="124"/>
    <x v="7"/>
    <x v="1"/>
    <x v="179"/>
    <x v="503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5"/>
    <x v="30"/>
    <x v="38"/>
    <x v="1"/>
    <x v="26"/>
    <x v="33"/>
    <x v="33"/>
    <x v="29"/>
    <x v="29"/>
    <x v="0"/>
    <x v="2291"/>
    <x v="2556"/>
    <x v="1179"/>
    <x v="280"/>
    <x v="54"/>
    <x v="866"/>
    <x v="97"/>
    <x v="1"/>
    <x v="56"/>
    <x v="17"/>
    <x v="2"/>
    <x v="82"/>
    <x v="1085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5"/>
    <x v="34"/>
    <x v="42"/>
    <x v="0"/>
    <x v="30"/>
    <x v="37"/>
    <x v="37"/>
    <x v="33"/>
    <x v="33"/>
    <x v="0"/>
    <x v="2292"/>
    <x v="2557"/>
    <x v="1645"/>
    <x v="304"/>
    <x v="5"/>
    <x v="769"/>
    <x v="94"/>
    <x v="0"/>
    <x v="72"/>
    <x v="43"/>
    <x v="3"/>
    <x v="201"/>
    <x v="21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5"/>
    <x v="37"/>
    <x v="46"/>
    <x v="0"/>
    <x v="33"/>
    <x v="40"/>
    <x v="40"/>
    <x v="36"/>
    <x v="36"/>
    <x v="0"/>
    <x v="906"/>
    <x v="2030"/>
    <x v="1196"/>
    <x v="395"/>
    <x v="11"/>
    <x v="894"/>
    <x v="98"/>
    <x v="7"/>
    <x v="72"/>
    <x v="26"/>
    <x v="3"/>
    <x v="93"/>
    <x v="52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35"/>
    <x v="40"/>
    <x v="51"/>
    <x v="0"/>
    <x v="36"/>
    <x v="45"/>
    <x v="45"/>
    <x v="41"/>
    <x v="41"/>
    <x v="0"/>
    <x v="2293"/>
    <x v="2558"/>
    <x v="1032"/>
    <x v="198"/>
    <x v="45"/>
    <x v="1419"/>
    <x v="13"/>
    <x v="0"/>
    <x v="60"/>
    <x v="96"/>
    <x v="2"/>
    <x v="34"/>
    <x v="23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5"/>
    <x v="42"/>
    <x v="62"/>
    <x v="0"/>
    <x v="38"/>
    <x v="47"/>
    <x v="47"/>
    <x v="43"/>
    <x v="43"/>
    <x v="0"/>
    <x v="2294"/>
    <x v="2559"/>
    <x v="1646"/>
    <x v="550"/>
    <x v="11"/>
    <x v="763"/>
    <x v="149"/>
    <x v="0"/>
    <x v="8"/>
    <x v="9"/>
    <x v="4"/>
    <x v="196"/>
    <x v="96"/>
    <x v="0"/>
    <x v="0"/>
    <x v="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35"/>
    <x v="46"/>
    <x v="63"/>
    <x v="0"/>
    <x v="41"/>
    <x v="53"/>
    <x v="53"/>
    <x v="49"/>
    <x v="49"/>
    <x v="0"/>
    <x v="510"/>
    <x v="2560"/>
    <x v="1647"/>
    <x v="500"/>
    <x v="92"/>
    <x v="1420"/>
    <x v="106"/>
    <x v="2"/>
    <x v="103"/>
    <x v="23"/>
    <x v="2"/>
    <x v="50"/>
    <x v="371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35"/>
    <x v="27"/>
    <x v="65"/>
    <x v="0"/>
    <x v="23"/>
    <x v="55"/>
    <x v="55"/>
    <x v="51"/>
    <x v="51"/>
    <x v="0"/>
    <x v="2295"/>
    <x v="2561"/>
    <x v="226"/>
    <x v="182"/>
    <x v="42"/>
    <x v="1309"/>
    <x v="62"/>
    <x v="1"/>
    <x v="50"/>
    <x v="26"/>
    <x v="2"/>
    <x v="253"/>
    <x v="482"/>
    <x v="0"/>
    <x v="0"/>
    <x v="3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5"/>
    <x v="30"/>
    <x v="69"/>
    <x v="0"/>
    <x v="26"/>
    <x v="58"/>
    <x v="58"/>
    <x v="54"/>
    <x v="54"/>
    <x v="0"/>
    <x v="2296"/>
    <x v="2562"/>
    <x v="661"/>
    <x v="435"/>
    <x v="68"/>
    <x v="1421"/>
    <x v="94"/>
    <x v="2"/>
    <x v="110"/>
    <x v="16"/>
    <x v="4"/>
    <x v="302"/>
    <x v="14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5"/>
    <x v="30"/>
    <x v="70"/>
    <x v="1"/>
    <x v="26"/>
    <x v="59"/>
    <x v="59"/>
    <x v="55"/>
    <x v="55"/>
    <x v="0"/>
    <x v="2297"/>
    <x v="2563"/>
    <x v="1576"/>
    <x v="532"/>
    <x v="70"/>
    <x v="773"/>
    <x v="54"/>
    <x v="2"/>
    <x v="60"/>
    <x v="23"/>
    <x v="3"/>
    <x v="41"/>
    <x v="108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5"/>
    <x v="48"/>
    <x v="71"/>
    <x v="0"/>
    <x v="42"/>
    <x v="60"/>
    <x v="60"/>
    <x v="56"/>
    <x v="56"/>
    <x v="0"/>
    <x v="2298"/>
    <x v="2564"/>
    <x v="775"/>
    <x v="480"/>
    <x v="73"/>
    <x v="333"/>
    <x v="54"/>
    <x v="2"/>
    <x v="23"/>
    <x v="19"/>
    <x v="2"/>
    <x v="28"/>
    <x v="7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35"/>
    <x v="49"/>
    <x v="72"/>
    <x v="0"/>
    <x v="43"/>
    <x v="61"/>
    <x v="61"/>
    <x v="57"/>
    <x v="57"/>
    <x v="0"/>
    <x v="2299"/>
    <x v="2565"/>
    <x v="1648"/>
    <x v="620"/>
    <x v="65"/>
    <x v="858"/>
    <x v="269"/>
    <x v="4"/>
    <x v="135"/>
    <x v="58"/>
    <x v="11"/>
    <x v="386"/>
    <x v="332"/>
    <x v="0"/>
    <x v="0"/>
    <x v="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5"/>
    <x v="50"/>
    <x v="73"/>
    <x v="0"/>
    <x v="44"/>
    <x v="62"/>
    <x v="62"/>
    <x v="58"/>
    <x v="58"/>
    <x v="0"/>
    <x v="2300"/>
    <x v="2566"/>
    <x v="483"/>
    <x v="222"/>
    <x v="89"/>
    <x v="1422"/>
    <x v="34"/>
    <x v="1"/>
    <x v="160"/>
    <x v="19"/>
    <x v="1"/>
    <x v="107"/>
    <x v="367"/>
    <x v="0"/>
    <x v="0"/>
    <x v="1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5"/>
    <x v="51"/>
    <x v="75"/>
    <x v="0"/>
    <x v="45"/>
    <x v="64"/>
    <x v="64"/>
    <x v="60"/>
    <x v="60"/>
    <x v="0"/>
    <x v="2301"/>
    <x v="2567"/>
    <x v="986"/>
    <x v="129"/>
    <x v="56"/>
    <x v="1423"/>
    <x v="94"/>
    <x v="2"/>
    <x v="26"/>
    <x v="16"/>
    <x v="2"/>
    <x v="115"/>
    <x v="108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35"/>
    <x v="52"/>
    <x v="76"/>
    <x v="0"/>
    <x v="46"/>
    <x v="65"/>
    <x v="65"/>
    <x v="61"/>
    <x v="61"/>
    <x v="0"/>
    <x v="2302"/>
    <x v="2568"/>
    <x v="1483"/>
    <x v="329"/>
    <x v="18"/>
    <x v="543"/>
    <x v="134"/>
    <x v="0"/>
    <x v="20"/>
    <x v="63"/>
    <x v="2"/>
    <x v="262"/>
    <x v="263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5"/>
    <x v="30"/>
    <x v="77"/>
    <x v="0"/>
    <x v="26"/>
    <x v="66"/>
    <x v="66"/>
    <x v="62"/>
    <x v="62"/>
    <x v="0"/>
    <x v="2303"/>
    <x v="2260"/>
    <x v="1649"/>
    <x v="344"/>
    <x v="35"/>
    <x v="1424"/>
    <x v="74"/>
    <x v="2"/>
    <x v="121"/>
    <x v="31"/>
    <x v="3"/>
    <x v="242"/>
    <x v="17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5"/>
    <x v="41"/>
    <x v="78"/>
    <x v="0"/>
    <x v="37"/>
    <x v="67"/>
    <x v="67"/>
    <x v="63"/>
    <x v="63"/>
    <x v="0"/>
    <x v="2304"/>
    <x v="2569"/>
    <x v="1650"/>
    <x v="74"/>
    <x v="32"/>
    <x v="30"/>
    <x v="203"/>
    <x v="1"/>
    <x v="34"/>
    <x v="10"/>
    <x v="3"/>
    <x v="14"/>
    <x v="14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5"/>
    <x v="41"/>
    <x v="79"/>
    <x v="0"/>
    <x v="37"/>
    <x v="68"/>
    <x v="68"/>
    <x v="64"/>
    <x v="64"/>
    <x v="0"/>
    <x v="1307"/>
    <x v="2570"/>
    <x v="643"/>
    <x v="31"/>
    <x v="39"/>
    <x v="1156"/>
    <x v="51"/>
    <x v="1"/>
    <x v="48"/>
    <x v="31"/>
    <x v="2"/>
    <x v="68"/>
    <x v="108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5"/>
    <x v="50"/>
    <x v="80"/>
    <x v="0"/>
    <x v="44"/>
    <x v="69"/>
    <x v="69"/>
    <x v="65"/>
    <x v="65"/>
    <x v="0"/>
    <x v="2305"/>
    <x v="2571"/>
    <x v="694"/>
    <x v="531"/>
    <x v="59"/>
    <x v="800"/>
    <x v="49"/>
    <x v="1"/>
    <x v="109"/>
    <x v="17"/>
    <x v="3"/>
    <x v="200"/>
    <x v="68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5"/>
    <x v="40"/>
    <x v="81"/>
    <x v="0"/>
    <x v="36"/>
    <x v="70"/>
    <x v="70"/>
    <x v="66"/>
    <x v="66"/>
    <x v="0"/>
    <x v="1413"/>
    <x v="2572"/>
    <x v="285"/>
    <x v="138"/>
    <x v="18"/>
    <x v="614"/>
    <x v="34"/>
    <x v="2"/>
    <x v="56"/>
    <x v="25"/>
    <x v="3"/>
    <x v="165"/>
    <x v="38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5"/>
    <x v="55"/>
    <x v="84"/>
    <x v="0"/>
    <x v="47"/>
    <x v="73"/>
    <x v="73"/>
    <x v="69"/>
    <x v="69"/>
    <x v="0"/>
    <x v="2306"/>
    <x v="2573"/>
    <x v="1651"/>
    <x v="513"/>
    <x v="12"/>
    <x v="1027"/>
    <x v="123"/>
    <x v="12"/>
    <x v="28"/>
    <x v="159"/>
    <x v="29"/>
    <x v="387"/>
    <x v="399"/>
    <x v="0"/>
    <x v="0"/>
    <x v="4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5"/>
    <x v="56"/>
    <x v="85"/>
    <x v="0"/>
    <x v="48"/>
    <x v="72"/>
    <x v="72"/>
    <x v="68"/>
    <x v="68"/>
    <x v="0"/>
    <x v="628"/>
    <x v="2574"/>
    <x v="1438"/>
    <x v="100"/>
    <x v="13"/>
    <x v="1425"/>
    <x v="49"/>
    <x v="2"/>
    <x v="94"/>
    <x v="2"/>
    <x v="0"/>
    <x v="64"/>
    <x v="127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35"/>
    <x v="57"/>
    <x v="86"/>
    <x v="0"/>
    <x v="49"/>
    <x v="71"/>
    <x v="71"/>
    <x v="67"/>
    <x v="67"/>
    <x v="0"/>
    <x v="2084"/>
    <x v="2575"/>
    <x v="230"/>
    <x v="573"/>
    <x v="56"/>
    <x v="1426"/>
    <x v="98"/>
    <x v="7"/>
    <x v="13"/>
    <x v="9"/>
    <x v="2"/>
    <x v="148"/>
    <x v="49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35"/>
    <x v="58"/>
    <x v="87"/>
    <x v="0"/>
    <x v="50"/>
    <x v="74"/>
    <x v="74"/>
    <x v="70"/>
    <x v="70"/>
    <x v="0"/>
    <x v="2307"/>
    <x v="2576"/>
    <x v="365"/>
    <x v="659"/>
    <x v="0"/>
    <x v="1427"/>
    <x v="32"/>
    <x v="2"/>
    <x v="32"/>
    <x v="17"/>
    <x v="3"/>
    <x v="26"/>
    <x v="6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135"/>
    <x v="18"/>
    <x v="88"/>
    <x v="0"/>
    <x v="18"/>
    <x v="75"/>
    <x v="75"/>
    <x v="71"/>
    <x v="71"/>
    <x v="0"/>
    <x v="2308"/>
    <x v="2577"/>
    <x v="1652"/>
    <x v="134"/>
    <x v="41"/>
    <x v="490"/>
    <x v="189"/>
    <x v="1"/>
    <x v="184"/>
    <x v="160"/>
    <x v="10"/>
    <x v="388"/>
    <x v="351"/>
    <x v="0"/>
    <x v="0"/>
    <x v="99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35"/>
    <x v="50"/>
    <x v="89"/>
    <x v="2"/>
    <x v="44"/>
    <x v="76"/>
    <x v="76"/>
    <x v="72"/>
    <x v="72"/>
    <x v="0"/>
    <x v="2309"/>
    <x v="2578"/>
    <x v="401"/>
    <x v="243"/>
    <x v="97"/>
    <x v="1428"/>
    <x v="248"/>
    <x v="2"/>
    <x v="68"/>
    <x v="13"/>
    <x v="1"/>
    <x v="352"/>
    <x v="943"/>
    <x v="0"/>
    <x v="0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5"/>
    <x v="34"/>
    <x v="90"/>
    <x v="0"/>
    <x v="30"/>
    <x v="77"/>
    <x v="77"/>
    <x v="73"/>
    <x v="73"/>
    <x v="0"/>
    <x v="2310"/>
    <x v="2579"/>
    <x v="1653"/>
    <x v="470"/>
    <x v="55"/>
    <x v="1236"/>
    <x v="10"/>
    <x v="4"/>
    <x v="55"/>
    <x v="39"/>
    <x v="0"/>
    <x v="262"/>
    <x v="40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5"/>
    <x v="52"/>
    <x v="91"/>
    <x v="0"/>
    <x v="46"/>
    <x v="78"/>
    <x v="78"/>
    <x v="74"/>
    <x v="74"/>
    <x v="0"/>
    <x v="2311"/>
    <x v="2580"/>
    <x v="1654"/>
    <x v="45"/>
    <x v="57"/>
    <x v="1021"/>
    <x v="242"/>
    <x v="1"/>
    <x v="84"/>
    <x v="105"/>
    <x v="0"/>
    <x v="389"/>
    <x v="33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5"/>
    <x v="49"/>
    <x v="92"/>
    <x v="0"/>
    <x v="43"/>
    <x v="79"/>
    <x v="79"/>
    <x v="75"/>
    <x v="75"/>
    <x v="0"/>
    <x v="2312"/>
    <x v="2581"/>
    <x v="1655"/>
    <x v="432"/>
    <x v="20"/>
    <x v="1429"/>
    <x v="186"/>
    <x v="0"/>
    <x v="3"/>
    <x v="15"/>
    <x v="3"/>
    <x v="390"/>
    <x v="161"/>
    <x v="0"/>
    <x v="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5"/>
    <x v="55"/>
    <x v="93"/>
    <x v="0"/>
    <x v="47"/>
    <x v="80"/>
    <x v="80"/>
    <x v="76"/>
    <x v="76"/>
    <x v="0"/>
    <x v="2313"/>
    <x v="2582"/>
    <x v="1656"/>
    <x v="660"/>
    <x v="8"/>
    <x v="237"/>
    <x v="204"/>
    <x v="11"/>
    <x v="160"/>
    <x v="161"/>
    <x v="14"/>
    <x v="387"/>
    <x v="399"/>
    <x v="0"/>
    <x v="0"/>
    <x v="4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6"/>
    <x v="11"/>
    <x v="21"/>
    <x v="1"/>
    <x v="11"/>
    <x v="20"/>
    <x v="20"/>
    <x v="20"/>
    <x v="20"/>
    <x v="0"/>
    <x v="2314"/>
    <x v="2583"/>
    <x v="845"/>
    <x v="446"/>
    <x v="46"/>
    <x v="1095"/>
    <x v="71"/>
    <x v="2"/>
    <x v="11"/>
    <x v="19"/>
    <x v="3"/>
    <x v="25"/>
    <x v="85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36"/>
    <x v="24"/>
    <x v="31"/>
    <x v="0"/>
    <x v="21"/>
    <x v="27"/>
    <x v="27"/>
    <x v="23"/>
    <x v="23"/>
    <x v="0"/>
    <x v="2315"/>
    <x v="2584"/>
    <x v="1657"/>
    <x v="508"/>
    <x v="75"/>
    <x v="1430"/>
    <x v="139"/>
    <x v="2"/>
    <x v="178"/>
    <x v="14"/>
    <x v="11"/>
    <x v="79"/>
    <x v="616"/>
    <x v="0"/>
    <x v="0"/>
    <x v="1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36"/>
    <x v="27"/>
    <x v="35"/>
    <x v="1"/>
    <x v="23"/>
    <x v="30"/>
    <x v="30"/>
    <x v="26"/>
    <x v="26"/>
    <x v="0"/>
    <x v="2316"/>
    <x v="2585"/>
    <x v="1511"/>
    <x v="539"/>
    <x v="49"/>
    <x v="1431"/>
    <x v="48"/>
    <x v="2"/>
    <x v="56"/>
    <x v="23"/>
    <x v="3"/>
    <x v="21"/>
    <x v="700"/>
    <x v="0"/>
    <x v="0"/>
    <x v="2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6"/>
    <x v="30"/>
    <x v="38"/>
    <x v="1"/>
    <x v="26"/>
    <x v="33"/>
    <x v="33"/>
    <x v="29"/>
    <x v="29"/>
    <x v="0"/>
    <x v="2317"/>
    <x v="2586"/>
    <x v="1658"/>
    <x v="422"/>
    <x v="54"/>
    <x v="1432"/>
    <x v="98"/>
    <x v="2"/>
    <x v="51"/>
    <x v="16"/>
    <x v="0"/>
    <x v="84"/>
    <x v="1089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6"/>
    <x v="34"/>
    <x v="42"/>
    <x v="0"/>
    <x v="30"/>
    <x v="37"/>
    <x v="37"/>
    <x v="33"/>
    <x v="33"/>
    <x v="0"/>
    <x v="1084"/>
    <x v="2587"/>
    <x v="207"/>
    <x v="387"/>
    <x v="19"/>
    <x v="947"/>
    <x v="106"/>
    <x v="2"/>
    <x v="9"/>
    <x v="38"/>
    <x v="2"/>
    <x v="206"/>
    <x v="295"/>
    <x v="2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6"/>
    <x v="37"/>
    <x v="46"/>
    <x v="0"/>
    <x v="33"/>
    <x v="40"/>
    <x v="40"/>
    <x v="36"/>
    <x v="36"/>
    <x v="0"/>
    <x v="549"/>
    <x v="2588"/>
    <x v="1659"/>
    <x v="410"/>
    <x v="20"/>
    <x v="1392"/>
    <x v="79"/>
    <x v="1"/>
    <x v="55"/>
    <x v="13"/>
    <x v="3"/>
    <x v="213"/>
    <x v="12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36"/>
    <x v="40"/>
    <x v="51"/>
    <x v="0"/>
    <x v="36"/>
    <x v="45"/>
    <x v="45"/>
    <x v="41"/>
    <x v="41"/>
    <x v="0"/>
    <x v="2318"/>
    <x v="2589"/>
    <x v="940"/>
    <x v="199"/>
    <x v="65"/>
    <x v="167"/>
    <x v="150"/>
    <x v="0"/>
    <x v="48"/>
    <x v="54"/>
    <x v="3"/>
    <x v="141"/>
    <x v="47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6"/>
    <x v="42"/>
    <x v="62"/>
    <x v="0"/>
    <x v="38"/>
    <x v="47"/>
    <x v="47"/>
    <x v="43"/>
    <x v="43"/>
    <x v="0"/>
    <x v="2319"/>
    <x v="2590"/>
    <x v="1660"/>
    <x v="82"/>
    <x v="11"/>
    <x v="745"/>
    <x v="181"/>
    <x v="1"/>
    <x v="45"/>
    <x v="9"/>
    <x v="0"/>
    <x v="339"/>
    <x v="423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36"/>
    <x v="46"/>
    <x v="63"/>
    <x v="0"/>
    <x v="41"/>
    <x v="53"/>
    <x v="53"/>
    <x v="49"/>
    <x v="49"/>
    <x v="0"/>
    <x v="1109"/>
    <x v="2591"/>
    <x v="485"/>
    <x v="370"/>
    <x v="93"/>
    <x v="576"/>
    <x v="48"/>
    <x v="2"/>
    <x v="53"/>
    <x v="16"/>
    <x v="2"/>
    <x v="174"/>
    <x v="24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36"/>
    <x v="27"/>
    <x v="65"/>
    <x v="0"/>
    <x v="23"/>
    <x v="55"/>
    <x v="55"/>
    <x v="51"/>
    <x v="51"/>
    <x v="0"/>
    <x v="2320"/>
    <x v="2592"/>
    <x v="919"/>
    <x v="282"/>
    <x v="42"/>
    <x v="783"/>
    <x v="64"/>
    <x v="2"/>
    <x v="178"/>
    <x v="7"/>
    <x v="2"/>
    <x v="289"/>
    <x v="331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6"/>
    <x v="30"/>
    <x v="69"/>
    <x v="0"/>
    <x v="26"/>
    <x v="58"/>
    <x v="58"/>
    <x v="54"/>
    <x v="54"/>
    <x v="0"/>
    <x v="2321"/>
    <x v="2593"/>
    <x v="752"/>
    <x v="500"/>
    <x v="29"/>
    <x v="1433"/>
    <x v="82"/>
    <x v="2"/>
    <x v="95"/>
    <x v="19"/>
    <x v="2"/>
    <x v="15"/>
    <x v="1090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6"/>
    <x v="30"/>
    <x v="70"/>
    <x v="1"/>
    <x v="26"/>
    <x v="59"/>
    <x v="59"/>
    <x v="55"/>
    <x v="55"/>
    <x v="0"/>
    <x v="2322"/>
    <x v="2594"/>
    <x v="1661"/>
    <x v="26"/>
    <x v="42"/>
    <x v="607"/>
    <x v="61"/>
    <x v="2"/>
    <x v="9"/>
    <x v="17"/>
    <x v="3"/>
    <x v="73"/>
    <x v="109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6"/>
    <x v="48"/>
    <x v="71"/>
    <x v="0"/>
    <x v="42"/>
    <x v="60"/>
    <x v="60"/>
    <x v="56"/>
    <x v="56"/>
    <x v="0"/>
    <x v="2323"/>
    <x v="2595"/>
    <x v="381"/>
    <x v="335"/>
    <x v="67"/>
    <x v="204"/>
    <x v="54"/>
    <x v="2"/>
    <x v="19"/>
    <x v="31"/>
    <x v="3"/>
    <x v="78"/>
    <x v="81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36"/>
    <x v="49"/>
    <x v="72"/>
    <x v="0"/>
    <x v="43"/>
    <x v="61"/>
    <x v="61"/>
    <x v="57"/>
    <x v="57"/>
    <x v="0"/>
    <x v="2324"/>
    <x v="2596"/>
    <x v="1662"/>
    <x v="136"/>
    <x v="70"/>
    <x v="1434"/>
    <x v="270"/>
    <x v="7"/>
    <x v="30"/>
    <x v="2"/>
    <x v="5"/>
    <x v="370"/>
    <x v="462"/>
    <x v="0"/>
    <x v="0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6"/>
    <x v="50"/>
    <x v="73"/>
    <x v="0"/>
    <x v="44"/>
    <x v="62"/>
    <x v="62"/>
    <x v="58"/>
    <x v="58"/>
    <x v="0"/>
    <x v="2325"/>
    <x v="2597"/>
    <x v="171"/>
    <x v="222"/>
    <x v="87"/>
    <x v="699"/>
    <x v="206"/>
    <x v="7"/>
    <x v="0"/>
    <x v="7"/>
    <x v="11"/>
    <x v="215"/>
    <x v="326"/>
    <x v="0"/>
    <x v="0"/>
    <x v="1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6"/>
    <x v="51"/>
    <x v="75"/>
    <x v="0"/>
    <x v="45"/>
    <x v="64"/>
    <x v="64"/>
    <x v="60"/>
    <x v="60"/>
    <x v="0"/>
    <x v="2326"/>
    <x v="2598"/>
    <x v="1253"/>
    <x v="539"/>
    <x v="32"/>
    <x v="465"/>
    <x v="150"/>
    <x v="1"/>
    <x v="11"/>
    <x v="17"/>
    <x v="3"/>
    <x v="184"/>
    <x v="86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36"/>
    <x v="52"/>
    <x v="76"/>
    <x v="0"/>
    <x v="46"/>
    <x v="65"/>
    <x v="65"/>
    <x v="61"/>
    <x v="61"/>
    <x v="0"/>
    <x v="2327"/>
    <x v="2599"/>
    <x v="1122"/>
    <x v="179"/>
    <x v="18"/>
    <x v="628"/>
    <x v="122"/>
    <x v="1"/>
    <x v="53"/>
    <x v="59"/>
    <x v="1"/>
    <x v="289"/>
    <x v="8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6"/>
    <x v="30"/>
    <x v="77"/>
    <x v="0"/>
    <x v="26"/>
    <x v="66"/>
    <x v="66"/>
    <x v="62"/>
    <x v="62"/>
    <x v="0"/>
    <x v="2273"/>
    <x v="2600"/>
    <x v="724"/>
    <x v="250"/>
    <x v="36"/>
    <x v="1435"/>
    <x v="91"/>
    <x v="2"/>
    <x v="130"/>
    <x v="31"/>
    <x v="2"/>
    <x v="192"/>
    <x v="1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6"/>
    <x v="41"/>
    <x v="78"/>
    <x v="0"/>
    <x v="37"/>
    <x v="67"/>
    <x v="67"/>
    <x v="63"/>
    <x v="63"/>
    <x v="0"/>
    <x v="2328"/>
    <x v="2601"/>
    <x v="1663"/>
    <x v="129"/>
    <x v="65"/>
    <x v="37"/>
    <x v="58"/>
    <x v="0"/>
    <x v="56"/>
    <x v="35"/>
    <x v="0"/>
    <x v="10"/>
    <x v="13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6"/>
    <x v="41"/>
    <x v="79"/>
    <x v="0"/>
    <x v="37"/>
    <x v="68"/>
    <x v="68"/>
    <x v="64"/>
    <x v="64"/>
    <x v="0"/>
    <x v="794"/>
    <x v="2602"/>
    <x v="1664"/>
    <x v="36"/>
    <x v="0"/>
    <x v="1376"/>
    <x v="72"/>
    <x v="2"/>
    <x v="7"/>
    <x v="15"/>
    <x v="1"/>
    <x v="22"/>
    <x v="48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6"/>
    <x v="50"/>
    <x v="80"/>
    <x v="0"/>
    <x v="44"/>
    <x v="69"/>
    <x v="69"/>
    <x v="65"/>
    <x v="65"/>
    <x v="0"/>
    <x v="2329"/>
    <x v="2603"/>
    <x v="524"/>
    <x v="86"/>
    <x v="64"/>
    <x v="956"/>
    <x v="53"/>
    <x v="2"/>
    <x v="69"/>
    <x v="16"/>
    <x v="3"/>
    <x v="24"/>
    <x v="44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6"/>
    <x v="40"/>
    <x v="81"/>
    <x v="0"/>
    <x v="36"/>
    <x v="70"/>
    <x v="70"/>
    <x v="66"/>
    <x v="66"/>
    <x v="0"/>
    <x v="2330"/>
    <x v="2604"/>
    <x v="913"/>
    <x v="393"/>
    <x v="50"/>
    <x v="873"/>
    <x v="19"/>
    <x v="0"/>
    <x v="5"/>
    <x v="46"/>
    <x v="3"/>
    <x v="204"/>
    <x v="243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6"/>
    <x v="55"/>
    <x v="84"/>
    <x v="0"/>
    <x v="47"/>
    <x v="73"/>
    <x v="73"/>
    <x v="69"/>
    <x v="69"/>
    <x v="0"/>
    <x v="2331"/>
    <x v="2605"/>
    <x v="1665"/>
    <x v="312"/>
    <x v="5"/>
    <x v="359"/>
    <x v="271"/>
    <x v="12"/>
    <x v="6"/>
    <x v="162"/>
    <x v="6"/>
    <x v="117"/>
    <x v="906"/>
    <x v="0"/>
    <x v="0"/>
    <x v="4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6"/>
    <x v="56"/>
    <x v="85"/>
    <x v="0"/>
    <x v="48"/>
    <x v="72"/>
    <x v="72"/>
    <x v="68"/>
    <x v="68"/>
    <x v="0"/>
    <x v="1334"/>
    <x v="2606"/>
    <x v="1666"/>
    <x v="397"/>
    <x v="32"/>
    <x v="146"/>
    <x v="17"/>
    <x v="1"/>
    <x v="121"/>
    <x v="45"/>
    <x v="3"/>
    <x v="313"/>
    <x v="109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36"/>
    <x v="57"/>
    <x v="86"/>
    <x v="0"/>
    <x v="49"/>
    <x v="71"/>
    <x v="71"/>
    <x v="67"/>
    <x v="67"/>
    <x v="0"/>
    <x v="470"/>
    <x v="2607"/>
    <x v="222"/>
    <x v="242"/>
    <x v="24"/>
    <x v="866"/>
    <x v="76"/>
    <x v="1"/>
    <x v="60"/>
    <x v="45"/>
    <x v="1"/>
    <x v="131"/>
    <x v="24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36"/>
    <x v="58"/>
    <x v="87"/>
    <x v="0"/>
    <x v="50"/>
    <x v="74"/>
    <x v="74"/>
    <x v="70"/>
    <x v="70"/>
    <x v="0"/>
    <x v="2332"/>
    <x v="2608"/>
    <x v="345"/>
    <x v="661"/>
    <x v="38"/>
    <x v="1436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136"/>
    <x v="18"/>
    <x v="88"/>
    <x v="0"/>
    <x v="18"/>
    <x v="75"/>
    <x v="75"/>
    <x v="71"/>
    <x v="71"/>
    <x v="0"/>
    <x v="2333"/>
    <x v="2609"/>
    <x v="1667"/>
    <x v="370"/>
    <x v="82"/>
    <x v="734"/>
    <x v="269"/>
    <x v="2"/>
    <x v="185"/>
    <x v="163"/>
    <x v="12"/>
    <x v="391"/>
    <x v="148"/>
    <x v="0"/>
    <x v="0"/>
    <x v="4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36"/>
    <x v="50"/>
    <x v="89"/>
    <x v="2"/>
    <x v="44"/>
    <x v="76"/>
    <x v="76"/>
    <x v="72"/>
    <x v="72"/>
    <x v="0"/>
    <x v="2334"/>
    <x v="2610"/>
    <x v="1668"/>
    <x v="163"/>
    <x v="98"/>
    <x v="1437"/>
    <x v="93"/>
    <x v="2"/>
    <x v="92"/>
    <x v="16"/>
    <x v="5"/>
    <x v="5"/>
    <x v="602"/>
    <x v="0"/>
    <x v="0"/>
    <x v="6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6"/>
    <x v="34"/>
    <x v="90"/>
    <x v="0"/>
    <x v="30"/>
    <x v="77"/>
    <x v="77"/>
    <x v="73"/>
    <x v="73"/>
    <x v="0"/>
    <x v="2335"/>
    <x v="2611"/>
    <x v="1127"/>
    <x v="228"/>
    <x v="18"/>
    <x v="884"/>
    <x v="91"/>
    <x v="0"/>
    <x v="23"/>
    <x v="28"/>
    <x v="3"/>
    <x v="192"/>
    <x v="27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6"/>
    <x v="52"/>
    <x v="91"/>
    <x v="0"/>
    <x v="46"/>
    <x v="78"/>
    <x v="78"/>
    <x v="74"/>
    <x v="74"/>
    <x v="0"/>
    <x v="1703"/>
    <x v="2612"/>
    <x v="1669"/>
    <x v="381"/>
    <x v="30"/>
    <x v="990"/>
    <x v="14"/>
    <x v="1"/>
    <x v="34"/>
    <x v="92"/>
    <x v="1"/>
    <x v="64"/>
    <x v="91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6"/>
    <x v="49"/>
    <x v="92"/>
    <x v="0"/>
    <x v="43"/>
    <x v="79"/>
    <x v="79"/>
    <x v="75"/>
    <x v="75"/>
    <x v="0"/>
    <x v="2336"/>
    <x v="2613"/>
    <x v="119"/>
    <x v="662"/>
    <x v="48"/>
    <x v="451"/>
    <x v="166"/>
    <x v="1"/>
    <x v="8"/>
    <x v="7"/>
    <x v="3"/>
    <x v="389"/>
    <x v="442"/>
    <x v="0"/>
    <x v="0"/>
    <x v="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6"/>
    <x v="55"/>
    <x v="93"/>
    <x v="0"/>
    <x v="47"/>
    <x v="80"/>
    <x v="80"/>
    <x v="76"/>
    <x v="76"/>
    <x v="0"/>
    <x v="2337"/>
    <x v="2614"/>
    <x v="1670"/>
    <x v="663"/>
    <x v="12"/>
    <x v="1438"/>
    <x v="272"/>
    <x v="14"/>
    <x v="88"/>
    <x v="164"/>
    <x v="1"/>
    <x v="266"/>
    <x v="1093"/>
    <x v="0"/>
    <x v="0"/>
    <x v="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7"/>
    <x v="11"/>
    <x v="21"/>
    <x v="1"/>
    <x v="11"/>
    <x v="20"/>
    <x v="20"/>
    <x v="20"/>
    <x v="20"/>
    <x v="0"/>
    <x v="2338"/>
    <x v="2615"/>
    <x v="292"/>
    <x v="373"/>
    <x v="46"/>
    <x v="1439"/>
    <x v="68"/>
    <x v="2"/>
    <x v="17"/>
    <x v="16"/>
    <x v="3"/>
    <x v="103"/>
    <x v="109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37"/>
    <x v="24"/>
    <x v="31"/>
    <x v="0"/>
    <x v="21"/>
    <x v="27"/>
    <x v="27"/>
    <x v="23"/>
    <x v="23"/>
    <x v="0"/>
    <x v="1616"/>
    <x v="2616"/>
    <x v="1671"/>
    <x v="553"/>
    <x v="76"/>
    <x v="783"/>
    <x v="209"/>
    <x v="0"/>
    <x v="68"/>
    <x v="103"/>
    <x v="4"/>
    <x v="294"/>
    <x v="360"/>
    <x v="0"/>
    <x v="0"/>
    <x v="1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37"/>
    <x v="27"/>
    <x v="35"/>
    <x v="1"/>
    <x v="23"/>
    <x v="30"/>
    <x v="30"/>
    <x v="26"/>
    <x v="26"/>
    <x v="0"/>
    <x v="2339"/>
    <x v="2617"/>
    <x v="818"/>
    <x v="190"/>
    <x v="27"/>
    <x v="1429"/>
    <x v="21"/>
    <x v="1"/>
    <x v="44"/>
    <x v="19"/>
    <x v="2"/>
    <x v="50"/>
    <x v="622"/>
    <x v="0"/>
    <x v="0"/>
    <x v="1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7"/>
    <x v="30"/>
    <x v="38"/>
    <x v="1"/>
    <x v="26"/>
    <x v="33"/>
    <x v="33"/>
    <x v="29"/>
    <x v="29"/>
    <x v="0"/>
    <x v="2340"/>
    <x v="2618"/>
    <x v="1672"/>
    <x v="76"/>
    <x v="31"/>
    <x v="285"/>
    <x v="72"/>
    <x v="2"/>
    <x v="109"/>
    <x v="31"/>
    <x v="0"/>
    <x v="200"/>
    <x v="1095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7"/>
    <x v="34"/>
    <x v="42"/>
    <x v="0"/>
    <x v="30"/>
    <x v="37"/>
    <x v="37"/>
    <x v="33"/>
    <x v="33"/>
    <x v="0"/>
    <x v="2341"/>
    <x v="2619"/>
    <x v="1673"/>
    <x v="96"/>
    <x v="16"/>
    <x v="35"/>
    <x v="106"/>
    <x v="1"/>
    <x v="9"/>
    <x v="14"/>
    <x v="2"/>
    <x v="206"/>
    <x v="249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7"/>
    <x v="37"/>
    <x v="46"/>
    <x v="0"/>
    <x v="33"/>
    <x v="40"/>
    <x v="40"/>
    <x v="36"/>
    <x v="36"/>
    <x v="0"/>
    <x v="541"/>
    <x v="2620"/>
    <x v="1674"/>
    <x v="410"/>
    <x v="48"/>
    <x v="1374"/>
    <x v="108"/>
    <x v="0"/>
    <x v="75"/>
    <x v="3"/>
    <x v="3"/>
    <x v="131"/>
    <x v="48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37"/>
    <x v="40"/>
    <x v="51"/>
    <x v="0"/>
    <x v="36"/>
    <x v="45"/>
    <x v="45"/>
    <x v="41"/>
    <x v="41"/>
    <x v="0"/>
    <x v="2342"/>
    <x v="2621"/>
    <x v="1231"/>
    <x v="174"/>
    <x v="39"/>
    <x v="648"/>
    <x v="62"/>
    <x v="2"/>
    <x v="99"/>
    <x v="1"/>
    <x v="4"/>
    <x v="313"/>
    <x v="38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7"/>
    <x v="42"/>
    <x v="62"/>
    <x v="0"/>
    <x v="38"/>
    <x v="47"/>
    <x v="47"/>
    <x v="43"/>
    <x v="43"/>
    <x v="0"/>
    <x v="2343"/>
    <x v="2622"/>
    <x v="1121"/>
    <x v="304"/>
    <x v="17"/>
    <x v="1440"/>
    <x v="34"/>
    <x v="0"/>
    <x v="3"/>
    <x v="31"/>
    <x v="7"/>
    <x v="215"/>
    <x v="693"/>
    <x v="0"/>
    <x v="0"/>
    <x v="1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37"/>
    <x v="46"/>
    <x v="63"/>
    <x v="0"/>
    <x v="41"/>
    <x v="53"/>
    <x v="53"/>
    <x v="49"/>
    <x v="49"/>
    <x v="0"/>
    <x v="2344"/>
    <x v="2623"/>
    <x v="684"/>
    <x v="251"/>
    <x v="88"/>
    <x v="1441"/>
    <x v="97"/>
    <x v="2"/>
    <x v="55"/>
    <x v="19"/>
    <x v="0"/>
    <x v="77"/>
    <x v="74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37"/>
    <x v="27"/>
    <x v="65"/>
    <x v="0"/>
    <x v="23"/>
    <x v="55"/>
    <x v="55"/>
    <x v="51"/>
    <x v="51"/>
    <x v="0"/>
    <x v="2345"/>
    <x v="2624"/>
    <x v="1405"/>
    <x v="357"/>
    <x v="90"/>
    <x v="1442"/>
    <x v="51"/>
    <x v="2"/>
    <x v="114"/>
    <x v="8"/>
    <x v="7"/>
    <x v="262"/>
    <x v="190"/>
    <x v="0"/>
    <x v="0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7"/>
    <x v="30"/>
    <x v="69"/>
    <x v="0"/>
    <x v="26"/>
    <x v="58"/>
    <x v="58"/>
    <x v="54"/>
    <x v="54"/>
    <x v="0"/>
    <x v="2346"/>
    <x v="2625"/>
    <x v="717"/>
    <x v="203"/>
    <x v="42"/>
    <x v="1443"/>
    <x v="74"/>
    <x v="2"/>
    <x v="95"/>
    <x v="19"/>
    <x v="2"/>
    <x v="200"/>
    <x v="543"/>
    <x v="0"/>
    <x v="0"/>
    <x v="2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7"/>
    <x v="30"/>
    <x v="70"/>
    <x v="1"/>
    <x v="26"/>
    <x v="59"/>
    <x v="59"/>
    <x v="55"/>
    <x v="55"/>
    <x v="0"/>
    <x v="2347"/>
    <x v="2626"/>
    <x v="484"/>
    <x v="257"/>
    <x v="72"/>
    <x v="1444"/>
    <x v="43"/>
    <x v="2"/>
    <x v="23"/>
    <x v="18"/>
    <x v="3"/>
    <x v="28"/>
    <x v="2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7"/>
    <x v="48"/>
    <x v="71"/>
    <x v="0"/>
    <x v="42"/>
    <x v="60"/>
    <x v="60"/>
    <x v="56"/>
    <x v="56"/>
    <x v="0"/>
    <x v="2348"/>
    <x v="2627"/>
    <x v="542"/>
    <x v="664"/>
    <x v="73"/>
    <x v="340"/>
    <x v="24"/>
    <x v="2"/>
    <x v="11"/>
    <x v="7"/>
    <x v="3"/>
    <x v="61"/>
    <x v="66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37"/>
    <x v="49"/>
    <x v="72"/>
    <x v="0"/>
    <x v="43"/>
    <x v="61"/>
    <x v="61"/>
    <x v="57"/>
    <x v="57"/>
    <x v="0"/>
    <x v="2349"/>
    <x v="2628"/>
    <x v="1675"/>
    <x v="224"/>
    <x v="70"/>
    <x v="1445"/>
    <x v="89"/>
    <x v="0"/>
    <x v="47"/>
    <x v="35"/>
    <x v="1"/>
    <x v="29"/>
    <x v="522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7"/>
    <x v="50"/>
    <x v="73"/>
    <x v="0"/>
    <x v="44"/>
    <x v="62"/>
    <x v="62"/>
    <x v="58"/>
    <x v="58"/>
    <x v="0"/>
    <x v="2350"/>
    <x v="2629"/>
    <x v="1676"/>
    <x v="254"/>
    <x v="87"/>
    <x v="1446"/>
    <x v="273"/>
    <x v="2"/>
    <x v="171"/>
    <x v="22"/>
    <x v="4"/>
    <x v="226"/>
    <x v="469"/>
    <x v="0"/>
    <x v="0"/>
    <x v="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7"/>
    <x v="51"/>
    <x v="75"/>
    <x v="0"/>
    <x v="45"/>
    <x v="64"/>
    <x v="64"/>
    <x v="60"/>
    <x v="60"/>
    <x v="0"/>
    <x v="2248"/>
    <x v="2630"/>
    <x v="1677"/>
    <x v="471"/>
    <x v="65"/>
    <x v="99"/>
    <x v="76"/>
    <x v="4"/>
    <x v="19"/>
    <x v="18"/>
    <x v="0"/>
    <x v="86"/>
    <x v="6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37"/>
    <x v="52"/>
    <x v="76"/>
    <x v="0"/>
    <x v="46"/>
    <x v="65"/>
    <x v="65"/>
    <x v="61"/>
    <x v="61"/>
    <x v="0"/>
    <x v="1581"/>
    <x v="2631"/>
    <x v="1422"/>
    <x v="99"/>
    <x v="4"/>
    <x v="678"/>
    <x v="206"/>
    <x v="7"/>
    <x v="51"/>
    <x v="63"/>
    <x v="5"/>
    <x v="238"/>
    <x v="211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7"/>
    <x v="30"/>
    <x v="77"/>
    <x v="0"/>
    <x v="26"/>
    <x v="66"/>
    <x v="66"/>
    <x v="62"/>
    <x v="62"/>
    <x v="0"/>
    <x v="2218"/>
    <x v="1935"/>
    <x v="1036"/>
    <x v="318"/>
    <x v="36"/>
    <x v="1447"/>
    <x v="49"/>
    <x v="1"/>
    <x v="61"/>
    <x v="19"/>
    <x v="1"/>
    <x v="88"/>
    <x v="99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7"/>
    <x v="41"/>
    <x v="78"/>
    <x v="0"/>
    <x v="37"/>
    <x v="67"/>
    <x v="67"/>
    <x v="63"/>
    <x v="63"/>
    <x v="0"/>
    <x v="2351"/>
    <x v="2632"/>
    <x v="1113"/>
    <x v="111"/>
    <x v="56"/>
    <x v="1448"/>
    <x v="150"/>
    <x v="2"/>
    <x v="109"/>
    <x v="0"/>
    <x v="3"/>
    <x v="141"/>
    <x v="643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7"/>
    <x v="41"/>
    <x v="79"/>
    <x v="0"/>
    <x v="37"/>
    <x v="68"/>
    <x v="68"/>
    <x v="64"/>
    <x v="64"/>
    <x v="0"/>
    <x v="1436"/>
    <x v="2633"/>
    <x v="478"/>
    <x v="279"/>
    <x v="15"/>
    <x v="1449"/>
    <x v="22"/>
    <x v="8"/>
    <x v="75"/>
    <x v="2"/>
    <x v="2"/>
    <x v="245"/>
    <x v="72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7"/>
    <x v="50"/>
    <x v="80"/>
    <x v="0"/>
    <x v="44"/>
    <x v="69"/>
    <x v="69"/>
    <x v="65"/>
    <x v="65"/>
    <x v="0"/>
    <x v="2352"/>
    <x v="2634"/>
    <x v="468"/>
    <x v="251"/>
    <x v="88"/>
    <x v="1450"/>
    <x v="106"/>
    <x v="2"/>
    <x v="98"/>
    <x v="16"/>
    <x v="1"/>
    <x v="171"/>
    <x v="21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7"/>
    <x v="40"/>
    <x v="81"/>
    <x v="0"/>
    <x v="36"/>
    <x v="70"/>
    <x v="70"/>
    <x v="66"/>
    <x v="66"/>
    <x v="0"/>
    <x v="2353"/>
    <x v="2635"/>
    <x v="1678"/>
    <x v="198"/>
    <x v="65"/>
    <x v="659"/>
    <x v="34"/>
    <x v="0"/>
    <x v="80"/>
    <x v="42"/>
    <x v="3"/>
    <x v="155"/>
    <x v="911"/>
    <x v="0"/>
    <x v="0"/>
    <x v="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7"/>
    <x v="55"/>
    <x v="84"/>
    <x v="0"/>
    <x v="47"/>
    <x v="73"/>
    <x v="73"/>
    <x v="69"/>
    <x v="69"/>
    <x v="0"/>
    <x v="2354"/>
    <x v="2636"/>
    <x v="1679"/>
    <x v="665"/>
    <x v="3"/>
    <x v="944"/>
    <x v="217"/>
    <x v="4"/>
    <x v="98"/>
    <x v="165"/>
    <x v="14"/>
    <x v="51"/>
    <x v="187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7"/>
    <x v="56"/>
    <x v="85"/>
    <x v="0"/>
    <x v="48"/>
    <x v="72"/>
    <x v="72"/>
    <x v="68"/>
    <x v="68"/>
    <x v="0"/>
    <x v="2355"/>
    <x v="2637"/>
    <x v="1680"/>
    <x v="373"/>
    <x v="56"/>
    <x v="381"/>
    <x v="40"/>
    <x v="2"/>
    <x v="67"/>
    <x v="35"/>
    <x v="3"/>
    <x v="256"/>
    <x v="19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37"/>
    <x v="57"/>
    <x v="86"/>
    <x v="0"/>
    <x v="49"/>
    <x v="71"/>
    <x v="71"/>
    <x v="67"/>
    <x v="67"/>
    <x v="0"/>
    <x v="1510"/>
    <x v="2638"/>
    <x v="1681"/>
    <x v="329"/>
    <x v="21"/>
    <x v="1098"/>
    <x v="39"/>
    <x v="1"/>
    <x v="13"/>
    <x v="13"/>
    <x v="3"/>
    <x v="49"/>
    <x v="12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37"/>
    <x v="58"/>
    <x v="87"/>
    <x v="0"/>
    <x v="50"/>
    <x v="74"/>
    <x v="74"/>
    <x v="70"/>
    <x v="70"/>
    <x v="0"/>
    <x v="2356"/>
    <x v="2639"/>
    <x v="1682"/>
    <x v="639"/>
    <x v="26"/>
    <x v="700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137"/>
    <x v="18"/>
    <x v="88"/>
    <x v="0"/>
    <x v="18"/>
    <x v="75"/>
    <x v="75"/>
    <x v="71"/>
    <x v="71"/>
    <x v="0"/>
    <x v="2357"/>
    <x v="2640"/>
    <x v="1683"/>
    <x v="107"/>
    <x v="85"/>
    <x v="542"/>
    <x v="274"/>
    <x v="1"/>
    <x v="186"/>
    <x v="166"/>
    <x v="28"/>
    <x v="392"/>
    <x v="132"/>
    <x v="0"/>
    <x v="0"/>
    <x v="55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37"/>
    <x v="50"/>
    <x v="89"/>
    <x v="2"/>
    <x v="44"/>
    <x v="76"/>
    <x v="76"/>
    <x v="72"/>
    <x v="72"/>
    <x v="0"/>
    <x v="2358"/>
    <x v="2641"/>
    <x v="377"/>
    <x v="154"/>
    <x v="92"/>
    <x v="1451"/>
    <x v="217"/>
    <x v="0"/>
    <x v="144"/>
    <x v="7"/>
    <x v="2"/>
    <x v="286"/>
    <x v="142"/>
    <x v="0"/>
    <x v="0"/>
    <x v="1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7"/>
    <x v="34"/>
    <x v="90"/>
    <x v="0"/>
    <x v="30"/>
    <x v="77"/>
    <x v="77"/>
    <x v="73"/>
    <x v="73"/>
    <x v="0"/>
    <x v="912"/>
    <x v="2642"/>
    <x v="1684"/>
    <x v="302"/>
    <x v="13"/>
    <x v="498"/>
    <x v="72"/>
    <x v="1"/>
    <x v="34"/>
    <x v="89"/>
    <x v="1"/>
    <x v="162"/>
    <x v="45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7"/>
    <x v="52"/>
    <x v="91"/>
    <x v="0"/>
    <x v="46"/>
    <x v="78"/>
    <x v="78"/>
    <x v="74"/>
    <x v="74"/>
    <x v="0"/>
    <x v="2359"/>
    <x v="2643"/>
    <x v="1497"/>
    <x v="318"/>
    <x v="25"/>
    <x v="1452"/>
    <x v="135"/>
    <x v="5"/>
    <x v="73"/>
    <x v="136"/>
    <x v="2"/>
    <x v="281"/>
    <x v="37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7"/>
    <x v="49"/>
    <x v="92"/>
    <x v="0"/>
    <x v="43"/>
    <x v="79"/>
    <x v="79"/>
    <x v="75"/>
    <x v="75"/>
    <x v="0"/>
    <x v="2360"/>
    <x v="2644"/>
    <x v="1685"/>
    <x v="666"/>
    <x v="11"/>
    <x v="1182"/>
    <x v="166"/>
    <x v="1"/>
    <x v="39"/>
    <x v="31"/>
    <x v="2"/>
    <x v="144"/>
    <x v="319"/>
    <x v="0"/>
    <x v="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7"/>
    <x v="55"/>
    <x v="93"/>
    <x v="0"/>
    <x v="47"/>
    <x v="80"/>
    <x v="80"/>
    <x v="76"/>
    <x v="76"/>
    <x v="0"/>
    <x v="2361"/>
    <x v="2645"/>
    <x v="1686"/>
    <x v="667"/>
    <x v="14"/>
    <x v="294"/>
    <x v="275"/>
    <x v="12"/>
    <x v="110"/>
    <x v="167"/>
    <x v="9"/>
    <x v="393"/>
    <x v="740"/>
    <x v="0"/>
    <x v="0"/>
    <x v="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8"/>
    <x v="11"/>
    <x v="21"/>
    <x v="1"/>
    <x v="11"/>
    <x v="20"/>
    <x v="20"/>
    <x v="20"/>
    <x v="20"/>
    <x v="0"/>
    <x v="2362"/>
    <x v="2646"/>
    <x v="1104"/>
    <x v="201"/>
    <x v="44"/>
    <x v="1453"/>
    <x v="38"/>
    <x v="2"/>
    <x v="21"/>
    <x v="7"/>
    <x v="3"/>
    <x v="81"/>
    <x v="109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38"/>
    <x v="24"/>
    <x v="31"/>
    <x v="0"/>
    <x v="21"/>
    <x v="27"/>
    <x v="27"/>
    <x v="23"/>
    <x v="23"/>
    <x v="0"/>
    <x v="2363"/>
    <x v="2647"/>
    <x v="1054"/>
    <x v="142"/>
    <x v="74"/>
    <x v="1454"/>
    <x v="180"/>
    <x v="2"/>
    <x v="28"/>
    <x v="46"/>
    <x v="7"/>
    <x v="145"/>
    <x v="380"/>
    <x v="0"/>
    <x v="0"/>
    <x v="2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38"/>
    <x v="27"/>
    <x v="35"/>
    <x v="1"/>
    <x v="23"/>
    <x v="30"/>
    <x v="30"/>
    <x v="26"/>
    <x v="26"/>
    <x v="0"/>
    <x v="2364"/>
    <x v="2648"/>
    <x v="1687"/>
    <x v="199"/>
    <x v="49"/>
    <x v="246"/>
    <x v="43"/>
    <x v="0"/>
    <x v="56"/>
    <x v="16"/>
    <x v="2"/>
    <x v="184"/>
    <x v="1097"/>
    <x v="0"/>
    <x v="0"/>
    <x v="22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8"/>
    <x v="30"/>
    <x v="38"/>
    <x v="1"/>
    <x v="26"/>
    <x v="33"/>
    <x v="33"/>
    <x v="29"/>
    <x v="29"/>
    <x v="0"/>
    <x v="2365"/>
    <x v="2649"/>
    <x v="1688"/>
    <x v="69"/>
    <x v="54"/>
    <x v="731"/>
    <x v="79"/>
    <x v="0"/>
    <x v="56"/>
    <x v="22"/>
    <x v="1"/>
    <x v="50"/>
    <x v="821"/>
    <x v="0"/>
    <x v="0"/>
    <x v="1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8"/>
    <x v="34"/>
    <x v="42"/>
    <x v="0"/>
    <x v="30"/>
    <x v="37"/>
    <x v="37"/>
    <x v="33"/>
    <x v="33"/>
    <x v="0"/>
    <x v="2366"/>
    <x v="2650"/>
    <x v="1689"/>
    <x v="96"/>
    <x v="16"/>
    <x v="35"/>
    <x v="51"/>
    <x v="0"/>
    <x v="72"/>
    <x v="43"/>
    <x v="3"/>
    <x v="64"/>
    <x v="13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8"/>
    <x v="37"/>
    <x v="46"/>
    <x v="0"/>
    <x v="33"/>
    <x v="40"/>
    <x v="40"/>
    <x v="36"/>
    <x v="36"/>
    <x v="0"/>
    <x v="2367"/>
    <x v="2651"/>
    <x v="1690"/>
    <x v="223"/>
    <x v="56"/>
    <x v="1245"/>
    <x v="13"/>
    <x v="7"/>
    <x v="64"/>
    <x v="50"/>
    <x v="3"/>
    <x v="199"/>
    <x v="109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38"/>
    <x v="40"/>
    <x v="51"/>
    <x v="0"/>
    <x v="36"/>
    <x v="45"/>
    <x v="45"/>
    <x v="41"/>
    <x v="41"/>
    <x v="0"/>
    <x v="901"/>
    <x v="2652"/>
    <x v="1139"/>
    <x v="149"/>
    <x v="24"/>
    <x v="1455"/>
    <x v="10"/>
    <x v="1"/>
    <x v="109"/>
    <x v="1"/>
    <x v="7"/>
    <x v="14"/>
    <x v="837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8"/>
    <x v="42"/>
    <x v="62"/>
    <x v="0"/>
    <x v="38"/>
    <x v="47"/>
    <x v="47"/>
    <x v="43"/>
    <x v="43"/>
    <x v="0"/>
    <x v="2368"/>
    <x v="2653"/>
    <x v="1137"/>
    <x v="12"/>
    <x v="17"/>
    <x v="1456"/>
    <x v="122"/>
    <x v="0"/>
    <x v="68"/>
    <x v="35"/>
    <x v="11"/>
    <x v="193"/>
    <x v="383"/>
    <x v="0"/>
    <x v="0"/>
    <x v="1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38"/>
    <x v="46"/>
    <x v="63"/>
    <x v="0"/>
    <x v="41"/>
    <x v="53"/>
    <x v="53"/>
    <x v="49"/>
    <x v="49"/>
    <x v="0"/>
    <x v="2369"/>
    <x v="2654"/>
    <x v="1691"/>
    <x v="175"/>
    <x v="89"/>
    <x v="868"/>
    <x v="43"/>
    <x v="2"/>
    <x v="20"/>
    <x v="23"/>
    <x v="0"/>
    <x v="97"/>
    <x v="109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38"/>
    <x v="27"/>
    <x v="65"/>
    <x v="0"/>
    <x v="23"/>
    <x v="55"/>
    <x v="55"/>
    <x v="51"/>
    <x v="51"/>
    <x v="0"/>
    <x v="2370"/>
    <x v="2655"/>
    <x v="1692"/>
    <x v="539"/>
    <x v="30"/>
    <x v="1457"/>
    <x v="98"/>
    <x v="2"/>
    <x v="93"/>
    <x v="16"/>
    <x v="2"/>
    <x v="110"/>
    <x v="9"/>
    <x v="0"/>
    <x v="0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8"/>
    <x v="30"/>
    <x v="69"/>
    <x v="0"/>
    <x v="26"/>
    <x v="58"/>
    <x v="58"/>
    <x v="54"/>
    <x v="54"/>
    <x v="0"/>
    <x v="2371"/>
    <x v="2656"/>
    <x v="230"/>
    <x v="38"/>
    <x v="75"/>
    <x v="1458"/>
    <x v="66"/>
    <x v="2"/>
    <x v="132"/>
    <x v="17"/>
    <x v="2"/>
    <x v="246"/>
    <x v="62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8"/>
    <x v="30"/>
    <x v="70"/>
    <x v="1"/>
    <x v="26"/>
    <x v="59"/>
    <x v="59"/>
    <x v="55"/>
    <x v="55"/>
    <x v="0"/>
    <x v="2372"/>
    <x v="1551"/>
    <x v="1525"/>
    <x v="112"/>
    <x v="67"/>
    <x v="1104"/>
    <x v="61"/>
    <x v="2"/>
    <x v="13"/>
    <x v="16"/>
    <x v="2"/>
    <x v="23"/>
    <x v="11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8"/>
    <x v="48"/>
    <x v="71"/>
    <x v="0"/>
    <x v="42"/>
    <x v="60"/>
    <x v="60"/>
    <x v="56"/>
    <x v="56"/>
    <x v="0"/>
    <x v="2373"/>
    <x v="2657"/>
    <x v="1693"/>
    <x v="164"/>
    <x v="83"/>
    <x v="1459"/>
    <x v="61"/>
    <x v="1"/>
    <x v="17"/>
    <x v="31"/>
    <x v="3"/>
    <x v="23"/>
    <x v="110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38"/>
    <x v="49"/>
    <x v="72"/>
    <x v="0"/>
    <x v="43"/>
    <x v="61"/>
    <x v="61"/>
    <x v="57"/>
    <x v="57"/>
    <x v="0"/>
    <x v="2374"/>
    <x v="2658"/>
    <x v="1496"/>
    <x v="421"/>
    <x v="38"/>
    <x v="908"/>
    <x v="149"/>
    <x v="1"/>
    <x v="103"/>
    <x v="19"/>
    <x v="2"/>
    <x v="252"/>
    <x v="83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8"/>
    <x v="50"/>
    <x v="73"/>
    <x v="0"/>
    <x v="44"/>
    <x v="62"/>
    <x v="62"/>
    <x v="58"/>
    <x v="58"/>
    <x v="0"/>
    <x v="2375"/>
    <x v="2659"/>
    <x v="416"/>
    <x v="264"/>
    <x v="67"/>
    <x v="1460"/>
    <x v="248"/>
    <x v="7"/>
    <x v="157"/>
    <x v="18"/>
    <x v="8"/>
    <x v="247"/>
    <x v="407"/>
    <x v="0"/>
    <x v="0"/>
    <x v="23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8"/>
    <x v="51"/>
    <x v="75"/>
    <x v="0"/>
    <x v="45"/>
    <x v="64"/>
    <x v="64"/>
    <x v="60"/>
    <x v="60"/>
    <x v="0"/>
    <x v="2376"/>
    <x v="2660"/>
    <x v="1176"/>
    <x v="221"/>
    <x v="65"/>
    <x v="1461"/>
    <x v="91"/>
    <x v="1"/>
    <x v="32"/>
    <x v="18"/>
    <x v="2"/>
    <x v="21"/>
    <x v="14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38"/>
    <x v="52"/>
    <x v="76"/>
    <x v="0"/>
    <x v="46"/>
    <x v="65"/>
    <x v="65"/>
    <x v="61"/>
    <x v="61"/>
    <x v="0"/>
    <x v="2377"/>
    <x v="2661"/>
    <x v="745"/>
    <x v="108"/>
    <x v="23"/>
    <x v="700"/>
    <x v="17"/>
    <x v="7"/>
    <x v="75"/>
    <x v="59"/>
    <x v="4"/>
    <x v="34"/>
    <x v="10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8"/>
    <x v="30"/>
    <x v="77"/>
    <x v="0"/>
    <x v="26"/>
    <x v="66"/>
    <x v="66"/>
    <x v="62"/>
    <x v="62"/>
    <x v="0"/>
    <x v="2378"/>
    <x v="2662"/>
    <x v="644"/>
    <x v="174"/>
    <x v="68"/>
    <x v="1462"/>
    <x v="13"/>
    <x v="2"/>
    <x v="8"/>
    <x v="16"/>
    <x v="1"/>
    <x v="9"/>
    <x v="22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8"/>
    <x v="41"/>
    <x v="78"/>
    <x v="0"/>
    <x v="37"/>
    <x v="67"/>
    <x v="67"/>
    <x v="63"/>
    <x v="63"/>
    <x v="0"/>
    <x v="700"/>
    <x v="2663"/>
    <x v="30"/>
    <x v="605"/>
    <x v="45"/>
    <x v="978"/>
    <x v="15"/>
    <x v="7"/>
    <x v="75"/>
    <x v="8"/>
    <x v="3"/>
    <x v="38"/>
    <x v="59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8"/>
    <x v="41"/>
    <x v="79"/>
    <x v="0"/>
    <x v="37"/>
    <x v="68"/>
    <x v="68"/>
    <x v="64"/>
    <x v="64"/>
    <x v="0"/>
    <x v="2379"/>
    <x v="2664"/>
    <x v="1694"/>
    <x v="103"/>
    <x v="57"/>
    <x v="1463"/>
    <x v="56"/>
    <x v="1"/>
    <x v="34"/>
    <x v="35"/>
    <x v="4"/>
    <x v="242"/>
    <x v="17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8"/>
    <x v="50"/>
    <x v="80"/>
    <x v="0"/>
    <x v="44"/>
    <x v="69"/>
    <x v="69"/>
    <x v="65"/>
    <x v="65"/>
    <x v="0"/>
    <x v="2380"/>
    <x v="2307"/>
    <x v="1666"/>
    <x v="204"/>
    <x v="74"/>
    <x v="849"/>
    <x v="170"/>
    <x v="2"/>
    <x v="177"/>
    <x v="19"/>
    <x v="2"/>
    <x v="182"/>
    <x v="263"/>
    <x v="0"/>
    <x v="0"/>
    <x v="2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8"/>
    <x v="40"/>
    <x v="81"/>
    <x v="0"/>
    <x v="36"/>
    <x v="70"/>
    <x v="70"/>
    <x v="66"/>
    <x v="66"/>
    <x v="0"/>
    <x v="2381"/>
    <x v="2665"/>
    <x v="124"/>
    <x v="605"/>
    <x v="38"/>
    <x v="1464"/>
    <x v="13"/>
    <x v="8"/>
    <x v="56"/>
    <x v="105"/>
    <x v="1"/>
    <x v="178"/>
    <x v="367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8"/>
    <x v="55"/>
    <x v="84"/>
    <x v="0"/>
    <x v="47"/>
    <x v="73"/>
    <x v="73"/>
    <x v="69"/>
    <x v="69"/>
    <x v="0"/>
    <x v="2382"/>
    <x v="2666"/>
    <x v="1695"/>
    <x v="668"/>
    <x v="12"/>
    <x v="733"/>
    <x v="273"/>
    <x v="4"/>
    <x v="51"/>
    <x v="162"/>
    <x v="7"/>
    <x v="366"/>
    <x v="906"/>
    <x v="0"/>
    <x v="0"/>
    <x v="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8"/>
    <x v="56"/>
    <x v="85"/>
    <x v="0"/>
    <x v="48"/>
    <x v="72"/>
    <x v="72"/>
    <x v="68"/>
    <x v="68"/>
    <x v="0"/>
    <x v="2383"/>
    <x v="2667"/>
    <x v="1696"/>
    <x v="106"/>
    <x v="54"/>
    <x v="1465"/>
    <x v="143"/>
    <x v="1"/>
    <x v="158"/>
    <x v="1"/>
    <x v="2"/>
    <x v="332"/>
    <x v="201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38"/>
    <x v="57"/>
    <x v="86"/>
    <x v="0"/>
    <x v="49"/>
    <x v="71"/>
    <x v="71"/>
    <x v="67"/>
    <x v="67"/>
    <x v="0"/>
    <x v="2384"/>
    <x v="2668"/>
    <x v="256"/>
    <x v="221"/>
    <x v="21"/>
    <x v="102"/>
    <x v="37"/>
    <x v="1"/>
    <x v="13"/>
    <x v="35"/>
    <x v="1"/>
    <x v="21"/>
    <x v="84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38"/>
    <x v="58"/>
    <x v="87"/>
    <x v="0"/>
    <x v="50"/>
    <x v="74"/>
    <x v="74"/>
    <x v="70"/>
    <x v="70"/>
    <x v="0"/>
    <x v="2385"/>
    <x v="2669"/>
    <x v="136"/>
    <x v="669"/>
    <x v="71"/>
    <x v="534"/>
    <x v="38"/>
    <x v="2"/>
    <x v="32"/>
    <x v="17"/>
    <x v="3"/>
    <x v="37"/>
    <x v="110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138"/>
    <x v="18"/>
    <x v="88"/>
    <x v="0"/>
    <x v="18"/>
    <x v="75"/>
    <x v="75"/>
    <x v="71"/>
    <x v="71"/>
    <x v="0"/>
    <x v="2386"/>
    <x v="2670"/>
    <x v="1697"/>
    <x v="106"/>
    <x v="69"/>
    <x v="221"/>
    <x v="205"/>
    <x v="2"/>
    <x v="63"/>
    <x v="145"/>
    <x v="10"/>
    <x v="394"/>
    <x v="44"/>
    <x v="0"/>
    <x v="0"/>
    <x v="1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38"/>
    <x v="50"/>
    <x v="89"/>
    <x v="2"/>
    <x v="44"/>
    <x v="76"/>
    <x v="76"/>
    <x v="72"/>
    <x v="72"/>
    <x v="0"/>
    <x v="2387"/>
    <x v="2671"/>
    <x v="1698"/>
    <x v="188"/>
    <x v="43"/>
    <x v="445"/>
    <x v="36"/>
    <x v="2"/>
    <x v="187"/>
    <x v="2"/>
    <x v="9"/>
    <x v="395"/>
    <x v="754"/>
    <x v="0"/>
    <x v="0"/>
    <x v="56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8"/>
    <x v="34"/>
    <x v="90"/>
    <x v="0"/>
    <x v="30"/>
    <x v="77"/>
    <x v="77"/>
    <x v="73"/>
    <x v="73"/>
    <x v="0"/>
    <x v="2388"/>
    <x v="2672"/>
    <x v="1699"/>
    <x v="605"/>
    <x v="23"/>
    <x v="1163"/>
    <x v="14"/>
    <x v="4"/>
    <x v="109"/>
    <x v="168"/>
    <x v="3"/>
    <x v="389"/>
    <x v="282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8"/>
    <x v="52"/>
    <x v="91"/>
    <x v="0"/>
    <x v="46"/>
    <x v="78"/>
    <x v="78"/>
    <x v="74"/>
    <x v="74"/>
    <x v="0"/>
    <x v="2389"/>
    <x v="2673"/>
    <x v="374"/>
    <x v="95"/>
    <x v="27"/>
    <x v="932"/>
    <x v="137"/>
    <x v="4"/>
    <x v="34"/>
    <x v="20"/>
    <x v="3"/>
    <x v="94"/>
    <x v="44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8"/>
    <x v="49"/>
    <x v="92"/>
    <x v="0"/>
    <x v="43"/>
    <x v="79"/>
    <x v="79"/>
    <x v="75"/>
    <x v="75"/>
    <x v="0"/>
    <x v="2164"/>
    <x v="2674"/>
    <x v="1700"/>
    <x v="670"/>
    <x v="11"/>
    <x v="1466"/>
    <x v="238"/>
    <x v="2"/>
    <x v="95"/>
    <x v="15"/>
    <x v="8"/>
    <x v="284"/>
    <x v="153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8"/>
    <x v="55"/>
    <x v="93"/>
    <x v="0"/>
    <x v="47"/>
    <x v="80"/>
    <x v="80"/>
    <x v="76"/>
    <x v="76"/>
    <x v="0"/>
    <x v="2390"/>
    <x v="2675"/>
    <x v="1701"/>
    <x v="671"/>
    <x v="12"/>
    <x v="4"/>
    <x v="261"/>
    <x v="16"/>
    <x v="57"/>
    <x v="114"/>
    <x v="4"/>
    <x v="396"/>
    <x v="62"/>
    <x v="0"/>
    <x v="0"/>
    <x v="20"/>
    <x v="8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39"/>
    <x v="39"/>
    <x v="47"/>
  </r>
  <r>
    <x v="138"/>
    <x v="24"/>
    <x v="94"/>
    <x v="2"/>
    <x v="21"/>
    <x v="81"/>
    <x v="81"/>
    <x v="77"/>
    <x v="77"/>
    <x v="0"/>
    <x v="1919"/>
    <x v="2676"/>
    <x v="238"/>
    <x v="374"/>
    <x v="61"/>
    <x v="1467"/>
    <x v="206"/>
    <x v="2"/>
    <x v="98"/>
    <x v="1"/>
    <x v="5"/>
    <x v="262"/>
    <x v="79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38"/>
    <x v="46"/>
    <x v="95"/>
    <x v="0"/>
    <x v="41"/>
    <x v="82"/>
    <x v="82"/>
    <x v="78"/>
    <x v="78"/>
    <x v="0"/>
    <x v="2391"/>
    <x v="2677"/>
    <x v="1095"/>
    <x v="255"/>
    <x v="63"/>
    <x v="1468"/>
    <x v="59"/>
    <x v="2"/>
    <x v="42"/>
    <x v="16"/>
    <x v="1"/>
    <x v="160"/>
    <x v="21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38"/>
    <x v="48"/>
    <x v="96"/>
    <x v="0"/>
    <x v="42"/>
    <x v="83"/>
    <x v="83"/>
    <x v="79"/>
    <x v="79"/>
    <x v="0"/>
    <x v="2392"/>
    <x v="2678"/>
    <x v="1586"/>
    <x v="174"/>
    <x v="87"/>
    <x v="1469"/>
    <x v="150"/>
    <x v="2"/>
    <x v="72"/>
    <x v="15"/>
    <x v="3"/>
    <x v="11"/>
    <x v="91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38"/>
    <x v="59"/>
    <x v="97"/>
    <x v="0"/>
    <x v="51"/>
    <x v="84"/>
    <x v="84"/>
    <x v="80"/>
    <x v="80"/>
    <x v="0"/>
    <x v="2393"/>
    <x v="2679"/>
    <x v="1702"/>
    <x v="422"/>
    <x v="62"/>
    <x v="529"/>
    <x v="106"/>
    <x v="2"/>
    <x v="17"/>
    <x v="9"/>
    <x v="2"/>
    <x v="148"/>
    <x v="96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38"/>
    <x v="60"/>
    <x v="98"/>
    <x v="0"/>
    <x v="52"/>
    <x v="85"/>
    <x v="85"/>
    <x v="81"/>
    <x v="81"/>
    <x v="0"/>
    <x v="2394"/>
    <x v="2680"/>
    <x v="472"/>
    <x v="237"/>
    <x v="82"/>
    <x v="461"/>
    <x v="161"/>
    <x v="2"/>
    <x v="94"/>
    <x v="50"/>
    <x v="0"/>
    <x v="274"/>
    <x v="95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38"/>
    <x v="61"/>
    <x v="99"/>
    <x v="0"/>
    <x v="53"/>
    <x v="86"/>
    <x v="86"/>
    <x v="82"/>
    <x v="82"/>
    <x v="0"/>
    <x v="2395"/>
    <x v="2681"/>
    <x v="115"/>
    <x v="621"/>
    <x v="54"/>
    <x v="527"/>
    <x v="137"/>
    <x v="0"/>
    <x v="130"/>
    <x v="69"/>
    <x v="11"/>
    <x v="247"/>
    <x v="84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39"/>
    <x v="24"/>
    <x v="31"/>
    <x v="0"/>
    <x v="21"/>
    <x v="27"/>
    <x v="27"/>
    <x v="23"/>
    <x v="23"/>
    <x v="0"/>
    <x v="2396"/>
    <x v="2682"/>
    <x v="1703"/>
    <x v="596"/>
    <x v="90"/>
    <x v="1470"/>
    <x v="116"/>
    <x v="0"/>
    <x v="41"/>
    <x v="48"/>
    <x v="4"/>
    <x v="397"/>
    <x v="687"/>
    <x v="0"/>
    <x v="0"/>
    <x v="5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39"/>
    <x v="27"/>
    <x v="35"/>
    <x v="1"/>
    <x v="23"/>
    <x v="30"/>
    <x v="30"/>
    <x v="26"/>
    <x v="26"/>
    <x v="0"/>
    <x v="2397"/>
    <x v="2683"/>
    <x v="1704"/>
    <x v="36"/>
    <x v="30"/>
    <x v="788"/>
    <x v="108"/>
    <x v="2"/>
    <x v="44"/>
    <x v="13"/>
    <x v="1"/>
    <x v="200"/>
    <x v="1012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9"/>
    <x v="30"/>
    <x v="38"/>
    <x v="1"/>
    <x v="26"/>
    <x v="33"/>
    <x v="33"/>
    <x v="29"/>
    <x v="29"/>
    <x v="0"/>
    <x v="2398"/>
    <x v="2684"/>
    <x v="895"/>
    <x v="188"/>
    <x v="54"/>
    <x v="837"/>
    <x v="43"/>
    <x v="2"/>
    <x v="124"/>
    <x v="31"/>
    <x v="4"/>
    <x v="131"/>
    <x v="105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9"/>
    <x v="34"/>
    <x v="42"/>
    <x v="0"/>
    <x v="30"/>
    <x v="37"/>
    <x v="37"/>
    <x v="33"/>
    <x v="33"/>
    <x v="0"/>
    <x v="2399"/>
    <x v="2685"/>
    <x v="1705"/>
    <x v="102"/>
    <x v="10"/>
    <x v="175"/>
    <x v="66"/>
    <x v="0"/>
    <x v="5"/>
    <x v="14"/>
    <x v="0"/>
    <x v="344"/>
    <x v="8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39"/>
    <x v="37"/>
    <x v="46"/>
    <x v="0"/>
    <x v="33"/>
    <x v="40"/>
    <x v="40"/>
    <x v="36"/>
    <x v="36"/>
    <x v="0"/>
    <x v="2400"/>
    <x v="2686"/>
    <x v="1706"/>
    <x v="126"/>
    <x v="65"/>
    <x v="85"/>
    <x v="64"/>
    <x v="1"/>
    <x v="51"/>
    <x v="54"/>
    <x v="1"/>
    <x v="224"/>
    <x v="6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39"/>
    <x v="40"/>
    <x v="51"/>
    <x v="0"/>
    <x v="36"/>
    <x v="45"/>
    <x v="45"/>
    <x v="41"/>
    <x v="41"/>
    <x v="0"/>
    <x v="2401"/>
    <x v="2687"/>
    <x v="1073"/>
    <x v="67"/>
    <x v="24"/>
    <x v="1471"/>
    <x v="17"/>
    <x v="2"/>
    <x v="69"/>
    <x v="4"/>
    <x v="2"/>
    <x v="153"/>
    <x v="3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9"/>
    <x v="42"/>
    <x v="62"/>
    <x v="0"/>
    <x v="38"/>
    <x v="47"/>
    <x v="47"/>
    <x v="43"/>
    <x v="43"/>
    <x v="0"/>
    <x v="2402"/>
    <x v="2688"/>
    <x v="1707"/>
    <x v="159"/>
    <x v="13"/>
    <x v="1472"/>
    <x v="119"/>
    <x v="2"/>
    <x v="123"/>
    <x v="31"/>
    <x v="0"/>
    <x v="327"/>
    <x v="293"/>
    <x v="0"/>
    <x v="0"/>
    <x v="1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39"/>
    <x v="46"/>
    <x v="63"/>
    <x v="0"/>
    <x v="41"/>
    <x v="53"/>
    <x v="53"/>
    <x v="49"/>
    <x v="49"/>
    <x v="0"/>
    <x v="2403"/>
    <x v="2689"/>
    <x v="442"/>
    <x v="390"/>
    <x v="71"/>
    <x v="1473"/>
    <x v="82"/>
    <x v="2"/>
    <x v="51"/>
    <x v="19"/>
    <x v="3"/>
    <x v="177"/>
    <x v="554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39"/>
    <x v="27"/>
    <x v="65"/>
    <x v="0"/>
    <x v="23"/>
    <x v="55"/>
    <x v="55"/>
    <x v="51"/>
    <x v="51"/>
    <x v="0"/>
    <x v="2404"/>
    <x v="2690"/>
    <x v="307"/>
    <x v="254"/>
    <x v="58"/>
    <x v="816"/>
    <x v="53"/>
    <x v="2"/>
    <x v="95"/>
    <x v="31"/>
    <x v="4"/>
    <x v="22"/>
    <x v="210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39"/>
    <x v="30"/>
    <x v="69"/>
    <x v="0"/>
    <x v="26"/>
    <x v="58"/>
    <x v="58"/>
    <x v="54"/>
    <x v="54"/>
    <x v="0"/>
    <x v="2405"/>
    <x v="2691"/>
    <x v="748"/>
    <x v="408"/>
    <x v="76"/>
    <x v="1474"/>
    <x v="58"/>
    <x v="2"/>
    <x v="121"/>
    <x v="22"/>
    <x v="0"/>
    <x v="256"/>
    <x v="171"/>
    <x v="0"/>
    <x v="0"/>
    <x v="8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9"/>
    <x v="30"/>
    <x v="70"/>
    <x v="1"/>
    <x v="26"/>
    <x v="59"/>
    <x v="59"/>
    <x v="55"/>
    <x v="55"/>
    <x v="0"/>
    <x v="2406"/>
    <x v="2692"/>
    <x v="1124"/>
    <x v="192"/>
    <x v="74"/>
    <x v="926"/>
    <x v="33"/>
    <x v="2"/>
    <x v="60"/>
    <x v="23"/>
    <x v="3"/>
    <x v="46"/>
    <x v="7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9"/>
    <x v="48"/>
    <x v="71"/>
    <x v="0"/>
    <x v="42"/>
    <x v="60"/>
    <x v="60"/>
    <x v="56"/>
    <x v="56"/>
    <x v="0"/>
    <x v="2407"/>
    <x v="2693"/>
    <x v="228"/>
    <x v="480"/>
    <x v="44"/>
    <x v="1034"/>
    <x v="37"/>
    <x v="2"/>
    <x v="48"/>
    <x v="19"/>
    <x v="3"/>
    <x v="170"/>
    <x v="10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39"/>
    <x v="49"/>
    <x v="72"/>
    <x v="0"/>
    <x v="43"/>
    <x v="61"/>
    <x v="61"/>
    <x v="57"/>
    <x v="57"/>
    <x v="0"/>
    <x v="2408"/>
    <x v="2694"/>
    <x v="503"/>
    <x v="385"/>
    <x v="25"/>
    <x v="1475"/>
    <x v="56"/>
    <x v="0"/>
    <x v="5"/>
    <x v="22"/>
    <x v="2"/>
    <x v="75"/>
    <x v="480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9"/>
    <x v="50"/>
    <x v="73"/>
    <x v="0"/>
    <x v="44"/>
    <x v="62"/>
    <x v="62"/>
    <x v="58"/>
    <x v="58"/>
    <x v="0"/>
    <x v="2409"/>
    <x v="2695"/>
    <x v="1708"/>
    <x v="397"/>
    <x v="69"/>
    <x v="805"/>
    <x v="132"/>
    <x v="2"/>
    <x v="178"/>
    <x v="16"/>
    <x v="2"/>
    <x v="350"/>
    <x v="210"/>
    <x v="0"/>
    <x v="0"/>
    <x v="19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9"/>
    <x v="51"/>
    <x v="75"/>
    <x v="0"/>
    <x v="45"/>
    <x v="64"/>
    <x v="64"/>
    <x v="60"/>
    <x v="60"/>
    <x v="0"/>
    <x v="2410"/>
    <x v="2680"/>
    <x v="1709"/>
    <x v="573"/>
    <x v="50"/>
    <x v="531"/>
    <x v="91"/>
    <x v="4"/>
    <x v="21"/>
    <x v="23"/>
    <x v="1"/>
    <x v="24"/>
    <x v="110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39"/>
    <x v="52"/>
    <x v="76"/>
    <x v="0"/>
    <x v="46"/>
    <x v="65"/>
    <x v="65"/>
    <x v="61"/>
    <x v="61"/>
    <x v="0"/>
    <x v="2411"/>
    <x v="2696"/>
    <x v="1710"/>
    <x v="643"/>
    <x v="45"/>
    <x v="56"/>
    <x v="22"/>
    <x v="7"/>
    <x v="48"/>
    <x v="25"/>
    <x v="5"/>
    <x v="224"/>
    <x v="956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9"/>
    <x v="30"/>
    <x v="77"/>
    <x v="0"/>
    <x v="26"/>
    <x v="66"/>
    <x v="66"/>
    <x v="62"/>
    <x v="62"/>
    <x v="0"/>
    <x v="2412"/>
    <x v="2697"/>
    <x v="74"/>
    <x v="352"/>
    <x v="90"/>
    <x v="1476"/>
    <x v="51"/>
    <x v="2"/>
    <x v="130"/>
    <x v="19"/>
    <x v="2"/>
    <x v="199"/>
    <x v="375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39"/>
    <x v="41"/>
    <x v="78"/>
    <x v="0"/>
    <x v="37"/>
    <x v="67"/>
    <x v="67"/>
    <x v="63"/>
    <x v="63"/>
    <x v="0"/>
    <x v="884"/>
    <x v="2698"/>
    <x v="1711"/>
    <x v="276"/>
    <x v="23"/>
    <x v="1031"/>
    <x v="29"/>
    <x v="4"/>
    <x v="48"/>
    <x v="13"/>
    <x v="3"/>
    <x v="82"/>
    <x v="54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9"/>
    <x v="41"/>
    <x v="79"/>
    <x v="0"/>
    <x v="37"/>
    <x v="68"/>
    <x v="68"/>
    <x v="64"/>
    <x v="64"/>
    <x v="0"/>
    <x v="2413"/>
    <x v="2699"/>
    <x v="1712"/>
    <x v="331"/>
    <x v="57"/>
    <x v="1463"/>
    <x v="40"/>
    <x v="2"/>
    <x v="53"/>
    <x v="26"/>
    <x v="0"/>
    <x v="246"/>
    <x v="82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39"/>
    <x v="50"/>
    <x v="80"/>
    <x v="0"/>
    <x v="44"/>
    <x v="69"/>
    <x v="69"/>
    <x v="65"/>
    <x v="65"/>
    <x v="0"/>
    <x v="2414"/>
    <x v="2700"/>
    <x v="22"/>
    <x v="639"/>
    <x v="37"/>
    <x v="1345"/>
    <x v="248"/>
    <x v="0"/>
    <x v="77"/>
    <x v="22"/>
    <x v="0"/>
    <x v="398"/>
    <x v="319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9"/>
    <x v="40"/>
    <x v="81"/>
    <x v="0"/>
    <x v="36"/>
    <x v="70"/>
    <x v="70"/>
    <x v="66"/>
    <x v="66"/>
    <x v="0"/>
    <x v="2415"/>
    <x v="2701"/>
    <x v="781"/>
    <x v="77"/>
    <x v="15"/>
    <x v="1477"/>
    <x v="11"/>
    <x v="1"/>
    <x v="5"/>
    <x v="92"/>
    <x v="3"/>
    <x v="204"/>
    <x v="9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39"/>
    <x v="55"/>
    <x v="84"/>
    <x v="0"/>
    <x v="47"/>
    <x v="73"/>
    <x v="73"/>
    <x v="69"/>
    <x v="69"/>
    <x v="0"/>
    <x v="1524"/>
    <x v="2702"/>
    <x v="1713"/>
    <x v="672"/>
    <x v="6"/>
    <x v="1326"/>
    <x v="185"/>
    <x v="6"/>
    <x v="64"/>
    <x v="169"/>
    <x v="7"/>
    <x v="399"/>
    <x v="507"/>
    <x v="0"/>
    <x v="0"/>
    <x v="2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9"/>
    <x v="56"/>
    <x v="85"/>
    <x v="0"/>
    <x v="48"/>
    <x v="72"/>
    <x v="72"/>
    <x v="68"/>
    <x v="68"/>
    <x v="0"/>
    <x v="2416"/>
    <x v="2703"/>
    <x v="1556"/>
    <x v="112"/>
    <x v="26"/>
    <x v="136"/>
    <x v="182"/>
    <x v="2"/>
    <x v="2"/>
    <x v="42"/>
    <x v="7"/>
    <x v="400"/>
    <x v="1042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39"/>
    <x v="57"/>
    <x v="86"/>
    <x v="0"/>
    <x v="49"/>
    <x v="71"/>
    <x v="71"/>
    <x v="67"/>
    <x v="67"/>
    <x v="0"/>
    <x v="806"/>
    <x v="2704"/>
    <x v="465"/>
    <x v="157"/>
    <x v="24"/>
    <x v="1164"/>
    <x v="37"/>
    <x v="2"/>
    <x v="17"/>
    <x v="9"/>
    <x v="2"/>
    <x v="138"/>
    <x v="21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39"/>
    <x v="58"/>
    <x v="87"/>
    <x v="0"/>
    <x v="50"/>
    <x v="74"/>
    <x v="74"/>
    <x v="70"/>
    <x v="70"/>
    <x v="0"/>
    <x v="2417"/>
    <x v="2705"/>
    <x v="1714"/>
    <x v="314"/>
    <x v="87"/>
    <x v="1478"/>
    <x v="38"/>
    <x v="2"/>
    <x v="19"/>
    <x v="23"/>
    <x v="3"/>
    <x v="43"/>
    <x v="14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139"/>
    <x v="18"/>
    <x v="88"/>
    <x v="0"/>
    <x v="18"/>
    <x v="75"/>
    <x v="75"/>
    <x v="71"/>
    <x v="71"/>
    <x v="0"/>
    <x v="2418"/>
    <x v="2706"/>
    <x v="1715"/>
    <x v="458"/>
    <x v="70"/>
    <x v="1479"/>
    <x v="4"/>
    <x v="8"/>
    <x v="188"/>
    <x v="100"/>
    <x v="8"/>
    <x v="401"/>
    <x v="506"/>
    <x v="0"/>
    <x v="0"/>
    <x v="1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39"/>
    <x v="50"/>
    <x v="89"/>
    <x v="2"/>
    <x v="44"/>
    <x v="76"/>
    <x v="76"/>
    <x v="72"/>
    <x v="72"/>
    <x v="0"/>
    <x v="2419"/>
    <x v="2707"/>
    <x v="1517"/>
    <x v="390"/>
    <x v="87"/>
    <x v="1480"/>
    <x v="265"/>
    <x v="1"/>
    <x v="189"/>
    <x v="26"/>
    <x v="9"/>
    <x v="402"/>
    <x v="276"/>
    <x v="0"/>
    <x v="0"/>
    <x v="58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39"/>
    <x v="34"/>
    <x v="90"/>
    <x v="0"/>
    <x v="30"/>
    <x v="77"/>
    <x v="77"/>
    <x v="73"/>
    <x v="73"/>
    <x v="0"/>
    <x v="2420"/>
    <x v="2708"/>
    <x v="978"/>
    <x v="560"/>
    <x v="4"/>
    <x v="65"/>
    <x v="9"/>
    <x v="2"/>
    <x v="7"/>
    <x v="81"/>
    <x v="2"/>
    <x v="281"/>
    <x v="33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0"/>
    <x v="40"/>
    <x v="30"/>
  </r>
  <r>
    <x v="139"/>
    <x v="52"/>
    <x v="91"/>
    <x v="0"/>
    <x v="46"/>
    <x v="78"/>
    <x v="78"/>
    <x v="74"/>
    <x v="74"/>
    <x v="0"/>
    <x v="2421"/>
    <x v="1403"/>
    <x v="1716"/>
    <x v="420"/>
    <x v="30"/>
    <x v="1481"/>
    <x v="141"/>
    <x v="2"/>
    <x v="5"/>
    <x v="59"/>
    <x v="1"/>
    <x v="313"/>
    <x v="205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39"/>
    <x v="49"/>
    <x v="92"/>
    <x v="0"/>
    <x v="43"/>
    <x v="79"/>
    <x v="79"/>
    <x v="75"/>
    <x v="75"/>
    <x v="0"/>
    <x v="2422"/>
    <x v="2709"/>
    <x v="1717"/>
    <x v="673"/>
    <x v="18"/>
    <x v="1324"/>
    <x v="78"/>
    <x v="7"/>
    <x v="139"/>
    <x v="22"/>
    <x v="1"/>
    <x v="327"/>
    <x v="293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39"/>
    <x v="55"/>
    <x v="93"/>
    <x v="0"/>
    <x v="47"/>
    <x v="80"/>
    <x v="80"/>
    <x v="76"/>
    <x v="76"/>
    <x v="0"/>
    <x v="2423"/>
    <x v="2710"/>
    <x v="1718"/>
    <x v="674"/>
    <x v="7"/>
    <x v="668"/>
    <x v="113"/>
    <x v="14"/>
    <x v="121"/>
    <x v="110"/>
    <x v="0"/>
    <x v="98"/>
    <x v="44"/>
    <x v="0"/>
    <x v="0"/>
    <x v="3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39"/>
    <x v="24"/>
    <x v="94"/>
    <x v="2"/>
    <x v="21"/>
    <x v="81"/>
    <x v="81"/>
    <x v="77"/>
    <x v="77"/>
    <x v="0"/>
    <x v="2424"/>
    <x v="1873"/>
    <x v="238"/>
    <x v="108"/>
    <x v="61"/>
    <x v="1482"/>
    <x v="134"/>
    <x v="1"/>
    <x v="139"/>
    <x v="4"/>
    <x v="4"/>
    <x v="168"/>
    <x v="19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39"/>
    <x v="46"/>
    <x v="95"/>
    <x v="0"/>
    <x v="41"/>
    <x v="82"/>
    <x v="82"/>
    <x v="78"/>
    <x v="78"/>
    <x v="0"/>
    <x v="2425"/>
    <x v="2711"/>
    <x v="1315"/>
    <x v="138"/>
    <x v="33"/>
    <x v="1483"/>
    <x v="113"/>
    <x v="1"/>
    <x v="156"/>
    <x v="16"/>
    <x v="3"/>
    <x v="113"/>
    <x v="419"/>
    <x v="0"/>
    <x v="0"/>
    <x v="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39"/>
    <x v="48"/>
    <x v="96"/>
    <x v="0"/>
    <x v="42"/>
    <x v="83"/>
    <x v="83"/>
    <x v="79"/>
    <x v="79"/>
    <x v="0"/>
    <x v="2426"/>
    <x v="1623"/>
    <x v="612"/>
    <x v="118"/>
    <x v="88"/>
    <x v="1484"/>
    <x v="139"/>
    <x v="2"/>
    <x v="5"/>
    <x v="10"/>
    <x v="3"/>
    <x v="252"/>
    <x v="101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39"/>
    <x v="59"/>
    <x v="97"/>
    <x v="0"/>
    <x v="51"/>
    <x v="84"/>
    <x v="84"/>
    <x v="80"/>
    <x v="80"/>
    <x v="0"/>
    <x v="2427"/>
    <x v="2712"/>
    <x v="1719"/>
    <x v="318"/>
    <x v="56"/>
    <x v="583"/>
    <x v="98"/>
    <x v="2"/>
    <x v="17"/>
    <x v="15"/>
    <x v="8"/>
    <x v="184"/>
    <x v="110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39"/>
    <x v="60"/>
    <x v="98"/>
    <x v="0"/>
    <x v="52"/>
    <x v="85"/>
    <x v="85"/>
    <x v="81"/>
    <x v="81"/>
    <x v="0"/>
    <x v="2428"/>
    <x v="2713"/>
    <x v="1004"/>
    <x v="523"/>
    <x v="49"/>
    <x v="1485"/>
    <x v="146"/>
    <x v="2"/>
    <x v="156"/>
    <x v="46"/>
    <x v="7"/>
    <x v="7"/>
    <x v="293"/>
    <x v="0"/>
    <x v="0"/>
    <x v="103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39"/>
    <x v="61"/>
    <x v="99"/>
    <x v="0"/>
    <x v="53"/>
    <x v="86"/>
    <x v="86"/>
    <x v="82"/>
    <x v="82"/>
    <x v="0"/>
    <x v="2429"/>
    <x v="2714"/>
    <x v="1720"/>
    <x v="315"/>
    <x v="32"/>
    <x v="1486"/>
    <x v="248"/>
    <x v="7"/>
    <x v="132"/>
    <x v="105"/>
    <x v="6"/>
    <x v="189"/>
    <x v="1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40"/>
    <x v="24"/>
    <x v="31"/>
    <x v="0"/>
    <x v="21"/>
    <x v="27"/>
    <x v="27"/>
    <x v="23"/>
    <x v="23"/>
    <x v="0"/>
    <x v="2430"/>
    <x v="2715"/>
    <x v="1721"/>
    <x v="112"/>
    <x v="42"/>
    <x v="1441"/>
    <x v="176"/>
    <x v="1"/>
    <x v="91"/>
    <x v="89"/>
    <x v="7"/>
    <x v="351"/>
    <x v="312"/>
    <x v="0"/>
    <x v="0"/>
    <x v="5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0"/>
    <x v="27"/>
    <x v="35"/>
    <x v="1"/>
    <x v="23"/>
    <x v="30"/>
    <x v="30"/>
    <x v="26"/>
    <x v="26"/>
    <x v="0"/>
    <x v="904"/>
    <x v="2716"/>
    <x v="641"/>
    <x v="629"/>
    <x v="30"/>
    <x v="1487"/>
    <x v="53"/>
    <x v="2"/>
    <x v="103"/>
    <x v="16"/>
    <x v="1"/>
    <x v="93"/>
    <x v="322"/>
    <x v="0"/>
    <x v="0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0"/>
    <x v="30"/>
    <x v="38"/>
    <x v="1"/>
    <x v="26"/>
    <x v="33"/>
    <x v="33"/>
    <x v="29"/>
    <x v="29"/>
    <x v="0"/>
    <x v="2431"/>
    <x v="2717"/>
    <x v="1722"/>
    <x v="69"/>
    <x v="33"/>
    <x v="896"/>
    <x v="61"/>
    <x v="1"/>
    <x v="5"/>
    <x v="23"/>
    <x v="1"/>
    <x v="138"/>
    <x v="1105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0"/>
    <x v="34"/>
    <x v="42"/>
    <x v="0"/>
    <x v="30"/>
    <x v="37"/>
    <x v="37"/>
    <x v="33"/>
    <x v="33"/>
    <x v="0"/>
    <x v="2432"/>
    <x v="2718"/>
    <x v="1082"/>
    <x v="352"/>
    <x v="11"/>
    <x v="752"/>
    <x v="10"/>
    <x v="2"/>
    <x v="48"/>
    <x v="66"/>
    <x v="4"/>
    <x v="289"/>
    <x v="68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0"/>
    <x v="37"/>
    <x v="46"/>
    <x v="0"/>
    <x v="33"/>
    <x v="40"/>
    <x v="40"/>
    <x v="36"/>
    <x v="36"/>
    <x v="0"/>
    <x v="2433"/>
    <x v="2719"/>
    <x v="1723"/>
    <x v="286"/>
    <x v="65"/>
    <x v="1348"/>
    <x v="19"/>
    <x v="1"/>
    <x v="99"/>
    <x v="1"/>
    <x v="0"/>
    <x v="239"/>
    <x v="45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40"/>
    <x v="40"/>
    <x v="51"/>
    <x v="0"/>
    <x v="36"/>
    <x v="45"/>
    <x v="45"/>
    <x v="41"/>
    <x v="41"/>
    <x v="0"/>
    <x v="2434"/>
    <x v="2720"/>
    <x v="42"/>
    <x v="179"/>
    <x v="24"/>
    <x v="908"/>
    <x v="117"/>
    <x v="4"/>
    <x v="64"/>
    <x v="85"/>
    <x v="2"/>
    <x v="162"/>
    <x v="100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0"/>
    <x v="42"/>
    <x v="62"/>
    <x v="0"/>
    <x v="38"/>
    <x v="47"/>
    <x v="47"/>
    <x v="43"/>
    <x v="43"/>
    <x v="0"/>
    <x v="2435"/>
    <x v="2721"/>
    <x v="78"/>
    <x v="223"/>
    <x v="17"/>
    <x v="487"/>
    <x v="34"/>
    <x v="1"/>
    <x v="68"/>
    <x v="22"/>
    <x v="4"/>
    <x v="155"/>
    <x v="319"/>
    <x v="0"/>
    <x v="0"/>
    <x v="1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40"/>
    <x v="46"/>
    <x v="63"/>
    <x v="0"/>
    <x v="41"/>
    <x v="53"/>
    <x v="53"/>
    <x v="49"/>
    <x v="49"/>
    <x v="0"/>
    <x v="2436"/>
    <x v="2722"/>
    <x v="1724"/>
    <x v="634"/>
    <x v="53"/>
    <x v="573"/>
    <x v="17"/>
    <x v="1"/>
    <x v="115"/>
    <x v="13"/>
    <x v="2"/>
    <x v="206"/>
    <x v="841"/>
    <x v="0"/>
    <x v="0"/>
    <x v="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40"/>
    <x v="27"/>
    <x v="65"/>
    <x v="0"/>
    <x v="23"/>
    <x v="55"/>
    <x v="55"/>
    <x v="51"/>
    <x v="51"/>
    <x v="0"/>
    <x v="2437"/>
    <x v="694"/>
    <x v="1725"/>
    <x v="172"/>
    <x v="63"/>
    <x v="1488"/>
    <x v="43"/>
    <x v="2"/>
    <x v="95"/>
    <x v="22"/>
    <x v="1"/>
    <x v="124"/>
    <x v="748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0"/>
    <x v="30"/>
    <x v="69"/>
    <x v="0"/>
    <x v="26"/>
    <x v="58"/>
    <x v="58"/>
    <x v="54"/>
    <x v="54"/>
    <x v="0"/>
    <x v="2438"/>
    <x v="2627"/>
    <x v="755"/>
    <x v="473"/>
    <x v="76"/>
    <x v="1489"/>
    <x v="58"/>
    <x v="2"/>
    <x v="93"/>
    <x v="22"/>
    <x v="1"/>
    <x v="88"/>
    <x v="101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0"/>
    <x v="30"/>
    <x v="70"/>
    <x v="1"/>
    <x v="26"/>
    <x v="59"/>
    <x v="59"/>
    <x v="55"/>
    <x v="55"/>
    <x v="0"/>
    <x v="2439"/>
    <x v="2723"/>
    <x v="993"/>
    <x v="316"/>
    <x v="44"/>
    <x v="1490"/>
    <x v="37"/>
    <x v="2"/>
    <x v="72"/>
    <x v="23"/>
    <x v="3"/>
    <x v="49"/>
    <x v="3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0"/>
    <x v="48"/>
    <x v="71"/>
    <x v="0"/>
    <x v="42"/>
    <x v="60"/>
    <x v="60"/>
    <x v="56"/>
    <x v="56"/>
    <x v="0"/>
    <x v="2440"/>
    <x v="611"/>
    <x v="329"/>
    <x v="622"/>
    <x v="67"/>
    <x v="936"/>
    <x v="71"/>
    <x v="2"/>
    <x v="72"/>
    <x v="31"/>
    <x v="3"/>
    <x v="23"/>
    <x v="110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0"/>
    <x v="49"/>
    <x v="72"/>
    <x v="0"/>
    <x v="43"/>
    <x v="61"/>
    <x v="61"/>
    <x v="57"/>
    <x v="57"/>
    <x v="0"/>
    <x v="2441"/>
    <x v="2724"/>
    <x v="658"/>
    <x v="96"/>
    <x v="57"/>
    <x v="764"/>
    <x v="141"/>
    <x v="2"/>
    <x v="109"/>
    <x v="16"/>
    <x v="3"/>
    <x v="153"/>
    <x v="110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0"/>
    <x v="50"/>
    <x v="73"/>
    <x v="0"/>
    <x v="44"/>
    <x v="62"/>
    <x v="62"/>
    <x v="58"/>
    <x v="58"/>
    <x v="0"/>
    <x v="2442"/>
    <x v="2725"/>
    <x v="1379"/>
    <x v="152"/>
    <x v="46"/>
    <x v="479"/>
    <x v="248"/>
    <x v="0"/>
    <x v="137"/>
    <x v="17"/>
    <x v="0"/>
    <x v="403"/>
    <x v="82"/>
    <x v="0"/>
    <x v="0"/>
    <x v="47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0"/>
    <x v="51"/>
    <x v="75"/>
    <x v="0"/>
    <x v="45"/>
    <x v="64"/>
    <x v="64"/>
    <x v="60"/>
    <x v="60"/>
    <x v="0"/>
    <x v="1691"/>
    <x v="2726"/>
    <x v="1726"/>
    <x v="264"/>
    <x v="24"/>
    <x v="848"/>
    <x v="58"/>
    <x v="1"/>
    <x v="12"/>
    <x v="18"/>
    <x v="3"/>
    <x v="77"/>
    <x v="91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40"/>
    <x v="52"/>
    <x v="76"/>
    <x v="0"/>
    <x v="46"/>
    <x v="65"/>
    <x v="65"/>
    <x v="61"/>
    <x v="61"/>
    <x v="0"/>
    <x v="2443"/>
    <x v="2727"/>
    <x v="1389"/>
    <x v="410"/>
    <x v="45"/>
    <x v="279"/>
    <x v="82"/>
    <x v="0"/>
    <x v="20"/>
    <x v="1"/>
    <x v="0"/>
    <x v="91"/>
    <x v="76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0"/>
    <x v="30"/>
    <x v="77"/>
    <x v="0"/>
    <x v="26"/>
    <x v="66"/>
    <x v="66"/>
    <x v="62"/>
    <x v="62"/>
    <x v="0"/>
    <x v="2444"/>
    <x v="2728"/>
    <x v="530"/>
    <x v="121"/>
    <x v="37"/>
    <x v="1491"/>
    <x v="58"/>
    <x v="1"/>
    <x v="67"/>
    <x v="13"/>
    <x v="3"/>
    <x v="52"/>
    <x v="68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0"/>
    <x v="41"/>
    <x v="78"/>
    <x v="0"/>
    <x v="37"/>
    <x v="67"/>
    <x v="67"/>
    <x v="63"/>
    <x v="63"/>
    <x v="0"/>
    <x v="1462"/>
    <x v="2729"/>
    <x v="374"/>
    <x v="74"/>
    <x v="18"/>
    <x v="124"/>
    <x v="97"/>
    <x v="1"/>
    <x v="55"/>
    <x v="7"/>
    <x v="3"/>
    <x v="148"/>
    <x v="10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0"/>
    <x v="41"/>
    <x v="79"/>
    <x v="0"/>
    <x v="37"/>
    <x v="68"/>
    <x v="68"/>
    <x v="64"/>
    <x v="64"/>
    <x v="0"/>
    <x v="2445"/>
    <x v="2730"/>
    <x v="726"/>
    <x v="389"/>
    <x v="38"/>
    <x v="162"/>
    <x v="12"/>
    <x v="1"/>
    <x v="103"/>
    <x v="26"/>
    <x v="3"/>
    <x v="59"/>
    <x v="24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0"/>
    <x v="50"/>
    <x v="80"/>
    <x v="0"/>
    <x v="44"/>
    <x v="69"/>
    <x v="69"/>
    <x v="65"/>
    <x v="65"/>
    <x v="0"/>
    <x v="2446"/>
    <x v="2731"/>
    <x v="246"/>
    <x v="341"/>
    <x v="76"/>
    <x v="574"/>
    <x v="137"/>
    <x v="2"/>
    <x v="178"/>
    <x v="19"/>
    <x v="1"/>
    <x v="155"/>
    <x v="167"/>
    <x v="0"/>
    <x v="0"/>
    <x v="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0"/>
    <x v="40"/>
    <x v="81"/>
    <x v="0"/>
    <x v="36"/>
    <x v="70"/>
    <x v="70"/>
    <x v="66"/>
    <x v="66"/>
    <x v="0"/>
    <x v="2447"/>
    <x v="2732"/>
    <x v="1727"/>
    <x v="67"/>
    <x v="38"/>
    <x v="712"/>
    <x v="125"/>
    <x v="0"/>
    <x v="5"/>
    <x v="92"/>
    <x v="3"/>
    <x v="9"/>
    <x v="50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0"/>
    <x v="55"/>
    <x v="84"/>
    <x v="0"/>
    <x v="47"/>
    <x v="73"/>
    <x v="73"/>
    <x v="69"/>
    <x v="69"/>
    <x v="0"/>
    <x v="1655"/>
    <x v="2733"/>
    <x v="1728"/>
    <x v="675"/>
    <x v="14"/>
    <x v="853"/>
    <x v="200"/>
    <x v="16"/>
    <x v="80"/>
    <x v="27"/>
    <x v="5"/>
    <x v="2"/>
    <x v="507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0"/>
    <x v="56"/>
    <x v="85"/>
    <x v="0"/>
    <x v="48"/>
    <x v="72"/>
    <x v="72"/>
    <x v="68"/>
    <x v="68"/>
    <x v="0"/>
    <x v="2448"/>
    <x v="2734"/>
    <x v="1569"/>
    <x v="251"/>
    <x v="57"/>
    <x v="1419"/>
    <x v="149"/>
    <x v="1"/>
    <x v="92"/>
    <x v="4"/>
    <x v="0"/>
    <x v="107"/>
    <x v="22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40"/>
    <x v="57"/>
    <x v="86"/>
    <x v="0"/>
    <x v="49"/>
    <x v="71"/>
    <x v="71"/>
    <x v="67"/>
    <x v="67"/>
    <x v="0"/>
    <x v="618"/>
    <x v="2735"/>
    <x v="414"/>
    <x v="318"/>
    <x v="50"/>
    <x v="553"/>
    <x v="37"/>
    <x v="7"/>
    <x v="17"/>
    <x v="35"/>
    <x v="3"/>
    <x v="174"/>
    <x v="12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40"/>
    <x v="58"/>
    <x v="87"/>
    <x v="0"/>
    <x v="50"/>
    <x v="74"/>
    <x v="74"/>
    <x v="70"/>
    <x v="70"/>
    <x v="0"/>
    <x v="2449"/>
    <x v="2736"/>
    <x v="325"/>
    <x v="307"/>
    <x v="83"/>
    <x v="1466"/>
    <x v="38"/>
    <x v="2"/>
    <x v="17"/>
    <x v="17"/>
    <x v="3"/>
    <x v="62"/>
    <x v="110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140"/>
    <x v="18"/>
    <x v="88"/>
    <x v="0"/>
    <x v="18"/>
    <x v="75"/>
    <x v="75"/>
    <x v="71"/>
    <x v="71"/>
    <x v="0"/>
    <x v="2450"/>
    <x v="2737"/>
    <x v="1729"/>
    <x v="163"/>
    <x v="52"/>
    <x v="1492"/>
    <x v="7"/>
    <x v="2"/>
    <x v="138"/>
    <x v="47"/>
    <x v="8"/>
    <x v="359"/>
    <x v="864"/>
    <x v="0"/>
    <x v="0"/>
    <x v="5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40"/>
    <x v="50"/>
    <x v="89"/>
    <x v="2"/>
    <x v="44"/>
    <x v="76"/>
    <x v="76"/>
    <x v="72"/>
    <x v="72"/>
    <x v="0"/>
    <x v="2451"/>
    <x v="2738"/>
    <x v="1730"/>
    <x v="214"/>
    <x v="29"/>
    <x v="1446"/>
    <x v="276"/>
    <x v="4"/>
    <x v="190"/>
    <x v="0"/>
    <x v="11"/>
    <x v="260"/>
    <x v="539"/>
    <x v="0"/>
    <x v="0"/>
    <x v="49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0"/>
    <x v="34"/>
    <x v="90"/>
    <x v="0"/>
    <x v="30"/>
    <x v="77"/>
    <x v="77"/>
    <x v="73"/>
    <x v="73"/>
    <x v="0"/>
    <x v="2452"/>
    <x v="2739"/>
    <x v="1731"/>
    <x v="569"/>
    <x v="45"/>
    <x v="1493"/>
    <x v="15"/>
    <x v="2"/>
    <x v="69"/>
    <x v="101"/>
    <x v="2"/>
    <x v="262"/>
    <x v="711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0"/>
    <x v="52"/>
    <x v="91"/>
    <x v="0"/>
    <x v="46"/>
    <x v="78"/>
    <x v="78"/>
    <x v="74"/>
    <x v="74"/>
    <x v="0"/>
    <x v="2453"/>
    <x v="2740"/>
    <x v="692"/>
    <x v="340"/>
    <x v="30"/>
    <x v="1494"/>
    <x v="22"/>
    <x v="1"/>
    <x v="55"/>
    <x v="1"/>
    <x v="2"/>
    <x v="192"/>
    <x v="65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0"/>
    <x v="49"/>
    <x v="92"/>
    <x v="0"/>
    <x v="43"/>
    <x v="79"/>
    <x v="79"/>
    <x v="75"/>
    <x v="75"/>
    <x v="0"/>
    <x v="2454"/>
    <x v="2741"/>
    <x v="1720"/>
    <x v="676"/>
    <x v="13"/>
    <x v="1495"/>
    <x v="5"/>
    <x v="0"/>
    <x v="98"/>
    <x v="7"/>
    <x v="1"/>
    <x v="210"/>
    <x v="557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0"/>
    <x v="55"/>
    <x v="93"/>
    <x v="0"/>
    <x v="47"/>
    <x v="80"/>
    <x v="80"/>
    <x v="76"/>
    <x v="76"/>
    <x v="0"/>
    <x v="2455"/>
    <x v="2742"/>
    <x v="1732"/>
    <x v="675"/>
    <x v="7"/>
    <x v="1351"/>
    <x v="277"/>
    <x v="10"/>
    <x v="97"/>
    <x v="111"/>
    <x v="5"/>
    <x v="404"/>
    <x v="89"/>
    <x v="0"/>
    <x v="0"/>
    <x v="1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0"/>
    <x v="24"/>
    <x v="94"/>
    <x v="2"/>
    <x v="21"/>
    <x v="81"/>
    <x v="81"/>
    <x v="77"/>
    <x v="77"/>
    <x v="0"/>
    <x v="2456"/>
    <x v="2743"/>
    <x v="239"/>
    <x v="211"/>
    <x v="99"/>
    <x v="1496"/>
    <x v="122"/>
    <x v="2"/>
    <x v="39"/>
    <x v="25"/>
    <x v="4"/>
    <x v="155"/>
    <x v="91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0"/>
    <x v="46"/>
    <x v="95"/>
    <x v="0"/>
    <x v="41"/>
    <x v="82"/>
    <x v="82"/>
    <x v="78"/>
    <x v="78"/>
    <x v="0"/>
    <x v="2457"/>
    <x v="2744"/>
    <x v="863"/>
    <x v="381"/>
    <x v="57"/>
    <x v="1497"/>
    <x v="191"/>
    <x v="2"/>
    <x v="92"/>
    <x v="19"/>
    <x v="2"/>
    <x v="326"/>
    <x v="102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40"/>
    <x v="48"/>
    <x v="96"/>
    <x v="0"/>
    <x v="42"/>
    <x v="83"/>
    <x v="83"/>
    <x v="79"/>
    <x v="79"/>
    <x v="0"/>
    <x v="2458"/>
    <x v="2745"/>
    <x v="1733"/>
    <x v="389"/>
    <x v="86"/>
    <x v="1498"/>
    <x v="83"/>
    <x v="1"/>
    <x v="44"/>
    <x v="1"/>
    <x v="1"/>
    <x v="94"/>
    <x v="19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0"/>
    <x v="59"/>
    <x v="97"/>
    <x v="0"/>
    <x v="51"/>
    <x v="84"/>
    <x v="84"/>
    <x v="80"/>
    <x v="80"/>
    <x v="0"/>
    <x v="2395"/>
    <x v="2746"/>
    <x v="1734"/>
    <x v="497"/>
    <x v="56"/>
    <x v="1319"/>
    <x v="53"/>
    <x v="0"/>
    <x v="11"/>
    <x v="31"/>
    <x v="2"/>
    <x v="128"/>
    <x v="110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40"/>
    <x v="60"/>
    <x v="98"/>
    <x v="0"/>
    <x v="52"/>
    <x v="85"/>
    <x v="85"/>
    <x v="81"/>
    <x v="81"/>
    <x v="0"/>
    <x v="2459"/>
    <x v="2747"/>
    <x v="1735"/>
    <x v="19"/>
    <x v="34"/>
    <x v="1499"/>
    <x v="137"/>
    <x v="2"/>
    <x v="68"/>
    <x v="103"/>
    <x v="9"/>
    <x v="332"/>
    <x v="201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40"/>
    <x v="61"/>
    <x v="99"/>
    <x v="0"/>
    <x v="53"/>
    <x v="86"/>
    <x v="86"/>
    <x v="82"/>
    <x v="82"/>
    <x v="0"/>
    <x v="2460"/>
    <x v="2748"/>
    <x v="1736"/>
    <x v="149"/>
    <x v="17"/>
    <x v="454"/>
    <x v="132"/>
    <x v="2"/>
    <x v="132"/>
    <x v="59"/>
    <x v="7"/>
    <x v="403"/>
    <x v="76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41"/>
    <x v="24"/>
    <x v="31"/>
    <x v="0"/>
    <x v="21"/>
    <x v="27"/>
    <x v="27"/>
    <x v="23"/>
    <x v="23"/>
    <x v="0"/>
    <x v="2461"/>
    <x v="2749"/>
    <x v="1737"/>
    <x v="510"/>
    <x v="85"/>
    <x v="1355"/>
    <x v="215"/>
    <x v="2"/>
    <x v="71"/>
    <x v="103"/>
    <x v="5"/>
    <x v="361"/>
    <x v="659"/>
    <x v="0"/>
    <x v="0"/>
    <x v="2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1"/>
    <x v="27"/>
    <x v="35"/>
    <x v="1"/>
    <x v="23"/>
    <x v="30"/>
    <x v="30"/>
    <x v="26"/>
    <x v="26"/>
    <x v="0"/>
    <x v="1607"/>
    <x v="2750"/>
    <x v="1738"/>
    <x v="434"/>
    <x v="30"/>
    <x v="230"/>
    <x v="25"/>
    <x v="2"/>
    <x v="109"/>
    <x v="19"/>
    <x v="3"/>
    <x v="213"/>
    <x v="1110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1"/>
    <x v="30"/>
    <x v="38"/>
    <x v="1"/>
    <x v="26"/>
    <x v="33"/>
    <x v="33"/>
    <x v="29"/>
    <x v="29"/>
    <x v="0"/>
    <x v="2462"/>
    <x v="2751"/>
    <x v="1360"/>
    <x v="142"/>
    <x v="31"/>
    <x v="1500"/>
    <x v="21"/>
    <x v="2"/>
    <x v="75"/>
    <x v="18"/>
    <x v="0"/>
    <x v="122"/>
    <x v="1111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1"/>
    <x v="34"/>
    <x v="42"/>
    <x v="0"/>
    <x v="30"/>
    <x v="37"/>
    <x v="37"/>
    <x v="33"/>
    <x v="33"/>
    <x v="0"/>
    <x v="2463"/>
    <x v="2752"/>
    <x v="1739"/>
    <x v="223"/>
    <x v="13"/>
    <x v="397"/>
    <x v="64"/>
    <x v="2"/>
    <x v="69"/>
    <x v="43"/>
    <x v="1"/>
    <x v="172"/>
    <x v="371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1"/>
    <x v="37"/>
    <x v="46"/>
    <x v="0"/>
    <x v="33"/>
    <x v="40"/>
    <x v="40"/>
    <x v="36"/>
    <x v="36"/>
    <x v="0"/>
    <x v="2464"/>
    <x v="2753"/>
    <x v="868"/>
    <x v="181"/>
    <x v="32"/>
    <x v="1501"/>
    <x v="206"/>
    <x v="0"/>
    <x v="109"/>
    <x v="25"/>
    <x v="2"/>
    <x v="230"/>
    <x v="7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41"/>
    <x v="40"/>
    <x v="51"/>
    <x v="0"/>
    <x v="36"/>
    <x v="45"/>
    <x v="45"/>
    <x v="41"/>
    <x v="41"/>
    <x v="0"/>
    <x v="2465"/>
    <x v="2754"/>
    <x v="1700"/>
    <x v="300"/>
    <x v="45"/>
    <x v="1188"/>
    <x v="58"/>
    <x v="2"/>
    <x v="53"/>
    <x v="45"/>
    <x v="3"/>
    <x v="56"/>
    <x v="20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1"/>
    <x v="42"/>
    <x v="62"/>
    <x v="0"/>
    <x v="38"/>
    <x v="47"/>
    <x v="47"/>
    <x v="43"/>
    <x v="43"/>
    <x v="0"/>
    <x v="2466"/>
    <x v="2755"/>
    <x v="1740"/>
    <x v="453"/>
    <x v="13"/>
    <x v="596"/>
    <x v="149"/>
    <x v="2"/>
    <x v="8"/>
    <x v="7"/>
    <x v="0"/>
    <x v="275"/>
    <x v="438"/>
    <x v="0"/>
    <x v="0"/>
    <x v="1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41"/>
    <x v="46"/>
    <x v="63"/>
    <x v="0"/>
    <x v="41"/>
    <x v="53"/>
    <x v="53"/>
    <x v="49"/>
    <x v="49"/>
    <x v="0"/>
    <x v="2467"/>
    <x v="2756"/>
    <x v="1741"/>
    <x v="61"/>
    <x v="72"/>
    <x v="1104"/>
    <x v="125"/>
    <x v="2"/>
    <x v="139"/>
    <x v="13"/>
    <x v="3"/>
    <x v="12"/>
    <x v="27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41"/>
    <x v="27"/>
    <x v="65"/>
    <x v="0"/>
    <x v="23"/>
    <x v="55"/>
    <x v="55"/>
    <x v="51"/>
    <x v="51"/>
    <x v="0"/>
    <x v="1305"/>
    <x v="2757"/>
    <x v="1464"/>
    <x v="540"/>
    <x v="82"/>
    <x v="66"/>
    <x v="48"/>
    <x v="2"/>
    <x v="95"/>
    <x v="31"/>
    <x v="2"/>
    <x v="19"/>
    <x v="19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1"/>
    <x v="30"/>
    <x v="69"/>
    <x v="0"/>
    <x v="26"/>
    <x v="58"/>
    <x v="58"/>
    <x v="54"/>
    <x v="54"/>
    <x v="0"/>
    <x v="2468"/>
    <x v="2758"/>
    <x v="1430"/>
    <x v="264"/>
    <x v="47"/>
    <x v="1502"/>
    <x v="21"/>
    <x v="2"/>
    <x v="115"/>
    <x v="31"/>
    <x v="1"/>
    <x v="91"/>
    <x v="1112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1"/>
    <x v="30"/>
    <x v="70"/>
    <x v="1"/>
    <x v="26"/>
    <x v="59"/>
    <x v="59"/>
    <x v="55"/>
    <x v="55"/>
    <x v="0"/>
    <x v="2469"/>
    <x v="2759"/>
    <x v="1586"/>
    <x v="76"/>
    <x v="53"/>
    <x v="1503"/>
    <x v="43"/>
    <x v="1"/>
    <x v="60"/>
    <x v="18"/>
    <x v="3"/>
    <x v="128"/>
    <x v="53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1"/>
    <x v="48"/>
    <x v="71"/>
    <x v="0"/>
    <x v="42"/>
    <x v="60"/>
    <x v="60"/>
    <x v="56"/>
    <x v="56"/>
    <x v="0"/>
    <x v="2470"/>
    <x v="2760"/>
    <x v="762"/>
    <x v="664"/>
    <x v="37"/>
    <x v="763"/>
    <x v="21"/>
    <x v="2"/>
    <x v="72"/>
    <x v="15"/>
    <x v="3"/>
    <x v="106"/>
    <x v="1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1"/>
    <x v="49"/>
    <x v="72"/>
    <x v="0"/>
    <x v="43"/>
    <x v="61"/>
    <x v="61"/>
    <x v="57"/>
    <x v="57"/>
    <x v="0"/>
    <x v="2471"/>
    <x v="2761"/>
    <x v="822"/>
    <x v="6"/>
    <x v="39"/>
    <x v="247"/>
    <x v="9"/>
    <x v="2"/>
    <x v="48"/>
    <x v="31"/>
    <x v="3"/>
    <x v="206"/>
    <x v="582"/>
    <x v="0"/>
    <x v="0"/>
    <x v="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1"/>
    <x v="50"/>
    <x v="73"/>
    <x v="0"/>
    <x v="44"/>
    <x v="62"/>
    <x v="62"/>
    <x v="58"/>
    <x v="58"/>
    <x v="0"/>
    <x v="2472"/>
    <x v="66"/>
    <x v="450"/>
    <x v="175"/>
    <x v="63"/>
    <x v="324"/>
    <x v="9"/>
    <x v="1"/>
    <x v="3"/>
    <x v="18"/>
    <x v="1"/>
    <x v="374"/>
    <x v="256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1"/>
    <x v="51"/>
    <x v="75"/>
    <x v="0"/>
    <x v="45"/>
    <x v="64"/>
    <x v="64"/>
    <x v="60"/>
    <x v="60"/>
    <x v="0"/>
    <x v="2473"/>
    <x v="2762"/>
    <x v="1742"/>
    <x v="183"/>
    <x v="39"/>
    <x v="16"/>
    <x v="56"/>
    <x v="1"/>
    <x v="19"/>
    <x v="18"/>
    <x v="3"/>
    <x v="124"/>
    <x v="66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41"/>
    <x v="52"/>
    <x v="76"/>
    <x v="0"/>
    <x v="46"/>
    <x v="65"/>
    <x v="65"/>
    <x v="61"/>
    <x v="61"/>
    <x v="0"/>
    <x v="2474"/>
    <x v="2763"/>
    <x v="1743"/>
    <x v="81"/>
    <x v="23"/>
    <x v="114"/>
    <x v="40"/>
    <x v="0"/>
    <x v="55"/>
    <x v="42"/>
    <x v="0"/>
    <x v="59"/>
    <x v="922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1"/>
    <x v="30"/>
    <x v="77"/>
    <x v="0"/>
    <x v="26"/>
    <x v="66"/>
    <x v="66"/>
    <x v="62"/>
    <x v="62"/>
    <x v="0"/>
    <x v="2475"/>
    <x v="2764"/>
    <x v="551"/>
    <x v="180"/>
    <x v="44"/>
    <x v="1504"/>
    <x v="58"/>
    <x v="2"/>
    <x v="130"/>
    <x v="16"/>
    <x v="3"/>
    <x v="136"/>
    <x v="30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1"/>
    <x v="41"/>
    <x v="78"/>
    <x v="0"/>
    <x v="37"/>
    <x v="67"/>
    <x v="67"/>
    <x v="63"/>
    <x v="63"/>
    <x v="0"/>
    <x v="1493"/>
    <x v="2765"/>
    <x v="1535"/>
    <x v="268"/>
    <x v="11"/>
    <x v="555"/>
    <x v="76"/>
    <x v="1"/>
    <x v="5"/>
    <x v="7"/>
    <x v="3"/>
    <x v="17"/>
    <x v="20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1"/>
    <x v="41"/>
    <x v="79"/>
    <x v="0"/>
    <x v="37"/>
    <x v="68"/>
    <x v="68"/>
    <x v="64"/>
    <x v="64"/>
    <x v="0"/>
    <x v="2476"/>
    <x v="2766"/>
    <x v="621"/>
    <x v="410"/>
    <x v="26"/>
    <x v="560"/>
    <x v="51"/>
    <x v="2"/>
    <x v="60"/>
    <x v="13"/>
    <x v="1"/>
    <x v="179"/>
    <x v="857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1"/>
    <x v="50"/>
    <x v="80"/>
    <x v="0"/>
    <x v="44"/>
    <x v="69"/>
    <x v="69"/>
    <x v="65"/>
    <x v="65"/>
    <x v="0"/>
    <x v="2477"/>
    <x v="2767"/>
    <x v="1744"/>
    <x v="613"/>
    <x v="47"/>
    <x v="1505"/>
    <x v="122"/>
    <x v="7"/>
    <x v="112"/>
    <x v="22"/>
    <x v="2"/>
    <x v="228"/>
    <x v="124"/>
    <x v="0"/>
    <x v="0"/>
    <x v="22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1"/>
    <x v="40"/>
    <x v="81"/>
    <x v="0"/>
    <x v="36"/>
    <x v="70"/>
    <x v="70"/>
    <x v="66"/>
    <x v="66"/>
    <x v="0"/>
    <x v="2184"/>
    <x v="2768"/>
    <x v="1745"/>
    <x v="460"/>
    <x v="45"/>
    <x v="936"/>
    <x v="119"/>
    <x v="2"/>
    <x v="109"/>
    <x v="85"/>
    <x v="1"/>
    <x v="273"/>
    <x v="25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1"/>
    <x v="55"/>
    <x v="84"/>
    <x v="0"/>
    <x v="47"/>
    <x v="73"/>
    <x v="73"/>
    <x v="69"/>
    <x v="69"/>
    <x v="0"/>
    <x v="2478"/>
    <x v="2769"/>
    <x v="1746"/>
    <x v="677"/>
    <x v="14"/>
    <x v="1506"/>
    <x v="5"/>
    <x v="22"/>
    <x v="130"/>
    <x v="126"/>
    <x v="0"/>
    <x v="346"/>
    <x v="958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1"/>
    <x v="56"/>
    <x v="85"/>
    <x v="0"/>
    <x v="48"/>
    <x v="72"/>
    <x v="72"/>
    <x v="68"/>
    <x v="68"/>
    <x v="0"/>
    <x v="2479"/>
    <x v="2770"/>
    <x v="1747"/>
    <x v="134"/>
    <x v="34"/>
    <x v="274"/>
    <x v="214"/>
    <x v="2"/>
    <x v="28"/>
    <x v="92"/>
    <x v="1"/>
    <x v="264"/>
    <x v="792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41"/>
    <x v="57"/>
    <x v="86"/>
    <x v="0"/>
    <x v="49"/>
    <x v="71"/>
    <x v="71"/>
    <x v="67"/>
    <x v="67"/>
    <x v="0"/>
    <x v="2480"/>
    <x v="2771"/>
    <x v="265"/>
    <x v="393"/>
    <x v="40"/>
    <x v="1507"/>
    <x v="39"/>
    <x v="2"/>
    <x v="23"/>
    <x v="13"/>
    <x v="2"/>
    <x v="54"/>
    <x v="111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41"/>
    <x v="58"/>
    <x v="87"/>
    <x v="0"/>
    <x v="50"/>
    <x v="74"/>
    <x v="74"/>
    <x v="70"/>
    <x v="70"/>
    <x v="0"/>
    <x v="2481"/>
    <x v="2772"/>
    <x v="167"/>
    <x v="361"/>
    <x v="33"/>
    <x v="1098"/>
    <x v="38"/>
    <x v="2"/>
    <x v="11"/>
    <x v="17"/>
    <x v="3"/>
    <x v="55"/>
    <x v="111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141"/>
    <x v="18"/>
    <x v="88"/>
    <x v="0"/>
    <x v="18"/>
    <x v="75"/>
    <x v="75"/>
    <x v="71"/>
    <x v="71"/>
    <x v="0"/>
    <x v="2235"/>
    <x v="2773"/>
    <x v="1748"/>
    <x v="526"/>
    <x v="51"/>
    <x v="456"/>
    <x v="50"/>
    <x v="2"/>
    <x v="191"/>
    <x v="51"/>
    <x v="4"/>
    <x v="405"/>
    <x v="69"/>
    <x v="0"/>
    <x v="0"/>
    <x v="1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41"/>
    <x v="50"/>
    <x v="89"/>
    <x v="2"/>
    <x v="44"/>
    <x v="76"/>
    <x v="76"/>
    <x v="72"/>
    <x v="72"/>
    <x v="0"/>
    <x v="2482"/>
    <x v="2774"/>
    <x v="1283"/>
    <x v="26"/>
    <x v="47"/>
    <x v="1508"/>
    <x v="67"/>
    <x v="8"/>
    <x v="192"/>
    <x v="8"/>
    <x v="10"/>
    <x v="406"/>
    <x v="223"/>
    <x v="0"/>
    <x v="0"/>
    <x v="57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1"/>
    <x v="34"/>
    <x v="90"/>
    <x v="0"/>
    <x v="30"/>
    <x v="77"/>
    <x v="77"/>
    <x v="73"/>
    <x v="73"/>
    <x v="0"/>
    <x v="2483"/>
    <x v="2775"/>
    <x v="1061"/>
    <x v="66"/>
    <x v="32"/>
    <x v="436"/>
    <x v="62"/>
    <x v="7"/>
    <x v="69"/>
    <x v="73"/>
    <x v="2"/>
    <x v="348"/>
    <x v="33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1"/>
    <x v="52"/>
    <x v="91"/>
    <x v="0"/>
    <x v="46"/>
    <x v="78"/>
    <x v="78"/>
    <x v="74"/>
    <x v="74"/>
    <x v="0"/>
    <x v="2484"/>
    <x v="2776"/>
    <x v="1711"/>
    <x v="74"/>
    <x v="25"/>
    <x v="1509"/>
    <x v="203"/>
    <x v="1"/>
    <x v="64"/>
    <x v="11"/>
    <x v="7"/>
    <x v="178"/>
    <x v="332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1"/>
    <x v="49"/>
    <x v="92"/>
    <x v="0"/>
    <x v="43"/>
    <x v="79"/>
    <x v="79"/>
    <x v="75"/>
    <x v="75"/>
    <x v="0"/>
    <x v="2485"/>
    <x v="2777"/>
    <x v="1414"/>
    <x v="678"/>
    <x v="48"/>
    <x v="416"/>
    <x v="95"/>
    <x v="0"/>
    <x v="42"/>
    <x v="13"/>
    <x v="7"/>
    <x v="129"/>
    <x v="789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1"/>
    <x v="41"/>
    <x v="43"/>
  </r>
  <r>
    <x v="141"/>
    <x v="55"/>
    <x v="93"/>
    <x v="0"/>
    <x v="47"/>
    <x v="80"/>
    <x v="80"/>
    <x v="76"/>
    <x v="76"/>
    <x v="0"/>
    <x v="2486"/>
    <x v="2778"/>
    <x v="1749"/>
    <x v="663"/>
    <x v="14"/>
    <x v="558"/>
    <x v="252"/>
    <x v="9"/>
    <x v="128"/>
    <x v="169"/>
    <x v="5"/>
    <x v="6"/>
    <x v="371"/>
    <x v="0"/>
    <x v="0"/>
    <x v="1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1"/>
    <x v="24"/>
    <x v="94"/>
    <x v="2"/>
    <x v="21"/>
    <x v="81"/>
    <x v="81"/>
    <x v="77"/>
    <x v="77"/>
    <x v="0"/>
    <x v="2487"/>
    <x v="2779"/>
    <x v="1750"/>
    <x v="274"/>
    <x v="100"/>
    <x v="1510"/>
    <x v="84"/>
    <x v="2"/>
    <x v="42"/>
    <x v="50"/>
    <x v="2"/>
    <x v="238"/>
    <x v="393"/>
    <x v="0"/>
    <x v="0"/>
    <x v="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1"/>
    <x v="46"/>
    <x v="95"/>
    <x v="0"/>
    <x v="41"/>
    <x v="82"/>
    <x v="82"/>
    <x v="78"/>
    <x v="78"/>
    <x v="0"/>
    <x v="2488"/>
    <x v="2780"/>
    <x v="1751"/>
    <x v="105"/>
    <x v="65"/>
    <x v="720"/>
    <x v="7"/>
    <x v="2"/>
    <x v="1"/>
    <x v="7"/>
    <x v="2"/>
    <x v="407"/>
    <x v="467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41"/>
    <x v="48"/>
    <x v="96"/>
    <x v="0"/>
    <x v="42"/>
    <x v="83"/>
    <x v="83"/>
    <x v="79"/>
    <x v="79"/>
    <x v="0"/>
    <x v="2489"/>
    <x v="2781"/>
    <x v="1170"/>
    <x v="381"/>
    <x v="72"/>
    <x v="1511"/>
    <x v="95"/>
    <x v="1"/>
    <x v="126"/>
    <x v="75"/>
    <x v="0"/>
    <x v="140"/>
    <x v="78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1"/>
    <x v="59"/>
    <x v="97"/>
    <x v="0"/>
    <x v="51"/>
    <x v="84"/>
    <x v="84"/>
    <x v="80"/>
    <x v="80"/>
    <x v="0"/>
    <x v="2342"/>
    <x v="2782"/>
    <x v="923"/>
    <x v="93"/>
    <x v="39"/>
    <x v="466"/>
    <x v="106"/>
    <x v="0"/>
    <x v="19"/>
    <x v="13"/>
    <x v="0"/>
    <x v="77"/>
    <x v="111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41"/>
    <x v="60"/>
    <x v="98"/>
    <x v="0"/>
    <x v="52"/>
    <x v="85"/>
    <x v="85"/>
    <x v="81"/>
    <x v="81"/>
    <x v="0"/>
    <x v="2490"/>
    <x v="2783"/>
    <x v="1752"/>
    <x v="679"/>
    <x v="23"/>
    <x v="1446"/>
    <x v="210"/>
    <x v="2"/>
    <x v="1"/>
    <x v="103"/>
    <x v="12"/>
    <x v="408"/>
    <x v="5"/>
    <x v="0"/>
    <x v="0"/>
    <x v="5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41"/>
    <x v="61"/>
    <x v="99"/>
    <x v="0"/>
    <x v="53"/>
    <x v="86"/>
    <x v="86"/>
    <x v="82"/>
    <x v="82"/>
    <x v="0"/>
    <x v="2491"/>
    <x v="2784"/>
    <x v="1753"/>
    <x v="277"/>
    <x v="13"/>
    <x v="396"/>
    <x v="15"/>
    <x v="0"/>
    <x v="61"/>
    <x v="11"/>
    <x v="9"/>
    <x v="330"/>
    <x v="53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42"/>
    <x v="24"/>
    <x v="31"/>
    <x v="0"/>
    <x v="21"/>
    <x v="27"/>
    <x v="27"/>
    <x v="23"/>
    <x v="23"/>
    <x v="0"/>
    <x v="2492"/>
    <x v="2785"/>
    <x v="552"/>
    <x v="144"/>
    <x v="42"/>
    <x v="1512"/>
    <x v="231"/>
    <x v="0"/>
    <x v="137"/>
    <x v="66"/>
    <x v="6"/>
    <x v="409"/>
    <x v="1021"/>
    <x v="0"/>
    <x v="0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2"/>
    <x v="27"/>
    <x v="35"/>
    <x v="1"/>
    <x v="23"/>
    <x v="30"/>
    <x v="30"/>
    <x v="26"/>
    <x v="26"/>
    <x v="0"/>
    <x v="2493"/>
    <x v="2786"/>
    <x v="818"/>
    <x v="120"/>
    <x v="27"/>
    <x v="573"/>
    <x v="21"/>
    <x v="2"/>
    <x v="51"/>
    <x v="35"/>
    <x v="2"/>
    <x v="110"/>
    <x v="1116"/>
    <x v="0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2"/>
    <x v="30"/>
    <x v="38"/>
    <x v="1"/>
    <x v="26"/>
    <x v="33"/>
    <x v="33"/>
    <x v="29"/>
    <x v="29"/>
    <x v="0"/>
    <x v="2494"/>
    <x v="2787"/>
    <x v="1390"/>
    <x v="361"/>
    <x v="33"/>
    <x v="1513"/>
    <x v="79"/>
    <x v="2"/>
    <x v="60"/>
    <x v="18"/>
    <x v="2"/>
    <x v="187"/>
    <x v="1117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2"/>
    <x v="34"/>
    <x v="42"/>
    <x v="0"/>
    <x v="30"/>
    <x v="37"/>
    <x v="37"/>
    <x v="33"/>
    <x v="33"/>
    <x v="0"/>
    <x v="1678"/>
    <x v="2788"/>
    <x v="1754"/>
    <x v="385"/>
    <x v="20"/>
    <x v="462"/>
    <x v="22"/>
    <x v="0"/>
    <x v="7"/>
    <x v="37"/>
    <x v="1"/>
    <x v="220"/>
    <x v="78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2"/>
    <x v="37"/>
    <x v="46"/>
    <x v="0"/>
    <x v="33"/>
    <x v="40"/>
    <x v="40"/>
    <x v="36"/>
    <x v="36"/>
    <x v="0"/>
    <x v="2474"/>
    <x v="2789"/>
    <x v="1536"/>
    <x v="340"/>
    <x v="62"/>
    <x v="323"/>
    <x v="40"/>
    <x v="1"/>
    <x v="99"/>
    <x v="0"/>
    <x v="2"/>
    <x v="256"/>
    <x v="11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42"/>
    <x v="40"/>
    <x v="51"/>
    <x v="0"/>
    <x v="36"/>
    <x v="45"/>
    <x v="45"/>
    <x v="41"/>
    <x v="41"/>
    <x v="0"/>
    <x v="2488"/>
    <x v="2790"/>
    <x v="665"/>
    <x v="352"/>
    <x v="21"/>
    <x v="729"/>
    <x v="203"/>
    <x v="1"/>
    <x v="55"/>
    <x v="92"/>
    <x v="1"/>
    <x v="70"/>
    <x v="68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2"/>
    <x v="42"/>
    <x v="62"/>
    <x v="0"/>
    <x v="38"/>
    <x v="47"/>
    <x v="47"/>
    <x v="43"/>
    <x v="43"/>
    <x v="0"/>
    <x v="2495"/>
    <x v="2791"/>
    <x v="1720"/>
    <x v="578"/>
    <x v="13"/>
    <x v="1514"/>
    <x v="210"/>
    <x v="1"/>
    <x v="8"/>
    <x v="13"/>
    <x v="7"/>
    <x v="327"/>
    <x v="293"/>
    <x v="0"/>
    <x v="0"/>
    <x v="1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42"/>
    <x v="46"/>
    <x v="63"/>
    <x v="0"/>
    <x v="41"/>
    <x v="53"/>
    <x v="53"/>
    <x v="49"/>
    <x v="49"/>
    <x v="0"/>
    <x v="2496"/>
    <x v="2792"/>
    <x v="469"/>
    <x v="637"/>
    <x v="72"/>
    <x v="449"/>
    <x v="97"/>
    <x v="1"/>
    <x v="95"/>
    <x v="18"/>
    <x v="4"/>
    <x v="177"/>
    <x v="18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42"/>
    <x v="27"/>
    <x v="65"/>
    <x v="0"/>
    <x v="23"/>
    <x v="55"/>
    <x v="55"/>
    <x v="51"/>
    <x v="51"/>
    <x v="0"/>
    <x v="973"/>
    <x v="2793"/>
    <x v="1755"/>
    <x v="112"/>
    <x v="36"/>
    <x v="290"/>
    <x v="97"/>
    <x v="2"/>
    <x v="103"/>
    <x v="19"/>
    <x v="4"/>
    <x v="22"/>
    <x v="13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2"/>
    <x v="30"/>
    <x v="69"/>
    <x v="0"/>
    <x v="26"/>
    <x v="58"/>
    <x v="58"/>
    <x v="54"/>
    <x v="54"/>
    <x v="0"/>
    <x v="2497"/>
    <x v="2400"/>
    <x v="424"/>
    <x v="404"/>
    <x v="75"/>
    <x v="1209"/>
    <x v="82"/>
    <x v="2"/>
    <x v="51"/>
    <x v="16"/>
    <x v="0"/>
    <x v="179"/>
    <x v="111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2"/>
    <x v="30"/>
    <x v="70"/>
    <x v="1"/>
    <x v="26"/>
    <x v="59"/>
    <x v="59"/>
    <x v="55"/>
    <x v="55"/>
    <x v="0"/>
    <x v="1476"/>
    <x v="2794"/>
    <x v="1756"/>
    <x v="500"/>
    <x v="36"/>
    <x v="808"/>
    <x v="54"/>
    <x v="2"/>
    <x v="23"/>
    <x v="23"/>
    <x v="3"/>
    <x v="61"/>
    <x v="40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2"/>
    <x v="48"/>
    <x v="71"/>
    <x v="0"/>
    <x v="42"/>
    <x v="60"/>
    <x v="60"/>
    <x v="56"/>
    <x v="56"/>
    <x v="0"/>
    <x v="2498"/>
    <x v="2795"/>
    <x v="1103"/>
    <x v="401"/>
    <x v="83"/>
    <x v="436"/>
    <x v="53"/>
    <x v="2"/>
    <x v="60"/>
    <x v="13"/>
    <x v="3"/>
    <x v="21"/>
    <x v="35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2"/>
    <x v="49"/>
    <x v="72"/>
    <x v="0"/>
    <x v="43"/>
    <x v="61"/>
    <x v="61"/>
    <x v="57"/>
    <x v="57"/>
    <x v="0"/>
    <x v="2499"/>
    <x v="2796"/>
    <x v="664"/>
    <x v="330"/>
    <x v="23"/>
    <x v="1026"/>
    <x v="83"/>
    <x v="2"/>
    <x v="56"/>
    <x v="13"/>
    <x v="4"/>
    <x v="230"/>
    <x v="783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2"/>
    <x v="50"/>
    <x v="73"/>
    <x v="0"/>
    <x v="44"/>
    <x v="62"/>
    <x v="62"/>
    <x v="58"/>
    <x v="58"/>
    <x v="0"/>
    <x v="2500"/>
    <x v="2797"/>
    <x v="226"/>
    <x v="237"/>
    <x v="29"/>
    <x v="1515"/>
    <x v="170"/>
    <x v="2"/>
    <x v="1"/>
    <x v="23"/>
    <x v="4"/>
    <x v="350"/>
    <x v="231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2"/>
    <x v="51"/>
    <x v="75"/>
    <x v="0"/>
    <x v="45"/>
    <x v="64"/>
    <x v="64"/>
    <x v="60"/>
    <x v="60"/>
    <x v="0"/>
    <x v="2501"/>
    <x v="2798"/>
    <x v="287"/>
    <x v="99"/>
    <x v="33"/>
    <x v="1516"/>
    <x v="94"/>
    <x v="0"/>
    <x v="17"/>
    <x v="18"/>
    <x v="2"/>
    <x v="77"/>
    <x v="93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42"/>
    <x v="52"/>
    <x v="76"/>
    <x v="0"/>
    <x v="46"/>
    <x v="65"/>
    <x v="65"/>
    <x v="61"/>
    <x v="61"/>
    <x v="0"/>
    <x v="2502"/>
    <x v="2799"/>
    <x v="1757"/>
    <x v="94"/>
    <x v="45"/>
    <x v="443"/>
    <x v="84"/>
    <x v="8"/>
    <x v="5"/>
    <x v="50"/>
    <x v="2"/>
    <x v="186"/>
    <x v="55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2"/>
    <x v="30"/>
    <x v="77"/>
    <x v="0"/>
    <x v="26"/>
    <x v="66"/>
    <x v="66"/>
    <x v="62"/>
    <x v="62"/>
    <x v="0"/>
    <x v="2503"/>
    <x v="2800"/>
    <x v="412"/>
    <x v="416"/>
    <x v="44"/>
    <x v="1517"/>
    <x v="49"/>
    <x v="2"/>
    <x v="132"/>
    <x v="23"/>
    <x v="1"/>
    <x v="252"/>
    <x v="579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2"/>
    <x v="41"/>
    <x v="78"/>
    <x v="0"/>
    <x v="37"/>
    <x v="67"/>
    <x v="67"/>
    <x v="63"/>
    <x v="63"/>
    <x v="0"/>
    <x v="2504"/>
    <x v="2801"/>
    <x v="1039"/>
    <x v="501"/>
    <x v="4"/>
    <x v="1518"/>
    <x v="76"/>
    <x v="0"/>
    <x v="75"/>
    <x v="35"/>
    <x v="3"/>
    <x v="93"/>
    <x v="96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2"/>
    <x v="41"/>
    <x v="79"/>
    <x v="0"/>
    <x v="37"/>
    <x v="68"/>
    <x v="68"/>
    <x v="64"/>
    <x v="64"/>
    <x v="0"/>
    <x v="2505"/>
    <x v="981"/>
    <x v="1424"/>
    <x v="51"/>
    <x v="26"/>
    <x v="1104"/>
    <x v="134"/>
    <x v="1"/>
    <x v="7"/>
    <x v="3"/>
    <x v="2"/>
    <x v="12"/>
    <x v="13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2"/>
    <x v="50"/>
    <x v="80"/>
    <x v="0"/>
    <x v="44"/>
    <x v="69"/>
    <x v="69"/>
    <x v="65"/>
    <x v="65"/>
    <x v="0"/>
    <x v="2506"/>
    <x v="2802"/>
    <x v="789"/>
    <x v="61"/>
    <x v="47"/>
    <x v="275"/>
    <x v="132"/>
    <x v="0"/>
    <x v="2"/>
    <x v="19"/>
    <x v="2"/>
    <x v="182"/>
    <x v="864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2"/>
    <x v="40"/>
    <x v="81"/>
    <x v="0"/>
    <x v="36"/>
    <x v="70"/>
    <x v="70"/>
    <x v="66"/>
    <x v="66"/>
    <x v="0"/>
    <x v="2507"/>
    <x v="2803"/>
    <x v="1758"/>
    <x v="479"/>
    <x v="40"/>
    <x v="189"/>
    <x v="119"/>
    <x v="2"/>
    <x v="10"/>
    <x v="75"/>
    <x v="3"/>
    <x v="178"/>
    <x v="835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2"/>
    <x v="55"/>
    <x v="84"/>
    <x v="0"/>
    <x v="47"/>
    <x v="73"/>
    <x v="73"/>
    <x v="69"/>
    <x v="69"/>
    <x v="0"/>
    <x v="2508"/>
    <x v="2804"/>
    <x v="1759"/>
    <x v="680"/>
    <x v="12"/>
    <x v="1"/>
    <x v="258"/>
    <x v="7"/>
    <x v="36"/>
    <x v="134"/>
    <x v="9"/>
    <x v="378"/>
    <x v="75"/>
    <x v="0"/>
    <x v="0"/>
    <x v="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2"/>
    <x v="56"/>
    <x v="85"/>
    <x v="0"/>
    <x v="48"/>
    <x v="72"/>
    <x v="72"/>
    <x v="68"/>
    <x v="68"/>
    <x v="0"/>
    <x v="2509"/>
    <x v="2805"/>
    <x v="1687"/>
    <x v="214"/>
    <x v="54"/>
    <x v="1168"/>
    <x v="143"/>
    <x v="2"/>
    <x v="54"/>
    <x v="42"/>
    <x v="2"/>
    <x v="294"/>
    <x v="27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42"/>
    <x v="57"/>
    <x v="86"/>
    <x v="0"/>
    <x v="49"/>
    <x v="71"/>
    <x v="71"/>
    <x v="67"/>
    <x v="67"/>
    <x v="0"/>
    <x v="2510"/>
    <x v="2806"/>
    <x v="685"/>
    <x v="542"/>
    <x v="34"/>
    <x v="680"/>
    <x v="97"/>
    <x v="1"/>
    <x v="72"/>
    <x v="35"/>
    <x v="3"/>
    <x v="156"/>
    <x v="56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42"/>
    <x v="58"/>
    <x v="87"/>
    <x v="0"/>
    <x v="50"/>
    <x v="74"/>
    <x v="74"/>
    <x v="70"/>
    <x v="70"/>
    <x v="0"/>
    <x v="2511"/>
    <x v="2807"/>
    <x v="887"/>
    <x v="361"/>
    <x v="49"/>
    <x v="211"/>
    <x v="26"/>
    <x v="2"/>
    <x v="12"/>
    <x v="17"/>
    <x v="3"/>
    <x v="67"/>
    <x v="111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142"/>
    <x v="18"/>
    <x v="88"/>
    <x v="0"/>
    <x v="18"/>
    <x v="75"/>
    <x v="75"/>
    <x v="71"/>
    <x v="71"/>
    <x v="0"/>
    <x v="2512"/>
    <x v="2808"/>
    <x v="1760"/>
    <x v="29"/>
    <x v="43"/>
    <x v="580"/>
    <x v="183"/>
    <x v="0"/>
    <x v="52"/>
    <x v="27"/>
    <x v="1"/>
    <x v="244"/>
    <x v="151"/>
    <x v="0"/>
    <x v="0"/>
    <x v="5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42"/>
    <x v="50"/>
    <x v="89"/>
    <x v="2"/>
    <x v="44"/>
    <x v="76"/>
    <x v="76"/>
    <x v="72"/>
    <x v="72"/>
    <x v="0"/>
    <x v="2513"/>
    <x v="2809"/>
    <x v="1722"/>
    <x v="29"/>
    <x v="101"/>
    <x v="1519"/>
    <x v="278"/>
    <x v="0"/>
    <x v="193"/>
    <x v="3"/>
    <x v="8"/>
    <x v="410"/>
    <x v="76"/>
    <x v="0"/>
    <x v="0"/>
    <x v="16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2"/>
    <x v="34"/>
    <x v="90"/>
    <x v="0"/>
    <x v="30"/>
    <x v="77"/>
    <x v="77"/>
    <x v="73"/>
    <x v="73"/>
    <x v="0"/>
    <x v="2514"/>
    <x v="2810"/>
    <x v="1314"/>
    <x v="298"/>
    <x v="23"/>
    <x v="925"/>
    <x v="150"/>
    <x v="1"/>
    <x v="20"/>
    <x v="168"/>
    <x v="2"/>
    <x v="339"/>
    <x v="72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2"/>
    <x v="52"/>
    <x v="91"/>
    <x v="0"/>
    <x v="46"/>
    <x v="78"/>
    <x v="78"/>
    <x v="74"/>
    <x v="74"/>
    <x v="0"/>
    <x v="2515"/>
    <x v="2811"/>
    <x v="1594"/>
    <x v="147"/>
    <x v="27"/>
    <x v="1520"/>
    <x v="124"/>
    <x v="7"/>
    <x v="53"/>
    <x v="4"/>
    <x v="2"/>
    <x v="204"/>
    <x v="864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2"/>
    <x v="49"/>
    <x v="92"/>
    <x v="0"/>
    <x v="43"/>
    <x v="79"/>
    <x v="79"/>
    <x v="75"/>
    <x v="75"/>
    <x v="0"/>
    <x v="2516"/>
    <x v="2812"/>
    <x v="32"/>
    <x v="666"/>
    <x v="48"/>
    <x v="1521"/>
    <x v="247"/>
    <x v="0"/>
    <x v="84"/>
    <x v="31"/>
    <x v="1"/>
    <x v="281"/>
    <x v="506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2"/>
    <x v="55"/>
    <x v="93"/>
    <x v="0"/>
    <x v="47"/>
    <x v="80"/>
    <x v="80"/>
    <x v="76"/>
    <x v="76"/>
    <x v="0"/>
    <x v="2517"/>
    <x v="2813"/>
    <x v="1761"/>
    <x v="681"/>
    <x v="7"/>
    <x v="878"/>
    <x v="101"/>
    <x v="3"/>
    <x v="73"/>
    <x v="104"/>
    <x v="5"/>
    <x v="267"/>
    <x v="393"/>
    <x v="0"/>
    <x v="0"/>
    <x v="1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2"/>
    <x v="24"/>
    <x v="94"/>
    <x v="2"/>
    <x v="21"/>
    <x v="81"/>
    <x v="81"/>
    <x v="77"/>
    <x v="77"/>
    <x v="0"/>
    <x v="2518"/>
    <x v="2814"/>
    <x v="1164"/>
    <x v="125"/>
    <x v="102"/>
    <x v="1522"/>
    <x v="209"/>
    <x v="2"/>
    <x v="93"/>
    <x v="25"/>
    <x v="1"/>
    <x v="331"/>
    <x v="783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2"/>
    <x v="46"/>
    <x v="95"/>
    <x v="0"/>
    <x v="41"/>
    <x v="82"/>
    <x v="82"/>
    <x v="78"/>
    <x v="78"/>
    <x v="0"/>
    <x v="2519"/>
    <x v="2815"/>
    <x v="1274"/>
    <x v="239"/>
    <x v="65"/>
    <x v="58"/>
    <x v="197"/>
    <x v="2"/>
    <x v="148"/>
    <x v="13"/>
    <x v="3"/>
    <x v="411"/>
    <x v="98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42"/>
    <x v="48"/>
    <x v="96"/>
    <x v="0"/>
    <x v="42"/>
    <x v="83"/>
    <x v="83"/>
    <x v="79"/>
    <x v="79"/>
    <x v="0"/>
    <x v="2520"/>
    <x v="2816"/>
    <x v="1578"/>
    <x v="393"/>
    <x v="93"/>
    <x v="1523"/>
    <x v="50"/>
    <x v="1"/>
    <x v="51"/>
    <x v="54"/>
    <x v="3"/>
    <x v="129"/>
    <x v="162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2"/>
    <x v="59"/>
    <x v="97"/>
    <x v="0"/>
    <x v="51"/>
    <x v="84"/>
    <x v="84"/>
    <x v="80"/>
    <x v="80"/>
    <x v="0"/>
    <x v="2521"/>
    <x v="2817"/>
    <x v="1762"/>
    <x v="149"/>
    <x v="23"/>
    <x v="1159"/>
    <x v="98"/>
    <x v="1"/>
    <x v="26"/>
    <x v="13"/>
    <x v="3"/>
    <x v="170"/>
    <x v="112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42"/>
    <x v="60"/>
    <x v="98"/>
    <x v="0"/>
    <x v="52"/>
    <x v="85"/>
    <x v="85"/>
    <x v="81"/>
    <x v="81"/>
    <x v="0"/>
    <x v="2522"/>
    <x v="2818"/>
    <x v="1763"/>
    <x v="448"/>
    <x v="4"/>
    <x v="808"/>
    <x v="209"/>
    <x v="2"/>
    <x v="54"/>
    <x v="51"/>
    <x v="13"/>
    <x v="353"/>
    <x v="16"/>
    <x v="0"/>
    <x v="0"/>
    <x v="52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42"/>
    <x v="61"/>
    <x v="99"/>
    <x v="0"/>
    <x v="53"/>
    <x v="86"/>
    <x v="86"/>
    <x v="82"/>
    <x v="82"/>
    <x v="0"/>
    <x v="2523"/>
    <x v="2819"/>
    <x v="1764"/>
    <x v="497"/>
    <x v="17"/>
    <x v="488"/>
    <x v="12"/>
    <x v="4"/>
    <x v="80"/>
    <x v="65"/>
    <x v="1"/>
    <x v="257"/>
    <x v="413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43"/>
    <x v="24"/>
    <x v="31"/>
    <x v="0"/>
    <x v="21"/>
    <x v="27"/>
    <x v="27"/>
    <x v="23"/>
    <x v="23"/>
    <x v="0"/>
    <x v="2524"/>
    <x v="2820"/>
    <x v="1765"/>
    <x v="33"/>
    <x v="29"/>
    <x v="1524"/>
    <x v="128"/>
    <x v="2"/>
    <x v="137"/>
    <x v="144"/>
    <x v="12"/>
    <x v="135"/>
    <x v="490"/>
    <x v="0"/>
    <x v="0"/>
    <x v="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3"/>
    <x v="27"/>
    <x v="35"/>
    <x v="1"/>
    <x v="23"/>
    <x v="30"/>
    <x v="30"/>
    <x v="26"/>
    <x v="26"/>
    <x v="0"/>
    <x v="2525"/>
    <x v="2821"/>
    <x v="1367"/>
    <x v="361"/>
    <x v="49"/>
    <x v="267"/>
    <x v="98"/>
    <x v="2"/>
    <x v="44"/>
    <x v="31"/>
    <x v="0"/>
    <x v="11"/>
    <x v="1121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3"/>
    <x v="30"/>
    <x v="38"/>
    <x v="1"/>
    <x v="26"/>
    <x v="33"/>
    <x v="33"/>
    <x v="29"/>
    <x v="29"/>
    <x v="0"/>
    <x v="2526"/>
    <x v="2822"/>
    <x v="1705"/>
    <x v="211"/>
    <x v="57"/>
    <x v="1525"/>
    <x v="98"/>
    <x v="2"/>
    <x v="103"/>
    <x v="18"/>
    <x v="0"/>
    <x v="124"/>
    <x v="1122"/>
    <x v="0"/>
    <x v="0"/>
    <x v="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3"/>
    <x v="34"/>
    <x v="42"/>
    <x v="0"/>
    <x v="30"/>
    <x v="37"/>
    <x v="37"/>
    <x v="33"/>
    <x v="33"/>
    <x v="0"/>
    <x v="2454"/>
    <x v="2823"/>
    <x v="1019"/>
    <x v="141"/>
    <x v="11"/>
    <x v="457"/>
    <x v="17"/>
    <x v="1"/>
    <x v="64"/>
    <x v="30"/>
    <x v="2"/>
    <x v="178"/>
    <x v="447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3"/>
    <x v="37"/>
    <x v="46"/>
    <x v="0"/>
    <x v="33"/>
    <x v="40"/>
    <x v="40"/>
    <x v="36"/>
    <x v="36"/>
    <x v="0"/>
    <x v="2527"/>
    <x v="2824"/>
    <x v="989"/>
    <x v="58"/>
    <x v="62"/>
    <x v="1322"/>
    <x v="124"/>
    <x v="1"/>
    <x v="69"/>
    <x v="96"/>
    <x v="3"/>
    <x v="280"/>
    <x v="1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43"/>
    <x v="40"/>
    <x v="51"/>
    <x v="0"/>
    <x v="36"/>
    <x v="45"/>
    <x v="45"/>
    <x v="41"/>
    <x v="41"/>
    <x v="0"/>
    <x v="2528"/>
    <x v="2825"/>
    <x v="900"/>
    <x v="487"/>
    <x v="26"/>
    <x v="159"/>
    <x v="64"/>
    <x v="4"/>
    <x v="72"/>
    <x v="68"/>
    <x v="3"/>
    <x v="141"/>
    <x v="112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3"/>
    <x v="42"/>
    <x v="62"/>
    <x v="0"/>
    <x v="38"/>
    <x v="47"/>
    <x v="47"/>
    <x v="43"/>
    <x v="43"/>
    <x v="0"/>
    <x v="1209"/>
    <x v="2826"/>
    <x v="1766"/>
    <x v="413"/>
    <x v="18"/>
    <x v="279"/>
    <x v="248"/>
    <x v="1"/>
    <x v="101"/>
    <x v="9"/>
    <x v="1"/>
    <x v="220"/>
    <x v="76"/>
    <x v="0"/>
    <x v="0"/>
    <x v="1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43"/>
    <x v="46"/>
    <x v="63"/>
    <x v="0"/>
    <x v="41"/>
    <x v="53"/>
    <x v="53"/>
    <x v="49"/>
    <x v="49"/>
    <x v="0"/>
    <x v="2529"/>
    <x v="2827"/>
    <x v="1245"/>
    <x v="306"/>
    <x v="72"/>
    <x v="171"/>
    <x v="72"/>
    <x v="2"/>
    <x v="34"/>
    <x v="18"/>
    <x v="1"/>
    <x v="84"/>
    <x v="812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43"/>
    <x v="27"/>
    <x v="65"/>
    <x v="0"/>
    <x v="23"/>
    <x v="55"/>
    <x v="55"/>
    <x v="51"/>
    <x v="51"/>
    <x v="0"/>
    <x v="363"/>
    <x v="2828"/>
    <x v="33"/>
    <x v="251"/>
    <x v="36"/>
    <x v="87"/>
    <x v="64"/>
    <x v="2"/>
    <x v="99"/>
    <x v="13"/>
    <x v="7"/>
    <x v="136"/>
    <x v="850"/>
    <x v="0"/>
    <x v="0"/>
    <x v="1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3"/>
    <x v="30"/>
    <x v="69"/>
    <x v="0"/>
    <x v="26"/>
    <x v="58"/>
    <x v="58"/>
    <x v="54"/>
    <x v="54"/>
    <x v="0"/>
    <x v="2530"/>
    <x v="2829"/>
    <x v="1767"/>
    <x v="201"/>
    <x v="75"/>
    <x v="1526"/>
    <x v="21"/>
    <x v="2"/>
    <x v="56"/>
    <x v="16"/>
    <x v="1"/>
    <x v="82"/>
    <x v="48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3"/>
    <x v="30"/>
    <x v="70"/>
    <x v="1"/>
    <x v="26"/>
    <x v="59"/>
    <x v="59"/>
    <x v="55"/>
    <x v="55"/>
    <x v="0"/>
    <x v="2531"/>
    <x v="2830"/>
    <x v="40"/>
    <x v="280"/>
    <x v="35"/>
    <x v="1527"/>
    <x v="43"/>
    <x v="2"/>
    <x v="55"/>
    <x v="16"/>
    <x v="3"/>
    <x v="138"/>
    <x v="1124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3"/>
    <x v="48"/>
    <x v="71"/>
    <x v="0"/>
    <x v="42"/>
    <x v="60"/>
    <x v="60"/>
    <x v="56"/>
    <x v="56"/>
    <x v="0"/>
    <x v="2532"/>
    <x v="2831"/>
    <x v="907"/>
    <x v="437"/>
    <x v="90"/>
    <x v="746"/>
    <x v="68"/>
    <x v="2"/>
    <x v="13"/>
    <x v="22"/>
    <x v="3"/>
    <x v="61"/>
    <x v="11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3"/>
    <x v="49"/>
    <x v="72"/>
    <x v="0"/>
    <x v="43"/>
    <x v="61"/>
    <x v="61"/>
    <x v="57"/>
    <x v="57"/>
    <x v="0"/>
    <x v="2025"/>
    <x v="2832"/>
    <x v="511"/>
    <x v="478"/>
    <x v="28"/>
    <x v="1441"/>
    <x v="122"/>
    <x v="2"/>
    <x v="48"/>
    <x v="19"/>
    <x v="3"/>
    <x v="246"/>
    <x v="32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3"/>
    <x v="50"/>
    <x v="73"/>
    <x v="0"/>
    <x v="44"/>
    <x v="62"/>
    <x v="62"/>
    <x v="58"/>
    <x v="58"/>
    <x v="0"/>
    <x v="2533"/>
    <x v="2833"/>
    <x v="1528"/>
    <x v="356"/>
    <x v="82"/>
    <x v="1528"/>
    <x v="248"/>
    <x v="2"/>
    <x v="4"/>
    <x v="19"/>
    <x v="0"/>
    <x v="327"/>
    <x v="282"/>
    <x v="0"/>
    <x v="0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3"/>
    <x v="51"/>
    <x v="75"/>
    <x v="0"/>
    <x v="45"/>
    <x v="64"/>
    <x v="64"/>
    <x v="60"/>
    <x v="60"/>
    <x v="0"/>
    <x v="2534"/>
    <x v="1003"/>
    <x v="1724"/>
    <x v="29"/>
    <x v="31"/>
    <x v="1145"/>
    <x v="97"/>
    <x v="1"/>
    <x v="19"/>
    <x v="16"/>
    <x v="0"/>
    <x v="97"/>
    <x v="66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43"/>
    <x v="52"/>
    <x v="76"/>
    <x v="0"/>
    <x v="46"/>
    <x v="65"/>
    <x v="65"/>
    <x v="61"/>
    <x v="61"/>
    <x v="0"/>
    <x v="2535"/>
    <x v="2834"/>
    <x v="1768"/>
    <x v="487"/>
    <x v="65"/>
    <x v="1163"/>
    <x v="56"/>
    <x v="4"/>
    <x v="5"/>
    <x v="85"/>
    <x v="1"/>
    <x v="70"/>
    <x v="676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3"/>
    <x v="30"/>
    <x v="77"/>
    <x v="0"/>
    <x v="26"/>
    <x v="66"/>
    <x v="66"/>
    <x v="62"/>
    <x v="62"/>
    <x v="0"/>
    <x v="2536"/>
    <x v="2835"/>
    <x v="384"/>
    <x v="286"/>
    <x v="44"/>
    <x v="1529"/>
    <x v="53"/>
    <x v="2"/>
    <x v="73"/>
    <x v="19"/>
    <x v="2"/>
    <x v="11"/>
    <x v="171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3"/>
    <x v="41"/>
    <x v="78"/>
    <x v="0"/>
    <x v="37"/>
    <x v="67"/>
    <x v="67"/>
    <x v="63"/>
    <x v="63"/>
    <x v="0"/>
    <x v="2537"/>
    <x v="2836"/>
    <x v="643"/>
    <x v="181"/>
    <x v="39"/>
    <x v="1206"/>
    <x v="94"/>
    <x v="1"/>
    <x v="75"/>
    <x v="13"/>
    <x v="2"/>
    <x v="50"/>
    <x v="67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3"/>
    <x v="41"/>
    <x v="79"/>
    <x v="0"/>
    <x v="37"/>
    <x v="68"/>
    <x v="68"/>
    <x v="64"/>
    <x v="64"/>
    <x v="0"/>
    <x v="2538"/>
    <x v="2837"/>
    <x v="759"/>
    <x v="201"/>
    <x v="31"/>
    <x v="1530"/>
    <x v="22"/>
    <x v="1"/>
    <x v="75"/>
    <x v="35"/>
    <x v="3"/>
    <x v="163"/>
    <x v="107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3"/>
    <x v="50"/>
    <x v="80"/>
    <x v="0"/>
    <x v="44"/>
    <x v="69"/>
    <x v="69"/>
    <x v="65"/>
    <x v="65"/>
    <x v="0"/>
    <x v="2539"/>
    <x v="2838"/>
    <x v="789"/>
    <x v="637"/>
    <x v="75"/>
    <x v="1531"/>
    <x v="14"/>
    <x v="2"/>
    <x v="6"/>
    <x v="18"/>
    <x v="1"/>
    <x v="331"/>
    <x v="172"/>
    <x v="0"/>
    <x v="0"/>
    <x v="2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3"/>
    <x v="40"/>
    <x v="81"/>
    <x v="0"/>
    <x v="36"/>
    <x v="70"/>
    <x v="70"/>
    <x v="66"/>
    <x v="66"/>
    <x v="0"/>
    <x v="2540"/>
    <x v="2839"/>
    <x v="377"/>
    <x v="88"/>
    <x v="34"/>
    <x v="1532"/>
    <x v="56"/>
    <x v="0"/>
    <x v="44"/>
    <x v="59"/>
    <x v="2"/>
    <x v="165"/>
    <x v="102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3"/>
    <x v="55"/>
    <x v="84"/>
    <x v="0"/>
    <x v="47"/>
    <x v="73"/>
    <x v="73"/>
    <x v="69"/>
    <x v="69"/>
    <x v="0"/>
    <x v="2448"/>
    <x v="2840"/>
    <x v="1769"/>
    <x v="682"/>
    <x v="5"/>
    <x v="440"/>
    <x v="182"/>
    <x v="4"/>
    <x v="5"/>
    <x v="100"/>
    <x v="4"/>
    <x v="134"/>
    <x v="557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3"/>
    <x v="56"/>
    <x v="85"/>
    <x v="0"/>
    <x v="48"/>
    <x v="72"/>
    <x v="72"/>
    <x v="68"/>
    <x v="68"/>
    <x v="0"/>
    <x v="2541"/>
    <x v="2841"/>
    <x v="1770"/>
    <x v="172"/>
    <x v="54"/>
    <x v="669"/>
    <x v="83"/>
    <x v="2"/>
    <x v="0"/>
    <x v="25"/>
    <x v="2"/>
    <x v="5"/>
    <x v="19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43"/>
    <x v="57"/>
    <x v="86"/>
    <x v="0"/>
    <x v="49"/>
    <x v="71"/>
    <x v="71"/>
    <x v="67"/>
    <x v="67"/>
    <x v="0"/>
    <x v="2542"/>
    <x v="2842"/>
    <x v="1502"/>
    <x v="487"/>
    <x v="38"/>
    <x v="847"/>
    <x v="45"/>
    <x v="0"/>
    <x v="21"/>
    <x v="15"/>
    <x v="2"/>
    <x v="219"/>
    <x v="5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43"/>
    <x v="58"/>
    <x v="87"/>
    <x v="0"/>
    <x v="50"/>
    <x v="74"/>
    <x v="74"/>
    <x v="70"/>
    <x v="70"/>
    <x v="0"/>
    <x v="2543"/>
    <x v="2843"/>
    <x v="1373"/>
    <x v="403"/>
    <x v="70"/>
    <x v="598"/>
    <x v="71"/>
    <x v="2"/>
    <x v="11"/>
    <x v="17"/>
    <x v="3"/>
    <x v="62"/>
    <x v="112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143"/>
    <x v="18"/>
    <x v="88"/>
    <x v="0"/>
    <x v="18"/>
    <x v="75"/>
    <x v="75"/>
    <x v="71"/>
    <x v="71"/>
    <x v="0"/>
    <x v="2544"/>
    <x v="2844"/>
    <x v="1771"/>
    <x v="634"/>
    <x v="67"/>
    <x v="1533"/>
    <x v="205"/>
    <x v="2"/>
    <x v="191"/>
    <x v="81"/>
    <x v="1"/>
    <x v="223"/>
    <x v="158"/>
    <x v="0"/>
    <x v="0"/>
    <x v="2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43"/>
    <x v="50"/>
    <x v="89"/>
    <x v="2"/>
    <x v="44"/>
    <x v="76"/>
    <x v="76"/>
    <x v="72"/>
    <x v="72"/>
    <x v="0"/>
    <x v="2545"/>
    <x v="2845"/>
    <x v="1753"/>
    <x v="213"/>
    <x v="67"/>
    <x v="1534"/>
    <x v="271"/>
    <x v="7"/>
    <x v="164"/>
    <x v="26"/>
    <x v="10"/>
    <x v="360"/>
    <x v="366"/>
    <x v="0"/>
    <x v="0"/>
    <x v="48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3"/>
    <x v="34"/>
    <x v="90"/>
    <x v="0"/>
    <x v="30"/>
    <x v="77"/>
    <x v="77"/>
    <x v="73"/>
    <x v="73"/>
    <x v="0"/>
    <x v="2546"/>
    <x v="2846"/>
    <x v="532"/>
    <x v="223"/>
    <x v="45"/>
    <x v="493"/>
    <x v="82"/>
    <x v="1"/>
    <x v="55"/>
    <x v="11"/>
    <x v="1"/>
    <x v="218"/>
    <x v="53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3"/>
    <x v="52"/>
    <x v="91"/>
    <x v="0"/>
    <x v="46"/>
    <x v="78"/>
    <x v="78"/>
    <x v="74"/>
    <x v="74"/>
    <x v="0"/>
    <x v="2547"/>
    <x v="2847"/>
    <x v="776"/>
    <x v="277"/>
    <x v="30"/>
    <x v="996"/>
    <x v="91"/>
    <x v="0"/>
    <x v="64"/>
    <x v="0"/>
    <x v="3"/>
    <x v="75"/>
    <x v="646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3"/>
    <x v="49"/>
    <x v="92"/>
    <x v="0"/>
    <x v="43"/>
    <x v="79"/>
    <x v="79"/>
    <x v="75"/>
    <x v="75"/>
    <x v="0"/>
    <x v="2548"/>
    <x v="2848"/>
    <x v="1772"/>
    <x v="475"/>
    <x v="4"/>
    <x v="1046"/>
    <x v="8"/>
    <x v="1"/>
    <x v="8"/>
    <x v="23"/>
    <x v="1"/>
    <x v="284"/>
    <x v="4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3"/>
    <x v="55"/>
    <x v="93"/>
    <x v="0"/>
    <x v="47"/>
    <x v="80"/>
    <x v="80"/>
    <x v="76"/>
    <x v="76"/>
    <x v="0"/>
    <x v="2549"/>
    <x v="2849"/>
    <x v="1773"/>
    <x v="628"/>
    <x v="7"/>
    <x v="635"/>
    <x v="237"/>
    <x v="5"/>
    <x v="121"/>
    <x v="170"/>
    <x v="0"/>
    <x v="412"/>
    <x v="142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3"/>
    <x v="24"/>
    <x v="94"/>
    <x v="2"/>
    <x v="21"/>
    <x v="81"/>
    <x v="81"/>
    <x v="77"/>
    <x v="77"/>
    <x v="0"/>
    <x v="2550"/>
    <x v="2850"/>
    <x v="1168"/>
    <x v="211"/>
    <x v="96"/>
    <x v="1535"/>
    <x v="12"/>
    <x v="2"/>
    <x v="73"/>
    <x v="54"/>
    <x v="0"/>
    <x v="205"/>
    <x v="533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3"/>
    <x v="46"/>
    <x v="95"/>
    <x v="0"/>
    <x v="41"/>
    <x v="82"/>
    <x v="82"/>
    <x v="78"/>
    <x v="78"/>
    <x v="0"/>
    <x v="947"/>
    <x v="2851"/>
    <x v="1774"/>
    <x v="36"/>
    <x v="0"/>
    <x v="83"/>
    <x v="178"/>
    <x v="1"/>
    <x v="121"/>
    <x v="22"/>
    <x v="1"/>
    <x v="167"/>
    <x v="288"/>
    <x v="0"/>
    <x v="0"/>
    <x v="9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43"/>
    <x v="48"/>
    <x v="96"/>
    <x v="0"/>
    <x v="42"/>
    <x v="83"/>
    <x v="83"/>
    <x v="79"/>
    <x v="79"/>
    <x v="0"/>
    <x v="2551"/>
    <x v="2852"/>
    <x v="677"/>
    <x v="76"/>
    <x v="87"/>
    <x v="1473"/>
    <x v="59"/>
    <x v="2"/>
    <x v="98"/>
    <x v="85"/>
    <x v="2"/>
    <x v="403"/>
    <x v="68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3"/>
    <x v="59"/>
    <x v="97"/>
    <x v="0"/>
    <x v="51"/>
    <x v="84"/>
    <x v="84"/>
    <x v="80"/>
    <x v="80"/>
    <x v="0"/>
    <x v="2552"/>
    <x v="2853"/>
    <x v="538"/>
    <x v="408"/>
    <x v="33"/>
    <x v="1053"/>
    <x v="29"/>
    <x v="7"/>
    <x v="23"/>
    <x v="15"/>
    <x v="2"/>
    <x v="187"/>
    <x v="112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43"/>
    <x v="60"/>
    <x v="98"/>
    <x v="0"/>
    <x v="52"/>
    <x v="85"/>
    <x v="85"/>
    <x v="81"/>
    <x v="81"/>
    <x v="0"/>
    <x v="2553"/>
    <x v="2854"/>
    <x v="1775"/>
    <x v="468"/>
    <x v="32"/>
    <x v="552"/>
    <x v="93"/>
    <x v="2"/>
    <x v="141"/>
    <x v="101"/>
    <x v="25"/>
    <x v="413"/>
    <x v="975"/>
    <x v="0"/>
    <x v="0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43"/>
    <x v="61"/>
    <x v="99"/>
    <x v="0"/>
    <x v="53"/>
    <x v="86"/>
    <x v="86"/>
    <x v="82"/>
    <x v="82"/>
    <x v="0"/>
    <x v="2554"/>
    <x v="2855"/>
    <x v="32"/>
    <x v="74"/>
    <x v="18"/>
    <x v="250"/>
    <x v="83"/>
    <x v="1"/>
    <x v="8"/>
    <x v="105"/>
    <x v="6"/>
    <x v="347"/>
    <x v="519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44"/>
    <x v="24"/>
    <x v="31"/>
    <x v="0"/>
    <x v="21"/>
    <x v="27"/>
    <x v="27"/>
    <x v="23"/>
    <x v="23"/>
    <x v="0"/>
    <x v="2555"/>
    <x v="2856"/>
    <x v="1776"/>
    <x v="112"/>
    <x v="42"/>
    <x v="1536"/>
    <x v="279"/>
    <x v="1"/>
    <x v="158"/>
    <x v="63"/>
    <x v="7"/>
    <x v="214"/>
    <x v="11"/>
    <x v="0"/>
    <x v="0"/>
    <x v="5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4"/>
    <x v="27"/>
    <x v="35"/>
    <x v="1"/>
    <x v="23"/>
    <x v="30"/>
    <x v="30"/>
    <x v="26"/>
    <x v="26"/>
    <x v="0"/>
    <x v="2556"/>
    <x v="2857"/>
    <x v="460"/>
    <x v="144"/>
    <x v="27"/>
    <x v="1232"/>
    <x v="25"/>
    <x v="1"/>
    <x v="10"/>
    <x v="31"/>
    <x v="2"/>
    <x v="19"/>
    <x v="342"/>
    <x v="0"/>
    <x v="0"/>
    <x v="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4"/>
    <x v="30"/>
    <x v="38"/>
    <x v="1"/>
    <x v="26"/>
    <x v="33"/>
    <x v="33"/>
    <x v="29"/>
    <x v="29"/>
    <x v="0"/>
    <x v="2557"/>
    <x v="2858"/>
    <x v="1777"/>
    <x v="226"/>
    <x v="57"/>
    <x v="895"/>
    <x v="106"/>
    <x v="2"/>
    <x v="64"/>
    <x v="18"/>
    <x v="4"/>
    <x v="131"/>
    <x v="32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4"/>
    <x v="34"/>
    <x v="42"/>
    <x v="0"/>
    <x v="30"/>
    <x v="37"/>
    <x v="37"/>
    <x v="33"/>
    <x v="33"/>
    <x v="0"/>
    <x v="2558"/>
    <x v="2859"/>
    <x v="39"/>
    <x v="346"/>
    <x v="18"/>
    <x v="1037"/>
    <x v="149"/>
    <x v="2"/>
    <x v="69"/>
    <x v="151"/>
    <x v="2"/>
    <x v="247"/>
    <x v="49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4"/>
    <x v="37"/>
    <x v="46"/>
    <x v="0"/>
    <x v="33"/>
    <x v="40"/>
    <x v="40"/>
    <x v="36"/>
    <x v="36"/>
    <x v="0"/>
    <x v="968"/>
    <x v="2860"/>
    <x v="794"/>
    <x v="554"/>
    <x v="23"/>
    <x v="1537"/>
    <x v="106"/>
    <x v="1"/>
    <x v="55"/>
    <x v="15"/>
    <x v="3"/>
    <x v="19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44"/>
    <x v="40"/>
    <x v="51"/>
    <x v="0"/>
    <x v="36"/>
    <x v="45"/>
    <x v="45"/>
    <x v="41"/>
    <x v="41"/>
    <x v="0"/>
    <x v="2559"/>
    <x v="2861"/>
    <x v="339"/>
    <x v="179"/>
    <x v="26"/>
    <x v="414"/>
    <x v="17"/>
    <x v="2"/>
    <x v="64"/>
    <x v="0"/>
    <x v="2"/>
    <x v="88"/>
    <x v="863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4"/>
    <x v="42"/>
    <x v="62"/>
    <x v="0"/>
    <x v="38"/>
    <x v="47"/>
    <x v="47"/>
    <x v="43"/>
    <x v="43"/>
    <x v="0"/>
    <x v="446"/>
    <x v="2862"/>
    <x v="1677"/>
    <x v="585"/>
    <x v="55"/>
    <x v="682"/>
    <x v="94"/>
    <x v="0"/>
    <x v="95"/>
    <x v="16"/>
    <x v="2"/>
    <x v="91"/>
    <x v="132"/>
    <x v="0"/>
    <x v="0"/>
    <x v="1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44"/>
    <x v="46"/>
    <x v="63"/>
    <x v="0"/>
    <x v="41"/>
    <x v="53"/>
    <x v="53"/>
    <x v="49"/>
    <x v="49"/>
    <x v="0"/>
    <x v="2560"/>
    <x v="2863"/>
    <x v="360"/>
    <x v="112"/>
    <x v="103"/>
    <x v="1538"/>
    <x v="27"/>
    <x v="2"/>
    <x v="19"/>
    <x v="17"/>
    <x v="3"/>
    <x v="33"/>
    <x v="76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44"/>
    <x v="27"/>
    <x v="65"/>
    <x v="0"/>
    <x v="23"/>
    <x v="55"/>
    <x v="55"/>
    <x v="51"/>
    <x v="51"/>
    <x v="0"/>
    <x v="1904"/>
    <x v="2864"/>
    <x v="1421"/>
    <x v="192"/>
    <x v="37"/>
    <x v="1152"/>
    <x v="43"/>
    <x v="2"/>
    <x v="51"/>
    <x v="22"/>
    <x v="2"/>
    <x v="93"/>
    <x v="478"/>
    <x v="0"/>
    <x v="0"/>
    <x v="1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4"/>
    <x v="30"/>
    <x v="69"/>
    <x v="0"/>
    <x v="26"/>
    <x v="58"/>
    <x v="58"/>
    <x v="54"/>
    <x v="54"/>
    <x v="0"/>
    <x v="2561"/>
    <x v="2865"/>
    <x v="146"/>
    <x v="435"/>
    <x v="85"/>
    <x v="1539"/>
    <x v="98"/>
    <x v="2"/>
    <x v="51"/>
    <x v="16"/>
    <x v="2"/>
    <x v="124"/>
    <x v="341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4"/>
    <x v="48"/>
    <x v="71"/>
    <x v="0"/>
    <x v="42"/>
    <x v="60"/>
    <x v="60"/>
    <x v="56"/>
    <x v="56"/>
    <x v="0"/>
    <x v="2562"/>
    <x v="2866"/>
    <x v="1471"/>
    <x v="396"/>
    <x v="92"/>
    <x v="712"/>
    <x v="48"/>
    <x v="2"/>
    <x v="17"/>
    <x v="19"/>
    <x v="3"/>
    <x v="23"/>
    <x v="8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4"/>
    <x v="49"/>
    <x v="72"/>
    <x v="0"/>
    <x v="43"/>
    <x v="61"/>
    <x v="61"/>
    <x v="57"/>
    <x v="57"/>
    <x v="0"/>
    <x v="2563"/>
    <x v="2867"/>
    <x v="1778"/>
    <x v="557"/>
    <x v="70"/>
    <x v="1540"/>
    <x v="132"/>
    <x v="2"/>
    <x v="64"/>
    <x v="7"/>
    <x v="7"/>
    <x v="154"/>
    <x v="969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4"/>
    <x v="50"/>
    <x v="73"/>
    <x v="0"/>
    <x v="44"/>
    <x v="62"/>
    <x v="62"/>
    <x v="58"/>
    <x v="58"/>
    <x v="0"/>
    <x v="2564"/>
    <x v="2868"/>
    <x v="1779"/>
    <x v="437"/>
    <x v="85"/>
    <x v="1521"/>
    <x v="149"/>
    <x v="0"/>
    <x v="141"/>
    <x v="19"/>
    <x v="1"/>
    <x v="168"/>
    <x v="514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4"/>
    <x v="51"/>
    <x v="75"/>
    <x v="0"/>
    <x v="45"/>
    <x v="64"/>
    <x v="64"/>
    <x v="60"/>
    <x v="60"/>
    <x v="0"/>
    <x v="1042"/>
    <x v="2869"/>
    <x v="1302"/>
    <x v="422"/>
    <x v="31"/>
    <x v="855"/>
    <x v="29"/>
    <x v="0"/>
    <x v="19"/>
    <x v="19"/>
    <x v="3"/>
    <x v="46"/>
    <x v="16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44"/>
    <x v="52"/>
    <x v="76"/>
    <x v="0"/>
    <x v="46"/>
    <x v="65"/>
    <x v="65"/>
    <x v="61"/>
    <x v="61"/>
    <x v="0"/>
    <x v="2565"/>
    <x v="2870"/>
    <x v="378"/>
    <x v="643"/>
    <x v="23"/>
    <x v="911"/>
    <x v="29"/>
    <x v="2"/>
    <x v="23"/>
    <x v="10"/>
    <x v="1"/>
    <x v="115"/>
    <x v="85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4"/>
    <x v="30"/>
    <x v="77"/>
    <x v="0"/>
    <x v="26"/>
    <x v="66"/>
    <x v="66"/>
    <x v="62"/>
    <x v="62"/>
    <x v="0"/>
    <x v="2566"/>
    <x v="2871"/>
    <x v="469"/>
    <x v="136"/>
    <x v="44"/>
    <x v="1541"/>
    <x v="66"/>
    <x v="1"/>
    <x v="84"/>
    <x v="19"/>
    <x v="2"/>
    <x v="171"/>
    <x v="441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4"/>
    <x v="41"/>
    <x v="78"/>
    <x v="0"/>
    <x v="37"/>
    <x v="67"/>
    <x v="67"/>
    <x v="63"/>
    <x v="63"/>
    <x v="0"/>
    <x v="2537"/>
    <x v="2872"/>
    <x v="570"/>
    <x v="343"/>
    <x v="32"/>
    <x v="356"/>
    <x v="58"/>
    <x v="1"/>
    <x v="7"/>
    <x v="7"/>
    <x v="2"/>
    <x v="200"/>
    <x v="19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4"/>
    <x v="41"/>
    <x v="79"/>
    <x v="0"/>
    <x v="37"/>
    <x v="68"/>
    <x v="68"/>
    <x v="64"/>
    <x v="64"/>
    <x v="0"/>
    <x v="2567"/>
    <x v="2873"/>
    <x v="257"/>
    <x v="150"/>
    <x v="26"/>
    <x v="649"/>
    <x v="38"/>
    <x v="2"/>
    <x v="21"/>
    <x v="17"/>
    <x v="3"/>
    <x v="33"/>
    <x v="48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4"/>
    <x v="50"/>
    <x v="80"/>
    <x v="0"/>
    <x v="44"/>
    <x v="69"/>
    <x v="69"/>
    <x v="65"/>
    <x v="65"/>
    <x v="0"/>
    <x v="2568"/>
    <x v="2874"/>
    <x v="929"/>
    <x v="347"/>
    <x v="93"/>
    <x v="1542"/>
    <x v="62"/>
    <x v="1"/>
    <x v="134"/>
    <x v="18"/>
    <x v="2"/>
    <x v="178"/>
    <x v="160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4"/>
    <x v="40"/>
    <x v="81"/>
    <x v="0"/>
    <x v="36"/>
    <x v="70"/>
    <x v="70"/>
    <x v="66"/>
    <x v="66"/>
    <x v="0"/>
    <x v="2569"/>
    <x v="2875"/>
    <x v="1676"/>
    <x v="643"/>
    <x v="54"/>
    <x v="113"/>
    <x v="22"/>
    <x v="1"/>
    <x v="69"/>
    <x v="25"/>
    <x v="2"/>
    <x v="252"/>
    <x v="54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4"/>
    <x v="55"/>
    <x v="84"/>
    <x v="0"/>
    <x v="47"/>
    <x v="73"/>
    <x v="73"/>
    <x v="69"/>
    <x v="69"/>
    <x v="0"/>
    <x v="2570"/>
    <x v="2876"/>
    <x v="1780"/>
    <x v="636"/>
    <x v="2"/>
    <x v="759"/>
    <x v="233"/>
    <x v="8"/>
    <x v="73"/>
    <x v="140"/>
    <x v="8"/>
    <x v="414"/>
    <x v="539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4"/>
    <x v="56"/>
    <x v="85"/>
    <x v="0"/>
    <x v="48"/>
    <x v="72"/>
    <x v="72"/>
    <x v="68"/>
    <x v="68"/>
    <x v="0"/>
    <x v="1794"/>
    <x v="2877"/>
    <x v="793"/>
    <x v="106"/>
    <x v="15"/>
    <x v="745"/>
    <x v="150"/>
    <x v="2"/>
    <x v="126"/>
    <x v="7"/>
    <x v="1"/>
    <x v="218"/>
    <x v="185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44"/>
    <x v="57"/>
    <x v="86"/>
    <x v="0"/>
    <x v="49"/>
    <x v="71"/>
    <x v="71"/>
    <x v="67"/>
    <x v="67"/>
    <x v="0"/>
    <x v="2571"/>
    <x v="2878"/>
    <x v="196"/>
    <x v="60"/>
    <x v="0"/>
    <x v="1543"/>
    <x v="54"/>
    <x v="1"/>
    <x v="26"/>
    <x v="8"/>
    <x v="3"/>
    <x v="31"/>
    <x v="5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44"/>
    <x v="58"/>
    <x v="87"/>
    <x v="0"/>
    <x v="50"/>
    <x v="74"/>
    <x v="74"/>
    <x v="70"/>
    <x v="70"/>
    <x v="0"/>
    <x v="2572"/>
    <x v="2879"/>
    <x v="321"/>
    <x v="639"/>
    <x v="47"/>
    <x v="766"/>
    <x v="32"/>
    <x v="2"/>
    <x v="32"/>
    <x v="17"/>
    <x v="3"/>
    <x v="26"/>
    <x v="7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144"/>
    <x v="18"/>
    <x v="88"/>
    <x v="0"/>
    <x v="18"/>
    <x v="75"/>
    <x v="75"/>
    <x v="71"/>
    <x v="71"/>
    <x v="0"/>
    <x v="2573"/>
    <x v="2880"/>
    <x v="1751"/>
    <x v="426"/>
    <x v="73"/>
    <x v="1094"/>
    <x v="186"/>
    <x v="1"/>
    <x v="168"/>
    <x v="81"/>
    <x v="4"/>
    <x v="135"/>
    <x v="539"/>
    <x v="0"/>
    <x v="0"/>
    <x v="5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44"/>
    <x v="50"/>
    <x v="89"/>
    <x v="2"/>
    <x v="44"/>
    <x v="76"/>
    <x v="76"/>
    <x v="72"/>
    <x v="72"/>
    <x v="0"/>
    <x v="2574"/>
    <x v="2881"/>
    <x v="1781"/>
    <x v="213"/>
    <x v="73"/>
    <x v="1095"/>
    <x v="280"/>
    <x v="0"/>
    <x v="163"/>
    <x v="2"/>
    <x v="5"/>
    <x v="415"/>
    <x v="332"/>
    <x v="0"/>
    <x v="0"/>
    <x v="11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4"/>
    <x v="34"/>
    <x v="90"/>
    <x v="0"/>
    <x v="30"/>
    <x v="77"/>
    <x v="77"/>
    <x v="73"/>
    <x v="73"/>
    <x v="0"/>
    <x v="2575"/>
    <x v="2882"/>
    <x v="546"/>
    <x v="434"/>
    <x v="17"/>
    <x v="1058"/>
    <x v="32"/>
    <x v="2"/>
    <x v="32"/>
    <x v="23"/>
    <x v="3"/>
    <x v="37"/>
    <x v="112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4"/>
    <x v="52"/>
    <x v="91"/>
    <x v="0"/>
    <x v="46"/>
    <x v="78"/>
    <x v="78"/>
    <x v="74"/>
    <x v="74"/>
    <x v="0"/>
    <x v="200"/>
    <x v="2883"/>
    <x v="815"/>
    <x v="184"/>
    <x v="54"/>
    <x v="887"/>
    <x v="44"/>
    <x v="2"/>
    <x v="32"/>
    <x v="17"/>
    <x v="3"/>
    <x v="33"/>
    <x v="112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4"/>
    <x v="49"/>
    <x v="92"/>
    <x v="0"/>
    <x v="43"/>
    <x v="79"/>
    <x v="79"/>
    <x v="75"/>
    <x v="75"/>
    <x v="0"/>
    <x v="665"/>
    <x v="1210"/>
    <x v="526"/>
    <x v="683"/>
    <x v="10"/>
    <x v="1544"/>
    <x v="27"/>
    <x v="2"/>
    <x v="32"/>
    <x v="17"/>
    <x v="3"/>
    <x v="48"/>
    <x v="53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4"/>
    <x v="55"/>
    <x v="93"/>
    <x v="0"/>
    <x v="47"/>
    <x v="80"/>
    <x v="80"/>
    <x v="76"/>
    <x v="76"/>
    <x v="0"/>
    <x v="2576"/>
    <x v="2884"/>
    <x v="1782"/>
    <x v="684"/>
    <x v="7"/>
    <x v="1088"/>
    <x v="273"/>
    <x v="3"/>
    <x v="98"/>
    <x v="32"/>
    <x v="9"/>
    <x v="416"/>
    <x v="131"/>
    <x v="0"/>
    <x v="0"/>
    <x v="6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4"/>
    <x v="24"/>
    <x v="94"/>
    <x v="2"/>
    <x v="21"/>
    <x v="81"/>
    <x v="81"/>
    <x v="77"/>
    <x v="77"/>
    <x v="0"/>
    <x v="2577"/>
    <x v="2885"/>
    <x v="842"/>
    <x v="226"/>
    <x v="98"/>
    <x v="1545"/>
    <x v="146"/>
    <x v="1"/>
    <x v="98"/>
    <x v="65"/>
    <x v="0"/>
    <x v="238"/>
    <x v="796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4"/>
    <x v="46"/>
    <x v="95"/>
    <x v="0"/>
    <x v="41"/>
    <x v="82"/>
    <x v="82"/>
    <x v="78"/>
    <x v="78"/>
    <x v="0"/>
    <x v="2578"/>
    <x v="2886"/>
    <x v="27"/>
    <x v="300"/>
    <x v="31"/>
    <x v="401"/>
    <x v="38"/>
    <x v="2"/>
    <x v="19"/>
    <x v="23"/>
    <x v="3"/>
    <x v="43"/>
    <x v="44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144"/>
    <x v="48"/>
    <x v="96"/>
    <x v="0"/>
    <x v="42"/>
    <x v="83"/>
    <x v="83"/>
    <x v="79"/>
    <x v="79"/>
    <x v="0"/>
    <x v="2579"/>
    <x v="2887"/>
    <x v="553"/>
    <x v="202"/>
    <x v="86"/>
    <x v="1033"/>
    <x v="133"/>
    <x v="2"/>
    <x v="61"/>
    <x v="75"/>
    <x v="3"/>
    <x v="155"/>
    <x v="835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4"/>
    <x v="59"/>
    <x v="97"/>
    <x v="0"/>
    <x v="51"/>
    <x v="84"/>
    <x v="84"/>
    <x v="80"/>
    <x v="80"/>
    <x v="0"/>
    <x v="2580"/>
    <x v="2888"/>
    <x v="1446"/>
    <x v="179"/>
    <x v="59"/>
    <x v="1546"/>
    <x v="38"/>
    <x v="1"/>
    <x v="11"/>
    <x v="17"/>
    <x v="3"/>
    <x v="164"/>
    <x v="113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44"/>
    <x v="60"/>
    <x v="98"/>
    <x v="0"/>
    <x v="52"/>
    <x v="85"/>
    <x v="85"/>
    <x v="81"/>
    <x v="81"/>
    <x v="0"/>
    <x v="970"/>
    <x v="2889"/>
    <x v="1731"/>
    <x v="685"/>
    <x v="50"/>
    <x v="1547"/>
    <x v="119"/>
    <x v="2"/>
    <x v="178"/>
    <x v="21"/>
    <x v="14"/>
    <x v="198"/>
    <x v="467"/>
    <x v="0"/>
    <x v="0"/>
    <x v="37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44"/>
    <x v="61"/>
    <x v="99"/>
    <x v="0"/>
    <x v="53"/>
    <x v="86"/>
    <x v="86"/>
    <x v="82"/>
    <x v="82"/>
    <x v="0"/>
    <x v="2581"/>
    <x v="2890"/>
    <x v="1783"/>
    <x v="329"/>
    <x v="45"/>
    <x v="781"/>
    <x v="84"/>
    <x v="0"/>
    <x v="39"/>
    <x v="38"/>
    <x v="9"/>
    <x v="144"/>
    <x v="2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44"/>
    <x v="62"/>
    <x v="100"/>
    <x v="1"/>
    <x v="44"/>
    <x v="87"/>
    <x v="87"/>
    <x v="83"/>
    <x v="83"/>
    <x v="0"/>
    <x v="2582"/>
    <x v="2891"/>
    <x v="1102"/>
    <x v="526"/>
    <x v="71"/>
    <x v="1548"/>
    <x v="84"/>
    <x v="1"/>
    <x v="42"/>
    <x v="19"/>
    <x v="3"/>
    <x v="235"/>
    <x v="1131"/>
    <x v="0"/>
    <x v="0"/>
    <x v="4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4"/>
    <x v="63"/>
    <x v="101"/>
    <x v="1"/>
    <x v="42"/>
    <x v="88"/>
    <x v="88"/>
    <x v="84"/>
    <x v="84"/>
    <x v="0"/>
    <x v="2583"/>
    <x v="2892"/>
    <x v="1779"/>
    <x v="401"/>
    <x v="76"/>
    <x v="952"/>
    <x v="150"/>
    <x v="2"/>
    <x v="48"/>
    <x v="26"/>
    <x v="0"/>
    <x v="75"/>
    <x v="1008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5"/>
    <x v="24"/>
    <x v="31"/>
    <x v="0"/>
    <x v="21"/>
    <x v="27"/>
    <x v="27"/>
    <x v="23"/>
    <x v="23"/>
    <x v="0"/>
    <x v="2584"/>
    <x v="2893"/>
    <x v="1784"/>
    <x v="213"/>
    <x v="74"/>
    <x v="1549"/>
    <x v="4"/>
    <x v="4"/>
    <x v="158"/>
    <x v="33"/>
    <x v="7"/>
    <x v="417"/>
    <x v="13"/>
    <x v="0"/>
    <x v="0"/>
    <x v="5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5"/>
    <x v="27"/>
    <x v="35"/>
    <x v="1"/>
    <x v="23"/>
    <x v="30"/>
    <x v="30"/>
    <x v="26"/>
    <x v="26"/>
    <x v="0"/>
    <x v="2585"/>
    <x v="2894"/>
    <x v="1330"/>
    <x v="487"/>
    <x v="49"/>
    <x v="5"/>
    <x v="48"/>
    <x v="1"/>
    <x v="67"/>
    <x v="16"/>
    <x v="1"/>
    <x v="84"/>
    <x v="1132"/>
    <x v="0"/>
    <x v="0"/>
    <x v="2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5"/>
    <x v="30"/>
    <x v="38"/>
    <x v="1"/>
    <x v="26"/>
    <x v="33"/>
    <x v="33"/>
    <x v="29"/>
    <x v="29"/>
    <x v="0"/>
    <x v="2586"/>
    <x v="2895"/>
    <x v="1762"/>
    <x v="434"/>
    <x v="26"/>
    <x v="1348"/>
    <x v="66"/>
    <x v="0"/>
    <x v="56"/>
    <x v="23"/>
    <x v="1"/>
    <x v="13"/>
    <x v="986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5"/>
    <x v="34"/>
    <x v="42"/>
    <x v="0"/>
    <x v="30"/>
    <x v="37"/>
    <x v="37"/>
    <x v="33"/>
    <x v="33"/>
    <x v="0"/>
    <x v="1947"/>
    <x v="2896"/>
    <x v="1785"/>
    <x v="67"/>
    <x v="11"/>
    <x v="1550"/>
    <x v="22"/>
    <x v="1"/>
    <x v="34"/>
    <x v="51"/>
    <x v="5"/>
    <x v="327"/>
    <x v="17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5"/>
    <x v="37"/>
    <x v="46"/>
    <x v="0"/>
    <x v="33"/>
    <x v="40"/>
    <x v="40"/>
    <x v="36"/>
    <x v="36"/>
    <x v="0"/>
    <x v="2053"/>
    <x v="2897"/>
    <x v="713"/>
    <x v="287"/>
    <x v="11"/>
    <x v="1551"/>
    <x v="72"/>
    <x v="2"/>
    <x v="109"/>
    <x v="85"/>
    <x v="2"/>
    <x v="218"/>
    <x v="63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45"/>
    <x v="40"/>
    <x v="51"/>
    <x v="0"/>
    <x v="36"/>
    <x v="45"/>
    <x v="45"/>
    <x v="41"/>
    <x v="41"/>
    <x v="0"/>
    <x v="2587"/>
    <x v="2898"/>
    <x v="857"/>
    <x v="250"/>
    <x v="38"/>
    <x v="323"/>
    <x v="82"/>
    <x v="2"/>
    <x v="20"/>
    <x v="4"/>
    <x v="1"/>
    <x v="120"/>
    <x v="113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5"/>
    <x v="42"/>
    <x v="62"/>
    <x v="0"/>
    <x v="38"/>
    <x v="47"/>
    <x v="47"/>
    <x v="43"/>
    <x v="43"/>
    <x v="0"/>
    <x v="1156"/>
    <x v="2899"/>
    <x v="1176"/>
    <x v="176"/>
    <x v="11"/>
    <x v="359"/>
    <x v="66"/>
    <x v="0"/>
    <x v="67"/>
    <x v="22"/>
    <x v="3"/>
    <x v="171"/>
    <x v="44"/>
    <x v="0"/>
    <x v="0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45"/>
    <x v="27"/>
    <x v="65"/>
    <x v="0"/>
    <x v="23"/>
    <x v="55"/>
    <x v="55"/>
    <x v="51"/>
    <x v="51"/>
    <x v="0"/>
    <x v="1048"/>
    <x v="755"/>
    <x v="1725"/>
    <x v="154"/>
    <x v="82"/>
    <x v="712"/>
    <x v="37"/>
    <x v="2"/>
    <x v="44"/>
    <x v="18"/>
    <x v="1"/>
    <x v="213"/>
    <x v="139"/>
    <x v="0"/>
    <x v="0"/>
    <x v="1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5"/>
    <x v="30"/>
    <x v="69"/>
    <x v="0"/>
    <x v="26"/>
    <x v="58"/>
    <x v="58"/>
    <x v="54"/>
    <x v="54"/>
    <x v="0"/>
    <x v="2588"/>
    <x v="2900"/>
    <x v="523"/>
    <x v="629"/>
    <x v="29"/>
    <x v="1552"/>
    <x v="108"/>
    <x v="1"/>
    <x v="126"/>
    <x v="22"/>
    <x v="2"/>
    <x v="200"/>
    <x v="1123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5"/>
    <x v="48"/>
    <x v="71"/>
    <x v="0"/>
    <x v="42"/>
    <x v="60"/>
    <x v="60"/>
    <x v="56"/>
    <x v="56"/>
    <x v="0"/>
    <x v="2589"/>
    <x v="2901"/>
    <x v="125"/>
    <x v="56"/>
    <x v="47"/>
    <x v="1301"/>
    <x v="68"/>
    <x v="2"/>
    <x v="12"/>
    <x v="31"/>
    <x v="3"/>
    <x v="73"/>
    <x v="71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5"/>
    <x v="49"/>
    <x v="72"/>
    <x v="0"/>
    <x v="43"/>
    <x v="61"/>
    <x v="61"/>
    <x v="57"/>
    <x v="57"/>
    <x v="0"/>
    <x v="2590"/>
    <x v="2902"/>
    <x v="265"/>
    <x v="686"/>
    <x v="35"/>
    <x v="1553"/>
    <x v="34"/>
    <x v="2"/>
    <x v="109"/>
    <x v="16"/>
    <x v="3"/>
    <x v="9"/>
    <x v="7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5"/>
    <x v="50"/>
    <x v="73"/>
    <x v="0"/>
    <x v="44"/>
    <x v="62"/>
    <x v="62"/>
    <x v="58"/>
    <x v="58"/>
    <x v="0"/>
    <x v="2591"/>
    <x v="2903"/>
    <x v="140"/>
    <x v="383"/>
    <x v="85"/>
    <x v="1543"/>
    <x v="206"/>
    <x v="2"/>
    <x v="28"/>
    <x v="22"/>
    <x v="7"/>
    <x v="331"/>
    <x v="4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5"/>
    <x v="51"/>
    <x v="75"/>
    <x v="0"/>
    <x v="45"/>
    <x v="64"/>
    <x v="64"/>
    <x v="60"/>
    <x v="60"/>
    <x v="0"/>
    <x v="2592"/>
    <x v="2904"/>
    <x v="243"/>
    <x v="123"/>
    <x v="28"/>
    <x v="1399"/>
    <x v="98"/>
    <x v="2"/>
    <x v="32"/>
    <x v="17"/>
    <x v="2"/>
    <x v="23"/>
    <x v="113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45"/>
    <x v="52"/>
    <x v="76"/>
    <x v="0"/>
    <x v="46"/>
    <x v="65"/>
    <x v="65"/>
    <x v="61"/>
    <x v="61"/>
    <x v="0"/>
    <x v="1485"/>
    <x v="2905"/>
    <x v="903"/>
    <x v="53"/>
    <x v="17"/>
    <x v="591"/>
    <x v="74"/>
    <x v="8"/>
    <x v="23"/>
    <x v="3"/>
    <x v="2"/>
    <x v="13"/>
    <x v="68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5"/>
    <x v="30"/>
    <x v="77"/>
    <x v="0"/>
    <x v="26"/>
    <x v="66"/>
    <x v="66"/>
    <x v="62"/>
    <x v="62"/>
    <x v="0"/>
    <x v="2593"/>
    <x v="2906"/>
    <x v="644"/>
    <x v="147"/>
    <x v="73"/>
    <x v="1393"/>
    <x v="64"/>
    <x v="1"/>
    <x v="61"/>
    <x v="18"/>
    <x v="3"/>
    <x v="75"/>
    <x v="239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5"/>
    <x v="41"/>
    <x v="78"/>
    <x v="0"/>
    <x v="37"/>
    <x v="67"/>
    <x v="67"/>
    <x v="63"/>
    <x v="63"/>
    <x v="0"/>
    <x v="805"/>
    <x v="2907"/>
    <x v="903"/>
    <x v="73"/>
    <x v="18"/>
    <x v="613"/>
    <x v="29"/>
    <x v="2"/>
    <x v="5"/>
    <x v="31"/>
    <x v="1"/>
    <x v="77"/>
    <x v="16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5"/>
    <x v="50"/>
    <x v="80"/>
    <x v="0"/>
    <x v="44"/>
    <x v="69"/>
    <x v="69"/>
    <x v="65"/>
    <x v="65"/>
    <x v="0"/>
    <x v="2594"/>
    <x v="2908"/>
    <x v="739"/>
    <x v="687"/>
    <x v="87"/>
    <x v="834"/>
    <x v="149"/>
    <x v="1"/>
    <x v="121"/>
    <x v="18"/>
    <x v="0"/>
    <x v="165"/>
    <x v="37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5"/>
    <x v="40"/>
    <x v="81"/>
    <x v="0"/>
    <x v="36"/>
    <x v="70"/>
    <x v="70"/>
    <x v="66"/>
    <x v="66"/>
    <x v="0"/>
    <x v="2595"/>
    <x v="2909"/>
    <x v="826"/>
    <x v="60"/>
    <x v="57"/>
    <x v="854"/>
    <x v="13"/>
    <x v="7"/>
    <x v="34"/>
    <x v="0"/>
    <x v="2"/>
    <x v="252"/>
    <x v="8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5"/>
    <x v="55"/>
    <x v="84"/>
    <x v="0"/>
    <x v="47"/>
    <x v="73"/>
    <x v="73"/>
    <x v="69"/>
    <x v="69"/>
    <x v="0"/>
    <x v="2596"/>
    <x v="2910"/>
    <x v="1786"/>
    <x v="97"/>
    <x v="19"/>
    <x v="37"/>
    <x v="191"/>
    <x v="3"/>
    <x v="101"/>
    <x v="56"/>
    <x v="11"/>
    <x v="418"/>
    <x v="134"/>
    <x v="0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5"/>
    <x v="56"/>
    <x v="85"/>
    <x v="0"/>
    <x v="48"/>
    <x v="72"/>
    <x v="72"/>
    <x v="68"/>
    <x v="68"/>
    <x v="0"/>
    <x v="470"/>
    <x v="2911"/>
    <x v="1516"/>
    <x v="115"/>
    <x v="56"/>
    <x v="1300"/>
    <x v="74"/>
    <x v="2"/>
    <x v="109"/>
    <x v="13"/>
    <x v="3"/>
    <x v="110"/>
    <x v="39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45"/>
    <x v="57"/>
    <x v="86"/>
    <x v="0"/>
    <x v="49"/>
    <x v="71"/>
    <x v="71"/>
    <x v="67"/>
    <x v="67"/>
    <x v="0"/>
    <x v="30"/>
    <x v="2912"/>
    <x v="274"/>
    <x v="514"/>
    <x v="65"/>
    <x v="1162"/>
    <x v="54"/>
    <x v="2"/>
    <x v="9"/>
    <x v="10"/>
    <x v="3"/>
    <x v="21"/>
    <x v="95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45"/>
    <x v="18"/>
    <x v="88"/>
    <x v="0"/>
    <x v="18"/>
    <x v="75"/>
    <x v="75"/>
    <x v="71"/>
    <x v="71"/>
    <x v="0"/>
    <x v="2597"/>
    <x v="2913"/>
    <x v="1787"/>
    <x v="508"/>
    <x v="41"/>
    <x v="776"/>
    <x v="254"/>
    <x v="0"/>
    <x v="59"/>
    <x v="27"/>
    <x v="5"/>
    <x v="419"/>
    <x v="905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45"/>
    <x v="50"/>
    <x v="89"/>
    <x v="2"/>
    <x v="44"/>
    <x v="76"/>
    <x v="76"/>
    <x v="72"/>
    <x v="72"/>
    <x v="0"/>
    <x v="2598"/>
    <x v="2914"/>
    <x v="578"/>
    <x v="185"/>
    <x v="42"/>
    <x v="1329"/>
    <x v="281"/>
    <x v="5"/>
    <x v="194"/>
    <x v="3"/>
    <x v="4"/>
    <x v="20"/>
    <x v="152"/>
    <x v="0"/>
    <x v="0"/>
    <x v="3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5"/>
    <x v="55"/>
    <x v="93"/>
    <x v="0"/>
    <x v="47"/>
    <x v="80"/>
    <x v="80"/>
    <x v="76"/>
    <x v="76"/>
    <x v="0"/>
    <x v="2599"/>
    <x v="2915"/>
    <x v="1788"/>
    <x v="688"/>
    <x v="7"/>
    <x v="771"/>
    <x v="185"/>
    <x v="13"/>
    <x v="36"/>
    <x v="102"/>
    <x v="4"/>
    <x v="420"/>
    <x v="673"/>
    <x v="0"/>
    <x v="0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5"/>
    <x v="24"/>
    <x v="94"/>
    <x v="2"/>
    <x v="21"/>
    <x v="81"/>
    <x v="81"/>
    <x v="77"/>
    <x v="77"/>
    <x v="0"/>
    <x v="2600"/>
    <x v="2916"/>
    <x v="361"/>
    <x v="279"/>
    <x v="104"/>
    <x v="1554"/>
    <x v="146"/>
    <x v="2"/>
    <x v="73"/>
    <x v="25"/>
    <x v="0"/>
    <x v="168"/>
    <x v="723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5"/>
    <x v="48"/>
    <x v="96"/>
    <x v="0"/>
    <x v="42"/>
    <x v="83"/>
    <x v="83"/>
    <x v="79"/>
    <x v="79"/>
    <x v="0"/>
    <x v="2601"/>
    <x v="2917"/>
    <x v="896"/>
    <x v="373"/>
    <x v="72"/>
    <x v="1555"/>
    <x v="273"/>
    <x v="2"/>
    <x v="84"/>
    <x v="65"/>
    <x v="2"/>
    <x v="7"/>
    <x v="12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5"/>
    <x v="59"/>
    <x v="97"/>
    <x v="0"/>
    <x v="51"/>
    <x v="84"/>
    <x v="84"/>
    <x v="80"/>
    <x v="80"/>
    <x v="0"/>
    <x v="2602"/>
    <x v="2918"/>
    <x v="575"/>
    <x v="346"/>
    <x v="105"/>
    <x v="1556"/>
    <x v="38"/>
    <x v="2"/>
    <x v="32"/>
    <x v="17"/>
    <x v="3"/>
    <x v="37"/>
    <x v="113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45"/>
    <x v="60"/>
    <x v="98"/>
    <x v="0"/>
    <x v="52"/>
    <x v="85"/>
    <x v="85"/>
    <x v="81"/>
    <x v="81"/>
    <x v="0"/>
    <x v="2603"/>
    <x v="2919"/>
    <x v="1403"/>
    <x v="461"/>
    <x v="0"/>
    <x v="1033"/>
    <x v="206"/>
    <x v="2"/>
    <x v="141"/>
    <x v="144"/>
    <x v="24"/>
    <x v="276"/>
    <x v="506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45"/>
    <x v="61"/>
    <x v="99"/>
    <x v="0"/>
    <x v="53"/>
    <x v="86"/>
    <x v="86"/>
    <x v="82"/>
    <x v="82"/>
    <x v="0"/>
    <x v="2604"/>
    <x v="2920"/>
    <x v="1789"/>
    <x v="374"/>
    <x v="45"/>
    <x v="614"/>
    <x v="134"/>
    <x v="4"/>
    <x v="8"/>
    <x v="105"/>
    <x v="8"/>
    <x v="324"/>
    <x v="44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45"/>
    <x v="62"/>
    <x v="100"/>
    <x v="1"/>
    <x v="44"/>
    <x v="87"/>
    <x v="87"/>
    <x v="83"/>
    <x v="83"/>
    <x v="0"/>
    <x v="2605"/>
    <x v="2921"/>
    <x v="459"/>
    <x v="39"/>
    <x v="64"/>
    <x v="1557"/>
    <x v="134"/>
    <x v="2"/>
    <x v="110"/>
    <x v="22"/>
    <x v="1"/>
    <x v="374"/>
    <x v="1136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5"/>
    <x v="63"/>
    <x v="101"/>
    <x v="1"/>
    <x v="42"/>
    <x v="88"/>
    <x v="88"/>
    <x v="84"/>
    <x v="84"/>
    <x v="0"/>
    <x v="2606"/>
    <x v="2922"/>
    <x v="223"/>
    <x v="634"/>
    <x v="47"/>
    <x v="1272"/>
    <x v="22"/>
    <x v="2"/>
    <x v="55"/>
    <x v="10"/>
    <x v="2"/>
    <x v="38"/>
    <x v="410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5"/>
    <x v="11"/>
    <x v="102"/>
    <x v="0"/>
    <x v="11"/>
    <x v="89"/>
    <x v="89"/>
    <x v="85"/>
    <x v="85"/>
    <x v="0"/>
    <x v="2607"/>
    <x v="2923"/>
    <x v="1790"/>
    <x v="179"/>
    <x v="56"/>
    <x v="1249"/>
    <x v="45"/>
    <x v="2"/>
    <x v="11"/>
    <x v="19"/>
    <x v="2"/>
    <x v="25"/>
    <x v="47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46"/>
    <x v="24"/>
    <x v="31"/>
    <x v="0"/>
    <x v="21"/>
    <x v="27"/>
    <x v="27"/>
    <x v="23"/>
    <x v="23"/>
    <x v="0"/>
    <x v="2608"/>
    <x v="2924"/>
    <x v="1791"/>
    <x v="225"/>
    <x v="85"/>
    <x v="395"/>
    <x v="188"/>
    <x v="1"/>
    <x v="160"/>
    <x v="46"/>
    <x v="7"/>
    <x v="346"/>
    <x v="42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6"/>
    <x v="27"/>
    <x v="35"/>
    <x v="1"/>
    <x v="23"/>
    <x v="30"/>
    <x v="30"/>
    <x v="26"/>
    <x v="26"/>
    <x v="0"/>
    <x v="2609"/>
    <x v="2925"/>
    <x v="1659"/>
    <x v="183"/>
    <x v="28"/>
    <x v="78"/>
    <x v="33"/>
    <x v="2"/>
    <x v="99"/>
    <x v="7"/>
    <x v="2"/>
    <x v="17"/>
    <x v="26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6"/>
    <x v="30"/>
    <x v="38"/>
    <x v="1"/>
    <x v="26"/>
    <x v="33"/>
    <x v="33"/>
    <x v="29"/>
    <x v="29"/>
    <x v="0"/>
    <x v="2610"/>
    <x v="2926"/>
    <x v="1792"/>
    <x v="221"/>
    <x v="26"/>
    <x v="834"/>
    <x v="72"/>
    <x v="2"/>
    <x v="5"/>
    <x v="16"/>
    <x v="2"/>
    <x v="17"/>
    <x v="1137"/>
    <x v="0"/>
    <x v="0"/>
    <x v="2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6"/>
    <x v="34"/>
    <x v="42"/>
    <x v="0"/>
    <x v="30"/>
    <x v="37"/>
    <x v="37"/>
    <x v="33"/>
    <x v="33"/>
    <x v="0"/>
    <x v="2611"/>
    <x v="2927"/>
    <x v="1793"/>
    <x v="181"/>
    <x v="20"/>
    <x v="1558"/>
    <x v="56"/>
    <x v="7"/>
    <x v="69"/>
    <x v="24"/>
    <x v="2"/>
    <x v="5"/>
    <x v="332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6"/>
    <x v="37"/>
    <x v="46"/>
    <x v="0"/>
    <x v="33"/>
    <x v="40"/>
    <x v="40"/>
    <x v="36"/>
    <x v="36"/>
    <x v="0"/>
    <x v="2612"/>
    <x v="2928"/>
    <x v="572"/>
    <x v="10"/>
    <x v="11"/>
    <x v="1559"/>
    <x v="25"/>
    <x v="0"/>
    <x v="13"/>
    <x v="10"/>
    <x v="2"/>
    <x v="148"/>
    <x v="33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46"/>
    <x v="40"/>
    <x v="51"/>
    <x v="0"/>
    <x v="36"/>
    <x v="45"/>
    <x v="45"/>
    <x v="41"/>
    <x v="41"/>
    <x v="0"/>
    <x v="2613"/>
    <x v="2929"/>
    <x v="1110"/>
    <x v="70"/>
    <x v="15"/>
    <x v="882"/>
    <x v="19"/>
    <x v="7"/>
    <x v="64"/>
    <x v="4"/>
    <x v="2"/>
    <x v="52"/>
    <x v="43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6"/>
    <x v="42"/>
    <x v="62"/>
    <x v="0"/>
    <x v="38"/>
    <x v="47"/>
    <x v="47"/>
    <x v="43"/>
    <x v="43"/>
    <x v="0"/>
    <x v="2078"/>
    <x v="2930"/>
    <x v="1439"/>
    <x v="273"/>
    <x v="55"/>
    <x v="614"/>
    <x v="91"/>
    <x v="2"/>
    <x v="103"/>
    <x v="23"/>
    <x v="3"/>
    <x v="110"/>
    <x v="96"/>
    <x v="0"/>
    <x v="0"/>
    <x v="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46"/>
    <x v="27"/>
    <x v="65"/>
    <x v="0"/>
    <x v="23"/>
    <x v="55"/>
    <x v="55"/>
    <x v="51"/>
    <x v="51"/>
    <x v="0"/>
    <x v="710"/>
    <x v="2931"/>
    <x v="1563"/>
    <x v="152"/>
    <x v="67"/>
    <x v="230"/>
    <x v="25"/>
    <x v="2"/>
    <x v="44"/>
    <x v="22"/>
    <x v="2"/>
    <x v="84"/>
    <x v="469"/>
    <x v="0"/>
    <x v="0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6"/>
    <x v="30"/>
    <x v="69"/>
    <x v="0"/>
    <x v="26"/>
    <x v="58"/>
    <x v="58"/>
    <x v="54"/>
    <x v="54"/>
    <x v="0"/>
    <x v="2614"/>
    <x v="2932"/>
    <x v="660"/>
    <x v="169"/>
    <x v="74"/>
    <x v="1560"/>
    <x v="108"/>
    <x v="1"/>
    <x v="115"/>
    <x v="13"/>
    <x v="1"/>
    <x v="88"/>
    <x v="23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6"/>
    <x v="48"/>
    <x v="71"/>
    <x v="0"/>
    <x v="42"/>
    <x v="60"/>
    <x v="60"/>
    <x v="56"/>
    <x v="56"/>
    <x v="0"/>
    <x v="2615"/>
    <x v="2933"/>
    <x v="166"/>
    <x v="553"/>
    <x v="74"/>
    <x v="455"/>
    <x v="53"/>
    <x v="2"/>
    <x v="11"/>
    <x v="7"/>
    <x v="3"/>
    <x v="49"/>
    <x v="78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6"/>
    <x v="49"/>
    <x v="72"/>
    <x v="0"/>
    <x v="43"/>
    <x v="61"/>
    <x v="61"/>
    <x v="57"/>
    <x v="57"/>
    <x v="0"/>
    <x v="2616"/>
    <x v="2934"/>
    <x v="851"/>
    <x v="588"/>
    <x v="69"/>
    <x v="1561"/>
    <x v="132"/>
    <x v="2"/>
    <x v="109"/>
    <x v="31"/>
    <x v="4"/>
    <x v="230"/>
    <x v="51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6"/>
    <x v="50"/>
    <x v="73"/>
    <x v="0"/>
    <x v="44"/>
    <x v="62"/>
    <x v="62"/>
    <x v="58"/>
    <x v="58"/>
    <x v="0"/>
    <x v="2617"/>
    <x v="2935"/>
    <x v="1794"/>
    <x v="335"/>
    <x v="74"/>
    <x v="329"/>
    <x v="15"/>
    <x v="2"/>
    <x v="156"/>
    <x v="18"/>
    <x v="2"/>
    <x v="165"/>
    <x v="62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6"/>
    <x v="51"/>
    <x v="75"/>
    <x v="0"/>
    <x v="45"/>
    <x v="64"/>
    <x v="64"/>
    <x v="60"/>
    <x v="60"/>
    <x v="0"/>
    <x v="1067"/>
    <x v="362"/>
    <x v="95"/>
    <x v="33"/>
    <x v="33"/>
    <x v="1346"/>
    <x v="21"/>
    <x v="1"/>
    <x v="11"/>
    <x v="23"/>
    <x v="2"/>
    <x v="54"/>
    <x v="4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46"/>
    <x v="52"/>
    <x v="76"/>
    <x v="0"/>
    <x v="46"/>
    <x v="65"/>
    <x v="65"/>
    <x v="61"/>
    <x v="61"/>
    <x v="0"/>
    <x v="669"/>
    <x v="2936"/>
    <x v="1313"/>
    <x v="408"/>
    <x v="45"/>
    <x v="1506"/>
    <x v="82"/>
    <x v="2"/>
    <x v="13"/>
    <x v="3"/>
    <x v="3"/>
    <x v="84"/>
    <x v="4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6"/>
    <x v="30"/>
    <x v="77"/>
    <x v="0"/>
    <x v="26"/>
    <x v="66"/>
    <x v="66"/>
    <x v="62"/>
    <x v="62"/>
    <x v="0"/>
    <x v="2618"/>
    <x v="2937"/>
    <x v="1538"/>
    <x v="95"/>
    <x v="37"/>
    <x v="1562"/>
    <x v="17"/>
    <x v="2"/>
    <x v="98"/>
    <x v="16"/>
    <x v="2"/>
    <x v="246"/>
    <x v="477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6"/>
    <x v="41"/>
    <x v="78"/>
    <x v="0"/>
    <x v="37"/>
    <x v="67"/>
    <x v="67"/>
    <x v="63"/>
    <x v="63"/>
    <x v="0"/>
    <x v="906"/>
    <x v="2938"/>
    <x v="661"/>
    <x v="479"/>
    <x v="23"/>
    <x v="1563"/>
    <x v="91"/>
    <x v="2"/>
    <x v="23"/>
    <x v="7"/>
    <x v="2"/>
    <x v="82"/>
    <x v="41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6"/>
    <x v="50"/>
    <x v="80"/>
    <x v="0"/>
    <x v="44"/>
    <x v="69"/>
    <x v="69"/>
    <x v="65"/>
    <x v="65"/>
    <x v="0"/>
    <x v="2619"/>
    <x v="2939"/>
    <x v="1795"/>
    <x v="334"/>
    <x v="86"/>
    <x v="1134"/>
    <x v="11"/>
    <x v="2"/>
    <x v="4"/>
    <x v="16"/>
    <x v="1"/>
    <x v="190"/>
    <x v="646"/>
    <x v="0"/>
    <x v="0"/>
    <x v="0"/>
    <x v="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6"/>
    <x v="40"/>
    <x v="81"/>
    <x v="0"/>
    <x v="36"/>
    <x v="70"/>
    <x v="70"/>
    <x v="66"/>
    <x v="66"/>
    <x v="0"/>
    <x v="2620"/>
    <x v="2940"/>
    <x v="1796"/>
    <x v="267"/>
    <x v="0"/>
    <x v="256"/>
    <x v="49"/>
    <x v="4"/>
    <x v="64"/>
    <x v="92"/>
    <x v="2"/>
    <x v="14"/>
    <x v="11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6"/>
    <x v="55"/>
    <x v="84"/>
    <x v="0"/>
    <x v="47"/>
    <x v="73"/>
    <x v="73"/>
    <x v="69"/>
    <x v="69"/>
    <x v="0"/>
    <x v="2621"/>
    <x v="2941"/>
    <x v="1797"/>
    <x v="475"/>
    <x v="10"/>
    <x v="866"/>
    <x v="128"/>
    <x v="8"/>
    <x v="139"/>
    <x v="165"/>
    <x v="9"/>
    <x v="421"/>
    <x v="188"/>
    <x v="0"/>
    <x v="0"/>
    <x v="23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6"/>
    <x v="56"/>
    <x v="85"/>
    <x v="0"/>
    <x v="48"/>
    <x v="72"/>
    <x v="72"/>
    <x v="68"/>
    <x v="68"/>
    <x v="0"/>
    <x v="733"/>
    <x v="2942"/>
    <x v="1538"/>
    <x v="451"/>
    <x v="21"/>
    <x v="1564"/>
    <x v="94"/>
    <x v="2"/>
    <x v="99"/>
    <x v="26"/>
    <x v="3"/>
    <x v="75"/>
    <x v="14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46"/>
    <x v="57"/>
    <x v="86"/>
    <x v="0"/>
    <x v="49"/>
    <x v="71"/>
    <x v="71"/>
    <x v="67"/>
    <x v="67"/>
    <x v="0"/>
    <x v="1404"/>
    <x v="2943"/>
    <x v="1798"/>
    <x v="328"/>
    <x v="50"/>
    <x v="915"/>
    <x v="33"/>
    <x v="7"/>
    <x v="23"/>
    <x v="10"/>
    <x v="3"/>
    <x v="106"/>
    <x v="44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46"/>
    <x v="18"/>
    <x v="88"/>
    <x v="0"/>
    <x v="18"/>
    <x v="75"/>
    <x v="75"/>
    <x v="71"/>
    <x v="71"/>
    <x v="0"/>
    <x v="2622"/>
    <x v="2944"/>
    <x v="1799"/>
    <x v="540"/>
    <x v="43"/>
    <x v="1276"/>
    <x v="95"/>
    <x v="1"/>
    <x v="18"/>
    <x v="126"/>
    <x v="0"/>
    <x v="370"/>
    <x v="539"/>
    <x v="0"/>
    <x v="0"/>
    <x v="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46"/>
    <x v="50"/>
    <x v="89"/>
    <x v="2"/>
    <x v="44"/>
    <x v="76"/>
    <x v="76"/>
    <x v="72"/>
    <x v="72"/>
    <x v="0"/>
    <x v="2623"/>
    <x v="2945"/>
    <x v="1800"/>
    <x v="134"/>
    <x v="36"/>
    <x v="766"/>
    <x v="227"/>
    <x v="4"/>
    <x v="195"/>
    <x v="13"/>
    <x v="0"/>
    <x v="233"/>
    <x v="160"/>
    <x v="0"/>
    <x v="0"/>
    <x v="1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6"/>
    <x v="55"/>
    <x v="93"/>
    <x v="0"/>
    <x v="47"/>
    <x v="80"/>
    <x v="80"/>
    <x v="76"/>
    <x v="76"/>
    <x v="0"/>
    <x v="2624"/>
    <x v="2946"/>
    <x v="1801"/>
    <x v="689"/>
    <x v="7"/>
    <x v="294"/>
    <x v="5"/>
    <x v="4"/>
    <x v="61"/>
    <x v="150"/>
    <x v="1"/>
    <x v="127"/>
    <x v="799"/>
    <x v="0"/>
    <x v="0"/>
    <x v="2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6"/>
    <x v="24"/>
    <x v="94"/>
    <x v="2"/>
    <x v="21"/>
    <x v="81"/>
    <x v="81"/>
    <x v="77"/>
    <x v="77"/>
    <x v="0"/>
    <x v="2625"/>
    <x v="2947"/>
    <x v="233"/>
    <x v="90"/>
    <x v="106"/>
    <x v="1565"/>
    <x v="149"/>
    <x v="2"/>
    <x v="51"/>
    <x v="1"/>
    <x v="1"/>
    <x v="186"/>
    <x v="107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6"/>
    <x v="48"/>
    <x v="96"/>
    <x v="0"/>
    <x v="42"/>
    <x v="83"/>
    <x v="83"/>
    <x v="79"/>
    <x v="79"/>
    <x v="0"/>
    <x v="2626"/>
    <x v="2948"/>
    <x v="1116"/>
    <x v="123"/>
    <x v="87"/>
    <x v="1566"/>
    <x v="182"/>
    <x v="2"/>
    <x v="130"/>
    <x v="25"/>
    <x v="2"/>
    <x v="403"/>
    <x v="102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6"/>
    <x v="59"/>
    <x v="97"/>
    <x v="0"/>
    <x v="51"/>
    <x v="84"/>
    <x v="84"/>
    <x v="80"/>
    <x v="80"/>
    <x v="0"/>
    <x v="717"/>
    <x v="2949"/>
    <x v="1802"/>
    <x v="487"/>
    <x v="107"/>
    <x v="1567"/>
    <x v="38"/>
    <x v="2"/>
    <x v="32"/>
    <x v="17"/>
    <x v="3"/>
    <x v="37"/>
    <x v="113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46"/>
    <x v="60"/>
    <x v="98"/>
    <x v="0"/>
    <x v="52"/>
    <x v="85"/>
    <x v="85"/>
    <x v="81"/>
    <x v="81"/>
    <x v="0"/>
    <x v="2627"/>
    <x v="1162"/>
    <x v="1043"/>
    <x v="468"/>
    <x v="21"/>
    <x v="1568"/>
    <x v="69"/>
    <x v="4"/>
    <x v="114"/>
    <x v="66"/>
    <x v="7"/>
    <x v="150"/>
    <x v="386"/>
    <x v="0"/>
    <x v="0"/>
    <x v="5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46"/>
    <x v="61"/>
    <x v="99"/>
    <x v="0"/>
    <x v="53"/>
    <x v="86"/>
    <x v="86"/>
    <x v="82"/>
    <x v="82"/>
    <x v="0"/>
    <x v="2628"/>
    <x v="2950"/>
    <x v="1803"/>
    <x v="179"/>
    <x v="13"/>
    <x v="822"/>
    <x v="143"/>
    <x v="1"/>
    <x v="98"/>
    <x v="46"/>
    <x v="4"/>
    <x v="159"/>
    <x v="142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46"/>
    <x v="62"/>
    <x v="100"/>
    <x v="1"/>
    <x v="44"/>
    <x v="87"/>
    <x v="87"/>
    <x v="83"/>
    <x v="83"/>
    <x v="0"/>
    <x v="2629"/>
    <x v="2951"/>
    <x v="1804"/>
    <x v="403"/>
    <x v="88"/>
    <x v="1569"/>
    <x v="119"/>
    <x v="1"/>
    <x v="0"/>
    <x v="16"/>
    <x v="1"/>
    <x v="342"/>
    <x v="13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6"/>
    <x v="63"/>
    <x v="101"/>
    <x v="1"/>
    <x v="42"/>
    <x v="88"/>
    <x v="88"/>
    <x v="84"/>
    <x v="84"/>
    <x v="0"/>
    <x v="2630"/>
    <x v="2952"/>
    <x v="334"/>
    <x v="135"/>
    <x v="93"/>
    <x v="1225"/>
    <x v="66"/>
    <x v="2"/>
    <x v="48"/>
    <x v="9"/>
    <x v="2"/>
    <x v="110"/>
    <x v="111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6"/>
    <x v="11"/>
    <x v="102"/>
    <x v="0"/>
    <x v="11"/>
    <x v="89"/>
    <x v="89"/>
    <x v="85"/>
    <x v="85"/>
    <x v="0"/>
    <x v="2631"/>
    <x v="2953"/>
    <x v="1805"/>
    <x v="93"/>
    <x v="65"/>
    <x v="1389"/>
    <x v="26"/>
    <x v="2"/>
    <x v="60"/>
    <x v="35"/>
    <x v="3"/>
    <x v="49"/>
    <x v="42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47"/>
    <x v="24"/>
    <x v="31"/>
    <x v="0"/>
    <x v="21"/>
    <x v="27"/>
    <x v="27"/>
    <x v="23"/>
    <x v="23"/>
    <x v="0"/>
    <x v="2632"/>
    <x v="2954"/>
    <x v="1806"/>
    <x v="548"/>
    <x v="42"/>
    <x v="1570"/>
    <x v="282"/>
    <x v="0"/>
    <x v="106"/>
    <x v="55"/>
    <x v="2"/>
    <x v="422"/>
    <x v="13"/>
    <x v="0"/>
    <x v="0"/>
    <x v="14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7"/>
    <x v="27"/>
    <x v="35"/>
    <x v="1"/>
    <x v="23"/>
    <x v="30"/>
    <x v="30"/>
    <x v="26"/>
    <x v="26"/>
    <x v="0"/>
    <x v="2633"/>
    <x v="2955"/>
    <x v="1344"/>
    <x v="361"/>
    <x v="28"/>
    <x v="270"/>
    <x v="48"/>
    <x v="7"/>
    <x v="64"/>
    <x v="18"/>
    <x v="3"/>
    <x v="187"/>
    <x v="113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7"/>
    <x v="30"/>
    <x v="38"/>
    <x v="1"/>
    <x v="26"/>
    <x v="33"/>
    <x v="33"/>
    <x v="29"/>
    <x v="29"/>
    <x v="0"/>
    <x v="2634"/>
    <x v="2956"/>
    <x v="94"/>
    <x v="231"/>
    <x v="57"/>
    <x v="1198"/>
    <x v="33"/>
    <x v="7"/>
    <x v="48"/>
    <x v="18"/>
    <x v="1"/>
    <x v="24"/>
    <x v="1140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7"/>
    <x v="34"/>
    <x v="42"/>
    <x v="0"/>
    <x v="30"/>
    <x v="37"/>
    <x v="37"/>
    <x v="33"/>
    <x v="33"/>
    <x v="0"/>
    <x v="2635"/>
    <x v="2957"/>
    <x v="1807"/>
    <x v="478"/>
    <x v="2"/>
    <x v="82"/>
    <x v="62"/>
    <x v="7"/>
    <x v="7"/>
    <x v="101"/>
    <x v="2"/>
    <x v="155"/>
    <x v="64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7"/>
    <x v="37"/>
    <x v="46"/>
    <x v="0"/>
    <x v="33"/>
    <x v="40"/>
    <x v="40"/>
    <x v="36"/>
    <x v="36"/>
    <x v="0"/>
    <x v="1132"/>
    <x v="2958"/>
    <x v="1808"/>
    <x v="119"/>
    <x v="55"/>
    <x v="502"/>
    <x v="33"/>
    <x v="1"/>
    <x v="7"/>
    <x v="9"/>
    <x v="3"/>
    <x v="82"/>
    <x v="5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47"/>
    <x v="40"/>
    <x v="51"/>
    <x v="0"/>
    <x v="36"/>
    <x v="45"/>
    <x v="45"/>
    <x v="41"/>
    <x v="41"/>
    <x v="0"/>
    <x v="2636"/>
    <x v="1667"/>
    <x v="877"/>
    <x v="77"/>
    <x v="50"/>
    <x v="1164"/>
    <x v="125"/>
    <x v="2"/>
    <x v="53"/>
    <x v="58"/>
    <x v="2"/>
    <x v="302"/>
    <x v="38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7"/>
    <x v="42"/>
    <x v="62"/>
    <x v="0"/>
    <x v="38"/>
    <x v="47"/>
    <x v="47"/>
    <x v="43"/>
    <x v="43"/>
    <x v="0"/>
    <x v="963"/>
    <x v="2959"/>
    <x v="1809"/>
    <x v="23"/>
    <x v="48"/>
    <x v="1380"/>
    <x v="72"/>
    <x v="2"/>
    <x v="51"/>
    <x v="19"/>
    <x v="3"/>
    <x v="11"/>
    <x v="288"/>
    <x v="0"/>
    <x v="0"/>
    <x v="1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47"/>
    <x v="27"/>
    <x v="65"/>
    <x v="0"/>
    <x v="23"/>
    <x v="55"/>
    <x v="55"/>
    <x v="51"/>
    <x v="51"/>
    <x v="0"/>
    <x v="2637"/>
    <x v="98"/>
    <x v="1725"/>
    <x v="325"/>
    <x v="67"/>
    <x v="242"/>
    <x v="53"/>
    <x v="2"/>
    <x v="34"/>
    <x v="7"/>
    <x v="1"/>
    <x v="93"/>
    <x v="84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7"/>
    <x v="30"/>
    <x v="69"/>
    <x v="0"/>
    <x v="26"/>
    <x v="58"/>
    <x v="58"/>
    <x v="54"/>
    <x v="54"/>
    <x v="0"/>
    <x v="2638"/>
    <x v="2960"/>
    <x v="228"/>
    <x v="403"/>
    <x v="74"/>
    <x v="1571"/>
    <x v="108"/>
    <x v="1"/>
    <x v="61"/>
    <x v="23"/>
    <x v="1"/>
    <x v="22"/>
    <x v="61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7"/>
    <x v="48"/>
    <x v="71"/>
    <x v="0"/>
    <x v="42"/>
    <x v="60"/>
    <x v="60"/>
    <x v="56"/>
    <x v="56"/>
    <x v="0"/>
    <x v="2639"/>
    <x v="2961"/>
    <x v="409"/>
    <x v="455"/>
    <x v="47"/>
    <x v="1572"/>
    <x v="37"/>
    <x v="2"/>
    <x v="13"/>
    <x v="7"/>
    <x v="3"/>
    <x v="31"/>
    <x v="24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7"/>
    <x v="49"/>
    <x v="72"/>
    <x v="0"/>
    <x v="43"/>
    <x v="61"/>
    <x v="61"/>
    <x v="57"/>
    <x v="57"/>
    <x v="0"/>
    <x v="2640"/>
    <x v="2962"/>
    <x v="1810"/>
    <x v="670"/>
    <x v="54"/>
    <x v="1573"/>
    <x v="251"/>
    <x v="0"/>
    <x v="124"/>
    <x v="8"/>
    <x v="2"/>
    <x v="374"/>
    <x v="202"/>
    <x v="0"/>
    <x v="0"/>
    <x v="8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7"/>
    <x v="50"/>
    <x v="73"/>
    <x v="0"/>
    <x v="44"/>
    <x v="62"/>
    <x v="62"/>
    <x v="58"/>
    <x v="58"/>
    <x v="0"/>
    <x v="2641"/>
    <x v="2963"/>
    <x v="1549"/>
    <x v="173"/>
    <x v="47"/>
    <x v="327"/>
    <x v="14"/>
    <x v="1"/>
    <x v="4"/>
    <x v="23"/>
    <x v="3"/>
    <x v="205"/>
    <x v="659"/>
    <x v="0"/>
    <x v="0"/>
    <x v="10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7"/>
    <x v="51"/>
    <x v="75"/>
    <x v="0"/>
    <x v="45"/>
    <x v="64"/>
    <x v="64"/>
    <x v="60"/>
    <x v="60"/>
    <x v="0"/>
    <x v="1321"/>
    <x v="2964"/>
    <x v="1275"/>
    <x v="539"/>
    <x v="31"/>
    <x v="1574"/>
    <x v="21"/>
    <x v="1"/>
    <x v="19"/>
    <x v="17"/>
    <x v="2"/>
    <x v="54"/>
    <x v="72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47"/>
    <x v="52"/>
    <x v="76"/>
    <x v="0"/>
    <x v="46"/>
    <x v="65"/>
    <x v="65"/>
    <x v="61"/>
    <x v="61"/>
    <x v="0"/>
    <x v="685"/>
    <x v="2965"/>
    <x v="1811"/>
    <x v="190"/>
    <x v="39"/>
    <x v="314"/>
    <x v="21"/>
    <x v="1"/>
    <x v="20"/>
    <x v="35"/>
    <x v="3"/>
    <x v="156"/>
    <x v="426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7"/>
    <x v="30"/>
    <x v="77"/>
    <x v="0"/>
    <x v="26"/>
    <x v="66"/>
    <x v="66"/>
    <x v="62"/>
    <x v="62"/>
    <x v="0"/>
    <x v="2642"/>
    <x v="2966"/>
    <x v="188"/>
    <x v="177"/>
    <x v="68"/>
    <x v="877"/>
    <x v="91"/>
    <x v="2"/>
    <x v="115"/>
    <x v="19"/>
    <x v="1"/>
    <x v="52"/>
    <x v="38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7"/>
    <x v="41"/>
    <x v="78"/>
    <x v="0"/>
    <x v="37"/>
    <x v="67"/>
    <x v="67"/>
    <x v="63"/>
    <x v="63"/>
    <x v="0"/>
    <x v="895"/>
    <x v="2967"/>
    <x v="149"/>
    <x v="121"/>
    <x v="17"/>
    <x v="1167"/>
    <x v="79"/>
    <x v="1"/>
    <x v="13"/>
    <x v="13"/>
    <x v="3"/>
    <x v="184"/>
    <x v="2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7"/>
    <x v="50"/>
    <x v="80"/>
    <x v="0"/>
    <x v="44"/>
    <x v="69"/>
    <x v="69"/>
    <x v="65"/>
    <x v="65"/>
    <x v="0"/>
    <x v="2643"/>
    <x v="2968"/>
    <x v="1078"/>
    <x v="522"/>
    <x v="88"/>
    <x v="597"/>
    <x v="58"/>
    <x v="2"/>
    <x v="134"/>
    <x v="16"/>
    <x v="2"/>
    <x v="302"/>
    <x v="794"/>
    <x v="0"/>
    <x v="0"/>
    <x v="3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7"/>
    <x v="40"/>
    <x v="81"/>
    <x v="0"/>
    <x v="36"/>
    <x v="70"/>
    <x v="70"/>
    <x v="66"/>
    <x v="66"/>
    <x v="0"/>
    <x v="2644"/>
    <x v="2969"/>
    <x v="1401"/>
    <x v="93"/>
    <x v="56"/>
    <x v="1210"/>
    <x v="125"/>
    <x v="2"/>
    <x v="7"/>
    <x v="50"/>
    <x v="2"/>
    <x v="242"/>
    <x v="1090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7"/>
    <x v="55"/>
    <x v="84"/>
    <x v="0"/>
    <x v="47"/>
    <x v="73"/>
    <x v="73"/>
    <x v="69"/>
    <x v="69"/>
    <x v="0"/>
    <x v="2645"/>
    <x v="2970"/>
    <x v="1812"/>
    <x v="690"/>
    <x v="2"/>
    <x v="1150"/>
    <x v="279"/>
    <x v="7"/>
    <x v="57"/>
    <x v="140"/>
    <x v="9"/>
    <x v="255"/>
    <x v="151"/>
    <x v="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7"/>
    <x v="56"/>
    <x v="85"/>
    <x v="0"/>
    <x v="48"/>
    <x v="72"/>
    <x v="72"/>
    <x v="68"/>
    <x v="68"/>
    <x v="0"/>
    <x v="963"/>
    <x v="2971"/>
    <x v="217"/>
    <x v="213"/>
    <x v="56"/>
    <x v="1138"/>
    <x v="49"/>
    <x v="1"/>
    <x v="36"/>
    <x v="8"/>
    <x v="2"/>
    <x v="14"/>
    <x v="4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2"/>
    <x v="42"/>
    <x v="48"/>
  </r>
  <r>
    <x v="147"/>
    <x v="57"/>
    <x v="86"/>
    <x v="0"/>
    <x v="49"/>
    <x v="71"/>
    <x v="71"/>
    <x v="67"/>
    <x v="67"/>
    <x v="0"/>
    <x v="1116"/>
    <x v="2972"/>
    <x v="1813"/>
    <x v="224"/>
    <x v="62"/>
    <x v="732"/>
    <x v="24"/>
    <x v="1"/>
    <x v="17"/>
    <x v="3"/>
    <x v="3"/>
    <x v="170"/>
    <x v="21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47"/>
    <x v="18"/>
    <x v="88"/>
    <x v="0"/>
    <x v="18"/>
    <x v="75"/>
    <x v="75"/>
    <x v="71"/>
    <x v="71"/>
    <x v="0"/>
    <x v="1508"/>
    <x v="2973"/>
    <x v="1814"/>
    <x v="135"/>
    <x v="36"/>
    <x v="281"/>
    <x v="101"/>
    <x v="7"/>
    <x v="78"/>
    <x v="44"/>
    <x v="4"/>
    <x v="95"/>
    <x v="141"/>
    <x v="0"/>
    <x v="0"/>
    <x v="5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47"/>
    <x v="50"/>
    <x v="89"/>
    <x v="2"/>
    <x v="44"/>
    <x v="76"/>
    <x v="76"/>
    <x v="72"/>
    <x v="72"/>
    <x v="0"/>
    <x v="2646"/>
    <x v="2974"/>
    <x v="825"/>
    <x v="356"/>
    <x v="85"/>
    <x v="1008"/>
    <x v="175"/>
    <x v="2"/>
    <x v="196"/>
    <x v="35"/>
    <x v="5"/>
    <x v="0"/>
    <x v="314"/>
    <x v="0"/>
    <x v="0"/>
    <x v="1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7"/>
    <x v="55"/>
    <x v="93"/>
    <x v="0"/>
    <x v="47"/>
    <x v="80"/>
    <x v="80"/>
    <x v="76"/>
    <x v="76"/>
    <x v="0"/>
    <x v="2647"/>
    <x v="2975"/>
    <x v="1815"/>
    <x v="675"/>
    <x v="7"/>
    <x v="135"/>
    <x v="87"/>
    <x v="3"/>
    <x v="61"/>
    <x v="32"/>
    <x v="4"/>
    <x v="307"/>
    <x v="908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7"/>
    <x v="24"/>
    <x v="94"/>
    <x v="2"/>
    <x v="21"/>
    <x v="81"/>
    <x v="81"/>
    <x v="77"/>
    <x v="77"/>
    <x v="0"/>
    <x v="2648"/>
    <x v="2976"/>
    <x v="921"/>
    <x v="27"/>
    <x v="108"/>
    <x v="1575"/>
    <x v="181"/>
    <x v="7"/>
    <x v="130"/>
    <x v="1"/>
    <x v="2"/>
    <x v="155"/>
    <x v="911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7"/>
    <x v="48"/>
    <x v="96"/>
    <x v="0"/>
    <x v="42"/>
    <x v="83"/>
    <x v="83"/>
    <x v="79"/>
    <x v="79"/>
    <x v="0"/>
    <x v="2649"/>
    <x v="2977"/>
    <x v="869"/>
    <x v="90"/>
    <x v="86"/>
    <x v="1576"/>
    <x v="41"/>
    <x v="2"/>
    <x v="109"/>
    <x v="54"/>
    <x v="3"/>
    <x v="157"/>
    <x v="67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7"/>
    <x v="59"/>
    <x v="97"/>
    <x v="0"/>
    <x v="51"/>
    <x v="84"/>
    <x v="84"/>
    <x v="80"/>
    <x v="80"/>
    <x v="0"/>
    <x v="2650"/>
    <x v="2978"/>
    <x v="1816"/>
    <x v="158"/>
    <x v="66"/>
    <x v="1577"/>
    <x v="44"/>
    <x v="2"/>
    <x v="32"/>
    <x v="23"/>
    <x v="3"/>
    <x v="55"/>
    <x v="52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47"/>
    <x v="60"/>
    <x v="98"/>
    <x v="0"/>
    <x v="52"/>
    <x v="85"/>
    <x v="85"/>
    <x v="81"/>
    <x v="81"/>
    <x v="0"/>
    <x v="2651"/>
    <x v="2979"/>
    <x v="317"/>
    <x v="589"/>
    <x v="57"/>
    <x v="1578"/>
    <x v="134"/>
    <x v="2"/>
    <x v="110"/>
    <x v="33"/>
    <x v="8"/>
    <x v="389"/>
    <x v="442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47"/>
    <x v="61"/>
    <x v="99"/>
    <x v="0"/>
    <x v="53"/>
    <x v="86"/>
    <x v="86"/>
    <x v="82"/>
    <x v="82"/>
    <x v="0"/>
    <x v="2652"/>
    <x v="2980"/>
    <x v="1817"/>
    <x v="103"/>
    <x v="13"/>
    <x v="7"/>
    <x v="209"/>
    <x v="7"/>
    <x v="121"/>
    <x v="85"/>
    <x v="0"/>
    <x v="403"/>
    <x v="418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47"/>
    <x v="62"/>
    <x v="100"/>
    <x v="1"/>
    <x v="44"/>
    <x v="87"/>
    <x v="87"/>
    <x v="83"/>
    <x v="83"/>
    <x v="0"/>
    <x v="2653"/>
    <x v="2981"/>
    <x v="1544"/>
    <x v="230"/>
    <x v="59"/>
    <x v="1579"/>
    <x v="122"/>
    <x v="4"/>
    <x v="112"/>
    <x v="16"/>
    <x v="3"/>
    <x v="168"/>
    <x v="73"/>
    <x v="0"/>
    <x v="0"/>
    <x v="22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7"/>
    <x v="63"/>
    <x v="101"/>
    <x v="1"/>
    <x v="42"/>
    <x v="88"/>
    <x v="88"/>
    <x v="84"/>
    <x v="84"/>
    <x v="0"/>
    <x v="2654"/>
    <x v="2982"/>
    <x v="1818"/>
    <x v="572"/>
    <x v="93"/>
    <x v="1580"/>
    <x v="11"/>
    <x v="2"/>
    <x v="55"/>
    <x v="8"/>
    <x v="3"/>
    <x v="91"/>
    <x v="100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7"/>
    <x v="11"/>
    <x v="102"/>
    <x v="0"/>
    <x v="11"/>
    <x v="89"/>
    <x v="89"/>
    <x v="85"/>
    <x v="85"/>
    <x v="0"/>
    <x v="2655"/>
    <x v="2983"/>
    <x v="1819"/>
    <x v="194"/>
    <x v="22"/>
    <x v="1299"/>
    <x v="68"/>
    <x v="2"/>
    <x v="26"/>
    <x v="31"/>
    <x v="3"/>
    <x v="219"/>
    <x v="107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48"/>
    <x v="24"/>
    <x v="31"/>
    <x v="0"/>
    <x v="21"/>
    <x v="27"/>
    <x v="27"/>
    <x v="23"/>
    <x v="23"/>
    <x v="0"/>
    <x v="2656"/>
    <x v="2984"/>
    <x v="1820"/>
    <x v="55"/>
    <x v="83"/>
    <x v="993"/>
    <x v="283"/>
    <x v="2"/>
    <x v="4"/>
    <x v="68"/>
    <x v="6"/>
    <x v="369"/>
    <x v="306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8"/>
    <x v="27"/>
    <x v="35"/>
    <x v="1"/>
    <x v="23"/>
    <x v="30"/>
    <x v="30"/>
    <x v="26"/>
    <x v="26"/>
    <x v="0"/>
    <x v="1511"/>
    <x v="2985"/>
    <x v="519"/>
    <x v="105"/>
    <x v="33"/>
    <x v="1581"/>
    <x v="33"/>
    <x v="2"/>
    <x v="10"/>
    <x v="19"/>
    <x v="3"/>
    <x v="77"/>
    <x v="104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8"/>
    <x v="30"/>
    <x v="38"/>
    <x v="1"/>
    <x v="26"/>
    <x v="33"/>
    <x v="33"/>
    <x v="29"/>
    <x v="29"/>
    <x v="0"/>
    <x v="2657"/>
    <x v="2986"/>
    <x v="1346"/>
    <x v="264"/>
    <x v="57"/>
    <x v="69"/>
    <x v="25"/>
    <x v="2"/>
    <x v="5"/>
    <x v="17"/>
    <x v="1"/>
    <x v="187"/>
    <x v="1141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8"/>
    <x v="34"/>
    <x v="42"/>
    <x v="0"/>
    <x v="30"/>
    <x v="37"/>
    <x v="37"/>
    <x v="33"/>
    <x v="33"/>
    <x v="0"/>
    <x v="2658"/>
    <x v="2987"/>
    <x v="1821"/>
    <x v="559"/>
    <x v="1"/>
    <x v="21"/>
    <x v="139"/>
    <x v="7"/>
    <x v="69"/>
    <x v="44"/>
    <x v="3"/>
    <x v="339"/>
    <x v="282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8"/>
    <x v="37"/>
    <x v="46"/>
    <x v="0"/>
    <x v="33"/>
    <x v="40"/>
    <x v="40"/>
    <x v="36"/>
    <x v="36"/>
    <x v="0"/>
    <x v="1445"/>
    <x v="2988"/>
    <x v="825"/>
    <x v="302"/>
    <x v="19"/>
    <x v="1582"/>
    <x v="21"/>
    <x v="1"/>
    <x v="75"/>
    <x v="13"/>
    <x v="4"/>
    <x v="156"/>
    <x v="102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48"/>
    <x v="40"/>
    <x v="51"/>
    <x v="0"/>
    <x v="36"/>
    <x v="45"/>
    <x v="45"/>
    <x v="41"/>
    <x v="41"/>
    <x v="0"/>
    <x v="2659"/>
    <x v="2989"/>
    <x v="1822"/>
    <x v="51"/>
    <x v="11"/>
    <x v="1370"/>
    <x v="17"/>
    <x v="2"/>
    <x v="69"/>
    <x v="5"/>
    <x v="2"/>
    <x v="199"/>
    <x v="511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8"/>
    <x v="42"/>
    <x v="62"/>
    <x v="0"/>
    <x v="38"/>
    <x v="47"/>
    <x v="47"/>
    <x v="43"/>
    <x v="43"/>
    <x v="0"/>
    <x v="470"/>
    <x v="2990"/>
    <x v="1706"/>
    <x v="691"/>
    <x v="19"/>
    <x v="555"/>
    <x v="91"/>
    <x v="0"/>
    <x v="36"/>
    <x v="23"/>
    <x v="0"/>
    <x v="192"/>
    <x v="351"/>
    <x v="0"/>
    <x v="0"/>
    <x v="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48"/>
    <x v="27"/>
    <x v="65"/>
    <x v="0"/>
    <x v="23"/>
    <x v="55"/>
    <x v="55"/>
    <x v="51"/>
    <x v="51"/>
    <x v="0"/>
    <x v="704"/>
    <x v="2991"/>
    <x v="859"/>
    <x v="48"/>
    <x v="36"/>
    <x v="645"/>
    <x v="48"/>
    <x v="2"/>
    <x v="84"/>
    <x v="22"/>
    <x v="7"/>
    <x v="11"/>
    <x v="95"/>
    <x v="0"/>
    <x v="0"/>
    <x v="1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8"/>
    <x v="30"/>
    <x v="69"/>
    <x v="0"/>
    <x v="26"/>
    <x v="58"/>
    <x v="58"/>
    <x v="54"/>
    <x v="54"/>
    <x v="0"/>
    <x v="2660"/>
    <x v="2992"/>
    <x v="247"/>
    <x v="327"/>
    <x v="42"/>
    <x v="1583"/>
    <x v="91"/>
    <x v="2"/>
    <x v="93"/>
    <x v="22"/>
    <x v="1"/>
    <x v="75"/>
    <x v="112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8"/>
    <x v="48"/>
    <x v="71"/>
    <x v="0"/>
    <x v="42"/>
    <x v="60"/>
    <x v="60"/>
    <x v="56"/>
    <x v="56"/>
    <x v="0"/>
    <x v="2661"/>
    <x v="2402"/>
    <x v="792"/>
    <x v="146"/>
    <x v="29"/>
    <x v="597"/>
    <x v="43"/>
    <x v="2"/>
    <x v="20"/>
    <x v="16"/>
    <x v="3"/>
    <x v="174"/>
    <x v="114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8"/>
    <x v="49"/>
    <x v="72"/>
    <x v="0"/>
    <x v="43"/>
    <x v="61"/>
    <x v="61"/>
    <x v="57"/>
    <x v="57"/>
    <x v="0"/>
    <x v="2662"/>
    <x v="2993"/>
    <x v="1823"/>
    <x v="692"/>
    <x v="62"/>
    <x v="1584"/>
    <x v="143"/>
    <x v="7"/>
    <x v="64"/>
    <x v="7"/>
    <x v="4"/>
    <x v="178"/>
    <x v="33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8"/>
    <x v="50"/>
    <x v="73"/>
    <x v="0"/>
    <x v="44"/>
    <x v="62"/>
    <x v="62"/>
    <x v="58"/>
    <x v="58"/>
    <x v="0"/>
    <x v="2663"/>
    <x v="2994"/>
    <x v="234"/>
    <x v="503"/>
    <x v="74"/>
    <x v="456"/>
    <x v="12"/>
    <x v="2"/>
    <x v="57"/>
    <x v="16"/>
    <x v="2"/>
    <x v="205"/>
    <x v="413"/>
    <x v="0"/>
    <x v="0"/>
    <x v="6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8"/>
    <x v="51"/>
    <x v="75"/>
    <x v="0"/>
    <x v="45"/>
    <x v="64"/>
    <x v="64"/>
    <x v="60"/>
    <x v="60"/>
    <x v="0"/>
    <x v="1388"/>
    <x v="1742"/>
    <x v="204"/>
    <x v="224"/>
    <x v="65"/>
    <x v="1585"/>
    <x v="19"/>
    <x v="1"/>
    <x v="17"/>
    <x v="17"/>
    <x v="0"/>
    <x v="115"/>
    <x v="5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48"/>
    <x v="52"/>
    <x v="76"/>
    <x v="0"/>
    <x v="46"/>
    <x v="65"/>
    <x v="65"/>
    <x v="61"/>
    <x v="61"/>
    <x v="0"/>
    <x v="2664"/>
    <x v="2995"/>
    <x v="93"/>
    <x v="147"/>
    <x v="11"/>
    <x v="832"/>
    <x v="97"/>
    <x v="2"/>
    <x v="72"/>
    <x v="45"/>
    <x v="2"/>
    <x v="89"/>
    <x v="114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8"/>
    <x v="30"/>
    <x v="77"/>
    <x v="0"/>
    <x v="26"/>
    <x v="66"/>
    <x v="66"/>
    <x v="62"/>
    <x v="62"/>
    <x v="0"/>
    <x v="2665"/>
    <x v="2996"/>
    <x v="341"/>
    <x v="196"/>
    <x v="37"/>
    <x v="1586"/>
    <x v="66"/>
    <x v="2"/>
    <x v="110"/>
    <x v="19"/>
    <x v="2"/>
    <x v="14"/>
    <x v="95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8"/>
    <x v="41"/>
    <x v="78"/>
    <x v="0"/>
    <x v="37"/>
    <x v="67"/>
    <x v="67"/>
    <x v="63"/>
    <x v="63"/>
    <x v="0"/>
    <x v="2666"/>
    <x v="995"/>
    <x v="1824"/>
    <x v="37"/>
    <x v="20"/>
    <x v="799"/>
    <x v="82"/>
    <x v="2"/>
    <x v="5"/>
    <x v="15"/>
    <x v="3"/>
    <x v="50"/>
    <x v="16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8"/>
    <x v="50"/>
    <x v="80"/>
    <x v="0"/>
    <x v="44"/>
    <x v="69"/>
    <x v="69"/>
    <x v="65"/>
    <x v="65"/>
    <x v="0"/>
    <x v="2667"/>
    <x v="2997"/>
    <x v="357"/>
    <x v="362"/>
    <x v="87"/>
    <x v="172"/>
    <x v="139"/>
    <x v="2"/>
    <x v="97"/>
    <x v="18"/>
    <x v="2"/>
    <x v="290"/>
    <x v="33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8"/>
    <x v="40"/>
    <x v="81"/>
    <x v="0"/>
    <x v="36"/>
    <x v="70"/>
    <x v="70"/>
    <x v="66"/>
    <x v="66"/>
    <x v="0"/>
    <x v="2668"/>
    <x v="2998"/>
    <x v="1825"/>
    <x v="75"/>
    <x v="13"/>
    <x v="571"/>
    <x v="11"/>
    <x v="2"/>
    <x v="10"/>
    <x v="6"/>
    <x v="3"/>
    <x v="252"/>
    <x v="89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8"/>
    <x v="55"/>
    <x v="84"/>
    <x v="0"/>
    <x v="47"/>
    <x v="73"/>
    <x v="73"/>
    <x v="69"/>
    <x v="69"/>
    <x v="0"/>
    <x v="2669"/>
    <x v="2999"/>
    <x v="1826"/>
    <x v="693"/>
    <x v="1"/>
    <x v="758"/>
    <x v="100"/>
    <x v="3"/>
    <x v="110"/>
    <x v="123"/>
    <x v="8"/>
    <x v="396"/>
    <x v="362"/>
    <x v="0"/>
    <x v="0"/>
    <x v="2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8"/>
    <x v="56"/>
    <x v="85"/>
    <x v="0"/>
    <x v="48"/>
    <x v="72"/>
    <x v="72"/>
    <x v="68"/>
    <x v="68"/>
    <x v="0"/>
    <x v="523"/>
    <x v="3000"/>
    <x v="1400"/>
    <x v="112"/>
    <x v="40"/>
    <x v="1073"/>
    <x v="72"/>
    <x v="1"/>
    <x v="80"/>
    <x v="26"/>
    <x v="3"/>
    <x v="192"/>
    <x v="36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48"/>
    <x v="57"/>
    <x v="86"/>
    <x v="0"/>
    <x v="49"/>
    <x v="71"/>
    <x v="71"/>
    <x v="67"/>
    <x v="67"/>
    <x v="0"/>
    <x v="955"/>
    <x v="3001"/>
    <x v="1827"/>
    <x v="295"/>
    <x v="65"/>
    <x v="225"/>
    <x v="43"/>
    <x v="0"/>
    <x v="13"/>
    <x v="8"/>
    <x v="3"/>
    <x v="122"/>
    <x v="102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48"/>
    <x v="18"/>
    <x v="88"/>
    <x v="0"/>
    <x v="18"/>
    <x v="75"/>
    <x v="75"/>
    <x v="71"/>
    <x v="71"/>
    <x v="0"/>
    <x v="2670"/>
    <x v="3002"/>
    <x v="1222"/>
    <x v="185"/>
    <x v="35"/>
    <x v="170"/>
    <x v="279"/>
    <x v="2"/>
    <x v="183"/>
    <x v="148"/>
    <x v="6"/>
    <x v="16"/>
    <x v="201"/>
    <x v="0"/>
    <x v="0"/>
    <x v="1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48"/>
    <x v="50"/>
    <x v="89"/>
    <x v="2"/>
    <x v="44"/>
    <x v="76"/>
    <x v="76"/>
    <x v="72"/>
    <x v="72"/>
    <x v="0"/>
    <x v="2671"/>
    <x v="3003"/>
    <x v="1554"/>
    <x v="455"/>
    <x v="86"/>
    <x v="701"/>
    <x v="268"/>
    <x v="0"/>
    <x v="82"/>
    <x v="4"/>
    <x v="5"/>
    <x v="423"/>
    <x v="864"/>
    <x v="0"/>
    <x v="0"/>
    <x v="16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8"/>
    <x v="55"/>
    <x v="93"/>
    <x v="0"/>
    <x v="47"/>
    <x v="80"/>
    <x v="80"/>
    <x v="76"/>
    <x v="76"/>
    <x v="0"/>
    <x v="2672"/>
    <x v="3004"/>
    <x v="1828"/>
    <x v="694"/>
    <x v="7"/>
    <x v="1223"/>
    <x v="41"/>
    <x v="8"/>
    <x v="73"/>
    <x v="146"/>
    <x v="1"/>
    <x v="424"/>
    <x v="608"/>
    <x v="0"/>
    <x v="0"/>
    <x v="19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8"/>
    <x v="24"/>
    <x v="94"/>
    <x v="2"/>
    <x v="21"/>
    <x v="81"/>
    <x v="81"/>
    <x v="77"/>
    <x v="77"/>
    <x v="0"/>
    <x v="2673"/>
    <x v="3005"/>
    <x v="114"/>
    <x v="133"/>
    <x v="109"/>
    <x v="1587"/>
    <x v="172"/>
    <x v="2"/>
    <x v="67"/>
    <x v="1"/>
    <x v="2"/>
    <x v="281"/>
    <x v="150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8"/>
    <x v="48"/>
    <x v="96"/>
    <x v="0"/>
    <x v="42"/>
    <x v="83"/>
    <x v="83"/>
    <x v="79"/>
    <x v="79"/>
    <x v="0"/>
    <x v="2674"/>
    <x v="3006"/>
    <x v="1829"/>
    <x v="239"/>
    <x v="47"/>
    <x v="1588"/>
    <x v="35"/>
    <x v="2"/>
    <x v="98"/>
    <x v="65"/>
    <x v="3"/>
    <x v="232"/>
    <x v="26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8"/>
    <x v="59"/>
    <x v="97"/>
    <x v="0"/>
    <x v="51"/>
    <x v="84"/>
    <x v="84"/>
    <x v="80"/>
    <x v="80"/>
    <x v="0"/>
    <x v="2675"/>
    <x v="3007"/>
    <x v="1830"/>
    <x v="315"/>
    <x v="72"/>
    <x v="1589"/>
    <x v="44"/>
    <x v="2"/>
    <x v="32"/>
    <x v="19"/>
    <x v="3"/>
    <x v="62"/>
    <x v="114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48"/>
    <x v="60"/>
    <x v="98"/>
    <x v="0"/>
    <x v="52"/>
    <x v="85"/>
    <x v="85"/>
    <x v="81"/>
    <x v="81"/>
    <x v="0"/>
    <x v="2676"/>
    <x v="3008"/>
    <x v="1015"/>
    <x v="459"/>
    <x v="21"/>
    <x v="1590"/>
    <x v="78"/>
    <x v="1"/>
    <x v="114"/>
    <x v="52"/>
    <x v="10"/>
    <x v="407"/>
    <x v="338"/>
    <x v="0"/>
    <x v="0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48"/>
    <x v="61"/>
    <x v="99"/>
    <x v="0"/>
    <x v="53"/>
    <x v="86"/>
    <x v="86"/>
    <x v="82"/>
    <x v="82"/>
    <x v="0"/>
    <x v="2677"/>
    <x v="3009"/>
    <x v="1831"/>
    <x v="410"/>
    <x v="11"/>
    <x v="3"/>
    <x v="122"/>
    <x v="7"/>
    <x v="84"/>
    <x v="36"/>
    <x v="7"/>
    <x v="182"/>
    <x v="14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48"/>
    <x v="62"/>
    <x v="100"/>
    <x v="1"/>
    <x v="44"/>
    <x v="87"/>
    <x v="87"/>
    <x v="83"/>
    <x v="83"/>
    <x v="0"/>
    <x v="2678"/>
    <x v="3010"/>
    <x v="1832"/>
    <x v="134"/>
    <x v="110"/>
    <x v="1591"/>
    <x v="9"/>
    <x v="0"/>
    <x v="121"/>
    <x v="16"/>
    <x v="3"/>
    <x v="273"/>
    <x v="571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8"/>
    <x v="63"/>
    <x v="101"/>
    <x v="1"/>
    <x v="42"/>
    <x v="88"/>
    <x v="88"/>
    <x v="84"/>
    <x v="84"/>
    <x v="0"/>
    <x v="2679"/>
    <x v="3011"/>
    <x v="412"/>
    <x v="237"/>
    <x v="89"/>
    <x v="1445"/>
    <x v="11"/>
    <x v="2"/>
    <x v="55"/>
    <x v="35"/>
    <x v="1"/>
    <x v="91"/>
    <x v="1145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8"/>
    <x v="11"/>
    <x v="102"/>
    <x v="0"/>
    <x v="11"/>
    <x v="89"/>
    <x v="89"/>
    <x v="85"/>
    <x v="85"/>
    <x v="0"/>
    <x v="2680"/>
    <x v="3012"/>
    <x v="1833"/>
    <x v="471"/>
    <x v="62"/>
    <x v="206"/>
    <x v="61"/>
    <x v="2"/>
    <x v="17"/>
    <x v="31"/>
    <x v="3"/>
    <x v="78"/>
    <x v="91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49"/>
    <x v="24"/>
    <x v="31"/>
    <x v="0"/>
    <x v="21"/>
    <x v="27"/>
    <x v="27"/>
    <x v="23"/>
    <x v="23"/>
    <x v="0"/>
    <x v="2681"/>
    <x v="3013"/>
    <x v="1834"/>
    <x v="221"/>
    <x v="29"/>
    <x v="1453"/>
    <x v="115"/>
    <x v="2"/>
    <x v="156"/>
    <x v="14"/>
    <x v="1"/>
    <x v="108"/>
    <x v="206"/>
    <x v="0"/>
    <x v="0"/>
    <x v="1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9"/>
    <x v="27"/>
    <x v="35"/>
    <x v="1"/>
    <x v="23"/>
    <x v="30"/>
    <x v="30"/>
    <x v="26"/>
    <x v="26"/>
    <x v="0"/>
    <x v="1704"/>
    <x v="3014"/>
    <x v="1835"/>
    <x v="510"/>
    <x v="33"/>
    <x v="221"/>
    <x v="24"/>
    <x v="2"/>
    <x v="5"/>
    <x v="16"/>
    <x v="3"/>
    <x v="138"/>
    <x v="114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9"/>
    <x v="30"/>
    <x v="38"/>
    <x v="1"/>
    <x v="26"/>
    <x v="33"/>
    <x v="33"/>
    <x v="29"/>
    <x v="29"/>
    <x v="0"/>
    <x v="2682"/>
    <x v="3015"/>
    <x v="1836"/>
    <x v="116"/>
    <x v="57"/>
    <x v="301"/>
    <x v="98"/>
    <x v="2"/>
    <x v="55"/>
    <x v="22"/>
    <x v="0"/>
    <x v="184"/>
    <x v="828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9"/>
    <x v="34"/>
    <x v="42"/>
    <x v="0"/>
    <x v="30"/>
    <x v="37"/>
    <x v="37"/>
    <x v="33"/>
    <x v="33"/>
    <x v="0"/>
    <x v="2683"/>
    <x v="3016"/>
    <x v="1837"/>
    <x v="585"/>
    <x v="19"/>
    <x v="1307"/>
    <x v="62"/>
    <x v="2"/>
    <x v="34"/>
    <x v="47"/>
    <x v="3"/>
    <x v="220"/>
    <x v="64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49"/>
    <x v="37"/>
    <x v="46"/>
    <x v="0"/>
    <x v="33"/>
    <x v="40"/>
    <x v="40"/>
    <x v="36"/>
    <x v="36"/>
    <x v="0"/>
    <x v="1373"/>
    <x v="3017"/>
    <x v="366"/>
    <x v="35"/>
    <x v="18"/>
    <x v="603"/>
    <x v="74"/>
    <x v="2"/>
    <x v="72"/>
    <x v="8"/>
    <x v="2"/>
    <x v="19"/>
    <x v="2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49"/>
    <x v="40"/>
    <x v="51"/>
    <x v="0"/>
    <x v="36"/>
    <x v="45"/>
    <x v="45"/>
    <x v="41"/>
    <x v="41"/>
    <x v="0"/>
    <x v="2684"/>
    <x v="3018"/>
    <x v="1587"/>
    <x v="420"/>
    <x v="40"/>
    <x v="189"/>
    <x v="124"/>
    <x v="1"/>
    <x v="5"/>
    <x v="75"/>
    <x v="25"/>
    <x v="299"/>
    <x v="2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9"/>
    <x v="42"/>
    <x v="62"/>
    <x v="0"/>
    <x v="38"/>
    <x v="47"/>
    <x v="47"/>
    <x v="43"/>
    <x v="43"/>
    <x v="0"/>
    <x v="2685"/>
    <x v="3019"/>
    <x v="1838"/>
    <x v="368"/>
    <x v="19"/>
    <x v="1117"/>
    <x v="51"/>
    <x v="1"/>
    <x v="61"/>
    <x v="31"/>
    <x v="4"/>
    <x v="269"/>
    <x v="102"/>
    <x v="0"/>
    <x v="0"/>
    <x v="1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49"/>
    <x v="27"/>
    <x v="65"/>
    <x v="0"/>
    <x v="23"/>
    <x v="55"/>
    <x v="55"/>
    <x v="51"/>
    <x v="51"/>
    <x v="0"/>
    <x v="1352"/>
    <x v="3020"/>
    <x v="1839"/>
    <x v="214"/>
    <x v="36"/>
    <x v="725"/>
    <x v="25"/>
    <x v="1"/>
    <x v="44"/>
    <x v="19"/>
    <x v="7"/>
    <x v="110"/>
    <x v="9"/>
    <x v="0"/>
    <x v="0"/>
    <x v="5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49"/>
    <x v="30"/>
    <x v="69"/>
    <x v="0"/>
    <x v="26"/>
    <x v="58"/>
    <x v="58"/>
    <x v="54"/>
    <x v="54"/>
    <x v="0"/>
    <x v="2686"/>
    <x v="3021"/>
    <x v="1538"/>
    <x v="473"/>
    <x v="42"/>
    <x v="1592"/>
    <x v="66"/>
    <x v="1"/>
    <x v="73"/>
    <x v="16"/>
    <x v="4"/>
    <x v="136"/>
    <x v="147"/>
    <x v="0"/>
    <x v="0"/>
    <x v="1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9"/>
    <x v="48"/>
    <x v="71"/>
    <x v="0"/>
    <x v="42"/>
    <x v="60"/>
    <x v="60"/>
    <x v="56"/>
    <x v="56"/>
    <x v="0"/>
    <x v="2687"/>
    <x v="3022"/>
    <x v="1090"/>
    <x v="437"/>
    <x v="75"/>
    <x v="1593"/>
    <x v="28"/>
    <x v="2"/>
    <x v="72"/>
    <x v="16"/>
    <x v="3"/>
    <x v="23"/>
    <x v="93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9"/>
    <x v="49"/>
    <x v="72"/>
    <x v="0"/>
    <x v="43"/>
    <x v="61"/>
    <x v="61"/>
    <x v="57"/>
    <x v="57"/>
    <x v="0"/>
    <x v="2688"/>
    <x v="3023"/>
    <x v="1406"/>
    <x v="695"/>
    <x v="28"/>
    <x v="1467"/>
    <x v="250"/>
    <x v="2"/>
    <x v="95"/>
    <x v="19"/>
    <x v="1"/>
    <x v="342"/>
    <x v="783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49"/>
    <x v="50"/>
    <x v="73"/>
    <x v="0"/>
    <x v="44"/>
    <x v="62"/>
    <x v="62"/>
    <x v="58"/>
    <x v="58"/>
    <x v="0"/>
    <x v="2523"/>
    <x v="3024"/>
    <x v="264"/>
    <x v="307"/>
    <x v="76"/>
    <x v="1295"/>
    <x v="139"/>
    <x v="2"/>
    <x v="57"/>
    <x v="23"/>
    <x v="2"/>
    <x v="262"/>
    <x v="861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9"/>
    <x v="51"/>
    <x v="75"/>
    <x v="0"/>
    <x v="45"/>
    <x v="64"/>
    <x v="64"/>
    <x v="60"/>
    <x v="60"/>
    <x v="0"/>
    <x v="1102"/>
    <x v="3025"/>
    <x v="1649"/>
    <x v="279"/>
    <x v="21"/>
    <x v="748"/>
    <x v="76"/>
    <x v="2"/>
    <x v="21"/>
    <x v="17"/>
    <x v="3"/>
    <x v="54"/>
    <x v="11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49"/>
    <x v="52"/>
    <x v="76"/>
    <x v="0"/>
    <x v="46"/>
    <x v="65"/>
    <x v="65"/>
    <x v="61"/>
    <x v="61"/>
    <x v="0"/>
    <x v="1171"/>
    <x v="3026"/>
    <x v="987"/>
    <x v="346"/>
    <x v="13"/>
    <x v="832"/>
    <x v="25"/>
    <x v="2"/>
    <x v="17"/>
    <x v="3"/>
    <x v="1"/>
    <x v="77"/>
    <x v="8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49"/>
    <x v="30"/>
    <x v="77"/>
    <x v="0"/>
    <x v="26"/>
    <x v="66"/>
    <x v="66"/>
    <x v="62"/>
    <x v="62"/>
    <x v="0"/>
    <x v="2689"/>
    <x v="3027"/>
    <x v="621"/>
    <x v="344"/>
    <x v="82"/>
    <x v="1594"/>
    <x v="40"/>
    <x v="2"/>
    <x v="36"/>
    <x v="16"/>
    <x v="3"/>
    <x v="204"/>
    <x v="62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49"/>
    <x v="41"/>
    <x v="78"/>
    <x v="0"/>
    <x v="37"/>
    <x v="67"/>
    <x v="67"/>
    <x v="63"/>
    <x v="63"/>
    <x v="0"/>
    <x v="1077"/>
    <x v="3028"/>
    <x v="1840"/>
    <x v="488"/>
    <x v="4"/>
    <x v="245"/>
    <x v="15"/>
    <x v="0"/>
    <x v="5"/>
    <x v="9"/>
    <x v="2"/>
    <x v="171"/>
    <x v="77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49"/>
    <x v="50"/>
    <x v="80"/>
    <x v="0"/>
    <x v="44"/>
    <x v="69"/>
    <x v="69"/>
    <x v="65"/>
    <x v="65"/>
    <x v="0"/>
    <x v="2690"/>
    <x v="3029"/>
    <x v="929"/>
    <x v="72"/>
    <x v="93"/>
    <x v="436"/>
    <x v="203"/>
    <x v="2"/>
    <x v="39"/>
    <x v="18"/>
    <x v="2"/>
    <x v="201"/>
    <x v="247"/>
    <x v="0"/>
    <x v="0"/>
    <x v="9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9"/>
    <x v="40"/>
    <x v="81"/>
    <x v="0"/>
    <x v="36"/>
    <x v="70"/>
    <x v="70"/>
    <x v="66"/>
    <x v="66"/>
    <x v="0"/>
    <x v="2691"/>
    <x v="3030"/>
    <x v="1841"/>
    <x v="420"/>
    <x v="23"/>
    <x v="245"/>
    <x v="124"/>
    <x v="2"/>
    <x v="10"/>
    <x v="4"/>
    <x v="2"/>
    <x v="12"/>
    <x v="46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49"/>
    <x v="55"/>
    <x v="84"/>
    <x v="0"/>
    <x v="47"/>
    <x v="73"/>
    <x v="73"/>
    <x v="69"/>
    <x v="69"/>
    <x v="0"/>
    <x v="2692"/>
    <x v="3031"/>
    <x v="1842"/>
    <x v="696"/>
    <x v="19"/>
    <x v="804"/>
    <x v="284"/>
    <x v="3"/>
    <x v="121"/>
    <x v="138"/>
    <x v="0"/>
    <x v="279"/>
    <x v="386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9"/>
    <x v="56"/>
    <x v="85"/>
    <x v="0"/>
    <x v="48"/>
    <x v="72"/>
    <x v="72"/>
    <x v="68"/>
    <x v="68"/>
    <x v="0"/>
    <x v="2693"/>
    <x v="837"/>
    <x v="1490"/>
    <x v="69"/>
    <x v="56"/>
    <x v="798"/>
    <x v="58"/>
    <x v="2"/>
    <x v="93"/>
    <x v="45"/>
    <x v="2"/>
    <x v="269"/>
    <x v="102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49"/>
    <x v="57"/>
    <x v="86"/>
    <x v="0"/>
    <x v="49"/>
    <x v="71"/>
    <x v="71"/>
    <x v="67"/>
    <x v="67"/>
    <x v="0"/>
    <x v="2694"/>
    <x v="3032"/>
    <x v="1432"/>
    <x v="181"/>
    <x v="62"/>
    <x v="1595"/>
    <x v="37"/>
    <x v="2"/>
    <x v="13"/>
    <x v="8"/>
    <x v="3"/>
    <x v="170"/>
    <x v="52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49"/>
    <x v="18"/>
    <x v="88"/>
    <x v="0"/>
    <x v="18"/>
    <x v="75"/>
    <x v="75"/>
    <x v="71"/>
    <x v="71"/>
    <x v="0"/>
    <x v="2695"/>
    <x v="3033"/>
    <x v="1281"/>
    <x v="390"/>
    <x v="41"/>
    <x v="854"/>
    <x v="285"/>
    <x v="1"/>
    <x v="76"/>
    <x v="147"/>
    <x v="4"/>
    <x v="255"/>
    <x v="391"/>
    <x v="0"/>
    <x v="0"/>
    <x v="1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49"/>
    <x v="50"/>
    <x v="89"/>
    <x v="2"/>
    <x v="44"/>
    <x v="76"/>
    <x v="76"/>
    <x v="72"/>
    <x v="72"/>
    <x v="0"/>
    <x v="2696"/>
    <x v="3034"/>
    <x v="1843"/>
    <x v="251"/>
    <x v="83"/>
    <x v="1596"/>
    <x v="279"/>
    <x v="0"/>
    <x v="196"/>
    <x v="35"/>
    <x v="1"/>
    <x v="425"/>
    <x v="249"/>
    <x v="0"/>
    <x v="0"/>
    <x v="10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9"/>
    <x v="55"/>
    <x v="93"/>
    <x v="0"/>
    <x v="47"/>
    <x v="80"/>
    <x v="80"/>
    <x v="76"/>
    <x v="76"/>
    <x v="0"/>
    <x v="2160"/>
    <x v="3035"/>
    <x v="1844"/>
    <x v="697"/>
    <x v="14"/>
    <x v="1172"/>
    <x v="199"/>
    <x v="10"/>
    <x v="130"/>
    <x v="162"/>
    <x v="0"/>
    <x v="426"/>
    <x v="95"/>
    <x v="0"/>
    <x v="0"/>
    <x v="6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49"/>
    <x v="24"/>
    <x v="94"/>
    <x v="2"/>
    <x v="21"/>
    <x v="81"/>
    <x v="81"/>
    <x v="77"/>
    <x v="77"/>
    <x v="0"/>
    <x v="2697"/>
    <x v="3036"/>
    <x v="967"/>
    <x v="201"/>
    <x v="105"/>
    <x v="1597"/>
    <x v="143"/>
    <x v="2"/>
    <x v="36"/>
    <x v="0"/>
    <x v="0"/>
    <x v="339"/>
    <x v="67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49"/>
    <x v="48"/>
    <x v="96"/>
    <x v="0"/>
    <x v="42"/>
    <x v="83"/>
    <x v="83"/>
    <x v="79"/>
    <x v="79"/>
    <x v="0"/>
    <x v="2698"/>
    <x v="3037"/>
    <x v="835"/>
    <x v="264"/>
    <x v="93"/>
    <x v="1598"/>
    <x v="115"/>
    <x v="2"/>
    <x v="36"/>
    <x v="54"/>
    <x v="1"/>
    <x v="127"/>
    <x v="911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9"/>
    <x v="59"/>
    <x v="97"/>
    <x v="0"/>
    <x v="51"/>
    <x v="84"/>
    <x v="84"/>
    <x v="80"/>
    <x v="80"/>
    <x v="0"/>
    <x v="2699"/>
    <x v="3038"/>
    <x v="464"/>
    <x v="698"/>
    <x v="42"/>
    <x v="1599"/>
    <x v="44"/>
    <x v="2"/>
    <x v="21"/>
    <x v="19"/>
    <x v="2"/>
    <x v="42"/>
    <x v="114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49"/>
    <x v="60"/>
    <x v="98"/>
    <x v="0"/>
    <x v="52"/>
    <x v="85"/>
    <x v="85"/>
    <x v="81"/>
    <x v="81"/>
    <x v="0"/>
    <x v="2700"/>
    <x v="3039"/>
    <x v="1845"/>
    <x v="699"/>
    <x v="21"/>
    <x v="1600"/>
    <x v="93"/>
    <x v="2"/>
    <x v="177"/>
    <x v="40"/>
    <x v="24"/>
    <x v="427"/>
    <x v="789"/>
    <x v="0"/>
    <x v="0"/>
    <x v="4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49"/>
    <x v="61"/>
    <x v="99"/>
    <x v="0"/>
    <x v="53"/>
    <x v="86"/>
    <x v="86"/>
    <x v="82"/>
    <x v="82"/>
    <x v="0"/>
    <x v="2320"/>
    <x v="3040"/>
    <x v="1846"/>
    <x v="67"/>
    <x v="13"/>
    <x v="644"/>
    <x v="134"/>
    <x v="0"/>
    <x v="39"/>
    <x v="105"/>
    <x v="6"/>
    <x v="324"/>
    <x v="449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49"/>
    <x v="62"/>
    <x v="100"/>
    <x v="1"/>
    <x v="44"/>
    <x v="87"/>
    <x v="87"/>
    <x v="83"/>
    <x v="83"/>
    <x v="0"/>
    <x v="2701"/>
    <x v="3041"/>
    <x v="1742"/>
    <x v="200"/>
    <x v="78"/>
    <x v="1591"/>
    <x v="137"/>
    <x v="1"/>
    <x v="128"/>
    <x v="16"/>
    <x v="3"/>
    <x v="275"/>
    <x v="120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49"/>
    <x v="63"/>
    <x v="101"/>
    <x v="1"/>
    <x v="42"/>
    <x v="88"/>
    <x v="88"/>
    <x v="84"/>
    <x v="84"/>
    <x v="0"/>
    <x v="2702"/>
    <x v="3042"/>
    <x v="1405"/>
    <x v="357"/>
    <x v="90"/>
    <x v="1429"/>
    <x v="141"/>
    <x v="2"/>
    <x v="75"/>
    <x v="35"/>
    <x v="7"/>
    <x v="153"/>
    <x v="670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49"/>
    <x v="11"/>
    <x v="102"/>
    <x v="0"/>
    <x v="11"/>
    <x v="89"/>
    <x v="89"/>
    <x v="85"/>
    <x v="85"/>
    <x v="0"/>
    <x v="2703"/>
    <x v="3043"/>
    <x v="522"/>
    <x v="257"/>
    <x v="62"/>
    <x v="1180"/>
    <x v="33"/>
    <x v="2"/>
    <x v="72"/>
    <x v="31"/>
    <x v="3"/>
    <x v="97"/>
    <x v="357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50"/>
    <x v="24"/>
    <x v="31"/>
    <x v="0"/>
    <x v="21"/>
    <x v="27"/>
    <x v="27"/>
    <x v="23"/>
    <x v="23"/>
    <x v="0"/>
    <x v="2704"/>
    <x v="3044"/>
    <x v="1268"/>
    <x v="226"/>
    <x v="29"/>
    <x v="1601"/>
    <x v="123"/>
    <x v="4"/>
    <x v="106"/>
    <x v="136"/>
    <x v="7"/>
    <x v="428"/>
    <x v="163"/>
    <x v="0"/>
    <x v="0"/>
    <x v="1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0"/>
    <x v="27"/>
    <x v="35"/>
    <x v="1"/>
    <x v="23"/>
    <x v="30"/>
    <x v="30"/>
    <x v="26"/>
    <x v="26"/>
    <x v="0"/>
    <x v="2604"/>
    <x v="3045"/>
    <x v="1399"/>
    <x v="467"/>
    <x v="33"/>
    <x v="776"/>
    <x v="29"/>
    <x v="1"/>
    <x v="7"/>
    <x v="19"/>
    <x v="2"/>
    <x v="184"/>
    <x v="1097"/>
    <x v="0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0"/>
    <x v="30"/>
    <x v="38"/>
    <x v="1"/>
    <x v="26"/>
    <x v="33"/>
    <x v="33"/>
    <x v="29"/>
    <x v="29"/>
    <x v="0"/>
    <x v="2705"/>
    <x v="3046"/>
    <x v="368"/>
    <x v="144"/>
    <x v="57"/>
    <x v="900"/>
    <x v="108"/>
    <x v="2"/>
    <x v="56"/>
    <x v="18"/>
    <x v="3"/>
    <x v="156"/>
    <x v="114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0"/>
    <x v="34"/>
    <x v="42"/>
    <x v="0"/>
    <x v="30"/>
    <x v="37"/>
    <x v="37"/>
    <x v="33"/>
    <x v="33"/>
    <x v="0"/>
    <x v="2706"/>
    <x v="3047"/>
    <x v="1847"/>
    <x v="385"/>
    <x v="48"/>
    <x v="581"/>
    <x v="22"/>
    <x v="1"/>
    <x v="5"/>
    <x v="40"/>
    <x v="0"/>
    <x v="94"/>
    <x v="608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50"/>
    <x v="37"/>
    <x v="46"/>
    <x v="0"/>
    <x v="33"/>
    <x v="40"/>
    <x v="40"/>
    <x v="36"/>
    <x v="36"/>
    <x v="0"/>
    <x v="2071"/>
    <x v="3048"/>
    <x v="555"/>
    <x v="560"/>
    <x v="48"/>
    <x v="991"/>
    <x v="33"/>
    <x v="2"/>
    <x v="55"/>
    <x v="2"/>
    <x v="1"/>
    <x v="82"/>
    <x v="54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50"/>
    <x v="40"/>
    <x v="51"/>
    <x v="0"/>
    <x v="36"/>
    <x v="45"/>
    <x v="45"/>
    <x v="41"/>
    <x v="41"/>
    <x v="0"/>
    <x v="2707"/>
    <x v="3049"/>
    <x v="1121"/>
    <x v="479"/>
    <x v="40"/>
    <x v="1602"/>
    <x v="15"/>
    <x v="1"/>
    <x v="55"/>
    <x v="1"/>
    <x v="2"/>
    <x v="153"/>
    <x v="43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0"/>
    <x v="42"/>
    <x v="62"/>
    <x v="0"/>
    <x v="38"/>
    <x v="47"/>
    <x v="47"/>
    <x v="43"/>
    <x v="43"/>
    <x v="0"/>
    <x v="1090"/>
    <x v="3050"/>
    <x v="1838"/>
    <x v="507"/>
    <x v="19"/>
    <x v="771"/>
    <x v="64"/>
    <x v="1"/>
    <x v="67"/>
    <x v="19"/>
    <x v="0"/>
    <x v="218"/>
    <x v="557"/>
    <x v="0"/>
    <x v="0"/>
    <x v="1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50"/>
    <x v="27"/>
    <x v="65"/>
    <x v="0"/>
    <x v="23"/>
    <x v="55"/>
    <x v="55"/>
    <x v="51"/>
    <x v="51"/>
    <x v="0"/>
    <x v="2708"/>
    <x v="3051"/>
    <x v="804"/>
    <x v="152"/>
    <x v="63"/>
    <x v="414"/>
    <x v="37"/>
    <x v="2"/>
    <x v="34"/>
    <x v="13"/>
    <x v="3"/>
    <x v="148"/>
    <x v="676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0"/>
    <x v="30"/>
    <x v="69"/>
    <x v="0"/>
    <x v="26"/>
    <x v="58"/>
    <x v="58"/>
    <x v="54"/>
    <x v="54"/>
    <x v="0"/>
    <x v="2709"/>
    <x v="3052"/>
    <x v="699"/>
    <x v="194"/>
    <x v="90"/>
    <x v="1603"/>
    <x v="10"/>
    <x v="2"/>
    <x v="36"/>
    <x v="18"/>
    <x v="2"/>
    <x v="218"/>
    <x v="52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0"/>
    <x v="48"/>
    <x v="71"/>
    <x v="0"/>
    <x v="42"/>
    <x v="60"/>
    <x v="60"/>
    <x v="56"/>
    <x v="56"/>
    <x v="0"/>
    <x v="2710"/>
    <x v="3053"/>
    <x v="1091"/>
    <x v="495"/>
    <x v="75"/>
    <x v="1536"/>
    <x v="29"/>
    <x v="2"/>
    <x v="9"/>
    <x v="19"/>
    <x v="2"/>
    <x v="174"/>
    <x v="86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0"/>
    <x v="49"/>
    <x v="72"/>
    <x v="0"/>
    <x v="43"/>
    <x v="61"/>
    <x v="61"/>
    <x v="57"/>
    <x v="57"/>
    <x v="0"/>
    <x v="2711"/>
    <x v="3054"/>
    <x v="1253"/>
    <x v="382"/>
    <x v="25"/>
    <x v="1604"/>
    <x v="135"/>
    <x v="2"/>
    <x v="10"/>
    <x v="19"/>
    <x v="2"/>
    <x v="344"/>
    <x v="48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50"/>
    <x v="50"/>
    <x v="73"/>
    <x v="0"/>
    <x v="44"/>
    <x v="62"/>
    <x v="62"/>
    <x v="58"/>
    <x v="58"/>
    <x v="0"/>
    <x v="2712"/>
    <x v="3055"/>
    <x v="604"/>
    <x v="362"/>
    <x v="85"/>
    <x v="203"/>
    <x v="141"/>
    <x v="2"/>
    <x v="50"/>
    <x v="23"/>
    <x v="3"/>
    <x v="181"/>
    <x v="514"/>
    <x v="0"/>
    <x v="0"/>
    <x v="18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0"/>
    <x v="51"/>
    <x v="75"/>
    <x v="0"/>
    <x v="45"/>
    <x v="64"/>
    <x v="64"/>
    <x v="60"/>
    <x v="60"/>
    <x v="0"/>
    <x v="700"/>
    <x v="3056"/>
    <x v="309"/>
    <x v="329"/>
    <x v="22"/>
    <x v="1456"/>
    <x v="97"/>
    <x v="1"/>
    <x v="21"/>
    <x v="17"/>
    <x v="3"/>
    <x v="54"/>
    <x v="114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50"/>
    <x v="52"/>
    <x v="76"/>
    <x v="0"/>
    <x v="46"/>
    <x v="65"/>
    <x v="65"/>
    <x v="61"/>
    <x v="61"/>
    <x v="0"/>
    <x v="1549"/>
    <x v="3057"/>
    <x v="1711"/>
    <x v="410"/>
    <x v="23"/>
    <x v="1404"/>
    <x v="97"/>
    <x v="0"/>
    <x v="72"/>
    <x v="35"/>
    <x v="1"/>
    <x v="93"/>
    <x v="96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50"/>
    <x v="30"/>
    <x v="77"/>
    <x v="0"/>
    <x v="26"/>
    <x v="66"/>
    <x v="66"/>
    <x v="62"/>
    <x v="62"/>
    <x v="0"/>
    <x v="2713"/>
    <x v="3058"/>
    <x v="0"/>
    <x v="174"/>
    <x v="63"/>
    <x v="1605"/>
    <x v="13"/>
    <x v="1"/>
    <x v="128"/>
    <x v="22"/>
    <x v="0"/>
    <x v="59"/>
    <x v="46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0"/>
    <x v="41"/>
    <x v="78"/>
    <x v="0"/>
    <x v="37"/>
    <x v="67"/>
    <x v="67"/>
    <x v="63"/>
    <x v="63"/>
    <x v="0"/>
    <x v="2666"/>
    <x v="3059"/>
    <x v="1848"/>
    <x v="58"/>
    <x v="23"/>
    <x v="615"/>
    <x v="17"/>
    <x v="1"/>
    <x v="20"/>
    <x v="15"/>
    <x v="1"/>
    <x v="200"/>
    <x v="40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50"/>
    <x v="50"/>
    <x v="80"/>
    <x v="0"/>
    <x v="44"/>
    <x v="69"/>
    <x v="69"/>
    <x v="65"/>
    <x v="65"/>
    <x v="0"/>
    <x v="2714"/>
    <x v="3060"/>
    <x v="370"/>
    <x v="248"/>
    <x v="86"/>
    <x v="722"/>
    <x v="62"/>
    <x v="2"/>
    <x v="130"/>
    <x v="23"/>
    <x v="1"/>
    <x v="302"/>
    <x v="783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0"/>
    <x v="40"/>
    <x v="81"/>
    <x v="0"/>
    <x v="36"/>
    <x v="70"/>
    <x v="70"/>
    <x v="66"/>
    <x v="66"/>
    <x v="0"/>
    <x v="2715"/>
    <x v="3061"/>
    <x v="771"/>
    <x v="62"/>
    <x v="4"/>
    <x v="106"/>
    <x v="141"/>
    <x v="4"/>
    <x v="5"/>
    <x v="85"/>
    <x v="2"/>
    <x v="162"/>
    <x v="32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0"/>
    <x v="55"/>
    <x v="84"/>
    <x v="0"/>
    <x v="47"/>
    <x v="73"/>
    <x v="73"/>
    <x v="69"/>
    <x v="69"/>
    <x v="0"/>
    <x v="2716"/>
    <x v="3062"/>
    <x v="1849"/>
    <x v="700"/>
    <x v="2"/>
    <x v="1606"/>
    <x v="286"/>
    <x v="10"/>
    <x v="134"/>
    <x v="171"/>
    <x v="11"/>
    <x v="36"/>
    <x v="40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0"/>
    <x v="56"/>
    <x v="85"/>
    <x v="0"/>
    <x v="48"/>
    <x v="72"/>
    <x v="72"/>
    <x v="68"/>
    <x v="68"/>
    <x v="0"/>
    <x v="700"/>
    <x v="3063"/>
    <x v="208"/>
    <x v="458"/>
    <x v="21"/>
    <x v="704"/>
    <x v="91"/>
    <x v="2"/>
    <x v="61"/>
    <x v="2"/>
    <x v="2"/>
    <x v="52"/>
    <x v="29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50"/>
    <x v="57"/>
    <x v="86"/>
    <x v="0"/>
    <x v="49"/>
    <x v="71"/>
    <x v="71"/>
    <x v="67"/>
    <x v="67"/>
    <x v="0"/>
    <x v="1907"/>
    <x v="3064"/>
    <x v="351"/>
    <x v="497"/>
    <x v="50"/>
    <x v="159"/>
    <x v="43"/>
    <x v="2"/>
    <x v="19"/>
    <x v="0"/>
    <x v="2"/>
    <x v="122"/>
    <x v="95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50"/>
    <x v="18"/>
    <x v="88"/>
    <x v="0"/>
    <x v="18"/>
    <x v="75"/>
    <x v="75"/>
    <x v="71"/>
    <x v="71"/>
    <x v="0"/>
    <x v="2418"/>
    <x v="3065"/>
    <x v="807"/>
    <x v="26"/>
    <x v="41"/>
    <x v="202"/>
    <x v="244"/>
    <x v="2"/>
    <x v="15"/>
    <x v="134"/>
    <x v="10"/>
    <x v="429"/>
    <x v="132"/>
    <x v="0"/>
    <x v="0"/>
    <x v="5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50"/>
    <x v="50"/>
    <x v="89"/>
    <x v="2"/>
    <x v="44"/>
    <x v="76"/>
    <x v="76"/>
    <x v="72"/>
    <x v="72"/>
    <x v="0"/>
    <x v="2717"/>
    <x v="3066"/>
    <x v="132"/>
    <x v="238"/>
    <x v="76"/>
    <x v="1607"/>
    <x v="89"/>
    <x v="1"/>
    <x v="143"/>
    <x v="10"/>
    <x v="7"/>
    <x v="430"/>
    <x v="160"/>
    <x v="0"/>
    <x v="0"/>
    <x v="1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0"/>
    <x v="55"/>
    <x v="93"/>
    <x v="0"/>
    <x v="47"/>
    <x v="80"/>
    <x v="80"/>
    <x v="76"/>
    <x v="76"/>
    <x v="0"/>
    <x v="2718"/>
    <x v="3067"/>
    <x v="212"/>
    <x v="678"/>
    <x v="7"/>
    <x v="862"/>
    <x v="234"/>
    <x v="21"/>
    <x v="84"/>
    <x v="62"/>
    <x v="4"/>
    <x v="420"/>
    <x v="673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0"/>
    <x v="24"/>
    <x v="94"/>
    <x v="2"/>
    <x v="21"/>
    <x v="81"/>
    <x v="81"/>
    <x v="77"/>
    <x v="77"/>
    <x v="0"/>
    <x v="1947"/>
    <x v="3068"/>
    <x v="1302"/>
    <x v="318"/>
    <x v="111"/>
    <x v="1608"/>
    <x v="78"/>
    <x v="1"/>
    <x v="36"/>
    <x v="65"/>
    <x v="2"/>
    <x v="157"/>
    <x v="407"/>
    <x v="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0"/>
    <x v="48"/>
    <x v="96"/>
    <x v="0"/>
    <x v="42"/>
    <x v="83"/>
    <x v="83"/>
    <x v="79"/>
    <x v="79"/>
    <x v="0"/>
    <x v="2719"/>
    <x v="3069"/>
    <x v="1659"/>
    <x v="108"/>
    <x v="53"/>
    <x v="1065"/>
    <x v="191"/>
    <x v="2"/>
    <x v="93"/>
    <x v="5"/>
    <x v="3"/>
    <x v="134"/>
    <x v="67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0"/>
    <x v="59"/>
    <x v="97"/>
    <x v="0"/>
    <x v="51"/>
    <x v="84"/>
    <x v="84"/>
    <x v="80"/>
    <x v="80"/>
    <x v="0"/>
    <x v="2720"/>
    <x v="3070"/>
    <x v="125"/>
    <x v="549"/>
    <x v="82"/>
    <x v="1609"/>
    <x v="43"/>
    <x v="2"/>
    <x v="19"/>
    <x v="7"/>
    <x v="3"/>
    <x v="54"/>
    <x v="95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50"/>
    <x v="60"/>
    <x v="98"/>
    <x v="0"/>
    <x v="52"/>
    <x v="85"/>
    <x v="85"/>
    <x v="81"/>
    <x v="81"/>
    <x v="0"/>
    <x v="2721"/>
    <x v="2562"/>
    <x v="1389"/>
    <x v="582"/>
    <x v="50"/>
    <x v="283"/>
    <x v="164"/>
    <x v="1"/>
    <x v="57"/>
    <x v="66"/>
    <x v="13"/>
    <x v="271"/>
    <x v="357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50"/>
    <x v="61"/>
    <x v="99"/>
    <x v="0"/>
    <x v="53"/>
    <x v="86"/>
    <x v="86"/>
    <x v="82"/>
    <x v="82"/>
    <x v="0"/>
    <x v="2722"/>
    <x v="3071"/>
    <x v="1739"/>
    <x v="329"/>
    <x v="32"/>
    <x v="485"/>
    <x v="119"/>
    <x v="0"/>
    <x v="67"/>
    <x v="46"/>
    <x v="7"/>
    <x v="182"/>
    <x v="141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50"/>
    <x v="62"/>
    <x v="100"/>
    <x v="1"/>
    <x v="44"/>
    <x v="87"/>
    <x v="87"/>
    <x v="83"/>
    <x v="83"/>
    <x v="0"/>
    <x v="2723"/>
    <x v="3072"/>
    <x v="1098"/>
    <x v="153"/>
    <x v="59"/>
    <x v="1610"/>
    <x v="206"/>
    <x v="4"/>
    <x v="3"/>
    <x v="15"/>
    <x v="2"/>
    <x v="235"/>
    <x v="186"/>
    <x v="0"/>
    <x v="0"/>
    <x v="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0"/>
    <x v="63"/>
    <x v="101"/>
    <x v="1"/>
    <x v="42"/>
    <x v="88"/>
    <x v="88"/>
    <x v="84"/>
    <x v="84"/>
    <x v="0"/>
    <x v="2724"/>
    <x v="3073"/>
    <x v="188"/>
    <x v="59"/>
    <x v="61"/>
    <x v="1611"/>
    <x v="66"/>
    <x v="1"/>
    <x v="64"/>
    <x v="35"/>
    <x v="2"/>
    <x v="179"/>
    <x v="359"/>
    <x v="0"/>
    <x v="0"/>
    <x v="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0"/>
    <x v="11"/>
    <x v="102"/>
    <x v="0"/>
    <x v="11"/>
    <x v="89"/>
    <x v="89"/>
    <x v="85"/>
    <x v="85"/>
    <x v="0"/>
    <x v="2725"/>
    <x v="3074"/>
    <x v="1850"/>
    <x v="318"/>
    <x v="65"/>
    <x v="1514"/>
    <x v="24"/>
    <x v="2"/>
    <x v="23"/>
    <x v="15"/>
    <x v="1"/>
    <x v="31"/>
    <x v="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51"/>
    <x v="24"/>
    <x v="31"/>
    <x v="0"/>
    <x v="21"/>
    <x v="27"/>
    <x v="27"/>
    <x v="23"/>
    <x v="23"/>
    <x v="0"/>
    <x v="2726"/>
    <x v="3075"/>
    <x v="1851"/>
    <x v="112"/>
    <x v="83"/>
    <x v="1612"/>
    <x v="231"/>
    <x v="2"/>
    <x v="141"/>
    <x v="42"/>
    <x v="4"/>
    <x v="311"/>
    <x v="387"/>
    <x v="0"/>
    <x v="0"/>
    <x v="1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1"/>
    <x v="27"/>
    <x v="35"/>
    <x v="1"/>
    <x v="23"/>
    <x v="30"/>
    <x v="30"/>
    <x v="26"/>
    <x v="26"/>
    <x v="0"/>
    <x v="2727"/>
    <x v="3076"/>
    <x v="939"/>
    <x v="446"/>
    <x v="28"/>
    <x v="323"/>
    <x v="24"/>
    <x v="0"/>
    <x v="109"/>
    <x v="22"/>
    <x v="1"/>
    <x v="148"/>
    <x v="636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1"/>
    <x v="30"/>
    <x v="38"/>
    <x v="1"/>
    <x v="26"/>
    <x v="33"/>
    <x v="33"/>
    <x v="29"/>
    <x v="29"/>
    <x v="0"/>
    <x v="2728"/>
    <x v="2129"/>
    <x v="1852"/>
    <x v="105"/>
    <x v="34"/>
    <x v="116"/>
    <x v="79"/>
    <x v="7"/>
    <x v="10"/>
    <x v="31"/>
    <x v="0"/>
    <x v="177"/>
    <x v="849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1"/>
    <x v="34"/>
    <x v="42"/>
    <x v="0"/>
    <x v="30"/>
    <x v="37"/>
    <x v="37"/>
    <x v="33"/>
    <x v="33"/>
    <x v="0"/>
    <x v="2729"/>
    <x v="3077"/>
    <x v="1853"/>
    <x v="31"/>
    <x v="20"/>
    <x v="879"/>
    <x v="19"/>
    <x v="0"/>
    <x v="53"/>
    <x v="122"/>
    <x v="2"/>
    <x v="257"/>
    <x v="692"/>
    <x v="2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51"/>
    <x v="37"/>
    <x v="46"/>
    <x v="0"/>
    <x v="33"/>
    <x v="40"/>
    <x v="40"/>
    <x v="36"/>
    <x v="36"/>
    <x v="0"/>
    <x v="1482"/>
    <x v="1533"/>
    <x v="939"/>
    <x v="8"/>
    <x v="20"/>
    <x v="678"/>
    <x v="33"/>
    <x v="1"/>
    <x v="13"/>
    <x v="45"/>
    <x v="3"/>
    <x v="115"/>
    <x v="57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51"/>
    <x v="40"/>
    <x v="51"/>
    <x v="0"/>
    <x v="36"/>
    <x v="45"/>
    <x v="45"/>
    <x v="41"/>
    <x v="41"/>
    <x v="0"/>
    <x v="2730"/>
    <x v="3078"/>
    <x v="1854"/>
    <x v="224"/>
    <x v="40"/>
    <x v="1150"/>
    <x v="150"/>
    <x v="2"/>
    <x v="48"/>
    <x v="28"/>
    <x v="2"/>
    <x v="9"/>
    <x v="372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1"/>
    <x v="42"/>
    <x v="62"/>
    <x v="0"/>
    <x v="38"/>
    <x v="47"/>
    <x v="47"/>
    <x v="43"/>
    <x v="43"/>
    <x v="0"/>
    <x v="874"/>
    <x v="3079"/>
    <x v="1855"/>
    <x v="315"/>
    <x v="19"/>
    <x v="1613"/>
    <x v="58"/>
    <x v="2"/>
    <x v="80"/>
    <x v="19"/>
    <x v="4"/>
    <x v="192"/>
    <x v="354"/>
    <x v="0"/>
    <x v="0"/>
    <x v="1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51"/>
    <x v="27"/>
    <x v="65"/>
    <x v="0"/>
    <x v="23"/>
    <x v="55"/>
    <x v="55"/>
    <x v="51"/>
    <x v="51"/>
    <x v="0"/>
    <x v="2731"/>
    <x v="3080"/>
    <x v="33"/>
    <x v="433"/>
    <x v="41"/>
    <x v="1614"/>
    <x v="29"/>
    <x v="2"/>
    <x v="80"/>
    <x v="19"/>
    <x v="2"/>
    <x v="22"/>
    <x v="288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1"/>
    <x v="30"/>
    <x v="69"/>
    <x v="0"/>
    <x v="26"/>
    <x v="58"/>
    <x v="58"/>
    <x v="54"/>
    <x v="54"/>
    <x v="0"/>
    <x v="2732"/>
    <x v="3081"/>
    <x v="692"/>
    <x v="231"/>
    <x v="90"/>
    <x v="1615"/>
    <x v="64"/>
    <x v="1"/>
    <x v="51"/>
    <x v="23"/>
    <x v="2"/>
    <x v="120"/>
    <x v="825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1"/>
    <x v="48"/>
    <x v="71"/>
    <x v="0"/>
    <x v="42"/>
    <x v="60"/>
    <x v="60"/>
    <x v="56"/>
    <x v="56"/>
    <x v="0"/>
    <x v="2733"/>
    <x v="3082"/>
    <x v="565"/>
    <x v="383"/>
    <x v="42"/>
    <x v="1616"/>
    <x v="54"/>
    <x v="2"/>
    <x v="12"/>
    <x v="7"/>
    <x v="3"/>
    <x v="54"/>
    <x v="18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1"/>
    <x v="49"/>
    <x v="72"/>
    <x v="0"/>
    <x v="43"/>
    <x v="61"/>
    <x v="61"/>
    <x v="57"/>
    <x v="57"/>
    <x v="0"/>
    <x v="2734"/>
    <x v="3083"/>
    <x v="1856"/>
    <x v="482"/>
    <x v="30"/>
    <x v="1617"/>
    <x v="210"/>
    <x v="2"/>
    <x v="93"/>
    <x v="19"/>
    <x v="1"/>
    <x v="374"/>
    <x v="90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51"/>
    <x v="50"/>
    <x v="73"/>
    <x v="0"/>
    <x v="44"/>
    <x v="62"/>
    <x v="62"/>
    <x v="58"/>
    <x v="58"/>
    <x v="0"/>
    <x v="2735"/>
    <x v="3084"/>
    <x v="1794"/>
    <x v="480"/>
    <x v="85"/>
    <x v="115"/>
    <x v="137"/>
    <x v="2"/>
    <x v="62"/>
    <x v="18"/>
    <x v="2"/>
    <x v="235"/>
    <x v="44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1"/>
    <x v="51"/>
    <x v="75"/>
    <x v="0"/>
    <x v="45"/>
    <x v="64"/>
    <x v="64"/>
    <x v="60"/>
    <x v="60"/>
    <x v="0"/>
    <x v="550"/>
    <x v="3085"/>
    <x v="530"/>
    <x v="471"/>
    <x v="50"/>
    <x v="754"/>
    <x v="66"/>
    <x v="1"/>
    <x v="26"/>
    <x v="17"/>
    <x v="1"/>
    <x v="122"/>
    <x v="50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51"/>
    <x v="52"/>
    <x v="76"/>
    <x v="0"/>
    <x v="46"/>
    <x v="65"/>
    <x v="65"/>
    <x v="61"/>
    <x v="61"/>
    <x v="0"/>
    <x v="1817"/>
    <x v="691"/>
    <x v="1405"/>
    <x v="118"/>
    <x v="45"/>
    <x v="863"/>
    <x v="53"/>
    <x v="4"/>
    <x v="17"/>
    <x v="26"/>
    <x v="3"/>
    <x v="24"/>
    <x v="115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51"/>
    <x v="30"/>
    <x v="77"/>
    <x v="0"/>
    <x v="26"/>
    <x v="66"/>
    <x v="66"/>
    <x v="62"/>
    <x v="62"/>
    <x v="0"/>
    <x v="2736"/>
    <x v="3086"/>
    <x v="1649"/>
    <x v="318"/>
    <x v="68"/>
    <x v="1618"/>
    <x v="74"/>
    <x v="1"/>
    <x v="73"/>
    <x v="19"/>
    <x v="2"/>
    <x v="91"/>
    <x v="83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1"/>
    <x v="41"/>
    <x v="78"/>
    <x v="0"/>
    <x v="37"/>
    <x v="67"/>
    <x v="67"/>
    <x v="63"/>
    <x v="63"/>
    <x v="0"/>
    <x v="1048"/>
    <x v="3087"/>
    <x v="430"/>
    <x v="298"/>
    <x v="17"/>
    <x v="441"/>
    <x v="72"/>
    <x v="1"/>
    <x v="26"/>
    <x v="16"/>
    <x v="3"/>
    <x v="86"/>
    <x v="2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51"/>
    <x v="50"/>
    <x v="80"/>
    <x v="0"/>
    <x v="44"/>
    <x v="69"/>
    <x v="69"/>
    <x v="65"/>
    <x v="65"/>
    <x v="0"/>
    <x v="2737"/>
    <x v="3088"/>
    <x v="717"/>
    <x v="164"/>
    <x v="93"/>
    <x v="1619"/>
    <x v="15"/>
    <x v="1"/>
    <x v="45"/>
    <x v="16"/>
    <x v="3"/>
    <x v="344"/>
    <x v="554"/>
    <x v="0"/>
    <x v="0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1"/>
    <x v="40"/>
    <x v="81"/>
    <x v="0"/>
    <x v="36"/>
    <x v="70"/>
    <x v="70"/>
    <x v="66"/>
    <x v="66"/>
    <x v="0"/>
    <x v="2738"/>
    <x v="3089"/>
    <x v="1673"/>
    <x v="149"/>
    <x v="23"/>
    <x v="1186"/>
    <x v="51"/>
    <x v="1"/>
    <x v="9"/>
    <x v="85"/>
    <x v="3"/>
    <x v="246"/>
    <x v="115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1"/>
    <x v="55"/>
    <x v="84"/>
    <x v="0"/>
    <x v="47"/>
    <x v="73"/>
    <x v="73"/>
    <x v="69"/>
    <x v="69"/>
    <x v="0"/>
    <x v="2739"/>
    <x v="3090"/>
    <x v="1857"/>
    <x v="701"/>
    <x v="2"/>
    <x v="1620"/>
    <x v="116"/>
    <x v="3"/>
    <x v="128"/>
    <x v="146"/>
    <x v="29"/>
    <x v="412"/>
    <x v="142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1"/>
    <x v="56"/>
    <x v="85"/>
    <x v="0"/>
    <x v="48"/>
    <x v="72"/>
    <x v="72"/>
    <x v="68"/>
    <x v="68"/>
    <x v="0"/>
    <x v="549"/>
    <x v="3091"/>
    <x v="1858"/>
    <x v="214"/>
    <x v="0"/>
    <x v="938"/>
    <x v="94"/>
    <x v="1"/>
    <x v="103"/>
    <x v="6"/>
    <x v="2"/>
    <x v="141"/>
    <x v="98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51"/>
    <x v="57"/>
    <x v="86"/>
    <x v="0"/>
    <x v="49"/>
    <x v="71"/>
    <x v="71"/>
    <x v="67"/>
    <x v="67"/>
    <x v="0"/>
    <x v="656"/>
    <x v="3092"/>
    <x v="480"/>
    <x v="421"/>
    <x v="21"/>
    <x v="436"/>
    <x v="48"/>
    <x v="2"/>
    <x v="60"/>
    <x v="0"/>
    <x v="3"/>
    <x v="115"/>
    <x v="42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51"/>
    <x v="18"/>
    <x v="88"/>
    <x v="0"/>
    <x v="18"/>
    <x v="75"/>
    <x v="75"/>
    <x v="71"/>
    <x v="71"/>
    <x v="0"/>
    <x v="2740"/>
    <x v="3093"/>
    <x v="1636"/>
    <x v="249"/>
    <x v="46"/>
    <x v="639"/>
    <x v="30"/>
    <x v="2"/>
    <x v="167"/>
    <x v="39"/>
    <x v="0"/>
    <x v="95"/>
    <x v="369"/>
    <x v="0"/>
    <x v="0"/>
    <x v="1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51"/>
    <x v="50"/>
    <x v="89"/>
    <x v="2"/>
    <x v="44"/>
    <x v="76"/>
    <x v="76"/>
    <x v="72"/>
    <x v="72"/>
    <x v="0"/>
    <x v="2741"/>
    <x v="3094"/>
    <x v="1859"/>
    <x v="39"/>
    <x v="35"/>
    <x v="563"/>
    <x v="229"/>
    <x v="0"/>
    <x v="197"/>
    <x v="13"/>
    <x v="7"/>
    <x v="267"/>
    <x v="95"/>
    <x v="0"/>
    <x v="0"/>
    <x v="1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1"/>
    <x v="55"/>
    <x v="93"/>
    <x v="0"/>
    <x v="47"/>
    <x v="80"/>
    <x v="80"/>
    <x v="76"/>
    <x v="76"/>
    <x v="0"/>
    <x v="2742"/>
    <x v="3095"/>
    <x v="1860"/>
    <x v="702"/>
    <x v="7"/>
    <x v="852"/>
    <x v="199"/>
    <x v="6"/>
    <x v="97"/>
    <x v="32"/>
    <x v="1"/>
    <x v="44"/>
    <x v="282"/>
    <x v="0"/>
    <x v="0"/>
    <x v="1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1"/>
    <x v="24"/>
    <x v="94"/>
    <x v="2"/>
    <x v="21"/>
    <x v="81"/>
    <x v="81"/>
    <x v="77"/>
    <x v="77"/>
    <x v="0"/>
    <x v="2743"/>
    <x v="3096"/>
    <x v="1861"/>
    <x v="316"/>
    <x v="112"/>
    <x v="1621"/>
    <x v="88"/>
    <x v="2"/>
    <x v="36"/>
    <x v="65"/>
    <x v="1"/>
    <x v="107"/>
    <x v="37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1"/>
    <x v="48"/>
    <x v="96"/>
    <x v="0"/>
    <x v="42"/>
    <x v="83"/>
    <x v="83"/>
    <x v="79"/>
    <x v="79"/>
    <x v="0"/>
    <x v="2744"/>
    <x v="3097"/>
    <x v="1862"/>
    <x v="134"/>
    <x v="76"/>
    <x v="779"/>
    <x v="197"/>
    <x v="2"/>
    <x v="139"/>
    <x v="92"/>
    <x v="3"/>
    <x v="296"/>
    <x v="111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1"/>
    <x v="59"/>
    <x v="97"/>
    <x v="0"/>
    <x v="51"/>
    <x v="84"/>
    <x v="84"/>
    <x v="80"/>
    <x v="80"/>
    <x v="0"/>
    <x v="2745"/>
    <x v="3098"/>
    <x v="463"/>
    <x v="591"/>
    <x v="67"/>
    <x v="1622"/>
    <x v="28"/>
    <x v="2"/>
    <x v="11"/>
    <x v="16"/>
    <x v="0"/>
    <x v="66"/>
    <x v="61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51"/>
    <x v="60"/>
    <x v="98"/>
    <x v="0"/>
    <x v="52"/>
    <x v="85"/>
    <x v="85"/>
    <x v="81"/>
    <x v="81"/>
    <x v="0"/>
    <x v="2746"/>
    <x v="3099"/>
    <x v="1863"/>
    <x v="476"/>
    <x v="21"/>
    <x v="1623"/>
    <x v="164"/>
    <x v="2"/>
    <x v="112"/>
    <x v="47"/>
    <x v="11"/>
    <x v="285"/>
    <x v="81"/>
    <x v="0"/>
    <x v="0"/>
    <x v="47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51"/>
    <x v="61"/>
    <x v="99"/>
    <x v="0"/>
    <x v="53"/>
    <x v="86"/>
    <x v="86"/>
    <x v="82"/>
    <x v="82"/>
    <x v="0"/>
    <x v="2746"/>
    <x v="3100"/>
    <x v="1864"/>
    <x v="125"/>
    <x v="39"/>
    <x v="274"/>
    <x v="137"/>
    <x v="8"/>
    <x v="115"/>
    <x v="55"/>
    <x v="5"/>
    <x v="157"/>
    <x v="22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51"/>
    <x v="62"/>
    <x v="100"/>
    <x v="1"/>
    <x v="44"/>
    <x v="87"/>
    <x v="87"/>
    <x v="83"/>
    <x v="83"/>
    <x v="0"/>
    <x v="2747"/>
    <x v="3101"/>
    <x v="1865"/>
    <x v="214"/>
    <x v="53"/>
    <x v="1624"/>
    <x v="132"/>
    <x v="2"/>
    <x v="121"/>
    <x v="18"/>
    <x v="2"/>
    <x v="94"/>
    <x v="503"/>
    <x v="0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1"/>
    <x v="63"/>
    <x v="101"/>
    <x v="1"/>
    <x v="42"/>
    <x v="88"/>
    <x v="88"/>
    <x v="84"/>
    <x v="84"/>
    <x v="0"/>
    <x v="967"/>
    <x v="2642"/>
    <x v="890"/>
    <x v="254"/>
    <x v="88"/>
    <x v="1625"/>
    <x v="58"/>
    <x v="0"/>
    <x v="20"/>
    <x v="13"/>
    <x v="3"/>
    <x v="110"/>
    <x v="11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1"/>
    <x v="11"/>
    <x v="102"/>
    <x v="0"/>
    <x v="11"/>
    <x v="89"/>
    <x v="89"/>
    <x v="85"/>
    <x v="85"/>
    <x v="0"/>
    <x v="2748"/>
    <x v="3102"/>
    <x v="1595"/>
    <x v="244"/>
    <x v="56"/>
    <x v="41"/>
    <x v="48"/>
    <x v="2"/>
    <x v="26"/>
    <x v="35"/>
    <x v="2"/>
    <x v="128"/>
    <x v="29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52"/>
    <x v="24"/>
    <x v="31"/>
    <x v="0"/>
    <x v="21"/>
    <x v="27"/>
    <x v="27"/>
    <x v="23"/>
    <x v="23"/>
    <x v="0"/>
    <x v="2749"/>
    <x v="3103"/>
    <x v="1866"/>
    <x v="69"/>
    <x v="29"/>
    <x v="927"/>
    <x v="227"/>
    <x v="0"/>
    <x v="178"/>
    <x v="20"/>
    <x v="0"/>
    <x v="29"/>
    <x v="890"/>
    <x v="0"/>
    <x v="0"/>
    <x v="1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2"/>
    <x v="27"/>
    <x v="35"/>
    <x v="1"/>
    <x v="23"/>
    <x v="30"/>
    <x v="30"/>
    <x v="26"/>
    <x v="26"/>
    <x v="0"/>
    <x v="2750"/>
    <x v="3104"/>
    <x v="1518"/>
    <x v="203"/>
    <x v="25"/>
    <x v="611"/>
    <x v="48"/>
    <x v="2"/>
    <x v="64"/>
    <x v="16"/>
    <x v="2"/>
    <x v="122"/>
    <x v="11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2"/>
    <x v="30"/>
    <x v="38"/>
    <x v="1"/>
    <x v="26"/>
    <x v="33"/>
    <x v="33"/>
    <x v="29"/>
    <x v="29"/>
    <x v="0"/>
    <x v="2751"/>
    <x v="3105"/>
    <x v="922"/>
    <x v="55"/>
    <x v="26"/>
    <x v="474"/>
    <x v="91"/>
    <x v="2"/>
    <x v="60"/>
    <x v="18"/>
    <x v="1"/>
    <x v="156"/>
    <x v="1153"/>
    <x v="0"/>
    <x v="0"/>
    <x v="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2"/>
    <x v="34"/>
    <x v="42"/>
    <x v="0"/>
    <x v="30"/>
    <x v="37"/>
    <x v="37"/>
    <x v="33"/>
    <x v="33"/>
    <x v="0"/>
    <x v="2752"/>
    <x v="3106"/>
    <x v="1867"/>
    <x v="413"/>
    <x v="20"/>
    <x v="713"/>
    <x v="72"/>
    <x v="0"/>
    <x v="72"/>
    <x v="38"/>
    <x v="2"/>
    <x v="224"/>
    <x v="157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52"/>
    <x v="37"/>
    <x v="46"/>
    <x v="0"/>
    <x v="33"/>
    <x v="40"/>
    <x v="40"/>
    <x v="36"/>
    <x v="36"/>
    <x v="0"/>
    <x v="783"/>
    <x v="3107"/>
    <x v="635"/>
    <x v="569"/>
    <x v="20"/>
    <x v="506"/>
    <x v="21"/>
    <x v="2"/>
    <x v="13"/>
    <x v="8"/>
    <x v="3"/>
    <x v="106"/>
    <x v="17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52"/>
    <x v="40"/>
    <x v="51"/>
    <x v="0"/>
    <x v="36"/>
    <x v="45"/>
    <x v="45"/>
    <x v="41"/>
    <x v="41"/>
    <x v="0"/>
    <x v="2753"/>
    <x v="3108"/>
    <x v="1868"/>
    <x v="516"/>
    <x v="56"/>
    <x v="1069"/>
    <x v="56"/>
    <x v="1"/>
    <x v="5"/>
    <x v="96"/>
    <x v="3"/>
    <x v="70"/>
    <x v="3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2"/>
    <x v="42"/>
    <x v="62"/>
    <x v="0"/>
    <x v="38"/>
    <x v="47"/>
    <x v="47"/>
    <x v="43"/>
    <x v="43"/>
    <x v="0"/>
    <x v="1171"/>
    <x v="726"/>
    <x v="1869"/>
    <x v="326"/>
    <x v="1"/>
    <x v="1425"/>
    <x v="51"/>
    <x v="2"/>
    <x v="44"/>
    <x v="22"/>
    <x v="2"/>
    <x v="153"/>
    <x v="230"/>
    <x v="0"/>
    <x v="0"/>
    <x v="1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52"/>
    <x v="27"/>
    <x v="65"/>
    <x v="0"/>
    <x v="23"/>
    <x v="55"/>
    <x v="55"/>
    <x v="51"/>
    <x v="51"/>
    <x v="0"/>
    <x v="2370"/>
    <x v="2934"/>
    <x v="1301"/>
    <x v="204"/>
    <x v="41"/>
    <x v="1439"/>
    <x v="108"/>
    <x v="2"/>
    <x v="80"/>
    <x v="31"/>
    <x v="3"/>
    <x v="179"/>
    <x v="332"/>
    <x v="0"/>
    <x v="0"/>
    <x v="8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2"/>
    <x v="30"/>
    <x v="69"/>
    <x v="0"/>
    <x v="26"/>
    <x v="58"/>
    <x v="58"/>
    <x v="54"/>
    <x v="54"/>
    <x v="0"/>
    <x v="2754"/>
    <x v="3109"/>
    <x v="551"/>
    <x v="316"/>
    <x v="42"/>
    <x v="569"/>
    <x v="10"/>
    <x v="2"/>
    <x v="80"/>
    <x v="23"/>
    <x v="0"/>
    <x v="192"/>
    <x v="85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2"/>
    <x v="48"/>
    <x v="71"/>
    <x v="0"/>
    <x v="42"/>
    <x v="60"/>
    <x v="60"/>
    <x v="56"/>
    <x v="56"/>
    <x v="0"/>
    <x v="2755"/>
    <x v="3110"/>
    <x v="1471"/>
    <x v="52"/>
    <x v="47"/>
    <x v="1527"/>
    <x v="48"/>
    <x v="2"/>
    <x v="17"/>
    <x v="18"/>
    <x v="3"/>
    <x v="61"/>
    <x v="114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2"/>
    <x v="49"/>
    <x v="72"/>
    <x v="0"/>
    <x v="43"/>
    <x v="61"/>
    <x v="61"/>
    <x v="57"/>
    <x v="57"/>
    <x v="0"/>
    <x v="2756"/>
    <x v="3111"/>
    <x v="1742"/>
    <x v="616"/>
    <x v="25"/>
    <x v="1626"/>
    <x v="88"/>
    <x v="0"/>
    <x v="34"/>
    <x v="26"/>
    <x v="2"/>
    <x v="100"/>
    <x v="822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52"/>
    <x v="50"/>
    <x v="73"/>
    <x v="0"/>
    <x v="44"/>
    <x v="62"/>
    <x v="62"/>
    <x v="58"/>
    <x v="58"/>
    <x v="0"/>
    <x v="2757"/>
    <x v="3112"/>
    <x v="181"/>
    <x v="319"/>
    <x v="85"/>
    <x v="1492"/>
    <x v="122"/>
    <x v="2"/>
    <x v="110"/>
    <x v="18"/>
    <x v="2"/>
    <x v="196"/>
    <x v="530"/>
    <x v="0"/>
    <x v="0"/>
    <x v="6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2"/>
    <x v="51"/>
    <x v="75"/>
    <x v="0"/>
    <x v="45"/>
    <x v="64"/>
    <x v="64"/>
    <x v="60"/>
    <x v="60"/>
    <x v="0"/>
    <x v="955"/>
    <x v="3113"/>
    <x v="1744"/>
    <x v="487"/>
    <x v="22"/>
    <x v="1440"/>
    <x v="19"/>
    <x v="1"/>
    <x v="26"/>
    <x v="23"/>
    <x v="2"/>
    <x v="24"/>
    <x v="206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52"/>
    <x v="52"/>
    <x v="76"/>
    <x v="0"/>
    <x v="46"/>
    <x v="65"/>
    <x v="65"/>
    <x v="61"/>
    <x v="61"/>
    <x v="0"/>
    <x v="616"/>
    <x v="3114"/>
    <x v="1666"/>
    <x v="215"/>
    <x v="32"/>
    <x v="62"/>
    <x v="108"/>
    <x v="2"/>
    <x v="17"/>
    <x v="45"/>
    <x v="2"/>
    <x v="148"/>
    <x v="681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52"/>
    <x v="30"/>
    <x v="77"/>
    <x v="0"/>
    <x v="26"/>
    <x v="66"/>
    <x v="66"/>
    <x v="62"/>
    <x v="62"/>
    <x v="0"/>
    <x v="2758"/>
    <x v="3115"/>
    <x v="1456"/>
    <x v="125"/>
    <x v="73"/>
    <x v="1627"/>
    <x v="15"/>
    <x v="2"/>
    <x v="128"/>
    <x v="7"/>
    <x v="2"/>
    <x v="302"/>
    <x v="25"/>
    <x v="0"/>
    <x v="0"/>
    <x v="19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2"/>
    <x v="41"/>
    <x v="78"/>
    <x v="0"/>
    <x v="37"/>
    <x v="67"/>
    <x v="67"/>
    <x v="63"/>
    <x v="63"/>
    <x v="0"/>
    <x v="521"/>
    <x v="3116"/>
    <x v="318"/>
    <x v="37"/>
    <x v="13"/>
    <x v="1461"/>
    <x v="98"/>
    <x v="2"/>
    <x v="20"/>
    <x v="15"/>
    <x v="3"/>
    <x v="148"/>
    <x v="49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52"/>
    <x v="50"/>
    <x v="80"/>
    <x v="0"/>
    <x v="44"/>
    <x v="69"/>
    <x v="69"/>
    <x v="65"/>
    <x v="65"/>
    <x v="0"/>
    <x v="2759"/>
    <x v="3117"/>
    <x v="472"/>
    <x v="335"/>
    <x v="93"/>
    <x v="1527"/>
    <x v="137"/>
    <x v="2"/>
    <x v="0"/>
    <x v="23"/>
    <x v="2"/>
    <x v="273"/>
    <x v="487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2"/>
    <x v="40"/>
    <x v="81"/>
    <x v="0"/>
    <x v="36"/>
    <x v="70"/>
    <x v="70"/>
    <x v="66"/>
    <x v="66"/>
    <x v="0"/>
    <x v="2760"/>
    <x v="2338"/>
    <x v="1864"/>
    <x v="93"/>
    <x v="32"/>
    <x v="705"/>
    <x v="124"/>
    <x v="2"/>
    <x v="20"/>
    <x v="65"/>
    <x v="2"/>
    <x v="14"/>
    <x v="39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2"/>
    <x v="55"/>
    <x v="84"/>
    <x v="0"/>
    <x v="47"/>
    <x v="73"/>
    <x v="73"/>
    <x v="69"/>
    <x v="69"/>
    <x v="0"/>
    <x v="2761"/>
    <x v="3118"/>
    <x v="1870"/>
    <x v="519"/>
    <x v="10"/>
    <x v="880"/>
    <x v="284"/>
    <x v="8"/>
    <x v="134"/>
    <x v="104"/>
    <x v="1"/>
    <x v="161"/>
    <x v="598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2"/>
    <x v="56"/>
    <x v="85"/>
    <x v="0"/>
    <x v="48"/>
    <x v="72"/>
    <x v="72"/>
    <x v="68"/>
    <x v="68"/>
    <x v="0"/>
    <x v="2592"/>
    <x v="3119"/>
    <x v="1681"/>
    <x v="202"/>
    <x v="0"/>
    <x v="545"/>
    <x v="58"/>
    <x v="2"/>
    <x v="67"/>
    <x v="45"/>
    <x v="3"/>
    <x v="199"/>
    <x v="27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52"/>
    <x v="57"/>
    <x v="86"/>
    <x v="0"/>
    <x v="49"/>
    <x v="71"/>
    <x v="71"/>
    <x v="67"/>
    <x v="67"/>
    <x v="0"/>
    <x v="806"/>
    <x v="3120"/>
    <x v="232"/>
    <x v="219"/>
    <x v="15"/>
    <x v="203"/>
    <x v="68"/>
    <x v="1"/>
    <x v="19"/>
    <x v="2"/>
    <x v="2"/>
    <x v="46"/>
    <x v="164"/>
    <x v="0"/>
    <x v="0"/>
    <x v="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52"/>
    <x v="18"/>
    <x v="88"/>
    <x v="0"/>
    <x v="18"/>
    <x v="75"/>
    <x v="75"/>
    <x v="71"/>
    <x v="71"/>
    <x v="0"/>
    <x v="2762"/>
    <x v="3121"/>
    <x v="224"/>
    <x v="508"/>
    <x v="46"/>
    <x v="649"/>
    <x v="275"/>
    <x v="0"/>
    <x v="76"/>
    <x v="148"/>
    <x v="8"/>
    <x v="431"/>
    <x v="423"/>
    <x v="0"/>
    <x v="0"/>
    <x v="5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52"/>
    <x v="50"/>
    <x v="89"/>
    <x v="2"/>
    <x v="44"/>
    <x v="76"/>
    <x v="76"/>
    <x v="72"/>
    <x v="72"/>
    <x v="0"/>
    <x v="2763"/>
    <x v="3122"/>
    <x v="1871"/>
    <x v="314"/>
    <x v="87"/>
    <x v="1628"/>
    <x v="144"/>
    <x v="1"/>
    <x v="198"/>
    <x v="10"/>
    <x v="5"/>
    <x v="293"/>
    <x v="376"/>
    <x v="0"/>
    <x v="0"/>
    <x v="19"/>
    <x v="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2"/>
    <x v="55"/>
    <x v="93"/>
    <x v="0"/>
    <x v="47"/>
    <x v="80"/>
    <x v="80"/>
    <x v="76"/>
    <x v="76"/>
    <x v="0"/>
    <x v="2764"/>
    <x v="3123"/>
    <x v="1872"/>
    <x v="702"/>
    <x v="7"/>
    <x v="678"/>
    <x v="127"/>
    <x v="6"/>
    <x v="115"/>
    <x v="142"/>
    <x v="11"/>
    <x v="267"/>
    <x v="829"/>
    <x v="0"/>
    <x v="0"/>
    <x v="3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2"/>
    <x v="24"/>
    <x v="94"/>
    <x v="2"/>
    <x v="21"/>
    <x v="81"/>
    <x v="81"/>
    <x v="77"/>
    <x v="77"/>
    <x v="0"/>
    <x v="2263"/>
    <x v="1855"/>
    <x v="40"/>
    <x v="108"/>
    <x v="113"/>
    <x v="1629"/>
    <x v="181"/>
    <x v="2"/>
    <x v="126"/>
    <x v="0"/>
    <x v="0"/>
    <x v="257"/>
    <x v="947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2"/>
    <x v="48"/>
    <x v="96"/>
    <x v="0"/>
    <x v="42"/>
    <x v="83"/>
    <x v="83"/>
    <x v="79"/>
    <x v="79"/>
    <x v="0"/>
    <x v="2765"/>
    <x v="3124"/>
    <x v="1873"/>
    <x v="422"/>
    <x v="72"/>
    <x v="1630"/>
    <x v="113"/>
    <x v="7"/>
    <x v="130"/>
    <x v="75"/>
    <x v="2"/>
    <x v="87"/>
    <x v="893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2"/>
    <x v="59"/>
    <x v="97"/>
    <x v="0"/>
    <x v="51"/>
    <x v="84"/>
    <x v="84"/>
    <x v="80"/>
    <x v="80"/>
    <x v="0"/>
    <x v="2766"/>
    <x v="3125"/>
    <x v="297"/>
    <x v="611"/>
    <x v="76"/>
    <x v="1631"/>
    <x v="26"/>
    <x v="1"/>
    <x v="19"/>
    <x v="23"/>
    <x v="3"/>
    <x v="25"/>
    <x v="61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52"/>
    <x v="60"/>
    <x v="98"/>
    <x v="0"/>
    <x v="52"/>
    <x v="85"/>
    <x v="85"/>
    <x v="81"/>
    <x v="81"/>
    <x v="0"/>
    <x v="2767"/>
    <x v="3126"/>
    <x v="1013"/>
    <x v="599"/>
    <x v="0"/>
    <x v="1632"/>
    <x v="132"/>
    <x v="2"/>
    <x v="28"/>
    <x v="30"/>
    <x v="28"/>
    <x v="145"/>
    <x v="275"/>
    <x v="0"/>
    <x v="0"/>
    <x v="23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52"/>
    <x v="61"/>
    <x v="99"/>
    <x v="0"/>
    <x v="53"/>
    <x v="86"/>
    <x v="86"/>
    <x v="82"/>
    <x v="82"/>
    <x v="0"/>
    <x v="2768"/>
    <x v="3127"/>
    <x v="1874"/>
    <x v="344"/>
    <x v="45"/>
    <x v="459"/>
    <x v="149"/>
    <x v="1"/>
    <x v="36"/>
    <x v="38"/>
    <x v="4"/>
    <x v="182"/>
    <x v="263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52"/>
    <x v="62"/>
    <x v="100"/>
    <x v="1"/>
    <x v="44"/>
    <x v="87"/>
    <x v="87"/>
    <x v="83"/>
    <x v="83"/>
    <x v="0"/>
    <x v="2769"/>
    <x v="3128"/>
    <x v="706"/>
    <x v="539"/>
    <x v="89"/>
    <x v="1633"/>
    <x v="206"/>
    <x v="0"/>
    <x v="134"/>
    <x v="22"/>
    <x v="1"/>
    <x v="196"/>
    <x v="991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2"/>
    <x v="63"/>
    <x v="101"/>
    <x v="1"/>
    <x v="42"/>
    <x v="88"/>
    <x v="88"/>
    <x v="84"/>
    <x v="84"/>
    <x v="0"/>
    <x v="2770"/>
    <x v="3129"/>
    <x v="1875"/>
    <x v="182"/>
    <x v="61"/>
    <x v="1634"/>
    <x v="51"/>
    <x v="2"/>
    <x v="64"/>
    <x v="8"/>
    <x v="2"/>
    <x v="136"/>
    <x v="115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2"/>
    <x v="11"/>
    <x v="102"/>
    <x v="0"/>
    <x v="11"/>
    <x v="89"/>
    <x v="89"/>
    <x v="85"/>
    <x v="85"/>
    <x v="0"/>
    <x v="2771"/>
    <x v="3130"/>
    <x v="125"/>
    <x v="53"/>
    <x v="65"/>
    <x v="838"/>
    <x v="48"/>
    <x v="2"/>
    <x v="12"/>
    <x v="7"/>
    <x v="2"/>
    <x v="46"/>
    <x v="35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53"/>
    <x v="24"/>
    <x v="31"/>
    <x v="0"/>
    <x v="21"/>
    <x v="27"/>
    <x v="27"/>
    <x v="23"/>
    <x v="23"/>
    <x v="0"/>
    <x v="2772"/>
    <x v="3131"/>
    <x v="1248"/>
    <x v="55"/>
    <x v="83"/>
    <x v="829"/>
    <x v="159"/>
    <x v="1"/>
    <x v="68"/>
    <x v="36"/>
    <x v="5"/>
    <x v="426"/>
    <x v="206"/>
    <x v="0"/>
    <x v="0"/>
    <x v="5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3"/>
    <x v="27"/>
    <x v="35"/>
    <x v="1"/>
    <x v="23"/>
    <x v="30"/>
    <x v="30"/>
    <x v="26"/>
    <x v="26"/>
    <x v="0"/>
    <x v="2397"/>
    <x v="3132"/>
    <x v="1529"/>
    <x v="99"/>
    <x v="28"/>
    <x v="622"/>
    <x v="21"/>
    <x v="1"/>
    <x v="109"/>
    <x v="31"/>
    <x v="3"/>
    <x v="89"/>
    <x v="1155"/>
    <x v="0"/>
    <x v="0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3"/>
    <x v="30"/>
    <x v="38"/>
    <x v="1"/>
    <x v="26"/>
    <x v="33"/>
    <x v="33"/>
    <x v="29"/>
    <x v="29"/>
    <x v="0"/>
    <x v="2773"/>
    <x v="3133"/>
    <x v="1876"/>
    <x v="221"/>
    <x v="34"/>
    <x v="732"/>
    <x v="54"/>
    <x v="1"/>
    <x v="72"/>
    <x v="19"/>
    <x v="0"/>
    <x v="138"/>
    <x v="115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3"/>
    <x v="34"/>
    <x v="42"/>
    <x v="0"/>
    <x v="30"/>
    <x v="37"/>
    <x v="37"/>
    <x v="33"/>
    <x v="33"/>
    <x v="0"/>
    <x v="2722"/>
    <x v="3134"/>
    <x v="1877"/>
    <x v="268"/>
    <x v="2"/>
    <x v="733"/>
    <x v="206"/>
    <x v="7"/>
    <x v="69"/>
    <x v="112"/>
    <x v="2"/>
    <x v="182"/>
    <x v="141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53"/>
    <x v="37"/>
    <x v="46"/>
    <x v="0"/>
    <x v="33"/>
    <x v="40"/>
    <x v="40"/>
    <x v="36"/>
    <x v="36"/>
    <x v="0"/>
    <x v="537"/>
    <x v="3135"/>
    <x v="1878"/>
    <x v="14"/>
    <x v="55"/>
    <x v="894"/>
    <x v="79"/>
    <x v="0"/>
    <x v="75"/>
    <x v="8"/>
    <x v="2"/>
    <x v="124"/>
    <x v="2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53"/>
    <x v="40"/>
    <x v="51"/>
    <x v="0"/>
    <x v="36"/>
    <x v="45"/>
    <x v="45"/>
    <x v="41"/>
    <x v="41"/>
    <x v="0"/>
    <x v="2774"/>
    <x v="3136"/>
    <x v="1879"/>
    <x v="497"/>
    <x v="22"/>
    <x v="855"/>
    <x v="150"/>
    <x v="1"/>
    <x v="75"/>
    <x v="3"/>
    <x v="1"/>
    <x v="75"/>
    <x v="75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3"/>
    <x v="42"/>
    <x v="62"/>
    <x v="0"/>
    <x v="38"/>
    <x v="47"/>
    <x v="47"/>
    <x v="43"/>
    <x v="43"/>
    <x v="0"/>
    <x v="1429"/>
    <x v="1536"/>
    <x v="809"/>
    <x v="612"/>
    <x v="16"/>
    <x v="7"/>
    <x v="49"/>
    <x v="2"/>
    <x v="84"/>
    <x v="19"/>
    <x v="2"/>
    <x v="153"/>
    <x v="506"/>
    <x v="0"/>
    <x v="0"/>
    <x v="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53"/>
    <x v="27"/>
    <x v="65"/>
    <x v="0"/>
    <x v="23"/>
    <x v="55"/>
    <x v="55"/>
    <x v="51"/>
    <x v="51"/>
    <x v="0"/>
    <x v="2355"/>
    <x v="3036"/>
    <x v="881"/>
    <x v="200"/>
    <x v="46"/>
    <x v="154"/>
    <x v="29"/>
    <x v="2"/>
    <x v="44"/>
    <x v="22"/>
    <x v="1"/>
    <x v="84"/>
    <x v="643"/>
    <x v="0"/>
    <x v="0"/>
    <x v="2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3"/>
    <x v="30"/>
    <x v="69"/>
    <x v="0"/>
    <x v="26"/>
    <x v="58"/>
    <x v="58"/>
    <x v="54"/>
    <x v="54"/>
    <x v="0"/>
    <x v="2775"/>
    <x v="3137"/>
    <x v="1649"/>
    <x v="404"/>
    <x v="42"/>
    <x v="1570"/>
    <x v="76"/>
    <x v="2"/>
    <x v="115"/>
    <x v="22"/>
    <x v="1"/>
    <x v="171"/>
    <x v="959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3"/>
    <x v="48"/>
    <x v="71"/>
    <x v="0"/>
    <x v="42"/>
    <x v="60"/>
    <x v="60"/>
    <x v="56"/>
    <x v="56"/>
    <x v="0"/>
    <x v="2776"/>
    <x v="3138"/>
    <x v="544"/>
    <x v="43"/>
    <x v="47"/>
    <x v="779"/>
    <x v="39"/>
    <x v="2"/>
    <x v="60"/>
    <x v="7"/>
    <x v="3"/>
    <x v="49"/>
    <x v="46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3"/>
    <x v="49"/>
    <x v="72"/>
    <x v="0"/>
    <x v="43"/>
    <x v="61"/>
    <x v="61"/>
    <x v="57"/>
    <x v="57"/>
    <x v="0"/>
    <x v="2777"/>
    <x v="3139"/>
    <x v="328"/>
    <x v="538"/>
    <x v="27"/>
    <x v="1635"/>
    <x v="210"/>
    <x v="1"/>
    <x v="51"/>
    <x v="7"/>
    <x v="3"/>
    <x v="235"/>
    <x v="799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53"/>
    <x v="50"/>
    <x v="73"/>
    <x v="0"/>
    <x v="44"/>
    <x v="62"/>
    <x v="62"/>
    <x v="58"/>
    <x v="58"/>
    <x v="0"/>
    <x v="2778"/>
    <x v="3140"/>
    <x v="1079"/>
    <x v="613"/>
    <x v="90"/>
    <x v="150"/>
    <x v="137"/>
    <x v="2"/>
    <x v="4"/>
    <x v="17"/>
    <x v="3"/>
    <x v="181"/>
    <x v="375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3"/>
    <x v="51"/>
    <x v="75"/>
    <x v="0"/>
    <x v="45"/>
    <x v="64"/>
    <x v="64"/>
    <x v="60"/>
    <x v="60"/>
    <x v="0"/>
    <x v="1248"/>
    <x v="3141"/>
    <x v="309"/>
    <x v="36"/>
    <x v="40"/>
    <x v="619"/>
    <x v="91"/>
    <x v="2"/>
    <x v="19"/>
    <x v="17"/>
    <x v="3"/>
    <x v="170"/>
    <x v="2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53"/>
    <x v="52"/>
    <x v="76"/>
    <x v="0"/>
    <x v="46"/>
    <x v="65"/>
    <x v="65"/>
    <x v="61"/>
    <x v="61"/>
    <x v="0"/>
    <x v="984"/>
    <x v="3142"/>
    <x v="392"/>
    <x v="36"/>
    <x v="23"/>
    <x v="508"/>
    <x v="108"/>
    <x v="1"/>
    <x v="17"/>
    <x v="2"/>
    <x v="2"/>
    <x v="148"/>
    <x v="73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53"/>
    <x v="30"/>
    <x v="77"/>
    <x v="0"/>
    <x v="26"/>
    <x v="66"/>
    <x v="66"/>
    <x v="62"/>
    <x v="62"/>
    <x v="0"/>
    <x v="2779"/>
    <x v="3143"/>
    <x v="1221"/>
    <x v="405"/>
    <x v="73"/>
    <x v="1453"/>
    <x v="51"/>
    <x v="1"/>
    <x v="121"/>
    <x v="19"/>
    <x v="3"/>
    <x v="201"/>
    <x v="39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3"/>
    <x v="41"/>
    <x v="78"/>
    <x v="0"/>
    <x v="37"/>
    <x v="67"/>
    <x v="67"/>
    <x v="63"/>
    <x v="63"/>
    <x v="0"/>
    <x v="1022"/>
    <x v="3144"/>
    <x v="451"/>
    <x v="58"/>
    <x v="55"/>
    <x v="487"/>
    <x v="98"/>
    <x v="0"/>
    <x v="23"/>
    <x v="13"/>
    <x v="3"/>
    <x v="187"/>
    <x v="1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53"/>
    <x v="50"/>
    <x v="80"/>
    <x v="0"/>
    <x v="44"/>
    <x v="69"/>
    <x v="69"/>
    <x v="65"/>
    <x v="65"/>
    <x v="0"/>
    <x v="2780"/>
    <x v="3145"/>
    <x v="717"/>
    <x v="455"/>
    <x v="93"/>
    <x v="1636"/>
    <x v="10"/>
    <x v="0"/>
    <x v="39"/>
    <x v="17"/>
    <x v="3"/>
    <x v="242"/>
    <x v="46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3"/>
    <x v="40"/>
    <x v="81"/>
    <x v="0"/>
    <x v="36"/>
    <x v="70"/>
    <x v="70"/>
    <x v="66"/>
    <x v="66"/>
    <x v="0"/>
    <x v="2620"/>
    <x v="3146"/>
    <x v="611"/>
    <x v="268"/>
    <x v="4"/>
    <x v="1419"/>
    <x v="56"/>
    <x v="1"/>
    <x v="55"/>
    <x v="75"/>
    <x v="3"/>
    <x v="242"/>
    <x v="10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3"/>
    <x v="55"/>
    <x v="84"/>
    <x v="0"/>
    <x v="47"/>
    <x v="73"/>
    <x v="73"/>
    <x v="69"/>
    <x v="69"/>
    <x v="0"/>
    <x v="2781"/>
    <x v="3147"/>
    <x v="1880"/>
    <x v="703"/>
    <x v="19"/>
    <x v="820"/>
    <x v="287"/>
    <x v="5"/>
    <x v="178"/>
    <x v="140"/>
    <x v="6"/>
    <x v="358"/>
    <x v="925"/>
    <x v="0"/>
    <x v="0"/>
    <x v="1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3"/>
    <x v="56"/>
    <x v="85"/>
    <x v="0"/>
    <x v="48"/>
    <x v="72"/>
    <x v="72"/>
    <x v="68"/>
    <x v="68"/>
    <x v="0"/>
    <x v="2782"/>
    <x v="3148"/>
    <x v="480"/>
    <x v="34"/>
    <x v="21"/>
    <x v="931"/>
    <x v="79"/>
    <x v="2"/>
    <x v="51"/>
    <x v="8"/>
    <x v="1"/>
    <x v="68"/>
    <x v="27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53"/>
    <x v="57"/>
    <x v="86"/>
    <x v="0"/>
    <x v="49"/>
    <x v="71"/>
    <x v="71"/>
    <x v="67"/>
    <x v="67"/>
    <x v="0"/>
    <x v="1083"/>
    <x v="3149"/>
    <x v="1875"/>
    <x v="374"/>
    <x v="62"/>
    <x v="189"/>
    <x v="48"/>
    <x v="2"/>
    <x v="26"/>
    <x v="45"/>
    <x v="3"/>
    <x v="97"/>
    <x v="109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53"/>
    <x v="18"/>
    <x v="88"/>
    <x v="0"/>
    <x v="18"/>
    <x v="75"/>
    <x v="75"/>
    <x v="71"/>
    <x v="71"/>
    <x v="0"/>
    <x v="2783"/>
    <x v="3150"/>
    <x v="1137"/>
    <x v="237"/>
    <x v="63"/>
    <x v="1422"/>
    <x v="120"/>
    <x v="4"/>
    <x v="107"/>
    <x v="112"/>
    <x v="9"/>
    <x v="385"/>
    <x v="407"/>
    <x v="0"/>
    <x v="0"/>
    <x v="1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53"/>
    <x v="50"/>
    <x v="89"/>
    <x v="2"/>
    <x v="44"/>
    <x v="76"/>
    <x v="76"/>
    <x v="72"/>
    <x v="72"/>
    <x v="0"/>
    <x v="2784"/>
    <x v="3151"/>
    <x v="801"/>
    <x v="230"/>
    <x v="76"/>
    <x v="1637"/>
    <x v="262"/>
    <x v="0"/>
    <x v="199"/>
    <x v="3"/>
    <x v="5"/>
    <x v="250"/>
    <x v="407"/>
    <x v="0"/>
    <x v="0"/>
    <x v="56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3"/>
    <x v="55"/>
    <x v="93"/>
    <x v="0"/>
    <x v="47"/>
    <x v="80"/>
    <x v="80"/>
    <x v="76"/>
    <x v="76"/>
    <x v="0"/>
    <x v="2785"/>
    <x v="3152"/>
    <x v="1881"/>
    <x v="704"/>
    <x v="7"/>
    <x v="1153"/>
    <x v="166"/>
    <x v="6"/>
    <x v="84"/>
    <x v="49"/>
    <x v="5"/>
    <x v="137"/>
    <x v="181"/>
    <x v="0"/>
    <x v="0"/>
    <x v="6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3"/>
    <x v="24"/>
    <x v="94"/>
    <x v="2"/>
    <x v="21"/>
    <x v="81"/>
    <x v="81"/>
    <x v="77"/>
    <x v="77"/>
    <x v="0"/>
    <x v="2786"/>
    <x v="3153"/>
    <x v="1464"/>
    <x v="103"/>
    <x v="114"/>
    <x v="1638"/>
    <x v="62"/>
    <x v="2"/>
    <x v="84"/>
    <x v="75"/>
    <x v="0"/>
    <x v="235"/>
    <x v="698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3"/>
    <x v="48"/>
    <x v="96"/>
    <x v="0"/>
    <x v="42"/>
    <x v="83"/>
    <x v="83"/>
    <x v="79"/>
    <x v="79"/>
    <x v="0"/>
    <x v="2787"/>
    <x v="1806"/>
    <x v="1582"/>
    <x v="434"/>
    <x v="53"/>
    <x v="1407"/>
    <x v="237"/>
    <x v="2"/>
    <x v="139"/>
    <x v="42"/>
    <x v="4"/>
    <x v="326"/>
    <x v="367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3"/>
    <x v="59"/>
    <x v="97"/>
    <x v="0"/>
    <x v="51"/>
    <x v="84"/>
    <x v="84"/>
    <x v="80"/>
    <x v="80"/>
    <x v="0"/>
    <x v="2788"/>
    <x v="3154"/>
    <x v="386"/>
    <x v="168"/>
    <x v="66"/>
    <x v="1639"/>
    <x v="38"/>
    <x v="2"/>
    <x v="32"/>
    <x v="18"/>
    <x v="3"/>
    <x v="55"/>
    <x v="24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53"/>
    <x v="60"/>
    <x v="98"/>
    <x v="0"/>
    <x v="52"/>
    <x v="85"/>
    <x v="85"/>
    <x v="81"/>
    <x v="81"/>
    <x v="0"/>
    <x v="2789"/>
    <x v="3155"/>
    <x v="1882"/>
    <x v="567"/>
    <x v="15"/>
    <x v="1640"/>
    <x v="132"/>
    <x v="1"/>
    <x v="1"/>
    <x v="89"/>
    <x v="31"/>
    <x v="258"/>
    <x v="585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53"/>
    <x v="61"/>
    <x v="99"/>
    <x v="0"/>
    <x v="53"/>
    <x v="86"/>
    <x v="86"/>
    <x v="82"/>
    <x v="82"/>
    <x v="0"/>
    <x v="1645"/>
    <x v="3156"/>
    <x v="1883"/>
    <x v="63"/>
    <x v="45"/>
    <x v="443"/>
    <x v="83"/>
    <x v="1"/>
    <x v="39"/>
    <x v="69"/>
    <x v="1"/>
    <x v="241"/>
    <x v="13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53"/>
    <x v="62"/>
    <x v="100"/>
    <x v="1"/>
    <x v="44"/>
    <x v="87"/>
    <x v="87"/>
    <x v="83"/>
    <x v="83"/>
    <x v="0"/>
    <x v="2790"/>
    <x v="3157"/>
    <x v="1340"/>
    <x v="185"/>
    <x v="89"/>
    <x v="1641"/>
    <x v="9"/>
    <x v="2"/>
    <x v="97"/>
    <x v="19"/>
    <x v="1"/>
    <x v="374"/>
    <x v="1157"/>
    <x v="0"/>
    <x v="0"/>
    <x v="1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3"/>
    <x v="63"/>
    <x v="101"/>
    <x v="1"/>
    <x v="42"/>
    <x v="88"/>
    <x v="88"/>
    <x v="84"/>
    <x v="84"/>
    <x v="0"/>
    <x v="2791"/>
    <x v="3158"/>
    <x v="1741"/>
    <x v="115"/>
    <x v="115"/>
    <x v="1642"/>
    <x v="72"/>
    <x v="2"/>
    <x v="53"/>
    <x v="2"/>
    <x v="3"/>
    <x v="110"/>
    <x v="45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3"/>
    <x v="11"/>
    <x v="102"/>
    <x v="0"/>
    <x v="11"/>
    <x v="89"/>
    <x v="89"/>
    <x v="85"/>
    <x v="85"/>
    <x v="0"/>
    <x v="2792"/>
    <x v="3159"/>
    <x v="1091"/>
    <x v="203"/>
    <x v="62"/>
    <x v="1177"/>
    <x v="71"/>
    <x v="2"/>
    <x v="26"/>
    <x v="7"/>
    <x v="3"/>
    <x v="66"/>
    <x v="39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54"/>
    <x v="24"/>
    <x v="31"/>
    <x v="0"/>
    <x v="21"/>
    <x v="27"/>
    <x v="27"/>
    <x v="23"/>
    <x v="23"/>
    <x v="0"/>
    <x v="2793"/>
    <x v="3160"/>
    <x v="1699"/>
    <x v="435"/>
    <x v="68"/>
    <x v="780"/>
    <x v="217"/>
    <x v="2"/>
    <x v="178"/>
    <x v="136"/>
    <x v="11"/>
    <x v="108"/>
    <x v="873"/>
    <x v="0"/>
    <x v="0"/>
    <x v="1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4"/>
    <x v="27"/>
    <x v="35"/>
    <x v="1"/>
    <x v="23"/>
    <x v="30"/>
    <x v="30"/>
    <x v="26"/>
    <x v="26"/>
    <x v="0"/>
    <x v="2697"/>
    <x v="3161"/>
    <x v="1406"/>
    <x v="199"/>
    <x v="28"/>
    <x v="924"/>
    <x v="53"/>
    <x v="0"/>
    <x v="103"/>
    <x v="22"/>
    <x v="0"/>
    <x v="131"/>
    <x v="1158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4"/>
    <x v="30"/>
    <x v="38"/>
    <x v="1"/>
    <x v="26"/>
    <x v="33"/>
    <x v="33"/>
    <x v="29"/>
    <x v="29"/>
    <x v="0"/>
    <x v="2794"/>
    <x v="3162"/>
    <x v="1884"/>
    <x v="142"/>
    <x v="26"/>
    <x v="65"/>
    <x v="21"/>
    <x v="0"/>
    <x v="20"/>
    <x v="23"/>
    <x v="2"/>
    <x v="187"/>
    <x v="1159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4"/>
    <x v="34"/>
    <x v="42"/>
    <x v="0"/>
    <x v="30"/>
    <x v="37"/>
    <x v="37"/>
    <x v="33"/>
    <x v="33"/>
    <x v="0"/>
    <x v="2795"/>
    <x v="3163"/>
    <x v="1885"/>
    <x v="31"/>
    <x v="10"/>
    <x v="836"/>
    <x v="15"/>
    <x v="1"/>
    <x v="75"/>
    <x v="37"/>
    <x v="1"/>
    <x v="273"/>
    <x v="190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54"/>
    <x v="37"/>
    <x v="46"/>
    <x v="0"/>
    <x v="33"/>
    <x v="40"/>
    <x v="40"/>
    <x v="36"/>
    <x v="36"/>
    <x v="0"/>
    <x v="942"/>
    <x v="3164"/>
    <x v="514"/>
    <x v="291"/>
    <x v="48"/>
    <x v="359"/>
    <x v="97"/>
    <x v="2"/>
    <x v="53"/>
    <x v="9"/>
    <x v="3"/>
    <x v="17"/>
    <x v="69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54"/>
    <x v="40"/>
    <x v="51"/>
    <x v="0"/>
    <x v="36"/>
    <x v="45"/>
    <x v="45"/>
    <x v="41"/>
    <x v="41"/>
    <x v="0"/>
    <x v="2796"/>
    <x v="3165"/>
    <x v="1291"/>
    <x v="286"/>
    <x v="23"/>
    <x v="861"/>
    <x v="17"/>
    <x v="2"/>
    <x v="7"/>
    <x v="6"/>
    <x v="3"/>
    <x v="245"/>
    <x v="116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4"/>
    <x v="42"/>
    <x v="62"/>
    <x v="0"/>
    <x v="38"/>
    <x v="47"/>
    <x v="47"/>
    <x v="43"/>
    <x v="43"/>
    <x v="0"/>
    <x v="1373"/>
    <x v="3166"/>
    <x v="1886"/>
    <x v="337"/>
    <x v="3"/>
    <x v="1006"/>
    <x v="11"/>
    <x v="0"/>
    <x v="126"/>
    <x v="22"/>
    <x v="0"/>
    <x v="206"/>
    <x v="975"/>
    <x v="0"/>
    <x v="0"/>
    <x v="1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54"/>
    <x v="27"/>
    <x v="65"/>
    <x v="0"/>
    <x v="23"/>
    <x v="55"/>
    <x v="55"/>
    <x v="51"/>
    <x v="51"/>
    <x v="0"/>
    <x v="415"/>
    <x v="820"/>
    <x v="1128"/>
    <x v="115"/>
    <x v="51"/>
    <x v="1237"/>
    <x v="37"/>
    <x v="2"/>
    <x v="61"/>
    <x v="7"/>
    <x v="2"/>
    <x v="131"/>
    <x v="16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4"/>
    <x v="30"/>
    <x v="69"/>
    <x v="0"/>
    <x v="26"/>
    <x v="58"/>
    <x v="58"/>
    <x v="54"/>
    <x v="54"/>
    <x v="0"/>
    <x v="2797"/>
    <x v="3167"/>
    <x v="776"/>
    <x v="264"/>
    <x v="42"/>
    <x v="909"/>
    <x v="91"/>
    <x v="0"/>
    <x v="56"/>
    <x v="13"/>
    <x v="1"/>
    <x v="15"/>
    <x v="2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4"/>
    <x v="48"/>
    <x v="71"/>
    <x v="0"/>
    <x v="42"/>
    <x v="60"/>
    <x v="60"/>
    <x v="56"/>
    <x v="56"/>
    <x v="0"/>
    <x v="2798"/>
    <x v="3168"/>
    <x v="1887"/>
    <x v="705"/>
    <x v="76"/>
    <x v="1431"/>
    <x v="24"/>
    <x v="2"/>
    <x v="26"/>
    <x v="16"/>
    <x v="3"/>
    <x v="57"/>
    <x v="878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4"/>
    <x v="49"/>
    <x v="72"/>
    <x v="0"/>
    <x v="43"/>
    <x v="61"/>
    <x v="61"/>
    <x v="57"/>
    <x v="57"/>
    <x v="0"/>
    <x v="2799"/>
    <x v="3169"/>
    <x v="1068"/>
    <x v="547"/>
    <x v="69"/>
    <x v="1643"/>
    <x v="83"/>
    <x v="7"/>
    <x v="99"/>
    <x v="13"/>
    <x v="4"/>
    <x v="289"/>
    <x v="627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54"/>
    <x v="50"/>
    <x v="73"/>
    <x v="0"/>
    <x v="44"/>
    <x v="62"/>
    <x v="62"/>
    <x v="58"/>
    <x v="58"/>
    <x v="0"/>
    <x v="1919"/>
    <x v="3170"/>
    <x v="661"/>
    <x v="307"/>
    <x v="83"/>
    <x v="595"/>
    <x v="181"/>
    <x v="2"/>
    <x v="94"/>
    <x v="18"/>
    <x v="4"/>
    <x v="215"/>
    <x v="218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4"/>
    <x v="51"/>
    <x v="75"/>
    <x v="0"/>
    <x v="45"/>
    <x v="64"/>
    <x v="64"/>
    <x v="60"/>
    <x v="60"/>
    <x v="0"/>
    <x v="879"/>
    <x v="3171"/>
    <x v="1888"/>
    <x v="573"/>
    <x v="45"/>
    <x v="373"/>
    <x v="21"/>
    <x v="2"/>
    <x v="11"/>
    <x v="17"/>
    <x v="1"/>
    <x v="28"/>
    <x v="6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54"/>
    <x v="52"/>
    <x v="76"/>
    <x v="0"/>
    <x v="46"/>
    <x v="65"/>
    <x v="65"/>
    <x v="61"/>
    <x v="61"/>
    <x v="0"/>
    <x v="2800"/>
    <x v="3172"/>
    <x v="1170"/>
    <x v="183"/>
    <x v="23"/>
    <x v="641"/>
    <x v="24"/>
    <x v="2"/>
    <x v="19"/>
    <x v="35"/>
    <x v="1"/>
    <x v="49"/>
    <x v="11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54"/>
    <x v="30"/>
    <x v="77"/>
    <x v="0"/>
    <x v="26"/>
    <x v="66"/>
    <x v="66"/>
    <x v="62"/>
    <x v="62"/>
    <x v="0"/>
    <x v="2801"/>
    <x v="3173"/>
    <x v="890"/>
    <x v="103"/>
    <x v="73"/>
    <x v="1644"/>
    <x v="66"/>
    <x v="0"/>
    <x v="115"/>
    <x v="19"/>
    <x v="2"/>
    <x v="52"/>
    <x v="30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4"/>
    <x v="41"/>
    <x v="78"/>
    <x v="0"/>
    <x v="37"/>
    <x v="67"/>
    <x v="67"/>
    <x v="63"/>
    <x v="63"/>
    <x v="0"/>
    <x v="497"/>
    <x v="3174"/>
    <x v="791"/>
    <x v="126"/>
    <x v="55"/>
    <x v="138"/>
    <x v="108"/>
    <x v="1"/>
    <x v="72"/>
    <x v="22"/>
    <x v="2"/>
    <x v="106"/>
    <x v="78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54"/>
    <x v="50"/>
    <x v="80"/>
    <x v="0"/>
    <x v="44"/>
    <x v="69"/>
    <x v="69"/>
    <x v="65"/>
    <x v="65"/>
    <x v="0"/>
    <x v="2802"/>
    <x v="2123"/>
    <x v="1889"/>
    <x v="146"/>
    <x v="47"/>
    <x v="479"/>
    <x v="146"/>
    <x v="2"/>
    <x v="28"/>
    <x v="15"/>
    <x v="0"/>
    <x v="175"/>
    <x v="44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4"/>
    <x v="40"/>
    <x v="81"/>
    <x v="0"/>
    <x v="36"/>
    <x v="70"/>
    <x v="70"/>
    <x v="66"/>
    <x v="66"/>
    <x v="0"/>
    <x v="2803"/>
    <x v="3175"/>
    <x v="996"/>
    <x v="643"/>
    <x v="23"/>
    <x v="781"/>
    <x v="62"/>
    <x v="1"/>
    <x v="23"/>
    <x v="42"/>
    <x v="0"/>
    <x v="12"/>
    <x v="1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4"/>
    <x v="55"/>
    <x v="84"/>
    <x v="0"/>
    <x v="47"/>
    <x v="73"/>
    <x v="73"/>
    <x v="69"/>
    <x v="69"/>
    <x v="0"/>
    <x v="2804"/>
    <x v="3176"/>
    <x v="1890"/>
    <x v="21"/>
    <x v="19"/>
    <x v="37"/>
    <x v="265"/>
    <x v="22"/>
    <x v="4"/>
    <x v="62"/>
    <x v="5"/>
    <x v="432"/>
    <x v="179"/>
    <x v="2"/>
    <x v="2"/>
    <x v="2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4"/>
    <x v="56"/>
    <x v="85"/>
    <x v="0"/>
    <x v="48"/>
    <x v="72"/>
    <x v="72"/>
    <x v="68"/>
    <x v="68"/>
    <x v="0"/>
    <x v="2805"/>
    <x v="3177"/>
    <x v="204"/>
    <x v="153"/>
    <x v="65"/>
    <x v="254"/>
    <x v="10"/>
    <x v="2"/>
    <x v="99"/>
    <x v="9"/>
    <x v="3"/>
    <x v="88"/>
    <x v="729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54"/>
    <x v="57"/>
    <x v="86"/>
    <x v="0"/>
    <x v="49"/>
    <x v="71"/>
    <x v="71"/>
    <x v="67"/>
    <x v="67"/>
    <x v="0"/>
    <x v="873"/>
    <x v="3178"/>
    <x v="249"/>
    <x v="389"/>
    <x v="0"/>
    <x v="1645"/>
    <x v="29"/>
    <x v="2"/>
    <x v="60"/>
    <x v="8"/>
    <x v="2"/>
    <x v="115"/>
    <x v="50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54"/>
    <x v="18"/>
    <x v="88"/>
    <x v="0"/>
    <x v="18"/>
    <x v="75"/>
    <x v="75"/>
    <x v="71"/>
    <x v="71"/>
    <x v="0"/>
    <x v="2806"/>
    <x v="3179"/>
    <x v="1891"/>
    <x v="43"/>
    <x v="43"/>
    <x v="241"/>
    <x v="258"/>
    <x v="8"/>
    <x v="167"/>
    <x v="168"/>
    <x v="6"/>
    <x v="369"/>
    <x v="246"/>
    <x v="0"/>
    <x v="0"/>
    <x v="1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54"/>
    <x v="50"/>
    <x v="89"/>
    <x v="2"/>
    <x v="44"/>
    <x v="76"/>
    <x v="76"/>
    <x v="72"/>
    <x v="72"/>
    <x v="0"/>
    <x v="2807"/>
    <x v="3180"/>
    <x v="1892"/>
    <x v="280"/>
    <x v="70"/>
    <x v="1646"/>
    <x v="152"/>
    <x v="7"/>
    <x v="179"/>
    <x v="35"/>
    <x v="7"/>
    <x v="203"/>
    <x v="449"/>
    <x v="0"/>
    <x v="0"/>
    <x v="2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4"/>
    <x v="55"/>
    <x v="93"/>
    <x v="0"/>
    <x v="47"/>
    <x v="80"/>
    <x v="80"/>
    <x v="76"/>
    <x v="76"/>
    <x v="0"/>
    <x v="2808"/>
    <x v="3181"/>
    <x v="1893"/>
    <x v="297"/>
    <x v="14"/>
    <x v="713"/>
    <x v="111"/>
    <x v="6"/>
    <x v="62"/>
    <x v="142"/>
    <x v="7"/>
    <x v="195"/>
    <x v="300"/>
    <x v="0"/>
    <x v="0"/>
    <x v="1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4"/>
    <x v="24"/>
    <x v="94"/>
    <x v="2"/>
    <x v="21"/>
    <x v="81"/>
    <x v="81"/>
    <x v="77"/>
    <x v="77"/>
    <x v="0"/>
    <x v="2809"/>
    <x v="3182"/>
    <x v="542"/>
    <x v="316"/>
    <x v="116"/>
    <x v="1647"/>
    <x v="88"/>
    <x v="2"/>
    <x v="132"/>
    <x v="25"/>
    <x v="2"/>
    <x v="210"/>
    <x v="69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4"/>
    <x v="48"/>
    <x v="96"/>
    <x v="0"/>
    <x v="42"/>
    <x v="83"/>
    <x v="83"/>
    <x v="79"/>
    <x v="79"/>
    <x v="0"/>
    <x v="2810"/>
    <x v="3183"/>
    <x v="538"/>
    <x v="160"/>
    <x v="72"/>
    <x v="1648"/>
    <x v="202"/>
    <x v="1"/>
    <x v="73"/>
    <x v="42"/>
    <x v="3"/>
    <x v="99"/>
    <x v="38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4"/>
    <x v="59"/>
    <x v="97"/>
    <x v="0"/>
    <x v="51"/>
    <x v="84"/>
    <x v="84"/>
    <x v="80"/>
    <x v="80"/>
    <x v="0"/>
    <x v="2811"/>
    <x v="3184"/>
    <x v="545"/>
    <x v="28"/>
    <x v="47"/>
    <x v="1649"/>
    <x v="71"/>
    <x v="1"/>
    <x v="11"/>
    <x v="16"/>
    <x v="3"/>
    <x v="25"/>
    <x v="7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54"/>
    <x v="60"/>
    <x v="98"/>
    <x v="0"/>
    <x v="52"/>
    <x v="85"/>
    <x v="85"/>
    <x v="81"/>
    <x v="81"/>
    <x v="0"/>
    <x v="2812"/>
    <x v="3185"/>
    <x v="1894"/>
    <x v="599"/>
    <x v="0"/>
    <x v="1650"/>
    <x v="143"/>
    <x v="2"/>
    <x v="92"/>
    <x v="28"/>
    <x v="28"/>
    <x v="329"/>
    <x v="197"/>
    <x v="0"/>
    <x v="0"/>
    <x v="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54"/>
    <x v="61"/>
    <x v="99"/>
    <x v="0"/>
    <x v="53"/>
    <x v="86"/>
    <x v="86"/>
    <x v="82"/>
    <x v="82"/>
    <x v="0"/>
    <x v="2528"/>
    <x v="3186"/>
    <x v="1895"/>
    <x v="171"/>
    <x v="4"/>
    <x v="268"/>
    <x v="137"/>
    <x v="7"/>
    <x v="115"/>
    <x v="105"/>
    <x v="2"/>
    <x v="167"/>
    <x v="20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54"/>
    <x v="62"/>
    <x v="100"/>
    <x v="1"/>
    <x v="44"/>
    <x v="87"/>
    <x v="87"/>
    <x v="83"/>
    <x v="83"/>
    <x v="0"/>
    <x v="2813"/>
    <x v="3187"/>
    <x v="1896"/>
    <x v="131"/>
    <x v="107"/>
    <x v="1651"/>
    <x v="69"/>
    <x v="1"/>
    <x v="1"/>
    <x v="16"/>
    <x v="2"/>
    <x v="331"/>
    <x v="41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4"/>
    <x v="63"/>
    <x v="101"/>
    <x v="1"/>
    <x v="42"/>
    <x v="88"/>
    <x v="88"/>
    <x v="84"/>
    <x v="84"/>
    <x v="0"/>
    <x v="2814"/>
    <x v="3188"/>
    <x v="1897"/>
    <x v="378"/>
    <x v="107"/>
    <x v="1652"/>
    <x v="22"/>
    <x v="1"/>
    <x v="20"/>
    <x v="8"/>
    <x v="3"/>
    <x v="120"/>
    <x v="955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4"/>
    <x v="11"/>
    <x v="102"/>
    <x v="0"/>
    <x v="11"/>
    <x v="89"/>
    <x v="89"/>
    <x v="85"/>
    <x v="85"/>
    <x v="0"/>
    <x v="2815"/>
    <x v="3189"/>
    <x v="1898"/>
    <x v="231"/>
    <x v="40"/>
    <x v="1653"/>
    <x v="24"/>
    <x v="2"/>
    <x v="26"/>
    <x v="7"/>
    <x v="3"/>
    <x v="23"/>
    <x v="46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55"/>
    <x v="24"/>
    <x v="31"/>
    <x v="0"/>
    <x v="21"/>
    <x v="27"/>
    <x v="27"/>
    <x v="23"/>
    <x v="23"/>
    <x v="0"/>
    <x v="2816"/>
    <x v="3190"/>
    <x v="1129"/>
    <x v="112"/>
    <x v="74"/>
    <x v="993"/>
    <x v="252"/>
    <x v="1"/>
    <x v="106"/>
    <x v="69"/>
    <x v="11"/>
    <x v="307"/>
    <x v="475"/>
    <x v="0"/>
    <x v="0"/>
    <x v="1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5"/>
    <x v="27"/>
    <x v="35"/>
    <x v="1"/>
    <x v="23"/>
    <x v="30"/>
    <x v="30"/>
    <x v="26"/>
    <x v="26"/>
    <x v="0"/>
    <x v="2633"/>
    <x v="3191"/>
    <x v="1650"/>
    <x v="372"/>
    <x v="25"/>
    <x v="449"/>
    <x v="76"/>
    <x v="2"/>
    <x v="10"/>
    <x v="22"/>
    <x v="3"/>
    <x v="124"/>
    <x v="79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5"/>
    <x v="30"/>
    <x v="38"/>
    <x v="1"/>
    <x v="26"/>
    <x v="33"/>
    <x v="33"/>
    <x v="29"/>
    <x v="29"/>
    <x v="0"/>
    <x v="2817"/>
    <x v="3192"/>
    <x v="978"/>
    <x v="242"/>
    <x v="34"/>
    <x v="203"/>
    <x v="76"/>
    <x v="2"/>
    <x v="5"/>
    <x v="18"/>
    <x v="1"/>
    <x v="156"/>
    <x v="1161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5"/>
    <x v="34"/>
    <x v="42"/>
    <x v="0"/>
    <x v="30"/>
    <x v="37"/>
    <x v="37"/>
    <x v="33"/>
    <x v="33"/>
    <x v="0"/>
    <x v="2818"/>
    <x v="3193"/>
    <x v="1899"/>
    <x v="497"/>
    <x v="10"/>
    <x v="1654"/>
    <x v="13"/>
    <x v="0"/>
    <x v="60"/>
    <x v="106"/>
    <x v="1"/>
    <x v="215"/>
    <x v="18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55"/>
    <x v="37"/>
    <x v="46"/>
    <x v="0"/>
    <x v="33"/>
    <x v="40"/>
    <x v="40"/>
    <x v="36"/>
    <x v="36"/>
    <x v="0"/>
    <x v="1157"/>
    <x v="3194"/>
    <x v="572"/>
    <x v="119"/>
    <x v="11"/>
    <x v="1223"/>
    <x v="97"/>
    <x v="2"/>
    <x v="5"/>
    <x v="10"/>
    <x v="2"/>
    <x v="50"/>
    <x v="7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55"/>
    <x v="40"/>
    <x v="51"/>
    <x v="0"/>
    <x v="36"/>
    <x v="45"/>
    <x v="45"/>
    <x v="41"/>
    <x v="41"/>
    <x v="0"/>
    <x v="2819"/>
    <x v="3195"/>
    <x v="1900"/>
    <x v="67"/>
    <x v="65"/>
    <x v="1602"/>
    <x v="40"/>
    <x v="1"/>
    <x v="69"/>
    <x v="54"/>
    <x v="2"/>
    <x v="256"/>
    <x v="95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5"/>
    <x v="42"/>
    <x v="62"/>
    <x v="0"/>
    <x v="38"/>
    <x v="47"/>
    <x v="47"/>
    <x v="43"/>
    <x v="43"/>
    <x v="0"/>
    <x v="1562"/>
    <x v="3196"/>
    <x v="1901"/>
    <x v="217"/>
    <x v="16"/>
    <x v="958"/>
    <x v="10"/>
    <x v="1"/>
    <x v="39"/>
    <x v="13"/>
    <x v="2"/>
    <x v="224"/>
    <x v="538"/>
    <x v="0"/>
    <x v="0"/>
    <x v="1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55"/>
    <x v="27"/>
    <x v="65"/>
    <x v="0"/>
    <x v="23"/>
    <x v="55"/>
    <x v="55"/>
    <x v="51"/>
    <x v="51"/>
    <x v="0"/>
    <x v="2820"/>
    <x v="3197"/>
    <x v="1902"/>
    <x v="526"/>
    <x v="73"/>
    <x v="1333"/>
    <x v="76"/>
    <x v="2"/>
    <x v="99"/>
    <x v="31"/>
    <x v="0"/>
    <x v="110"/>
    <x v="28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5"/>
    <x v="30"/>
    <x v="69"/>
    <x v="0"/>
    <x v="26"/>
    <x v="58"/>
    <x v="58"/>
    <x v="54"/>
    <x v="54"/>
    <x v="0"/>
    <x v="2821"/>
    <x v="3198"/>
    <x v="319"/>
    <x v="90"/>
    <x v="74"/>
    <x v="1588"/>
    <x v="72"/>
    <x v="2"/>
    <x v="130"/>
    <x v="22"/>
    <x v="2"/>
    <x v="171"/>
    <x v="36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5"/>
    <x v="48"/>
    <x v="71"/>
    <x v="0"/>
    <x v="42"/>
    <x v="60"/>
    <x v="60"/>
    <x v="56"/>
    <x v="56"/>
    <x v="0"/>
    <x v="2822"/>
    <x v="3199"/>
    <x v="1903"/>
    <x v="639"/>
    <x v="86"/>
    <x v="1008"/>
    <x v="54"/>
    <x v="1"/>
    <x v="26"/>
    <x v="35"/>
    <x v="3"/>
    <x v="46"/>
    <x v="114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5"/>
    <x v="49"/>
    <x v="72"/>
    <x v="0"/>
    <x v="43"/>
    <x v="61"/>
    <x v="61"/>
    <x v="57"/>
    <x v="57"/>
    <x v="0"/>
    <x v="1578"/>
    <x v="3200"/>
    <x v="249"/>
    <x v="20"/>
    <x v="58"/>
    <x v="1655"/>
    <x v="117"/>
    <x v="2"/>
    <x v="56"/>
    <x v="19"/>
    <x v="1"/>
    <x v="88"/>
    <x v="641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55"/>
    <x v="50"/>
    <x v="73"/>
    <x v="0"/>
    <x v="44"/>
    <x v="62"/>
    <x v="62"/>
    <x v="58"/>
    <x v="58"/>
    <x v="0"/>
    <x v="2339"/>
    <x v="3201"/>
    <x v="777"/>
    <x v="52"/>
    <x v="90"/>
    <x v="182"/>
    <x v="149"/>
    <x v="2"/>
    <x v="62"/>
    <x v="18"/>
    <x v="1"/>
    <x v="289"/>
    <x v="33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5"/>
    <x v="51"/>
    <x v="75"/>
    <x v="0"/>
    <x v="45"/>
    <x v="64"/>
    <x v="64"/>
    <x v="60"/>
    <x v="60"/>
    <x v="0"/>
    <x v="1102"/>
    <x v="3202"/>
    <x v="1904"/>
    <x v="629"/>
    <x v="56"/>
    <x v="18"/>
    <x v="82"/>
    <x v="2"/>
    <x v="19"/>
    <x v="18"/>
    <x v="1"/>
    <x v="86"/>
    <x v="35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55"/>
    <x v="52"/>
    <x v="76"/>
    <x v="0"/>
    <x v="46"/>
    <x v="65"/>
    <x v="65"/>
    <x v="61"/>
    <x v="61"/>
    <x v="0"/>
    <x v="410"/>
    <x v="3203"/>
    <x v="195"/>
    <x v="103"/>
    <x v="40"/>
    <x v="1194"/>
    <x v="33"/>
    <x v="1"/>
    <x v="72"/>
    <x v="3"/>
    <x v="2"/>
    <x v="82"/>
    <x v="49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55"/>
    <x v="30"/>
    <x v="77"/>
    <x v="0"/>
    <x v="26"/>
    <x v="66"/>
    <x v="66"/>
    <x v="62"/>
    <x v="62"/>
    <x v="0"/>
    <x v="2823"/>
    <x v="3204"/>
    <x v="750"/>
    <x v="643"/>
    <x v="82"/>
    <x v="1656"/>
    <x v="17"/>
    <x v="2"/>
    <x v="128"/>
    <x v="18"/>
    <x v="2"/>
    <x v="242"/>
    <x v="8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5"/>
    <x v="41"/>
    <x v="78"/>
    <x v="0"/>
    <x v="37"/>
    <x v="67"/>
    <x v="67"/>
    <x v="63"/>
    <x v="63"/>
    <x v="0"/>
    <x v="390"/>
    <x v="3205"/>
    <x v="533"/>
    <x v="136"/>
    <x v="18"/>
    <x v="592"/>
    <x v="94"/>
    <x v="1"/>
    <x v="17"/>
    <x v="16"/>
    <x v="2"/>
    <x v="77"/>
    <x v="81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55"/>
    <x v="50"/>
    <x v="80"/>
    <x v="0"/>
    <x v="44"/>
    <x v="69"/>
    <x v="69"/>
    <x v="65"/>
    <x v="65"/>
    <x v="0"/>
    <x v="2824"/>
    <x v="3206"/>
    <x v="638"/>
    <x v="396"/>
    <x v="85"/>
    <x v="221"/>
    <x v="40"/>
    <x v="2"/>
    <x v="45"/>
    <x v="16"/>
    <x v="0"/>
    <x v="275"/>
    <x v="947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5"/>
    <x v="40"/>
    <x v="81"/>
    <x v="0"/>
    <x v="36"/>
    <x v="70"/>
    <x v="70"/>
    <x v="66"/>
    <x v="66"/>
    <x v="0"/>
    <x v="2336"/>
    <x v="3207"/>
    <x v="1905"/>
    <x v="643"/>
    <x v="65"/>
    <x v="885"/>
    <x v="141"/>
    <x v="1"/>
    <x v="124"/>
    <x v="92"/>
    <x v="1"/>
    <x v="275"/>
    <x v="56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5"/>
    <x v="55"/>
    <x v="84"/>
    <x v="0"/>
    <x v="47"/>
    <x v="73"/>
    <x v="73"/>
    <x v="69"/>
    <x v="69"/>
    <x v="0"/>
    <x v="2825"/>
    <x v="3208"/>
    <x v="1906"/>
    <x v="706"/>
    <x v="20"/>
    <x v="280"/>
    <x v="176"/>
    <x v="8"/>
    <x v="62"/>
    <x v="141"/>
    <x v="5"/>
    <x v="409"/>
    <x v="169"/>
    <x v="0"/>
    <x v="0"/>
    <x v="1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5"/>
    <x v="56"/>
    <x v="85"/>
    <x v="0"/>
    <x v="48"/>
    <x v="72"/>
    <x v="72"/>
    <x v="68"/>
    <x v="68"/>
    <x v="0"/>
    <x v="2826"/>
    <x v="3209"/>
    <x v="126"/>
    <x v="314"/>
    <x v="56"/>
    <x v="473"/>
    <x v="72"/>
    <x v="1"/>
    <x v="51"/>
    <x v="13"/>
    <x v="1"/>
    <x v="68"/>
    <x v="31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55"/>
    <x v="57"/>
    <x v="86"/>
    <x v="0"/>
    <x v="49"/>
    <x v="71"/>
    <x v="71"/>
    <x v="67"/>
    <x v="67"/>
    <x v="0"/>
    <x v="2827"/>
    <x v="3210"/>
    <x v="1532"/>
    <x v="211"/>
    <x v="50"/>
    <x v="265"/>
    <x v="25"/>
    <x v="2"/>
    <x v="17"/>
    <x v="9"/>
    <x v="2"/>
    <x v="86"/>
    <x v="480"/>
    <x v="0"/>
    <x v="0"/>
    <x v="5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55"/>
    <x v="18"/>
    <x v="88"/>
    <x v="0"/>
    <x v="18"/>
    <x v="75"/>
    <x v="75"/>
    <x v="71"/>
    <x v="71"/>
    <x v="0"/>
    <x v="2828"/>
    <x v="3211"/>
    <x v="1236"/>
    <x v="572"/>
    <x v="46"/>
    <x v="900"/>
    <x v="50"/>
    <x v="0"/>
    <x v="22"/>
    <x v="112"/>
    <x v="4"/>
    <x v="412"/>
    <x v="142"/>
    <x v="0"/>
    <x v="0"/>
    <x v="5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55"/>
    <x v="50"/>
    <x v="89"/>
    <x v="2"/>
    <x v="44"/>
    <x v="76"/>
    <x v="76"/>
    <x v="72"/>
    <x v="72"/>
    <x v="0"/>
    <x v="2829"/>
    <x v="3212"/>
    <x v="1907"/>
    <x v="43"/>
    <x v="73"/>
    <x v="1197"/>
    <x v="279"/>
    <x v="2"/>
    <x v="31"/>
    <x v="15"/>
    <x v="7"/>
    <x v="418"/>
    <x v="249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5"/>
    <x v="55"/>
    <x v="93"/>
    <x v="0"/>
    <x v="47"/>
    <x v="80"/>
    <x v="80"/>
    <x v="76"/>
    <x v="76"/>
    <x v="0"/>
    <x v="2830"/>
    <x v="3213"/>
    <x v="1908"/>
    <x v="707"/>
    <x v="14"/>
    <x v="821"/>
    <x v="161"/>
    <x v="4"/>
    <x v="61"/>
    <x v="24"/>
    <x v="2"/>
    <x v="433"/>
    <x v="1021"/>
    <x v="0"/>
    <x v="0"/>
    <x v="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5"/>
    <x v="24"/>
    <x v="94"/>
    <x v="2"/>
    <x v="21"/>
    <x v="81"/>
    <x v="81"/>
    <x v="77"/>
    <x v="77"/>
    <x v="0"/>
    <x v="2831"/>
    <x v="2186"/>
    <x v="758"/>
    <x v="316"/>
    <x v="117"/>
    <x v="1657"/>
    <x v="119"/>
    <x v="2"/>
    <x v="130"/>
    <x v="2"/>
    <x v="7"/>
    <x v="181"/>
    <x v="7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5"/>
    <x v="48"/>
    <x v="96"/>
    <x v="0"/>
    <x v="42"/>
    <x v="83"/>
    <x v="83"/>
    <x v="79"/>
    <x v="79"/>
    <x v="0"/>
    <x v="2832"/>
    <x v="3214"/>
    <x v="65"/>
    <x v="123"/>
    <x v="93"/>
    <x v="1658"/>
    <x v="288"/>
    <x v="2"/>
    <x v="67"/>
    <x v="54"/>
    <x v="2"/>
    <x v="434"/>
    <x v="95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5"/>
    <x v="59"/>
    <x v="97"/>
    <x v="0"/>
    <x v="51"/>
    <x v="84"/>
    <x v="84"/>
    <x v="80"/>
    <x v="80"/>
    <x v="0"/>
    <x v="2833"/>
    <x v="3215"/>
    <x v="485"/>
    <x v="554"/>
    <x v="67"/>
    <x v="1659"/>
    <x v="38"/>
    <x v="2"/>
    <x v="32"/>
    <x v="18"/>
    <x v="2"/>
    <x v="164"/>
    <x v="116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55"/>
    <x v="60"/>
    <x v="98"/>
    <x v="0"/>
    <x v="52"/>
    <x v="85"/>
    <x v="85"/>
    <x v="81"/>
    <x v="81"/>
    <x v="0"/>
    <x v="2834"/>
    <x v="3216"/>
    <x v="838"/>
    <x v="581"/>
    <x v="24"/>
    <x v="1660"/>
    <x v="88"/>
    <x v="2"/>
    <x v="2"/>
    <x v="43"/>
    <x v="14"/>
    <x v="435"/>
    <x v="187"/>
    <x v="0"/>
    <x v="0"/>
    <x v="19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55"/>
    <x v="61"/>
    <x v="99"/>
    <x v="0"/>
    <x v="53"/>
    <x v="86"/>
    <x v="86"/>
    <x v="82"/>
    <x v="82"/>
    <x v="0"/>
    <x v="1487"/>
    <x v="3217"/>
    <x v="1909"/>
    <x v="244"/>
    <x v="32"/>
    <x v="389"/>
    <x v="83"/>
    <x v="0"/>
    <x v="51"/>
    <x v="46"/>
    <x v="12"/>
    <x v="157"/>
    <x v="347"/>
    <x v="0"/>
    <x v="0"/>
    <x v="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55"/>
    <x v="62"/>
    <x v="100"/>
    <x v="1"/>
    <x v="44"/>
    <x v="87"/>
    <x v="87"/>
    <x v="83"/>
    <x v="83"/>
    <x v="0"/>
    <x v="2835"/>
    <x v="3218"/>
    <x v="763"/>
    <x v="494"/>
    <x v="61"/>
    <x v="1661"/>
    <x v="69"/>
    <x v="1"/>
    <x v="57"/>
    <x v="23"/>
    <x v="2"/>
    <x v="181"/>
    <x v="971"/>
    <x v="0"/>
    <x v="0"/>
    <x v="6"/>
    <x v="12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3"/>
    <x v="43"/>
    <x v="44"/>
  </r>
  <r>
    <x v="155"/>
    <x v="63"/>
    <x v="101"/>
    <x v="1"/>
    <x v="42"/>
    <x v="88"/>
    <x v="88"/>
    <x v="84"/>
    <x v="84"/>
    <x v="0"/>
    <x v="2836"/>
    <x v="3219"/>
    <x v="188"/>
    <x v="237"/>
    <x v="60"/>
    <x v="496"/>
    <x v="22"/>
    <x v="2"/>
    <x v="72"/>
    <x v="7"/>
    <x v="1"/>
    <x v="177"/>
    <x v="2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5"/>
    <x v="11"/>
    <x v="102"/>
    <x v="0"/>
    <x v="11"/>
    <x v="89"/>
    <x v="89"/>
    <x v="85"/>
    <x v="85"/>
    <x v="0"/>
    <x v="2837"/>
    <x v="3220"/>
    <x v="1467"/>
    <x v="373"/>
    <x v="65"/>
    <x v="1073"/>
    <x v="33"/>
    <x v="2"/>
    <x v="12"/>
    <x v="13"/>
    <x v="3"/>
    <x v="72"/>
    <x v="1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56"/>
    <x v="24"/>
    <x v="31"/>
    <x v="0"/>
    <x v="21"/>
    <x v="27"/>
    <x v="27"/>
    <x v="23"/>
    <x v="23"/>
    <x v="0"/>
    <x v="2838"/>
    <x v="3221"/>
    <x v="1044"/>
    <x v="142"/>
    <x v="51"/>
    <x v="605"/>
    <x v="40"/>
    <x v="1"/>
    <x v="124"/>
    <x v="2"/>
    <x v="2"/>
    <x v="256"/>
    <x v="951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6"/>
    <x v="27"/>
    <x v="35"/>
    <x v="1"/>
    <x v="23"/>
    <x v="30"/>
    <x v="30"/>
    <x v="26"/>
    <x v="26"/>
    <x v="0"/>
    <x v="2839"/>
    <x v="3222"/>
    <x v="3"/>
    <x v="481"/>
    <x v="49"/>
    <x v="258"/>
    <x v="108"/>
    <x v="2"/>
    <x v="34"/>
    <x v="15"/>
    <x v="2"/>
    <x v="84"/>
    <x v="463"/>
    <x v="0"/>
    <x v="0"/>
    <x v="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6"/>
    <x v="30"/>
    <x v="38"/>
    <x v="1"/>
    <x v="26"/>
    <x v="33"/>
    <x v="33"/>
    <x v="29"/>
    <x v="29"/>
    <x v="0"/>
    <x v="2840"/>
    <x v="3223"/>
    <x v="1291"/>
    <x v="539"/>
    <x v="57"/>
    <x v="731"/>
    <x v="97"/>
    <x v="1"/>
    <x v="75"/>
    <x v="18"/>
    <x v="3"/>
    <x v="187"/>
    <x v="1163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6"/>
    <x v="34"/>
    <x v="42"/>
    <x v="0"/>
    <x v="30"/>
    <x v="37"/>
    <x v="37"/>
    <x v="33"/>
    <x v="33"/>
    <x v="0"/>
    <x v="2841"/>
    <x v="3224"/>
    <x v="1910"/>
    <x v="514"/>
    <x v="17"/>
    <x v="675"/>
    <x v="141"/>
    <x v="1"/>
    <x v="64"/>
    <x v="49"/>
    <x v="7"/>
    <x v="436"/>
    <x v="89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4"/>
    <x v="44"/>
    <x v="30"/>
  </r>
  <r>
    <x v="156"/>
    <x v="37"/>
    <x v="46"/>
    <x v="0"/>
    <x v="33"/>
    <x v="40"/>
    <x v="40"/>
    <x v="36"/>
    <x v="36"/>
    <x v="0"/>
    <x v="1351"/>
    <x v="3225"/>
    <x v="539"/>
    <x v="197"/>
    <x v="17"/>
    <x v="106"/>
    <x v="97"/>
    <x v="1"/>
    <x v="75"/>
    <x v="3"/>
    <x v="2"/>
    <x v="84"/>
    <x v="40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56"/>
    <x v="40"/>
    <x v="51"/>
    <x v="0"/>
    <x v="36"/>
    <x v="45"/>
    <x v="45"/>
    <x v="41"/>
    <x v="41"/>
    <x v="0"/>
    <x v="521"/>
    <x v="3226"/>
    <x v="1904"/>
    <x v="408"/>
    <x v="62"/>
    <x v="904"/>
    <x v="48"/>
    <x v="2"/>
    <x v="13"/>
    <x v="15"/>
    <x v="3"/>
    <x v="72"/>
    <x v="115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6"/>
    <x v="42"/>
    <x v="62"/>
    <x v="0"/>
    <x v="38"/>
    <x v="47"/>
    <x v="47"/>
    <x v="43"/>
    <x v="43"/>
    <x v="0"/>
    <x v="2284"/>
    <x v="3227"/>
    <x v="1153"/>
    <x v="287"/>
    <x v="48"/>
    <x v="1138"/>
    <x v="10"/>
    <x v="1"/>
    <x v="3"/>
    <x v="7"/>
    <x v="2"/>
    <x v="59"/>
    <x v="539"/>
    <x v="0"/>
    <x v="0"/>
    <x v="1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56"/>
    <x v="27"/>
    <x v="65"/>
    <x v="0"/>
    <x v="23"/>
    <x v="55"/>
    <x v="55"/>
    <x v="51"/>
    <x v="51"/>
    <x v="0"/>
    <x v="2842"/>
    <x v="3228"/>
    <x v="957"/>
    <x v="238"/>
    <x v="73"/>
    <x v="1662"/>
    <x v="29"/>
    <x v="2"/>
    <x v="51"/>
    <x v="31"/>
    <x v="4"/>
    <x v="50"/>
    <x v="765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6"/>
    <x v="30"/>
    <x v="69"/>
    <x v="0"/>
    <x v="26"/>
    <x v="58"/>
    <x v="58"/>
    <x v="54"/>
    <x v="54"/>
    <x v="0"/>
    <x v="2843"/>
    <x v="3229"/>
    <x v="1318"/>
    <x v="69"/>
    <x v="42"/>
    <x v="1663"/>
    <x v="25"/>
    <x v="2"/>
    <x v="99"/>
    <x v="23"/>
    <x v="4"/>
    <x v="17"/>
    <x v="2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6"/>
    <x v="48"/>
    <x v="71"/>
    <x v="0"/>
    <x v="42"/>
    <x v="60"/>
    <x v="60"/>
    <x v="56"/>
    <x v="56"/>
    <x v="0"/>
    <x v="2844"/>
    <x v="3230"/>
    <x v="969"/>
    <x v="154"/>
    <x v="53"/>
    <x v="1664"/>
    <x v="28"/>
    <x v="2"/>
    <x v="17"/>
    <x v="22"/>
    <x v="3"/>
    <x v="57"/>
    <x v="48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6"/>
    <x v="49"/>
    <x v="72"/>
    <x v="0"/>
    <x v="43"/>
    <x v="61"/>
    <x v="61"/>
    <x v="57"/>
    <x v="57"/>
    <x v="0"/>
    <x v="2845"/>
    <x v="3231"/>
    <x v="129"/>
    <x v="589"/>
    <x v="35"/>
    <x v="1665"/>
    <x v="22"/>
    <x v="1"/>
    <x v="5"/>
    <x v="16"/>
    <x v="3"/>
    <x v="200"/>
    <x v="48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56"/>
    <x v="50"/>
    <x v="73"/>
    <x v="0"/>
    <x v="44"/>
    <x v="62"/>
    <x v="62"/>
    <x v="58"/>
    <x v="58"/>
    <x v="0"/>
    <x v="2846"/>
    <x v="3232"/>
    <x v="181"/>
    <x v="173"/>
    <x v="76"/>
    <x v="333"/>
    <x v="203"/>
    <x v="1"/>
    <x v="123"/>
    <x v="16"/>
    <x v="2"/>
    <x v="374"/>
    <x v="10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6"/>
    <x v="51"/>
    <x v="75"/>
    <x v="0"/>
    <x v="45"/>
    <x v="64"/>
    <x v="64"/>
    <x v="60"/>
    <x v="60"/>
    <x v="0"/>
    <x v="1532"/>
    <x v="3233"/>
    <x v="1441"/>
    <x v="393"/>
    <x v="15"/>
    <x v="90"/>
    <x v="97"/>
    <x v="7"/>
    <x v="11"/>
    <x v="17"/>
    <x v="3"/>
    <x v="128"/>
    <x v="45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56"/>
    <x v="52"/>
    <x v="76"/>
    <x v="0"/>
    <x v="46"/>
    <x v="65"/>
    <x v="65"/>
    <x v="61"/>
    <x v="61"/>
    <x v="0"/>
    <x v="2847"/>
    <x v="3234"/>
    <x v="624"/>
    <x v="108"/>
    <x v="56"/>
    <x v="1337"/>
    <x v="22"/>
    <x v="7"/>
    <x v="69"/>
    <x v="136"/>
    <x v="1"/>
    <x v="280"/>
    <x v="9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56"/>
    <x v="30"/>
    <x v="77"/>
    <x v="0"/>
    <x v="26"/>
    <x v="66"/>
    <x v="66"/>
    <x v="62"/>
    <x v="62"/>
    <x v="0"/>
    <x v="2848"/>
    <x v="3235"/>
    <x v="599"/>
    <x v="331"/>
    <x v="41"/>
    <x v="1666"/>
    <x v="61"/>
    <x v="2"/>
    <x v="5"/>
    <x v="18"/>
    <x v="3"/>
    <x v="31"/>
    <x v="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6"/>
    <x v="41"/>
    <x v="78"/>
    <x v="0"/>
    <x v="37"/>
    <x v="67"/>
    <x v="67"/>
    <x v="63"/>
    <x v="63"/>
    <x v="0"/>
    <x v="967"/>
    <x v="3236"/>
    <x v="1061"/>
    <x v="263"/>
    <x v="34"/>
    <x v="280"/>
    <x v="139"/>
    <x v="1"/>
    <x v="34"/>
    <x v="26"/>
    <x v="2"/>
    <x v="256"/>
    <x v="70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56"/>
    <x v="50"/>
    <x v="80"/>
    <x v="0"/>
    <x v="44"/>
    <x v="69"/>
    <x v="69"/>
    <x v="65"/>
    <x v="65"/>
    <x v="0"/>
    <x v="2849"/>
    <x v="3237"/>
    <x v="709"/>
    <x v="630"/>
    <x v="53"/>
    <x v="1134"/>
    <x v="14"/>
    <x v="0"/>
    <x v="112"/>
    <x v="18"/>
    <x v="3"/>
    <x v="374"/>
    <x v="263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6"/>
    <x v="40"/>
    <x v="81"/>
    <x v="0"/>
    <x v="36"/>
    <x v="70"/>
    <x v="70"/>
    <x v="66"/>
    <x v="66"/>
    <x v="0"/>
    <x v="2850"/>
    <x v="3238"/>
    <x v="562"/>
    <x v="268"/>
    <x v="50"/>
    <x v="1126"/>
    <x v="24"/>
    <x v="2"/>
    <x v="17"/>
    <x v="31"/>
    <x v="3"/>
    <x v="23"/>
    <x v="101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6"/>
    <x v="55"/>
    <x v="84"/>
    <x v="0"/>
    <x v="47"/>
    <x v="73"/>
    <x v="73"/>
    <x v="69"/>
    <x v="69"/>
    <x v="0"/>
    <x v="2851"/>
    <x v="3239"/>
    <x v="1911"/>
    <x v="671"/>
    <x v="3"/>
    <x v="944"/>
    <x v="209"/>
    <x v="5"/>
    <x v="80"/>
    <x v="86"/>
    <x v="7"/>
    <x v="437"/>
    <x v="419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6"/>
    <x v="56"/>
    <x v="85"/>
    <x v="0"/>
    <x v="48"/>
    <x v="72"/>
    <x v="72"/>
    <x v="68"/>
    <x v="68"/>
    <x v="0"/>
    <x v="2852"/>
    <x v="3240"/>
    <x v="784"/>
    <x v="495"/>
    <x v="21"/>
    <x v="798"/>
    <x v="28"/>
    <x v="2"/>
    <x v="72"/>
    <x v="18"/>
    <x v="3"/>
    <x v="78"/>
    <x v="58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156"/>
    <x v="57"/>
    <x v="86"/>
    <x v="0"/>
    <x v="49"/>
    <x v="71"/>
    <x v="71"/>
    <x v="67"/>
    <x v="67"/>
    <x v="0"/>
    <x v="2853"/>
    <x v="3241"/>
    <x v="1516"/>
    <x v="193"/>
    <x v="38"/>
    <x v="120"/>
    <x v="37"/>
    <x v="2"/>
    <x v="17"/>
    <x v="4"/>
    <x v="3"/>
    <x v="115"/>
    <x v="76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56"/>
    <x v="18"/>
    <x v="88"/>
    <x v="0"/>
    <x v="18"/>
    <x v="75"/>
    <x v="75"/>
    <x v="71"/>
    <x v="71"/>
    <x v="0"/>
    <x v="2854"/>
    <x v="3242"/>
    <x v="1912"/>
    <x v="645"/>
    <x v="43"/>
    <x v="170"/>
    <x v="120"/>
    <x v="2"/>
    <x v="28"/>
    <x v="66"/>
    <x v="5"/>
    <x v="4"/>
    <x v="376"/>
    <x v="0"/>
    <x v="0"/>
    <x v="1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56"/>
    <x v="50"/>
    <x v="89"/>
    <x v="2"/>
    <x v="44"/>
    <x v="76"/>
    <x v="76"/>
    <x v="72"/>
    <x v="72"/>
    <x v="0"/>
    <x v="2855"/>
    <x v="3243"/>
    <x v="1657"/>
    <x v="43"/>
    <x v="82"/>
    <x v="1158"/>
    <x v="289"/>
    <x v="0"/>
    <x v="200"/>
    <x v="13"/>
    <x v="7"/>
    <x v="367"/>
    <x v="293"/>
    <x v="0"/>
    <x v="0"/>
    <x v="7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6"/>
    <x v="55"/>
    <x v="93"/>
    <x v="0"/>
    <x v="47"/>
    <x v="80"/>
    <x v="80"/>
    <x v="76"/>
    <x v="76"/>
    <x v="0"/>
    <x v="2856"/>
    <x v="3244"/>
    <x v="141"/>
    <x v="708"/>
    <x v="5"/>
    <x v="1081"/>
    <x v="51"/>
    <x v="4"/>
    <x v="20"/>
    <x v="63"/>
    <x v="3"/>
    <x v="313"/>
    <x v="84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6"/>
    <x v="24"/>
    <x v="94"/>
    <x v="2"/>
    <x v="21"/>
    <x v="81"/>
    <x v="81"/>
    <x v="77"/>
    <x v="77"/>
    <x v="0"/>
    <x v="2857"/>
    <x v="3245"/>
    <x v="1595"/>
    <x v="226"/>
    <x v="118"/>
    <x v="1667"/>
    <x v="141"/>
    <x v="2"/>
    <x v="109"/>
    <x v="25"/>
    <x v="4"/>
    <x v="230"/>
    <x v="293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6"/>
    <x v="48"/>
    <x v="96"/>
    <x v="0"/>
    <x v="42"/>
    <x v="83"/>
    <x v="83"/>
    <x v="79"/>
    <x v="79"/>
    <x v="0"/>
    <x v="2858"/>
    <x v="3246"/>
    <x v="768"/>
    <x v="105"/>
    <x v="92"/>
    <x v="1668"/>
    <x v="98"/>
    <x v="1"/>
    <x v="12"/>
    <x v="23"/>
    <x v="2"/>
    <x v="72"/>
    <x v="9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6"/>
    <x v="59"/>
    <x v="97"/>
    <x v="0"/>
    <x v="51"/>
    <x v="84"/>
    <x v="84"/>
    <x v="80"/>
    <x v="80"/>
    <x v="0"/>
    <x v="2859"/>
    <x v="3247"/>
    <x v="144"/>
    <x v="87"/>
    <x v="61"/>
    <x v="1669"/>
    <x v="71"/>
    <x v="2"/>
    <x v="11"/>
    <x v="31"/>
    <x v="3"/>
    <x v="27"/>
    <x v="37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56"/>
    <x v="60"/>
    <x v="98"/>
    <x v="0"/>
    <x v="52"/>
    <x v="85"/>
    <x v="85"/>
    <x v="81"/>
    <x v="81"/>
    <x v="0"/>
    <x v="2860"/>
    <x v="3248"/>
    <x v="1913"/>
    <x v="287"/>
    <x v="51"/>
    <x v="1076"/>
    <x v="184"/>
    <x v="7"/>
    <x v="201"/>
    <x v="172"/>
    <x v="32"/>
    <x v="438"/>
    <x v="905"/>
    <x v="0"/>
    <x v="0"/>
    <x v="45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56"/>
    <x v="61"/>
    <x v="99"/>
    <x v="0"/>
    <x v="53"/>
    <x v="86"/>
    <x v="86"/>
    <x v="82"/>
    <x v="82"/>
    <x v="0"/>
    <x v="2861"/>
    <x v="3249"/>
    <x v="1914"/>
    <x v="548"/>
    <x v="70"/>
    <x v="1235"/>
    <x v="290"/>
    <x v="16"/>
    <x v="191"/>
    <x v="109"/>
    <x v="13"/>
    <x v="439"/>
    <x v="514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56"/>
    <x v="62"/>
    <x v="100"/>
    <x v="1"/>
    <x v="44"/>
    <x v="87"/>
    <x v="87"/>
    <x v="83"/>
    <x v="83"/>
    <x v="0"/>
    <x v="2862"/>
    <x v="3250"/>
    <x v="1676"/>
    <x v="200"/>
    <x v="64"/>
    <x v="801"/>
    <x v="56"/>
    <x v="7"/>
    <x v="3"/>
    <x v="31"/>
    <x v="0"/>
    <x v="290"/>
    <x v="1164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6"/>
    <x v="63"/>
    <x v="101"/>
    <x v="1"/>
    <x v="42"/>
    <x v="88"/>
    <x v="88"/>
    <x v="84"/>
    <x v="84"/>
    <x v="0"/>
    <x v="2863"/>
    <x v="3251"/>
    <x v="566"/>
    <x v="163"/>
    <x v="63"/>
    <x v="1042"/>
    <x v="53"/>
    <x v="2"/>
    <x v="72"/>
    <x v="31"/>
    <x v="3"/>
    <x v="170"/>
    <x v="111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6"/>
    <x v="11"/>
    <x v="102"/>
    <x v="0"/>
    <x v="11"/>
    <x v="89"/>
    <x v="89"/>
    <x v="85"/>
    <x v="85"/>
    <x v="0"/>
    <x v="2864"/>
    <x v="3252"/>
    <x v="1562"/>
    <x v="389"/>
    <x v="22"/>
    <x v="1188"/>
    <x v="54"/>
    <x v="2"/>
    <x v="17"/>
    <x v="13"/>
    <x v="3"/>
    <x v="54"/>
    <x v="3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56"/>
    <x v="64"/>
    <x v="103"/>
    <x v="0"/>
    <x v="54"/>
    <x v="90"/>
    <x v="90"/>
    <x v="86"/>
    <x v="86"/>
    <x v="0"/>
    <x v="2865"/>
    <x v="3253"/>
    <x v="712"/>
    <x v="298"/>
    <x v="45"/>
    <x v="627"/>
    <x v="119"/>
    <x v="1"/>
    <x v="99"/>
    <x v="54"/>
    <x v="3"/>
    <x v="330"/>
    <x v="337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56"/>
    <x v="65"/>
    <x v="104"/>
    <x v="0"/>
    <x v="55"/>
    <x v="91"/>
    <x v="91"/>
    <x v="87"/>
    <x v="87"/>
    <x v="0"/>
    <x v="2167"/>
    <x v="3254"/>
    <x v="1530"/>
    <x v="591"/>
    <x v="40"/>
    <x v="1403"/>
    <x v="117"/>
    <x v="1"/>
    <x v="23"/>
    <x v="31"/>
    <x v="3"/>
    <x v="200"/>
    <x v="37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56"/>
    <x v="66"/>
    <x v="105"/>
    <x v="0"/>
    <x v="56"/>
    <x v="92"/>
    <x v="92"/>
    <x v="88"/>
    <x v="88"/>
    <x v="0"/>
    <x v="2866"/>
    <x v="3255"/>
    <x v="1142"/>
    <x v="532"/>
    <x v="34"/>
    <x v="176"/>
    <x v="203"/>
    <x v="2"/>
    <x v="51"/>
    <x v="19"/>
    <x v="3"/>
    <x v="242"/>
    <x v="31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56"/>
    <x v="67"/>
    <x v="106"/>
    <x v="0"/>
    <x v="57"/>
    <x v="93"/>
    <x v="93"/>
    <x v="89"/>
    <x v="89"/>
    <x v="0"/>
    <x v="2867"/>
    <x v="1101"/>
    <x v="268"/>
    <x v="195"/>
    <x v="57"/>
    <x v="1070"/>
    <x v="10"/>
    <x v="2"/>
    <x v="34"/>
    <x v="31"/>
    <x v="1"/>
    <x v="38"/>
    <x v="188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56"/>
    <x v="68"/>
    <x v="107"/>
    <x v="0"/>
    <x v="58"/>
    <x v="94"/>
    <x v="94"/>
    <x v="90"/>
    <x v="90"/>
    <x v="0"/>
    <x v="1875"/>
    <x v="3256"/>
    <x v="1469"/>
    <x v="515"/>
    <x v="34"/>
    <x v="1670"/>
    <x v="125"/>
    <x v="2"/>
    <x v="72"/>
    <x v="19"/>
    <x v="3"/>
    <x v="177"/>
    <x v="263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56"/>
    <x v="27"/>
    <x v="108"/>
    <x v="0"/>
    <x v="23"/>
    <x v="95"/>
    <x v="95"/>
    <x v="91"/>
    <x v="91"/>
    <x v="0"/>
    <x v="2367"/>
    <x v="3257"/>
    <x v="334"/>
    <x v="131"/>
    <x v="67"/>
    <x v="1671"/>
    <x v="122"/>
    <x v="0"/>
    <x v="90"/>
    <x v="35"/>
    <x v="3"/>
    <x v="281"/>
    <x v="506"/>
    <x v="0"/>
    <x v="0"/>
    <x v="3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7"/>
    <x v="24"/>
    <x v="31"/>
    <x v="0"/>
    <x v="21"/>
    <x v="27"/>
    <x v="27"/>
    <x v="23"/>
    <x v="23"/>
    <x v="0"/>
    <x v="2868"/>
    <x v="3258"/>
    <x v="521"/>
    <x v="473"/>
    <x v="46"/>
    <x v="226"/>
    <x v="170"/>
    <x v="1"/>
    <x v="95"/>
    <x v="75"/>
    <x v="2"/>
    <x v="100"/>
    <x v="65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7"/>
    <x v="27"/>
    <x v="35"/>
    <x v="1"/>
    <x v="23"/>
    <x v="30"/>
    <x v="30"/>
    <x v="26"/>
    <x v="26"/>
    <x v="0"/>
    <x v="2869"/>
    <x v="3259"/>
    <x v="1915"/>
    <x v="446"/>
    <x v="27"/>
    <x v="814"/>
    <x v="66"/>
    <x v="1"/>
    <x v="126"/>
    <x v="31"/>
    <x v="4"/>
    <x v="245"/>
    <x v="1165"/>
    <x v="0"/>
    <x v="0"/>
    <x v="2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7"/>
    <x v="30"/>
    <x v="38"/>
    <x v="1"/>
    <x v="26"/>
    <x v="33"/>
    <x v="33"/>
    <x v="29"/>
    <x v="29"/>
    <x v="0"/>
    <x v="2870"/>
    <x v="3260"/>
    <x v="1752"/>
    <x v="69"/>
    <x v="57"/>
    <x v="52"/>
    <x v="82"/>
    <x v="1"/>
    <x v="10"/>
    <x v="19"/>
    <x v="2"/>
    <x v="110"/>
    <x v="117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7"/>
    <x v="34"/>
    <x v="42"/>
    <x v="0"/>
    <x v="30"/>
    <x v="37"/>
    <x v="37"/>
    <x v="33"/>
    <x v="33"/>
    <x v="0"/>
    <x v="2871"/>
    <x v="3261"/>
    <x v="1916"/>
    <x v="224"/>
    <x v="11"/>
    <x v="998"/>
    <x v="149"/>
    <x v="8"/>
    <x v="48"/>
    <x v="117"/>
    <x v="5"/>
    <x v="278"/>
    <x v="68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57"/>
    <x v="37"/>
    <x v="46"/>
    <x v="0"/>
    <x v="33"/>
    <x v="40"/>
    <x v="40"/>
    <x v="36"/>
    <x v="36"/>
    <x v="0"/>
    <x v="2083"/>
    <x v="3262"/>
    <x v="1313"/>
    <x v="478"/>
    <x v="45"/>
    <x v="1187"/>
    <x v="21"/>
    <x v="2"/>
    <x v="23"/>
    <x v="9"/>
    <x v="2"/>
    <x v="24"/>
    <x v="23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57"/>
    <x v="40"/>
    <x v="51"/>
    <x v="0"/>
    <x v="36"/>
    <x v="45"/>
    <x v="45"/>
    <x v="41"/>
    <x v="41"/>
    <x v="0"/>
    <x v="2872"/>
    <x v="3263"/>
    <x v="188"/>
    <x v="125"/>
    <x v="62"/>
    <x v="526"/>
    <x v="33"/>
    <x v="2"/>
    <x v="9"/>
    <x v="26"/>
    <x v="3"/>
    <x v="187"/>
    <x v="42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7"/>
    <x v="42"/>
    <x v="62"/>
    <x v="0"/>
    <x v="38"/>
    <x v="47"/>
    <x v="47"/>
    <x v="43"/>
    <x v="43"/>
    <x v="0"/>
    <x v="2873"/>
    <x v="3264"/>
    <x v="877"/>
    <x v="176"/>
    <x v="11"/>
    <x v="983"/>
    <x v="10"/>
    <x v="1"/>
    <x v="130"/>
    <x v="16"/>
    <x v="4"/>
    <x v="269"/>
    <x v="282"/>
    <x v="0"/>
    <x v="0"/>
    <x v="1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57"/>
    <x v="27"/>
    <x v="65"/>
    <x v="0"/>
    <x v="23"/>
    <x v="55"/>
    <x v="55"/>
    <x v="51"/>
    <x v="51"/>
    <x v="0"/>
    <x v="2874"/>
    <x v="3265"/>
    <x v="907"/>
    <x v="500"/>
    <x v="73"/>
    <x v="1672"/>
    <x v="98"/>
    <x v="2"/>
    <x v="51"/>
    <x v="16"/>
    <x v="1"/>
    <x v="131"/>
    <x v="9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7"/>
    <x v="30"/>
    <x v="69"/>
    <x v="0"/>
    <x v="26"/>
    <x v="58"/>
    <x v="58"/>
    <x v="54"/>
    <x v="54"/>
    <x v="0"/>
    <x v="2875"/>
    <x v="3266"/>
    <x v="233"/>
    <x v="33"/>
    <x v="29"/>
    <x v="1524"/>
    <x v="53"/>
    <x v="2"/>
    <x v="93"/>
    <x v="17"/>
    <x v="2"/>
    <x v="89"/>
    <x v="147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7"/>
    <x v="48"/>
    <x v="71"/>
    <x v="0"/>
    <x v="42"/>
    <x v="60"/>
    <x v="60"/>
    <x v="56"/>
    <x v="56"/>
    <x v="0"/>
    <x v="2876"/>
    <x v="2953"/>
    <x v="261"/>
    <x v="306"/>
    <x v="74"/>
    <x v="1204"/>
    <x v="26"/>
    <x v="2"/>
    <x v="23"/>
    <x v="16"/>
    <x v="3"/>
    <x v="66"/>
    <x v="52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7"/>
    <x v="49"/>
    <x v="72"/>
    <x v="0"/>
    <x v="43"/>
    <x v="61"/>
    <x v="61"/>
    <x v="57"/>
    <x v="57"/>
    <x v="0"/>
    <x v="2877"/>
    <x v="3267"/>
    <x v="1492"/>
    <x v="6"/>
    <x v="52"/>
    <x v="1673"/>
    <x v="74"/>
    <x v="2"/>
    <x v="60"/>
    <x v="23"/>
    <x v="3"/>
    <x v="122"/>
    <x v="19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57"/>
    <x v="50"/>
    <x v="73"/>
    <x v="0"/>
    <x v="44"/>
    <x v="62"/>
    <x v="62"/>
    <x v="58"/>
    <x v="58"/>
    <x v="0"/>
    <x v="2730"/>
    <x v="3268"/>
    <x v="604"/>
    <x v="305"/>
    <x v="47"/>
    <x v="236"/>
    <x v="13"/>
    <x v="2"/>
    <x v="92"/>
    <x v="19"/>
    <x v="0"/>
    <x v="273"/>
    <x v="2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7"/>
    <x v="51"/>
    <x v="75"/>
    <x v="0"/>
    <x v="45"/>
    <x v="64"/>
    <x v="64"/>
    <x v="60"/>
    <x v="60"/>
    <x v="0"/>
    <x v="417"/>
    <x v="3269"/>
    <x v="1741"/>
    <x v="435"/>
    <x v="57"/>
    <x v="880"/>
    <x v="33"/>
    <x v="0"/>
    <x v="21"/>
    <x v="23"/>
    <x v="2"/>
    <x v="78"/>
    <x v="116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57"/>
    <x v="52"/>
    <x v="76"/>
    <x v="0"/>
    <x v="46"/>
    <x v="65"/>
    <x v="65"/>
    <x v="61"/>
    <x v="61"/>
    <x v="0"/>
    <x v="2878"/>
    <x v="3270"/>
    <x v="1869"/>
    <x v="211"/>
    <x v="62"/>
    <x v="1674"/>
    <x v="13"/>
    <x v="9"/>
    <x v="75"/>
    <x v="69"/>
    <x v="4"/>
    <x v="64"/>
    <x v="1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57"/>
    <x v="41"/>
    <x v="78"/>
    <x v="0"/>
    <x v="37"/>
    <x v="67"/>
    <x v="67"/>
    <x v="63"/>
    <x v="63"/>
    <x v="0"/>
    <x v="2879"/>
    <x v="3271"/>
    <x v="1810"/>
    <x v="344"/>
    <x v="31"/>
    <x v="425"/>
    <x v="141"/>
    <x v="0"/>
    <x v="5"/>
    <x v="8"/>
    <x v="1"/>
    <x v="242"/>
    <x v="10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57"/>
    <x v="50"/>
    <x v="80"/>
    <x v="0"/>
    <x v="44"/>
    <x v="69"/>
    <x v="69"/>
    <x v="65"/>
    <x v="65"/>
    <x v="0"/>
    <x v="2880"/>
    <x v="3272"/>
    <x v="1078"/>
    <x v="511"/>
    <x v="72"/>
    <x v="789"/>
    <x v="125"/>
    <x v="2"/>
    <x v="128"/>
    <x v="22"/>
    <x v="2"/>
    <x v="70"/>
    <x v="131"/>
    <x v="0"/>
    <x v="0"/>
    <x v="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7"/>
    <x v="55"/>
    <x v="84"/>
    <x v="0"/>
    <x v="47"/>
    <x v="73"/>
    <x v="73"/>
    <x v="69"/>
    <x v="69"/>
    <x v="0"/>
    <x v="2881"/>
    <x v="3273"/>
    <x v="1458"/>
    <x v="477"/>
    <x v="3"/>
    <x v="1186"/>
    <x v="248"/>
    <x v="4"/>
    <x v="34"/>
    <x v="28"/>
    <x v="0"/>
    <x v="342"/>
    <x v="319"/>
    <x v="0"/>
    <x v="0"/>
    <x v="8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7"/>
    <x v="57"/>
    <x v="86"/>
    <x v="0"/>
    <x v="49"/>
    <x v="71"/>
    <x v="71"/>
    <x v="67"/>
    <x v="67"/>
    <x v="0"/>
    <x v="2882"/>
    <x v="2870"/>
    <x v="195"/>
    <x v="389"/>
    <x v="33"/>
    <x v="1125"/>
    <x v="43"/>
    <x v="2"/>
    <x v="12"/>
    <x v="1"/>
    <x v="2"/>
    <x v="77"/>
    <x v="91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57"/>
    <x v="18"/>
    <x v="88"/>
    <x v="0"/>
    <x v="18"/>
    <x v="75"/>
    <x v="75"/>
    <x v="71"/>
    <x v="71"/>
    <x v="0"/>
    <x v="2883"/>
    <x v="3274"/>
    <x v="1653"/>
    <x v="357"/>
    <x v="52"/>
    <x v="1221"/>
    <x v="105"/>
    <x v="1"/>
    <x v="54"/>
    <x v="86"/>
    <x v="5"/>
    <x v="325"/>
    <x v="567"/>
    <x v="0"/>
    <x v="0"/>
    <x v="1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57"/>
    <x v="50"/>
    <x v="89"/>
    <x v="2"/>
    <x v="44"/>
    <x v="76"/>
    <x v="76"/>
    <x v="72"/>
    <x v="72"/>
    <x v="0"/>
    <x v="2884"/>
    <x v="3275"/>
    <x v="1917"/>
    <x v="390"/>
    <x v="25"/>
    <x v="285"/>
    <x v="250"/>
    <x v="0"/>
    <x v="167"/>
    <x v="35"/>
    <x v="0"/>
    <x v="198"/>
    <x v="864"/>
    <x v="0"/>
    <x v="0"/>
    <x v="4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7"/>
    <x v="24"/>
    <x v="94"/>
    <x v="2"/>
    <x v="21"/>
    <x v="81"/>
    <x v="81"/>
    <x v="77"/>
    <x v="77"/>
    <x v="0"/>
    <x v="2885"/>
    <x v="3276"/>
    <x v="1903"/>
    <x v="267"/>
    <x v="119"/>
    <x v="1675"/>
    <x v="94"/>
    <x v="2"/>
    <x v="51"/>
    <x v="8"/>
    <x v="0"/>
    <x v="136"/>
    <x v="908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7"/>
    <x v="59"/>
    <x v="97"/>
    <x v="0"/>
    <x v="51"/>
    <x v="84"/>
    <x v="84"/>
    <x v="80"/>
    <x v="80"/>
    <x v="0"/>
    <x v="2886"/>
    <x v="3277"/>
    <x v="1918"/>
    <x v="88"/>
    <x v="100"/>
    <x v="1676"/>
    <x v="26"/>
    <x v="2"/>
    <x v="11"/>
    <x v="23"/>
    <x v="2"/>
    <x v="81"/>
    <x v="94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57"/>
    <x v="60"/>
    <x v="98"/>
    <x v="0"/>
    <x v="52"/>
    <x v="85"/>
    <x v="85"/>
    <x v="81"/>
    <x v="81"/>
    <x v="0"/>
    <x v="2887"/>
    <x v="3278"/>
    <x v="1919"/>
    <x v="287"/>
    <x v="51"/>
    <x v="1677"/>
    <x v="216"/>
    <x v="2"/>
    <x v="202"/>
    <x v="140"/>
    <x v="29"/>
    <x v="440"/>
    <x v="544"/>
    <x v="0"/>
    <x v="0"/>
    <x v="47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57"/>
    <x v="61"/>
    <x v="99"/>
    <x v="0"/>
    <x v="53"/>
    <x v="86"/>
    <x v="86"/>
    <x v="82"/>
    <x v="82"/>
    <x v="0"/>
    <x v="2888"/>
    <x v="3279"/>
    <x v="1920"/>
    <x v="188"/>
    <x v="69"/>
    <x v="766"/>
    <x v="291"/>
    <x v="3"/>
    <x v="181"/>
    <x v="110"/>
    <x v="29"/>
    <x v="441"/>
    <x v="438"/>
    <x v="2"/>
    <x v="13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57"/>
    <x v="62"/>
    <x v="100"/>
    <x v="1"/>
    <x v="44"/>
    <x v="87"/>
    <x v="87"/>
    <x v="83"/>
    <x v="83"/>
    <x v="0"/>
    <x v="2889"/>
    <x v="3280"/>
    <x v="1921"/>
    <x v="69"/>
    <x v="90"/>
    <x v="395"/>
    <x v="164"/>
    <x v="2"/>
    <x v="97"/>
    <x v="16"/>
    <x v="4"/>
    <x v="342"/>
    <x v="208"/>
    <x v="0"/>
    <x v="0"/>
    <x v="1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7"/>
    <x v="11"/>
    <x v="102"/>
    <x v="0"/>
    <x v="11"/>
    <x v="89"/>
    <x v="89"/>
    <x v="85"/>
    <x v="85"/>
    <x v="0"/>
    <x v="2890"/>
    <x v="3281"/>
    <x v="609"/>
    <x v="90"/>
    <x v="40"/>
    <x v="551"/>
    <x v="68"/>
    <x v="2"/>
    <x v="23"/>
    <x v="31"/>
    <x v="3"/>
    <x v="61"/>
    <x v="40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57"/>
    <x v="64"/>
    <x v="103"/>
    <x v="0"/>
    <x v="54"/>
    <x v="90"/>
    <x v="90"/>
    <x v="86"/>
    <x v="86"/>
    <x v="0"/>
    <x v="2510"/>
    <x v="3282"/>
    <x v="960"/>
    <x v="336"/>
    <x v="10"/>
    <x v="145"/>
    <x v="141"/>
    <x v="1"/>
    <x v="69"/>
    <x v="65"/>
    <x v="1"/>
    <x v="59"/>
    <x v="507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57"/>
    <x v="65"/>
    <x v="104"/>
    <x v="0"/>
    <x v="55"/>
    <x v="91"/>
    <x v="91"/>
    <x v="87"/>
    <x v="87"/>
    <x v="0"/>
    <x v="1351"/>
    <x v="3283"/>
    <x v="1687"/>
    <x v="709"/>
    <x v="20"/>
    <x v="870"/>
    <x v="74"/>
    <x v="2"/>
    <x v="23"/>
    <x v="31"/>
    <x v="1"/>
    <x v="115"/>
    <x v="42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57"/>
    <x v="66"/>
    <x v="105"/>
    <x v="0"/>
    <x v="56"/>
    <x v="92"/>
    <x v="92"/>
    <x v="88"/>
    <x v="88"/>
    <x v="0"/>
    <x v="457"/>
    <x v="3284"/>
    <x v="1922"/>
    <x v="542"/>
    <x v="0"/>
    <x v="1410"/>
    <x v="117"/>
    <x v="2"/>
    <x v="69"/>
    <x v="15"/>
    <x v="2"/>
    <x v="192"/>
    <x v="506"/>
    <x v="0"/>
    <x v="0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57"/>
    <x v="67"/>
    <x v="106"/>
    <x v="0"/>
    <x v="57"/>
    <x v="93"/>
    <x v="93"/>
    <x v="89"/>
    <x v="89"/>
    <x v="0"/>
    <x v="2891"/>
    <x v="368"/>
    <x v="967"/>
    <x v="39"/>
    <x v="31"/>
    <x v="1346"/>
    <x v="106"/>
    <x v="2"/>
    <x v="48"/>
    <x v="31"/>
    <x v="3"/>
    <x v="17"/>
    <x v="114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57"/>
    <x v="68"/>
    <x v="107"/>
    <x v="0"/>
    <x v="58"/>
    <x v="94"/>
    <x v="94"/>
    <x v="90"/>
    <x v="90"/>
    <x v="0"/>
    <x v="1289"/>
    <x v="3285"/>
    <x v="1561"/>
    <x v="114"/>
    <x v="13"/>
    <x v="456"/>
    <x v="72"/>
    <x v="1"/>
    <x v="23"/>
    <x v="7"/>
    <x v="2"/>
    <x v="148"/>
    <x v="4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57"/>
    <x v="27"/>
    <x v="108"/>
    <x v="0"/>
    <x v="23"/>
    <x v="95"/>
    <x v="95"/>
    <x v="91"/>
    <x v="91"/>
    <x v="0"/>
    <x v="2892"/>
    <x v="3286"/>
    <x v="1923"/>
    <x v="221"/>
    <x v="41"/>
    <x v="302"/>
    <x v="248"/>
    <x v="1"/>
    <x v="28"/>
    <x v="10"/>
    <x v="7"/>
    <x v="334"/>
    <x v="557"/>
    <x v="0"/>
    <x v="0"/>
    <x v="19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8"/>
    <x v="24"/>
    <x v="31"/>
    <x v="0"/>
    <x v="21"/>
    <x v="27"/>
    <x v="27"/>
    <x v="23"/>
    <x v="23"/>
    <x v="0"/>
    <x v="2893"/>
    <x v="3287"/>
    <x v="453"/>
    <x v="162"/>
    <x v="82"/>
    <x v="1678"/>
    <x v="170"/>
    <x v="1"/>
    <x v="44"/>
    <x v="1"/>
    <x v="7"/>
    <x v="94"/>
    <x v="202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8"/>
    <x v="27"/>
    <x v="35"/>
    <x v="1"/>
    <x v="23"/>
    <x v="30"/>
    <x v="30"/>
    <x v="26"/>
    <x v="26"/>
    <x v="0"/>
    <x v="2894"/>
    <x v="3288"/>
    <x v="688"/>
    <x v="539"/>
    <x v="49"/>
    <x v="691"/>
    <x v="94"/>
    <x v="0"/>
    <x v="126"/>
    <x v="7"/>
    <x v="2"/>
    <x v="136"/>
    <x v="1167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8"/>
    <x v="30"/>
    <x v="38"/>
    <x v="1"/>
    <x v="26"/>
    <x v="33"/>
    <x v="33"/>
    <x v="29"/>
    <x v="29"/>
    <x v="0"/>
    <x v="2895"/>
    <x v="3289"/>
    <x v="1777"/>
    <x v="629"/>
    <x v="57"/>
    <x v="1109"/>
    <x v="82"/>
    <x v="2"/>
    <x v="109"/>
    <x v="23"/>
    <x v="1"/>
    <x v="13"/>
    <x v="91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8"/>
    <x v="34"/>
    <x v="42"/>
    <x v="0"/>
    <x v="30"/>
    <x v="37"/>
    <x v="37"/>
    <x v="33"/>
    <x v="33"/>
    <x v="0"/>
    <x v="2896"/>
    <x v="3290"/>
    <x v="1924"/>
    <x v="346"/>
    <x v="55"/>
    <x v="43"/>
    <x v="149"/>
    <x v="1"/>
    <x v="56"/>
    <x v="126"/>
    <x v="7"/>
    <x v="241"/>
    <x v="77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58"/>
    <x v="37"/>
    <x v="46"/>
    <x v="0"/>
    <x v="33"/>
    <x v="40"/>
    <x v="40"/>
    <x v="36"/>
    <x v="36"/>
    <x v="0"/>
    <x v="906"/>
    <x v="3291"/>
    <x v="1427"/>
    <x v="58"/>
    <x v="32"/>
    <x v="1399"/>
    <x v="53"/>
    <x v="1"/>
    <x v="5"/>
    <x v="13"/>
    <x v="1"/>
    <x v="156"/>
    <x v="38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58"/>
    <x v="40"/>
    <x v="51"/>
    <x v="0"/>
    <x v="36"/>
    <x v="45"/>
    <x v="45"/>
    <x v="41"/>
    <x v="41"/>
    <x v="0"/>
    <x v="2897"/>
    <x v="3292"/>
    <x v="126"/>
    <x v="151"/>
    <x v="65"/>
    <x v="27"/>
    <x v="53"/>
    <x v="2"/>
    <x v="12"/>
    <x v="35"/>
    <x v="3"/>
    <x v="97"/>
    <x v="103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8"/>
    <x v="42"/>
    <x v="62"/>
    <x v="0"/>
    <x v="38"/>
    <x v="47"/>
    <x v="47"/>
    <x v="43"/>
    <x v="43"/>
    <x v="0"/>
    <x v="2898"/>
    <x v="3293"/>
    <x v="1382"/>
    <x v="501"/>
    <x v="55"/>
    <x v="166"/>
    <x v="84"/>
    <x v="2"/>
    <x v="134"/>
    <x v="13"/>
    <x v="3"/>
    <x v="168"/>
    <x v="179"/>
    <x v="0"/>
    <x v="0"/>
    <x v="1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58"/>
    <x v="27"/>
    <x v="65"/>
    <x v="0"/>
    <x v="23"/>
    <x v="55"/>
    <x v="55"/>
    <x v="51"/>
    <x v="51"/>
    <x v="0"/>
    <x v="2899"/>
    <x v="3294"/>
    <x v="844"/>
    <x v="135"/>
    <x v="82"/>
    <x v="697"/>
    <x v="72"/>
    <x v="2"/>
    <x v="36"/>
    <x v="31"/>
    <x v="2"/>
    <x v="88"/>
    <x v="1143"/>
    <x v="0"/>
    <x v="0"/>
    <x v="1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8"/>
    <x v="30"/>
    <x v="69"/>
    <x v="0"/>
    <x v="26"/>
    <x v="58"/>
    <x v="58"/>
    <x v="54"/>
    <x v="54"/>
    <x v="0"/>
    <x v="2900"/>
    <x v="3295"/>
    <x v="468"/>
    <x v="99"/>
    <x v="74"/>
    <x v="1679"/>
    <x v="37"/>
    <x v="2"/>
    <x v="44"/>
    <x v="18"/>
    <x v="2"/>
    <x v="82"/>
    <x v="586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8"/>
    <x v="48"/>
    <x v="71"/>
    <x v="0"/>
    <x v="42"/>
    <x v="60"/>
    <x v="60"/>
    <x v="56"/>
    <x v="56"/>
    <x v="0"/>
    <x v="2901"/>
    <x v="3296"/>
    <x v="302"/>
    <x v="243"/>
    <x v="75"/>
    <x v="1680"/>
    <x v="44"/>
    <x v="2"/>
    <x v="21"/>
    <x v="22"/>
    <x v="3"/>
    <x v="42"/>
    <x v="113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8"/>
    <x v="49"/>
    <x v="72"/>
    <x v="0"/>
    <x v="43"/>
    <x v="61"/>
    <x v="61"/>
    <x v="57"/>
    <x v="57"/>
    <x v="0"/>
    <x v="2902"/>
    <x v="3297"/>
    <x v="319"/>
    <x v="609"/>
    <x v="52"/>
    <x v="1681"/>
    <x v="56"/>
    <x v="0"/>
    <x v="48"/>
    <x v="7"/>
    <x v="1"/>
    <x v="245"/>
    <x v="114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58"/>
    <x v="50"/>
    <x v="73"/>
    <x v="0"/>
    <x v="44"/>
    <x v="62"/>
    <x v="62"/>
    <x v="58"/>
    <x v="58"/>
    <x v="0"/>
    <x v="2903"/>
    <x v="3298"/>
    <x v="1549"/>
    <x v="566"/>
    <x v="75"/>
    <x v="796"/>
    <x v="22"/>
    <x v="2"/>
    <x v="62"/>
    <x v="19"/>
    <x v="1"/>
    <x v="201"/>
    <x v="1005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8"/>
    <x v="51"/>
    <x v="75"/>
    <x v="0"/>
    <x v="45"/>
    <x v="64"/>
    <x v="64"/>
    <x v="60"/>
    <x v="60"/>
    <x v="0"/>
    <x v="1262"/>
    <x v="3299"/>
    <x v="117"/>
    <x v="211"/>
    <x v="31"/>
    <x v="1682"/>
    <x v="33"/>
    <x v="2"/>
    <x v="26"/>
    <x v="16"/>
    <x v="0"/>
    <x v="49"/>
    <x v="116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58"/>
    <x v="52"/>
    <x v="76"/>
    <x v="0"/>
    <x v="46"/>
    <x v="65"/>
    <x v="65"/>
    <x v="61"/>
    <x v="61"/>
    <x v="0"/>
    <x v="2904"/>
    <x v="3300"/>
    <x v="1579"/>
    <x v="244"/>
    <x v="62"/>
    <x v="1178"/>
    <x v="203"/>
    <x v="0"/>
    <x v="64"/>
    <x v="5"/>
    <x v="2"/>
    <x v="186"/>
    <x v="331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58"/>
    <x v="41"/>
    <x v="78"/>
    <x v="0"/>
    <x v="37"/>
    <x v="67"/>
    <x v="67"/>
    <x v="63"/>
    <x v="63"/>
    <x v="0"/>
    <x v="2279"/>
    <x v="3301"/>
    <x v="1315"/>
    <x v="274"/>
    <x v="31"/>
    <x v="1683"/>
    <x v="137"/>
    <x v="2"/>
    <x v="44"/>
    <x v="2"/>
    <x v="7"/>
    <x v="275"/>
    <x v="100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58"/>
    <x v="50"/>
    <x v="80"/>
    <x v="0"/>
    <x v="44"/>
    <x v="69"/>
    <x v="69"/>
    <x v="65"/>
    <x v="65"/>
    <x v="0"/>
    <x v="2905"/>
    <x v="3302"/>
    <x v="690"/>
    <x v="424"/>
    <x v="88"/>
    <x v="719"/>
    <x v="58"/>
    <x v="2"/>
    <x v="39"/>
    <x v="18"/>
    <x v="2"/>
    <x v="218"/>
    <x v="956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8"/>
    <x v="55"/>
    <x v="84"/>
    <x v="0"/>
    <x v="47"/>
    <x v="73"/>
    <x v="73"/>
    <x v="69"/>
    <x v="69"/>
    <x v="0"/>
    <x v="2892"/>
    <x v="3303"/>
    <x v="1925"/>
    <x v="519"/>
    <x v="3"/>
    <x v="698"/>
    <x v="119"/>
    <x v="4"/>
    <x v="34"/>
    <x v="103"/>
    <x v="1"/>
    <x v="247"/>
    <x v="10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8"/>
    <x v="57"/>
    <x v="86"/>
    <x v="0"/>
    <x v="49"/>
    <x v="71"/>
    <x v="71"/>
    <x v="67"/>
    <x v="67"/>
    <x v="0"/>
    <x v="2906"/>
    <x v="3304"/>
    <x v="312"/>
    <x v="328"/>
    <x v="27"/>
    <x v="1515"/>
    <x v="108"/>
    <x v="2"/>
    <x v="53"/>
    <x v="50"/>
    <x v="2"/>
    <x v="22"/>
    <x v="80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58"/>
    <x v="18"/>
    <x v="88"/>
    <x v="0"/>
    <x v="18"/>
    <x v="75"/>
    <x v="75"/>
    <x v="71"/>
    <x v="71"/>
    <x v="0"/>
    <x v="2907"/>
    <x v="3305"/>
    <x v="942"/>
    <x v="645"/>
    <x v="41"/>
    <x v="899"/>
    <x v="5"/>
    <x v="2"/>
    <x v="30"/>
    <x v="41"/>
    <x v="1"/>
    <x v="319"/>
    <x v="69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58"/>
    <x v="50"/>
    <x v="89"/>
    <x v="2"/>
    <x v="44"/>
    <x v="76"/>
    <x v="76"/>
    <x v="72"/>
    <x v="72"/>
    <x v="0"/>
    <x v="2908"/>
    <x v="3306"/>
    <x v="1926"/>
    <x v="185"/>
    <x v="41"/>
    <x v="183"/>
    <x v="121"/>
    <x v="7"/>
    <x v="203"/>
    <x v="35"/>
    <x v="1"/>
    <x v="442"/>
    <x v="567"/>
    <x v="0"/>
    <x v="0"/>
    <x v="50"/>
    <x v="16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5"/>
    <x v="45"/>
    <x v="44"/>
  </r>
  <r>
    <x v="158"/>
    <x v="24"/>
    <x v="94"/>
    <x v="2"/>
    <x v="21"/>
    <x v="81"/>
    <x v="81"/>
    <x v="77"/>
    <x v="77"/>
    <x v="0"/>
    <x v="2909"/>
    <x v="3307"/>
    <x v="544"/>
    <x v="95"/>
    <x v="120"/>
    <x v="1684"/>
    <x v="17"/>
    <x v="2"/>
    <x v="7"/>
    <x v="9"/>
    <x v="2"/>
    <x v="56"/>
    <x v="627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8"/>
    <x v="59"/>
    <x v="97"/>
    <x v="0"/>
    <x v="51"/>
    <x v="84"/>
    <x v="84"/>
    <x v="80"/>
    <x v="80"/>
    <x v="0"/>
    <x v="2910"/>
    <x v="3308"/>
    <x v="1927"/>
    <x v="266"/>
    <x v="121"/>
    <x v="1685"/>
    <x v="45"/>
    <x v="2"/>
    <x v="32"/>
    <x v="22"/>
    <x v="3"/>
    <x v="42"/>
    <x v="110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58"/>
    <x v="60"/>
    <x v="98"/>
    <x v="0"/>
    <x v="52"/>
    <x v="85"/>
    <x v="85"/>
    <x v="81"/>
    <x v="81"/>
    <x v="0"/>
    <x v="2911"/>
    <x v="3309"/>
    <x v="43"/>
    <x v="621"/>
    <x v="35"/>
    <x v="1686"/>
    <x v="216"/>
    <x v="2"/>
    <x v="204"/>
    <x v="173"/>
    <x v="22"/>
    <x v="443"/>
    <x v="88"/>
    <x v="0"/>
    <x v="0"/>
    <x v="1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58"/>
    <x v="61"/>
    <x v="99"/>
    <x v="0"/>
    <x v="53"/>
    <x v="86"/>
    <x v="86"/>
    <x v="82"/>
    <x v="82"/>
    <x v="0"/>
    <x v="2912"/>
    <x v="3310"/>
    <x v="1928"/>
    <x v="33"/>
    <x v="51"/>
    <x v="1053"/>
    <x v="173"/>
    <x v="6"/>
    <x v="138"/>
    <x v="107"/>
    <x v="30"/>
    <x v="444"/>
    <x v="10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58"/>
    <x v="62"/>
    <x v="100"/>
    <x v="1"/>
    <x v="44"/>
    <x v="87"/>
    <x v="87"/>
    <x v="83"/>
    <x v="83"/>
    <x v="0"/>
    <x v="2913"/>
    <x v="3311"/>
    <x v="1929"/>
    <x v="548"/>
    <x v="101"/>
    <x v="1687"/>
    <x v="14"/>
    <x v="2"/>
    <x v="42"/>
    <x v="19"/>
    <x v="4"/>
    <x v="275"/>
    <x v="120"/>
    <x v="0"/>
    <x v="0"/>
    <x v="3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8"/>
    <x v="11"/>
    <x v="102"/>
    <x v="0"/>
    <x v="11"/>
    <x v="89"/>
    <x v="89"/>
    <x v="85"/>
    <x v="85"/>
    <x v="0"/>
    <x v="2914"/>
    <x v="3312"/>
    <x v="1930"/>
    <x v="144"/>
    <x v="22"/>
    <x v="16"/>
    <x v="27"/>
    <x v="2"/>
    <x v="26"/>
    <x v="19"/>
    <x v="3"/>
    <x v="32"/>
    <x v="9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58"/>
    <x v="64"/>
    <x v="103"/>
    <x v="0"/>
    <x v="54"/>
    <x v="90"/>
    <x v="90"/>
    <x v="86"/>
    <x v="86"/>
    <x v="0"/>
    <x v="2915"/>
    <x v="3313"/>
    <x v="736"/>
    <x v="10"/>
    <x v="2"/>
    <x v="1688"/>
    <x v="181"/>
    <x v="4"/>
    <x v="103"/>
    <x v="89"/>
    <x v="4"/>
    <x v="283"/>
    <x v="357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58"/>
    <x v="65"/>
    <x v="104"/>
    <x v="0"/>
    <x v="55"/>
    <x v="91"/>
    <x v="91"/>
    <x v="87"/>
    <x v="87"/>
    <x v="0"/>
    <x v="2916"/>
    <x v="3314"/>
    <x v="1931"/>
    <x v="710"/>
    <x v="19"/>
    <x v="1689"/>
    <x v="19"/>
    <x v="0"/>
    <x v="12"/>
    <x v="10"/>
    <x v="3"/>
    <x v="84"/>
    <x v="5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58"/>
    <x v="66"/>
    <x v="105"/>
    <x v="0"/>
    <x v="56"/>
    <x v="92"/>
    <x v="92"/>
    <x v="88"/>
    <x v="88"/>
    <x v="0"/>
    <x v="2917"/>
    <x v="3315"/>
    <x v="715"/>
    <x v="495"/>
    <x v="0"/>
    <x v="742"/>
    <x v="14"/>
    <x v="2"/>
    <x v="80"/>
    <x v="7"/>
    <x v="2"/>
    <x v="70"/>
    <x v="4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58"/>
    <x v="67"/>
    <x v="106"/>
    <x v="0"/>
    <x v="57"/>
    <x v="93"/>
    <x v="93"/>
    <x v="89"/>
    <x v="89"/>
    <x v="0"/>
    <x v="2918"/>
    <x v="3316"/>
    <x v="283"/>
    <x v="140"/>
    <x v="33"/>
    <x v="1204"/>
    <x v="82"/>
    <x v="2"/>
    <x v="55"/>
    <x v="22"/>
    <x v="3"/>
    <x v="213"/>
    <x v="188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6"/>
    <x v="46"/>
    <x v="57"/>
  </r>
  <r>
    <x v="158"/>
    <x v="68"/>
    <x v="107"/>
    <x v="0"/>
    <x v="58"/>
    <x v="94"/>
    <x v="94"/>
    <x v="90"/>
    <x v="90"/>
    <x v="0"/>
    <x v="2919"/>
    <x v="3317"/>
    <x v="1932"/>
    <x v="562"/>
    <x v="10"/>
    <x v="959"/>
    <x v="166"/>
    <x v="4"/>
    <x v="10"/>
    <x v="35"/>
    <x v="3"/>
    <x v="107"/>
    <x v="249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58"/>
    <x v="27"/>
    <x v="108"/>
    <x v="0"/>
    <x v="23"/>
    <x v="95"/>
    <x v="95"/>
    <x v="91"/>
    <x v="91"/>
    <x v="0"/>
    <x v="2920"/>
    <x v="2370"/>
    <x v="1848"/>
    <x v="194"/>
    <x v="70"/>
    <x v="413"/>
    <x v="210"/>
    <x v="2"/>
    <x v="197"/>
    <x v="9"/>
    <x v="1"/>
    <x v="445"/>
    <x v="561"/>
    <x v="0"/>
    <x v="0"/>
    <x v="6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8"/>
    <x v="24"/>
    <x v="109"/>
    <x v="0"/>
    <x v="21"/>
    <x v="96"/>
    <x v="96"/>
    <x v="92"/>
    <x v="92"/>
    <x v="0"/>
    <x v="2921"/>
    <x v="3318"/>
    <x v="1933"/>
    <x v="88"/>
    <x v="83"/>
    <x v="1690"/>
    <x v="62"/>
    <x v="2"/>
    <x v="109"/>
    <x v="3"/>
    <x v="2"/>
    <x v="12"/>
    <x v="139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9"/>
    <x v="24"/>
    <x v="31"/>
    <x v="0"/>
    <x v="21"/>
    <x v="27"/>
    <x v="27"/>
    <x v="23"/>
    <x v="23"/>
    <x v="0"/>
    <x v="2922"/>
    <x v="3319"/>
    <x v="448"/>
    <x v="422"/>
    <x v="67"/>
    <x v="1216"/>
    <x v="203"/>
    <x v="1"/>
    <x v="44"/>
    <x v="35"/>
    <x v="0"/>
    <x v="12"/>
    <x v="80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9"/>
    <x v="27"/>
    <x v="35"/>
    <x v="1"/>
    <x v="23"/>
    <x v="30"/>
    <x v="30"/>
    <x v="26"/>
    <x v="26"/>
    <x v="0"/>
    <x v="2923"/>
    <x v="3320"/>
    <x v="1859"/>
    <x v="188"/>
    <x v="27"/>
    <x v="205"/>
    <x v="79"/>
    <x v="1"/>
    <x v="36"/>
    <x v="35"/>
    <x v="2"/>
    <x v="192"/>
    <x v="1020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9"/>
    <x v="30"/>
    <x v="38"/>
    <x v="1"/>
    <x v="26"/>
    <x v="33"/>
    <x v="33"/>
    <x v="29"/>
    <x v="29"/>
    <x v="0"/>
    <x v="2924"/>
    <x v="3321"/>
    <x v="1222"/>
    <x v="162"/>
    <x v="57"/>
    <x v="1691"/>
    <x v="76"/>
    <x v="1"/>
    <x v="109"/>
    <x v="23"/>
    <x v="2"/>
    <x v="89"/>
    <x v="1169"/>
    <x v="0"/>
    <x v="0"/>
    <x v="2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9"/>
    <x v="34"/>
    <x v="42"/>
    <x v="0"/>
    <x v="30"/>
    <x v="37"/>
    <x v="37"/>
    <x v="33"/>
    <x v="33"/>
    <x v="0"/>
    <x v="2925"/>
    <x v="3322"/>
    <x v="1934"/>
    <x v="84"/>
    <x v="55"/>
    <x v="1290"/>
    <x v="83"/>
    <x v="1"/>
    <x v="10"/>
    <x v="34"/>
    <x v="2"/>
    <x v="118"/>
    <x v="56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59"/>
    <x v="37"/>
    <x v="46"/>
    <x v="0"/>
    <x v="33"/>
    <x v="40"/>
    <x v="40"/>
    <x v="36"/>
    <x v="36"/>
    <x v="0"/>
    <x v="2693"/>
    <x v="3323"/>
    <x v="129"/>
    <x v="168"/>
    <x v="22"/>
    <x v="1692"/>
    <x v="53"/>
    <x v="2"/>
    <x v="23"/>
    <x v="15"/>
    <x v="1"/>
    <x v="21"/>
    <x v="89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59"/>
    <x v="40"/>
    <x v="51"/>
    <x v="0"/>
    <x v="36"/>
    <x v="45"/>
    <x v="45"/>
    <x v="41"/>
    <x v="41"/>
    <x v="0"/>
    <x v="2926"/>
    <x v="3324"/>
    <x v="1889"/>
    <x v="268"/>
    <x v="22"/>
    <x v="456"/>
    <x v="25"/>
    <x v="2"/>
    <x v="26"/>
    <x v="9"/>
    <x v="2"/>
    <x v="21"/>
    <x v="56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59"/>
    <x v="42"/>
    <x v="62"/>
    <x v="0"/>
    <x v="38"/>
    <x v="47"/>
    <x v="47"/>
    <x v="43"/>
    <x v="43"/>
    <x v="0"/>
    <x v="2927"/>
    <x v="3325"/>
    <x v="1013"/>
    <x v="35"/>
    <x v="13"/>
    <x v="47"/>
    <x v="134"/>
    <x v="2"/>
    <x v="84"/>
    <x v="16"/>
    <x v="7"/>
    <x v="154"/>
    <x v="69"/>
    <x v="0"/>
    <x v="0"/>
    <x v="1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59"/>
    <x v="27"/>
    <x v="65"/>
    <x v="0"/>
    <x v="23"/>
    <x v="55"/>
    <x v="55"/>
    <x v="51"/>
    <x v="51"/>
    <x v="0"/>
    <x v="2928"/>
    <x v="3326"/>
    <x v="581"/>
    <x v="186"/>
    <x v="82"/>
    <x v="907"/>
    <x v="66"/>
    <x v="2"/>
    <x v="121"/>
    <x v="15"/>
    <x v="2"/>
    <x v="224"/>
    <x v="567"/>
    <x v="0"/>
    <x v="0"/>
    <x v="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9"/>
    <x v="30"/>
    <x v="69"/>
    <x v="0"/>
    <x v="26"/>
    <x v="58"/>
    <x v="58"/>
    <x v="54"/>
    <x v="54"/>
    <x v="0"/>
    <x v="2929"/>
    <x v="3327"/>
    <x v="1164"/>
    <x v="112"/>
    <x v="76"/>
    <x v="1693"/>
    <x v="25"/>
    <x v="1"/>
    <x v="103"/>
    <x v="23"/>
    <x v="3"/>
    <x v="213"/>
    <x v="49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59"/>
    <x v="48"/>
    <x v="71"/>
    <x v="0"/>
    <x v="42"/>
    <x v="60"/>
    <x v="60"/>
    <x v="56"/>
    <x v="56"/>
    <x v="0"/>
    <x v="2930"/>
    <x v="3328"/>
    <x v="155"/>
    <x v="494"/>
    <x v="75"/>
    <x v="865"/>
    <x v="44"/>
    <x v="2"/>
    <x v="12"/>
    <x v="16"/>
    <x v="3"/>
    <x v="67"/>
    <x v="15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59"/>
    <x v="49"/>
    <x v="72"/>
    <x v="0"/>
    <x v="43"/>
    <x v="61"/>
    <x v="61"/>
    <x v="57"/>
    <x v="57"/>
    <x v="0"/>
    <x v="2931"/>
    <x v="3329"/>
    <x v="652"/>
    <x v="440"/>
    <x v="58"/>
    <x v="1694"/>
    <x v="51"/>
    <x v="2"/>
    <x v="5"/>
    <x v="22"/>
    <x v="3"/>
    <x v="15"/>
    <x v="4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59"/>
    <x v="50"/>
    <x v="73"/>
    <x v="0"/>
    <x v="44"/>
    <x v="62"/>
    <x v="62"/>
    <x v="58"/>
    <x v="58"/>
    <x v="0"/>
    <x v="2932"/>
    <x v="3330"/>
    <x v="551"/>
    <x v="398"/>
    <x v="53"/>
    <x v="1695"/>
    <x v="62"/>
    <x v="2"/>
    <x v="148"/>
    <x v="16"/>
    <x v="1"/>
    <x v="205"/>
    <x v="172"/>
    <x v="0"/>
    <x v="0"/>
    <x v="3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9"/>
    <x v="51"/>
    <x v="75"/>
    <x v="0"/>
    <x v="45"/>
    <x v="64"/>
    <x v="64"/>
    <x v="60"/>
    <x v="60"/>
    <x v="0"/>
    <x v="1308"/>
    <x v="3331"/>
    <x v="47"/>
    <x v="539"/>
    <x v="49"/>
    <x v="222"/>
    <x v="98"/>
    <x v="2"/>
    <x v="21"/>
    <x v="23"/>
    <x v="3"/>
    <x v="41"/>
    <x v="117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59"/>
    <x v="52"/>
    <x v="76"/>
    <x v="0"/>
    <x v="46"/>
    <x v="65"/>
    <x v="65"/>
    <x v="61"/>
    <x v="61"/>
    <x v="0"/>
    <x v="2933"/>
    <x v="3332"/>
    <x v="1731"/>
    <x v="99"/>
    <x v="56"/>
    <x v="1563"/>
    <x v="141"/>
    <x v="1"/>
    <x v="55"/>
    <x v="55"/>
    <x v="4"/>
    <x v="290"/>
    <x v="36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59"/>
    <x v="41"/>
    <x v="78"/>
    <x v="0"/>
    <x v="37"/>
    <x v="67"/>
    <x v="67"/>
    <x v="63"/>
    <x v="63"/>
    <x v="0"/>
    <x v="2934"/>
    <x v="3333"/>
    <x v="1935"/>
    <x v="421"/>
    <x v="33"/>
    <x v="1298"/>
    <x v="84"/>
    <x v="1"/>
    <x v="56"/>
    <x v="8"/>
    <x v="3"/>
    <x v="59"/>
    <x v="110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59"/>
    <x v="50"/>
    <x v="80"/>
    <x v="0"/>
    <x v="44"/>
    <x v="69"/>
    <x v="69"/>
    <x v="65"/>
    <x v="65"/>
    <x v="0"/>
    <x v="2935"/>
    <x v="3334"/>
    <x v="500"/>
    <x v="398"/>
    <x v="88"/>
    <x v="1696"/>
    <x v="117"/>
    <x v="2"/>
    <x v="128"/>
    <x v="23"/>
    <x v="2"/>
    <x v="302"/>
    <x v="78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9"/>
    <x v="55"/>
    <x v="84"/>
    <x v="0"/>
    <x v="47"/>
    <x v="73"/>
    <x v="73"/>
    <x v="69"/>
    <x v="69"/>
    <x v="0"/>
    <x v="2936"/>
    <x v="869"/>
    <x v="1936"/>
    <x v="711"/>
    <x v="3"/>
    <x v="745"/>
    <x v="209"/>
    <x v="1"/>
    <x v="10"/>
    <x v="20"/>
    <x v="5"/>
    <x v="160"/>
    <x v="391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59"/>
    <x v="57"/>
    <x v="86"/>
    <x v="0"/>
    <x v="49"/>
    <x v="71"/>
    <x v="71"/>
    <x v="67"/>
    <x v="67"/>
    <x v="0"/>
    <x v="2248"/>
    <x v="3335"/>
    <x v="1480"/>
    <x v="129"/>
    <x v="69"/>
    <x v="1697"/>
    <x v="33"/>
    <x v="0"/>
    <x v="75"/>
    <x v="54"/>
    <x v="3"/>
    <x v="84"/>
    <x v="39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59"/>
    <x v="18"/>
    <x v="88"/>
    <x v="0"/>
    <x v="18"/>
    <x v="75"/>
    <x v="75"/>
    <x v="71"/>
    <x v="71"/>
    <x v="0"/>
    <x v="2937"/>
    <x v="1766"/>
    <x v="864"/>
    <x v="204"/>
    <x v="46"/>
    <x v="697"/>
    <x v="111"/>
    <x v="5"/>
    <x v="6"/>
    <x v="44"/>
    <x v="0"/>
    <x v="147"/>
    <x v="519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59"/>
    <x v="50"/>
    <x v="89"/>
    <x v="2"/>
    <x v="44"/>
    <x v="76"/>
    <x v="76"/>
    <x v="72"/>
    <x v="72"/>
    <x v="0"/>
    <x v="2938"/>
    <x v="3336"/>
    <x v="1316"/>
    <x v="510"/>
    <x v="46"/>
    <x v="1698"/>
    <x v="89"/>
    <x v="2"/>
    <x v="81"/>
    <x v="2"/>
    <x v="5"/>
    <x v="446"/>
    <x v="160"/>
    <x v="0"/>
    <x v="0"/>
    <x v="7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9"/>
    <x v="24"/>
    <x v="94"/>
    <x v="2"/>
    <x v="21"/>
    <x v="81"/>
    <x v="81"/>
    <x v="77"/>
    <x v="77"/>
    <x v="0"/>
    <x v="2081"/>
    <x v="3337"/>
    <x v="749"/>
    <x v="405"/>
    <x v="122"/>
    <x v="1699"/>
    <x v="66"/>
    <x v="2"/>
    <x v="5"/>
    <x v="3"/>
    <x v="3"/>
    <x v="15"/>
    <x v="109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59"/>
    <x v="59"/>
    <x v="97"/>
    <x v="0"/>
    <x v="51"/>
    <x v="84"/>
    <x v="84"/>
    <x v="80"/>
    <x v="80"/>
    <x v="0"/>
    <x v="2939"/>
    <x v="3338"/>
    <x v="1937"/>
    <x v="576"/>
    <x v="98"/>
    <x v="1700"/>
    <x v="44"/>
    <x v="2"/>
    <x v="21"/>
    <x v="17"/>
    <x v="3"/>
    <x v="55"/>
    <x v="9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59"/>
    <x v="60"/>
    <x v="98"/>
    <x v="0"/>
    <x v="52"/>
    <x v="85"/>
    <x v="85"/>
    <x v="81"/>
    <x v="81"/>
    <x v="0"/>
    <x v="2940"/>
    <x v="3339"/>
    <x v="1938"/>
    <x v="525"/>
    <x v="51"/>
    <x v="1701"/>
    <x v="292"/>
    <x v="2"/>
    <x v="81"/>
    <x v="111"/>
    <x v="20"/>
    <x v="439"/>
    <x v="89"/>
    <x v="0"/>
    <x v="0"/>
    <x v="9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59"/>
    <x v="61"/>
    <x v="99"/>
    <x v="0"/>
    <x v="53"/>
    <x v="86"/>
    <x v="86"/>
    <x v="82"/>
    <x v="82"/>
    <x v="0"/>
    <x v="2941"/>
    <x v="3340"/>
    <x v="1939"/>
    <x v="532"/>
    <x v="51"/>
    <x v="230"/>
    <x v="281"/>
    <x v="16"/>
    <x v="205"/>
    <x v="174"/>
    <x v="33"/>
    <x v="268"/>
    <x v="249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59"/>
    <x v="62"/>
    <x v="100"/>
    <x v="1"/>
    <x v="44"/>
    <x v="87"/>
    <x v="87"/>
    <x v="83"/>
    <x v="83"/>
    <x v="0"/>
    <x v="2942"/>
    <x v="3341"/>
    <x v="797"/>
    <x v="177"/>
    <x v="79"/>
    <x v="1702"/>
    <x v="209"/>
    <x v="0"/>
    <x v="132"/>
    <x v="31"/>
    <x v="2"/>
    <x v="238"/>
    <x v="352"/>
    <x v="0"/>
    <x v="0"/>
    <x v="23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59"/>
    <x v="11"/>
    <x v="102"/>
    <x v="0"/>
    <x v="11"/>
    <x v="89"/>
    <x v="89"/>
    <x v="85"/>
    <x v="85"/>
    <x v="0"/>
    <x v="2943"/>
    <x v="3342"/>
    <x v="84"/>
    <x v="510"/>
    <x v="65"/>
    <x v="1299"/>
    <x v="26"/>
    <x v="2"/>
    <x v="17"/>
    <x v="16"/>
    <x v="3"/>
    <x v="47"/>
    <x v="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59"/>
    <x v="64"/>
    <x v="103"/>
    <x v="0"/>
    <x v="54"/>
    <x v="90"/>
    <x v="90"/>
    <x v="86"/>
    <x v="86"/>
    <x v="0"/>
    <x v="2944"/>
    <x v="3343"/>
    <x v="1940"/>
    <x v="453"/>
    <x v="48"/>
    <x v="1653"/>
    <x v="210"/>
    <x v="8"/>
    <x v="115"/>
    <x v="79"/>
    <x v="0"/>
    <x v="447"/>
    <x v="24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59"/>
    <x v="65"/>
    <x v="104"/>
    <x v="0"/>
    <x v="55"/>
    <x v="91"/>
    <x v="91"/>
    <x v="87"/>
    <x v="87"/>
    <x v="0"/>
    <x v="2945"/>
    <x v="3344"/>
    <x v="1941"/>
    <x v="690"/>
    <x v="16"/>
    <x v="775"/>
    <x v="10"/>
    <x v="0"/>
    <x v="23"/>
    <x v="35"/>
    <x v="2"/>
    <x v="110"/>
    <x v="1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59"/>
    <x v="66"/>
    <x v="105"/>
    <x v="0"/>
    <x v="56"/>
    <x v="92"/>
    <x v="92"/>
    <x v="88"/>
    <x v="88"/>
    <x v="0"/>
    <x v="805"/>
    <x v="3345"/>
    <x v="256"/>
    <x v="26"/>
    <x v="0"/>
    <x v="1180"/>
    <x v="40"/>
    <x v="2"/>
    <x v="8"/>
    <x v="35"/>
    <x v="1"/>
    <x v="230"/>
    <x v="75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59"/>
    <x v="67"/>
    <x v="106"/>
    <x v="0"/>
    <x v="57"/>
    <x v="93"/>
    <x v="93"/>
    <x v="89"/>
    <x v="89"/>
    <x v="0"/>
    <x v="2946"/>
    <x v="3346"/>
    <x v="1861"/>
    <x v="421"/>
    <x v="31"/>
    <x v="1028"/>
    <x v="37"/>
    <x v="2"/>
    <x v="48"/>
    <x v="16"/>
    <x v="3"/>
    <x v="97"/>
    <x v="44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59"/>
    <x v="68"/>
    <x v="107"/>
    <x v="0"/>
    <x v="58"/>
    <x v="94"/>
    <x v="94"/>
    <x v="90"/>
    <x v="90"/>
    <x v="0"/>
    <x v="2947"/>
    <x v="3347"/>
    <x v="1942"/>
    <x v="32"/>
    <x v="3"/>
    <x v="841"/>
    <x v="214"/>
    <x v="7"/>
    <x v="60"/>
    <x v="35"/>
    <x v="0"/>
    <x v="178"/>
    <x v="62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59"/>
    <x v="27"/>
    <x v="108"/>
    <x v="0"/>
    <x v="23"/>
    <x v="95"/>
    <x v="95"/>
    <x v="91"/>
    <x v="91"/>
    <x v="0"/>
    <x v="2948"/>
    <x v="3348"/>
    <x v="851"/>
    <x v="404"/>
    <x v="30"/>
    <x v="1703"/>
    <x v="83"/>
    <x v="1"/>
    <x v="120"/>
    <x v="10"/>
    <x v="7"/>
    <x v="390"/>
    <x v="23"/>
    <x v="0"/>
    <x v="0"/>
    <x v="5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59"/>
    <x v="24"/>
    <x v="109"/>
    <x v="0"/>
    <x v="21"/>
    <x v="96"/>
    <x v="96"/>
    <x v="92"/>
    <x v="92"/>
    <x v="0"/>
    <x v="2949"/>
    <x v="590"/>
    <x v="1943"/>
    <x v="460"/>
    <x v="44"/>
    <x v="1704"/>
    <x v="69"/>
    <x v="0"/>
    <x v="44"/>
    <x v="50"/>
    <x v="3"/>
    <x v="165"/>
    <x v="490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0"/>
    <x v="24"/>
    <x v="31"/>
    <x v="0"/>
    <x v="21"/>
    <x v="27"/>
    <x v="27"/>
    <x v="23"/>
    <x v="23"/>
    <x v="0"/>
    <x v="2456"/>
    <x v="3349"/>
    <x v="374"/>
    <x v="26"/>
    <x v="36"/>
    <x v="194"/>
    <x v="124"/>
    <x v="2"/>
    <x v="109"/>
    <x v="6"/>
    <x v="3"/>
    <x v="256"/>
    <x v="919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0"/>
    <x v="27"/>
    <x v="35"/>
    <x v="1"/>
    <x v="23"/>
    <x v="30"/>
    <x v="30"/>
    <x v="26"/>
    <x v="26"/>
    <x v="0"/>
    <x v="2950"/>
    <x v="3350"/>
    <x v="1944"/>
    <x v="202"/>
    <x v="27"/>
    <x v="451"/>
    <x v="106"/>
    <x v="2"/>
    <x v="99"/>
    <x v="31"/>
    <x v="2"/>
    <x v="11"/>
    <x v="1171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0"/>
    <x v="30"/>
    <x v="38"/>
    <x v="1"/>
    <x v="26"/>
    <x v="33"/>
    <x v="33"/>
    <x v="29"/>
    <x v="29"/>
    <x v="0"/>
    <x v="2951"/>
    <x v="3351"/>
    <x v="229"/>
    <x v="221"/>
    <x v="54"/>
    <x v="714"/>
    <x v="21"/>
    <x v="2"/>
    <x v="109"/>
    <x v="23"/>
    <x v="7"/>
    <x v="19"/>
    <x v="1172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0"/>
    <x v="34"/>
    <x v="42"/>
    <x v="0"/>
    <x v="30"/>
    <x v="37"/>
    <x v="37"/>
    <x v="33"/>
    <x v="33"/>
    <x v="0"/>
    <x v="2952"/>
    <x v="3352"/>
    <x v="1945"/>
    <x v="343"/>
    <x v="13"/>
    <x v="320"/>
    <x v="170"/>
    <x v="2"/>
    <x v="99"/>
    <x v="99"/>
    <x v="1"/>
    <x v="437"/>
    <x v="444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60"/>
    <x v="37"/>
    <x v="46"/>
    <x v="0"/>
    <x v="33"/>
    <x v="40"/>
    <x v="40"/>
    <x v="36"/>
    <x v="36"/>
    <x v="0"/>
    <x v="1174"/>
    <x v="3353"/>
    <x v="1946"/>
    <x v="168"/>
    <x v="65"/>
    <x v="1705"/>
    <x v="98"/>
    <x v="2"/>
    <x v="9"/>
    <x v="26"/>
    <x v="3"/>
    <x v="77"/>
    <x v="8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60"/>
    <x v="40"/>
    <x v="51"/>
    <x v="0"/>
    <x v="36"/>
    <x v="45"/>
    <x v="45"/>
    <x v="41"/>
    <x v="41"/>
    <x v="0"/>
    <x v="875"/>
    <x v="3354"/>
    <x v="1649"/>
    <x v="45"/>
    <x v="21"/>
    <x v="198"/>
    <x v="29"/>
    <x v="2"/>
    <x v="26"/>
    <x v="7"/>
    <x v="3"/>
    <x v="31"/>
    <x v="96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60"/>
    <x v="42"/>
    <x v="62"/>
    <x v="0"/>
    <x v="38"/>
    <x v="47"/>
    <x v="47"/>
    <x v="43"/>
    <x v="43"/>
    <x v="0"/>
    <x v="1677"/>
    <x v="3355"/>
    <x v="1947"/>
    <x v="265"/>
    <x v="11"/>
    <x v="1159"/>
    <x v="149"/>
    <x v="2"/>
    <x v="115"/>
    <x v="22"/>
    <x v="1"/>
    <x v="313"/>
    <x v="132"/>
    <x v="0"/>
    <x v="0"/>
    <x v="1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60"/>
    <x v="27"/>
    <x v="65"/>
    <x v="0"/>
    <x v="23"/>
    <x v="55"/>
    <x v="55"/>
    <x v="51"/>
    <x v="51"/>
    <x v="0"/>
    <x v="2953"/>
    <x v="3356"/>
    <x v="1948"/>
    <x v="325"/>
    <x v="73"/>
    <x v="1398"/>
    <x v="76"/>
    <x v="2"/>
    <x v="139"/>
    <x v="13"/>
    <x v="1"/>
    <x v="192"/>
    <x v="519"/>
    <x v="0"/>
    <x v="0"/>
    <x v="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0"/>
    <x v="30"/>
    <x v="69"/>
    <x v="0"/>
    <x v="26"/>
    <x v="58"/>
    <x v="58"/>
    <x v="54"/>
    <x v="54"/>
    <x v="0"/>
    <x v="2954"/>
    <x v="3357"/>
    <x v="208"/>
    <x v="177"/>
    <x v="85"/>
    <x v="554"/>
    <x v="97"/>
    <x v="2"/>
    <x v="61"/>
    <x v="23"/>
    <x v="3"/>
    <x v="50"/>
    <x v="57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0"/>
    <x v="48"/>
    <x v="71"/>
    <x v="0"/>
    <x v="42"/>
    <x v="60"/>
    <x v="60"/>
    <x v="56"/>
    <x v="56"/>
    <x v="0"/>
    <x v="2955"/>
    <x v="3358"/>
    <x v="48"/>
    <x v="92"/>
    <x v="47"/>
    <x v="826"/>
    <x v="44"/>
    <x v="2"/>
    <x v="19"/>
    <x v="17"/>
    <x v="3"/>
    <x v="43"/>
    <x v="76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60"/>
    <x v="49"/>
    <x v="72"/>
    <x v="0"/>
    <x v="43"/>
    <x v="61"/>
    <x v="61"/>
    <x v="57"/>
    <x v="57"/>
    <x v="0"/>
    <x v="2956"/>
    <x v="3359"/>
    <x v="1051"/>
    <x v="376"/>
    <x v="52"/>
    <x v="1706"/>
    <x v="150"/>
    <x v="1"/>
    <x v="5"/>
    <x v="19"/>
    <x v="3"/>
    <x v="200"/>
    <x v="1000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60"/>
    <x v="50"/>
    <x v="73"/>
    <x v="0"/>
    <x v="44"/>
    <x v="62"/>
    <x v="62"/>
    <x v="58"/>
    <x v="58"/>
    <x v="0"/>
    <x v="2957"/>
    <x v="3360"/>
    <x v="230"/>
    <x v="347"/>
    <x v="53"/>
    <x v="1707"/>
    <x v="56"/>
    <x v="2"/>
    <x v="112"/>
    <x v="31"/>
    <x v="0"/>
    <x v="196"/>
    <x v="19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0"/>
    <x v="51"/>
    <x v="75"/>
    <x v="0"/>
    <x v="45"/>
    <x v="64"/>
    <x v="64"/>
    <x v="60"/>
    <x v="60"/>
    <x v="0"/>
    <x v="391"/>
    <x v="1947"/>
    <x v="827"/>
    <x v="226"/>
    <x v="49"/>
    <x v="200"/>
    <x v="76"/>
    <x v="1"/>
    <x v="21"/>
    <x v="17"/>
    <x v="2"/>
    <x v="46"/>
    <x v="117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60"/>
    <x v="52"/>
    <x v="76"/>
    <x v="0"/>
    <x v="46"/>
    <x v="65"/>
    <x v="65"/>
    <x v="61"/>
    <x v="61"/>
    <x v="0"/>
    <x v="2958"/>
    <x v="3361"/>
    <x v="1355"/>
    <x v="120"/>
    <x v="21"/>
    <x v="186"/>
    <x v="206"/>
    <x v="0"/>
    <x v="55"/>
    <x v="85"/>
    <x v="2"/>
    <x v="302"/>
    <x v="12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60"/>
    <x v="41"/>
    <x v="78"/>
    <x v="0"/>
    <x v="37"/>
    <x v="67"/>
    <x v="67"/>
    <x v="63"/>
    <x v="63"/>
    <x v="0"/>
    <x v="1487"/>
    <x v="3362"/>
    <x v="567"/>
    <x v="575"/>
    <x v="31"/>
    <x v="1708"/>
    <x v="125"/>
    <x v="0"/>
    <x v="10"/>
    <x v="3"/>
    <x v="0"/>
    <x v="204"/>
    <x v="11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60"/>
    <x v="50"/>
    <x v="80"/>
    <x v="0"/>
    <x v="44"/>
    <x v="69"/>
    <x v="69"/>
    <x v="65"/>
    <x v="65"/>
    <x v="0"/>
    <x v="2959"/>
    <x v="3363"/>
    <x v="1949"/>
    <x v="411"/>
    <x v="87"/>
    <x v="183"/>
    <x v="15"/>
    <x v="1"/>
    <x v="115"/>
    <x v="16"/>
    <x v="2"/>
    <x v="252"/>
    <x v="205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0"/>
    <x v="55"/>
    <x v="84"/>
    <x v="0"/>
    <x v="47"/>
    <x v="73"/>
    <x v="73"/>
    <x v="69"/>
    <x v="69"/>
    <x v="0"/>
    <x v="2960"/>
    <x v="3364"/>
    <x v="1950"/>
    <x v="711"/>
    <x v="1"/>
    <x v="863"/>
    <x v="239"/>
    <x v="8"/>
    <x v="48"/>
    <x v="63"/>
    <x v="2"/>
    <x v="175"/>
    <x v="161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60"/>
    <x v="57"/>
    <x v="86"/>
    <x v="0"/>
    <x v="49"/>
    <x v="71"/>
    <x v="71"/>
    <x v="67"/>
    <x v="67"/>
    <x v="0"/>
    <x v="1700"/>
    <x v="3365"/>
    <x v="571"/>
    <x v="150"/>
    <x v="70"/>
    <x v="777"/>
    <x v="29"/>
    <x v="2"/>
    <x v="60"/>
    <x v="2"/>
    <x v="3"/>
    <x v="77"/>
    <x v="1174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7"/>
    <x v="47"/>
    <x v="49"/>
  </r>
  <r>
    <x v="160"/>
    <x v="18"/>
    <x v="88"/>
    <x v="0"/>
    <x v="18"/>
    <x v="75"/>
    <x v="75"/>
    <x v="71"/>
    <x v="71"/>
    <x v="0"/>
    <x v="2961"/>
    <x v="3366"/>
    <x v="1947"/>
    <x v="508"/>
    <x v="63"/>
    <x v="639"/>
    <x v="250"/>
    <x v="1"/>
    <x v="66"/>
    <x v="40"/>
    <x v="7"/>
    <x v="448"/>
    <x v="319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60"/>
    <x v="50"/>
    <x v="89"/>
    <x v="2"/>
    <x v="44"/>
    <x v="76"/>
    <x v="76"/>
    <x v="72"/>
    <x v="72"/>
    <x v="0"/>
    <x v="2962"/>
    <x v="3367"/>
    <x v="1951"/>
    <x v="532"/>
    <x v="52"/>
    <x v="1184"/>
    <x v="207"/>
    <x v="2"/>
    <x v="206"/>
    <x v="10"/>
    <x v="10"/>
    <x v="361"/>
    <x v="864"/>
    <x v="0"/>
    <x v="0"/>
    <x v="18"/>
    <x v="19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8"/>
    <x v="48"/>
    <x v="44"/>
  </r>
  <r>
    <x v="160"/>
    <x v="24"/>
    <x v="94"/>
    <x v="2"/>
    <x v="21"/>
    <x v="81"/>
    <x v="81"/>
    <x v="77"/>
    <x v="77"/>
    <x v="0"/>
    <x v="2963"/>
    <x v="3368"/>
    <x v="1091"/>
    <x v="109"/>
    <x v="123"/>
    <x v="1709"/>
    <x v="51"/>
    <x v="2"/>
    <x v="103"/>
    <x v="10"/>
    <x v="3"/>
    <x v="239"/>
    <x v="9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0"/>
    <x v="59"/>
    <x v="97"/>
    <x v="0"/>
    <x v="51"/>
    <x v="84"/>
    <x v="84"/>
    <x v="80"/>
    <x v="80"/>
    <x v="0"/>
    <x v="2964"/>
    <x v="3369"/>
    <x v="575"/>
    <x v="285"/>
    <x v="124"/>
    <x v="1710"/>
    <x v="45"/>
    <x v="2"/>
    <x v="32"/>
    <x v="23"/>
    <x v="2"/>
    <x v="43"/>
    <x v="115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60"/>
    <x v="60"/>
    <x v="98"/>
    <x v="0"/>
    <x v="52"/>
    <x v="85"/>
    <x v="85"/>
    <x v="81"/>
    <x v="81"/>
    <x v="0"/>
    <x v="2965"/>
    <x v="3370"/>
    <x v="1952"/>
    <x v="291"/>
    <x v="51"/>
    <x v="1711"/>
    <x v="0"/>
    <x v="1"/>
    <x v="206"/>
    <x v="56"/>
    <x v="22"/>
    <x v="449"/>
    <x v="383"/>
    <x v="0"/>
    <x v="0"/>
    <x v="13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60"/>
    <x v="61"/>
    <x v="99"/>
    <x v="0"/>
    <x v="53"/>
    <x v="86"/>
    <x v="86"/>
    <x v="82"/>
    <x v="82"/>
    <x v="0"/>
    <x v="2966"/>
    <x v="3371"/>
    <x v="1953"/>
    <x v="473"/>
    <x v="35"/>
    <x v="1339"/>
    <x v="183"/>
    <x v="8"/>
    <x v="78"/>
    <x v="62"/>
    <x v="14"/>
    <x v="300"/>
    <x v="829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60"/>
    <x v="62"/>
    <x v="100"/>
    <x v="1"/>
    <x v="44"/>
    <x v="87"/>
    <x v="87"/>
    <x v="83"/>
    <x v="83"/>
    <x v="0"/>
    <x v="2967"/>
    <x v="3372"/>
    <x v="1438"/>
    <x v="239"/>
    <x v="125"/>
    <x v="1712"/>
    <x v="203"/>
    <x v="2"/>
    <x v="8"/>
    <x v="19"/>
    <x v="3"/>
    <x v="344"/>
    <x v="70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0"/>
    <x v="11"/>
    <x v="102"/>
    <x v="0"/>
    <x v="11"/>
    <x v="89"/>
    <x v="89"/>
    <x v="85"/>
    <x v="85"/>
    <x v="0"/>
    <x v="2968"/>
    <x v="3373"/>
    <x v="891"/>
    <x v="573"/>
    <x v="40"/>
    <x v="935"/>
    <x v="28"/>
    <x v="2"/>
    <x v="21"/>
    <x v="16"/>
    <x v="2"/>
    <x v="27"/>
    <x v="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60"/>
    <x v="64"/>
    <x v="103"/>
    <x v="0"/>
    <x v="54"/>
    <x v="90"/>
    <x v="90"/>
    <x v="86"/>
    <x v="86"/>
    <x v="0"/>
    <x v="2969"/>
    <x v="3374"/>
    <x v="904"/>
    <x v="304"/>
    <x v="45"/>
    <x v="76"/>
    <x v="93"/>
    <x v="5"/>
    <x v="126"/>
    <x v="34"/>
    <x v="8"/>
    <x v="354"/>
    <x v="10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60"/>
    <x v="65"/>
    <x v="104"/>
    <x v="0"/>
    <x v="55"/>
    <x v="91"/>
    <x v="91"/>
    <x v="87"/>
    <x v="87"/>
    <x v="0"/>
    <x v="2970"/>
    <x v="3375"/>
    <x v="1673"/>
    <x v="699"/>
    <x v="19"/>
    <x v="477"/>
    <x v="94"/>
    <x v="2"/>
    <x v="9"/>
    <x v="8"/>
    <x v="3"/>
    <x v="84"/>
    <x v="837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60"/>
    <x v="66"/>
    <x v="105"/>
    <x v="0"/>
    <x v="56"/>
    <x v="92"/>
    <x v="92"/>
    <x v="88"/>
    <x v="88"/>
    <x v="0"/>
    <x v="1070"/>
    <x v="3376"/>
    <x v="478"/>
    <x v="188"/>
    <x v="15"/>
    <x v="102"/>
    <x v="56"/>
    <x v="2"/>
    <x v="103"/>
    <x v="22"/>
    <x v="3"/>
    <x v="153"/>
    <x v="23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60"/>
    <x v="67"/>
    <x v="106"/>
    <x v="0"/>
    <x v="57"/>
    <x v="93"/>
    <x v="93"/>
    <x v="89"/>
    <x v="89"/>
    <x v="0"/>
    <x v="825"/>
    <x v="3377"/>
    <x v="262"/>
    <x v="434"/>
    <x v="38"/>
    <x v="259"/>
    <x v="49"/>
    <x v="0"/>
    <x v="69"/>
    <x v="31"/>
    <x v="3"/>
    <x v="163"/>
    <x v="58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0"/>
    <x v="68"/>
    <x v="107"/>
    <x v="0"/>
    <x v="58"/>
    <x v="94"/>
    <x v="94"/>
    <x v="90"/>
    <x v="90"/>
    <x v="0"/>
    <x v="2971"/>
    <x v="3378"/>
    <x v="1954"/>
    <x v="4"/>
    <x v="1"/>
    <x v="1201"/>
    <x v="93"/>
    <x v="7"/>
    <x v="64"/>
    <x v="7"/>
    <x v="4"/>
    <x v="289"/>
    <x v="95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60"/>
    <x v="27"/>
    <x v="108"/>
    <x v="0"/>
    <x v="23"/>
    <x v="95"/>
    <x v="95"/>
    <x v="91"/>
    <x v="91"/>
    <x v="0"/>
    <x v="2972"/>
    <x v="3379"/>
    <x v="1888"/>
    <x v="548"/>
    <x v="52"/>
    <x v="224"/>
    <x v="239"/>
    <x v="2"/>
    <x v="25"/>
    <x v="9"/>
    <x v="1"/>
    <x v="450"/>
    <x v="87"/>
    <x v="0"/>
    <x v="0"/>
    <x v="0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0"/>
    <x v="24"/>
    <x v="109"/>
    <x v="0"/>
    <x v="21"/>
    <x v="96"/>
    <x v="96"/>
    <x v="92"/>
    <x v="92"/>
    <x v="0"/>
    <x v="2973"/>
    <x v="3380"/>
    <x v="743"/>
    <x v="83"/>
    <x v="83"/>
    <x v="1713"/>
    <x v="122"/>
    <x v="2"/>
    <x v="20"/>
    <x v="4"/>
    <x v="4"/>
    <x v="162"/>
    <x v="78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1"/>
    <x v="24"/>
    <x v="31"/>
    <x v="0"/>
    <x v="21"/>
    <x v="27"/>
    <x v="27"/>
    <x v="23"/>
    <x v="23"/>
    <x v="0"/>
    <x v="2974"/>
    <x v="3381"/>
    <x v="1955"/>
    <x v="257"/>
    <x v="37"/>
    <x v="607"/>
    <x v="69"/>
    <x v="2"/>
    <x v="99"/>
    <x v="10"/>
    <x v="2"/>
    <x v="154"/>
    <x v="7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1"/>
    <x v="27"/>
    <x v="35"/>
    <x v="1"/>
    <x v="23"/>
    <x v="30"/>
    <x v="30"/>
    <x v="26"/>
    <x v="26"/>
    <x v="0"/>
    <x v="2975"/>
    <x v="3382"/>
    <x v="1956"/>
    <x v="481"/>
    <x v="49"/>
    <x v="1235"/>
    <x v="43"/>
    <x v="2"/>
    <x v="51"/>
    <x v="19"/>
    <x v="3"/>
    <x v="82"/>
    <x v="1175"/>
    <x v="0"/>
    <x v="0"/>
    <x v="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1"/>
    <x v="30"/>
    <x v="38"/>
    <x v="1"/>
    <x v="26"/>
    <x v="33"/>
    <x v="33"/>
    <x v="29"/>
    <x v="29"/>
    <x v="0"/>
    <x v="2976"/>
    <x v="3383"/>
    <x v="1346"/>
    <x v="548"/>
    <x v="33"/>
    <x v="336"/>
    <x v="25"/>
    <x v="1"/>
    <x v="5"/>
    <x v="19"/>
    <x v="2"/>
    <x v="184"/>
    <x v="1176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1"/>
    <x v="34"/>
    <x v="42"/>
    <x v="0"/>
    <x v="30"/>
    <x v="37"/>
    <x v="37"/>
    <x v="33"/>
    <x v="33"/>
    <x v="0"/>
    <x v="2977"/>
    <x v="3384"/>
    <x v="1957"/>
    <x v="74"/>
    <x v="17"/>
    <x v="1172"/>
    <x v="84"/>
    <x v="7"/>
    <x v="69"/>
    <x v="60"/>
    <x v="1"/>
    <x v="118"/>
    <x v="36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9"/>
    <x v="49"/>
    <x v="30"/>
  </r>
  <r>
    <x v="161"/>
    <x v="37"/>
    <x v="46"/>
    <x v="0"/>
    <x v="33"/>
    <x v="40"/>
    <x v="40"/>
    <x v="36"/>
    <x v="36"/>
    <x v="0"/>
    <x v="1396"/>
    <x v="3385"/>
    <x v="219"/>
    <x v="82"/>
    <x v="45"/>
    <x v="804"/>
    <x v="21"/>
    <x v="1"/>
    <x v="60"/>
    <x v="8"/>
    <x v="1"/>
    <x v="156"/>
    <x v="38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61"/>
    <x v="40"/>
    <x v="51"/>
    <x v="0"/>
    <x v="36"/>
    <x v="45"/>
    <x v="45"/>
    <x v="41"/>
    <x v="41"/>
    <x v="0"/>
    <x v="2978"/>
    <x v="3386"/>
    <x v="412"/>
    <x v="77"/>
    <x v="65"/>
    <x v="612"/>
    <x v="24"/>
    <x v="1"/>
    <x v="60"/>
    <x v="7"/>
    <x v="2"/>
    <x v="72"/>
    <x v="117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61"/>
    <x v="42"/>
    <x v="62"/>
    <x v="0"/>
    <x v="38"/>
    <x v="47"/>
    <x v="47"/>
    <x v="43"/>
    <x v="43"/>
    <x v="0"/>
    <x v="2979"/>
    <x v="3387"/>
    <x v="1012"/>
    <x v="8"/>
    <x v="13"/>
    <x v="427"/>
    <x v="40"/>
    <x v="1"/>
    <x v="84"/>
    <x v="8"/>
    <x v="0"/>
    <x v="344"/>
    <x v="276"/>
    <x v="0"/>
    <x v="0"/>
    <x v="1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61"/>
    <x v="27"/>
    <x v="65"/>
    <x v="0"/>
    <x v="23"/>
    <x v="55"/>
    <x v="55"/>
    <x v="51"/>
    <x v="51"/>
    <x v="0"/>
    <x v="2980"/>
    <x v="3388"/>
    <x v="778"/>
    <x v="186"/>
    <x v="68"/>
    <x v="1714"/>
    <x v="19"/>
    <x v="2"/>
    <x v="80"/>
    <x v="15"/>
    <x v="0"/>
    <x v="52"/>
    <x v="371"/>
    <x v="0"/>
    <x v="0"/>
    <x v="8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1"/>
    <x v="30"/>
    <x v="69"/>
    <x v="0"/>
    <x v="26"/>
    <x v="58"/>
    <x v="58"/>
    <x v="54"/>
    <x v="54"/>
    <x v="0"/>
    <x v="2981"/>
    <x v="3389"/>
    <x v="1301"/>
    <x v="55"/>
    <x v="74"/>
    <x v="1555"/>
    <x v="43"/>
    <x v="2"/>
    <x v="5"/>
    <x v="23"/>
    <x v="0"/>
    <x v="86"/>
    <x v="117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1"/>
    <x v="48"/>
    <x v="71"/>
    <x v="0"/>
    <x v="42"/>
    <x v="60"/>
    <x v="60"/>
    <x v="56"/>
    <x v="56"/>
    <x v="0"/>
    <x v="2982"/>
    <x v="3390"/>
    <x v="27"/>
    <x v="61"/>
    <x v="91"/>
    <x v="1715"/>
    <x v="26"/>
    <x v="2"/>
    <x v="19"/>
    <x v="17"/>
    <x v="1"/>
    <x v="25"/>
    <x v="9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61"/>
    <x v="49"/>
    <x v="72"/>
    <x v="0"/>
    <x v="43"/>
    <x v="61"/>
    <x v="61"/>
    <x v="57"/>
    <x v="57"/>
    <x v="0"/>
    <x v="2983"/>
    <x v="3391"/>
    <x v="761"/>
    <x v="695"/>
    <x v="70"/>
    <x v="1716"/>
    <x v="149"/>
    <x v="2"/>
    <x v="56"/>
    <x v="16"/>
    <x v="3"/>
    <x v="246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61"/>
    <x v="50"/>
    <x v="73"/>
    <x v="0"/>
    <x v="44"/>
    <x v="62"/>
    <x v="62"/>
    <x v="58"/>
    <x v="58"/>
    <x v="0"/>
    <x v="2984"/>
    <x v="3392"/>
    <x v="640"/>
    <x v="256"/>
    <x v="93"/>
    <x v="197"/>
    <x v="13"/>
    <x v="2"/>
    <x v="121"/>
    <x v="19"/>
    <x v="0"/>
    <x v="280"/>
    <x v="330"/>
    <x v="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1"/>
    <x v="51"/>
    <x v="75"/>
    <x v="0"/>
    <x v="45"/>
    <x v="64"/>
    <x v="64"/>
    <x v="60"/>
    <x v="60"/>
    <x v="0"/>
    <x v="2985"/>
    <x v="3393"/>
    <x v="1492"/>
    <x v="201"/>
    <x v="28"/>
    <x v="1531"/>
    <x v="25"/>
    <x v="0"/>
    <x v="19"/>
    <x v="17"/>
    <x v="3"/>
    <x v="28"/>
    <x v="55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61"/>
    <x v="52"/>
    <x v="76"/>
    <x v="0"/>
    <x v="46"/>
    <x v="65"/>
    <x v="65"/>
    <x v="61"/>
    <x v="61"/>
    <x v="0"/>
    <x v="2986"/>
    <x v="3394"/>
    <x v="879"/>
    <x v="177"/>
    <x v="50"/>
    <x v="1250"/>
    <x v="13"/>
    <x v="1"/>
    <x v="60"/>
    <x v="65"/>
    <x v="0"/>
    <x v="239"/>
    <x v="50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61"/>
    <x v="41"/>
    <x v="78"/>
    <x v="0"/>
    <x v="37"/>
    <x v="67"/>
    <x v="67"/>
    <x v="63"/>
    <x v="63"/>
    <x v="0"/>
    <x v="2987"/>
    <x v="3395"/>
    <x v="1514"/>
    <x v="108"/>
    <x v="28"/>
    <x v="198"/>
    <x v="122"/>
    <x v="0"/>
    <x v="64"/>
    <x v="2"/>
    <x v="1"/>
    <x v="201"/>
    <x v="27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61"/>
    <x v="50"/>
    <x v="80"/>
    <x v="0"/>
    <x v="44"/>
    <x v="69"/>
    <x v="69"/>
    <x v="65"/>
    <x v="65"/>
    <x v="0"/>
    <x v="2988"/>
    <x v="247"/>
    <x v="1371"/>
    <x v="511"/>
    <x v="87"/>
    <x v="197"/>
    <x v="79"/>
    <x v="2"/>
    <x v="34"/>
    <x v="23"/>
    <x v="3"/>
    <x v="93"/>
    <x v="8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1"/>
    <x v="55"/>
    <x v="84"/>
    <x v="0"/>
    <x v="47"/>
    <x v="73"/>
    <x v="73"/>
    <x v="69"/>
    <x v="69"/>
    <x v="0"/>
    <x v="2989"/>
    <x v="3396"/>
    <x v="1958"/>
    <x v="504"/>
    <x v="1"/>
    <x v="613"/>
    <x v="75"/>
    <x v="0"/>
    <x v="69"/>
    <x v="58"/>
    <x v="4"/>
    <x v="155"/>
    <x v="442"/>
    <x v="0"/>
    <x v="0"/>
    <x v="8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61"/>
    <x v="57"/>
    <x v="86"/>
    <x v="0"/>
    <x v="49"/>
    <x v="71"/>
    <x v="71"/>
    <x v="67"/>
    <x v="67"/>
    <x v="0"/>
    <x v="2990"/>
    <x v="3397"/>
    <x v="732"/>
    <x v="133"/>
    <x v="30"/>
    <x v="412"/>
    <x v="43"/>
    <x v="2"/>
    <x v="72"/>
    <x v="2"/>
    <x v="3"/>
    <x v="115"/>
    <x v="8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61"/>
    <x v="18"/>
    <x v="88"/>
    <x v="0"/>
    <x v="18"/>
    <x v="75"/>
    <x v="75"/>
    <x v="71"/>
    <x v="71"/>
    <x v="0"/>
    <x v="2991"/>
    <x v="3398"/>
    <x v="1155"/>
    <x v="397"/>
    <x v="63"/>
    <x v="1061"/>
    <x v="273"/>
    <x v="2"/>
    <x v="135"/>
    <x v="51"/>
    <x v="7"/>
    <x v="58"/>
    <x v="44"/>
    <x v="0"/>
    <x v="0"/>
    <x v="5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61"/>
    <x v="50"/>
    <x v="89"/>
    <x v="2"/>
    <x v="44"/>
    <x v="76"/>
    <x v="76"/>
    <x v="72"/>
    <x v="72"/>
    <x v="0"/>
    <x v="2992"/>
    <x v="3399"/>
    <x v="1777"/>
    <x v="548"/>
    <x v="67"/>
    <x v="1717"/>
    <x v="159"/>
    <x v="1"/>
    <x v="207"/>
    <x v="35"/>
    <x v="7"/>
    <x v="451"/>
    <x v="449"/>
    <x v="0"/>
    <x v="0"/>
    <x v="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1"/>
    <x v="24"/>
    <x v="94"/>
    <x v="2"/>
    <x v="21"/>
    <x v="81"/>
    <x v="81"/>
    <x v="77"/>
    <x v="77"/>
    <x v="0"/>
    <x v="2993"/>
    <x v="3400"/>
    <x v="343"/>
    <x v="301"/>
    <x v="126"/>
    <x v="1718"/>
    <x v="94"/>
    <x v="2"/>
    <x v="99"/>
    <x v="6"/>
    <x v="3"/>
    <x v="52"/>
    <x v="37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1"/>
    <x v="59"/>
    <x v="97"/>
    <x v="0"/>
    <x v="51"/>
    <x v="84"/>
    <x v="84"/>
    <x v="80"/>
    <x v="80"/>
    <x v="0"/>
    <x v="2994"/>
    <x v="3401"/>
    <x v="27"/>
    <x v="389"/>
    <x v="124"/>
    <x v="1719"/>
    <x v="44"/>
    <x v="1"/>
    <x v="32"/>
    <x v="16"/>
    <x v="3"/>
    <x v="62"/>
    <x v="99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61"/>
    <x v="60"/>
    <x v="98"/>
    <x v="0"/>
    <x v="52"/>
    <x v="85"/>
    <x v="85"/>
    <x v="81"/>
    <x v="81"/>
    <x v="0"/>
    <x v="2995"/>
    <x v="3402"/>
    <x v="1959"/>
    <x v="559"/>
    <x v="35"/>
    <x v="1720"/>
    <x v="261"/>
    <x v="1"/>
    <x v="195"/>
    <x v="102"/>
    <x v="34"/>
    <x v="452"/>
    <x v="109"/>
    <x v="0"/>
    <x v="0"/>
    <x v="19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61"/>
    <x v="61"/>
    <x v="99"/>
    <x v="0"/>
    <x v="53"/>
    <x v="86"/>
    <x v="86"/>
    <x v="82"/>
    <x v="82"/>
    <x v="0"/>
    <x v="2996"/>
    <x v="3403"/>
    <x v="735"/>
    <x v="264"/>
    <x v="58"/>
    <x v="5"/>
    <x v="50"/>
    <x v="1"/>
    <x v="66"/>
    <x v="175"/>
    <x v="13"/>
    <x v="16"/>
    <x v="379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61"/>
    <x v="62"/>
    <x v="100"/>
    <x v="1"/>
    <x v="44"/>
    <x v="87"/>
    <x v="87"/>
    <x v="83"/>
    <x v="83"/>
    <x v="0"/>
    <x v="2997"/>
    <x v="3404"/>
    <x v="532"/>
    <x v="393"/>
    <x v="111"/>
    <x v="1721"/>
    <x v="62"/>
    <x v="1"/>
    <x v="62"/>
    <x v="22"/>
    <x v="0"/>
    <x v="190"/>
    <x v="1026"/>
    <x v="0"/>
    <x v="0"/>
    <x v="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1"/>
    <x v="11"/>
    <x v="102"/>
    <x v="0"/>
    <x v="11"/>
    <x v="89"/>
    <x v="89"/>
    <x v="85"/>
    <x v="85"/>
    <x v="0"/>
    <x v="2998"/>
    <x v="3405"/>
    <x v="1830"/>
    <x v="405"/>
    <x v="50"/>
    <x v="531"/>
    <x v="26"/>
    <x v="2"/>
    <x v="11"/>
    <x v="16"/>
    <x v="3"/>
    <x v="25"/>
    <x v="46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61"/>
    <x v="64"/>
    <x v="103"/>
    <x v="0"/>
    <x v="54"/>
    <x v="90"/>
    <x v="90"/>
    <x v="86"/>
    <x v="86"/>
    <x v="0"/>
    <x v="2999"/>
    <x v="3406"/>
    <x v="1729"/>
    <x v="224"/>
    <x v="32"/>
    <x v="33"/>
    <x v="222"/>
    <x v="8"/>
    <x v="51"/>
    <x v="100"/>
    <x v="4"/>
    <x v="408"/>
    <x v="975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61"/>
    <x v="65"/>
    <x v="104"/>
    <x v="0"/>
    <x v="55"/>
    <x v="91"/>
    <x v="91"/>
    <x v="87"/>
    <x v="87"/>
    <x v="0"/>
    <x v="3000"/>
    <x v="3407"/>
    <x v="1297"/>
    <x v="509"/>
    <x v="19"/>
    <x v="432"/>
    <x v="58"/>
    <x v="1"/>
    <x v="19"/>
    <x v="2"/>
    <x v="3"/>
    <x v="131"/>
    <x v="43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61"/>
    <x v="66"/>
    <x v="105"/>
    <x v="0"/>
    <x v="56"/>
    <x v="92"/>
    <x v="92"/>
    <x v="88"/>
    <x v="88"/>
    <x v="0"/>
    <x v="3001"/>
    <x v="3408"/>
    <x v="1960"/>
    <x v="510"/>
    <x v="65"/>
    <x v="320"/>
    <x v="51"/>
    <x v="1"/>
    <x v="95"/>
    <x v="23"/>
    <x v="2"/>
    <x v="136"/>
    <x v="351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61"/>
    <x v="67"/>
    <x v="106"/>
    <x v="0"/>
    <x v="57"/>
    <x v="93"/>
    <x v="93"/>
    <x v="89"/>
    <x v="89"/>
    <x v="0"/>
    <x v="1875"/>
    <x v="3409"/>
    <x v="844"/>
    <x v="532"/>
    <x v="54"/>
    <x v="616"/>
    <x v="64"/>
    <x v="0"/>
    <x v="10"/>
    <x v="13"/>
    <x v="3"/>
    <x v="10"/>
    <x v="23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1"/>
    <x v="68"/>
    <x v="107"/>
    <x v="0"/>
    <x v="58"/>
    <x v="94"/>
    <x v="94"/>
    <x v="90"/>
    <x v="90"/>
    <x v="0"/>
    <x v="3002"/>
    <x v="3410"/>
    <x v="1961"/>
    <x v="4"/>
    <x v="2"/>
    <x v="92"/>
    <x v="293"/>
    <x v="4"/>
    <x v="103"/>
    <x v="54"/>
    <x v="5"/>
    <x v="1"/>
    <x v="167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61"/>
    <x v="27"/>
    <x v="108"/>
    <x v="0"/>
    <x v="23"/>
    <x v="95"/>
    <x v="95"/>
    <x v="91"/>
    <x v="91"/>
    <x v="0"/>
    <x v="3003"/>
    <x v="3411"/>
    <x v="211"/>
    <x v="69"/>
    <x v="35"/>
    <x v="202"/>
    <x v="88"/>
    <x v="2"/>
    <x v="54"/>
    <x v="15"/>
    <x v="3"/>
    <x v="261"/>
    <x v="5"/>
    <x v="0"/>
    <x v="0"/>
    <x v="4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1"/>
    <x v="24"/>
    <x v="109"/>
    <x v="0"/>
    <x v="21"/>
    <x v="96"/>
    <x v="96"/>
    <x v="92"/>
    <x v="92"/>
    <x v="0"/>
    <x v="3004"/>
    <x v="580"/>
    <x v="1943"/>
    <x v="189"/>
    <x v="83"/>
    <x v="1722"/>
    <x v="75"/>
    <x v="1"/>
    <x v="93"/>
    <x v="96"/>
    <x v="1"/>
    <x v="253"/>
    <x v="4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2"/>
    <x v="24"/>
    <x v="31"/>
    <x v="0"/>
    <x v="21"/>
    <x v="27"/>
    <x v="27"/>
    <x v="23"/>
    <x v="23"/>
    <x v="0"/>
    <x v="3005"/>
    <x v="3412"/>
    <x v="823"/>
    <x v="94"/>
    <x v="52"/>
    <x v="1723"/>
    <x v="209"/>
    <x v="2"/>
    <x v="69"/>
    <x v="2"/>
    <x v="0"/>
    <x v="172"/>
    <x v="224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2"/>
    <x v="27"/>
    <x v="35"/>
    <x v="1"/>
    <x v="23"/>
    <x v="30"/>
    <x v="30"/>
    <x v="26"/>
    <x v="26"/>
    <x v="0"/>
    <x v="3006"/>
    <x v="3413"/>
    <x v="1470"/>
    <x v="203"/>
    <x v="49"/>
    <x v="1724"/>
    <x v="43"/>
    <x v="7"/>
    <x v="80"/>
    <x v="8"/>
    <x v="5"/>
    <x v="10"/>
    <x v="1179"/>
    <x v="0"/>
    <x v="0"/>
    <x v="14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2"/>
    <x v="30"/>
    <x v="38"/>
    <x v="1"/>
    <x v="26"/>
    <x v="33"/>
    <x v="33"/>
    <x v="29"/>
    <x v="29"/>
    <x v="0"/>
    <x v="3007"/>
    <x v="3414"/>
    <x v="1962"/>
    <x v="190"/>
    <x v="31"/>
    <x v="1190"/>
    <x v="106"/>
    <x v="0"/>
    <x v="48"/>
    <x v="31"/>
    <x v="5"/>
    <x v="22"/>
    <x v="118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2"/>
    <x v="34"/>
    <x v="42"/>
    <x v="0"/>
    <x v="30"/>
    <x v="37"/>
    <x v="37"/>
    <x v="33"/>
    <x v="33"/>
    <x v="0"/>
    <x v="3008"/>
    <x v="3415"/>
    <x v="1963"/>
    <x v="479"/>
    <x v="48"/>
    <x v="1153"/>
    <x v="135"/>
    <x v="7"/>
    <x v="67"/>
    <x v="24"/>
    <x v="8"/>
    <x v="271"/>
    <x v="72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62"/>
    <x v="37"/>
    <x v="46"/>
    <x v="0"/>
    <x v="33"/>
    <x v="40"/>
    <x v="40"/>
    <x v="36"/>
    <x v="36"/>
    <x v="0"/>
    <x v="3009"/>
    <x v="960"/>
    <x v="896"/>
    <x v="578"/>
    <x v="18"/>
    <x v="754"/>
    <x v="108"/>
    <x v="1"/>
    <x v="60"/>
    <x v="26"/>
    <x v="1"/>
    <x v="93"/>
    <x v="92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62"/>
    <x v="40"/>
    <x v="51"/>
    <x v="0"/>
    <x v="36"/>
    <x v="45"/>
    <x v="45"/>
    <x v="41"/>
    <x v="41"/>
    <x v="0"/>
    <x v="2165"/>
    <x v="3416"/>
    <x v="200"/>
    <x v="299"/>
    <x v="65"/>
    <x v="722"/>
    <x v="37"/>
    <x v="0"/>
    <x v="13"/>
    <x v="50"/>
    <x v="2"/>
    <x v="148"/>
    <x v="100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62"/>
    <x v="42"/>
    <x v="62"/>
    <x v="0"/>
    <x v="38"/>
    <x v="47"/>
    <x v="47"/>
    <x v="43"/>
    <x v="43"/>
    <x v="0"/>
    <x v="1640"/>
    <x v="3417"/>
    <x v="1731"/>
    <x v="205"/>
    <x v="55"/>
    <x v="717"/>
    <x v="146"/>
    <x v="2"/>
    <x v="93"/>
    <x v="13"/>
    <x v="1"/>
    <x v="230"/>
    <x v="293"/>
    <x v="0"/>
    <x v="0"/>
    <x v="1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62"/>
    <x v="27"/>
    <x v="65"/>
    <x v="0"/>
    <x v="23"/>
    <x v="55"/>
    <x v="55"/>
    <x v="51"/>
    <x v="51"/>
    <x v="0"/>
    <x v="3010"/>
    <x v="1287"/>
    <x v="469"/>
    <x v="204"/>
    <x v="82"/>
    <x v="573"/>
    <x v="108"/>
    <x v="1"/>
    <x v="44"/>
    <x v="31"/>
    <x v="4"/>
    <x v="179"/>
    <x v="803"/>
    <x v="0"/>
    <x v="0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2"/>
    <x v="30"/>
    <x v="69"/>
    <x v="0"/>
    <x v="26"/>
    <x v="58"/>
    <x v="58"/>
    <x v="54"/>
    <x v="54"/>
    <x v="0"/>
    <x v="3011"/>
    <x v="3418"/>
    <x v="548"/>
    <x v="242"/>
    <x v="76"/>
    <x v="1725"/>
    <x v="76"/>
    <x v="2"/>
    <x v="61"/>
    <x v="18"/>
    <x v="2"/>
    <x v="110"/>
    <x v="43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2"/>
    <x v="48"/>
    <x v="71"/>
    <x v="0"/>
    <x v="42"/>
    <x v="60"/>
    <x v="60"/>
    <x v="56"/>
    <x v="56"/>
    <x v="0"/>
    <x v="3012"/>
    <x v="3419"/>
    <x v="386"/>
    <x v="254"/>
    <x v="86"/>
    <x v="1726"/>
    <x v="45"/>
    <x v="2"/>
    <x v="26"/>
    <x v="18"/>
    <x v="3"/>
    <x v="81"/>
    <x v="1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62"/>
    <x v="49"/>
    <x v="72"/>
    <x v="0"/>
    <x v="43"/>
    <x v="61"/>
    <x v="61"/>
    <x v="57"/>
    <x v="57"/>
    <x v="0"/>
    <x v="3013"/>
    <x v="3420"/>
    <x v="1659"/>
    <x v="712"/>
    <x v="33"/>
    <x v="1727"/>
    <x v="170"/>
    <x v="1"/>
    <x v="64"/>
    <x v="26"/>
    <x v="3"/>
    <x v="154"/>
    <x v="71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62"/>
    <x v="50"/>
    <x v="73"/>
    <x v="0"/>
    <x v="44"/>
    <x v="62"/>
    <x v="62"/>
    <x v="58"/>
    <x v="58"/>
    <x v="0"/>
    <x v="3014"/>
    <x v="3421"/>
    <x v="221"/>
    <x v="584"/>
    <x v="93"/>
    <x v="492"/>
    <x v="69"/>
    <x v="2"/>
    <x v="123"/>
    <x v="16"/>
    <x v="3"/>
    <x v="168"/>
    <x v="748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2"/>
    <x v="51"/>
    <x v="75"/>
    <x v="0"/>
    <x v="45"/>
    <x v="64"/>
    <x v="64"/>
    <x v="60"/>
    <x v="60"/>
    <x v="0"/>
    <x v="1986"/>
    <x v="3422"/>
    <x v="548"/>
    <x v="108"/>
    <x v="31"/>
    <x v="1728"/>
    <x v="106"/>
    <x v="1"/>
    <x v="32"/>
    <x v="17"/>
    <x v="3"/>
    <x v="128"/>
    <x v="75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62"/>
    <x v="52"/>
    <x v="76"/>
    <x v="0"/>
    <x v="46"/>
    <x v="65"/>
    <x v="65"/>
    <x v="61"/>
    <x v="61"/>
    <x v="0"/>
    <x v="3015"/>
    <x v="3423"/>
    <x v="1154"/>
    <x v="183"/>
    <x v="56"/>
    <x v="1729"/>
    <x v="137"/>
    <x v="7"/>
    <x v="7"/>
    <x v="58"/>
    <x v="1"/>
    <x v="196"/>
    <x v="12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62"/>
    <x v="41"/>
    <x v="78"/>
    <x v="0"/>
    <x v="37"/>
    <x v="67"/>
    <x v="67"/>
    <x v="63"/>
    <x v="63"/>
    <x v="0"/>
    <x v="1643"/>
    <x v="3424"/>
    <x v="1964"/>
    <x v="121"/>
    <x v="54"/>
    <x v="1342"/>
    <x v="209"/>
    <x v="2"/>
    <x v="64"/>
    <x v="8"/>
    <x v="0"/>
    <x v="290"/>
    <x v="44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62"/>
    <x v="50"/>
    <x v="80"/>
    <x v="0"/>
    <x v="44"/>
    <x v="69"/>
    <x v="69"/>
    <x v="65"/>
    <x v="65"/>
    <x v="0"/>
    <x v="3016"/>
    <x v="3425"/>
    <x v="1965"/>
    <x v="613"/>
    <x v="101"/>
    <x v="152"/>
    <x v="58"/>
    <x v="1"/>
    <x v="67"/>
    <x v="22"/>
    <x v="2"/>
    <x v="192"/>
    <x v="391"/>
    <x v="0"/>
    <x v="0"/>
    <x v="2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2"/>
    <x v="55"/>
    <x v="84"/>
    <x v="0"/>
    <x v="47"/>
    <x v="73"/>
    <x v="73"/>
    <x v="69"/>
    <x v="69"/>
    <x v="0"/>
    <x v="3017"/>
    <x v="3426"/>
    <x v="1966"/>
    <x v="713"/>
    <x v="5"/>
    <x v="1180"/>
    <x v="172"/>
    <x v="7"/>
    <x v="51"/>
    <x v="46"/>
    <x v="5"/>
    <x v="357"/>
    <x v="588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62"/>
    <x v="57"/>
    <x v="86"/>
    <x v="0"/>
    <x v="49"/>
    <x v="71"/>
    <x v="71"/>
    <x v="67"/>
    <x v="67"/>
    <x v="0"/>
    <x v="2906"/>
    <x v="3427"/>
    <x v="1055"/>
    <x v="83"/>
    <x v="26"/>
    <x v="1530"/>
    <x v="33"/>
    <x v="2"/>
    <x v="9"/>
    <x v="2"/>
    <x v="1"/>
    <x v="184"/>
    <x v="73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62"/>
    <x v="18"/>
    <x v="88"/>
    <x v="0"/>
    <x v="18"/>
    <x v="75"/>
    <x v="75"/>
    <x v="71"/>
    <x v="71"/>
    <x v="0"/>
    <x v="3018"/>
    <x v="3428"/>
    <x v="1967"/>
    <x v="403"/>
    <x v="51"/>
    <x v="1730"/>
    <x v="288"/>
    <x v="2"/>
    <x v="25"/>
    <x v="126"/>
    <x v="7"/>
    <x v="95"/>
    <x v="386"/>
    <x v="0"/>
    <x v="0"/>
    <x v="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62"/>
    <x v="50"/>
    <x v="89"/>
    <x v="2"/>
    <x v="44"/>
    <x v="76"/>
    <x v="76"/>
    <x v="72"/>
    <x v="72"/>
    <x v="0"/>
    <x v="3019"/>
    <x v="3429"/>
    <x v="1864"/>
    <x v="372"/>
    <x v="33"/>
    <x v="1731"/>
    <x v="253"/>
    <x v="4"/>
    <x v="140"/>
    <x v="35"/>
    <x v="1"/>
    <x v="267"/>
    <x v="442"/>
    <x v="0"/>
    <x v="0"/>
    <x v="5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2"/>
    <x v="24"/>
    <x v="94"/>
    <x v="2"/>
    <x v="21"/>
    <x v="81"/>
    <x v="81"/>
    <x v="77"/>
    <x v="77"/>
    <x v="0"/>
    <x v="3020"/>
    <x v="3430"/>
    <x v="506"/>
    <x v="268"/>
    <x v="127"/>
    <x v="1732"/>
    <x v="150"/>
    <x v="2"/>
    <x v="109"/>
    <x v="26"/>
    <x v="1"/>
    <x v="52"/>
    <x v="8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2"/>
    <x v="59"/>
    <x v="97"/>
    <x v="0"/>
    <x v="51"/>
    <x v="84"/>
    <x v="84"/>
    <x v="80"/>
    <x v="80"/>
    <x v="0"/>
    <x v="3021"/>
    <x v="3431"/>
    <x v="1937"/>
    <x v="458"/>
    <x v="128"/>
    <x v="1733"/>
    <x v="68"/>
    <x v="2"/>
    <x v="32"/>
    <x v="23"/>
    <x v="3"/>
    <x v="32"/>
    <x v="15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62"/>
    <x v="60"/>
    <x v="98"/>
    <x v="0"/>
    <x v="52"/>
    <x v="85"/>
    <x v="85"/>
    <x v="81"/>
    <x v="81"/>
    <x v="0"/>
    <x v="3022"/>
    <x v="3432"/>
    <x v="1968"/>
    <x v="602"/>
    <x v="51"/>
    <x v="1734"/>
    <x v="67"/>
    <x v="2"/>
    <x v="203"/>
    <x v="152"/>
    <x v="35"/>
    <x v="119"/>
    <x v="354"/>
    <x v="0"/>
    <x v="0"/>
    <x v="15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62"/>
    <x v="61"/>
    <x v="99"/>
    <x v="0"/>
    <x v="53"/>
    <x v="86"/>
    <x v="86"/>
    <x v="82"/>
    <x v="82"/>
    <x v="0"/>
    <x v="3023"/>
    <x v="3433"/>
    <x v="1969"/>
    <x v="47"/>
    <x v="70"/>
    <x v="1696"/>
    <x v="96"/>
    <x v="0"/>
    <x v="46"/>
    <x v="176"/>
    <x v="23"/>
    <x v="111"/>
    <x v="413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62"/>
    <x v="62"/>
    <x v="100"/>
    <x v="1"/>
    <x v="44"/>
    <x v="87"/>
    <x v="87"/>
    <x v="83"/>
    <x v="83"/>
    <x v="0"/>
    <x v="3024"/>
    <x v="3434"/>
    <x v="1547"/>
    <x v="99"/>
    <x v="110"/>
    <x v="1735"/>
    <x v="134"/>
    <x v="2"/>
    <x v="8"/>
    <x v="19"/>
    <x v="3"/>
    <x v="299"/>
    <x v="174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2"/>
    <x v="11"/>
    <x v="102"/>
    <x v="0"/>
    <x v="11"/>
    <x v="89"/>
    <x v="89"/>
    <x v="85"/>
    <x v="85"/>
    <x v="0"/>
    <x v="3025"/>
    <x v="3435"/>
    <x v="891"/>
    <x v="116"/>
    <x v="40"/>
    <x v="381"/>
    <x v="26"/>
    <x v="2"/>
    <x v="19"/>
    <x v="19"/>
    <x v="3"/>
    <x v="27"/>
    <x v="39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50"/>
    <x v="50"/>
    <x v="11"/>
  </r>
  <r>
    <x v="162"/>
    <x v="64"/>
    <x v="103"/>
    <x v="0"/>
    <x v="54"/>
    <x v="90"/>
    <x v="90"/>
    <x v="86"/>
    <x v="86"/>
    <x v="0"/>
    <x v="1371"/>
    <x v="3436"/>
    <x v="1836"/>
    <x v="223"/>
    <x v="45"/>
    <x v="231"/>
    <x v="238"/>
    <x v="4"/>
    <x v="44"/>
    <x v="48"/>
    <x v="1"/>
    <x v="400"/>
    <x v="557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62"/>
    <x v="65"/>
    <x v="104"/>
    <x v="0"/>
    <x v="55"/>
    <x v="91"/>
    <x v="91"/>
    <x v="87"/>
    <x v="87"/>
    <x v="0"/>
    <x v="3026"/>
    <x v="3437"/>
    <x v="528"/>
    <x v="685"/>
    <x v="10"/>
    <x v="1736"/>
    <x v="10"/>
    <x v="2"/>
    <x v="13"/>
    <x v="8"/>
    <x v="3"/>
    <x v="110"/>
    <x v="73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62"/>
    <x v="66"/>
    <x v="105"/>
    <x v="0"/>
    <x v="56"/>
    <x v="92"/>
    <x v="92"/>
    <x v="88"/>
    <x v="88"/>
    <x v="0"/>
    <x v="1396"/>
    <x v="3438"/>
    <x v="715"/>
    <x v="251"/>
    <x v="0"/>
    <x v="55"/>
    <x v="51"/>
    <x v="2"/>
    <x v="95"/>
    <x v="16"/>
    <x v="2"/>
    <x v="192"/>
    <x v="792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62"/>
    <x v="67"/>
    <x v="106"/>
    <x v="0"/>
    <x v="57"/>
    <x v="93"/>
    <x v="93"/>
    <x v="89"/>
    <x v="89"/>
    <x v="0"/>
    <x v="828"/>
    <x v="3439"/>
    <x v="507"/>
    <x v="467"/>
    <x v="54"/>
    <x v="1245"/>
    <x v="64"/>
    <x v="1"/>
    <x v="7"/>
    <x v="18"/>
    <x v="3"/>
    <x v="110"/>
    <x v="9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2"/>
    <x v="68"/>
    <x v="107"/>
    <x v="0"/>
    <x v="58"/>
    <x v="94"/>
    <x v="94"/>
    <x v="90"/>
    <x v="90"/>
    <x v="0"/>
    <x v="3027"/>
    <x v="3440"/>
    <x v="1970"/>
    <x v="537"/>
    <x v="20"/>
    <x v="1242"/>
    <x v="294"/>
    <x v="1"/>
    <x v="109"/>
    <x v="8"/>
    <x v="7"/>
    <x v="453"/>
    <x v="482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62"/>
    <x v="27"/>
    <x v="108"/>
    <x v="0"/>
    <x v="23"/>
    <x v="95"/>
    <x v="95"/>
    <x v="91"/>
    <x v="91"/>
    <x v="0"/>
    <x v="3028"/>
    <x v="3441"/>
    <x v="1694"/>
    <x v="162"/>
    <x v="52"/>
    <x v="1315"/>
    <x v="133"/>
    <x v="1"/>
    <x v="1"/>
    <x v="2"/>
    <x v="4"/>
    <x v="144"/>
    <x v="265"/>
    <x v="0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2"/>
    <x v="24"/>
    <x v="109"/>
    <x v="0"/>
    <x v="21"/>
    <x v="96"/>
    <x v="96"/>
    <x v="92"/>
    <x v="92"/>
    <x v="0"/>
    <x v="3029"/>
    <x v="3442"/>
    <x v="1055"/>
    <x v="149"/>
    <x v="42"/>
    <x v="1737"/>
    <x v="119"/>
    <x v="0"/>
    <x v="48"/>
    <x v="0"/>
    <x v="0"/>
    <x v="299"/>
    <x v="80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3"/>
    <x v="24"/>
    <x v="31"/>
    <x v="0"/>
    <x v="21"/>
    <x v="27"/>
    <x v="27"/>
    <x v="23"/>
    <x v="23"/>
    <x v="0"/>
    <x v="3030"/>
    <x v="3443"/>
    <x v="106"/>
    <x v="393"/>
    <x v="69"/>
    <x v="1738"/>
    <x v="84"/>
    <x v="2"/>
    <x v="109"/>
    <x v="26"/>
    <x v="0"/>
    <x v="313"/>
    <x v="1181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3"/>
    <x v="27"/>
    <x v="35"/>
    <x v="1"/>
    <x v="23"/>
    <x v="30"/>
    <x v="30"/>
    <x v="26"/>
    <x v="26"/>
    <x v="0"/>
    <x v="3031"/>
    <x v="3444"/>
    <x v="1122"/>
    <x v="142"/>
    <x v="49"/>
    <x v="639"/>
    <x v="72"/>
    <x v="8"/>
    <x v="36"/>
    <x v="15"/>
    <x v="4"/>
    <x v="199"/>
    <x v="1182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3"/>
    <x v="30"/>
    <x v="38"/>
    <x v="1"/>
    <x v="26"/>
    <x v="33"/>
    <x v="33"/>
    <x v="29"/>
    <x v="29"/>
    <x v="0"/>
    <x v="3032"/>
    <x v="3445"/>
    <x v="801"/>
    <x v="142"/>
    <x v="31"/>
    <x v="871"/>
    <x v="97"/>
    <x v="2"/>
    <x v="20"/>
    <x v="23"/>
    <x v="1"/>
    <x v="106"/>
    <x v="1183"/>
    <x v="0"/>
    <x v="0"/>
    <x v="3"/>
    <x v="6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51"/>
    <x v="51"/>
    <x v="26"/>
  </r>
  <r>
    <x v="163"/>
    <x v="34"/>
    <x v="42"/>
    <x v="0"/>
    <x v="30"/>
    <x v="37"/>
    <x v="37"/>
    <x v="33"/>
    <x v="33"/>
    <x v="0"/>
    <x v="3033"/>
    <x v="3446"/>
    <x v="1971"/>
    <x v="583"/>
    <x v="20"/>
    <x v="879"/>
    <x v="251"/>
    <x v="1"/>
    <x v="80"/>
    <x v="60"/>
    <x v="1"/>
    <x v="354"/>
    <x v="79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63"/>
    <x v="37"/>
    <x v="46"/>
    <x v="0"/>
    <x v="33"/>
    <x v="40"/>
    <x v="40"/>
    <x v="36"/>
    <x v="36"/>
    <x v="0"/>
    <x v="442"/>
    <x v="260"/>
    <x v="622"/>
    <x v="551"/>
    <x v="17"/>
    <x v="929"/>
    <x v="76"/>
    <x v="2"/>
    <x v="20"/>
    <x v="15"/>
    <x v="3"/>
    <x v="213"/>
    <x v="1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63"/>
    <x v="40"/>
    <x v="51"/>
    <x v="0"/>
    <x v="36"/>
    <x v="45"/>
    <x v="45"/>
    <x v="41"/>
    <x v="41"/>
    <x v="0"/>
    <x v="2084"/>
    <x v="3447"/>
    <x v="264"/>
    <x v="343"/>
    <x v="39"/>
    <x v="1145"/>
    <x v="98"/>
    <x v="2"/>
    <x v="9"/>
    <x v="13"/>
    <x v="3"/>
    <x v="187"/>
    <x v="38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63"/>
    <x v="42"/>
    <x v="62"/>
    <x v="0"/>
    <x v="38"/>
    <x v="47"/>
    <x v="47"/>
    <x v="43"/>
    <x v="43"/>
    <x v="0"/>
    <x v="1227"/>
    <x v="3448"/>
    <x v="569"/>
    <x v="525"/>
    <x v="48"/>
    <x v="720"/>
    <x v="62"/>
    <x v="1"/>
    <x v="121"/>
    <x v="16"/>
    <x v="1"/>
    <x v="172"/>
    <x v="729"/>
    <x v="0"/>
    <x v="0"/>
    <x v="1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63"/>
    <x v="27"/>
    <x v="65"/>
    <x v="0"/>
    <x v="23"/>
    <x v="55"/>
    <x v="55"/>
    <x v="51"/>
    <x v="51"/>
    <x v="0"/>
    <x v="3034"/>
    <x v="3449"/>
    <x v="714"/>
    <x v="107"/>
    <x v="37"/>
    <x v="1325"/>
    <x v="76"/>
    <x v="1"/>
    <x v="130"/>
    <x v="19"/>
    <x v="2"/>
    <x v="38"/>
    <x v="83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3"/>
    <x v="30"/>
    <x v="69"/>
    <x v="0"/>
    <x v="26"/>
    <x v="58"/>
    <x v="58"/>
    <x v="54"/>
    <x v="54"/>
    <x v="0"/>
    <x v="3035"/>
    <x v="3450"/>
    <x v="47"/>
    <x v="446"/>
    <x v="74"/>
    <x v="1739"/>
    <x v="97"/>
    <x v="2"/>
    <x v="64"/>
    <x v="19"/>
    <x v="1"/>
    <x v="17"/>
    <x v="10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3"/>
    <x v="48"/>
    <x v="71"/>
    <x v="0"/>
    <x v="42"/>
    <x v="60"/>
    <x v="60"/>
    <x v="56"/>
    <x v="56"/>
    <x v="0"/>
    <x v="3036"/>
    <x v="3451"/>
    <x v="1927"/>
    <x v="145"/>
    <x v="85"/>
    <x v="987"/>
    <x v="44"/>
    <x v="2"/>
    <x v="11"/>
    <x v="22"/>
    <x v="3"/>
    <x v="81"/>
    <x v="5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63"/>
    <x v="49"/>
    <x v="72"/>
    <x v="0"/>
    <x v="43"/>
    <x v="61"/>
    <x v="61"/>
    <x v="57"/>
    <x v="57"/>
    <x v="0"/>
    <x v="3037"/>
    <x v="3324"/>
    <x v="681"/>
    <x v="714"/>
    <x v="33"/>
    <x v="1740"/>
    <x v="209"/>
    <x v="2"/>
    <x v="124"/>
    <x v="22"/>
    <x v="0"/>
    <x v="275"/>
    <x v="52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63"/>
    <x v="50"/>
    <x v="73"/>
    <x v="0"/>
    <x v="44"/>
    <x v="62"/>
    <x v="62"/>
    <x v="58"/>
    <x v="58"/>
    <x v="0"/>
    <x v="3038"/>
    <x v="3452"/>
    <x v="1922"/>
    <x v="438"/>
    <x v="86"/>
    <x v="1439"/>
    <x v="146"/>
    <x v="2"/>
    <x v="3"/>
    <x v="16"/>
    <x v="1"/>
    <x v="196"/>
    <x v="282"/>
    <x v="0"/>
    <x v="0"/>
    <x v="2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3"/>
    <x v="51"/>
    <x v="75"/>
    <x v="0"/>
    <x v="45"/>
    <x v="64"/>
    <x v="64"/>
    <x v="60"/>
    <x v="60"/>
    <x v="0"/>
    <x v="3039"/>
    <x v="906"/>
    <x v="1972"/>
    <x v="100"/>
    <x v="31"/>
    <x v="211"/>
    <x v="79"/>
    <x v="2"/>
    <x v="19"/>
    <x v="18"/>
    <x v="3"/>
    <x v="72"/>
    <x v="115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63"/>
    <x v="52"/>
    <x v="76"/>
    <x v="0"/>
    <x v="46"/>
    <x v="65"/>
    <x v="65"/>
    <x v="61"/>
    <x v="61"/>
    <x v="0"/>
    <x v="3040"/>
    <x v="3453"/>
    <x v="1565"/>
    <x v="100"/>
    <x v="62"/>
    <x v="870"/>
    <x v="117"/>
    <x v="8"/>
    <x v="5"/>
    <x v="28"/>
    <x v="2"/>
    <x v="299"/>
    <x v="687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63"/>
    <x v="41"/>
    <x v="78"/>
    <x v="0"/>
    <x v="37"/>
    <x v="67"/>
    <x v="67"/>
    <x v="63"/>
    <x v="63"/>
    <x v="0"/>
    <x v="3041"/>
    <x v="3454"/>
    <x v="1973"/>
    <x v="28"/>
    <x v="26"/>
    <x v="1333"/>
    <x v="40"/>
    <x v="2"/>
    <x v="56"/>
    <x v="26"/>
    <x v="1"/>
    <x v="269"/>
    <x v="118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63"/>
    <x v="50"/>
    <x v="80"/>
    <x v="0"/>
    <x v="44"/>
    <x v="69"/>
    <x v="69"/>
    <x v="65"/>
    <x v="65"/>
    <x v="0"/>
    <x v="3042"/>
    <x v="3455"/>
    <x v="579"/>
    <x v="370"/>
    <x v="92"/>
    <x v="808"/>
    <x v="64"/>
    <x v="2"/>
    <x v="126"/>
    <x v="18"/>
    <x v="2"/>
    <x v="171"/>
    <x v="14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3"/>
    <x v="55"/>
    <x v="84"/>
    <x v="0"/>
    <x v="47"/>
    <x v="73"/>
    <x v="73"/>
    <x v="69"/>
    <x v="69"/>
    <x v="0"/>
    <x v="3043"/>
    <x v="3456"/>
    <x v="1974"/>
    <x v="715"/>
    <x v="5"/>
    <x v="666"/>
    <x v="210"/>
    <x v="0"/>
    <x v="5"/>
    <x v="38"/>
    <x v="0"/>
    <x v="107"/>
    <x v="362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63"/>
    <x v="57"/>
    <x v="86"/>
    <x v="0"/>
    <x v="49"/>
    <x v="71"/>
    <x v="71"/>
    <x v="67"/>
    <x v="67"/>
    <x v="0"/>
    <x v="2476"/>
    <x v="3457"/>
    <x v="1170"/>
    <x v="263"/>
    <x v="38"/>
    <x v="1109"/>
    <x v="53"/>
    <x v="2"/>
    <x v="20"/>
    <x v="75"/>
    <x v="3"/>
    <x v="84"/>
    <x v="48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63"/>
    <x v="18"/>
    <x v="88"/>
    <x v="0"/>
    <x v="18"/>
    <x v="75"/>
    <x v="75"/>
    <x v="71"/>
    <x v="71"/>
    <x v="0"/>
    <x v="3044"/>
    <x v="3458"/>
    <x v="1975"/>
    <x v="225"/>
    <x v="27"/>
    <x v="1741"/>
    <x v="162"/>
    <x v="0"/>
    <x v="86"/>
    <x v="49"/>
    <x v="2"/>
    <x v="58"/>
    <x v="44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63"/>
    <x v="50"/>
    <x v="89"/>
    <x v="2"/>
    <x v="44"/>
    <x v="76"/>
    <x v="76"/>
    <x v="72"/>
    <x v="72"/>
    <x v="0"/>
    <x v="3045"/>
    <x v="3459"/>
    <x v="1976"/>
    <x v="36"/>
    <x v="35"/>
    <x v="1742"/>
    <x v="2"/>
    <x v="1"/>
    <x v="46"/>
    <x v="7"/>
    <x v="1"/>
    <x v="453"/>
    <x v="249"/>
    <x v="0"/>
    <x v="0"/>
    <x v="9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3"/>
    <x v="24"/>
    <x v="94"/>
    <x v="2"/>
    <x v="21"/>
    <x v="81"/>
    <x v="81"/>
    <x v="77"/>
    <x v="77"/>
    <x v="0"/>
    <x v="3046"/>
    <x v="3460"/>
    <x v="1977"/>
    <x v="340"/>
    <x v="129"/>
    <x v="1743"/>
    <x v="117"/>
    <x v="2"/>
    <x v="64"/>
    <x v="8"/>
    <x v="3"/>
    <x v="246"/>
    <x v="91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3"/>
    <x v="59"/>
    <x v="97"/>
    <x v="0"/>
    <x v="51"/>
    <x v="84"/>
    <x v="84"/>
    <x v="80"/>
    <x v="80"/>
    <x v="0"/>
    <x v="3047"/>
    <x v="3461"/>
    <x v="27"/>
    <x v="131"/>
    <x v="130"/>
    <x v="1744"/>
    <x v="71"/>
    <x v="2"/>
    <x v="21"/>
    <x v="17"/>
    <x v="3"/>
    <x v="43"/>
    <x v="9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63"/>
    <x v="60"/>
    <x v="98"/>
    <x v="0"/>
    <x v="52"/>
    <x v="85"/>
    <x v="85"/>
    <x v="81"/>
    <x v="81"/>
    <x v="0"/>
    <x v="3048"/>
    <x v="3462"/>
    <x v="1978"/>
    <x v="417"/>
    <x v="51"/>
    <x v="1529"/>
    <x v="295"/>
    <x v="1"/>
    <x v="203"/>
    <x v="141"/>
    <x v="17"/>
    <x v="454"/>
    <x v="403"/>
    <x v="0"/>
    <x v="0"/>
    <x v="9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63"/>
    <x v="61"/>
    <x v="99"/>
    <x v="0"/>
    <x v="53"/>
    <x v="86"/>
    <x v="86"/>
    <x v="82"/>
    <x v="82"/>
    <x v="0"/>
    <x v="3049"/>
    <x v="3463"/>
    <x v="1979"/>
    <x v="76"/>
    <x v="51"/>
    <x v="727"/>
    <x v="80"/>
    <x v="9"/>
    <x v="22"/>
    <x v="177"/>
    <x v="22"/>
    <x v="455"/>
    <x v="692"/>
    <x v="0"/>
    <x v="0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63"/>
    <x v="62"/>
    <x v="100"/>
    <x v="1"/>
    <x v="44"/>
    <x v="87"/>
    <x v="87"/>
    <x v="83"/>
    <x v="83"/>
    <x v="0"/>
    <x v="3050"/>
    <x v="3464"/>
    <x v="1980"/>
    <x v="120"/>
    <x v="79"/>
    <x v="1745"/>
    <x v="134"/>
    <x v="2"/>
    <x v="39"/>
    <x v="22"/>
    <x v="1"/>
    <x v="290"/>
    <x v="1185"/>
    <x v="0"/>
    <x v="0"/>
    <x v="10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3"/>
    <x v="11"/>
    <x v="102"/>
    <x v="0"/>
    <x v="11"/>
    <x v="89"/>
    <x v="89"/>
    <x v="85"/>
    <x v="85"/>
    <x v="0"/>
    <x v="3051"/>
    <x v="3465"/>
    <x v="1981"/>
    <x v="150"/>
    <x v="39"/>
    <x v="376"/>
    <x v="71"/>
    <x v="1"/>
    <x v="19"/>
    <x v="16"/>
    <x v="3"/>
    <x v="67"/>
    <x v="46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63"/>
    <x v="64"/>
    <x v="103"/>
    <x v="0"/>
    <x v="54"/>
    <x v="90"/>
    <x v="90"/>
    <x v="86"/>
    <x v="86"/>
    <x v="0"/>
    <x v="3052"/>
    <x v="3466"/>
    <x v="1982"/>
    <x v="405"/>
    <x v="62"/>
    <x v="463"/>
    <x v="256"/>
    <x v="1"/>
    <x v="94"/>
    <x v="170"/>
    <x v="9"/>
    <x v="456"/>
    <x v="197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63"/>
    <x v="65"/>
    <x v="104"/>
    <x v="0"/>
    <x v="55"/>
    <x v="91"/>
    <x v="91"/>
    <x v="87"/>
    <x v="87"/>
    <x v="0"/>
    <x v="3053"/>
    <x v="3467"/>
    <x v="1983"/>
    <x v="609"/>
    <x v="2"/>
    <x v="56"/>
    <x v="11"/>
    <x v="1"/>
    <x v="11"/>
    <x v="7"/>
    <x v="3"/>
    <x v="84"/>
    <x v="841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63"/>
    <x v="66"/>
    <x v="105"/>
    <x v="0"/>
    <x v="56"/>
    <x v="92"/>
    <x v="92"/>
    <x v="88"/>
    <x v="88"/>
    <x v="0"/>
    <x v="3054"/>
    <x v="3468"/>
    <x v="683"/>
    <x v="200"/>
    <x v="62"/>
    <x v="582"/>
    <x v="125"/>
    <x v="2"/>
    <x v="124"/>
    <x v="23"/>
    <x v="2"/>
    <x v="136"/>
    <x v="362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63"/>
    <x v="67"/>
    <x v="106"/>
    <x v="0"/>
    <x v="57"/>
    <x v="93"/>
    <x v="93"/>
    <x v="89"/>
    <x v="89"/>
    <x v="0"/>
    <x v="3055"/>
    <x v="3469"/>
    <x v="1984"/>
    <x v="169"/>
    <x v="25"/>
    <x v="735"/>
    <x v="56"/>
    <x v="1"/>
    <x v="61"/>
    <x v="15"/>
    <x v="3"/>
    <x v="252"/>
    <x v="28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3"/>
    <x v="68"/>
    <x v="107"/>
    <x v="0"/>
    <x v="58"/>
    <x v="94"/>
    <x v="94"/>
    <x v="90"/>
    <x v="90"/>
    <x v="0"/>
    <x v="3056"/>
    <x v="3470"/>
    <x v="1985"/>
    <x v="368"/>
    <x v="20"/>
    <x v="1180"/>
    <x v="296"/>
    <x v="0"/>
    <x v="124"/>
    <x v="10"/>
    <x v="4"/>
    <x v="147"/>
    <x v="438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63"/>
    <x v="27"/>
    <x v="108"/>
    <x v="0"/>
    <x v="23"/>
    <x v="95"/>
    <x v="95"/>
    <x v="91"/>
    <x v="91"/>
    <x v="0"/>
    <x v="3057"/>
    <x v="3471"/>
    <x v="712"/>
    <x v="403"/>
    <x v="35"/>
    <x v="611"/>
    <x v="8"/>
    <x v="0"/>
    <x v="25"/>
    <x v="50"/>
    <x v="2"/>
    <x v="457"/>
    <x v="1092"/>
    <x v="0"/>
    <x v="0"/>
    <x v="4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3"/>
    <x v="24"/>
    <x v="109"/>
    <x v="0"/>
    <x v="21"/>
    <x v="96"/>
    <x v="96"/>
    <x v="92"/>
    <x v="92"/>
    <x v="0"/>
    <x v="3058"/>
    <x v="3472"/>
    <x v="379"/>
    <x v="605"/>
    <x v="29"/>
    <x v="1746"/>
    <x v="93"/>
    <x v="1"/>
    <x v="139"/>
    <x v="4"/>
    <x v="1"/>
    <x v="348"/>
    <x v="398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3"/>
    <x v="31"/>
    <x v="110"/>
    <x v="0"/>
    <x v="27"/>
    <x v="97"/>
    <x v="97"/>
    <x v="93"/>
    <x v="93"/>
    <x v="0"/>
    <x v="1024"/>
    <x v="3473"/>
    <x v="430"/>
    <x v="294"/>
    <x v="18"/>
    <x v="1747"/>
    <x v="39"/>
    <x v="2"/>
    <x v="17"/>
    <x v="31"/>
    <x v="2"/>
    <x v="78"/>
    <x v="118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64"/>
    <x v="24"/>
    <x v="31"/>
    <x v="0"/>
    <x v="21"/>
    <x v="27"/>
    <x v="27"/>
    <x v="23"/>
    <x v="23"/>
    <x v="0"/>
    <x v="3059"/>
    <x v="3474"/>
    <x v="1986"/>
    <x v="194"/>
    <x v="67"/>
    <x v="1748"/>
    <x v="149"/>
    <x v="1"/>
    <x v="51"/>
    <x v="2"/>
    <x v="4"/>
    <x v="154"/>
    <x v="4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4"/>
    <x v="27"/>
    <x v="35"/>
    <x v="1"/>
    <x v="23"/>
    <x v="30"/>
    <x v="30"/>
    <x v="26"/>
    <x v="26"/>
    <x v="0"/>
    <x v="3060"/>
    <x v="3475"/>
    <x v="1218"/>
    <x v="446"/>
    <x v="30"/>
    <x v="563"/>
    <x v="91"/>
    <x v="7"/>
    <x v="61"/>
    <x v="35"/>
    <x v="3"/>
    <x v="136"/>
    <x v="1187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4"/>
    <x v="30"/>
    <x v="38"/>
    <x v="1"/>
    <x v="26"/>
    <x v="33"/>
    <x v="33"/>
    <x v="29"/>
    <x v="29"/>
    <x v="0"/>
    <x v="3061"/>
    <x v="3476"/>
    <x v="1987"/>
    <x v="150"/>
    <x v="54"/>
    <x v="217"/>
    <x v="21"/>
    <x v="2"/>
    <x v="56"/>
    <x v="17"/>
    <x v="2"/>
    <x v="184"/>
    <x v="1188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4"/>
    <x v="34"/>
    <x v="42"/>
    <x v="0"/>
    <x v="30"/>
    <x v="37"/>
    <x v="37"/>
    <x v="33"/>
    <x v="33"/>
    <x v="0"/>
    <x v="3062"/>
    <x v="3477"/>
    <x v="1988"/>
    <x v="421"/>
    <x v="18"/>
    <x v="440"/>
    <x v="139"/>
    <x v="0"/>
    <x v="103"/>
    <x v="126"/>
    <x v="5"/>
    <x v="389"/>
    <x v="8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64"/>
    <x v="37"/>
    <x v="46"/>
    <x v="0"/>
    <x v="33"/>
    <x v="40"/>
    <x v="40"/>
    <x v="36"/>
    <x v="36"/>
    <x v="0"/>
    <x v="622"/>
    <x v="3478"/>
    <x v="223"/>
    <x v="31"/>
    <x v="39"/>
    <x v="748"/>
    <x v="98"/>
    <x v="4"/>
    <x v="13"/>
    <x v="35"/>
    <x v="2"/>
    <x v="148"/>
    <x v="58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164"/>
    <x v="40"/>
    <x v="51"/>
    <x v="0"/>
    <x v="36"/>
    <x v="45"/>
    <x v="45"/>
    <x v="41"/>
    <x v="41"/>
    <x v="0"/>
    <x v="644"/>
    <x v="3479"/>
    <x v="472"/>
    <x v="53"/>
    <x v="56"/>
    <x v="1749"/>
    <x v="25"/>
    <x v="1"/>
    <x v="17"/>
    <x v="10"/>
    <x v="3"/>
    <x v="24"/>
    <x v="77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64"/>
    <x v="42"/>
    <x v="62"/>
    <x v="0"/>
    <x v="38"/>
    <x v="47"/>
    <x v="47"/>
    <x v="43"/>
    <x v="43"/>
    <x v="0"/>
    <x v="3063"/>
    <x v="3480"/>
    <x v="1947"/>
    <x v="387"/>
    <x v="11"/>
    <x v="812"/>
    <x v="12"/>
    <x v="1"/>
    <x v="128"/>
    <x v="31"/>
    <x v="1"/>
    <x v="289"/>
    <x v="386"/>
    <x v="0"/>
    <x v="0"/>
    <x v="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64"/>
    <x v="27"/>
    <x v="65"/>
    <x v="0"/>
    <x v="23"/>
    <x v="55"/>
    <x v="55"/>
    <x v="51"/>
    <x v="51"/>
    <x v="0"/>
    <x v="3064"/>
    <x v="3481"/>
    <x v="1216"/>
    <x v="207"/>
    <x v="68"/>
    <x v="401"/>
    <x v="74"/>
    <x v="2"/>
    <x v="51"/>
    <x v="22"/>
    <x v="4"/>
    <x v="179"/>
    <x v="438"/>
    <x v="0"/>
    <x v="0"/>
    <x v="2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4"/>
    <x v="30"/>
    <x v="69"/>
    <x v="0"/>
    <x v="26"/>
    <x v="58"/>
    <x v="58"/>
    <x v="54"/>
    <x v="54"/>
    <x v="0"/>
    <x v="3065"/>
    <x v="3482"/>
    <x v="1619"/>
    <x v="473"/>
    <x v="75"/>
    <x v="1750"/>
    <x v="33"/>
    <x v="2"/>
    <x v="64"/>
    <x v="18"/>
    <x v="0"/>
    <x v="115"/>
    <x v="34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4"/>
    <x v="48"/>
    <x v="71"/>
    <x v="0"/>
    <x v="42"/>
    <x v="60"/>
    <x v="60"/>
    <x v="56"/>
    <x v="56"/>
    <x v="0"/>
    <x v="3066"/>
    <x v="3483"/>
    <x v="344"/>
    <x v="435"/>
    <x v="75"/>
    <x v="1751"/>
    <x v="32"/>
    <x v="2"/>
    <x v="19"/>
    <x v="17"/>
    <x v="3"/>
    <x v="55"/>
    <x v="59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64"/>
    <x v="49"/>
    <x v="72"/>
    <x v="0"/>
    <x v="43"/>
    <x v="61"/>
    <x v="61"/>
    <x v="57"/>
    <x v="57"/>
    <x v="0"/>
    <x v="3067"/>
    <x v="3484"/>
    <x v="1811"/>
    <x v="415"/>
    <x v="52"/>
    <x v="1752"/>
    <x v="117"/>
    <x v="1"/>
    <x v="64"/>
    <x v="19"/>
    <x v="2"/>
    <x v="245"/>
    <x v="39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64"/>
    <x v="50"/>
    <x v="73"/>
    <x v="0"/>
    <x v="44"/>
    <x v="62"/>
    <x v="62"/>
    <x v="58"/>
    <x v="58"/>
    <x v="0"/>
    <x v="3068"/>
    <x v="3485"/>
    <x v="205"/>
    <x v="411"/>
    <x v="93"/>
    <x v="1431"/>
    <x v="206"/>
    <x v="1"/>
    <x v="110"/>
    <x v="18"/>
    <x v="1"/>
    <x v="172"/>
    <x v="364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4"/>
    <x v="51"/>
    <x v="75"/>
    <x v="0"/>
    <x v="45"/>
    <x v="64"/>
    <x v="64"/>
    <x v="60"/>
    <x v="60"/>
    <x v="0"/>
    <x v="3069"/>
    <x v="3486"/>
    <x v="1692"/>
    <x v="397"/>
    <x v="54"/>
    <x v="225"/>
    <x v="72"/>
    <x v="1"/>
    <x v="11"/>
    <x v="16"/>
    <x v="3"/>
    <x v="170"/>
    <x v="27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64"/>
    <x v="52"/>
    <x v="76"/>
    <x v="0"/>
    <x v="46"/>
    <x v="65"/>
    <x v="65"/>
    <x v="61"/>
    <x v="61"/>
    <x v="0"/>
    <x v="3070"/>
    <x v="3487"/>
    <x v="1107"/>
    <x v="239"/>
    <x v="50"/>
    <x v="1151"/>
    <x v="17"/>
    <x v="0"/>
    <x v="56"/>
    <x v="96"/>
    <x v="0"/>
    <x v="256"/>
    <x v="111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64"/>
    <x v="41"/>
    <x v="78"/>
    <x v="0"/>
    <x v="37"/>
    <x v="67"/>
    <x v="67"/>
    <x v="63"/>
    <x v="63"/>
    <x v="0"/>
    <x v="3071"/>
    <x v="3488"/>
    <x v="918"/>
    <x v="55"/>
    <x v="33"/>
    <x v="308"/>
    <x v="203"/>
    <x v="1"/>
    <x v="99"/>
    <x v="2"/>
    <x v="1"/>
    <x v="12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164"/>
    <x v="50"/>
    <x v="80"/>
    <x v="0"/>
    <x v="44"/>
    <x v="69"/>
    <x v="69"/>
    <x v="65"/>
    <x v="65"/>
    <x v="0"/>
    <x v="3072"/>
    <x v="3489"/>
    <x v="1606"/>
    <x v="86"/>
    <x v="89"/>
    <x v="1403"/>
    <x v="22"/>
    <x v="1"/>
    <x v="8"/>
    <x v="18"/>
    <x v="1"/>
    <x v="14"/>
    <x v="5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4"/>
    <x v="55"/>
    <x v="84"/>
    <x v="0"/>
    <x v="47"/>
    <x v="73"/>
    <x v="73"/>
    <x v="69"/>
    <x v="69"/>
    <x v="0"/>
    <x v="3073"/>
    <x v="3490"/>
    <x v="1989"/>
    <x v="682"/>
    <x v="19"/>
    <x v="265"/>
    <x v="119"/>
    <x v="2"/>
    <x v="48"/>
    <x v="66"/>
    <x v="1"/>
    <x v="327"/>
    <x v="293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64"/>
    <x v="57"/>
    <x v="86"/>
    <x v="0"/>
    <x v="49"/>
    <x v="71"/>
    <x v="71"/>
    <x v="67"/>
    <x v="67"/>
    <x v="0"/>
    <x v="3074"/>
    <x v="3491"/>
    <x v="205"/>
    <x v="190"/>
    <x v="27"/>
    <x v="560"/>
    <x v="43"/>
    <x v="2"/>
    <x v="23"/>
    <x v="3"/>
    <x v="0"/>
    <x v="184"/>
    <x v="1189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64"/>
    <x v="18"/>
    <x v="88"/>
    <x v="0"/>
    <x v="18"/>
    <x v="75"/>
    <x v="75"/>
    <x v="71"/>
    <x v="71"/>
    <x v="0"/>
    <x v="2950"/>
    <x v="3492"/>
    <x v="1568"/>
    <x v="571"/>
    <x v="52"/>
    <x v="1050"/>
    <x v="236"/>
    <x v="0"/>
    <x v="118"/>
    <x v="81"/>
    <x v="2"/>
    <x v="458"/>
    <x v="864"/>
    <x v="2"/>
    <x v="11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64"/>
    <x v="50"/>
    <x v="89"/>
    <x v="2"/>
    <x v="44"/>
    <x v="76"/>
    <x v="76"/>
    <x v="72"/>
    <x v="72"/>
    <x v="0"/>
    <x v="3075"/>
    <x v="3493"/>
    <x v="1377"/>
    <x v="487"/>
    <x v="73"/>
    <x v="1753"/>
    <x v="176"/>
    <x v="2"/>
    <x v="208"/>
    <x v="6"/>
    <x v="9"/>
    <x v="297"/>
    <x v="407"/>
    <x v="0"/>
    <x v="0"/>
    <x v="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4"/>
    <x v="24"/>
    <x v="94"/>
    <x v="2"/>
    <x v="21"/>
    <x v="81"/>
    <x v="81"/>
    <x v="77"/>
    <x v="77"/>
    <x v="0"/>
    <x v="1660"/>
    <x v="3494"/>
    <x v="1091"/>
    <x v="271"/>
    <x v="131"/>
    <x v="1754"/>
    <x v="15"/>
    <x v="2"/>
    <x v="109"/>
    <x v="26"/>
    <x v="3"/>
    <x v="52"/>
    <x v="877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4"/>
    <x v="59"/>
    <x v="97"/>
    <x v="0"/>
    <x v="51"/>
    <x v="84"/>
    <x v="84"/>
    <x v="80"/>
    <x v="80"/>
    <x v="0"/>
    <x v="3076"/>
    <x v="3495"/>
    <x v="886"/>
    <x v="565"/>
    <x v="125"/>
    <x v="1755"/>
    <x v="27"/>
    <x v="2"/>
    <x v="32"/>
    <x v="23"/>
    <x v="3"/>
    <x v="26"/>
    <x v="11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64"/>
    <x v="60"/>
    <x v="98"/>
    <x v="0"/>
    <x v="52"/>
    <x v="85"/>
    <x v="85"/>
    <x v="81"/>
    <x v="81"/>
    <x v="0"/>
    <x v="3077"/>
    <x v="3496"/>
    <x v="1990"/>
    <x v="40"/>
    <x v="51"/>
    <x v="1756"/>
    <x v="6"/>
    <x v="2"/>
    <x v="142"/>
    <x v="168"/>
    <x v="23"/>
    <x v="459"/>
    <x v="151"/>
    <x v="0"/>
    <x v="0"/>
    <x v="122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64"/>
    <x v="61"/>
    <x v="99"/>
    <x v="0"/>
    <x v="53"/>
    <x v="86"/>
    <x v="86"/>
    <x v="82"/>
    <x v="82"/>
    <x v="0"/>
    <x v="3078"/>
    <x v="3497"/>
    <x v="1991"/>
    <x v="280"/>
    <x v="35"/>
    <x v="414"/>
    <x v="228"/>
    <x v="4"/>
    <x v="15"/>
    <x v="126"/>
    <x v="12"/>
    <x v="405"/>
    <x v="478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64"/>
    <x v="62"/>
    <x v="100"/>
    <x v="1"/>
    <x v="44"/>
    <x v="87"/>
    <x v="87"/>
    <x v="83"/>
    <x v="83"/>
    <x v="0"/>
    <x v="3079"/>
    <x v="3498"/>
    <x v="1068"/>
    <x v="201"/>
    <x v="99"/>
    <x v="1757"/>
    <x v="137"/>
    <x v="2"/>
    <x v="42"/>
    <x v="18"/>
    <x v="3"/>
    <x v="275"/>
    <x v="321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4"/>
    <x v="11"/>
    <x v="102"/>
    <x v="0"/>
    <x v="11"/>
    <x v="89"/>
    <x v="89"/>
    <x v="85"/>
    <x v="85"/>
    <x v="0"/>
    <x v="3080"/>
    <x v="3499"/>
    <x v="244"/>
    <x v="393"/>
    <x v="22"/>
    <x v="352"/>
    <x v="26"/>
    <x v="2"/>
    <x v="17"/>
    <x v="19"/>
    <x v="2"/>
    <x v="66"/>
    <x v="50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64"/>
    <x v="64"/>
    <x v="103"/>
    <x v="0"/>
    <x v="54"/>
    <x v="90"/>
    <x v="90"/>
    <x v="86"/>
    <x v="86"/>
    <x v="0"/>
    <x v="3081"/>
    <x v="3500"/>
    <x v="1992"/>
    <x v="144"/>
    <x v="26"/>
    <x v="1758"/>
    <x v="256"/>
    <x v="4"/>
    <x v="62"/>
    <x v="169"/>
    <x v="4"/>
    <x v="6"/>
    <x v="383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64"/>
    <x v="65"/>
    <x v="104"/>
    <x v="0"/>
    <x v="55"/>
    <x v="91"/>
    <x v="91"/>
    <x v="87"/>
    <x v="87"/>
    <x v="0"/>
    <x v="3082"/>
    <x v="3501"/>
    <x v="698"/>
    <x v="545"/>
    <x v="16"/>
    <x v="823"/>
    <x v="106"/>
    <x v="2"/>
    <x v="21"/>
    <x v="15"/>
    <x v="3"/>
    <x v="122"/>
    <x v="54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64"/>
    <x v="66"/>
    <x v="105"/>
    <x v="0"/>
    <x v="56"/>
    <x v="92"/>
    <x v="92"/>
    <x v="88"/>
    <x v="88"/>
    <x v="0"/>
    <x v="463"/>
    <x v="3502"/>
    <x v="1897"/>
    <x v="26"/>
    <x v="0"/>
    <x v="443"/>
    <x v="64"/>
    <x v="2"/>
    <x v="103"/>
    <x v="13"/>
    <x v="1"/>
    <x v="245"/>
    <x v="1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64"/>
    <x v="67"/>
    <x v="106"/>
    <x v="0"/>
    <x v="57"/>
    <x v="93"/>
    <x v="93"/>
    <x v="89"/>
    <x v="89"/>
    <x v="0"/>
    <x v="3083"/>
    <x v="3503"/>
    <x v="789"/>
    <x v="471"/>
    <x v="28"/>
    <x v="1759"/>
    <x v="49"/>
    <x v="0"/>
    <x v="36"/>
    <x v="7"/>
    <x v="3"/>
    <x v="269"/>
    <x v="68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4"/>
    <x v="68"/>
    <x v="107"/>
    <x v="0"/>
    <x v="58"/>
    <x v="94"/>
    <x v="94"/>
    <x v="90"/>
    <x v="90"/>
    <x v="0"/>
    <x v="1555"/>
    <x v="3504"/>
    <x v="1993"/>
    <x v="158"/>
    <x v="23"/>
    <x v="1760"/>
    <x v="282"/>
    <x v="8"/>
    <x v="56"/>
    <x v="13"/>
    <x v="1"/>
    <x v="87"/>
    <x v="853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64"/>
    <x v="27"/>
    <x v="108"/>
    <x v="0"/>
    <x v="23"/>
    <x v="95"/>
    <x v="95"/>
    <x v="91"/>
    <x v="91"/>
    <x v="0"/>
    <x v="3084"/>
    <x v="3505"/>
    <x v="529"/>
    <x v="316"/>
    <x v="43"/>
    <x v="422"/>
    <x v="170"/>
    <x v="4"/>
    <x v="41"/>
    <x v="0"/>
    <x v="0"/>
    <x v="261"/>
    <x v="31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4"/>
    <x v="24"/>
    <x v="109"/>
    <x v="0"/>
    <x v="21"/>
    <x v="96"/>
    <x v="96"/>
    <x v="92"/>
    <x v="92"/>
    <x v="0"/>
    <x v="3085"/>
    <x v="3506"/>
    <x v="677"/>
    <x v="516"/>
    <x v="42"/>
    <x v="1761"/>
    <x v="9"/>
    <x v="2"/>
    <x v="124"/>
    <x v="92"/>
    <x v="0"/>
    <x v="100"/>
    <x v="375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4"/>
    <x v="31"/>
    <x v="110"/>
    <x v="0"/>
    <x v="27"/>
    <x v="97"/>
    <x v="97"/>
    <x v="93"/>
    <x v="93"/>
    <x v="0"/>
    <x v="1628"/>
    <x v="3507"/>
    <x v="411"/>
    <x v="297"/>
    <x v="17"/>
    <x v="1271"/>
    <x v="28"/>
    <x v="2"/>
    <x v="12"/>
    <x v="35"/>
    <x v="0"/>
    <x v="46"/>
    <x v="117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65"/>
    <x v="24"/>
    <x v="31"/>
    <x v="0"/>
    <x v="21"/>
    <x v="27"/>
    <x v="27"/>
    <x v="23"/>
    <x v="23"/>
    <x v="0"/>
    <x v="3086"/>
    <x v="3508"/>
    <x v="1603"/>
    <x v="397"/>
    <x v="41"/>
    <x v="811"/>
    <x v="251"/>
    <x v="2"/>
    <x v="44"/>
    <x v="10"/>
    <x v="1"/>
    <x v="205"/>
    <x v="478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5"/>
    <x v="27"/>
    <x v="35"/>
    <x v="1"/>
    <x v="23"/>
    <x v="30"/>
    <x v="30"/>
    <x v="26"/>
    <x v="26"/>
    <x v="0"/>
    <x v="3087"/>
    <x v="3509"/>
    <x v="510"/>
    <x v="239"/>
    <x v="30"/>
    <x v="703"/>
    <x v="49"/>
    <x v="0"/>
    <x v="84"/>
    <x v="9"/>
    <x v="0"/>
    <x v="34"/>
    <x v="105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5"/>
    <x v="30"/>
    <x v="38"/>
    <x v="1"/>
    <x v="26"/>
    <x v="33"/>
    <x v="33"/>
    <x v="29"/>
    <x v="29"/>
    <x v="0"/>
    <x v="3088"/>
    <x v="3510"/>
    <x v="1172"/>
    <x v="162"/>
    <x v="33"/>
    <x v="714"/>
    <x v="97"/>
    <x v="0"/>
    <x v="9"/>
    <x v="18"/>
    <x v="2"/>
    <x v="122"/>
    <x v="1191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5"/>
    <x v="34"/>
    <x v="42"/>
    <x v="0"/>
    <x v="30"/>
    <x v="37"/>
    <x v="37"/>
    <x v="33"/>
    <x v="33"/>
    <x v="0"/>
    <x v="3089"/>
    <x v="3511"/>
    <x v="1994"/>
    <x v="180"/>
    <x v="17"/>
    <x v="1117"/>
    <x v="14"/>
    <x v="4"/>
    <x v="69"/>
    <x v="112"/>
    <x v="4"/>
    <x v="324"/>
    <x v="115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65"/>
    <x v="40"/>
    <x v="51"/>
    <x v="0"/>
    <x v="36"/>
    <x v="45"/>
    <x v="45"/>
    <x v="41"/>
    <x v="41"/>
    <x v="0"/>
    <x v="3090"/>
    <x v="3512"/>
    <x v="692"/>
    <x v="77"/>
    <x v="56"/>
    <x v="1214"/>
    <x v="33"/>
    <x v="2"/>
    <x v="23"/>
    <x v="3"/>
    <x v="3"/>
    <x v="106"/>
    <x v="326"/>
    <x v="2"/>
    <x v="1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65"/>
    <x v="42"/>
    <x v="62"/>
    <x v="0"/>
    <x v="38"/>
    <x v="47"/>
    <x v="47"/>
    <x v="43"/>
    <x v="43"/>
    <x v="0"/>
    <x v="3091"/>
    <x v="3513"/>
    <x v="135"/>
    <x v="716"/>
    <x v="45"/>
    <x v="1762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165"/>
    <x v="27"/>
    <x v="65"/>
    <x v="0"/>
    <x v="23"/>
    <x v="55"/>
    <x v="55"/>
    <x v="51"/>
    <x v="51"/>
    <x v="0"/>
    <x v="3092"/>
    <x v="3514"/>
    <x v="829"/>
    <x v="289"/>
    <x v="37"/>
    <x v="1619"/>
    <x v="72"/>
    <x v="0"/>
    <x v="124"/>
    <x v="31"/>
    <x v="2"/>
    <x v="56"/>
    <x v="95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5"/>
    <x v="30"/>
    <x v="69"/>
    <x v="0"/>
    <x v="26"/>
    <x v="58"/>
    <x v="58"/>
    <x v="54"/>
    <x v="54"/>
    <x v="0"/>
    <x v="3093"/>
    <x v="3515"/>
    <x v="907"/>
    <x v="199"/>
    <x v="47"/>
    <x v="1763"/>
    <x v="76"/>
    <x v="2"/>
    <x v="10"/>
    <x v="16"/>
    <x v="2"/>
    <x v="89"/>
    <x v="17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5"/>
    <x v="48"/>
    <x v="71"/>
    <x v="0"/>
    <x v="42"/>
    <x v="60"/>
    <x v="60"/>
    <x v="56"/>
    <x v="56"/>
    <x v="0"/>
    <x v="3094"/>
    <x v="3516"/>
    <x v="344"/>
    <x v="106"/>
    <x v="53"/>
    <x v="1764"/>
    <x v="71"/>
    <x v="2"/>
    <x v="21"/>
    <x v="16"/>
    <x v="3"/>
    <x v="42"/>
    <x v="111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65"/>
    <x v="49"/>
    <x v="72"/>
    <x v="0"/>
    <x v="43"/>
    <x v="61"/>
    <x v="61"/>
    <x v="57"/>
    <x v="57"/>
    <x v="0"/>
    <x v="3095"/>
    <x v="3517"/>
    <x v="260"/>
    <x v="364"/>
    <x v="49"/>
    <x v="1765"/>
    <x v="106"/>
    <x v="2"/>
    <x v="53"/>
    <x v="23"/>
    <x v="3"/>
    <x v="77"/>
    <x v="69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65"/>
    <x v="50"/>
    <x v="73"/>
    <x v="0"/>
    <x v="44"/>
    <x v="62"/>
    <x v="62"/>
    <x v="58"/>
    <x v="58"/>
    <x v="0"/>
    <x v="3096"/>
    <x v="3518"/>
    <x v="1538"/>
    <x v="641"/>
    <x v="86"/>
    <x v="474"/>
    <x v="139"/>
    <x v="1"/>
    <x v="62"/>
    <x v="18"/>
    <x v="2"/>
    <x v="165"/>
    <x v="393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5"/>
    <x v="51"/>
    <x v="75"/>
    <x v="0"/>
    <x v="45"/>
    <x v="64"/>
    <x v="64"/>
    <x v="60"/>
    <x v="60"/>
    <x v="0"/>
    <x v="3097"/>
    <x v="3519"/>
    <x v="708"/>
    <x v="64"/>
    <x v="56"/>
    <x v="1766"/>
    <x v="38"/>
    <x v="1"/>
    <x v="32"/>
    <x v="17"/>
    <x v="3"/>
    <x v="33"/>
    <x v="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165"/>
    <x v="52"/>
    <x v="76"/>
    <x v="0"/>
    <x v="46"/>
    <x v="65"/>
    <x v="65"/>
    <x v="61"/>
    <x v="61"/>
    <x v="0"/>
    <x v="3098"/>
    <x v="3520"/>
    <x v="240"/>
    <x v="375"/>
    <x v="50"/>
    <x v="1614"/>
    <x v="38"/>
    <x v="2"/>
    <x v="27"/>
    <x v="23"/>
    <x v="3"/>
    <x v="37"/>
    <x v="15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165"/>
    <x v="50"/>
    <x v="80"/>
    <x v="0"/>
    <x v="44"/>
    <x v="69"/>
    <x v="69"/>
    <x v="65"/>
    <x v="65"/>
    <x v="0"/>
    <x v="3099"/>
    <x v="2430"/>
    <x v="198"/>
    <x v="256"/>
    <x v="87"/>
    <x v="300"/>
    <x v="74"/>
    <x v="1"/>
    <x v="10"/>
    <x v="17"/>
    <x v="3"/>
    <x v="19"/>
    <x v="44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5"/>
    <x v="55"/>
    <x v="84"/>
    <x v="0"/>
    <x v="47"/>
    <x v="73"/>
    <x v="73"/>
    <x v="69"/>
    <x v="69"/>
    <x v="0"/>
    <x v="1525"/>
    <x v="3521"/>
    <x v="1995"/>
    <x v="717"/>
    <x v="7"/>
    <x v="1767"/>
    <x v="56"/>
    <x v="0"/>
    <x v="55"/>
    <x v="54"/>
    <x v="3"/>
    <x v="199"/>
    <x v="31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65"/>
    <x v="57"/>
    <x v="86"/>
    <x v="0"/>
    <x v="49"/>
    <x v="71"/>
    <x v="71"/>
    <x v="67"/>
    <x v="67"/>
    <x v="0"/>
    <x v="3100"/>
    <x v="3522"/>
    <x v="1996"/>
    <x v="435"/>
    <x v="35"/>
    <x v="1515"/>
    <x v="58"/>
    <x v="0"/>
    <x v="99"/>
    <x v="28"/>
    <x v="2"/>
    <x v="201"/>
    <x v="119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65"/>
    <x v="18"/>
    <x v="88"/>
    <x v="0"/>
    <x v="18"/>
    <x v="75"/>
    <x v="75"/>
    <x v="71"/>
    <x v="71"/>
    <x v="0"/>
    <x v="3101"/>
    <x v="3523"/>
    <x v="1336"/>
    <x v="172"/>
    <x v="41"/>
    <x v="1768"/>
    <x v="199"/>
    <x v="2"/>
    <x v="15"/>
    <x v="79"/>
    <x v="0"/>
    <x v="460"/>
    <x v="840"/>
    <x v="0"/>
    <x v="0"/>
    <x v="9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65"/>
    <x v="50"/>
    <x v="89"/>
    <x v="2"/>
    <x v="44"/>
    <x v="76"/>
    <x v="76"/>
    <x v="72"/>
    <x v="72"/>
    <x v="0"/>
    <x v="3102"/>
    <x v="3524"/>
    <x v="1997"/>
    <x v="239"/>
    <x v="73"/>
    <x v="1769"/>
    <x v="80"/>
    <x v="2"/>
    <x v="209"/>
    <x v="35"/>
    <x v="5"/>
    <x v="421"/>
    <x v="567"/>
    <x v="0"/>
    <x v="0"/>
    <x v="4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5"/>
    <x v="24"/>
    <x v="94"/>
    <x v="2"/>
    <x v="21"/>
    <x v="81"/>
    <x v="81"/>
    <x v="77"/>
    <x v="77"/>
    <x v="0"/>
    <x v="2715"/>
    <x v="3525"/>
    <x v="1045"/>
    <x v="27"/>
    <x v="132"/>
    <x v="1770"/>
    <x v="209"/>
    <x v="2"/>
    <x v="73"/>
    <x v="6"/>
    <x v="0"/>
    <x v="352"/>
    <x v="487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5"/>
    <x v="59"/>
    <x v="97"/>
    <x v="0"/>
    <x v="51"/>
    <x v="84"/>
    <x v="84"/>
    <x v="80"/>
    <x v="80"/>
    <x v="0"/>
    <x v="3103"/>
    <x v="300"/>
    <x v="639"/>
    <x v="34"/>
    <x v="115"/>
    <x v="1746"/>
    <x v="45"/>
    <x v="2"/>
    <x v="32"/>
    <x v="23"/>
    <x v="3"/>
    <x v="164"/>
    <x v="15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65"/>
    <x v="60"/>
    <x v="98"/>
    <x v="0"/>
    <x v="52"/>
    <x v="85"/>
    <x v="85"/>
    <x v="81"/>
    <x v="81"/>
    <x v="0"/>
    <x v="3104"/>
    <x v="3526"/>
    <x v="1998"/>
    <x v="148"/>
    <x v="69"/>
    <x v="1771"/>
    <x v="83"/>
    <x v="2"/>
    <x v="178"/>
    <x v="42"/>
    <x v="1"/>
    <x v="278"/>
    <x v="754"/>
    <x v="0"/>
    <x v="0"/>
    <x v="1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65"/>
    <x v="61"/>
    <x v="99"/>
    <x v="0"/>
    <x v="53"/>
    <x v="86"/>
    <x v="86"/>
    <x v="82"/>
    <x v="82"/>
    <x v="0"/>
    <x v="3105"/>
    <x v="3527"/>
    <x v="51"/>
    <x v="500"/>
    <x v="51"/>
    <x v="1422"/>
    <x v="235"/>
    <x v="8"/>
    <x v="91"/>
    <x v="102"/>
    <x v="35"/>
    <x v="461"/>
    <x v="413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65"/>
    <x v="62"/>
    <x v="100"/>
    <x v="1"/>
    <x v="44"/>
    <x v="87"/>
    <x v="87"/>
    <x v="83"/>
    <x v="83"/>
    <x v="0"/>
    <x v="3106"/>
    <x v="3528"/>
    <x v="531"/>
    <x v="169"/>
    <x v="111"/>
    <x v="1772"/>
    <x v="139"/>
    <x v="2"/>
    <x v="67"/>
    <x v="22"/>
    <x v="1"/>
    <x v="201"/>
    <x v="535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5"/>
    <x v="11"/>
    <x v="102"/>
    <x v="0"/>
    <x v="11"/>
    <x v="89"/>
    <x v="89"/>
    <x v="85"/>
    <x v="85"/>
    <x v="0"/>
    <x v="3107"/>
    <x v="3529"/>
    <x v="1999"/>
    <x v="100"/>
    <x v="62"/>
    <x v="1169"/>
    <x v="71"/>
    <x v="1"/>
    <x v="32"/>
    <x v="16"/>
    <x v="3"/>
    <x v="42"/>
    <x v="25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65"/>
    <x v="64"/>
    <x v="103"/>
    <x v="0"/>
    <x v="54"/>
    <x v="90"/>
    <x v="90"/>
    <x v="86"/>
    <x v="86"/>
    <x v="0"/>
    <x v="3108"/>
    <x v="3530"/>
    <x v="948"/>
    <x v="316"/>
    <x v="54"/>
    <x v="1620"/>
    <x v="5"/>
    <x v="1"/>
    <x v="42"/>
    <x v="62"/>
    <x v="0"/>
    <x v="137"/>
    <x v="2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65"/>
    <x v="65"/>
    <x v="104"/>
    <x v="0"/>
    <x v="55"/>
    <x v="91"/>
    <x v="91"/>
    <x v="87"/>
    <x v="87"/>
    <x v="0"/>
    <x v="3109"/>
    <x v="3531"/>
    <x v="2000"/>
    <x v="534"/>
    <x v="45"/>
    <x v="1759"/>
    <x v="191"/>
    <x v="2"/>
    <x v="64"/>
    <x v="92"/>
    <x v="3"/>
    <x v="150"/>
    <x v="3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65"/>
    <x v="66"/>
    <x v="105"/>
    <x v="0"/>
    <x v="56"/>
    <x v="92"/>
    <x v="92"/>
    <x v="88"/>
    <x v="88"/>
    <x v="0"/>
    <x v="3110"/>
    <x v="3532"/>
    <x v="2001"/>
    <x v="370"/>
    <x v="51"/>
    <x v="351"/>
    <x v="1"/>
    <x v="2"/>
    <x v="78"/>
    <x v="85"/>
    <x v="11"/>
    <x v="414"/>
    <x v="211"/>
    <x v="0"/>
    <x v="0"/>
    <x v="1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65"/>
    <x v="67"/>
    <x v="106"/>
    <x v="0"/>
    <x v="57"/>
    <x v="93"/>
    <x v="93"/>
    <x v="89"/>
    <x v="89"/>
    <x v="0"/>
    <x v="3111"/>
    <x v="3533"/>
    <x v="1747"/>
    <x v="194"/>
    <x v="51"/>
    <x v="1773"/>
    <x v="214"/>
    <x v="2"/>
    <x v="28"/>
    <x v="45"/>
    <x v="1"/>
    <x v="462"/>
    <x v="371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5"/>
    <x v="68"/>
    <x v="107"/>
    <x v="0"/>
    <x v="58"/>
    <x v="94"/>
    <x v="94"/>
    <x v="90"/>
    <x v="90"/>
    <x v="0"/>
    <x v="3112"/>
    <x v="3534"/>
    <x v="1785"/>
    <x v="176"/>
    <x v="11"/>
    <x v="928"/>
    <x v="239"/>
    <x v="2"/>
    <x v="53"/>
    <x v="19"/>
    <x v="2"/>
    <x v="280"/>
    <x v="44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65"/>
    <x v="27"/>
    <x v="108"/>
    <x v="0"/>
    <x v="23"/>
    <x v="95"/>
    <x v="95"/>
    <x v="91"/>
    <x v="91"/>
    <x v="0"/>
    <x v="3113"/>
    <x v="3535"/>
    <x v="657"/>
    <x v="495"/>
    <x v="43"/>
    <x v="1774"/>
    <x v="170"/>
    <x v="1"/>
    <x v="1"/>
    <x v="8"/>
    <x v="2"/>
    <x v="283"/>
    <x v="362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5"/>
    <x v="24"/>
    <x v="109"/>
    <x v="0"/>
    <x v="21"/>
    <x v="96"/>
    <x v="96"/>
    <x v="92"/>
    <x v="92"/>
    <x v="0"/>
    <x v="3114"/>
    <x v="2262"/>
    <x v="783"/>
    <x v="274"/>
    <x v="44"/>
    <x v="1775"/>
    <x v="49"/>
    <x v="2"/>
    <x v="53"/>
    <x v="45"/>
    <x v="0"/>
    <x v="10"/>
    <x v="799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5"/>
    <x v="31"/>
    <x v="110"/>
    <x v="0"/>
    <x v="27"/>
    <x v="97"/>
    <x v="97"/>
    <x v="93"/>
    <x v="93"/>
    <x v="0"/>
    <x v="1289"/>
    <x v="3536"/>
    <x v="2002"/>
    <x v="718"/>
    <x v="55"/>
    <x v="814"/>
    <x v="26"/>
    <x v="1"/>
    <x v="23"/>
    <x v="9"/>
    <x v="2"/>
    <x v="49"/>
    <x v="12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65"/>
    <x v="69"/>
    <x v="111"/>
    <x v="0"/>
    <x v="59"/>
    <x v="98"/>
    <x v="98"/>
    <x v="94"/>
    <x v="94"/>
    <x v="0"/>
    <x v="3115"/>
    <x v="3537"/>
    <x v="1302"/>
    <x v="211"/>
    <x v="39"/>
    <x v="389"/>
    <x v="19"/>
    <x v="1"/>
    <x v="17"/>
    <x v="19"/>
    <x v="1"/>
    <x v="148"/>
    <x v="6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65"/>
    <x v="70"/>
    <x v="112"/>
    <x v="0"/>
    <x v="60"/>
    <x v="99"/>
    <x v="99"/>
    <x v="95"/>
    <x v="95"/>
    <x v="0"/>
    <x v="3116"/>
    <x v="3538"/>
    <x v="2003"/>
    <x v="356"/>
    <x v="52"/>
    <x v="1776"/>
    <x v="74"/>
    <x v="1"/>
    <x v="64"/>
    <x v="17"/>
    <x v="1"/>
    <x v="17"/>
    <x v="62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65"/>
    <x v="71"/>
    <x v="113"/>
    <x v="0"/>
    <x v="61"/>
    <x v="100"/>
    <x v="100"/>
    <x v="96"/>
    <x v="96"/>
    <x v="0"/>
    <x v="1321"/>
    <x v="3539"/>
    <x v="1372"/>
    <x v="481"/>
    <x v="33"/>
    <x v="1102"/>
    <x v="137"/>
    <x v="1"/>
    <x v="5"/>
    <x v="13"/>
    <x v="2"/>
    <x v="252"/>
    <x v="50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65"/>
    <x v="67"/>
    <x v="114"/>
    <x v="0"/>
    <x v="57"/>
    <x v="101"/>
    <x v="101"/>
    <x v="97"/>
    <x v="97"/>
    <x v="0"/>
    <x v="3117"/>
    <x v="3540"/>
    <x v="661"/>
    <x v="299"/>
    <x v="25"/>
    <x v="569"/>
    <x v="239"/>
    <x v="2"/>
    <x v="110"/>
    <x v="50"/>
    <x v="2"/>
    <x v="324"/>
    <x v="502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5"/>
    <x v="71"/>
    <x v="115"/>
    <x v="0"/>
    <x v="61"/>
    <x v="102"/>
    <x v="102"/>
    <x v="98"/>
    <x v="98"/>
    <x v="0"/>
    <x v="1005"/>
    <x v="3541"/>
    <x v="289"/>
    <x v="37"/>
    <x v="49"/>
    <x v="1777"/>
    <x v="182"/>
    <x v="2"/>
    <x v="80"/>
    <x v="31"/>
    <x v="2"/>
    <x v="352"/>
    <x v="236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65"/>
    <x v="70"/>
    <x v="116"/>
    <x v="0"/>
    <x v="60"/>
    <x v="103"/>
    <x v="103"/>
    <x v="99"/>
    <x v="99"/>
    <x v="0"/>
    <x v="3118"/>
    <x v="3542"/>
    <x v="122"/>
    <x v="190"/>
    <x v="90"/>
    <x v="1632"/>
    <x v="53"/>
    <x v="2"/>
    <x v="72"/>
    <x v="17"/>
    <x v="2"/>
    <x v="31"/>
    <x v="3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65"/>
    <x v="70"/>
    <x v="117"/>
    <x v="2"/>
    <x v="60"/>
    <x v="104"/>
    <x v="104"/>
    <x v="100"/>
    <x v="100"/>
    <x v="0"/>
    <x v="3119"/>
    <x v="3543"/>
    <x v="1028"/>
    <x v="362"/>
    <x v="133"/>
    <x v="385"/>
    <x v="122"/>
    <x v="2"/>
    <x v="95"/>
    <x v="19"/>
    <x v="2"/>
    <x v="302"/>
    <x v="56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66"/>
    <x v="24"/>
    <x v="31"/>
    <x v="0"/>
    <x v="21"/>
    <x v="27"/>
    <x v="27"/>
    <x v="23"/>
    <x v="23"/>
    <x v="0"/>
    <x v="3120"/>
    <x v="1623"/>
    <x v="445"/>
    <x v="194"/>
    <x v="83"/>
    <x v="1778"/>
    <x v="74"/>
    <x v="1"/>
    <x v="124"/>
    <x v="15"/>
    <x v="3"/>
    <x v="15"/>
    <x v="312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6"/>
    <x v="27"/>
    <x v="35"/>
    <x v="1"/>
    <x v="23"/>
    <x v="30"/>
    <x v="30"/>
    <x v="26"/>
    <x v="26"/>
    <x v="0"/>
    <x v="3121"/>
    <x v="3544"/>
    <x v="797"/>
    <x v="55"/>
    <x v="27"/>
    <x v="300"/>
    <x v="21"/>
    <x v="0"/>
    <x v="69"/>
    <x v="7"/>
    <x v="1"/>
    <x v="19"/>
    <x v="119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6"/>
    <x v="30"/>
    <x v="38"/>
    <x v="1"/>
    <x v="26"/>
    <x v="33"/>
    <x v="33"/>
    <x v="29"/>
    <x v="29"/>
    <x v="0"/>
    <x v="3122"/>
    <x v="3545"/>
    <x v="1547"/>
    <x v="408"/>
    <x v="33"/>
    <x v="827"/>
    <x v="39"/>
    <x v="1"/>
    <x v="9"/>
    <x v="16"/>
    <x v="3"/>
    <x v="23"/>
    <x v="1194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6"/>
    <x v="34"/>
    <x v="42"/>
    <x v="0"/>
    <x v="30"/>
    <x v="37"/>
    <x v="37"/>
    <x v="33"/>
    <x v="33"/>
    <x v="0"/>
    <x v="3123"/>
    <x v="3546"/>
    <x v="1512"/>
    <x v="242"/>
    <x v="39"/>
    <x v="1653"/>
    <x v="74"/>
    <x v="2"/>
    <x v="64"/>
    <x v="136"/>
    <x v="3"/>
    <x v="242"/>
    <x v="57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66"/>
    <x v="40"/>
    <x v="51"/>
    <x v="0"/>
    <x v="36"/>
    <x v="45"/>
    <x v="45"/>
    <x v="41"/>
    <x v="41"/>
    <x v="0"/>
    <x v="3124"/>
    <x v="3547"/>
    <x v="827"/>
    <x v="575"/>
    <x v="22"/>
    <x v="1067"/>
    <x v="61"/>
    <x v="2"/>
    <x v="26"/>
    <x v="13"/>
    <x v="4"/>
    <x v="49"/>
    <x v="10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66"/>
    <x v="27"/>
    <x v="65"/>
    <x v="0"/>
    <x v="23"/>
    <x v="55"/>
    <x v="55"/>
    <x v="51"/>
    <x v="51"/>
    <x v="0"/>
    <x v="3125"/>
    <x v="3548"/>
    <x v="347"/>
    <x v="154"/>
    <x v="29"/>
    <x v="1195"/>
    <x v="54"/>
    <x v="2"/>
    <x v="55"/>
    <x v="16"/>
    <x v="0"/>
    <x v="138"/>
    <x v="81"/>
    <x v="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6"/>
    <x v="30"/>
    <x v="69"/>
    <x v="0"/>
    <x v="26"/>
    <x v="58"/>
    <x v="58"/>
    <x v="54"/>
    <x v="54"/>
    <x v="0"/>
    <x v="3126"/>
    <x v="3549"/>
    <x v="2004"/>
    <x v="434"/>
    <x v="29"/>
    <x v="1779"/>
    <x v="61"/>
    <x v="2"/>
    <x v="60"/>
    <x v="23"/>
    <x v="2"/>
    <x v="23"/>
    <x v="522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6"/>
    <x v="48"/>
    <x v="71"/>
    <x v="0"/>
    <x v="42"/>
    <x v="60"/>
    <x v="60"/>
    <x v="56"/>
    <x v="56"/>
    <x v="0"/>
    <x v="3127"/>
    <x v="3550"/>
    <x v="275"/>
    <x v="466"/>
    <x v="72"/>
    <x v="1277"/>
    <x v="32"/>
    <x v="2"/>
    <x v="32"/>
    <x v="19"/>
    <x v="3"/>
    <x v="164"/>
    <x v="65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66"/>
    <x v="49"/>
    <x v="72"/>
    <x v="0"/>
    <x v="43"/>
    <x v="61"/>
    <x v="61"/>
    <x v="57"/>
    <x v="57"/>
    <x v="0"/>
    <x v="3128"/>
    <x v="3551"/>
    <x v="215"/>
    <x v="624"/>
    <x v="70"/>
    <x v="1780"/>
    <x v="29"/>
    <x v="2"/>
    <x v="9"/>
    <x v="22"/>
    <x v="2"/>
    <x v="97"/>
    <x v="48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66"/>
    <x v="50"/>
    <x v="73"/>
    <x v="0"/>
    <x v="44"/>
    <x v="62"/>
    <x v="62"/>
    <x v="58"/>
    <x v="58"/>
    <x v="0"/>
    <x v="3129"/>
    <x v="2023"/>
    <x v="1467"/>
    <x v="335"/>
    <x v="92"/>
    <x v="1781"/>
    <x v="82"/>
    <x v="1"/>
    <x v="51"/>
    <x v="23"/>
    <x v="3"/>
    <x v="110"/>
    <x v="81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6"/>
    <x v="50"/>
    <x v="80"/>
    <x v="0"/>
    <x v="44"/>
    <x v="69"/>
    <x v="69"/>
    <x v="65"/>
    <x v="65"/>
    <x v="0"/>
    <x v="3130"/>
    <x v="3552"/>
    <x v="364"/>
    <x v="59"/>
    <x v="64"/>
    <x v="1782"/>
    <x v="45"/>
    <x v="2"/>
    <x v="72"/>
    <x v="23"/>
    <x v="3"/>
    <x v="66"/>
    <x v="10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6"/>
    <x v="55"/>
    <x v="84"/>
    <x v="0"/>
    <x v="47"/>
    <x v="73"/>
    <x v="73"/>
    <x v="69"/>
    <x v="69"/>
    <x v="0"/>
    <x v="3131"/>
    <x v="3553"/>
    <x v="99"/>
    <x v="472"/>
    <x v="5"/>
    <x v="44"/>
    <x v="74"/>
    <x v="2"/>
    <x v="19"/>
    <x v="2"/>
    <x v="3"/>
    <x v="148"/>
    <x v="442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66"/>
    <x v="57"/>
    <x v="86"/>
    <x v="0"/>
    <x v="49"/>
    <x v="71"/>
    <x v="71"/>
    <x v="67"/>
    <x v="67"/>
    <x v="0"/>
    <x v="3132"/>
    <x v="3554"/>
    <x v="705"/>
    <x v="542"/>
    <x v="43"/>
    <x v="617"/>
    <x v="25"/>
    <x v="1"/>
    <x v="60"/>
    <x v="54"/>
    <x v="3"/>
    <x v="84"/>
    <x v="45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66"/>
    <x v="18"/>
    <x v="88"/>
    <x v="0"/>
    <x v="18"/>
    <x v="75"/>
    <x v="75"/>
    <x v="71"/>
    <x v="71"/>
    <x v="0"/>
    <x v="3133"/>
    <x v="3555"/>
    <x v="2005"/>
    <x v="433"/>
    <x v="37"/>
    <x v="1662"/>
    <x v="238"/>
    <x v="2"/>
    <x v="151"/>
    <x v="89"/>
    <x v="4"/>
    <x v="101"/>
    <x v="570"/>
    <x v="0"/>
    <x v="0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66"/>
    <x v="50"/>
    <x v="89"/>
    <x v="2"/>
    <x v="44"/>
    <x v="76"/>
    <x v="76"/>
    <x v="72"/>
    <x v="72"/>
    <x v="0"/>
    <x v="3134"/>
    <x v="3556"/>
    <x v="503"/>
    <x v="374"/>
    <x v="63"/>
    <x v="1010"/>
    <x v="181"/>
    <x v="2"/>
    <x v="157"/>
    <x v="16"/>
    <x v="1"/>
    <x v="175"/>
    <x v="152"/>
    <x v="0"/>
    <x v="0"/>
    <x v="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6"/>
    <x v="24"/>
    <x v="94"/>
    <x v="2"/>
    <x v="21"/>
    <x v="81"/>
    <x v="81"/>
    <x v="77"/>
    <x v="77"/>
    <x v="0"/>
    <x v="3135"/>
    <x v="3557"/>
    <x v="402"/>
    <x v="95"/>
    <x v="134"/>
    <x v="1783"/>
    <x v="69"/>
    <x v="2"/>
    <x v="126"/>
    <x v="4"/>
    <x v="1"/>
    <x v="262"/>
    <x v="24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6"/>
    <x v="59"/>
    <x v="97"/>
    <x v="0"/>
    <x v="51"/>
    <x v="84"/>
    <x v="84"/>
    <x v="80"/>
    <x v="80"/>
    <x v="0"/>
    <x v="3136"/>
    <x v="378"/>
    <x v="383"/>
    <x v="344"/>
    <x v="98"/>
    <x v="1784"/>
    <x v="38"/>
    <x v="2"/>
    <x v="21"/>
    <x v="23"/>
    <x v="3"/>
    <x v="55"/>
    <x v="18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66"/>
    <x v="60"/>
    <x v="98"/>
    <x v="0"/>
    <x v="52"/>
    <x v="85"/>
    <x v="85"/>
    <x v="81"/>
    <x v="81"/>
    <x v="0"/>
    <x v="1899"/>
    <x v="3558"/>
    <x v="1694"/>
    <x v="326"/>
    <x v="30"/>
    <x v="1785"/>
    <x v="56"/>
    <x v="2"/>
    <x v="134"/>
    <x v="136"/>
    <x v="5"/>
    <x v="284"/>
    <x v="185"/>
    <x v="0"/>
    <x v="0"/>
    <x v="3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66"/>
    <x v="61"/>
    <x v="99"/>
    <x v="0"/>
    <x v="53"/>
    <x v="86"/>
    <x v="86"/>
    <x v="82"/>
    <x v="82"/>
    <x v="0"/>
    <x v="3137"/>
    <x v="3559"/>
    <x v="519"/>
    <x v="134"/>
    <x v="58"/>
    <x v="197"/>
    <x v="119"/>
    <x v="4"/>
    <x v="36"/>
    <x v="69"/>
    <x v="8"/>
    <x v="241"/>
    <x v="79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66"/>
    <x v="62"/>
    <x v="100"/>
    <x v="1"/>
    <x v="44"/>
    <x v="87"/>
    <x v="87"/>
    <x v="83"/>
    <x v="83"/>
    <x v="0"/>
    <x v="1555"/>
    <x v="3560"/>
    <x v="663"/>
    <x v="193"/>
    <x v="105"/>
    <x v="1786"/>
    <x v="206"/>
    <x v="1"/>
    <x v="101"/>
    <x v="18"/>
    <x v="1"/>
    <x v="154"/>
    <x v="1195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6"/>
    <x v="11"/>
    <x v="102"/>
    <x v="0"/>
    <x v="11"/>
    <x v="89"/>
    <x v="89"/>
    <x v="85"/>
    <x v="85"/>
    <x v="0"/>
    <x v="3138"/>
    <x v="3561"/>
    <x v="831"/>
    <x v="404"/>
    <x v="0"/>
    <x v="710"/>
    <x v="45"/>
    <x v="2"/>
    <x v="11"/>
    <x v="23"/>
    <x v="3"/>
    <x v="62"/>
    <x v="42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66"/>
    <x v="64"/>
    <x v="103"/>
    <x v="0"/>
    <x v="54"/>
    <x v="90"/>
    <x v="90"/>
    <x v="86"/>
    <x v="86"/>
    <x v="0"/>
    <x v="3139"/>
    <x v="3562"/>
    <x v="29"/>
    <x v="596"/>
    <x v="31"/>
    <x v="816"/>
    <x v="12"/>
    <x v="7"/>
    <x v="109"/>
    <x v="44"/>
    <x v="2"/>
    <x v="175"/>
    <x v="14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52"/>
    <x v="52"/>
    <x v="54"/>
  </r>
  <r>
    <x v="166"/>
    <x v="65"/>
    <x v="104"/>
    <x v="0"/>
    <x v="55"/>
    <x v="91"/>
    <x v="91"/>
    <x v="87"/>
    <x v="87"/>
    <x v="0"/>
    <x v="3140"/>
    <x v="3563"/>
    <x v="2006"/>
    <x v="50"/>
    <x v="23"/>
    <x v="203"/>
    <x v="206"/>
    <x v="4"/>
    <x v="12"/>
    <x v="6"/>
    <x v="2"/>
    <x v="239"/>
    <x v="274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66"/>
    <x v="66"/>
    <x v="105"/>
    <x v="0"/>
    <x v="56"/>
    <x v="92"/>
    <x v="92"/>
    <x v="88"/>
    <x v="88"/>
    <x v="0"/>
    <x v="3141"/>
    <x v="3564"/>
    <x v="818"/>
    <x v="186"/>
    <x v="46"/>
    <x v="874"/>
    <x v="88"/>
    <x v="2"/>
    <x v="134"/>
    <x v="0"/>
    <x v="4"/>
    <x v="159"/>
    <x v="447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66"/>
    <x v="67"/>
    <x v="106"/>
    <x v="0"/>
    <x v="57"/>
    <x v="93"/>
    <x v="93"/>
    <x v="89"/>
    <x v="89"/>
    <x v="0"/>
    <x v="3142"/>
    <x v="3565"/>
    <x v="1432"/>
    <x v="403"/>
    <x v="46"/>
    <x v="744"/>
    <x v="15"/>
    <x v="2"/>
    <x v="44"/>
    <x v="8"/>
    <x v="3"/>
    <x v="239"/>
    <x v="72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6"/>
    <x v="68"/>
    <x v="107"/>
    <x v="0"/>
    <x v="58"/>
    <x v="94"/>
    <x v="94"/>
    <x v="90"/>
    <x v="90"/>
    <x v="0"/>
    <x v="3143"/>
    <x v="3566"/>
    <x v="2007"/>
    <x v="45"/>
    <x v="55"/>
    <x v="48"/>
    <x v="139"/>
    <x v="1"/>
    <x v="60"/>
    <x v="19"/>
    <x v="3"/>
    <x v="75"/>
    <x v="71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66"/>
    <x v="27"/>
    <x v="108"/>
    <x v="0"/>
    <x v="23"/>
    <x v="95"/>
    <x v="95"/>
    <x v="91"/>
    <x v="91"/>
    <x v="0"/>
    <x v="3144"/>
    <x v="3567"/>
    <x v="1595"/>
    <x v="423"/>
    <x v="73"/>
    <x v="1787"/>
    <x v="91"/>
    <x v="2"/>
    <x v="95"/>
    <x v="16"/>
    <x v="2"/>
    <x v="56"/>
    <x v="996"/>
    <x v="0"/>
    <x v="0"/>
    <x v="8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6"/>
    <x v="24"/>
    <x v="109"/>
    <x v="0"/>
    <x v="21"/>
    <x v="96"/>
    <x v="96"/>
    <x v="92"/>
    <x v="92"/>
    <x v="0"/>
    <x v="3145"/>
    <x v="3568"/>
    <x v="1363"/>
    <x v="84"/>
    <x v="37"/>
    <x v="1788"/>
    <x v="37"/>
    <x v="1"/>
    <x v="17"/>
    <x v="26"/>
    <x v="3"/>
    <x v="97"/>
    <x v="81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6"/>
    <x v="31"/>
    <x v="110"/>
    <x v="0"/>
    <x v="27"/>
    <x v="97"/>
    <x v="97"/>
    <x v="93"/>
    <x v="93"/>
    <x v="0"/>
    <x v="3146"/>
    <x v="3569"/>
    <x v="1664"/>
    <x v="719"/>
    <x v="17"/>
    <x v="735"/>
    <x v="26"/>
    <x v="1"/>
    <x v="26"/>
    <x v="16"/>
    <x v="2"/>
    <x v="103"/>
    <x v="74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66"/>
    <x v="69"/>
    <x v="111"/>
    <x v="0"/>
    <x v="59"/>
    <x v="98"/>
    <x v="98"/>
    <x v="94"/>
    <x v="94"/>
    <x v="0"/>
    <x v="3147"/>
    <x v="3570"/>
    <x v="486"/>
    <x v="62"/>
    <x v="4"/>
    <x v="957"/>
    <x v="79"/>
    <x v="1"/>
    <x v="23"/>
    <x v="15"/>
    <x v="3"/>
    <x v="184"/>
    <x v="657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66"/>
    <x v="70"/>
    <x v="112"/>
    <x v="0"/>
    <x v="60"/>
    <x v="99"/>
    <x v="99"/>
    <x v="95"/>
    <x v="95"/>
    <x v="0"/>
    <x v="3148"/>
    <x v="3571"/>
    <x v="464"/>
    <x v="192"/>
    <x v="41"/>
    <x v="1431"/>
    <x v="97"/>
    <x v="2"/>
    <x v="48"/>
    <x v="16"/>
    <x v="3"/>
    <x v="184"/>
    <x v="406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66"/>
    <x v="71"/>
    <x v="113"/>
    <x v="0"/>
    <x v="61"/>
    <x v="100"/>
    <x v="100"/>
    <x v="96"/>
    <x v="96"/>
    <x v="0"/>
    <x v="3149"/>
    <x v="3572"/>
    <x v="1756"/>
    <x v="89"/>
    <x v="34"/>
    <x v="1789"/>
    <x v="74"/>
    <x v="2"/>
    <x v="75"/>
    <x v="9"/>
    <x v="3"/>
    <x v="17"/>
    <x v="148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66"/>
    <x v="67"/>
    <x v="114"/>
    <x v="0"/>
    <x v="57"/>
    <x v="101"/>
    <x v="101"/>
    <x v="97"/>
    <x v="97"/>
    <x v="0"/>
    <x v="3150"/>
    <x v="3573"/>
    <x v="26"/>
    <x v="165"/>
    <x v="70"/>
    <x v="1790"/>
    <x v="203"/>
    <x v="2"/>
    <x v="44"/>
    <x v="15"/>
    <x v="3"/>
    <x v="204"/>
    <x v="40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6"/>
    <x v="71"/>
    <x v="115"/>
    <x v="0"/>
    <x v="61"/>
    <x v="102"/>
    <x v="102"/>
    <x v="98"/>
    <x v="98"/>
    <x v="0"/>
    <x v="3151"/>
    <x v="3574"/>
    <x v="993"/>
    <x v="590"/>
    <x v="62"/>
    <x v="926"/>
    <x v="66"/>
    <x v="2"/>
    <x v="69"/>
    <x v="15"/>
    <x v="0"/>
    <x v="200"/>
    <x v="345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66"/>
    <x v="70"/>
    <x v="116"/>
    <x v="0"/>
    <x v="60"/>
    <x v="103"/>
    <x v="103"/>
    <x v="99"/>
    <x v="99"/>
    <x v="0"/>
    <x v="3152"/>
    <x v="3575"/>
    <x v="462"/>
    <x v="140"/>
    <x v="46"/>
    <x v="1611"/>
    <x v="106"/>
    <x v="2"/>
    <x v="5"/>
    <x v="23"/>
    <x v="3"/>
    <x v="156"/>
    <x v="28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66"/>
    <x v="70"/>
    <x v="117"/>
    <x v="2"/>
    <x v="60"/>
    <x v="104"/>
    <x v="104"/>
    <x v="100"/>
    <x v="100"/>
    <x v="0"/>
    <x v="3153"/>
    <x v="3576"/>
    <x v="1017"/>
    <x v="333"/>
    <x v="110"/>
    <x v="1791"/>
    <x v="124"/>
    <x v="2"/>
    <x v="73"/>
    <x v="19"/>
    <x v="3"/>
    <x v="204"/>
    <x v="711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67"/>
    <x v="24"/>
    <x v="31"/>
    <x v="0"/>
    <x v="21"/>
    <x v="27"/>
    <x v="27"/>
    <x v="23"/>
    <x v="23"/>
    <x v="0"/>
    <x v="3154"/>
    <x v="3577"/>
    <x v="2008"/>
    <x v="539"/>
    <x v="42"/>
    <x v="442"/>
    <x v="68"/>
    <x v="2"/>
    <x v="17"/>
    <x v="16"/>
    <x v="2"/>
    <x v="66"/>
    <x v="39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7"/>
    <x v="27"/>
    <x v="35"/>
    <x v="1"/>
    <x v="23"/>
    <x v="30"/>
    <x v="30"/>
    <x v="26"/>
    <x v="26"/>
    <x v="0"/>
    <x v="3155"/>
    <x v="3578"/>
    <x v="950"/>
    <x v="404"/>
    <x v="27"/>
    <x v="1422"/>
    <x v="24"/>
    <x v="0"/>
    <x v="69"/>
    <x v="22"/>
    <x v="5"/>
    <x v="77"/>
    <x v="154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7"/>
    <x v="30"/>
    <x v="38"/>
    <x v="1"/>
    <x v="26"/>
    <x v="33"/>
    <x v="33"/>
    <x v="29"/>
    <x v="29"/>
    <x v="0"/>
    <x v="3156"/>
    <x v="3579"/>
    <x v="272"/>
    <x v="120"/>
    <x v="24"/>
    <x v="1348"/>
    <x v="68"/>
    <x v="2"/>
    <x v="72"/>
    <x v="16"/>
    <x v="0"/>
    <x v="28"/>
    <x v="1196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7"/>
    <x v="34"/>
    <x v="42"/>
    <x v="0"/>
    <x v="30"/>
    <x v="37"/>
    <x v="37"/>
    <x v="33"/>
    <x v="33"/>
    <x v="0"/>
    <x v="3157"/>
    <x v="3580"/>
    <x v="2009"/>
    <x v="183"/>
    <x v="65"/>
    <x v="935"/>
    <x v="72"/>
    <x v="0"/>
    <x v="20"/>
    <x v="14"/>
    <x v="2"/>
    <x v="256"/>
    <x v="2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67"/>
    <x v="40"/>
    <x v="51"/>
    <x v="0"/>
    <x v="36"/>
    <x v="45"/>
    <x v="45"/>
    <x v="41"/>
    <x v="41"/>
    <x v="0"/>
    <x v="3158"/>
    <x v="3581"/>
    <x v="268"/>
    <x v="183"/>
    <x v="65"/>
    <x v="1419"/>
    <x v="28"/>
    <x v="2"/>
    <x v="26"/>
    <x v="31"/>
    <x v="3"/>
    <x v="57"/>
    <x v="95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67"/>
    <x v="27"/>
    <x v="65"/>
    <x v="0"/>
    <x v="23"/>
    <x v="55"/>
    <x v="55"/>
    <x v="51"/>
    <x v="51"/>
    <x v="0"/>
    <x v="3159"/>
    <x v="3582"/>
    <x v="673"/>
    <x v="433"/>
    <x v="29"/>
    <x v="1243"/>
    <x v="71"/>
    <x v="2"/>
    <x v="5"/>
    <x v="16"/>
    <x v="3"/>
    <x v="54"/>
    <x v="711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7"/>
    <x v="30"/>
    <x v="69"/>
    <x v="0"/>
    <x v="26"/>
    <x v="58"/>
    <x v="58"/>
    <x v="54"/>
    <x v="54"/>
    <x v="0"/>
    <x v="3160"/>
    <x v="3583"/>
    <x v="2010"/>
    <x v="88"/>
    <x v="85"/>
    <x v="1792"/>
    <x v="28"/>
    <x v="2"/>
    <x v="17"/>
    <x v="18"/>
    <x v="2"/>
    <x v="66"/>
    <x v="115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7"/>
    <x v="48"/>
    <x v="71"/>
    <x v="0"/>
    <x v="42"/>
    <x v="60"/>
    <x v="60"/>
    <x v="56"/>
    <x v="56"/>
    <x v="0"/>
    <x v="3161"/>
    <x v="3584"/>
    <x v="815"/>
    <x v="404"/>
    <x v="93"/>
    <x v="1793"/>
    <x v="32"/>
    <x v="2"/>
    <x v="21"/>
    <x v="18"/>
    <x v="3"/>
    <x v="55"/>
    <x v="37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67"/>
    <x v="49"/>
    <x v="72"/>
    <x v="0"/>
    <x v="43"/>
    <x v="61"/>
    <x v="61"/>
    <x v="57"/>
    <x v="57"/>
    <x v="0"/>
    <x v="3162"/>
    <x v="3585"/>
    <x v="2011"/>
    <x v="589"/>
    <x v="46"/>
    <x v="1617"/>
    <x v="48"/>
    <x v="2"/>
    <x v="60"/>
    <x v="18"/>
    <x v="3"/>
    <x v="54"/>
    <x v="69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67"/>
    <x v="50"/>
    <x v="73"/>
    <x v="0"/>
    <x v="44"/>
    <x v="62"/>
    <x v="62"/>
    <x v="58"/>
    <x v="58"/>
    <x v="0"/>
    <x v="3163"/>
    <x v="3586"/>
    <x v="2012"/>
    <x v="639"/>
    <x v="91"/>
    <x v="153"/>
    <x v="79"/>
    <x v="2"/>
    <x v="109"/>
    <x v="19"/>
    <x v="2"/>
    <x v="84"/>
    <x v="8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7"/>
    <x v="55"/>
    <x v="84"/>
    <x v="0"/>
    <x v="47"/>
    <x v="73"/>
    <x v="73"/>
    <x v="69"/>
    <x v="69"/>
    <x v="0"/>
    <x v="3164"/>
    <x v="3587"/>
    <x v="1042"/>
    <x v="710"/>
    <x v="7"/>
    <x v="1"/>
    <x v="21"/>
    <x v="2"/>
    <x v="9"/>
    <x v="0"/>
    <x v="3"/>
    <x v="213"/>
    <x v="8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67"/>
    <x v="57"/>
    <x v="86"/>
    <x v="0"/>
    <x v="49"/>
    <x v="71"/>
    <x v="71"/>
    <x v="67"/>
    <x v="67"/>
    <x v="0"/>
    <x v="3165"/>
    <x v="267"/>
    <x v="221"/>
    <x v="199"/>
    <x v="51"/>
    <x v="625"/>
    <x v="43"/>
    <x v="0"/>
    <x v="72"/>
    <x v="2"/>
    <x v="3"/>
    <x v="77"/>
    <x v="3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67"/>
    <x v="18"/>
    <x v="88"/>
    <x v="0"/>
    <x v="18"/>
    <x v="75"/>
    <x v="75"/>
    <x v="71"/>
    <x v="71"/>
    <x v="0"/>
    <x v="3166"/>
    <x v="3588"/>
    <x v="1328"/>
    <x v="33"/>
    <x v="73"/>
    <x v="151"/>
    <x v="275"/>
    <x v="1"/>
    <x v="14"/>
    <x v="38"/>
    <x v="0"/>
    <x v="214"/>
    <x v="109"/>
    <x v="0"/>
    <x v="0"/>
    <x v="1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67"/>
    <x v="50"/>
    <x v="89"/>
    <x v="2"/>
    <x v="44"/>
    <x v="76"/>
    <x v="76"/>
    <x v="72"/>
    <x v="72"/>
    <x v="0"/>
    <x v="3167"/>
    <x v="3589"/>
    <x v="2013"/>
    <x v="230"/>
    <x v="74"/>
    <x v="1021"/>
    <x v="59"/>
    <x v="2"/>
    <x v="54"/>
    <x v="13"/>
    <x v="2"/>
    <x v="462"/>
    <x v="82"/>
    <x v="0"/>
    <x v="0"/>
    <x v="6"/>
    <x v="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7"/>
    <x v="24"/>
    <x v="94"/>
    <x v="2"/>
    <x v="21"/>
    <x v="81"/>
    <x v="81"/>
    <x v="77"/>
    <x v="77"/>
    <x v="0"/>
    <x v="3168"/>
    <x v="3590"/>
    <x v="1595"/>
    <x v="381"/>
    <x v="135"/>
    <x v="1794"/>
    <x v="17"/>
    <x v="1"/>
    <x v="64"/>
    <x v="9"/>
    <x v="3"/>
    <x v="120"/>
    <x v="115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7"/>
    <x v="59"/>
    <x v="97"/>
    <x v="0"/>
    <x v="51"/>
    <x v="84"/>
    <x v="84"/>
    <x v="80"/>
    <x v="80"/>
    <x v="0"/>
    <x v="3169"/>
    <x v="3591"/>
    <x v="326"/>
    <x v="33"/>
    <x v="136"/>
    <x v="1795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67"/>
    <x v="60"/>
    <x v="98"/>
    <x v="0"/>
    <x v="52"/>
    <x v="85"/>
    <x v="85"/>
    <x v="81"/>
    <x v="81"/>
    <x v="0"/>
    <x v="3170"/>
    <x v="3592"/>
    <x v="559"/>
    <x v="530"/>
    <x v="27"/>
    <x v="1796"/>
    <x v="40"/>
    <x v="0"/>
    <x v="73"/>
    <x v="92"/>
    <x v="0"/>
    <x v="262"/>
    <x v="840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67"/>
    <x v="61"/>
    <x v="99"/>
    <x v="0"/>
    <x v="53"/>
    <x v="86"/>
    <x v="86"/>
    <x v="82"/>
    <x v="82"/>
    <x v="0"/>
    <x v="3171"/>
    <x v="3593"/>
    <x v="894"/>
    <x v="373"/>
    <x v="70"/>
    <x v="1328"/>
    <x v="69"/>
    <x v="1"/>
    <x v="126"/>
    <x v="55"/>
    <x v="8"/>
    <x v="253"/>
    <x v="124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67"/>
    <x v="62"/>
    <x v="100"/>
    <x v="1"/>
    <x v="44"/>
    <x v="87"/>
    <x v="87"/>
    <x v="83"/>
    <x v="83"/>
    <x v="0"/>
    <x v="3172"/>
    <x v="3594"/>
    <x v="791"/>
    <x v="150"/>
    <x v="77"/>
    <x v="1797"/>
    <x v="13"/>
    <x v="0"/>
    <x v="139"/>
    <x v="22"/>
    <x v="1"/>
    <x v="302"/>
    <x v="701"/>
    <x v="0"/>
    <x v="0"/>
    <x v="4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7"/>
    <x v="11"/>
    <x v="102"/>
    <x v="0"/>
    <x v="11"/>
    <x v="89"/>
    <x v="89"/>
    <x v="85"/>
    <x v="85"/>
    <x v="0"/>
    <x v="3173"/>
    <x v="3561"/>
    <x v="403"/>
    <x v="160"/>
    <x v="50"/>
    <x v="521"/>
    <x v="44"/>
    <x v="2"/>
    <x v="11"/>
    <x v="18"/>
    <x v="3"/>
    <x v="62"/>
    <x v="43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67"/>
    <x v="64"/>
    <x v="103"/>
    <x v="0"/>
    <x v="54"/>
    <x v="90"/>
    <x v="90"/>
    <x v="86"/>
    <x v="86"/>
    <x v="0"/>
    <x v="3174"/>
    <x v="3595"/>
    <x v="1804"/>
    <x v="39"/>
    <x v="31"/>
    <x v="612"/>
    <x v="139"/>
    <x v="2"/>
    <x v="10"/>
    <x v="122"/>
    <x v="8"/>
    <x v="241"/>
    <x v="689"/>
    <x v="0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67"/>
    <x v="65"/>
    <x v="104"/>
    <x v="0"/>
    <x v="55"/>
    <x v="91"/>
    <x v="91"/>
    <x v="87"/>
    <x v="87"/>
    <x v="0"/>
    <x v="3175"/>
    <x v="3214"/>
    <x v="2014"/>
    <x v="501"/>
    <x v="40"/>
    <x v="1798"/>
    <x v="69"/>
    <x v="2"/>
    <x v="9"/>
    <x v="0"/>
    <x v="3"/>
    <x v="14"/>
    <x v="118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67"/>
    <x v="66"/>
    <x v="105"/>
    <x v="0"/>
    <x v="56"/>
    <x v="92"/>
    <x v="92"/>
    <x v="88"/>
    <x v="88"/>
    <x v="0"/>
    <x v="3176"/>
    <x v="3596"/>
    <x v="1393"/>
    <x v="229"/>
    <x v="58"/>
    <x v="870"/>
    <x v="55"/>
    <x v="1"/>
    <x v="123"/>
    <x v="3"/>
    <x v="4"/>
    <x v="99"/>
    <x v="8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67"/>
    <x v="67"/>
    <x v="106"/>
    <x v="0"/>
    <x v="57"/>
    <x v="93"/>
    <x v="93"/>
    <x v="89"/>
    <x v="89"/>
    <x v="0"/>
    <x v="3177"/>
    <x v="3597"/>
    <x v="1490"/>
    <x v="280"/>
    <x v="52"/>
    <x v="670"/>
    <x v="58"/>
    <x v="2"/>
    <x v="126"/>
    <x v="8"/>
    <x v="2"/>
    <x v="246"/>
    <x v="11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7"/>
    <x v="68"/>
    <x v="107"/>
    <x v="0"/>
    <x v="58"/>
    <x v="94"/>
    <x v="94"/>
    <x v="90"/>
    <x v="90"/>
    <x v="0"/>
    <x v="3178"/>
    <x v="3598"/>
    <x v="1494"/>
    <x v="117"/>
    <x v="17"/>
    <x v="705"/>
    <x v="40"/>
    <x v="1"/>
    <x v="72"/>
    <x v="18"/>
    <x v="3"/>
    <x v="179"/>
    <x v="883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67"/>
    <x v="24"/>
    <x v="109"/>
    <x v="0"/>
    <x v="21"/>
    <x v="96"/>
    <x v="96"/>
    <x v="92"/>
    <x v="92"/>
    <x v="0"/>
    <x v="3179"/>
    <x v="3599"/>
    <x v="33"/>
    <x v="118"/>
    <x v="36"/>
    <x v="1799"/>
    <x v="72"/>
    <x v="1"/>
    <x v="72"/>
    <x v="10"/>
    <x v="3"/>
    <x v="84"/>
    <x v="1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7"/>
    <x v="31"/>
    <x v="110"/>
    <x v="0"/>
    <x v="27"/>
    <x v="97"/>
    <x v="97"/>
    <x v="93"/>
    <x v="93"/>
    <x v="0"/>
    <x v="3180"/>
    <x v="3600"/>
    <x v="221"/>
    <x v="720"/>
    <x v="17"/>
    <x v="575"/>
    <x v="44"/>
    <x v="2"/>
    <x v="23"/>
    <x v="8"/>
    <x v="3"/>
    <x v="23"/>
    <x v="53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67"/>
    <x v="69"/>
    <x v="111"/>
    <x v="0"/>
    <x v="59"/>
    <x v="98"/>
    <x v="98"/>
    <x v="94"/>
    <x v="94"/>
    <x v="0"/>
    <x v="3181"/>
    <x v="3601"/>
    <x v="400"/>
    <x v="612"/>
    <x v="2"/>
    <x v="294"/>
    <x v="54"/>
    <x v="1"/>
    <x v="17"/>
    <x v="22"/>
    <x v="1"/>
    <x v="54"/>
    <x v="17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67"/>
    <x v="70"/>
    <x v="112"/>
    <x v="0"/>
    <x v="60"/>
    <x v="99"/>
    <x v="99"/>
    <x v="95"/>
    <x v="95"/>
    <x v="0"/>
    <x v="3182"/>
    <x v="3602"/>
    <x v="2015"/>
    <x v="458"/>
    <x v="46"/>
    <x v="594"/>
    <x v="10"/>
    <x v="2"/>
    <x v="67"/>
    <x v="18"/>
    <x v="2"/>
    <x v="192"/>
    <x v="40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67"/>
    <x v="71"/>
    <x v="113"/>
    <x v="0"/>
    <x v="61"/>
    <x v="100"/>
    <x v="100"/>
    <x v="96"/>
    <x v="96"/>
    <x v="0"/>
    <x v="3183"/>
    <x v="3603"/>
    <x v="778"/>
    <x v="610"/>
    <x v="0"/>
    <x v="1451"/>
    <x v="58"/>
    <x v="1"/>
    <x v="9"/>
    <x v="15"/>
    <x v="2"/>
    <x v="84"/>
    <x v="16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67"/>
    <x v="70"/>
    <x v="117"/>
    <x v="2"/>
    <x v="60"/>
    <x v="104"/>
    <x v="104"/>
    <x v="100"/>
    <x v="100"/>
    <x v="0"/>
    <x v="3184"/>
    <x v="3604"/>
    <x v="1468"/>
    <x v="467"/>
    <x v="36"/>
    <x v="1678"/>
    <x v="181"/>
    <x v="2"/>
    <x v="121"/>
    <x v="22"/>
    <x v="3"/>
    <x v="181"/>
    <x v="28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67"/>
    <x v="67"/>
    <x v="118"/>
    <x v="2"/>
    <x v="57"/>
    <x v="105"/>
    <x v="105"/>
    <x v="101"/>
    <x v="101"/>
    <x v="0"/>
    <x v="3185"/>
    <x v="3605"/>
    <x v="1094"/>
    <x v="494"/>
    <x v="36"/>
    <x v="1184"/>
    <x v="91"/>
    <x v="2"/>
    <x v="7"/>
    <x v="8"/>
    <x v="3"/>
    <x v="200"/>
    <x v="51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7"/>
    <x v="64"/>
    <x v="119"/>
    <x v="2"/>
    <x v="54"/>
    <x v="106"/>
    <x v="106"/>
    <x v="102"/>
    <x v="102"/>
    <x v="0"/>
    <x v="3186"/>
    <x v="3606"/>
    <x v="891"/>
    <x v="605"/>
    <x v="85"/>
    <x v="1800"/>
    <x v="10"/>
    <x v="7"/>
    <x v="48"/>
    <x v="3"/>
    <x v="3"/>
    <x v="88"/>
    <x v="1197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68"/>
    <x v="27"/>
    <x v="35"/>
    <x v="1"/>
    <x v="23"/>
    <x v="30"/>
    <x v="30"/>
    <x v="26"/>
    <x v="26"/>
    <x v="0"/>
    <x v="3187"/>
    <x v="3607"/>
    <x v="2016"/>
    <x v="244"/>
    <x v="49"/>
    <x v="783"/>
    <x v="61"/>
    <x v="2"/>
    <x v="56"/>
    <x v="19"/>
    <x v="1"/>
    <x v="122"/>
    <x v="85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8"/>
    <x v="30"/>
    <x v="38"/>
    <x v="1"/>
    <x v="26"/>
    <x v="33"/>
    <x v="33"/>
    <x v="29"/>
    <x v="29"/>
    <x v="0"/>
    <x v="3188"/>
    <x v="3608"/>
    <x v="2017"/>
    <x v="408"/>
    <x v="21"/>
    <x v="1249"/>
    <x v="37"/>
    <x v="1"/>
    <x v="55"/>
    <x v="23"/>
    <x v="2"/>
    <x v="72"/>
    <x v="119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8"/>
    <x v="34"/>
    <x v="42"/>
    <x v="0"/>
    <x v="30"/>
    <x v="37"/>
    <x v="37"/>
    <x v="33"/>
    <x v="33"/>
    <x v="0"/>
    <x v="3189"/>
    <x v="3609"/>
    <x v="840"/>
    <x v="446"/>
    <x v="56"/>
    <x v="114"/>
    <x v="13"/>
    <x v="0"/>
    <x v="5"/>
    <x v="101"/>
    <x v="1"/>
    <x v="205"/>
    <x v="129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68"/>
    <x v="40"/>
    <x v="51"/>
    <x v="0"/>
    <x v="36"/>
    <x v="45"/>
    <x v="45"/>
    <x v="41"/>
    <x v="41"/>
    <x v="0"/>
    <x v="3190"/>
    <x v="3610"/>
    <x v="1386"/>
    <x v="263"/>
    <x v="15"/>
    <x v="1760"/>
    <x v="71"/>
    <x v="2"/>
    <x v="26"/>
    <x v="35"/>
    <x v="3"/>
    <x v="73"/>
    <x v="119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68"/>
    <x v="27"/>
    <x v="65"/>
    <x v="0"/>
    <x v="23"/>
    <x v="55"/>
    <x v="55"/>
    <x v="51"/>
    <x v="51"/>
    <x v="0"/>
    <x v="3191"/>
    <x v="3611"/>
    <x v="2018"/>
    <x v="500"/>
    <x v="29"/>
    <x v="1748"/>
    <x v="48"/>
    <x v="1"/>
    <x v="34"/>
    <x v="22"/>
    <x v="3"/>
    <x v="115"/>
    <x v="54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8"/>
    <x v="30"/>
    <x v="69"/>
    <x v="0"/>
    <x v="26"/>
    <x v="58"/>
    <x v="58"/>
    <x v="54"/>
    <x v="54"/>
    <x v="0"/>
    <x v="3192"/>
    <x v="1186"/>
    <x v="343"/>
    <x v="81"/>
    <x v="88"/>
    <x v="1801"/>
    <x v="68"/>
    <x v="1"/>
    <x v="20"/>
    <x v="17"/>
    <x v="2"/>
    <x v="41"/>
    <x v="95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8"/>
    <x v="48"/>
    <x v="71"/>
    <x v="0"/>
    <x v="42"/>
    <x v="60"/>
    <x v="60"/>
    <x v="56"/>
    <x v="56"/>
    <x v="0"/>
    <x v="3193"/>
    <x v="3612"/>
    <x v="296"/>
    <x v="48"/>
    <x v="72"/>
    <x v="728"/>
    <x v="38"/>
    <x v="2"/>
    <x v="32"/>
    <x v="18"/>
    <x v="3"/>
    <x v="55"/>
    <x v="2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68"/>
    <x v="49"/>
    <x v="72"/>
    <x v="0"/>
    <x v="43"/>
    <x v="61"/>
    <x v="61"/>
    <x v="57"/>
    <x v="57"/>
    <x v="0"/>
    <x v="3194"/>
    <x v="3613"/>
    <x v="166"/>
    <x v="5"/>
    <x v="35"/>
    <x v="1802"/>
    <x v="39"/>
    <x v="2"/>
    <x v="12"/>
    <x v="18"/>
    <x v="3"/>
    <x v="219"/>
    <x v="599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68"/>
    <x v="50"/>
    <x v="73"/>
    <x v="0"/>
    <x v="44"/>
    <x v="62"/>
    <x v="62"/>
    <x v="58"/>
    <x v="58"/>
    <x v="0"/>
    <x v="3195"/>
    <x v="3614"/>
    <x v="1661"/>
    <x v="401"/>
    <x v="92"/>
    <x v="580"/>
    <x v="66"/>
    <x v="2"/>
    <x v="84"/>
    <x v="16"/>
    <x v="1"/>
    <x v="75"/>
    <x v="141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8"/>
    <x v="55"/>
    <x v="84"/>
    <x v="0"/>
    <x v="47"/>
    <x v="73"/>
    <x v="73"/>
    <x v="69"/>
    <x v="69"/>
    <x v="0"/>
    <x v="3196"/>
    <x v="3615"/>
    <x v="2019"/>
    <x v="721"/>
    <x v="1"/>
    <x v="443"/>
    <x v="17"/>
    <x v="4"/>
    <x v="17"/>
    <x v="0"/>
    <x v="3"/>
    <x v="179"/>
    <x v="657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68"/>
    <x v="57"/>
    <x v="86"/>
    <x v="0"/>
    <x v="49"/>
    <x v="71"/>
    <x v="71"/>
    <x v="67"/>
    <x v="67"/>
    <x v="0"/>
    <x v="3197"/>
    <x v="3616"/>
    <x v="1128"/>
    <x v="539"/>
    <x v="28"/>
    <x v="1803"/>
    <x v="71"/>
    <x v="4"/>
    <x v="26"/>
    <x v="15"/>
    <x v="2"/>
    <x v="41"/>
    <x v="107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68"/>
    <x v="18"/>
    <x v="88"/>
    <x v="0"/>
    <x v="18"/>
    <x v="75"/>
    <x v="75"/>
    <x v="71"/>
    <x v="71"/>
    <x v="0"/>
    <x v="3198"/>
    <x v="3617"/>
    <x v="2020"/>
    <x v="390"/>
    <x v="90"/>
    <x v="1413"/>
    <x v="86"/>
    <x v="0"/>
    <x v="15"/>
    <x v="47"/>
    <x v="17"/>
    <x v="396"/>
    <x v="298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68"/>
    <x v="50"/>
    <x v="89"/>
    <x v="2"/>
    <x v="44"/>
    <x v="76"/>
    <x v="76"/>
    <x v="72"/>
    <x v="72"/>
    <x v="0"/>
    <x v="3199"/>
    <x v="3618"/>
    <x v="1386"/>
    <x v="318"/>
    <x v="38"/>
    <x v="1595"/>
    <x v="79"/>
    <x v="2"/>
    <x v="61"/>
    <x v="23"/>
    <x v="2"/>
    <x v="110"/>
    <x v="102"/>
    <x v="0"/>
    <x v="0"/>
    <x v="1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8"/>
    <x v="24"/>
    <x v="94"/>
    <x v="2"/>
    <x v="21"/>
    <x v="81"/>
    <x v="81"/>
    <x v="77"/>
    <x v="77"/>
    <x v="0"/>
    <x v="3200"/>
    <x v="3619"/>
    <x v="1111"/>
    <x v="481"/>
    <x v="83"/>
    <x v="1503"/>
    <x v="117"/>
    <x v="1"/>
    <x v="99"/>
    <x v="6"/>
    <x v="4"/>
    <x v="59"/>
    <x v="109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8"/>
    <x v="59"/>
    <x v="97"/>
    <x v="0"/>
    <x v="51"/>
    <x v="84"/>
    <x v="84"/>
    <x v="80"/>
    <x v="80"/>
    <x v="0"/>
    <x v="3201"/>
    <x v="3620"/>
    <x v="639"/>
    <x v="214"/>
    <x v="81"/>
    <x v="554"/>
    <x v="32"/>
    <x v="2"/>
    <x v="32"/>
    <x v="17"/>
    <x v="3"/>
    <x v="26"/>
    <x v="120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68"/>
    <x v="60"/>
    <x v="98"/>
    <x v="0"/>
    <x v="52"/>
    <x v="85"/>
    <x v="85"/>
    <x v="81"/>
    <x v="81"/>
    <x v="0"/>
    <x v="3202"/>
    <x v="1113"/>
    <x v="1044"/>
    <x v="476"/>
    <x v="70"/>
    <x v="1804"/>
    <x v="34"/>
    <x v="2"/>
    <x v="114"/>
    <x v="11"/>
    <x v="10"/>
    <x v="278"/>
    <x v="423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68"/>
    <x v="61"/>
    <x v="99"/>
    <x v="0"/>
    <x v="53"/>
    <x v="86"/>
    <x v="86"/>
    <x v="82"/>
    <x v="82"/>
    <x v="0"/>
    <x v="3203"/>
    <x v="3621"/>
    <x v="1738"/>
    <x v="69"/>
    <x v="51"/>
    <x v="1139"/>
    <x v="134"/>
    <x v="7"/>
    <x v="124"/>
    <x v="28"/>
    <x v="1"/>
    <x v="168"/>
    <x v="1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68"/>
    <x v="11"/>
    <x v="102"/>
    <x v="0"/>
    <x v="11"/>
    <x v="89"/>
    <x v="89"/>
    <x v="85"/>
    <x v="85"/>
    <x v="0"/>
    <x v="3204"/>
    <x v="3622"/>
    <x v="34"/>
    <x v="29"/>
    <x v="50"/>
    <x v="544"/>
    <x v="44"/>
    <x v="2"/>
    <x v="26"/>
    <x v="16"/>
    <x v="3"/>
    <x v="81"/>
    <x v="51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68"/>
    <x v="64"/>
    <x v="103"/>
    <x v="0"/>
    <x v="54"/>
    <x v="90"/>
    <x v="90"/>
    <x v="86"/>
    <x v="86"/>
    <x v="0"/>
    <x v="3205"/>
    <x v="3623"/>
    <x v="918"/>
    <x v="257"/>
    <x v="25"/>
    <x v="574"/>
    <x v="125"/>
    <x v="7"/>
    <x v="64"/>
    <x v="66"/>
    <x v="5"/>
    <x v="168"/>
    <x v="20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68"/>
    <x v="65"/>
    <x v="104"/>
    <x v="0"/>
    <x v="55"/>
    <x v="91"/>
    <x v="91"/>
    <x v="87"/>
    <x v="87"/>
    <x v="0"/>
    <x v="3206"/>
    <x v="3624"/>
    <x v="2021"/>
    <x v="576"/>
    <x v="38"/>
    <x v="1615"/>
    <x v="247"/>
    <x v="0"/>
    <x v="55"/>
    <x v="1"/>
    <x v="3"/>
    <x v="234"/>
    <x v="99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68"/>
    <x v="66"/>
    <x v="105"/>
    <x v="0"/>
    <x v="56"/>
    <x v="92"/>
    <x v="92"/>
    <x v="88"/>
    <x v="88"/>
    <x v="0"/>
    <x v="3207"/>
    <x v="3625"/>
    <x v="853"/>
    <x v="146"/>
    <x v="41"/>
    <x v="466"/>
    <x v="236"/>
    <x v="2"/>
    <x v="45"/>
    <x v="8"/>
    <x v="0"/>
    <x v="281"/>
    <x v="79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68"/>
    <x v="67"/>
    <x v="106"/>
    <x v="0"/>
    <x v="57"/>
    <x v="93"/>
    <x v="93"/>
    <x v="89"/>
    <x v="89"/>
    <x v="0"/>
    <x v="3208"/>
    <x v="3626"/>
    <x v="269"/>
    <x v="115"/>
    <x v="41"/>
    <x v="584"/>
    <x v="19"/>
    <x v="2"/>
    <x v="93"/>
    <x v="7"/>
    <x v="3"/>
    <x v="171"/>
    <x v="48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8"/>
    <x v="68"/>
    <x v="107"/>
    <x v="0"/>
    <x v="58"/>
    <x v="94"/>
    <x v="94"/>
    <x v="90"/>
    <x v="90"/>
    <x v="0"/>
    <x v="3209"/>
    <x v="3627"/>
    <x v="2022"/>
    <x v="197"/>
    <x v="39"/>
    <x v="1388"/>
    <x v="172"/>
    <x v="1"/>
    <x v="72"/>
    <x v="7"/>
    <x v="3"/>
    <x v="235"/>
    <x v="82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68"/>
    <x v="24"/>
    <x v="109"/>
    <x v="0"/>
    <x v="21"/>
    <x v="96"/>
    <x v="96"/>
    <x v="92"/>
    <x v="92"/>
    <x v="0"/>
    <x v="3210"/>
    <x v="3628"/>
    <x v="566"/>
    <x v="410"/>
    <x v="73"/>
    <x v="1805"/>
    <x v="22"/>
    <x v="2"/>
    <x v="5"/>
    <x v="75"/>
    <x v="2"/>
    <x v="141"/>
    <x v="818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8"/>
    <x v="31"/>
    <x v="110"/>
    <x v="0"/>
    <x v="27"/>
    <x v="97"/>
    <x v="97"/>
    <x v="93"/>
    <x v="93"/>
    <x v="0"/>
    <x v="3211"/>
    <x v="3629"/>
    <x v="777"/>
    <x v="492"/>
    <x v="13"/>
    <x v="393"/>
    <x v="68"/>
    <x v="2"/>
    <x v="19"/>
    <x v="15"/>
    <x v="3"/>
    <x v="73"/>
    <x v="120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68"/>
    <x v="69"/>
    <x v="111"/>
    <x v="0"/>
    <x v="59"/>
    <x v="98"/>
    <x v="98"/>
    <x v="94"/>
    <x v="94"/>
    <x v="0"/>
    <x v="3212"/>
    <x v="978"/>
    <x v="863"/>
    <x v="431"/>
    <x v="2"/>
    <x v="1073"/>
    <x v="21"/>
    <x v="2"/>
    <x v="12"/>
    <x v="13"/>
    <x v="2"/>
    <x v="21"/>
    <x v="31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68"/>
    <x v="70"/>
    <x v="112"/>
    <x v="0"/>
    <x v="60"/>
    <x v="99"/>
    <x v="99"/>
    <x v="95"/>
    <x v="95"/>
    <x v="0"/>
    <x v="3213"/>
    <x v="3630"/>
    <x v="2023"/>
    <x v="411"/>
    <x v="36"/>
    <x v="363"/>
    <x v="117"/>
    <x v="2"/>
    <x v="84"/>
    <x v="18"/>
    <x v="2"/>
    <x v="206"/>
    <x v="391"/>
    <x v="0"/>
    <x v="0"/>
    <x v="3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68"/>
    <x v="71"/>
    <x v="113"/>
    <x v="0"/>
    <x v="61"/>
    <x v="100"/>
    <x v="100"/>
    <x v="96"/>
    <x v="96"/>
    <x v="0"/>
    <x v="1334"/>
    <x v="3631"/>
    <x v="81"/>
    <x v="353"/>
    <x v="34"/>
    <x v="1806"/>
    <x v="58"/>
    <x v="1"/>
    <x v="7"/>
    <x v="8"/>
    <x v="2"/>
    <x v="68"/>
    <x v="31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68"/>
    <x v="70"/>
    <x v="117"/>
    <x v="2"/>
    <x v="60"/>
    <x v="104"/>
    <x v="104"/>
    <x v="100"/>
    <x v="100"/>
    <x v="0"/>
    <x v="3214"/>
    <x v="3632"/>
    <x v="1400"/>
    <x v="63"/>
    <x v="54"/>
    <x v="622"/>
    <x v="133"/>
    <x v="2"/>
    <x v="110"/>
    <x v="15"/>
    <x v="2"/>
    <x v="253"/>
    <x v="18"/>
    <x v="0"/>
    <x v="0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68"/>
    <x v="67"/>
    <x v="118"/>
    <x v="2"/>
    <x v="57"/>
    <x v="105"/>
    <x v="105"/>
    <x v="101"/>
    <x v="101"/>
    <x v="0"/>
    <x v="3215"/>
    <x v="3633"/>
    <x v="26"/>
    <x v="193"/>
    <x v="46"/>
    <x v="1807"/>
    <x v="19"/>
    <x v="2"/>
    <x v="124"/>
    <x v="2"/>
    <x v="0"/>
    <x v="52"/>
    <x v="792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8"/>
    <x v="64"/>
    <x v="119"/>
    <x v="2"/>
    <x v="54"/>
    <x v="106"/>
    <x v="106"/>
    <x v="102"/>
    <x v="102"/>
    <x v="0"/>
    <x v="3216"/>
    <x v="3634"/>
    <x v="820"/>
    <x v="514"/>
    <x v="44"/>
    <x v="1808"/>
    <x v="122"/>
    <x v="2"/>
    <x v="61"/>
    <x v="33"/>
    <x v="3"/>
    <x v="193"/>
    <x v="119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69"/>
    <x v="27"/>
    <x v="35"/>
    <x v="1"/>
    <x v="23"/>
    <x v="30"/>
    <x v="30"/>
    <x v="26"/>
    <x v="26"/>
    <x v="0"/>
    <x v="3217"/>
    <x v="3635"/>
    <x v="377"/>
    <x v="481"/>
    <x v="49"/>
    <x v="640"/>
    <x v="29"/>
    <x v="2"/>
    <x v="103"/>
    <x v="7"/>
    <x v="1"/>
    <x v="131"/>
    <x v="980"/>
    <x v="0"/>
    <x v="0"/>
    <x v="2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9"/>
    <x v="30"/>
    <x v="38"/>
    <x v="1"/>
    <x v="26"/>
    <x v="33"/>
    <x v="33"/>
    <x v="29"/>
    <x v="29"/>
    <x v="0"/>
    <x v="3218"/>
    <x v="3636"/>
    <x v="1704"/>
    <x v="133"/>
    <x v="21"/>
    <x v="1228"/>
    <x v="28"/>
    <x v="2"/>
    <x v="55"/>
    <x v="18"/>
    <x v="2"/>
    <x v="28"/>
    <x v="1043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9"/>
    <x v="34"/>
    <x v="42"/>
    <x v="0"/>
    <x v="30"/>
    <x v="37"/>
    <x v="37"/>
    <x v="33"/>
    <x v="33"/>
    <x v="0"/>
    <x v="3219"/>
    <x v="3637"/>
    <x v="2024"/>
    <x v="277"/>
    <x v="62"/>
    <x v="664"/>
    <x v="56"/>
    <x v="2"/>
    <x v="55"/>
    <x v="76"/>
    <x v="0"/>
    <x v="228"/>
    <x v="67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69"/>
    <x v="40"/>
    <x v="51"/>
    <x v="0"/>
    <x v="36"/>
    <x v="45"/>
    <x v="45"/>
    <x v="41"/>
    <x v="41"/>
    <x v="0"/>
    <x v="3220"/>
    <x v="3638"/>
    <x v="1036"/>
    <x v="250"/>
    <x v="50"/>
    <x v="731"/>
    <x v="33"/>
    <x v="2"/>
    <x v="19"/>
    <x v="26"/>
    <x v="2"/>
    <x v="97"/>
    <x v="42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69"/>
    <x v="27"/>
    <x v="65"/>
    <x v="0"/>
    <x v="23"/>
    <x v="55"/>
    <x v="55"/>
    <x v="51"/>
    <x v="51"/>
    <x v="0"/>
    <x v="3221"/>
    <x v="3639"/>
    <x v="620"/>
    <x v="408"/>
    <x v="74"/>
    <x v="1809"/>
    <x v="33"/>
    <x v="0"/>
    <x v="75"/>
    <x v="18"/>
    <x v="2"/>
    <x v="97"/>
    <x v="78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69"/>
    <x v="30"/>
    <x v="69"/>
    <x v="0"/>
    <x v="26"/>
    <x v="58"/>
    <x v="58"/>
    <x v="54"/>
    <x v="54"/>
    <x v="0"/>
    <x v="3222"/>
    <x v="3640"/>
    <x v="768"/>
    <x v="149"/>
    <x v="47"/>
    <x v="1810"/>
    <x v="45"/>
    <x v="2"/>
    <x v="20"/>
    <x v="18"/>
    <x v="3"/>
    <x v="61"/>
    <x v="83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69"/>
    <x v="48"/>
    <x v="71"/>
    <x v="0"/>
    <x v="42"/>
    <x v="60"/>
    <x v="60"/>
    <x v="56"/>
    <x v="56"/>
    <x v="0"/>
    <x v="3223"/>
    <x v="124"/>
    <x v="1802"/>
    <x v="480"/>
    <x v="77"/>
    <x v="1811"/>
    <x v="44"/>
    <x v="2"/>
    <x v="21"/>
    <x v="23"/>
    <x v="3"/>
    <x v="164"/>
    <x v="3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69"/>
    <x v="49"/>
    <x v="72"/>
    <x v="0"/>
    <x v="43"/>
    <x v="61"/>
    <x v="61"/>
    <x v="57"/>
    <x v="57"/>
    <x v="0"/>
    <x v="3224"/>
    <x v="3641"/>
    <x v="1948"/>
    <x v="722"/>
    <x v="49"/>
    <x v="1812"/>
    <x v="19"/>
    <x v="2"/>
    <x v="75"/>
    <x v="23"/>
    <x v="3"/>
    <x v="156"/>
    <x v="829"/>
    <x v="0"/>
    <x v="0"/>
    <x v="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69"/>
    <x v="50"/>
    <x v="73"/>
    <x v="0"/>
    <x v="44"/>
    <x v="62"/>
    <x v="62"/>
    <x v="58"/>
    <x v="58"/>
    <x v="0"/>
    <x v="3225"/>
    <x v="3642"/>
    <x v="1435"/>
    <x v="370"/>
    <x v="101"/>
    <x v="1012"/>
    <x v="19"/>
    <x v="2"/>
    <x v="93"/>
    <x v="18"/>
    <x v="2"/>
    <x v="38"/>
    <x v="36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9"/>
    <x v="55"/>
    <x v="84"/>
    <x v="0"/>
    <x v="47"/>
    <x v="73"/>
    <x v="73"/>
    <x v="69"/>
    <x v="69"/>
    <x v="0"/>
    <x v="3226"/>
    <x v="3643"/>
    <x v="2025"/>
    <x v="723"/>
    <x v="7"/>
    <x v="313"/>
    <x v="72"/>
    <x v="1"/>
    <x v="12"/>
    <x v="75"/>
    <x v="3"/>
    <x v="110"/>
    <x v="8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69"/>
    <x v="57"/>
    <x v="86"/>
    <x v="0"/>
    <x v="49"/>
    <x v="71"/>
    <x v="71"/>
    <x v="67"/>
    <x v="67"/>
    <x v="0"/>
    <x v="3227"/>
    <x v="3644"/>
    <x v="1586"/>
    <x v="183"/>
    <x v="27"/>
    <x v="1813"/>
    <x v="39"/>
    <x v="1"/>
    <x v="19"/>
    <x v="2"/>
    <x v="3"/>
    <x v="128"/>
    <x v="118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69"/>
    <x v="18"/>
    <x v="88"/>
    <x v="0"/>
    <x v="18"/>
    <x v="75"/>
    <x v="75"/>
    <x v="71"/>
    <x v="71"/>
    <x v="0"/>
    <x v="3228"/>
    <x v="3645"/>
    <x v="2026"/>
    <x v="190"/>
    <x v="70"/>
    <x v="1814"/>
    <x v="290"/>
    <x v="2"/>
    <x v="118"/>
    <x v="52"/>
    <x v="0"/>
    <x v="463"/>
    <x v="784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53"/>
    <x v="53"/>
    <x v="18"/>
  </r>
  <r>
    <x v="169"/>
    <x v="50"/>
    <x v="89"/>
    <x v="2"/>
    <x v="44"/>
    <x v="76"/>
    <x v="76"/>
    <x v="72"/>
    <x v="72"/>
    <x v="0"/>
    <x v="3229"/>
    <x v="3646"/>
    <x v="553"/>
    <x v="244"/>
    <x v="44"/>
    <x v="1815"/>
    <x v="161"/>
    <x v="1"/>
    <x v="210"/>
    <x v="7"/>
    <x v="1"/>
    <x v="379"/>
    <x v="311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69"/>
    <x v="24"/>
    <x v="94"/>
    <x v="2"/>
    <x v="21"/>
    <x v="81"/>
    <x v="81"/>
    <x v="77"/>
    <x v="77"/>
    <x v="0"/>
    <x v="3230"/>
    <x v="3647"/>
    <x v="816"/>
    <x v="301"/>
    <x v="58"/>
    <x v="1816"/>
    <x v="248"/>
    <x v="2"/>
    <x v="99"/>
    <x v="50"/>
    <x v="3"/>
    <x v="172"/>
    <x v="996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9"/>
    <x v="59"/>
    <x v="97"/>
    <x v="0"/>
    <x v="51"/>
    <x v="84"/>
    <x v="84"/>
    <x v="80"/>
    <x v="80"/>
    <x v="0"/>
    <x v="351"/>
    <x v="3648"/>
    <x v="1802"/>
    <x v="276"/>
    <x v="124"/>
    <x v="1817"/>
    <x v="27"/>
    <x v="2"/>
    <x v="32"/>
    <x v="23"/>
    <x v="3"/>
    <x v="26"/>
    <x v="120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69"/>
    <x v="60"/>
    <x v="98"/>
    <x v="0"/>
    <x v="52"/>
    <x v="85"/>
    <x v="85"/>
    <x v="81"/>
    <x v="81"/>
    <x v="0"/>
    <x v="3231"/>
    <x v="3649"/>
    <x v="318"/>
    <x v="549"/>
    <x v="69"/>
    <x v="1818"/>
    <x v="149"/>
    <x v="1"/>
    <x v="132"/>
    <x v="12"/>
    <x v="8"/>
    <x v="324"/>
    <x v="383"/>
    <x v="0"/>
    <x v="0"/>
    <x v="1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69"/>
    <x v="61"/>
    <x v="99"/>
    <x v="0"/>
    <x v="53"/>
    <x v="86"/>
    <x v="86"/>
    <x v="82"/>
    <x v="82"/>
    <x v="0"/>
    <x v="3232"/>
    <x v="3650"/>
    <x v="927"/>
    <x v="55"/>
    <x v="51"/>
    <x v="1152"/>
    <x v="164"/>
    <x v="2"/>
    <x v="97"/>
    <x v="105"/>
    <x v="12"/>
    <x v="79"/>
    <x v="1007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69"/>
    <x v="11"/>
    <x v="102"/>
    <x v="0"/>
    <x v="11"/>
    <x v="89"/>
    <x v="89"/>
    <x v="85"/>
    <x v="85"/>
    <x v="0"/>
    <x v="3233"/>
    <x v="3651"/>
    <x v="136"/>
    <x v="202"/>
    <x v="38"/>
    <x v="627"/>
    <x v="38"/>
    <x v="2"/>
    <x v="26"/>
    <x v="19"/>
    <x v="3"/>
    <x v="81"/>
    <x v="10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69"/>
    <x v="64"/>
    <x v="103"/>
    <x v="0"/>
    <x v="54"/>
    <x v="90"/>
    <x v="90"/>
    <x v="86"/>
    <x v="86"/>
    <x v="0"/>
    <x v="3234"/>
    <x v="3652"/>
    <x v="1131"/>
    <x v="131"/>
    <x v="28"/>
    <x v="722"/>
    <x v="59"/>
    <x v="8"/>
    <x v="51"/>
    <x v="99"/>
    <x v="2"/>
    <x v="400"/>
    <x v="8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69"/>
    <x v="65"/>
    <x v="104"/>
    <x v="0"/>
    <x v="55"/>
    <x v="91"/>
    <x v="91"/>
    <x v="87"/>
    <x v="87"/>
    <x v="0"/>
    <x v="3235"/>
    <x v="3653"/>
    <x v="2027"/>
    <x v="114"/>
    <x v="40"/>
    <x v="806"/>
    <x v="232"/>
    <x v="2"/>
    <x v="124"/>
    <x v="3"/>
    <x v="3"/>
    <x v="411"/>
    <x v="818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69"/>
    <x v="66"/>
    <x v="105"/>
    <x v="0"/>
    <x v="56"/>
    <x v="92"/>
    <x v="92"/>
    <x v="88"/>
    <x v="88"/>
    <x v="0"/>
    <x v="3236"/>
    <x v="3654"/>
    <x v="835"/>
    <x v="92"/>
    <x v="43"/>
    <x v="634"/>
    <x v="178"/>
    <x v="1"/>
    <x v="112"/>
    <x v="0"/>
    <x v="1"/>
    <x v="278"/>
    <x v="72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69"/>
    <x v="67"/>
    <x v="106"/>
    <x v="0"/>
    <x v="57"/>
    <x v="93"/>
    <x v="93"/>
    <x v="89"/>
    <x v="89"/>
    <x v="0"/>
    <x v="3237"/>
    <x v="3655"/>
    <x v="757"/>
    <x v="494"/>
    <x v="43"/>
    <x v="1781"/>
    <x v="56"/>
    <x v="0"/>
    <x v="42"/>
    <x v="15"/>
    <x v="3"/>
    <x v="230"/>
    <x v="272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9"/>
    <x v="68"/>
    <x v="107"/>
    <x v="0"/>
    <x v="58"/>
    <x v="94"/>
    <x v="94"/>
    <x v="90"/>
    <x v="90"/>
    <x v="0"/>
    <x v="3238"/>
    <x v="3656"/>
    <x v="2028"/>
    <x v="587"/>
    <x v="13"/>
    <x v="38"/>
    <x v="250"/>
    <x v="1"/>
    <x v="75"/>
    <x v="9"/>
    <x v="0"/>
    <x v="257"/>
    <x v="79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69"/>
    <x v="24"/>
    <x v="109"/>
    <x v="0"/>
    <x v="21"/>
    <x v="96"/>
    <x v="96"/>
    <x v="92"/>
    <x v="92"/>
    <x v="0"/>
    <x v="3239"/>
    <x v="3657"/>
    <x v="1103"/>
    <x v="499"/>
    <x v="73"/>
    <x v="1819"/>
    <x v="15"/>
    <x v="2"/>
    <x v="51"/>
    <x v="0"/>
    <x v="2"/>
    <x v="252"/>
    <x v="42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69"/>
    <x v="31"/>
    <x v="110"/>
    <x v="0"/>
    <x v="27"/>
    <x v="97"/>
    <x v="97"/>
    <x v="93"/>
    <x v="93"/>
    <x v="0"/>
    <x v="3240"/>
    <x v="3658"/>
    <x v="219"/>
    <x v="359"/>
    <x v="13"/>
    <x v="258"/>
    <x v="39"/>
    <x v="2"/>
    <x v="13"/>
    <x v="35"/>
    <x v="0"/>
    <x v="72"/>
    <x v="480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69"/>
    <x v="69"/>
    <x v="111"/>
    <x v="0"/>
    <x v="59"/>
    <x v="98"/>
    <x v="98"/>
    <x v="94"/>
    <x v="94"/>
    <x v="0"/>
    <x v="3241"/>
    <x v="3659"/>
    <x v="2029"/>
    <x v="445"/>
    <x v="1"/>
    <x v="581"/>
    <x v="106"/>
    <x v="1"/>
    <x v="23"/>
    <x v="35"/>
    <x v="3"/>
    <x v="156"/>
    <x v="8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69"/>
    <x v="70"/>
    <x v="112"/>
    <x v="0"/>
    <x v="60"/>
    <x v="99"/>
    <x v="99"/>
    <x v="95"/>
    <x v="95"/>
    <x v="0"/>
    <x v="3242"/>
    <x v="3660"/>
    <x v="1540"/>
    <x v="182"/>
    <x v="43"/>
    <x v="195"/>
    <x v="134"/>
    <x v="1"/>
    <x v="3"/>
    <x v="19"/>
    <x v="2"/>
    <x v="190"/>
    <x v="513"/>
    <x v="0"/>
    <x v="0"/>
    <x v="13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69"/>
    <x v="71"/>
    <x v="113"/>
    <x v="0"/>
    <x v="61"/>
    <x v="100"/>
    <x v="100"/>
    <x v="96"/>
    <x v="96"/>
    <x v="0"/>
    <x v="3243"/>
    <x v="3661"/>
    <x v="701"/>
    <x v="525"/>
    <x v="32"/>
    <x v="1707"/>
    <x v="17"/>
    <x v="0"/>
    <x v="75"/>
    <x v="2"/>
    <x v="4"/>
    <x v="38"/>
    <x v="850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69"/>
    <x v="70"/>
    <x v="117"/>
    <x v="2"/>
    <x v="60"/>
    <x v="104"/>
    <x v="104"/>
    <x v="100"/>
    <x v="100"/>
    <x v="0"/>
    <x v="3244"/>
    <x v="3662"/>
    <x v="1427"/>
    <x v="63"/>
    <x v="38"/>
    <x v="805"/>
    <x v="140"/>
    <x v="2"/>
    <x v="134"/>
    <x v="22"/>
    <x v="2"/>
    <x v="348"/>
    <x v="49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69"/>
    <x v="67"/>
    <x v="118"/>
    <x v="2"/>
    <x v="57"/>
    <x v="105"/>
    <x v="105"/>
    <x v="101"/>
    <x v="101"/>
    <x v="0"/>
    <x v="1445"/>
    <x v="3663"/>
    <x v="299"/>
    <x v="189"/>
    <x v="58"/>
    <x v="1820"/>
    <x v="125"/>
    <x v="2"/>
    <x v="44"/>
    <x v="35"/>
    <x v="2"/>
    <x v="199"/>
    <x v="334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69"/>
    <x v="64"/>
    <x v="119"/>
    <x v="2"/>
    <x v="54"/>
    <x v="106"/>
    <x v="106"/>
    <x v="102"/>
    <x v="102"/>
    <x v="0"/>
    <x v="3245"/>
    <x v="3664"/>
    <x v="542"/>
    <x v="45"/>
    <x v="83"/>
    <x v="1821"/>
    <x v="14"/>
    <x v="2"/>
    <x v="56"/>
    <x v="42"/>
    <x v="3"/>
    <x v="299"/>
    <x v="266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0"/>
    <x v="27"/>
    <x v="35"/>
    <x v="1"/>
    <x v="23"/>
    <x v="30"/>
    <x v="30"/>
    <x v="26"/>
    <x v="26"/>
    <x v="0"/>
    <x v="3246"/>
    <x v="3665"/>
    <x v="2030"/>
    <x v="446"/>
    <x v="33"/>
    <x v="63"/>
    <x v="106"/>
    <x v="4"/>
    <x v="126"/>
    <x v="35"/>
    <x v="1"/>
    <x v="136"/>
    <x v="1203"/>
    <x v="0"/>
    <x v="0"/>
    <x v="9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0"/>
    <x v="30"/>
    <x v="38"/>
    <x v="1"/>
    <x v="26"/>
    <x v="33"/>
    <x v="33"/>
    <x v="29"/>
    <x v="29"/>
    <x v="0"/>
    <x v="3247"/>
    <x v="3666"/>
    <x v="2031"/>
    <x v="100"/>
    <x v="50"/>
    <x v="627"/>
    <x v="54"/>
    <x v="1"/>
    <x v="55"/>
    <x v="18"/>
    <x v="3"/>
    <x v="128"/>
    <x v="879"/>
    <x v="0"/>
    <x v="0"/>
    <x v="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0"/>
    <x v="34"/>
    <x v="42"/>
    <x v="0"/>
    <x v="30"/>
    <x v="37"/>
    <x v="37"/>
    <x v="33"/>
    <x v="33"/>
    <x v="0"/>
    <x v="3248"/>
    <x v="3667"/>
    <x v="2032"/>
    <x v="372"/>
    <x v="39"/>
    <x v="835"/>
    <x v="137"/>
    <x v="0"/>
    <x v="34"/>
    <x v="29"/>
    <x v="1"/>
    <x v="398"/>
    <x v="90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70"/>
    <x v="40"/>
    <x v="51"/>
    <x v="0"/>
    <x v="36"/>
    <x v="45"/>
    <x v="45"/>
    <x v="41"/>
    <x v="41"/>
    <x v="0"/>
    <x v="3249"/>
    <x v="3668"/>
    <x v="762"/>
    <x v="224"/>
    <x v="21"/>
    <x v="1398"/>
    <x v="48"/>
    <x v="2"/>
    <x v="17"/>
    <x v="6"/>
    <x v="3"/>
    <x v="187"/>
    <x v="87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70"/>
    <x v="27"/>
    <x v="65"/>
    <x v="0"/>
    <x v="23"/>
    <x v="55"/>
    <x v="55"/>
    <x v="51"/>
    <x v="51"/>
    <x v="0"/>
    <x v="3250"/>
    <x v="3669"/>
    <x v="1918"/>
    <x v="36"/>
    <x v="53"/>
    <x v="1822"/>
    <x v="28"/>
    <x v="2"/>
    <x v="72"/>
    <x v="23"/>
    <x v="1"/>
    <x v="23"/>
    <x v="38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0"/>
    <x v="30"/>
    <x v="69"/>
    <x v="0"/>
    <x v="26"/>
    <x v="58"/>
    <x v="58"/>
    <x v="54"/>
    <x v="54"/>
    <x v="0"/>
    <x v="3251"/>
    <x v="3670"/>
    <x v="343"/>
    <x v="446"/>
    <x v="74"/>
    <x v="0"/>
    <x v="24"/>
    <x v="2"/>
    <x v="26"/>
    <x v="17"/>
    <x v="3"/>
    <x v="103"/>
    <x v="5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0"/>
    <x v="48"/>
    <x v="71"/>
    <x v="0"/>
    <x v="42"/>
    <x v="60"/>
    <x v="60"/>
    <x v="56"/>
    <x v="56"/>
    <x v="0"/>
    <x v="3252"/>
    <x v="3671"/>
    <x v="2033"/>
    <x v="542"/>
    <x v="59"/>
    <x v="1823"/>
    <x v="44"/>
    <x v="2"/>
    <x v="11"/>
    <x v="22"/>
    <x v="2"/>
    <x v="25"/>
    <x v="50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70"/>
    <x v="49"/>
    <x v="72"/>
    <x v="0"/>
    <x v="43"/>
    <x v="61"/>
    <x v="61"/>
    <x v="57"/>
    <x v="57"/>
    <x v="0"/>
    <x v="619"/>
    <x v="3672"/>
    <x v="398"/>
    <x v="601"/>
    <x v="33"/>
    <x v="1824"/>
    <x v="17"/>
    <x v="2"/>
    <x v="72"/>
    <x v="19"/>
    <x v="2"/>
    <x v="89"/>
    <x v="830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70"/>
    <x v="50"/>
    <x v="73"/>
    <x v="0"/>
    <x v="44"/>
    <x v="62"/>
    <x v="62"/>
    <x v="58"/>
    <x v="58"/>
    <x v="0"/>
    <x v="3253"/>
    <x v="3673"/>
    <x v="565"/>
    <x v="92"/>
    <x v="101"/>
    <x v="1087"/>
    <x v="76"/>
    <x v="2"/>
    <x v="53"/>
    <x v="18"/>
    <x v="2"/>
    <x v="184"/>
    <x v="13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0"/>
    <x v="55"/>
    <x v="84"/>
    <x v="0"/>
    <x v="47"/>
    <x v="73"/>
    <x v="73"/>
    <x v="69"/>
    <x v="69"/>
    <x v="0"/>
    <x v="3254"/>
    <x v="3674"/>
    <x v="2034"/>
    <x v="724"/>
    <x v="12"/>
    <x v="1082"/>
    <x v="79"/>
    <x v="1"/>
    <x v="19"/>
    <x v="50"/>
    <x v="3"/>
    <x v="93"/>
    <x v="16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70"/>
    <x v="57"/>
    <x v="86"/>
    <x v="0"/>
    <x v="49"/>
    <x v="71"/>
    <x v="71"/>
    <x v="67"/>
    <x v="67"/>
    <x v="0"/>
    <x v="3255"/>
    <x v="3675"/>
    <x v="776"/>
    <x v="542"/>
    <x v="31"/>
    <x v="1606"/>
    <x v="54"/>
    <x v="2"/>
    <x v="17"/>
    <x v="8"/>
    <x v="2"/>
    <x v="72"/>
    <x v="72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70"/>
    <x v="18"/>
    <x v="88"/>
    <x v="0"/>
    <x v="18"/>
    <x v="75"/>
    <x v="75"/>
    <x v="71"/>
    <x v="71"/>
    <x v="0"/>
    <x v="3256"/>
    <x v="3676"/>
    <x v="2035"/>
    <x v="422"/>
    <x v="52"/>
    <x v="1487"/>
    <x v="266"/>
    <x v="1"/>
    <x v="58"/>
    <x v="28"/>
    <x v="3"/>
    <x v="396"/>
    <x v="265"/>
    <x v="0"/>
    <x v="0"/>
    <x v="13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70"/>
    <x v="50"/>
    <x v="89"/>
    <x v="2"/>
    <x v="44"/>
    <x v="76"/>
    <x v="76"/>
    <x v="72"/>
    <x v="72"/>
    <x v="0"/>
    <x v="3257"/>
    <x v="3677"/>
    <x v="714"/>
    <x v="28"/>
    <x v="38"/>
    <x v="190"/>
    <x v="150"/>
    <x v="1"/>
    <x v="44"/>
    <x v="17"/>
    <x v="3"/>
    <x v="91"/>
    <x v="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0"/>
    <x v="24"/>
    <x v="94"/>
    <x v="2"/>
    <x v="21"/>
    <x v="81"/>
    <x v="81"/>
    <x v="77"/>
    <x v="77"/>
    <x v="0"/>
    <x v="3258"/>
    <x v="3678"/>
    <x v="108"/>
    <x v="180"/>
    <x v="70"/>
    <x v="1293"/>
    <x v="132"/>
    <x v="2"/>
    <x v="132"/>
    <x v="65"/>
    <x v="7"/>
    <x v="182"/>
    <x v="1031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0"/>
    <x v="59"/>
    <x v="97"/>
    <x v="0"/>
    <x v="51"/>
    <x v="84"/>
    <x v="84"/>
    <x v="80"/>
    <x v="80"/>
    <x v="0"/>
    <x v="3259"/>
    <x v="3679"/>
    <x v="281"/>
    <x v="10"/>
    <x v="125"/>
    <x v="1825"/>
    <x v="27"/>
    <x v="2"/>
    <x v="32"/>
    <x v="23"/>
    <x v="3"/>
    <x v="26"/>
    <x v="120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70"/>
    <x v="60"/>
    <x v="98"/>
    <x v="0"/>
    <x v="52"/>
    <x v="85"/>
    <x v="85"/>
    <x v="81"/>
    <x v="81"/>
    <x v="0"/>
    <x v="3260"/>
    <x v="3357"/>
    <x v="659"/>
    <x v="557"/>
    <x v="28"/>
    <x v="1826"/>
    <x v="137"/>
    <x v="2"/>
    <x v="3"/>
    <x v="14"/>
    <x v="11"/>
    <x v="436"/>
    <x v="148"/>
    <x v="0"/>
    <x v="0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70"/>
    <x v="61"/>
    <x v="99"/>
    <x v="0"/>
    <x v="53"/>
    <x v="86"/>
    <x v="86"/>
    <x v="82"/>
    <x v="82"/>
    <x v="0"/>
    <x v="3261"/>
    <x v="3680"/>
    <x v="1863"/>
    <x v="116"/>
    <x v="69"/>
    <x v="1827"/>
    <x v="180"/>
    <x v="2"/>
    <x v="94"/>
    <x v="33"/>
    <x v="6"/>
    <x v="271"/>
    <x v="231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0"/>
    <x v="11"/>
    <x v="102"/>
    <x v="0"/>
    <x v="11"/>
    <x v="89"/>
    <x v="89"/>
    <x v="85"/>
    <x v="85"/>
    <x v="0"/>
    <x v="3262"/>
    <x v="3681"/>
    <x v="136"/>
    <x v="404"/>
    <x v="54"/>
    <x v="1409"/>
    <x v="32"/>
    <x v="2"/>
    <x v="32"/>
    <x v="18"/>
    <x v="3"/>
    <x v="33"/>
    <x v="99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70"/>
    <x v="64"/>
    <x v="103"/>
    <x v="0"/>
    <x v="54"/>
    <x v="90"/>
    <x v="90"/>
    <x v="86"/>
    <x v="86"/>
    <x v="0"/>
    <x v="3263"/>
    <x v="3682"/>
    <x v="1073"/>
    <x v="264"/>
    <x v="28"/>
    <x v="1828"/>
    <x v="248"/>
    <x v="7"/>
    <x v="126"/>
    <x v="41"/>
    <x v="4"/>
    <x v="357"/>
    <x v="295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0"/>
    <x v="65"/>
    <x v="104"/>
    <x v="0"/>
    <x v="55"/>
    <x v="91"/>
    <x v="91"/>
    <x v="87"/>
    <x v="87"/>
    <x v="0"/>
    <x v="3264"/>
    <x v="3683"/>
    <x v="2036"/>
    <x v="562"/>
    <x v="45"/>
    <x v="1105"/>
    <x v="55"/>
    <x v="2"/>
    <x v="72"/>
    <x v="15"/>
    <x v="3"/>
    <x v="178"/>
    <x v="70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70"/>
    <x v="66"/>
    <x v="105"/>
    <x v="0"/>
    <x v="56"/>
    <x v="92"/>
    <x v="92"/>
    <x v="88"/>
    <x v="88"/>
    <x v="0"/>
    <x v="3265"/>
    <x v="3684"/>
    <x v="517"/>
    <x v="186"/>
    <x v="46"/>
    <x v="336"/>
    <x v="59"/>
    <x v="1"/>
    <x v="45"/>
    <x v="9"/>
    <x v="2"/>
    <x v="403"/>
    <x v="181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70"/>
    <x v="67"/>
    <x v="106"/>
    <x v="0"/>
    <x v="57"/>
    <x v="93"/>
    <x v="93"/>
    <x v="89"/>
    <x v="89"/>
    <x v="0"/>
    <x v="3266"/>
    <x v="3685"/>
    <x v="1170"/>
    <x v="115"/>
    <x v="46"/>
    <x v="130"/>
    <x v="206"/>
    <x v="0"/>
    <x v="3"/>
    <x v="35"/>
    <x v="0"/>
    <x v="196"/>
    <x v="100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0"/>
    <x v="68"/>
    <x v="107"/>
    <x v="0"/>
    <x v="58"/>
    <x v="94"/>
    <x v="94"/>
    <x v="90"/>
    <x v="90"/>
    <x v="0"/>
    <x v="3267"/>
    <x v="3686"/>
    <x v="2037"/>
    <x v="525"/>
    <x v="48"/>
    <x v="938"/>
    <x v="161"/>
    <x v="1"/>
    <x v="13"/>
    <x v="19"/>
    <x v="2"/>
    <x v="235"/>
    <x v="37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70"/>
    <x v="24"/>
    <x v="109"/>
    <x v="0"/>
    <x v="21"/>
    <x v="96"/>
    <x v="96"/>
    <x v="92"/>
    <x v="92"/>
    <x v="0"/>
    <x v="3268"/>
    <x v="3687"/>
    <x v="233"/>
    <x v="497"/>
    <x v="36"/>
    <x v="1677"/>
    <x v="15"/>
    <x v="2"/>
    <x v="64"/>
    <x v="2"/>
    <x v="3"/>
    <x v="192"/>
    <x v="142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0"/>
    <x v="31"/>
    <x v="110"/>
    <x v="0"/>
    <x v="27"/>
    <x v="97"/>
    <x v="97"/>
    <x v="93"/>
    <x v="93"/>
    <x v="0"/>
    <x v="3269"/>
    <x v="3353"/>
    <x v="1654"/>
    <x v="472"/>
    <x v="20"/>
    <x v="1829"/>
    <x v="33"/>
    <x v="0"/>
    <x v="20"/>
    <x v="10"/>
    <x v="2"/>
    <x v="213"/>
    <x v="39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70"/>
    <x v="69"/>
    <x v="111"/>
    <x v="0"/>
    <x v="59"/>
    <x v="98"/>
    <x v="98"/>
    <x v="94"/>
    <x v="94"/>
    <x v="0"/>
    <x v="3270"/>
    <x v="3688"/>
    <x v="42"/>
    <x v="619"/>
    <x v="1"/>
    <x v="49"/>
    <x v="97"/>
    <x v="2"/>
    <x v="19"/>
    <x v="13"/>
    <x v="3"/>
    <x v="170"/>
    <x v="12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70"/>
    <x v="70"/>
    <x v="112"/>
    <x v="0"/>
    <x v="60"/>
    <x v="99"/>
    <x v="99"/>
    <x v="95"/>
    <x v="95"/>
    <x v="0"/>
    <x v="3271"/>
    <x v="2166"/>
    <x v="866"/>
    <x v="307"/>
    <x v="58"/>
    <x v="343"/>
    <x v="66"/>
    <x v="2"/>
    <x v="36"/>
    <x v="31"/>
    <x v="2"/>
    <x v="192"/>
    <x v="185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0"/>
    <x v="71"/>
    <x v="113"/>
    <x v="0"/>
    <x v="61"/>
    <x v="100"/>
    <x v="100"/>
    <x v="96"/>
    <x v="96"/>
    <x v="0"/>
    <x v="3272"/>
    <x v="3689"/>
    <x v="310"/>
    <x v="559"/>
    <x v="45"/>
    <x v="1830"/>
    <x v="62"/>
    <x v="1"/>
    <x v="5"/>
    <x v="8"/>
    <x v="2"/>
    <x v="269"/>
    <x v="50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70"/>
    <x v="70"/>
    <x v="117"/>
    <x v="2"/>
    <x v="60"/>
    <x v="104"/>
    <x v="104"/>
    <x v="100"/>
    <x v="100"/>
    <x v="0"/>
    <x v="3273"/>
    <x v="3690"/>
    <x v="2038"/>
    <x v="416"/>
    <x v="15"/>
    <x v="1235"/>
    <x v="238"/>
    <x v="1"/>
    <x v="141"/>
    <x v="18"/>
    <x v="1"/>
    <x v="347"/>
    <x v="8"/>
    <x v="0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0"/>
    <x v="67"/>
    <x v="118"/>
    <x v="2"/>
    <x v="57"/>
    <x v="105"/>
    <x v="105"/>
    <x v="101"/>
    <x v="101"/>
    <x v="0"/>
    <x v="3274"/>
    <x v="3691"/>
    <x v="502"/>
    <x v="60"/>
    <x v="35"/>
    <x v="770"/>
    <x v="56"/>
    <x v="2"/>
    <x v="34"/>
    <x v="26"/>
    <x v="3"/>
    <x v="141"/>
    <x v="334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0"/>
    <x v="64"/>
    <x v="119"/>
    <x v="2"/>
    <x v="54"/>
    <x v="106"/>
    <x v="106"/>
    <x v="102"/>
    <x v="102"/>
    <x v="0"/>
    <x v="1409"/>
    <x v="3692"/>
    <x v="887"/>
    <x v="88"/>
    <x v="68"/>
    <x v="1823"/>
    <x v="248"/>
    <x v="1"/>
    <x v="84"/>
    <x v="105"/>
    <x v="0"/>
    <x v="182"/>
    <x v="378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1"/>
    <x v="27"/>
    <x v="35"/>
    <x v="1"/>
    <x v="23"/>
    <x v="30"/>
    <x v="30"/>
    <x v="26"/>
    <x v="26"/>
    <x v="0"/>
    <x v="3275"/>
    <x v="3693"/>
    <x v="731"/>
    <x v="219"/>
    <x v="28"/>
    <x v="946"/>
    <x v="19"/>
    <x v="1"/>
    <x v="139"/>
    <x v="15"/>
    <x v="5"/>
    <x v="204"/>
    <x v="174"/>
    <x v="0"/>
    <x v="0"/>
    <x v="3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1"/>
    <x v="30"/>
    <x v="38"/>
    <x v="1"/>
    <x v="26"/>
    <x v="33"/>
    <x v="33"/>
    <x v="29"/>
    <x v="29"/>
    <x v="0"/>
    <x v="3276"/>
    <x v="3694"/>
    <x v="1307"/>
    <x v="108"/>
    <x v="50"/>
    <x v="754"/>
    <x v="53"/>
    <x v="2"/>
    <x v="53"/>
    <x v="18"/>
    <x v="7"/>
    <x v="24"/>
    <x v="278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1"/>
    <x v="34"/>
    <x v="42"/>
    <x v="0"/>
    <x v="30"/>
    <x v="37"/>
    <x v="37"/>
    <x v="33"/>
    <x v="33"/>
    <x v="0"/>
    <x v="3277"/>
    <x v="3695"/>
    <x v="1452"/>
    <x v="103"/>
    <x v="62"/>
    <x v="349"/>
    <x v="149"/>
    <x v="7"/>
    <x v="56"/>
    <x v="106"/>
    <x v="7"/>
    <x v="324"/>
    <x v="237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71"/>
    <x v="40"/>
    <x v="51"/>
    <x v="0"/>
    <x v="36"/>
    <x v="45"/>
    <x v="45"/>
    <x v="41"/>
    <x v="41"/>
    <x v="0"/>
    <x v="3278"/>
    <x v="3696"/>
    <x v="1128"/>
    <x v="129"/>
    <x v="15"/>
    <x v="1245"/>
    <x v="26"/>
    <x v="2"/>
    <x v="26"/>
    <x v="13"/>
    <x v="7"/>
    <x v="41"/>
    <x v="56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71"/>
    <x v="27"/>
    <x v="65"/>
    <x v="0"/>
    <x v="23"/>
    <x v="55"/>
    <x v="55"/>
    <x v="51"/>
    <x v="51"/>
    <x v="0"/>
    <x v="3279"/>
    <x v="3697"/>
    <x v="144"/>
    <x v="280"/>
    <x v="85"/>
    <x v="1831"/>
    <x v="28"/>
    <x v="2"/>
    <x v="5"/>
    <x v="16"/>
    <x v="2"/>
    <x v="31"/>
    <x v="79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1"/>
    <x v="30"/>
    <x v="69"/>
    <x v="0"/>
    <x v="26"/>
    <x v="58"/>
    <x v="58"/>
    <x v="54"/>
    <x v="54"/>
    <x v="0"/>
    <x v="3280"/>
    <x v="3698"/>
    <x v="381"/>
    <x v="215"/>
    <x v="47"/>
    <x v="1832"/>
    <x v="39"/>
    <x v="2"/>
    <x v="20"/>
    <x v="18"/>
    <x v="3"/>
    <x v="54"/>
    <x v="785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1"/>
    <x v="48"/>
    <x v="71"/>
    <x v="0"/>
    <x v="42"/>
    <x v="60"/>
    <x v="60"/>
    <x v="56"/>
    <x v="56"/>
    <x v="0"/>
    <x v="3281"/>
    <x v="3699"/>
    <x v="886"/>
    <x v="548"/>
    <x v="137"/>
    <x v="1833"/>
    <x v="44"/>
    <x v="2"/>
    <x v="21"/>
    <x v="17"/>
    <x v="3"/>
    <x v="55"/>
    <x v="61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71"/>
    <x v="49"/>
    <x v="72"/>
    <x v="0"/>
    <x v="43"/>
    <x v="61"/>
    <x v="61"/>
    <x v="57"/>
    <x v="57"/>
    <x v="0"/>
    <x v="3282"/>
    <x v="3700"/>
    <x v="2039"/>
    <x v="725"/>
    <x v="70"/>
    <x v="1834"/>
    <x v="48"/>
    <x v="2"/>
    <x v="13"/>
    <x v="18"/>
    <x v="3"/>
    <x v="41"/>
    <x v="105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71"/>
    <x v="50"/>
    <x v="73"/>
    <x v="0"/>
    <x v="44"/>
    <x v="62"/>
    <x v="62"/>
    <x v="58"/>
    <x v="58"/>
    <x v="0"/>
    <x v="3283"/>
    <x v="3701"/>
    <x v="508"/>
    <x v="442"/>
    <x v="88"/>
    <x v="868"/>
    <x v="82"/>
    <x v="2"/>
    <x v="34"/>
    <x v="23"/>
    <x v="3"/>
    <x v="124"/>
    <x v="29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1"/>
    <x v="55"/>
    <x v="84"/>
    <x v="0"/>
    <x v="47"/>
    <x v="73"/>
    <x v="73"/>
    <x v="69"/>
    <x v="69"/>
    <x v="0"/>
    <x v="977"/>
    <x v="3702"/>
    <x v="1382"/>
    <x v="447"/>
    <x v="1"/>
    <x v="1559"/>
    <x v="22"/>
    <x v="0"/>
    <x v="26"/>
    <x v="85"/>
    <x v="3"/>
    <x v="245"/>
    <x v="8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71"/>
    <x v="57"/>
    <x v="86"/>
    <x v="0"/>
    <x v="49"/>
    <x v="71"/>
    <x v="71"/>
    <x v="67"/>
    <x v="67"/>
    <x v="0"/>
    <x v="3284"/>
    <x v="3703"/>
    <x v="862"/>
    <x v="231"/>
    <x v="69"/>
    <x v="1132"/>
    <x v="39"/>
    <x v="1"/>
    <x v="26"/>
    <x v="31"/>
    <x v="2"/>
    <x v="78"/>
    <x v="42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71"/>
    <x v="18"/>
    <x v="88"/>
    <x v="0"/>
    <x v="18"/>
    <x v="75"/>
    <x v="75"/>
    <x v="71"/>
    <x v="71"/>
    <x v="0"/>
    <x v="3285"/>
    <x v="3704"/>
    <x v="1575"/>
    <x v="327"/>
    <x v="44"/>
    <x v="1835"/>
    <x v="294"/>
    <x v="1"/>
    <x v="191"/>
    <x v="144"/>
    <x v="0"/>
    <x v="117"/>
    <x v="502"/>
    <x v="0"/>
    <x v="0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71"/>
    <x v="50"/>
    <x v="89"/>
    <x v="2"/>
    <x v="44"/>
    <x v="76"/>
    <x v="76"/>
    <x v="72"/>
    <x v="72"/>
    <x v="0"/>
    <x v="3286"/>
    <x v="3705"/>
    <x v="795"/>
    <x v="372"/>
    <x v="41"/>
    <x v="875"/>
    <x v="185"/>
    <x v="7"/>
    <x v="1"/>
    <x v="35"/>
    <x v="1"/>
    <x v="411"/>
    <x v="196"/>
    <x v="0"/>
    <x v="0"/>
    <x v="2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1"/>
    <x v="24"/>
    <x v="94"/>
    <x v="2"/>
    <x v="21"/>
    <x v="81"/>
    <x v="81"/>
    <x v="77"/>
    <x v="77"/>
    <x v="0"/>
    <x v="3287"/>
    <x v="3706"/>
    <x v="1628"/>
    <x v="268"/>
    <x v="58"/>
    <x v="1618"/>
    <x v="88"/>
    <x v="1"/>
    <x v="101"/>
    <x v="65"/>
    <x v="0"/>
    <x v="210"/>
    <x v="34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1"/>
    <x v="59"/>
    <x v="97"/>
    <x v="0"/>
    <x v="51"/>
    <x v="84"/>
    <x v="84"/>
    <x v="80"/>
    <x v="80"/>
    <x v="0"/>
    <x v="339"/>
    <x v="3707"/>
    <x v="383"/>
    <x v="34"/>
    <x v="60"/>
    <x v="1836"/>
    <x v="32"/>
    <x v="2"/>
    <x v="32"/>
    <x v="17"/>
    <x v="3"/>
    <x v="26"/>
    <x v="120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71"/>
    <x v="60"/>
    <x v="98"/>
    <x v="0"/>
    <x v="52"/>
    <x v="85"/>
    <x v="85"/>
    <x v="81"/>
    <x v="81"/>
    <x v="0"/>
    <x v="2195"/>
    <x v="3708"/>
    <x v="1708"/>
    <x v="726"/>
    <x v="69"/>
    <x v="1837"/>
    <x v="137"/>
    <x v="2"/>
    <x v="2"/>
    <x v="14"/>
    <x v="8"/>
    <x v="140"/>
    <x v="105"/>
    <x v="0"/>
    <x v="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71"/>
    <x v="61"/>
    <x v="99"/>
    <x v="0"/>
    <x v="53"/>
    <x v="86"/>
    <x v="86"/>
    <x v="82"/>
    <x v="82"/>
    <x v="0"/>
    <x v="3288"/>
    <x v="3709"/>
    <x v="273"/>
    <x v="211"/>
    <x v="70"/>
    <x v="1838"/>
    <x v="62"/>
    <x v="0"/>
    <x v="93"/>
    <x v="68"/>
    <x v="7"/>
    <x v="257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1"/>
    <x v="11"/>
    <x v="102"/>
    <x v="0"/>
    <x v="11"/>
    <x v="89"/>
    <x v="89"/>
    <x v="85"/>
    <x v="85"/>
    <x v="0"/>
    <x v="3289"/>
    <x v="3710"/>
    <x v="344"/>
    <x v="295"/>
    <x v="26"/>
    <x v="605"/>
    <x v="71"/>
    <x v="2"/>
    <x v="11"/>
    <x v="18"/>
    <x v="3"/>
    <x v="42"/>
    <x v="54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71"/>
    <x v="64"/>
    <x v="103"/>
    <x v="0"/>
    <x v="54"/>
    <x v="90"/>
    <x v="90"/>
    <x v="86"/>
    <x v="86"/>
    <x v="0"/>
    <x v="3290"/>
    <x v="3711"/>
    <x v="497"/>
    <x v="446"/>
    <x v="25"/>
    <x v="1224"/>
    <x v="139"/>
    <x v="7"/>
    <x v="61"/>
    <x v="66"/>
    <x v="1"/>
    <x v="284"/>
    <x v="3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1"/>
    <x v="65"/>
    <x v="104"/>
    <x v="0"/>
    <x v="55"/>
    <x v="91"/>
    <x v="91"/>
    <x v="87"/>
    <x v="87"/>
    <x v="0"/>
    <x v="3291"/>
    <x v="3712"/>
    <x v="2040"/>
    <x v="727"/>
    <x v="33"/>
    <x v="1839"/>
    <x v="88"/>
    <x v="1"/>
    <x v="72"/>
    <x v="9"/>
    <x v="0"/>
    <x v="289"/>
    <x v="99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71"/>
    <x v="66"/>
    <x v="105"/>
    <x v="0"/>
    <x v="56"/>
    <x v="92"/>
    <x v="92"/>
    <x v="88"/>
    <x v="88"/>
    <x v="0"/>
    <x v="3292"/>
    <x v="3713"/>
    <x v="1818"/>
    <x v="237"/>
    <x v="46"/>
    <x v="1803"/>
    <x v="124"/>
    <x v="2"/>
    <x v="36"/>
    <x v="35"/>
    <x v="2"/>
    <x v="162"/>
    <x v="82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71"/>
    <x v="67"/>
    <x v="106"/>
    <x v="0"/>
    <x v="57"/>
    <x v="93"/>
    <x v="93"/>
    <x v="89"/>
    <x v="89"/>
    <x v="0"/>
    <x v="3293"/>
    <x v="3714"/>
    <x v="793"/>
    <x v="539"/>
    <x v="35"/>
    <x v="194"/>
    <x v="19"/>
    <x v="2"/>
    <x v="51"/>
    <x v="31"/>
    <x v="2"/>
    <x v="68"/>
    <x v="328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1"/>
    <x v="68"/>
    <x v="107"/>
    <x v="0"/>
    <x v="58"/>
    <x v="94"/>
    <x v="94"/>
    <x v="90"/>
    <x v="90"/>
    <x v="0"/>
    <x v="2216"/>
    <x v="3715"/>
    <x v="2041"/>
    <x v="66"/>
    <x v="65"/>
    <x v="1241"/>
    <x v="78"/>
    <x v="4"/>
    <x v="20"/>
    <x v="31"/>
    <x v="4"/>
    <x v="190"/>
    <x v="36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71"/>
    <x v="24"/>
    <x v="109"/>
    <x v="0"/>
    <x v="21"/>
    <x v="96"/>
    <x v="96"/>
    <x v="92"/>
    <x v="92"/>
    <x v="0"/>
    <x v="3294"/>
    <x v="3716"/>
    <x v="1767"/>
    <x v="385"/>
    <x v="37"/>
    <x v="1840"/>
    <x v="82"/>
    <x v="2"/>
    <x v="20"/>
    <x v="26"/>
    <x v="3"/>
    <x v="13"/>
    <x v="18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1"/>
    <x v="31"/>
    <x v="110"/>
    <x v="0"/>
    <x v="27"/>
    <x v="97"/>
    <x v="97"/>
    <x v="93"/>
    <x v="93"/>
    <x v="0"/>
    <x v="3295"/>
    <x v="3717"/>
    <x v="2042"/>
    <x v="728"/>
    <x v="17"/>
    <x v="854"/>
    <x v="48"/>
    <x v="2"/>
    <x v="23"/>
    <x v="9"/>
    <x v="3"/>
    <x v="138"/>
    <x v="70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71"/>
    <x v="69"/>
    <x v="111"/>
    <x v="0"/>
    <x v="59"/>
    <x v="98"/>
    <x v="98"/>
    <x v="94"/>
    <x v="94"/>
    <x v="0"/>
    <x v="2053"/>
    <x v="3718"/>
    <x v="1558"/>
    <x v="427"/>
    <x v="11"/>
    <x v="363"/>
    <x v="97"/>
    <x v="2"/>
    <x v="23"/>
    <x v="9"/>
    <x v="3"/>
    <x v="115"/>
    <x v="741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71"/>
    <x v="70"/>
    <x v="112"/>
    <x v="0"/>
    <x v="60"/>
    <x v="99"/>
    <x v="99"/>
    <x v="95"/>
    <x v="95"/>
    <x v="0"/>
    <x v="3296"/>
    <x v="3719"/>
    <x v="2043"/>
    <x v="526"/>
    <x v="46"/>
    <x v="1164"/>
    <x v="242"/>
    <x v="0"/>
    <x v="159"/>
    <x v="16"/>
    <x v="0"/>
    <x v="274"/>
    <x v="226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1"/>
    <x v="71"/>
    <x v="113"/>
    <x v="0"/>
    <x v="61"/>
    <x v="100"/>
    <x v="100"/>
    <x v="96"/>
    <x v="96"/>
    <x v="0"/>
    <x v="1051"/>
    <x v="3720"/>
    <x v="1469"/>
    <x v="241"/>
    <x v="38"/>
    <x v="1841"/>
    <x v="72"/>
    <x v="1"/>
    <x v="10"/>
    <x v="6"/>
    <x v="3"/>
    <x v="171"/>
    <x v="44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71"/>
    <x v="70"/>
    <x v="117"/>
    <x v="2"/>
    <x v="60"/>
    <x v="104"/>
    <x v="104"/>
    <x v="100"/>
    <x v="100"/>
    <x v="0"/>
    <x v="2062"/>
    <x v="3721"/>
    <x v="1549"/>
    <x v="231"/>
    <x v="33"/>
    <x v="1120"/>
    <x v="143"/>
    <x v="1"/>
    <x v="47"/>
    <x v="22"/>
    <x v="2"/>
    <x v="159"/>
    <x v="642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1"/>
    <x v="67"/>
    <x v="118"/>
    <x v="2"/>
    <x v="57"/>
    <x v="105"/>
    <x v="105"/>
    <x v="101"/>
    <x v="101"/>
    <x v="0"/>
    <x v="1787"/>
    <x v="3722"/>
    <x v="1525"/>
    <x v="88"/>
    <x v="63"/>
    <x v="1519"/>
    <x v="17"/>
    <x v="7"/>
    <x v="61"/>
    <x v="35"/>
    <x v="2"/>
    <x v="218"/>
    <x v="1042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1"/>
    <x v="64"/>
    <x v="119"/>
    <x v="2"/>
    <x v="54"/>
    <x v="106"/>
    <x v="106"/>
    <x v="102"/>
    <x v="102"/>
    <x v="0"/>
    <x v="470"/>
    <x v="3723"/>
    <x v="1090"/>
    <x v="374"/>
    <x v="92"/>
    <x v="1842"/>
    <x v="150"/>
    <x v="2"/>
    <x v="56"/>
    <x v="59"/>
    <x v="1"/>
    <x v="70"/>
    <x v="958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2"/>
    <x v="27"/>
    <x v="35"/>
    <x v="1"/>
    <x v="23"/>
    <x v="30"/>
    <x v="30"/>
    <x v="26"/>
    <x v="26"/>
    <x v="0"/>
    <x v="3297"/>
    <x v="3724"/>
    <x v="821"/>
    <x v="203"/>
    <x v="49"/>
    <x v="1331"/>
    <x v="98"/>
    <x v="0"/>
    <x v="124"/>
    <x v="7"/>
    <x v="2"/>
    <x v="11"/>
    <x v="946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2"/>
    <x v="30"/>
    <x v="38"/>
    <x v="1"/>
    <x v="26"/>
    <x v="33"/>
    <x v="33"/>
    <x v="29"/>
    <x v="29"/>
    <x v="0"/>
    <x v="3298"/>
    <x v="3725"/>
    <x v="490"/>
    <x v="421"/>
    <x v="21"/>
    <x v="855"/>
    <x v="48"/>
    <x v="2"/>
    <x v="64"/>
    <x v="23"/>
    <x v="0"/>
    <x v="122"/>
    <x v="1207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2"/>
    <x v="34"/>
    <x v="42"/>
    <x v="0"/>
    <x v="30"/>
    <x v="37"/>
    <x v="37"/>
    <x v="33"/>
    <x v="33"/>
    <x v="0"/>
    <x v="2337"/>
    <x v="3726"/>
    <x v="2044"/>
    <x v="63"/>
    <x v="62"/>
    <x v="318"/>
    <x v="248"/>
    <x v="7"/>
    <x v="99"/>
    <x v="141"/>
    <x v="4"/>
    <x v="320"/>
    <x v="692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72"/>
    <x v="40"/>
    <x v="51"/>
    <x v="0"/>
    <x v="36"/>
    <x v="45"/>
    <x v="45"/>
    <x v="41"/>
    <x v="41"/>
    <x v="0"/>
    <x v="3299"/>
    <x v="3727"/>
    <x v="321"/>
    <x v="11"/>
    <x v="28"/>
    <x v="1843"/>
    <x v="27"/>
    <x v="2"/>
    <x v="21"/>
    <x v="17"/>
    <x v="3"/>
    <x v="26"/>
    <x v="4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72"/>
    <x v="27"/>
    <x v="65"/>
    <x v="0"/>
    <x v="23"/>
    <x v="55"/>
    <x v="55"/>
    <x v="51"/>
    <x v="51"/>
    <x v="0"/>
    <x v="3300"/>
    <x v="3728"/>
    <x v="2008"/>
    <x v="171"/>
    <x v="42"/>
    <x v="1844"/>
    <x v="33"/>
    <x v="1"/>
    <x v="72"/>
    <x v="19"/>
    <x v="1"/>
    <x v="170"/>
    <x v="792"/>
    <x v="0"/>
    <x v="0"/>
    <x v="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2"/>
    <x v="30"/>
    <x v="69"/>
    <x v="0"/>
    <x v="26"/>
    <x v="58"/>
    <x v="58"/>
    <x v="54"/>
    <x v="54"/>
    <x v="0"/>
    <x v="211"/>
    <x v="3729"/>
    <x v="1691"/>
    <x v="140"/>
    <x v="85"/>
    <x v="1845"/>
    <x v="61"/>
    <x v="2"/>
    <x v="13"/>
    <x v="18"/>
    <x v="1"/>
    <x v="23"/>
    <x v="1208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2"/>
    <x v="48"/>
    <x v="71"/>
    <x v="0"/>
    <x v="42"/>
    <x v="60"/>
    <x v="60"/>
    <x v="56"/>
    <x v="56"/>
    <x v="0"/>
    <x v="3301"/>
    <x v="3730"/>
    <x v="348"/>
    <x v="322"/>
    <x v="92"/>
    <x v="1846"/>
    <x v="32"/>
    <x v="2"/>
    <x v="32"/>
    <x v="17"/>
    <x v="3"/>
    <x v="26"/>
    <x v="28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172"/>
    <x v="49"/>
    <x v="72"/>
    <x v="0"/>
    <x v="43"/>
    <x v="61"/>
    <x v="61"/>
    <x v="57"/>
    <x v="57"/>
    <x v="0"/>
    <x v="3302"/>
    <x v="1719"/>
    <x v="526"/>
    <x v="729"/>
    <x v="91"/>
    <x v="1847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72"/>
    <x v="50"/>
    <x v="73"/>
    <x v="0"/>
    <x v="44"/>
    <x v="62"/>
    <x v="62"/>
    <x v="58"/>
    <x v="58"/>
    <x v="0"/>
    <x v="3303"/>
    <x v="3731"/>
    <x v="1948"/>
    <x v="52"/>
    <x v="89"/>
    <x v="1350"/>
    <x v="94"/>
    <x v="2"/>
    <x v="80"/>
    <x v="22"/>
    <x v="2"/>
    <x v="245"/>
    <x v="659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2"/>
    <x v="55"/>
    <x v="84"/>
    <x v="0"/>
    <x v="47"/>
    <x v="73"/>
    <x v="73"/>
    <x v="69"/>
    <x v="69"/>
    <x v="0"/>
    <x v="3304"/>
    <x v="3732"/>
    <x v="809"/>
    <x v="342"/>
    <x v="16"/>
    <x v="62"/>
    <x v="82"/>
    <x v="1"/>
    <x v="72"/>
    <x v="11"/>
    <x v="5"/>
    <x v="239"/>
    <x v="467"/>
    <x v="0"/>
    <x v="0"/>
    <x v="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72"/>
    <x v="57"/>
    <x v="86"/>
    <x v="0"/>
    <x v="49"/>
    <x v="71"/>
    <x v="71"/>
    <x v="67"/>
    <x v="67"/>
    <x v="0"/>
    <x v="3305"/>
    <x v="3733"/>
    <x v="243"/>
    <x v="81"/>
    <x v="69"/>
    <x v="1848"/>
    <x v="48"/>
    <x v="2"/>
    <x v="19"/>
    <x v="2"/>
    <x v="2"/>
    <x v="174"/>
    <x v="120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72"/>
    <x v="18"/>
    <x v="88"/>
    <x v="0"/>
    <x v="18"/>
    <x v="75"/>
    <x v="75"/>
    <x v="71"/>
    <x v="71"/>
    <x v="0"/>
    <x v="3306"/>
    <x v="3734"/>
    <x v="357"/>
    <x v="226"/>
    <x v="33"/>
    <x v="208"/>
    <x v="62"/>
    <x v="2"/>
    <x v="124"/>
    <x v="45"/>
    <x v="2"/>
    <x v="201"/>
    <x v="34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72"/>
    <x v="50"/>
    <x v="89"/>
    <x v="2"/>
    <x v="44"/>
    <x v="76"/>
    <x v="76"/>
    <x v="72"/>
    <x v="72"/>
    <x v="0"/>
    <x v="3307"/>
    <x v="3735"/>
    <x v="835"/>
    <x v="225"/>
    <x v="61"/>
    <x v="1849"/>
    <x v="177"/>
    <x v="7"/>
    <x v="49"/>
    <x v="7"/>
    <x v="4"/>
    <x v="359"/>
    <x v="464"/>
    <x v="0"/>
    <x v="0"/>
    <x v="10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2"/>
    <x v="24"/>
    <x v="94"/>
    <x v="2"/>
    <x v="21"/>
    <x v="81"/>
    <x v="81"/>
    <x v="77"/>
    <x v="77"/>
    <x v="0"/>
    <x v="3308"/>
    <x v="3736"/>
    <x v="354"/>
    <x v="499"/>
    <x v="75"/>
    <x v="1850"/>
    <x v="250"/>
    <x v="1"/>
    <x v="128"/>
    <x v="59"/>
    <x v="1"/>
    <x v="99"/>
    <x v="499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2"/>
    <x v="59"/>
    <x v="97"/>
    <x v="0"/>
    <x v="51"/>
    <x v="84"/>
    <x v="84"/>
    <x v="80"/>
    <x v="80"/>
    <x v="0"/>
    <x v="347"/>
    <x v="3737"/>
    <x v="135"/>
    <x v="730"/>
    <x v="36"/>
    <x v="185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72"/>
    <x v="60"/>
    <x v="98"/>
    <x v="0"/>
    <x v="52"/>
    <x v="85"/>
    <x v="85"/>
    <x v="81"/>
    <x v="81"/>
    <x v="0"/>
    <x v="3309"/>
    <x v="3738"/>
    <x v="306"/>
    <x v="303"/>
    <x v="33"/>
    <x v="1852"/>
    <x v="51"/>
    <x v="2"/>
    <x v="39"/>
    <x v="1"/>
    <x v="7"/>
    <x v="289"/>
    <x v="729"/>
    <x v="0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72"/>
    <x v="61"/>
    <x v="99"/>
    <x v="0"/>
    <x v="53"/>
    <x v="86"/>
    <x v="86"/>
    <x v="82"/>
    <x v="82"/>
    <x v="0"/>
    <x v="3310"/>
    <x v="3739"/>
    <x v="1518"/>
    <x v="318"/>
    <x v="30"/>
    <x v="1853"/>
    <x v="170"/>
    <x v="1"/>
    <x v="139"/>
    <x v="85"/>
    <x v="5"/>
    <x v="348"/>
    <x v="1007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2"/>
    <x v="11"/>
    <x v="102"/>
    <x v="0"/>
    <x v="11"/>
    <x v="89"/>
    <x v="89"/>
    <x v="85"/>
    <x v="85"/>
    <x v="0"/>
    <x v="3311"/>
    <x v="3740"/>
    <x v="1802"/>
    <x v="539"/>
    <x v="50"/>
    <x v="199"/>
    <x v="27"/>
    <x v="2"/>
    <x v="32"/>
    <x v="23"/>
    <x v="3"/>
    <x v="26"/>
    <x v="121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72"/>
    <x v="64"/>
    <x v="103"/>
    <x v="0"/>
    <x v="54"/>
    <x v="90"/>
    <x v="90"/>
    <x v="86"/>
    <x v="86"/>
    <x v="0"/>
    <x v="3312"/>
    <x v="3741"/>
    <x v="586"/>
    <x v="99"/>
    <x v="28"/>
    <x v="854"/>
    <x v="146"/>
    <x v="2"/>
    <x v="51"/>
    <x v="63"/>
    <x v="5"/>
    <x v="193"/>
    <x v="57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2"/>
    <x v="65"/>
    <x v="104"/>
    <x v="0"/>
    <x v="55"/>
    <x v="91"/>
    <x v="91"/>
    <x v="87"/>
    <x v="87"/>
    <x v="0"/>
    <x v="3313"/>
    <x v="2793"/>
    <x v="675"/>
    <x v="168"/>
    <x v="15"/>
    <x v="1372"/>
    <x v="106"/>
    <x v="2"/>
    <x v="23"/>
    <x v="31"/>
    <x v="3"/>
    <x v="106"/>
    <x v="24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72"/>
    <x v="66"/>
    <x v="105"/>
    <x v="0"/>
    <x v="56"/>
    <x v="92"/>
    <x v="92"/>
    <x v="88"/>
    <x v="88"/>
    <x v="0"/>
    <x v="3314"/>
    <x v="3742"/>
    <x v="1490"/>
    <x v="251"/>
    <x v="35"/>
    <x v="1109"/>
    <x v="15"/>
    <x v="1"/>
    <x v="84"/>
    <x v="10"/>
    <x v="2"/>
    <x v="256"/>
    <x v="44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72"/>
    <x v="67"/>
    <x v="106"/>
    <x v="0"/>
    <x v="57"/>
    <x v="93"/>
    <x v="93"/>
    <x v="89"/>
    <x v="89"/>
    <x v="0"/>
    <x v="3315"/>
    <x v="3743"/>
    <x v="1409"/>
    <x v="467"/>
    <x v="58"/>
    <x v="1854"/>
    <x v="19"/>
    <x v="2"/>
    <x v="126"/>
    <x v="35"/>
    <x v="2"/>
    <x v="136"/>
    <x v="82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2"/>
    <x v="68"/>
    <x v="107"/>
    <x v="0"/>
    <x v="58"/>
    <x v="94"/>
    <x v="94"/>
    <x v="90"/>
    <x v="90"/>
    <x v="0"/>
    <x v="3316"/>
    <x v="3744"/>
    <x v="269"/>
    <x v="127"/>
    <x v="32"/>
    <x v="1120"/>
    <x v="82"/>
    <x v="2"/>
    <x v="11"/>
    <x v="16"/>
    <x v="2"/>
    <x v="21"/>
    <x v="96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72"/>
    <x v="24"/>
    <x v="109"/>
    <x v="0"/>
    <x v="21"/>
    <x v="96"/>
    <x v="96"/>
    <x v="92"/>
    <x v="92"/>
    <x v="0"/>
    <x v="3317"/>
    <x v="3745"/>
    <x v="581"/>
    <x v="45"/>
    <x v="67"/>
    <x v="1855"/>
    <x v="64"/>
    <x v="1"/>
    <x v="109"/>
    <x v="35"/>
    <x v="1"/>
    <x v="88"/>
    <x v="181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2"/>
    <x v="31"/>
    <x v="110"/>
    <x v="0"/>
    <x v="27"/>
    <x v="97"/>
    <x v="97"/>
    <x v="93"/>
    <x v="93"/>
    <x v="0"/>
    <x v="796"/>
    <x v="3746"/>
    <x v="547"/>
    <x v="392"/>
    <x v="40"/>
    <x v="1856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72"/>
    <x v="69"/>
    <x v="111"/>
    <x v="0"/>
    <x v="59"/>
    <x v="98"/>
    <x v="98"/>
    <x v="94"/>
    <x v="94"/>
    <x v="0"/>
    <x v="1174"/>
    <x v="3747"/>
    <x v="1496"/>
    <x v="98"/>
    <x v="55"/>
    <x v="579"/>
    <x v="33"/>
    <x v="0"/>
    <x v="17"/>
    <x v="35"/>
    <x v="3"/>
    <x v="97"/>
    <x v="10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72"/>
    <x v="70"/>
    <x v="112"/>
    <x v="0"/>
    <x v="60"/>
    <x v="99"/>
    <x v="99"/>
    <x v="95"/>
    <x v="95"/>
    <x v="0"/>
    <x v="3318"/>
    <x v="3748"/>
    <x v="1009"/>
    <x v="282"/>
    <x v="35"/>
    <x v="83"/>
    <x v="78"/>
    <x v="1"/>
    <x v="16"/>
    <x v="23"/>
    <x v="7"/>
    <x v="145"/>
    <x v="275"/>
    <x v="0"/>
    <x v="0"/>
    <x v="1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2"/>
    <x v="71"/>
    <x v="113"/>
    <x v="0"/>
    <x v="61"/>
    <x v="100"/>
    <x v="100"/>
    <x v="96"/>
    <x v="96"/>
    <x v="0"/>
    <x v="1772"/>
    <x v="3749"/>
    <x v="250"/>
    <x v="444"/>
    <x v="57"/>
    <x v="1857"/>
    <x v="97"/>
    <x v="2"/>
    <x v="7"/>
    <x v="3"/>
    <x v="4"/>
    <x v="179"/>
    <x v="198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72"/>
    <x v="70"/>
    <x v="117"/>
    <x v="2"/>
    <x v="60"/>
    <x v="104"/>
    <x v="104"/>
    <x v="100"/>
    <x v="100"/>
    <x v="0"/>
    <x v="3319"/>
    <x v="3750"/>
    <x v="1715"/>
    <x v="231"/>
    <x v="28"/>
    <x v="699"/>
    <x v="179"/>
    <x v="1"/>
    <x v="190"/>
    <x v="2"/>
    <x v="1"/>
    <x v="464"/>
    <x v="340"/>
    <x v="0"/>
    <x v="0"/>
    <x v="13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2"/>
    <x v="67"/>
    <x v="118"/>
    <x v="2"/>
    <x v="57"/>
    <x v="105"/>
    <x v="105"/>
    <x v="101"/>
    <x v="101"/>
    <x v="0"/>
    <x v="472"/>
    <x v="3751"/>
    <x v="1128"/>
    <x v="460"/>
    <x v="51"/>
    <x v="1858"/>
    <x v="64"/>
    <x v="2"/>
    <x v="124"/>
    <x v="15"/>
    <x v="3"/>
    <x v="88"/>
    <x v="10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2"/>
    <x v="64"/>
    <x v="119"/>
    <x v="2"/>
    <x v="54"/>
    <x v="106"/>
    <x v="106"/>
    <x v="102"/>
    <x v="102"/>
    <x v="0"/>
    <x v="1457"/>
    <x v="2237"/>
    <x v="214"/>
    <x v="99"/>
    <x v="77"/>
    <x v="1859"/>
    <x v="175"/>
    <x v="7"/>
    <x v="141"/>
    <x v="151"/>
    <x v="4"/>
    <x v="209"/>
    <x v="253"/>
    <x v="0"/>
    <x v="0"/>
    <x v="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2"/>
    <x v="61"/>
    <x v="120"/>
    <x v="2"/>
    <x v="53"/>
    <x v="107"/>
    <x v="107"/>
    <x v="103"/>
    <x v="103"/>
    <x v="0"/>
    <x v="3320"/>
    <x v="3752"/>
    <x v="1106"/>
    <x v="278"/>
    <x v="44"/>
    <x v="1860"/>
    <x v="167"/>
    <x v="1"/>
    <x v="90"/>
    <x v="83"/>
    <x v="2"/>
    <x v="237"/>
    <x v="258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3"/>
    <x v="27"/>
    <x v="35"/>
    <x v="1"/>
    <x v="23"/>
    <x v="30"/>
    <x v="30"/>
    <x v="26"/>
    <x v="26"/>
    <x v="0"/>
    <x v="3321"/>
    <x v="3753"/>
    <x v="1929"/>
    <x v="328"/>
    <x v="30"/>
    <x v="1861"/>
    <x v="37"/>
    <x v="0"/>
    <x v="126"/>
    <x v="13"/>
    <x v="0"/>
    <x v="11"/>
    <x v="9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3"/>
    <x v="30"/>
    <x v="38"/>
    <x v="1"/>
    <x v="26"/>
    <x v="33"/>
    <x v="33"/>
    <x v="29"/>
    <x v="29"/>
    <x v="0"/>
    <x v="3322"/>
    <x v="3754"/>
    <x v="1565"/>
    <x v="215"/>
    <x v="21"/>
    <x v="1199"/>
    <x v="53"/>
    <x v="1"/>
    <x v="53"/>
    <x v="23"/>
    <x v="3"/>
    <x v="170"/>
    <x v="1211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3"/>
    <x v="34"/>
    <x v="42"/>
    <x v="0"/>
    <x v="30"/>
    <x v="37"/>
    <x v="37"/>
    <x v="33"/>
    <x v="33"/>
    <x v="0"/>
    <x v="3323"/>
    <x v="3755"/>
    <x v="1831"/>
    <x v="149"/>
    <x v="62"/>
    <x v="456"/>
    <x v="248"/>
    <x v="2"/>
    <x v="124"/>
    <x v="145"/>
    <x v="0"/>
    <x v="264"/>
    <x v="104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73"/>
    <x v="27"/>
    <x v="65"/>
    <x v="0"/>
    <x v="23"/>
    <x v="55"/>
    <x v="55"/>
    <x v="51"/>
    <x v="51"/>
    <x v="0"/>
    <x v="3324"/>
    <x v="3756"/>
    <x v="253"/>
    <x v="36"/>
    <x v="68"/>
    <x v="1862"/>
    <x v="43"/>
    <x v="1"/>
    <x v="61"/>
    <x v="9"/>
    <x v="2"/>
    <x v="11"/>
    <x v="6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3"/>
    <x v="30"/>
    <x v="69"/>
    <x v="0"/>
    <x v="26"/>
    <x v="58"/>
    <x v="58"/>
    <x v="54"/>
    <x v="54"/>
    <x v="0"/>
    <x v="1162"/>
    <x v="3757"/>
    <x v="1595"/>
    <x v="263"/>
    <x v="75"/>
    <x v="1065"/>
    <x v="48"/>
    <x v="2"/>
    <x v="75"/>
    <x v="16"/>
    <x v="3"/>
    <x v="128"/>
    <x v="121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3"/>
    <x v="50"/>
    <x v="73"/>
    <x v="0"/>
    <x v="44"/>
    <x v="62"/>
    <x v="62"/>
    <x v="58"/>
    <x v="58"/>
    <x v="0"/>
    <x v="3325"/>
    <x v="3758"/>
    <x v="505"/>
    <x v="229"/>
    <x v="92"/>
    <x v="1838"/>
    <x v="98"/>
    <x v="1"/>
    <x v="126"/>
    <x v="18"/>
    <x v="2"/>
    <x v="22"/>
    <x v="818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3"/>
    <x v="55"/>
    <x v="84"/>
    <x v="0"/>
    <x v="47"/>
    <x v="73"/>
    <x v="73"/>
    <x v="69"/>
    <x v="69"/>
    <x v="0"/>
    <x v="655"/>
    <x v="3759"/>
    <x v="2045"/>
    <x v="712"/>
    <x v="3"/>
    <x v="631"/>
    <x v="66"/>
    <x v="1"/>
    <x v="60"/>
    <x v="25"/>
    <x v="1"/>
    <x v="91"/>
    <x v="754"/>
    <x v="2"/>
    <x v="11"/>
    <x v="8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73"/>
    <x v="57"/>
    <x v="86"/>
    <x v="0"/>
    <x v="49"/>
    <x v="71"/>
    <x v="71"/>
    <x v="67"/>
    <x v="67"/>
    <x v="0"/>
    <x v="3326"/>
    <x v="3760"/>
    <x v="1960"/>
    <x v="129"/>
    <x v="58"/>
    <x v="1769"/>
    <x v="108"/>
    <x v="2"/>
    <x v="72"/>
    <x v="54"/>
    <x v="3"/>
    <x v="22"/>
    <x v="52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73"/>
    <x v="18"/>
    <x v="88"/>
    <x v="0"/>
    <x v="18"/>
    <x v="75"/>
    <x v="75"/>
    <x v="71"/>
    <x v="71"/>
    <x v="0"/>
    <x v="3327"/>
    <x v="3761"/>
    <x v="1409"/>
    <x v="403"/>
    <x v="15"/>
    <x v="1514"/>
    <x v="124"/>
    <x v="1"/>
    <x v="99"/>
    <x v="45"/>
    <x v="6"/>
    <x v="280"/>
    <x v="49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73"/>
    <x v="50"/>
    <x v="89"/>
    <x v="2"/>
    <x v="44"/>
    <x v="76"/>
    <x v="76"/>
    <x v="72"/>
    <x v="72"/>
    <x v="0"/>
    <x v="3328"/>
    <x v="3762"/>
    <x v="1366"/>
    <x v="190"/>
    <x v="37"/>
    <x v="1863"/>
    <x v="7"/>
    <x v="1"/>
    <x v="181"/>
    <x v="19"/>
    <x v="0"/>
    <x v="1"/>
    <x v="288"/>
    <x v="0"/>
    <x v="0"/>
    <x v="58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3"/>
    <x v="24"/>
    <x v="94"/>
    <x v="2"/>
    <x v="21"/>
    <x v="81"/>
    <x v="81"/>
    <x v="77"/>
    <x v="77"/>
    <x v="0"/>
    <x v="3329"/>
    <x v="3763"/>
    <x v="173"/>
    <x v="346"/>
    <x v="44"/>
    <x v="1864"/>
    <x v="59"/>
    <x v="1"/>
    <x v="139"/>
    <x v="5"/>
    <x v="2"/>
    <x v="159"/>
    <x v="29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3"/>
    <x v="60"/>
    <x v="98"/>
    <x v="0"/>
    <x v="52"/>
    <x v="85"/>
    <x v="85"/>
    <x v="81"/>
    <x v="81"/>
    <x v="0"/>
    <x v="3330"/>
    <x v="1025"/>
    <x v="2046"/>
    <x v="85"/>
    <x v="31"/>
    <x v="1865"/>
    <x v="72"/>
    <x v="2"/>
    <x v="8"/>
    <x v="0"/>
    <x v="7"/>
    <x v="12"/>
    <x v="589"/>
    <x v="0"/>
    <x v="0"/>
    <x v="2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73"/>
    <x v="61"/>
    <x v="99"/>
    <x v="0"/>
    <x v="53"/>
    <x v="86"/>
    <x v="86"/>
    <x v="82"/>
    <x v="82"/>
    <x v="0"/>
    <x v="3331"/>
    <x v="3764"/>
    <x v="1905"/>
    <x v="393"/>
    <x v="69"/>
    <x v="449"/>
    <x v="140"/>
    <x v="1"/>
    <x v="42"/>
    <x v="103"/>
    <x v="8"/>
    <x v="112"/>
    <x v="908"/>
    <x v="0"/>
    <x v="0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3"/>
    <x v="11"/>
    <x v="102"/>
    <x v="0"/>
    <x v="11"/>
    <x v="89"/>
    <x v="89"/>
    <x v="85"/>
    <x v="85"/>
    <x v="0"/>
    <x v="3332"/>
    <x v="3765"/>
    <x v="2047"/>
    <x v="543"/>
    <x v="38"/>
    <x v="1866"/>
    <x v="38"/>
    <x v="2"/>
    <x v="32"/>
    <x v="17"/>
    <x v="3"/>
    <x v="37"/>
    <x v="70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73"/>
    <x v="64"/>
    <x v="103"/>
    <x v="0"/>
    <x v="54"/>
    <x v="90"/>
    <x v="90"/>
    <x v="86"/>
    <x v="86"/>
    <x v="0"/>
    <x v="3333"/>
    <x v="3766"/>
    <x v="148"/>
    <x v="133"/>
    <x v="49"/>
    <x v="563"/>
    <x v="206"/>
    <x v="0"/>
    <x v="51"/>
    <x v="86"/>
    <x v="2"/>
    <x v="251"/>
    <x v="19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3"/>
    <x v="65"/>
    <x v="104"/>
    <x v="0"/>
    <x v="55"/>
    <x v="91"/>
    <x v="91"/>
    <x v="87"/>
    <x v="87"/>
    <x v="0"/>
    <x v="808"/>
    <x v="3767"/>
    <x v="661"/>
    <x v="288"/>
    <x v="23"/>
    <x v="1391"/>
    <x v="94"/>
    <x v="2"/>
    <x v="12"/>
    <x v="31"/>
    <x v="3"/>
    <x v="156"/>
    <x v="87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73"/>
    <x v="66"/>
    <x v="105"/>
    <x v="0"/>
    <x v="56"/>
    <x v="92"/>
    <x v="92"/>
    <x v="88"/>
    <x v="88"/>
    <x v="0"/>
    <x v="3334"/>
    <x v="3768"/>
    <x v="1818"/>
    <x v="115"/>
    <x v="52"/>
    <x v="1328"/>
    <x v="13"/>
    <x v="2"/>
    <x v="61"/>
    <x v="35"/>
    <x v="1"/>
    <x v="206"/>
    <x v="21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73"/>
    <x v="67"/>
    <x v="106"/>
    <x v="0"/>
    <x v="57"/>
    <x v="93"/>
    <x v="93"/>
    <x v="89"/>
    <x v="89"/>
    <x v="0"/>
    <x v="3335"/>
    <x v="3769"/>
    <x v="1540"/>
    <x v="203"/>
    <x v="58"/>
    <x v="22"/>
    <x v="10"/>
    <x v="2"/>
    <x v="103"/>
    <x v="7"/>
    <x v="3"/>
    <x v="75"/>
    <x v="19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3"/>
    <x v="68"/>
    <x v="107"/>
    <x v="0"/>
    <x v="58"/>
    <x v="94"/>
    <x v="94"/>
    <x v="90"/>
    <x v="90"/>
    <x v="0"/>
    <x v="1102"/>
    <x v="3770"/>
    <x v="1603"/>
    <x v="457"/>
    <x v="17"/>
    <x v="1249"/>
    <x v="94"/>
    <x v="1"/>
    <x v="19"/>
    <x v="18"/>
    <x v="2"/>
    <x v="106"/>
    <x v="280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73"/>
    <x v="24"/>
    <x v="109"/>
    <x v="0"/>
    <x v="21"/>
    <x v="96"/>
    <x v="96"/>
    <x v="92"/>
    <x v="92"/>
    <x v="0"/>
    <x v="2515"/>
    <x v="3771"/>
    <x v="577"/>
    <x v="10"/>
    <x v="36"/>
    <x v="1867"/>
    <x v="58"/>
    <x v="2"/>
    <x v="7"/>
    <x v="2"/>
    <x v="1"/>
    <x v="91"/>
    <x v="104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3"/>
    <x v="69"/>
    <x v="111"/>
    <x v="0"/>
    <x v="59"/>
    <x v="98"/>
    <x v="98"/>
    <x v="94"/>
    <x v="94"/>
    <x v="0"/>
    <x v="884"/>
    <x v="3772"/>
    <x v="1355"/>
    <x v="507"/>
    <x v="10"/>
    <x v="108"/>
    <x v="25"/>
    <x v="0"/>
    <x v="17"/>
    <x v="31"/>
    <x v="3"/>
    <x v="174"/>
    <x v="34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73"/>
    <x v="70"/>
    <x v="112"/>
    <x v="0"/>
    <x v="60"/>
    <x v="99"/>
    <x v="99"/>
    <x v="95"/>
    <x v="95"/>
    <x v="0"/>
    <x v="3336"/>
    <x v="3773"/>
    <x v="101"/>
    <x v="341"/>
    <x v="52"/>
    <x v="1081"/>
    <x v="239"/>
    <x v="0"/>
    <x v="28"/>
    <x v="19"/>
    <x v="0"/>
    <x v="159"/>
    <x v="185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3"/>
    <x v="71"/>
    <x v="113"/>
    <x v="0"/>
    <x v="61"/>
    <x v="100"/>
    <x v="100"/>
    <x v="96"/>
    <x v="96"/>
    <x v="0"/>
    <x v="1436"/>
    <x v="3774"/>
    <x v="486"/>
    <x v="176"/>
    <x v="15"/>
    <x v="1251"/>
    <x v="98"/>
    <x v="0"/>
    <x v="60"/>
    <x v="8"/>
    <x v="7"/>
    <x v="19"/>
    <x v="641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73"/>
    <x v="70"/>
    <x v="117"/>
    <x v="2"/>
    <x v="60"/>
    <x v="104"/>
    <x v="104"/>
    <x v="100"/>
    <x v="100"/>
    <x v="0"/>
    <x v="3337"/>
    <x v="3775"/>
    <x v="1592"/>
    <x v="38"/>
    <x v="33"/>
    <x v="908"/>
    <x v="297"/>
    <x v="1"/>
    <x v="211"/>
    <x v="9"/>
    <x v="0"/>
    <x v="465"/>
    <x v="20"/>
    <x v="0"/>
    <x v="0"/>
    <x v="5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3"/>
    <x v="67"/>
    <x v="118"/>
    <x v="2"/>
    <x v="57"/>
    <x v="105"/>
    <x v="105"/>
    <x v="101"/>
    <x v="101"/>
    <x v="0"/>
    <x v="652"/>
    <x v="3776"/>
    <x v="859"/>
    <x v="224"/>
    <x v="36"/>
    <x v="1868"/>
    <x v="74"/>
    <x v="1"/>
    <x v="93"/>
    <x v="8"/>
    <x v="3"/>
    <x v="171"/>
    <x v="4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3"/>
    <x v="64"/>
    <x v="119"/>
    <x v="2"/>
    <x v="54"/>
    <x v="106"/>
    <x v="106"/>
    <x v="102"/>
    <x v="102"/>
    <x v="0"/>
    <x v="3338"/>
    <x v="3777"/>
    <x v="739"/>
    <x v="331"/>
    <x v="78"/>
    <x v="1869"/>
    <x v="222"/>
    <x v="1"/>
    <x v="68"/>
    <x v="51"/>
    <x v="1"/>
    <x v="466"/>
    <x v="194"/>
    <x v="0"/>
    <x v="0"/>
    <x v="8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3"/>
    <x v="61"/>
    <x v="120"/>
    <x v="2"/>
    <x v="53"/>
    <x v="107"/>
    <x v="107"/>
    <x v="103"/>
    <x v="103"/>
    <x v="0"/>
    <x v="3339"/>
    <x v="3778"/>
    <x v="1726"/>
    <x v="18"/>
    <x v="68"/>
    <x v="1870"/>
    <x v="288"/>
    <x v="1"/>
    <x v="54"/>
    <x v="30"/>
    <x v="5"/>
    <x v="147"/>
    <x v="253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3"/>
    <x v="72"/>
    <x v="121"/>
    <x v="0"/>
    <x v="62"/>
    <x v="108"/>
    <x v="108"/>
    <x v="104"/>
    <x v="104"/>
    <x v="0"/>
    <x v="3340"/>
    <x v="3779"/>
    <x v="861"/>
    <x v="438"/>
    <x v="86"/>
    <x v="1731"/>
    <x v="71"/>
    <x v="1"/>
    <x v="21"/>
    <x v="18"/>
    <x v="3"/>
    <x v="42"/>
    <x v="36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73"/>
    <x v="73"/>
    <x v="122"/>
    <x v="0"/>
    <x v="63"/>
    <x v="109"/>
    <x v="109"/>
    <x v="105"/>
    <x v="105"/>
    <x v="0"/>
    <x v="3341"/>
    <x v="3780"/>
    <x v="1918"/>
    <x v="423"/>
    <x v="52"/>
    <x v="761"/>
    <x v="26"/>
    <x v="2"/>
    <x v="21"/>
    <x v="18"/>
    <x v="3"/>
    <x v="42"/>
    <x v="46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73"/>
    <x v="72"/>
    <x v="123"/>
    <x v="0"/>
    <x v="64"/>
    <x v="110"/>
    <x v="110"/>
    <x v="106"/>
    <x v="106"/>
    <x v="0"/>
    <x v="3342"/>
    <x v="3781"/>
    <x v="1488"/>
    <x v="408"/>
    <x v="30"/>
    <x v="1184"/>
    <x v="91"/>
    <x v="2"/>
    <x v="75"/>
    <x v="31"/>
    <x v="3"/>
    <x v="17"/>
    <x v="423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74"/>
    <x v="27"/>
    <x v="35"/>
    <x v="1"/>
    <x v="23"/>
    <x v="30"/>
    <x v="30"/>
    <x v="26"/>
    <x v="26"/>
    <x v="0"/>
    <x v="3171"/>
    <x v="3782"/>
    <x v="1687"/>
    <x v="467"/>
    <x v="30"/>
    <x v="1759"/>
    <x v="24"/>
    <x v="1"/>
    <x v="10"/>
    <x v="31"/>
    <x v="2"/>
    <x v="184"/>
    <x v="1213"/>
    <x v="0"/>
    <x v="0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4"/>
    <x v="30"/>
    <x v="38"/>
    <x v="1"/>
    <x v="26"/>
    <x v="33"/>
    <x v="33"/>
    <x v="29"/>
    <x v="29"/>
    <x v="0"/>
    <x v="3343"/>
    <x v="3783"/>
    <x v="1964"/>
    <x v="381"/>
    <x v="21"/>
    <x v="83"/>
    <x v="54"/>
    <x v="2"/>
    <x v="53"/>
    <x v="17"/>
    <x v="7"/>
    <x v="174"/>
    <x v="86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4"/>
    <x v="34"/>
    <x v="42"/>
    <x v="0"/>
    <x v="30"/>
    <x v="37"/>
    <x v="37"/>
    <x v="33"/>
    <x v="33"/>
    <x v="0"/>
    <x v="3344"/>
    <x v="3784"/>
    <x v="25"/>
    <x v="156"/>
    <x v="0"/>
    <x v="1581"/>
    <x v="134"/>
    <x v="1"/>
    <x v="56"/>
    <x v="83"/>
    <x v="1"/>
    <x v="348"/>
    <x v="224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74"/>
    <x v="27"/>
    <x v="65"/>
    <x v="0"/>
    <x v="23"/>
    <x v="55"/>
    <x v="55"/>
    <x v="51"/>
    <x v="51"/>
    <x v="0"/>
    <x v="3345"/>
    <x v="3785"/>
    <x v="1467"/>
    <x v="548"/>
    <x v="68"/>
    <x v="850"/>
    <x v="53"/>
    <x v="7"/>
    <x v="51"/>
    <x v="22"/>
    <x v="1"/>
    <x v="84"/>
    <x v="693"/>
    <x v="0"/>
    <x v="0"/>
    <x v="2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4"/>
    <x v="30"/>
    <x v="69"/>
    <x v="0"/>
    <x v="26"/>
    <x v="58"/>
    <x v="58"/>
    <x v="54"/>
    <x v="54"/>
    <x v="0"/>
    <x v="3346"/>
    <x v="3786"/>
    <x v="1833"/>
    <x v="244"/>
    <x v="53"/>
    <x v="1864"/>
    <x v="28"/>
    <x v="2"/>
    <x v="72"/>
    <x v="16"/>
    <x v="0"/>
    <x v="54"/>
    <x v="100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4"/>
    <x v="50"/>
    <x v="73"/>
    <x v="0"/>
    <x v="44"/>
    <x v="62"/>
    <x v="62"/>
    <x v="58"/>
    <x v="58"/>
    <x v="0"/>
    <x v="3347"/>
    <x v="3787"/>
    <x v="1833"/>
    <x v="79"/>
    <x v="71"/>
    <x v="1871"/>
    <x v="72"/>
    <x v="2"/>
    <x v="51"/>
    <x v="23"/>
    <x v="1"/>
    <x v="110"/>
    <x v="27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4"/>
    <x v="55"/>
    <x v="84"/>
    <x v="0"/>
    <x v="47"/>
    <x v="73"/>
    <x v="73"/>
    <x v="69"/>
    <x v="69"/>
    <x v="0"/>
    <x v="1410"/>
    <x v="3788"/>
    <x v="2048"/>
    <x v="674"/>
    <x v="3"/>
    <x v="1370"/>
    <x v="19"/>
    <x v="7"/>
    <x v="75"/>
    <x v="75"/>
    <x v="0"/>
    <x v="245"/>
    <x v="161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74"/>
    <x v="57"/>
    <x v="86"/>
    <x v="0"/>
    <x v="49"/>
    <x v="71"/>
    <x v="71"/>
    <x v="67"/>
    <x v="67"/>
    <x v="0"/>
    <x v="3348"/>
    <x v="3789"/>
    <x v="2049"/>
    <x v="467"/>
    <x v="43"/>
    <x v="1742"/>
    <x v="98"/>
    <x v="1"/>
    <x v="75"/>
    <x v="75"/>
    <x v="0"/>
    <x v="177"/>
    <x v="115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74"/>
    <x v="18"/>
    <x v="88"/>
    <x v="0"/>
    <x v="18"/>
    <x v="75"/>
    <x v="75"/>
    <x v="71"/>
    <x v="71"/>
    <x v="0"/>
    <x v="549"/>
    <x v="3581"/>
    <x v="500"/>
    <x v="481"/>
    <x v="31"/>
    <x v="324"/>
    <x v="132"/>
    <x v="2"/>
    <x v="51"/>
    <x v="26"/>
    <x v="3"/>
    <x v="172"/>
    <x v="106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74"/>
    <x v="50"/>
    <x v="89"/>
    <x v="2"/>
    <x v="44"/>
    <x v="76"/>
    <x v="76"/>
    <x v="72"/>
    <x v="72"/>
    <x v="0"/>
    <x v="3349"/>
    <x v="3790"/>
    <x v="1064"/>
    <x v="123"/>
    <x v="66"/>
    <x v="1872"/>
    <x v="167"/>
    <x v="1"/>
    <x v="144"/>
    <x v="31"/>
    <x v="3"/>
    <x v="254"/>
    <x v="152"/>
    <x v="0"/>
    <x v="0"/>
    <x v="19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4"/>
    <x v="24"/>
    <x v="94"/>
    <x v="2"/>
    <x v="21"/>
    <x v="81"/>
    <x v="81"/>
    <x v="77"/>
    <x v="77"/>
    <x v="0"/>
    <x v="3350"/>
    <x v="3791"/>
    <x v="456"/>
    <x v="198"/>
    <x v="83"/>
    <x v="1873"/>
    <x v="250"/>
    <x v="0"/>
    <x v="128"/>
    <x v="85"/>
    <x v="0"/>
    <x v="437"/>
    <x v="188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4"/>
    <x v="60"/>
    <x v="98"/>
    <x v="0"/>
    <x v="52"/>
    <x v="85"/>
    <x v="85"/>
    <x v="81"/>
    <x v="81"/>
    <x v="0"/>
    <x v="3351"/>
    <x v="3792"/>
    <x v="213"/>
    <x v="42"/>
    <x v="25"/>
    <x v="1874"/>
    <x v="91"/>
    <x v="1"/>
    <x v="84"/>
    <x v="25"/>
    <x v="9"/>
    <x v="154"/>
    <x v="132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74"/>
    <x v="61"/>
    <x v="99"/>
    <x v="0"/>
    <x v="53"/>
    <x v="86"/>
    <x v="86"/>
    <x v="82"/>
    <x v="82"/>
    <x v="0"/>
    <x v="3352"/>
    <x v="3793"/>
    <x v="2050"/>
    <x v="221"/>
    <x v="70"/>
    <x v="1875"/>
    <x v="181"/>
    <x v="0"/>
    <x v="42"/>
    <x v="89"/>
    <x v="0"/>
    <x v="436"/>
    <x v="1107"/>
    <x v="0"/>
    <x v="0"/>
    <x v="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4"/>
    <x v="11"/>
    <x v="102"/>
    <x v="0"/>
    <x v="11"/>
    <x v="89"/>
    <x v="89"/>
    <x v="85"/>
    <x v="85"/>
    <x v="0"/>
    <x v="3353"/>
    <x v="3794"/>
    <x v="284"/>
    <x v="219"/>
    <x v="24"/>
    <x v="746"/>
    <x v="32"/>
    <x v="2"/>
    <x v="32"/>
    <x v="23"/>
    <x v="3"/>
    <x v="37"/>
    <x v="1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74"/>
    <x v="64"/>
    <x v="103"/>
    <x v="0"/>
    <x v="54"/>
    <x v="90"/>
    <x v="90"/>
    <x v="86"/>
    <x v="86"/>
    <x v="0"/>
    <x v="3354"/>
    <x v="3795"/>
    <x v="839"/>
    <x v="434"/>
    <x v="25"/>
    <x v="1239"/>
    <x v="206"/>
    <x v="0"/>
    <x v="103"/>
    <x v="46"/>
    <x v="1"/>
    <x v="273"/>
    <x v="4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4"/>
    <x v="65"/>
    <x v="104"/>
    <x v="0"/>
    <x v="55"/>
    <x v="91"/>
    <x v="91"/>
    <x v="87"/>
    <x v="87"/>
    <x v="0"/>
    <x v="3355"/>
    <x v="3796"/>
    <x v="30"/>
    <x v="130"/>
    <x v="45"/>
    <x v="1145"/>
    <x v="66"/>
    <x v="2"/>
    <x v="17"/>
    <x v="16"/>
    <x v="3"/>
    <x v="187"/>
    <x v="46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74"/>
    <x v="66"/>
    <x v="105"/>
    <x v="0"/>
    <x v="56"/>
    <x v="92"/>
    <x v="92"/>
    <x v="88"/>
    <x v="88"/>
    <x v="0"/>
    <x v="3356"/>
    <x v="3797"/>
    <x v="178"/>
    <x v="572"/>
    <x v="43"/>
    <x v="336"/>
    <x v="40"/>
    <x v="2"/>
    <x v="8"/>
    <x v="19"/>
    <x v="1"/>
    <x v="201"/>
    <x v="46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74"/>
    <x v="67"/>
    <x v="106"/>
    <x v="0"/>
    <x v="57"/>
    <x v="93"/>
    <x v="93"/>
    <x v="89"/>
    <x v="89"/>
    <x v="0"/>
    <x v="3357"/>
    <x v="3798"/>
    <x v="1350"/>
    <x v="131"/>
    <x v="58"/>
    <x v="1876"/>
    <x v="74"/>
    <x v="2"/>
    <x v="7"/>
    <x v="22"/>
    <x v="3"/>
    <x v="17"/>
    <x v="37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4"/>
    <x v="68"/>
    <x v="107"/>
    <x v="0"/>
    <x v="58"/>
    <x v="94"/>
    <x v="94"/>
    <x v="90"/>
    <x v="90"/>
    <x v="0"/>
    <x v="3358"/>
    <x v="3799"/>
    <x v="1056"/>
    <x v="371"/>
    <x v="11"/>
    <x v="702"/>
    <x v="97"/>
    <x v="2"/>
    <x v="19"/>
    <x v="17"/>
    <x v="3"/>
    <x v="49"/>
    <x v="93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74"/>
    <x v="24"/>
    <x v="109"/>
    <x v="0"/>
    <x v="21"/>
    <x v="96"/>
    <x v="96"/>
    <x v="92"/>
    <x v="92"/>
    <x v="0"/>
    <x v="439"/>
    <x v="3800"/>
    <x v="844"/>
    <x v="298"/>
    <x v="73"/>
    <x v="1877"/>
    <x v="15"/>
    <x v="2"/>
    <x v="5"/>
    <x v="3"/>
    <x v="3"/>
    <x v="136"/>
    <x v="816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4"/>
    <x v="69"/>
    <x v="111"/>
    <x v="0"/>
    <x v="59"/>
    <x v="98"/>
    <x v="98"/>
    <x v="94"/>
    <x v="94"/>
    <x v="0"/>
    <x v="3359"/>
    <x v="1335"/>
    <x v="460"/>
    <x v="564"/>
    <x v="20"/>
    <x v="1878"/>
    <x v="48"/>
    <x v="2"/>
    <x v="21"/>
    <x v="31"/>
    <x v="3"/>
    <x v="61"/>
    <x v="121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74"/>
    <x v="70"/>
    <x v="112"/>
    <x v="0"/>
    <x v="60"/>
    <x v="99"/>
    <x v="99"/>
    <x v="95"/>
    <x v="95"/>
    <x v="0"/>
    <x v="3360"/>
    <x v="3801"/>
    <x v="1051"/>
    <x v="347"/>
    <x v="46"/>
    <x v="846"/>
    <x v="125"/>
    <x v="2"/>
    <x v="123"/>
    <x v="19"/>
    <x v="0"/>
    <x v="190"/>
    <x v="63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4"/>
    <x v="71"/>
    <x v="113"/>
    <x v="0"/>
    <x v="61"/>
    <x v="100"/>
    <x v="100"/>
    <x v="96"/>
    <x v="96"/>
    <x v="0"/>
    <x v="3361"/>
    <x v="3802"/>
    <x v="581"/>
    <x v="62"/>
    <x v="26"/>
    <x v="1879"/>
    <x v="98"/>
    <x v="1"/>
    <x v="23"/>
    <x v="8"/>
    <x v="1"/>
    <x v="77"/>
    <x v="102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74"/>
    <x v="70"/>
    <x v="117"/>
    <x v="2"/>
    <x v="60"/>
    <x v="104"/>
    <x v="104"/>
    <x v="100"/>
    <x v="100"/>
    <x v="0"/>
    <x v="3362"/>
    <x v="3803"/>
    <x v="900"/>
    <x v="55"/>
    <x v="28"/>
    <x v="282"/>
    <x v="235"/>
    <x v="2"/>
    <x v="138"/>
    <x v="13"/>
    <x v="0"/>
    <x v="292"/>
    <x v="187"/>
    <x v="0"/>
    <x v="0"/>
    <x v="19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4"/>
    <x v="67"/>
    <x v="118"/>
    <x v="2"/>
    <x v="57"/>
    <x v="105"/>
    <x v="105"/>
    <x v="101"/>
    <x v="101"/>
    <x v="0"/>
    <x v="3363"/>
    <x v="3804"/>
    <x v="2051"/>
    <x v="196"/>
    <x v="81"/>
    <x v="1880"/>
    <x v="58"/>
    <x v="2"/>
    <x v="10"/>
    <x v="35"/>
    <x v="3"/>
    <x v="120"/>
    <x v="14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4"/>
    <x v="64"/>
    <x v="119"/>
    <x v="2"/>
    <x v="54"/>
    <x v="106"/>
    <x v="106"/>
    <x v="102"/>
    <x v="102"/>
    <x v="0"/>
    <x v="3364"/>
    <x v="3805"/>
    <x v="1001"/>
    <x v="575"/>
    <x v="138"/>
    <x v="1881"/>
    <x v="8"/>
    <x v="7"/>
    <x v="139"/>
    <x v="37"/>
    <x v="1"/>
    <x v="354"/>
    <x v="419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4"/>
    <x v="61"/>
    <x v="120"/>
    <x v="2"/>
    <x v="53"/>
    <x v="107"/>
    <x v="107"/>
    <x v="103"/>
    <x v="103"/>
    <x v="0"/>
    <x v="3365"/>
    <x v="3806"/>
    <x v="391"/>
    <x v="520"/>
    <x v="41"/>
    <x v="1633"/>
    <x v="89"/>
    <x v="4"/>
    <x v="177"/>
    <x v="144"/>
    <x v="7"/>
    <x v="467"/>
    <x v="39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4"/>
    <x v="72"/>
    <x v="121"/>
    <x v="0"/>
    <x v="62"/>
    <x v="108"/>
    <x v="108"/>
    <x v="104"/>
    <x v="104"/>
    <x v="0"/>
    <x v="3366"/>
    <x v="3807"/>
    <x v="1937"/>
    <x v="731"/>
    <x v="74"/>
    <x v="1037"/>
    <x v="44"/>
    <x v="2"/>
    <x v="12"/>
    <x v="23"/>
    <x v="3"/>
    <x v="81"/>
    <x v="40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74"/>
    <x v="73"/>
    <x v="122"/>
    <x v="0"/>
    <x v="63"/>
    <x v="109"/>
    <x v="109"/>
    <x v="105"/>
    <x v="105"/>
    <x v="0"/>
    <x v="3367"/>
    <x v="3808"/>
    <x v="2052"/>
    <x v="160"/>
    <x v="68"/>
    <x v="1433"/>
    <x v="37"/>
    <x v="2"/>
    <x v="12"/>
    <x v="16"/>
    <x v="3"/>
    <x v="41"/>
    <x v="108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74"/>
    <x v="72"/>
    <x v="123"/>
    <x v="0"/>
    <x v="64"/>
    <x v="110"/>
    <x v="110"/>
    <x v="106"/>
    <x v="106"/>
    <x v="0"/>
    <x v="3368"/>
    <x v="3809"/>
    <x v="1692"/>
    <x v="265"/>
    <x v="70"/>
    <x v="1882"/>
    <x v="13"/>
    <x v="2"/>
    <x v="48"/>
    <x v="8"/>
    <x v="3"/>
    <x v="75"/>
    <x v="57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75"/>
    <x v="27"/>
    <x v="35"/>
    <x v="1"/>
    <x v="23"/>
    <x v="30"/>
    <x v="30"/>
    <x v="26"/>
    <x v="26"/>
    <x v="0"/>
    <x v="3369"/>
    <x v="3810"/>
    <x v="1582"/>
    <x v="372"/>
    <x v="27"/>
    <x v="1875"/>
    <x v="82"/>
    <x v="1"/>
    <x v="139"/>
    <x v="35"/>
    <x v="4"/>
    <x v="206"/>
    <x v="628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5"/>
    <x v="30"/>
    <x v="38"/>
    <x v="1"/>
    <x v="26"/>
    <x v="33"/>
    <x v="33"/>
    <x v="29"/>
    <x v="29"/>
    <x v="0"/>
    <x v="3370"/>
    <x v="3811"/>
    <x v="1027"/>
    <x v="63"/>
    <x v="21"/>
    <x v="1883"/>
    <x v="44"/>
    <x v="1"/>
    <x v="53"/>
    <x v="23"/>
    <x v="2"/>
    <x v="78"/>
    <x v="121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54"/>
    <x v="54"/>
    <x v="26"/>
  </r>
  <r>
    <x v="175"/>
    <x v="34"/>
    <x v="42"/>
    <x v="0"/>
    <x v="30"/>
    <x v="37"/>
    <x v="37"/>
    <x v="33"/>
    <x v="33"/>
    <x v="0"/>
    <x v="3371"/>
    <x v="3812"/>
    <x v="931"/>
    <x v="198"/>
    <x v="21"/>
    <x v="1142"/>
    <x v="11"/>
    <x v="2"/>
    <x v="55"/>
    <x v="29"/>
    <x v="2"/>
    <x v="248"/>
    <x v="85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75"/>
    <x v="27"/>
    <x v="65"/>
    <x v="0"/>
    <x v="23"/>
    <x v="55"/>
    <x v="55"/>
    <x v="51"/>
    <x v="51"/>
    <x v="0"/>
    <x v="3372"/>
    <x v="3813"/>
    <x v="1539"/>
    <x v="237"/>
    <x v="68"/>
    <x v="1152"/>
    <x v="68"/>
    <x v="2"/>
    <x v="64"/>
    <x v="18"/>
    <x v="7"/>
    <x v="170"/>
    <x v="69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5"/>
    <x v="30"/>
    <x v="69"/>
    <x v="0"/>
    <x v="26"/>
    <x v="58"/>
    <x v="58"/>
    <x v="54"/>
    <x v="54"/>
    <x v="0"/>
    <x v="3373"/>
    <x v="1184"/>
    <x v="921"/>
    <x v="193"/>
    <x v="74"/>
    <x v="1884"/>
    <x v="37"/>
    <x v="1"/>
    <x v="60"/>
    <x v="16"/>
    <x v="0"/>
    <x v="138"/>
    <x v="635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5"/>
    <x v="50"/>
    <x v="73"/>
    <x v="0"/>
    <x v="44"/>
    <x v="62"/>
    <x v="62"/>
    <x v="58"/>
    <x v="58"/>
    <x v="0"/>
    <x v="3374"/>
    <x v="3814"/>
    <x v="322"/>
    <x v="480"/>
    <x v="93"/>
    <x v="645"/>
    <x v="82"/>
    <x v="1"/>
    <x v="126"/>
    <x v="18"/>
    <x v="1"/>
    <x v="68"/>
    <x v="44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5"/>
    <x v="55"/>
    <x v="84"/>
    <x v="0"/>
    <x v="47"/>
    <x v="73"/>
    <x v="73"/>
    <x v="69"/>
    <x v="69"/>
    <x v="0"/>
    <x v="884"/>
    <x v="3815"/>
    <x v="1463"/>
    <x v="732"/>
    <x v="3"/>
    <x v="55"/>
    <x v="72"/>
    <x v="1"/>
    <x v="60"/>
    <x v="25"/>
    <x v="2"/>
    <x v="68"/>
    <x v="45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75"/>
    <x v="57"/>
    <x v="86"/>
    <x v="0"/>
    <x v="49"/>
    <x v="71"/>
    <x v="71"/>
    <x v="67"/>
    <x v="67"/>
    <x v="0"/>
    <x v="3375"/>
    <x v="3816"/>
    <x v="2053"/>
    <x v="171"/>
    <x v="52"/>
    <x v="1885"/>
    <x v="39"/>
    <x v="2"/>
    <x v="26"/>
    <x v="3"/>
    <x v="1"/>
    <x v="174"/>
    <x v="1056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75"/>
    <x v="18"/>
    <x v="88"/>
    <x v="0"/>
    <x v="18"/>
    <x v="75"/>
    <x v="75"/>
    <x v="71"/>
    <x v="71"/>
    <x v="0"/>
    <x v="2139"/>
    <x v="3817"/>
    <x v="967"/>
    <x v="193"/>
    <x v="25"/>
    <x v="1731"/>
    <x v="51"/>
    <x v="2"/>
    <x v="124"/>
    <x v="35"/>
    <x v="2"/>
    <x v="141"/>
    <x v="1042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75"/>
    <x v="50"/>
    <x v="89"/>
    <x v="2"/>
    <x v="44"/>
    <x v="76"/>
    <x v="76"/>
    <x v="72"/>
    <x v="72"/>
    <x v="0"/>
    <x v="3376"/>
    <x v="3818"/>
    <x v="1448"/>
    <x v="397"/>
    <x v="92"/>
    <x v="590"/>
    <x v="200"/>
    <x v="0"/>
    <x v="46"/>
    <x v="15"/>
    <x v="2"/>
    <x v="2"/>
    <x v="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5"/>
    <x v="24"/>
    <x v="94"/>
    <x v="2"/>
    <x v="21"/>
    <x v="81"/>
    <x v="81"/>
    <x v="77"/>
    <x v="77"/>
    <x v="0"/>
    <x v="3377"/>
    <x v="3819"/>
    <x v="1664"/>
    <x v="75"/>
    <x v="128"/>
    <x v="1886"/>
    <x v="236"/>
    <x v="2"/>
    <x v="36"/>
    <x v="25"/>
    <x v="1"/>
    <x v="247"/>
    <x v="273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5"/>
    <x v="60"/>
    <x v="98"/>
    <x v="0"/>
    <x v="52"/>
    <x v="85"/>
    <x v="85"/>
    <x v="81"/>
    <x v="81"/>
    <x v="0"/>
    <x v="3378"/>
    <x v="399"/>
    <x v="769"/>
    <x v="599"/>
    <x v="33"/>
    <x v="1491"/>
    <x v="150"/>
    <x v="2"/>
    <x v="67"/>
    <x v="5"/>
    <x v="10"/>
    <x v="235"/>
    <x v="506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75"/>
    <x v="61"/>
    <x v="99"/>
    <x v="0"/>
    <x v="53"/>
    <x v="86"/>
    <x v="86"/>
    <x v="82"/>
    <x v="82"/>
    <x v="0"/>
    <x v="3379"/>
    <x v="3820"/>
    <x v="2054"/>
    <x v="242"/>
    <x v="30"/>
    <x v="1158"/>
    <x v="84"/>
    <x v="7"/>
    <x v="3"/>
    <x v="46"/>
    <x v="0"/>
    <x v="241"/>
    <x v="38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5"/>
    <x v="11"/>
    <x v="102"/>
    <x v="0"/>
    <x v="11"/>
    <x v="89"/>
    <x v="89"/>
    <x v="85"/>
    <x v="85"/>
    <x v="0"/>
    <x v="3380"/>
    <x v="3821"/>
    <x v="886"/>
    <x v="88"/>
    <x v="24"/>
    <x v="173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75"/>
    <x v="64"/>
    <x v="103"/>
    <x v="0"/>
    <x v="54"/>
    <x v="90"/>
    <x v="90"/>
    <x v="86"/>
    <x v="86"/>
    <x v="0"/>
    <x v="3381"/>
    <x v="3822"/>
    <x v="1198"/>
    <x v="109"/>
    <x v="25"/>
    <x v="1322"/>
    <x v="56"/>
    <x v="1"/>
    <x v="20"/>
    <x v="46"/>
    <x v="2"/>
    <x v="280"/>
    <x v="78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5"/>
    <x v="65"/>
    <x v="104"/>
    <x v="0"/>
    <x v="55"/>
    <x v="91"/>
    <x v="91"/>
    <x v="87"/>
    <x v="87"/>
    <x v="0"/>
    <x v="1259"/>
    <x v="3823"/>
    <x v="2055"/>
    <x v="16"/>
    <x v="22"/>
    <x v="1887"/>
    <x v="19"/>
    <x v="1"/>
    <x v="26"/>
    <x v="23"/>
    <x v="3"/>
    <x v="187"/>
    <x v="11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75"/>
    <x v="66"/>
    <x v="105"/>
    <x v="0"/>
    <x v="56"/>
    <x v="92"/>
    <x v="92"/>
    <x v="88"/>
    <x v="88"/>
    <x v="0"/>
    <x v="3382"/>
    <x v="3824"/>
    <x v="192"/>
    <x v="59"/>
    <x v="43"/>
    <x v="1888"/>
    <x v="22"/>
    <x v="2"/>
    <x v="73"/>
    <x v="10"/>
    <x v="0"/>
    <x v="302"/>
    <x v="1205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75"/>
    <x v="67"/>
    <x v="106"/>
    <x v="0"/>
    <x v="57"/>
    <x v="93"/>
    <x v="93"/>
    <x v="89"/>
    <x v="89"/>
    <x v="0"/>
    <x v="3383"/>
    <x v="3825"/>
    <x v="1861"/>
    <x v="162"/>
    <x v="52"/>
    <x v="1251"/>
    <x v="108"/>
    <x v="2"/>
    <x v="69"/>
    <x v="18"/>
    <x v="3"/>
    <x v="77"/>
    <x v="22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5"/>
    <x v="68"/>
    <x v="107"/>
    <x v="0"/>
    <x v="58"/>
    <x v="94"/>
    <x v="94"/>
    <x v="90"/>
    <x v="90"/>
    <x v="0"/>
    <x v="1570"/>
    <x v="3826"/>
    <x v="951"/>
    <x v="41"/>
    <x v="55"/>
    <x v="1889"/>
    <x v="66"/>
    <x v="7"/>
    <x v="12"/>
    <x v="18"/>
    <x v="1"/>
    <x v="77"/>
    <x v="3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75"/>
    <x v="24"/>
    <x v="109"/>
    <x v="0"/>
    <x v="21"/>
    <x v="96"/>
    <x v="96"/>
    <x v="92"/>
    <x v="92"/>
    <x v="0"/>
    <x v="3384"/>
    <x v="3827"/>
    <x v="2056"/>
    <x v="102"/>
    <x v="44"/>
    <x v="1890"/>
    <x v="19"/>
    <x v="2"/>
    <x v="99"/>
    <x v="45"/>
    <x v="3"/>
    <x v="245"/>
    <x v="83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5"/>
    <x v="69"/>
    <x v="111"/>
    <x v="0"/>
    <x v="59"/>
    <x v="98"/>
    <x v="98"/>
    <x v="94"/>
    <x v="94"/>
    <x v="0"/>
    <x v="1087"/>
    <x v="3828"/>
    <x v="797"/>
    <x v="726"/>
    <x v="48"/>
    <x v="356"/>
    <x v="43"/>
    <x v="1"/>
    <x v="26"/>
    <x v="15"/>
    <x v="1"/>
    <x v="138"/>
    <x v="68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75"/>
    <x v="70"/>
    <x v="112"/>
    <x v="0"/>
    <x v="60"/>
    <x v="99"/>
    <x v="99"/>
    <x v="95"/>
    <x v="95"/>
    <x v="0"/>
    <x v="3385"/>
    <x v="3829"/>
    <x v="469"/>
    <x v="705"/>
    <x v="46"/>
    <x v="265"/>
    <x v="56"/>
    <x v="2"/>
    <x v="42"/>
    <x v="23"/>
    <x v="3"/>
    <x v="302"/>
    <x v="89"/>
    <x v="0"/>
    <x v="0"/>
    <x v="3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5"/>
    <x v="71"/>
    <x v="113"/>
    <x v="0"/>
    <x v="61"/>
    <x v="100"/>
    <x v="100"/>
    <x v="96"/>
    <x v="96"/>
    <x v="0"/>
    <x v="3386"/>
    <x v="3830"/>
    <x v="1142"/>
    <x v="18"/>
    <x v="26"/>
    <x v="122"/>
    <x v="97"/>
    <x v="1"/>
    <x v="9"/>
    <x v="8"/>
    <x v="1"/>
    <x v="213"/>
    <x v="861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75"/>
    <x v="70"/>
    <x v="117"/>
    <x v="2"/>
    <x v="60"/>
    <x v="104"/>
    <x v="104"/>
    <x v="100"/>
    <x v="100"/>
    <x v="0"/>
    <x v="3387"/>
    <x v="3764"/>
    <x v="1862"/>
    <x v="397"/>
    <x v="35"/>
    <x v="1619"/>
    <x v="289"/>
    <x v="7"/>
    <x v="212"/>
    <x v="35"/>
    <x v="4"/>
    <x v="468"/>
    <x v="789"/>
    <x v="0"/>
    <x v="0"/>
    <x v="23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5"/>
    <x v="67"/>
    <x v="118"/>
    <x v="2"/>
    <x v="57"/>
    <x v="105"/>
    <x v="105"/>
    <x v="101"/>
    <x v="101"/>
    <x v="0"/>
    <x v="3388"/>
    <x v="3831"/>
    <x v="1090"/>
    <x v="444"/>
    <x v="87"/>
    <x v="1891"/>
    <x v="106"/>
    <x v="2"/>
    <x v="44"/>
    <x v="35"/>
    <x v="3"/>
    <x v="68"/>
    <x v="16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5"/>
    <x v="64"/>
    <x v="119"/>
    <x v="2"/>
    <x v="54"/>
    <x v="106"/>
    <x v="106"/>
    <x v="102"/>
    <x v="102"/>
    <x v="0"/>
    <x v="3389"/>
    <x v="3832"/>
    <x v="1548"/>
    <x v="102"/>
    <x v="110"/>
    <x v="1892"/>
    <x v="59"/>
    <x v="1"/>
    <x v="97"/>
    <x v="41"/>
    <x v="1"/>
    <x v="407"/>
    <x v="17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5"/>
    <x v="61"/>
    <x v="120"/>
    <x v="2"/>
    <x v="53"/>
    <x v="107"/>
    <x v="107"/>
    <x v="103"/>
    <x v="103"/>
    <x v="0"/>
    <x v="3390"/>
    <x v="3833"/>
    <x v="453"/>
    <x v="82"/>
    <x v="36"/>
    <x v="1893"/>
    <x v="65"/>
    <x v="1"/>
    <x v="156"/>
    <x v="63"/>
    <x v="6"/>
    <x v="469"/>
    <x v="9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5"/>
    <x v="72"/>
    <x v="121"/>
    <x v="0"/>
    <x v="62"/>
    <x v="108"/>
    <x v="108"/>
    <x v="104"/>
    <x v="104"/>
    <x v="0"/>
    <x v="3391"/>
    <x v="3834"/>
    <x v="2047"/>
    <x v="733"/>
    <x v="101"/>
    <x v="669"/>
    <x v="32"/>
    <x v="2"/>
    <x v="17"/>
    <x v="23"/>
    <x v="3"/>
    <x v="62"/>
    <x v="29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75"/>
    <x v="73"/>
    <x v="122"/>
    <x v="0"/>
    <x v="63"/>
    <x v="109"/>
    <x v="109"/>
    <x v="105"/>
    <x v="105"/>
    <x v="0"/>
    <x v="3392"/>
    <x v="3835"/>
    <x v="2057"/>
    <x v="213"/>
    <x v="85"/>
    <x v="927"/>
    <x v="61"/>
    <x v="2"/>
    <x v="19"/>
    <x v="18"/>
    <x v="2"/>
    <x v="66"/>
    <x v="3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75"/>
    <x v="72"/>
    <x v="123"/>
    <x v="0"/>
    <x v="64"/>
    <x v="110"/>
    <x v="110"/>
    <x v="106"/>
    <x v="106"/>
    <x v="0"/>
    <x v="3393"/>
    <x v="3836"/>
    <x v="2058"/>
    <x v="58"/>
    <x v="27"/>
    <x v="1648"/>
    <x v="51"/>
    <x v="2"/>
    <x v="56"/>
    <x v="10"/>
    <x v="3"/>
    <x v="153"/>
    <x v="5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76"/>
    <x v="27"/>
    <x v="35"/>
    <x v="1"/>
    <x v="23"/>
    <x v="30"/>
    <x v="30"/>
    <x v="26"/>
    <x v="26"/>
    <x v="0"/>
    <x v="3394"/>
    <x v="3837"/>
    <x v="1964"/>
    <x v="129"/>
    <x v="30"/>
    <x v="1894"/>
    <x v="108"/>
    <x v="2"/>
    <x v="7"/>
    <x v="16"/>
    <x v="2"/>
    <x v="148"/>
    <x v="1216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6"/>
    <x v="30"/>
    <x v="38"/>
    <x v="1"/>
    <x v="26"/>
    <x v="33"/>
    <x v="33"/>
    <x v="29"/>
    <x v="29"/>
    <x v="0"/>
    <x v="3395"/>
    <x v="3838"/>
    <x v="1654"/>
    <x v="393"/>
    <x v="0"/>
    <x v="1206"/>
    <x v="37"/>
    <x v="1"/>
    <x v="55"/>
    <x v="23"/>
    <x v="1"/>
    <x v="138"/>
    <x v="106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6"/>
    <x v="34"/>
    <x v="42"/>
    <x v="0"/>
    <x v="30"/>
    <x v="37"/>
    <x v="37"/>
    <x v="33"/>
    <x v="33"/>
    <x v="0"/>
    <x v="3396"/>
    <x v="3839"/>
    <x v="2059"/>
    <x v="479"/>
    <x v="62"/>
    <x v="639"/>
    <x v="40"/>
    <x v="1"/>
    <x v="44"/>
    <x v="122"/>
    <x v="1"/>
    <x v="157"/>
    <x v="687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76"/>
    <x v="27"/>
    <x v="65"/>
    <x v="0"/>
    <x v="23"/>
    <x v="55"/>
    <x v="55"/>
    <x v="51"/>
    <x v="51"/>
    <x v="0"/>
    <x v="3397"/>
    <x v="3840"/>
    <x v="833"/>
    <x v="200"/>
    <x v="83"/>
    <x v="1895"/>
    <x v="43"/>
    <x v="1"/>
    <x v="51"/>
    <x v="18"/>
    <x v="2"/>
    <x v="82"/>
    <x v="332"/>
    <x v="0"/>
    <x v="0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6"/>
    <x v="30"/>
    <x v="69"/>
    <x v="0"/>
    <x v="26"/>
    <x v="58"/>
    <x v="58"/>
    <x v="54"/>
    <x v="54"/>
    <x v="0"/>
    <x v="3398"/>
    <x v="3841"/>
    <x v="196"/>
    <x v="116"/>
    <x v="47"/>
    <x v="1896"/>
    <x v="54"/>
    <x v="2"/>
    <x v="34"/>
    <x v="7"/>
    <x v="7"/>
    <x v="82"/>
    <x v="12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6"/>
    <x v="50"/>
    <x v="73"/>
    <x v="0"/>
    <x v="44"/>
    <x v="62"/>
    <x v="62"/>
    <x v="58"/>
    <x v="58"/>
    <x v="0"/>
    <x v="3399"/>
    <x v="3842"/>
    <x v="409"/>
    <x v="433"/>
    <x v="61"/>
    <x v="1010"/>
    <x v="37"/>
    <x v="1"/>
    <x v="7"/>
    <x v="16"/>
    <x v="1"/>
    <x v="187"/>
    <x v="13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6"/>
    <x v="55"/>
    <x v="84"/>
    <x v="0"/>
    <x v="47"/>
    <x v="73"/>
    <x v="73"/>
    <x v="69"/>
    <x v="69"/>
    <x v="0"/>
    <x v="1410"/>
    <x v="3843"/>
    <x v="1585"/>
    <x v="688"/>
    <x v="5"/>
    <x v="16"/>
    <x v="76"/>
    <x v="0"/>
    <x v="17"/>
    <x v="1"/>
    <x v="2"/>
    <x v="131"/>
    <x v="911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76"/>
    <x v="57"/>
    <x v="86"/>
    <x v="0"/>
    <x v="49"/>
    <x v="71"/>
    <x v="71"/>
    <x v="67"/>
    <x v="67"/>
    <x v="0"/>
    <x v="3400"/>
    <x v="3844"/>
    <x v="1669"/>
    <x v="221"/>
    <x v="43"/>
    <x v="1897"/>
    <x v="76"/>
    <x v="7"/>
    <x v="5"/>
    <x v="0"/>
    <x v="3"/>
    <x v="179"/>
    <x v="32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76"/>
    <x v="18"/>
    <x v="88"/>
    <x v="0"/>
    <x v="18"/>
    <x v="75"/>
    <x v="75"/>
    <x v="71"/>
    <x v="71"/>
    <x v="0"/>
    <x v="1570"/>
    <x v="3845"/>
    <x v="2060"/>
    <x v="250"/>
    <x v="49"/>
    <x v="1898"/>
    <x v="139"/>
    <x v="2"/>
    <x v="51"/>
    <x v="26"/>
    <x v="2"/>
    <x v="59"/>
    <x v="56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76"/>
    <x v="50"/>
    <x v="89"/>
    <x v="2"/>
    <x v="44"/>
    <x v="76"/>
    <x v="76"/>
    <x v="72"/>
    <x v="72"/>
    <x v="0"/>
    <x v="3401"/>
    <x v="3846"/>
    <x v="1419"/>
    <x v="47"/>
    <x v="64"/>
    <x v="1899"/>
    <x v="161"/>
    <x v="0"/>
    <x v="125"/>
    <x v="9"/>
    <x v="1"/>
    <x v="408"/>
    <x v="143"/>
    <x v="0"/>
    <x v="0"/>
    <x v="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6"/>
    <x v="24"/>
    <x v="94"/>
    <x v="2"/>
    <x v="21"/>
    <x v="81"/>
    <x v="81"/>
    <x v="77"/>
    <x v="77"/>
    <x v="0"/>
    <x v="3402"/>
    <x v="3619"/>
    <x v="2061"/>
    <x v="520"/>
    <x v="133"/>
    <x v="1900"/>
    <x v="8"/>
    <x v="2"/>
    <x v="139"/>
    <x v="68"/>
    <x v="2"/>
    <x v="189"/>
    <x v="36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6"/>
    <x v="60"/>
    <x v="98"/>
    <x v="0"/>
    <x v="52"/>
    <x v="85"/>
    <x v="85"/>
    <x v="81"/>
    <x v="81"/>
    <x v="0"/>
    <x v="3403"/>
    <x v="3847"/>
    <x v="1456"/>
    <x v="368"/>
    <x v="26"/>
    <x v="1473"/>
    <x v="117"/>
    <x v="2"/>
    <x v="93"/>
    <x v="85"/>
    <x v="9"/>
    <x v="235"/>
    <x v="54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76"/>
    <x v="61"/>
    <x v="99"/>
    <x v="0"/>
    <x v="53"/>
    <x v="86"/>
    <x v="86"/>
    <x v="82"/>
    <x v="82"/>
    <x v="0"/>
    <x v="3404"/>
    <x v="3848"/>
    <x v="1357"/>
    <x v="473"/>
    <x v="70"/>
    <x v="1901"/>
    <x v="250"/>
    <x v="0"/>
    <x v="132"/>
    <x v="66"/>
    <x v="0"/>
    <x v="411"/>
    <x v="53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6"/>
    <x v="11"/>
    <x v="102"/>
    <x v="0"/>
    <x v="11"/>
    <x v="89"/>
    <x v="89"/>
    <x v="85"/>
    <x v="85"/>
    <x v="0"/>
    <x v="3405"/>
    <x v="3849"/>
    <x v="832"/>
    <x v="161"/>
    <x v="34"/>
    <x v="1902"/>
    <x v="38"/>
    <x v="2"/>
    <x v="32"/>
    <x v="23"/>
    <x v="3"/>
    <x v="33"/>
    <x v="109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76"/>
    <x v="64"/>
    <x v="103"/>
    <x v="0"/>
    <x v="54"/>
    <x v="90"/>
    <x v="90"/>
    <x v="86"/>
    <x v="86"/>
    <x v="0"/>
    <x v="3406"/>
    <x v="3850"/>
    <x v="1757"/>
    <x v="103"/>
    <x v="25"/>
    <x v="1903"/>
    <x v="209"/>
    <x v="4"/>
    <x v="130"/>
    <x v="86"/>
    <x v="5"/>
    <x v="263"/>
    <x v="796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6"/>
    <x v="65"/>
    <x v="104"/>
    <x v="0"/>
    <x v="55"/>
    <x v="91"/>
    <x v="91"/>
    <x v="87"/>
    <x v="87"/>
    <x v="0"/>
    <x v="1556"/>
    <x v="3851"/>
    <x v="1811"/>
    <x v="581"/>
    <x v="32"/>
    <x v="1197"/>
    <x v="15"/>
    <x v="2"/>
    <x v="19"/>
    <x v="16"/>
    <x v="3"/>
    <x v="213"/>
    <x v="37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76"/>
    <x v="66"/>
    <x v="105"/>
    <x v="0"/>
    <x v="56"/>
    <x v="92"/>
    <x v="92"/>
    <x v="88"/>
    <x v="88"/>
    <x v="0"/>
    <x v="3407"/>
    <x v="3852"/>
    <x v="1251"/>
    <x v="466"/>
    <x v="52"/>
    <x v="501"/>
    <x v="22"/>
    <x v="0"/>
    <x v="126"/>
    <x v="22"/>
    <x v="1"/>
    <x v="141"/>
    <x v="646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76"/>
    <x v="67"/>
    <x v="106"/>
    <x v="0"/>
    <x v="57"/>
    <x v="93"/>
    <x v="93"/>
    <x v="89"/>
    <x v="89"/>
    <x v="0"/>
    <x v="3408"/>
    <x v="3853"/>
    <x v="1090"/>
    <x v="221"/>
    <x v="58"/>
    <x v="643"/>
    <x v="76"/>
    <x v="2"/>
    <x v="9"/>
    <x v="16"/>
    <x v="3"/>
    <x v="86"/>
    <x v="91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6"/>
    <x v="68"/>
    <x v="107"/>
    <x v="0"/>
    <x v="58"/>
    <x v="94"/>
    <x v="94"/>
    <x v="90"/>
    <x v="90"/>
    <x v="0"/>
    <x v="180"/>
    <x v="3854"/>
    <x v="987"/>
    <x v="322"/>
    <x v="13"/>
    <x v="583"/>
    <x v="76"/>
    <x v="1"/>
    <x v="19"/>
    <x v="18"/>
    <x v="2"/>
    <x v="138"/>
    <x v="67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76"/>
    <x v="24"/>
    <x v="109"/>
    <x v="0"/>
    <x v="21"/>
    <x v="96"/>
    <x v="96"/>
    <x v="92"/>
    <x v="92"/>
    <x v="0"/>
    <x v="3409"/>
    <x v="3855"/>
    <x v="2062"/>
    <x v="486"/>
    <x v="37"/>
    <x v="1904"/>
    <x v="66"/>
    <x v="2"/>
    <x v="48"/>
    <x v="8"/>
    <x v="3"/>
    <x v="110"/>
    <x v="73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6"/>
    <x v="69"/>
    <x v="111"/>
    <x v="0"/>
    <x v="59"/>
    <x v="98"/>
    <x v="98"/>
    <x v="94"/>
    <x v="94"/>
    <x v="0"/>
    <x v="3410"/>
    <x v="3856"/>
    <x v="2063"/>
    <x v="599"/>
    <x v="11"/>
    <x v="195"/>
    <x v="44"/>
    <x v="2"/>
    <x v="11"/>
    <x v="18"/>
    <x v="3"/>
    <x v="62"/>
    <x v="121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76"/>
    <x v="70"/>
    <x v="112"/>
    <x v="0"/>
    <x v="60"/>
    <x v="99"/>
    <x v="99"/>
    <x v="95"/>
    <x v="95"/>
    <x v="0"/>
    <x v="3411"/>
    <x v="3857"/>
    <x v="2064"/>
    <x v="584"/>
    <x v="46"/>
    <x v="1905"/>
    <x v="117"/>
    <x v="2"/>
    <x v="114"/>
    <x v="16"/>
    <x v="7"/>
    <x v="190"/>
    <x v="185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6"/>
    <x v="71"/>
    <x v="113"/>
    <x v="0"/>
    <x v="61"/>
    <x v="100"/>
    <x v="100"/>
    <x v="96"/>
    <x v="96"/>
    <x v="0"/>
    <x v="2926"/>
    <x v="3858"/>
    <x v="523"/>
    <x v="302"/>
    <x v="0"/>
    <x v="676"/>
    <x v="76"/>
    <x v="7"/>
    <x v="60"/>
    <x v="10"/>
    <x v="1"/>
    <x v="131"/>
    <x v="17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76"/>
    <x v="70"/>
    <x v="117"/>
    <x v="2"/>
    <x v="60"/>
    <x v="104"/>
    <x v="104"/>
    <x v="100"/>
    <x v="100"/>
    <x v="0"/>
    <x v="3412"/>
    <x v="3859"/>
    <x v="1448"/>
    <x v="183"/>
    <x v="69"/>
    <x v="687"/>
    <x v="245"/>
    <x v="2"/>
    <x v="15"/>
    <x v="18"/>
    <x v="2"/>
    <x v="379"/>
    <x v="196"/>
    <x v="0"/>
    <x v="0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6"/>
    <x v="67"/>
    <x v="118"/>
    <x v="2"/>
    <x v="57"/>
    <x v="105"/>
    <x v="105"/>
    <x v="101"/>
    <x v="101"/>
    <x v="0"/>
    <x v="1031"/>
    <x v="2043"/>
    <x v="305"/>
    <x v="35"/>
    <x v="86"/>
    <x v="1906"/>
    <x v="64"/>
    <x v="2"/>
    <x v="56"/>
    <x v="35"/>
    <x v="3"/>
    <x v="38"/>
    <x v="519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6"/>
    <x v="64"/>
    <x v="119"/>
    <x v="2"/>
    <x v="54"/>
    <x v="106"/>
    <x v="106"/>
    <x v="102"/>
    <x v="102"/>
    <x v="0"/>
    <x v="3413"/>
    <x v="3860"/>
    <x v="335"/>
    <x v="176"/>
    <x v="124"/>
    <x v="1907"/>
    <x v="166"/>
    <x v="2"/>
    <x v="106"/>
    <x v="100"/>
    <x v="1"/>
    <x v="209"/>
    <x v="1054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6"/>
    <x v="61"/>
    <x v="120"/>
    <x v="2"/>
    <x v="53"/>
    <x v="107"/>
    <x v="107"/>
    <x v="103"/>
    <x v="103"/>
    <x v="0"/>
    <x v="3414"/>
    <x v="3861"/>
    <x v="495"/>
    <x v="444"/>
    <x v="73"/>
    <x v="1908"/>
    <x v="3"/>
    <x v="2"/>
    <x v="159"/>
    <x v="39"/>
    <x v="0"/>
    <x v="217"/>
    <x v="305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6"/>
    <x v="72"/>
    <x v="121"/>
    <x v="0"/>
    <x v="62"/>
    <x v="108"/>
    <x v="108"/>
    <x v="104"/>
    <x v="104"/>
    <x v="0"/>
    <x v="3415"/>
    <x v="3862"/>
    <x v="546"/>
    <x v="358"/>
    <x v="101"/>
    <x v="503"/>
    <x v="27"/>
    <x v="2"/>
    <x v="21"/>
    <x v="23"/>
    <x v="3"/>
    <x v="37"/>
    <x v="50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76"/>
    <x v="73"/>
    <x v="122"/>
    <x v="0"/>
    <x v="63"/>
    <x v="109"/>
    <x v="109"/>
    <x v="105"/>
    <x v="105"/>
    <x v="0"/>
    <x v="3416"/>
    <x v="3863"/>
    <x v="423"/>
    <x v="70"/>
    <x v="68"/>
    <x v="1909"/>
    <x v="39"/>
    <x v="2"/>
    <x v="19"/>
    <x v="17"/>
    <x v="3"/>
    <x v="67"/>
    <x v="89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76"/>
    <x v="72"/>
    <x v="123"/>
    <x v="0"/>
    <x v="64"/>
    <x v="110"/>
    <x v="110"/>
    <x v="106"/>
    <x v="106"/>
    <x v="0"/>
    <x v="830"/>
    <x v="3864"/>
    <x v="493"/>
    <x v="265"/>
    <x v="62"/>
    <x v="1910"/>
    <x v="22"/>
    <x v="1"/>
    <x v="10"/>
    <x v="15"/>
    <x v="2"/>
    <x v="88"/>
    <x v="544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77"/>
    <x v="24"/>
    <x v="31"/>
    <x v="0"/>
    <x v="21"/>
    <x v="27"/>
    <x v="27"/>
    <x v="23"/>
    <x v="23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7"/>
    <x v="27"/>
    <x v="35"/>
    <x v="1"/>
    <x v="23"/>
    <x v="30"/>
    <x v="30"/>
    <x v="26"/>
    <x v="26"/>
    <x v="0"/>
    <x v="3418"/>
    <x v="3866"/>
    <x v="1486"/>
    <x v="100"/>
    <x v="69"/>
    <x v="1903"/>
    <x v="29"/>
    <x v="0"/>
    <x v="72"/>
    <x v="19"/>
    <x v="2"/>
    <x v="86"/>
    <x v="1219"/>
    <x v="0"/>
    <x v="0"/>
    <x v="6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7"/>
    <x v="30"/>
    <x v="38"/>
    <x v="1"/>
    <x v="26"/>
    <x v="33"/>
    <x v="33"/>
    <x v="29"/>
    <x v="29"/>
    <x v="0"/>
    <x v="3419"/>
    <x v="3867"/>
    <x v="636"/>
    <x v="157"/>
    <x v="0"/>
    <x v="1319"/>
    <x v="54"/>
    <x v="0"/>
    <x v="60"/>
    <x v="17"/>
    <x v="1"/>
    <x v="49"/>
    <x v="1220"/>
    <x v="0"/>
    <x v="0"/>
    <x v="3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7"/>
    <x v="34"/>
    <x v="42"/>
    <x v="0"/>
    <x v="30"/>
    <x v="37"/>
    <x v="37"/>
    <x v="33"/>
    <x v="33"/>
    <x v="0"/>
    <x v="3420"/>
    <x v="3868"/>
    <x v="2066"/>
    <x v="201"/>
    <x v="56"/>
    <x v="912"/>
    <x v="117"/>
    <x v="7"/>
    <x v="5"/>
    <x v="148"/>
    <x v="1"/>
    <x v="157"/>
    <x v="392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77"/>
    <x v="27"/>
    <x v="65"/>
    <x v="0"/>
    <x v="23"/>
    <x v="55"/>
    <x v="55"/>
    <x v="51"/>
    <x v="51"/>
    <x v="0"/>
    <x v="3421"/>
    <x v="3869"/>
    <x v="1999"/>
    <x v="202"/>
    <x v="29"/>
    <x v="391"/>
    <x v="39"/>
    <x v="2"/>
    <x v="53"/>
    <x v="19"/>
    <x v="3"/>
    <x v="128"/>
    <x v="99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7"/>
    <x v="30"/>
    <x v="69"/>
    <x v="0"/>
    <x v="26"/>
    <x v="58"/>
    <x v="58"/>
    <x v="54"/>
    <x v="54"/>
    <x v="0"/>
    <x v="3422"/>
    <x v="3870"/>
    <x v="565"/>
    <x v="629"/>
    <x v="76"/>
    <x v="1912"/>
    <x v="44"/>
    <x v="2"/>
    <x v="75"/>
    <x v="17"/>
    <x v="3"/>
    <x v="103"/>
    <x v="17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7"/>
    <x v="49"/>
    <x v="72"/>
    <x v="0"/>
    <x v="43"/>
    <x v="61"/>
    <x v="61"/>
    <x v="57"/>
    <x v="57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77"/>
    <x v="50"/>
    <x v="73"/>
    <x v="0"/>
    <x v="44"/>
    <x v="62"/>
    <x v="62"/>
    <x v="58"/>
    <x v="58"/>
    <x v="0"/>
    <x v="3423"/>
    <x v="3871"/>
    <x v="1168"/>
    <x v="411"/>
    <x v="75"/>
    <x v="699"/>
    <x v="106"/>
    <x v="1"/>
    <x v="36"/>
    <x v="16"/>
    <x v="7"/>
    <x v="136"/>
    <x v="19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7"/>
    <x v="55"/>
    <x v="84"/>
    <x v="0"/>
    <x v="47"/>
    <x v="73"/>
    <x v="73"/>
    <x v="69"/>
    <x v="69"/>
    <x v="0"/>
    <x v="628"/>
    <x v="3872"/>
    <x v="2067"/>
    <x v="15"/>
    <x v="3"/>
    <x v="667"/>
    <x v="79"/>
    <x v="7"/>
    <x v="13"/>
    <x v="42"/>
    <x v="0"/>
    <x v="10"/>
    <x v="391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77"/>
    <x v="57"/>
    <x v="86"/>
    <x v="0"/>
    <x v="49"/>
    <x v="71"/>
    <x v="71"/>
    <x v="67"/>
    <x v="67"/>
    <x v="0"/>
    <x v="3424"/>
    <x v="3873"/>
    <x v="1943"/>
    <x v="116"/>
    <x v="58"/>
    <x v="1738"/>
    <x v="48"/>
    <x v="0"/>
    <x v="9"/>
    <x v="75"/>
    <x v="3"/>
    <x v="213"/>
    <x v="74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77"/>
    <x v="18"/>
    <x v="88"/>
    <x v="0"/>
    <x v="18"/>
    <x v="75"/>
    <x v="75"/>
    <x v="71"/>
    <x v="71"/>
    <x v="0"/>
    <x v="1556"/>
    <x v="3874"/>
    <x v="1469"/>
    <x v="274"/>
    <x v="38"/>
    <x v="1241"/>
    <x v="40"/>
    <x v="2"/>
    <x v="103"/>
    <x v="10"/>
    <x v="5"/>
    <x v="302"/>
    <x v="740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77"/>
    <x v="50"/>
    <x v="89"/>
    <x v="2"/>
    <x v="44"/>
    <x v="76"/>
    <x v="76"/>
    <x v="72"/>
    <x v="72"/>
    <x v="0"/>
    <x v="3425"/>
    <x v="3875"/>
    <x v="1014"/>
    <x v="539"/>
    <x v="66"/>
    <x v="1913"/>
    <x v="252"/>
    <x v="1"/>
    <x v="107"/>
    <x v="16"/>
    <x v="1"/>
    <x v="127"/>
    <x v="205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7"/>
    <x v="24"/>
    <x v="94"/>
    <x v="2"/>
    <x v="21"/>
    <x v="81"/>
    <x v="81"/>
    <x v="77"/>
    <x v="77"/>
    <x v="0"/>
    <x v="3426"/>
    <x v="3876"/>
    <x v="2068"/>
    <x v="180"/>
    <x v="80"/>
    <x v="1914"/>
    <x v="161"/>
    <x v="2"/>
    <x v="0"/>
    <x v="96"/>
    <x v="7"/>
    <x v="285"/>
    <x v="142"/>
    <x v="0"/>
    <x v="0"/>
    <x v="19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7"/>
    <x v="60"/>
    <x v="98"/>
    <x v="0"/>
    <x v="52"/>
    <x v="85"/>
    <x v="85"/>
    <x v="81"/>
    <x v="81"/>
    <x v="0"/>
    <x v="2945"/>
    <x v="3877"/>
    <x v="1427"/>
    <x v="16"/>
    <x v="57"/>
    <x v="1915"/>
    <x v="17"/>
    <x v="2"/>
    <x v="126"/>
    <x v="96"/>
    <x v="0"/>
    <x v="154"/>
    <x v="69"/>
    <x v="0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77"/>
    <x v="61"/>
    <x v="99"/>
    <x v="0"/>
    <x v="53"/>
    <x v="86"/>
    <x v="86"/>
    <x v="82"/>
    <x v="82"/>
    <x v="0"/>
    <x v="3427"/>
    <x v="3878"/>
    <x v="2069"/>
    <x v="539"/>
    <x v="30"/>
    <x v="414"/>
    <x v="8"/>
    <x v="0"/>
    <x v="101"/>
    <x v="38"/>
    <x v="7"/>
    <x v="400"/>
    <x v="52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7"/>
    <x v="11"/>
    <x v="102"/>
    <x v="0"/>
    <x v="11"/>
    <x v="89"/>
    <x v="89"/>
    <x v="85"/>
    <x v="85"/>
    <x v="0"/>
    <x v="3428"/>
    <x v="3879"/>
    <x v="2033"/>
    <x v="550"/>
    <x v="34"/>
    <x v="142"/>
    <x v="32"/>
    <x v="2"/>
    <x v="32"/>
    <x v="17"/>
    <x v="3"/>
    <x v="26"/>
    <x v="1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77"/>
    <x v="64"/>
    <x v="103"/>
    <x v="0"/>
    <x v="54"/>
    <x v="90"/>
    <x v="90"/>
    <x v="86"/>
    <x v="86"/>
    <x v="0"/>
    <x v="3429"/>
    <x v="3880"/>
    <x v="1734"/>
    <x v="467"/>
    <x v="54"/>
    <x v="722"/>
    <x v="83"/>
    <x v="1"/>
    <x v="103"/>
    <x v="168"/>
    <x v="4"/>
    <x v="140"/>
    <x v="30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7"/>
    <x v="65"/>
    <x v="104"/>
    <x v="0"/>
    <x v="55"/>
    <x v="91"/>
    <x v="91"/>
    <x v="87"/>
    <x v="87"/>
    <x v="0"/>
    <x v="3430"/>
    <x v="3881"/>
    <x v="1530"/>
    <x v="241"/>
    <x v="39"/>
    <x v="1703"/>
    <x v="94"/>
    <x v="1"/>
    <x v="21"/>
    <x v="23"/>
    <x v="3"/>
    <x v="86"/>
    <x v="8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77"/>
    <x v="66"/>
    <x v="105"/>
    <x v="0"/>
    <x v="56"/>
    <x v="92"/>
    <x v="92"/>
    <x v="88"/>
    <x v="88"/>
    <x v="0"/>
    <x v="3431"/>
    <x v="3882"/>
    <x v="221"/>
    <x v="735"/>
    <x v="43"/>
    <x v="1199"/>
    <x v="203"/>
    <x v="2"/>
    <x v="126"/>
    <x v="10"/>
    <x v="3"/>
    <x v="201"/>
    <x v="23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77"/>
    <x v="67"/>
    <x v="106"/>
    <x v="0"/>
    <x v="57"/>
    <x v="93"/>
    <x v="93"/>
    <x v="89"/>
    <x v="89"/>
    <x v="0"/>
    <x v="793"/>
    <x v="3883"/>
    <x v="1386"/>
    <x v="280"/>
    <x v="46"/>
    <x v="224"/>
    <x v="66"/>
    <x v="1"/>
    <x v="95"/>
    <x v="19"/>
    <x v="2"/>
    <x v="68"/>
    <x v="31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7"/>
    <x v="68"/>
    <x v="107"/>
    <x v="0"/>
    <x v="58"/>
    <x v="94"/>
    <x v="94"/>
    <x v="90"/>
    <x v="90"/>
    <x v="0"/>
    <x v="733"/>
    <x v="3884"/>
    <x v="451"/>
    <x v="386"/>
    <x v="11"/>
    <x v="945"/>
    <x v="106"/>
    <x v="2"/>
    <x v="17"/>
    <x v="16"/>
    <x v="3"/>
    <x v="21"/>
    <x v="89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77"/>
    <x v="24"/>
    <x v="109"/>
    <x v="0"/>
    <x v="21"/>
    <x v="96"/>
    <x v="96"/>
    <x v="92"/>
    <x v="92"/>
    <x v="0"/>
    <x v="3432"/>
    <x v="3885"/>
    <x v="1409"/>
    <x v="149"/>
    <x v="46"/>
    <x v="1916"/>
    <x v="82"/>
    <x v="1"/>
    <x v="64"/>
    <x v="8"/>
    <x v="3"/>
    <x v="179"/>
    <x v="93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7"/>
    <x v="69"/>
    <x v="111"/>
    <x v="0"/>
    <x v="59"/>
    <x v="98"/>
    <x v="98"/>
    <x v="94"/>
    <x v="94"/>
    <x v="0"/>
    <x v="793"/>
    <x v="3886"/>
    <x v="1125"/>
    <x v="353"/>
    <x v="13"/>
    <x v="1187"/>
    <x v="43"/>
    <x v="2"/>
    <x v="19"/>
    <x v="15"/>
    <x v="3"/>
    <x v="46"/>
    <x v="4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77"/>
    <x v="70"/>
    <x v="112"/>
    <x v="0"/>
    <x v="60"/>
    <x v="99"/>
    <x v="99"/>
    <x v="95"/>
    <x v="95"/>
    <x v="0"/>
    <x v="3433"/>
    <x v="3887"/>
    <x v="1922"/>
    <x v="383"/>
    <x v="52"/>
    <x v="1400"/>
    <x v="94"/>
    <x v="2"/>
    <x v="80"/>
    <x v="23"/>
    <x v="2"/>
    <x v="91"/>
    <x v="53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7"/>
    <x v="71"/>
    <x v="113"/>
    <x v="0"/>
    <x v="61"/>
    <x v="100"/>
    <x v="100"/>
    <x v="96"/>
    <x v="96"/>
    <x v="0"/>
    <x v="3434"/>
    <x v="3888"/>
    <x v="1649"/>
    <x v="127"/>
    <x v="50"/>
    <x v="1917"/>
    <x v="21"/>
    <x v="4"/>
    <x v="9"/>
    <x v="45"/>
    <x v="0"/>
    <x v="124"/>
    <x v="829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77"/>
    <x v="70"/>
    <x v="117"/>
    <x v="2"/>
    <x v="60"/>
    <x v="104"/>
    <x v="104"/>
    <x v="100"/>
    <x v="100"/>
    <x v="0"/>
    <x v="3435"/>
    <x v="3889"/>
    <x v="869"/>
    <x v="183"/>
    <x v="34"/>
    <x v="1319"/>
    <x v="210"/>
    <x v="0"/>
    <x v="90"/>
    <x v="31"/>
    <x v="0"/>
    <x v="7"/>
    <x v="316"/>
    <x v="0"/>
    <x v="0"/>
    <x v="1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7"/>
    <x v="67"/>
    <x v="118"/>
    <x v="2"/>
    <x v="57"/>
    <x v="105"/>
    <x v="105"/>
    <x v="101"/>
    <x v="101"/>
    <x v="0"/>
    <x v="1305"/>
    <x v="3890"/>
    <x v="2039"/>
    <x v="224"/>
    <x v="76"/>
    <x v="1918"/>
    <x v="58"/>
    <x v="2"/>
    <x v="103"/>
    <x v="8"/>
    <x v="2"/>
    <x v="245"/>
    <x v="161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7"/>
    <x v="64"/>
    <x v="119"/>
    <x v="2"/>
    <x v="54"/>
    <x v="106"/>
    <x v="106"/>
    <x v="102"/>
    <x v="102"/>
    <x v="0"/>
    <x v="3436"/>
    <x v="3891"/>
    <x v="2061"/>
    <x v="569"/>
    <x v="138"/>
    <x v="1919"/>
    <x v="247"/>
    <x v="0"/>
    <x v="121"/>
    <x v="99"/>
    <x v="4"/>
    <x v="323"/>
    <x v="40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7"/>
    <x v="61"/>
    <x v="120"/>
    <x v="2"/>
    <x v="53"/>
    <x v="107"/>
    <x v="107"/>
    <x v="103"/>
    <x v="103"/>
    <x v="0"/>
    <x v="3437"/>
    <x v="3892"/>
    <x v="1578"/>
    <x v="197"/>
    <x v="52"/>
    <x v="1920"/>
    <x v="232"/>
    <x v="1"/>
    <x v="25"/>
    <x v="38"/>
    <x v="0"/>
    <x v="95"/>
    <x v="303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7"/>
    <x v="72"/>
    <x v="121"/>
    <x v="0"/>
    <x v="62"/>
    <x v="108"/>
    <x v="108"/>
    <x v="104"/>
    <x v="104"/>
    <x v="0"/>
    <x v="3438"/>
    <x v="3893"/>
    <x v="546"/>
    <x v="206"/>
    <x v="140"/>
    <x v="947"/>
    <x v="38"/>
    <x v="2"/>
    <x v="32"/>
    <x v="17"/>
    <x v="3"/>
    <x v="37"/>
    <x v="40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77"/>
    <x v="73"/>
    <x v="122"/>
    <x v="0"/>
    <x v="63"/>
    <x v="109"/>
    <x v="109"/>
    <x v="105"/>
    <x v="105"/>
    <x v="0"/>
    <x v="3439"/>
    <x v="3894"/>
    <x v="426"/>
    <x v="201"/>
    <x v="43"/>
    <x v="1921"/>
    <x v="48"/>
    <x v="2"/>
    <x v="13"/>
    <x v="16"/>
    <x v="2"/>
    <x v="54"/>
    <x v="22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77"/>
    <x v="72"/>
    <x v="123"/>
    <x v="0"/>
    <x v="64"/>
    <x v="110"/>
    <x v="110"/>
    <x v="106"/>
    <x v="106"/>
    <x v="0"/>
    <x v="3440"/>
    <x v="3895"/>
    <x v="1888"/>
    <x v="285"/>
    <x v="45"/>
    <x v="1501"/>
    <x v="79"/>
    <x v="2"/>
    <x v="55"/>
    <x v="8"/>
    <x v="2"/>
    <x v="89"/>
    <x v="218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78"/>
    <x v="27"/>
    <x v="35"/>
    <x v="1"/>
    <x v="23"/>
    <x v="30"/>
    <x v="30"/>
    <x v="26"/>
    <x v="26"/>
    <x v="0"/>
    <x v="3441"/>
    <x v="3896"/>
    <x v="1929"/>
    <x v="331"/>
    <x v="30"/>
    <x v="1922"/>
    <x v="98"/>
    <x v="7"/>
    <x v="93"/>
    <x v="15"/>
    <x v="7"/>
    <x v="75"/>
    <x v="21"/>
    <x v="0"/>
    <x v="0"/>
    <x v="5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8"/>
    <x v="30"/>
    <x v="38"/>
    <x v="1"/>
    <x v="26"/>
    <x v="33"/>
    <x v="33"/>
    <x v="29"/>
    <x v="29"/>
    <x v="0"/>
    <x v="3442"/>
    <x v="3897"/>
    <x v="1584"/>
    <x v="63"/>
    <x v="0"/>
    <x v="1923"/>
    <x v="48"/>
    <x v="1"/>
    <x v="23"/>
    <x v="19"/>
    <x v="1"/>
    <x v="46"/>
    <x v="1221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8"/>
    <x v="34"/>
    <x v="42"/>
    <x v="0"/>
    <x v="30"/>
    <x v="37"/>
    <x v="37"/>
    <x v="33"/>
    <x v="33"/>
    <x v="0"/>
    <x v="3443"/>
    <x v="3898"/>
    <x v="898"/>
    <x v="605"/>
    <x v="65"/>
    <x v="1924"/>
    <x v="11"/>
    <x v="7"/>
    <x v="75"/>
    <x v="122"/>
    <x v="0"/>
    <x v="331"/>
    <x v="387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78"/>
    <x v="27"/>
    <x v="65"/>
    <x v="0"/>
    <x v="23"/>
    <x v="55"/>
    <x v="55"/>
    <x v="51"/>
    <x v="51"/>
    <x v="0"/>
    <x v="3444"/>
    <x v="3899"/>
    <x v="145"/>
    <x v="403"/>
    <x v="47"/>
    <x v="1494"/>
    <x v="54"/>
    <x v="2"/>
    <x v="34"/>
    <x v="19"/>
    <x v="7"/>
    <x v="77"/>
    <x v="240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8"/>
    <x v="30"/>
    <x v="69"/>
    <x v="0"/>
    <x v="26"/>
    <x v="58"/>
    <x v="58"/>
    <x v="54"/>
    <x v="54"/>
    <x v="0"/>
    <x v="3445"/>
    <x v="3900"/>
    <x v="506"/>
    <x v="643"/>
    <x v="88"/>
    <x v="1925"/>
    <x v="48"/>
    <x v="2"/>
    <x v="53"/>
    <x v="18"/>
    <x v="3"/>
    <x v="72"/>
    <x v="45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8"/>
    <x v="50"/>
    <x v="73"/>
    <x v="0"/>
    <x v="44"/>
    <x v="62"/>
    <x v="62"/>
    <x v="58"/>
    <x v="58"/>
    <x v="0"/>
    <x v="3446"/>
    <x v="3901"/>
    <x v="1143"/>
    <x v="442"/>
    <x v="87"/>
    <x v="1811"/>
    <x v="11"/>
    <x v="1"/>
    <x v="139"/>
    <x v="16"/>
    <x v="3"/>
    <x v="204"/>
    <x v="228"/>
    <x v="0"/>
    <x v="0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8"/>
    <x v="55"/>
    <x v="84"/>
    <x v="0"/>
    <x v="47"/>
    <x v="73"/>
    <x v="73"/>
    <x v="69"/>
    <x v="69"/>
    <x v="0"/>
    <x v="3447"/>
    <x v="3902"/>
    <x v="1139"/>
    <x v="17"/>
    <x v="16"/>
    <x v="944"/>
    <x v="97"/>
    <x v="0"/>
    <x v="26"/>
    <x v="75"/>
    <x v="1"/>
    <x v="84"/>
    <x v="438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78"/>
    <x v="57"/>
    <x v="86"/>
    <x v="0"/>
    <x v="49"/>
    <x v="71"/>
    <x v="71"/>
    <x v="67"/>
    <x v="67"/>
    <x v="0"/>
    <x v="3448"/>
    <x v="3903"/>
    <x v="1111"/>
    <x v="397"/>
    <x v="36"/>
    <x v="982"/>
    <x v="24"/>
    <x v="2"/>
    <x v="26"/>
    <x v="10"/>
    <x v="3"/>
    <x v="31"/>
    <x v="122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78"/>
    <x v="18"/>
    <x v="88"/>
    <x v="0"/>
    <x v="18"/>
    <x v="75"/>
    <x v="75"/>
    <x v="71"/>
    <x v="71"/>
    <x v="0"/>
    <x v="519"/>
    <x v="3904"/>
    <x v="260"/>
    <x v="112"/>
    <x v="70"/>
    <x v="1232"/>
    <x v="40"/>
    <x v="2"/>
    <x v="103"/>
    <x v="31"/>
    <x v="3"/>
    <x v="218"/>
    <x v="1042"/>
    <x v="0"/>
    <x v="0"/>
    <x v="2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78"/>
    <x v="50"/>
    <x v="89"/>
    <x v="2"/>
    <x v="44"/>
    <x v="76"/>
    <x v="76"/>
    <x v="72"/>
    <x v="72"/>
    <x v="0"/>
    <x v="3449"/>
    <x v="1869"/>
    <x v="1856"/>
    <x v="237"/>
    <x v="81"/>
    <x v="1512"/>
    <x v="237"/>
    <x v="0"/>
    <x v="58"/>
    <x v="10"/>
    <x v="6"/>
    <x v="376"/>
    <x v="464"/>
    <x v="0"/>
    <x v="0"/>
    <x v="2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8"/>
    <x v="24"/>
    <x v="94"/>
    <x v="2"/>
    <x v="21"/>
    <x v="81"/>
    <x v="81"/>
    <x v="77"/>
    <x v="77"/>
    <x v="0"/>
    <x v="3450"/>
    <x v="3905"/>
    <x v="279"/>
    <x v="343"/>
    <x v="93"/>
    <x v="1926"/>
    <x v="203"/>
    <x v="2"/>
    <x v="10"/>
    <x v="2"/>
    <x v="3"/>
    <x v="204"/>
    <x v="643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8"/>
    <x v="60"/>
    <x v="98"/>
    <x v="0"/>
    <x v="52"/>
    <x v="85"/>
    <x v="85"/>
    <x v="81"/>
    <x v="81"/>
    <x v="0"/>
    <x v="3451"/>
    <x v="3906"/>
    <x v="721"/>
    <x v="330"/>
    <x v="30"/>
    <x v="1927"/>
    <x v="74"/>
    <x v="2"/>
    <x v="51"/>
    <x v="92"/>
    <x v="1"/>
    <x v="242"/>
    <x v="81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78"/>
    <x v="61"/>
    <x v="99"/>
    <x v="0"/>
    <x v="53"/>
    <x v="86"/>
    <x v="86"/>
    <x v="82"/>
    <x v="82"/>
    <x v="0"/>
    <x v="3452"/>
    <x v="1773"/>
    <x v="482"/>
    <x v="108"/>
    <x v="69"/>
    <x v="1928"/>
    <x v="40"/>
    <x v="0"/>
    <x v="67"/>
    <x v="136"/>
    <x v="4"/>
    <x v="220"/>
    <x v="14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8"/>
    <x v="11"/>
    <x v="102"/>
    <x v="0"/>
    <x v="11"/>
    <x v="89"/>
    <x v="89"/>
    <x v="85"/>
    <x v="85"/>
    <x v="0"/>
    <x v="3453"/>
    <x v="3907"/>
    <x v="2070"/>
    <x v="189"/>
    <x v="49"/>
    <x v="1311"/>
    <x v="27"/>
    <x v="2"/>
    <x v="11"/>
    <x v="17"/>
    <x v="3"/>
    <x v="37"/>
    <x v="83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178"/>
    <x v="64"/>
    <x v="103"/>
    <x v="0"/>
    <x v="54"/>
    <x v="90"/>
    <x v="90"/>
    <x v="86"/>
    <x v="86"/>
    <x v="0"/>
    <x v="3454"/>
    <x v="3908"/>
    <x v="1742"/>
    <x v="264"/>
    <x v="25"/>
    <x v="1365"/>
    <x v="51"/>
    <x v="2"/>
    <x v="61"/>
    <x v="43"/>
    <x v="3"/>
    <x v="181"/>
    <x v="11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8"/>
    <x v="65"/>
    <x v="104"/>
    <x v="0"/>
    <x v="55"/>
    <x v="91"/>
    <x v="91"/>
    <x v="87"/>
    <x v="87"/>
    <x v="0"/>
    <x v="3455"/>
    <x v="3909"/>
    <x v="1111"/>
    <x v="241"/>
    <x v="26"/>
    <x v="1434"/>
    <x v="98"/>
    <x v="2"/>
    <x v="26"/>
    <x v="16"/>
    <x v="3"/>
    <x v="128"/>
    <x v="84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78"/>
    <x v="66"/>
    <x v="105"/>
    <x v="0"/>
    <x v="56"/>
    <x v="92"/>
    <x v="92"/>
    <x v="88"/>
    <x v="88"/>
    <x v="0"/>
    <x v="3456"/>
    <x v="3910"/>
    <x v="30"/>
    <x v="437"/>
    <x v="41"/>
    <x v="1929"/>
    <x v="10"/>
    <x v="2"/>
    <x v="61"/>
    <x v="9"/>
    <x v="2"/>
    <x v="141"/>
    <x v="806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78"/>
    <x v="67"/>
    <x v="106"/>
    <x v="0"/>
    <x v="57"/>
    <x v="93"/>
    <x v="93"/>
    <x v="89"/>
    <x v="89"/>
    <x v="0"/>
    <x v="3457"/>
    <x v="3911"/>
    <x v="875"/>
    <x v="193"/>
    <x v="46"/>
    <x v="607"/>
    <x v="24"/>
    <x v="2"/>
    <x v="48"/>
    <x v="16"/>
    <x v="2"/>
    <x v="138"/>
    <x v="10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8"/>
    <x v="68"/>
    <x v="107"/>
    <x v="0"/>
    <x v="58"/>
    <x v="94"/>
    <x v="94"/>
    <x v="90"/>
    <x v="90"/>
    <x v="0"/>
    <x v="508"/>
    <x v="3912"/>
    <x v="726"/>
    <x v="340"/>
    <x v="23"/>
    <x v="363"/>
    <x v="97"/>
    <x v="1"/>
    <x v="19"/>
    <x v="16"/>
    <x v="2"/>
    <x v="138"/>
    <x v="122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78"/>
    <x v="24"/>
    <x v="109"/>
    <x v="0"/>
    <x v="21"/>
    <x v="96"/>
    <x v="96"/>
    <x v="92"/>
    <x v="92"/>
    <x v="0"/>
    <x v="3458"/>
    <x v="3913"/>
    <x v="2023"/>
    <x v="81"/>
    <x v="37"/>
    <x v="1930"/>
    <x v="82"/>
    <x v="2"/>
    <x v="55"/>
    <x v="10"/>
    <x v="3"/>
    <x v="13"/>
    <x v="10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8"/>
    <x v="69"/>
    <x v="111"/>
    <x v="0"/>
    <x v="59"/>
    <x v="98"/>
    <x v="98"/>
    <x v="94"/>
    <x v="94"/>
    <x v="0"/>
    <x v="1357"/>
    <x v="3914"/>
    <x v="1381"/>
    <x v="590"/>
    <x v="45"/>
    <x v="1707"/>
    <x v="61"/>
    <x v="2"/>
    <x v="26"/>
    <x v="31"/>
    <x v="2"/>
    <x v="78"/>
    <x v="115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78"/>
    <x v="70"/>
    <x v="112"/>
    <x v="0"/>
    <x v="60"/>
    <x v="99"/>
    <x v="99"/>
    <x v="95"/>
    <x v="95"/>
    <x v="0"/>
    <x v="3459"/>
    <x v="555"/>
    <x v="842"/>
    <x v="79"/>
    <x v="43"/>
    <x v="1518"/>
    <x v="82"/>
    <x v="2"/>
    <x v="139"/>
    <x v="23"/>
    <x v="2"/>
    <x v="245"/>
    <x v="24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8"/>
    <x v="71"/>
    <x v="113"/>
    <x v="0"/>
    <x v="61"/>
    <x v="100"/>
    <x v="100"/>
    <x v="96"/>
    <x v="96"/>
    <x v="0"/>
    <x v="1087"/>
    <x v="3915"/>
    <x v="957"/>
    <x v="241"/>
    <x v="27"/>
    <x v="1931"/>
    <x v="91"/>
    <x v="1"/>
    <x v="60"/>
    <x v="45"/>
    <x v="3"/>
    <x v="110"/>
    <x v="9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78"/>
    <x v="70"/>
    <x v="117"/>
    <x v="2"/>
    <x v="60"/>
    <x v="104"/>
    <x v="104"/>
    <x v="100"/>
    <x v="100"/>
    <x v="0"/>
    <x v="3460"/>
    <x v="3916"/>
    <x v="2071"/>
    <x v="361"/>
    <x v="27"/>
    <x v="1768"/>
    <x v="208"/>
    <x v="1"/>
    <x v="16"/>
    <x v="15"/>
    <x v="1"/>
    <x v="267"/>
    <x v="194"/>
    <x v="0"/>
    <x v="0"/>
    <x v="18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8"/>
    <x v="67"/>
    <x v="118"/>
    <x v="2"/>
    <x v="57"/>
    <x v="105"/>
    <x v="105"/>
    <x v="101"/>
    <x v="101"/>
    <x v="0"/>
    <x v="793"/>
    <x v="3917"/>
    <x v="674"/>
    <x v="365"/>
    <x v="73"/>
    <x v="1932"/>
    <x v="91"/>
    <x v="1"/>
    <x v="109"/>
    <x v="13"/>
    <x v="3"/>
    <x v="15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8"/>
    <x v="64"/>
    <x v="119"/>
    <x v="2"/>
    <x v="54"/>
    <x v="106"/>
    <x v="106"/>
    <x v="102"/>
    <x v="102"/>
    <x v="0"/>
    <x v="2691"/>
    <x v="40"/>
    <x v="1602"/>
    <x v="181"/>
    <x v="100"/>
    <x v="1933"/>
    <x v="194"/>
    <x v="1"/>
    <x v="132"/>
    <x v="27"/>
    <x v="4"/>
    <x v="346"/>
    <x v="16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8"/>
    <x v="61"/>
    <x v="120"/>
    <x v="2"/>
    <x v="53"/>
    <x v="107"/>
    <x v="107"/>
    <x v="103"/>
    <x v="103"/>
    <x v="0"/>
    <x v="3461"/>
    <x v="3918"/>
    <x v="726"/>
    <x v="479"/>
    <x v="83"/>
    <x v="1934"/>
    <x v="275"/>
    <x v="2"/>
    <x v="28"/>
    <x v="55"/>
    <x v="0"/>
    <x v="470"/>
    <x v="75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8"/>
    <x v="72"/>
    <x v="121"/>
    <x v="0"/>
    <x v="62"/>
    <x v="108"/>
    <x v="108"/>
    <x v="104"/>
    <x v="104"/>
    <x v="0"/>
    <x v="3462"/>
    <x v="3919"/>
    <x v="111"/>
    <x v="736"/>
    <x v="110"/>
    <x v="1025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78"/>
    <x v="73"/>
    <x v="122"/>
    <x v="0"/>
    <x v="63"/>
    <x v="109"/>
    <x v="109"/>
    <x v="105"/>
    <x v="105"/>
    <x v="0"/>
    <x v="3463"/>
    <x v="3920"/>
    <x v="405"/>
    <x v="508"/>
    <x v="46"/>
    <x v="1398"/>
    <x v="61"/>
    <x v="2"/>
    <x v="12"/>
    <x v="17"/>
    <x v="3"/>
    <x v="66"/>
    <x v="181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78"/>
    <x v="72"/>
    <x v="123"/>
    <x v="0"/>
    <x v="64"/>
    <x v="110"/>
    <x v="110"/>
    <x v="106"/>
    <x v="106"/>
    <x v="0"/>
    <x v="1081"/>
    <x v="3921"/>
    <x v="483"/>
    <x v="501"/>
    <x v="18"/>
    <x v="1178"/>
    <x v="21"/>
    <x v="2"/>
    <x v="80"/>
    <x v="9"/>
    <x v="0"/>
    <x v="38"/>
    <x v="383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78"/>
    <x v="74"/>
    <x v="124"/>
    <x v="0"/>
    <x v="65"/>
    <x v="111"/>
    <x v="111"/>
    <x v="107"/>
    <x v="107"/>
    <x v="0"/>
    <x v="3417"/>
    <x v="3922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78"/>
    <x v="74"/>
    <x v="125"/>
    <x v="0"/>
    <x v="66"/>
    <x v="112"/>
    <x v="112"/>
    <x v="108"/>
    <x v="108"/>
    <x v="0"/>
    <x v="428"/>
    <x v="3923"/>
    <x v="303"/>
    <x v="737"/>
    <x v="16"/>
    <x v="1360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79"/>
    <x v="27"/>
    <x v="35"/>
    <x v="1"/>
    <x v="23"/>
    <x v="30"/>
    <x v="30"/>
    <x v="26"/>
    <x v="26"/>
    <x v="0"/>
    <x v="3417"/>
    <x v="3924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9"/>
    <x v="30"/>
    <x v="38"/>
    <x v="1"/>
    <x v="26"/>
    <x v="33"/>
    <x v="33"/>
    <x v="29"/>
    <x v="29"/>
    <x v="0"/>
    <x v="3464"/>
    <x v="3925"/>
    <x v="2072"/>
    <x v="328"/>
    <x v="0"/>
    <x v="69"/>
    <x v="24"/>
    <x v="2"/>
    <x v="53"/>
    <x v="23"/>
    <x v="4"/>
    <x v="138"/>
    <x v="1224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9"/>
    <x v="34"/>
    <x v="42"/>
    <x v="0"/>
    <x v="30"/>
    <x v="37"/>
    <x v="37"/>
    <x v="33"/>
    <x v="33"/>
    <x v="0"/>
    <x v="3465"/>
    <x v="3926"/>
    <x v="2073"/>
    <x v="89"/>
    <x v="62"/>
    <x v="207"/>
    <x v="62"/>
    <x v="1"/>
    <x v="10"/>
    <x v="168"/>
    <x v="1"/>
    <x v="159"/>
    <x v="101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79"/>
    <x v="45"/>
    <x v="59"/>
    <x v="0"/>
    <x v="36"/>
    <x v="50"/>
    <x v="50"/>
    <x v="46"/>
    <x v="46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79"/>
    <x v="27"/>
    <x v="65"/>
    <x v="0"/>
    <x v="23"/>
    <x v="55"/>
    <x v="55"/>
    <x v="51"/>
    <x v="51"/>
    <x v="0"/>
    <x v="754"/>
    <x v="3927"/>
    <x v="135"/>
    <x v="371"/>
    <x v="69"/>
    <x v="1935"/>
    <x v="32"/>
    <x v="2"/>
    <x v="32"/>
    <x v="17"/>
    <x v="3"/>
    <x v="26"/>
    <x v="12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79"/>
    <x v="30"/>
    <x v="69"/>
    <x v="0"/>
    <x v="26"/>
    <x v="58"/>
    <x v="58"/>
    <x v="54"/>
    <x v="54"/>
    <x v="0"/>
    <x v="3466"/>
    <x v="1458"/>
    <x v="1977"/>
    <x v="481"/>
    <x v="47"/>
    <x v="1936"/>
    <x v="48"/>
    <x v="2"/>
    <x v="55"/>
    <x v="17"/>
    <x v="3"/>
    <x v="49"/>
    <x v="45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79"/>
    <x v="50"/>
    <x v="73"/>
    <x v="0"/>
    <x v="44"/>
    <x v="62"/>
    <x v="62"/>
    <x v="58"/>
    <x v="58"/>
    <x v="0"/>
    <x v="3467"/>
    <x v="3928"/>
    <x v="1275"/>
    <x v="154"/>
    <x v="53"/>
    <x v="1748"/>
    <x v="66"/>
    <x v="1"/>
    <x v="115"/>
    <x v="23"/>
    <x v="3"/>
    <x v="245"/>
    <x v="1098"/>
    <x v="0"/>
    <x v="0"/>
    <x v="2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9"/>
    <x v="55"/>
    <x v="84"/>
    <x v="0"/>
    <x v="47"/>
    <x v="73"/>
    <x v="73"/>
    <x v="69"/>
    <x v="69"/>
    <x v="0"/>
    <x v="3417"/>
    <x v="3929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79"/>
    <x v="57"/>
    <x v="86"/>
    <x v="0"/>
    <x v="49"/>
    <x v="71"/>
    <x v="71"/>
    <x v="67"/>
    <x v="67"/>
    <x v="0"/>
    <x v="3468"/>
    <x v="3930"/>
    <x v="348"/>
    <x v="48"/>
    <x v="25"/>
    <x v="349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179"/>
    <x v="18"/>
    <x v="88"/>
    <x v="0"/>
    <x v="18"/>
    <x v="75"/>
    <x v="75"/>
    <x v="71"/>
    <x v="71"/>
    <x v="0"/>
    <x v="3469"/>
    <x v="3931"/>
    <x v="2074"/>
    <x v="451"/>
    <x v="73"/>
    <x v="1315"/>
    <x v="115"/>
    <x v="2"/>
    <x v="88"/>
    <x v="89"/>
    <x v="0"/>
    <x v="397"/>
    <x v="693"/>
    <x v="0"/>
    <x v="0"/>
    <x v="1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79"/>
    <x v="50"/>
    <x v="89"/>
    <x v="2"/>
    <x v="44"/>
    <x v="76"/>
    <x v="76"/>
    <x v="72"/>
    <x v="72"/>
    <x v="0"/>
    <x v="3470"/>
    <x v="3932"/>
    <x v="193"/>
    <x v="152"/>
    <x v="101"/>
    <x v="1937"/>
    <x v="88"/>
    <x v="2"/>
    <x v="71"/>
    <x v="31"/>
    <x v="2"/>
    <x v="150"/>
    <x v="748"/>
    <x v="0"/>
    <x v="0"/>
    <x v="2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79"/>
    <x v="24"/>
    <x v="94"/>
    <x v="2"/>
    <x v="21"/>
    <x v="81"/>
    <x v="81"/>
    <x v="77"/>
    <x v="77"/>
    <x v="0"/>
    <x v="3471"/>
    <x v="3933"/>
    <x v="1480"/>
    <x v="36"/>
    <x v="141"/>
    <x v="1938"/>
    <x v="120"/>
    <x v="2"/>
    <x v="0"/>
    <x v="92"/>
    <x v="0"/>
    <x v="400"/>
    <x v="249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9"/>
    <x v="60"/>
    <x v="98"/>
    <x v="0"/>
    <x v="52"/>
    <x v="85"/>
    <x v="85"/>
    <x v="81"/>
    <x v="81"/>
    <x v="0"/>
    <x v="3417"/>
    <x v="3513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79"/>
    <x v="61"/>
    <x v="99"/>
    <x v="0"/>
    <x v="53"/>
    <x v="86"/>
    <x v="86"/>
    <x v="82"/>
    <x v="82"/>
    <x v="0"/>
    <x v="3472"/>
    <x v="3934"/>
    <x v="1835"/>
    <x v="393"/>
    <x v="70"/>
    <x v="223"/>
    <x v="134"/>
    <x v="2"/>
    <x v="139"/>
    <x v="136"/>
    <x v="5"/>
    <x v="234"/>
    <x v="81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9"/>
    <x v="64"/>
    <x v="103"/>
    <x v="0"/>
    <x v="54"/>
    <x v="90"/>
    <x v="90"/>
    <x v="86"/>
    <x v="86"/>
    <x v="0"/>
    <x v="3473"/>
    <x v="2653"/>
    <x v="1935"/>
    <x v="226"/>
    <x v="49"/>
    <x v="802"/>
    <x v="62"/>
    <x v="1"/>
    <x v="99"/>
    <x v="41"/>
    <x v="7"/>
    <x v="247"/>
    <x v="29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9"/>
    <x v="65"/>
    <x v="104"/>
    <x v="0"/>
    <x v="55"/>
    <x v="91"/>
    <x v="91"/>
    <x v="87"/>
    <x v="87"/>
    <x v="0"/>
    <x v="3474"/>
    <x v="3935"/>
    <x v="345"/>
    <x v="738"/>
    <x v="40"/>
    <x v="1865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79"/>
    <x v="66"/>
    <x v="105"/>
    <x v="0"/>
    <x v="56"/>
    <x v="92"/>
    <x v="92"/>
    <x v="88"/>
    <x v="88"/>
    <x v="0"/>
    <x v="3475"/>
    <x v="3936"/>
    <x v="135"/>
    <x v="739"/>
    <x v="142"/>
    <x v="96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179"/>
    <x v="67"/>
    <x v="106"/>
    <x v="0"/>
    <x v="57"/>
    <x v="93"/>
    <x v="93"/>
    <x v="89"/>
    <x v="89"/>
    <x v="0"/>
    <x v="3476"/>
    <x v="3937"/>
    <x v="707"/>
    <x v="542"/>
    <x v="36"/>
    <x v="1928"/>
    <x v="91"/>
    <x v="1"/>
    <x v="51"/>
    <x v="31"/>
    <x v="3"/>
    <x v="56"/>
    <x v="15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9"/>
    <x v="68"/>
    <x v="107"/>
    <x v="0"/>
    <x v="58"/>
    <x v="94"/>
    <x v="94"/>
    <x v="90"/>
    <x v="90"/>
    <x v="0"/>
    <x v="3417"/>
    <x v="3737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179"/>
    <x v="24"/>
    <x v="109"/>
    <x v="0"/>
    <x v="21"/>
    <x v="96"/>
    <x v="96"/>
    <x v="92"/>
    <x v="92"/>
    <x v="0"/>
    <x v="465"/>
    <x v="3938"/>
    <x v="1078"/>
    <x v="365"/>
    <x v="44"/>
    <x v="1939"/>
    <x v="91"/>
    <x v="1"/>
    <x v="7"/>
    <x v="9"/>
    <x v="1"/>
    <x v="163"/>
    <x v="89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79"/>
    <x v="69"/>
    <x v="111"/>
    <x v="0"/>
    <x v="59"/>
    <x v="98"/>
    <x v="98"/>
    <x v="94"/>
    <x v="94"/>
    <x v="0"/>
    <x v="3417"/>
    <x v="3939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79"/>
    <x v="70"/>
    <x v="112"/>
    <x v="0"/>
    <x v="60"/>
    <x v="99"/>
    <x v="99"/>
    <x v="95"/>
    <x v="95"/>
    <x v="0"/>
    <x v="3477"/>
    <x v="3940"/>
    <x v="2075"/>
    <x v="401"/>
    <x v="43"/>
    <x v="904"/>
    <x v="15"/>
    <x v="2"/>
    <x v="92"/>
    <x v="23"/>
    <x v="0"/>
    <x v="235"/>
    <x v="82"/>
    <x v="0"/>
    <x v="0"/>
    <x v="1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9"/>
    <x v="71"/>
    <x v="113"/>
    <x v="0"/>
    <x v="61"/>
    <x v="100"/>
    <x v="100"/>
    <x v="96"/>
    <x v="96"/>
    <x v="0"/>
    <x v="1119"/>
    <x v="3941"/>
    <x v="566"/>
    <x v="73"/>
    <x v="54"/>
    <x v="1940"/>
    <x v="53"/>
    <x v="2"/>
    <x v="75"/>
    <x v="26"/>
    <x v="1"/>
    <x v="148"/>
    <x v="582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79"/>
    <x v="70"/>
    <x v="117"/>
    <x v="2"/>
    <x v="60"/>
    <x v="104"/>
    <x v="104"/>
    <x v="100"/>
    <x v="100"/>
    <x v="0"/>
    <x v="3478"/>
    <x v="3942"/>
    <x v="2076"/>
    <x v="172"/>
    <x v="73"/>
    <x v="393"/>
    <x v="298"/>
    <x v="4"/>
    <x v="213"/>
    <x v="50"/>
    <x v="11"/>
    <x v="440"/>
    <x v="148"/>
    <x v="0"/>
    <x v="0"/>
    <x v="13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79"/>
    <x v="67"/>
    <x v="118"/>
    <x v="2"/>
    <x v="57"/>
    <x v="105"/>
    <x v="105"/>
    <x v="101"/>
    <x v="101"/>
    <x v="0"/>
    <x v="3479"/>
    <x v="3943"/>
    <x v="2077"/>
    <x v="605"/>
    <x v="86"/>
    <x v="1941"/>
    <x v="59"/>
    <x v="2"/>
    <x v="57"/>
    <x v="65"/>
    <x v="2"/>
    <x v="263"/>
    <x v="238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79"/>
    <x v="64"/>
    <x v="119"/>
    <x v="2"/>
    <x v="54"/>
    <x v="106"/>
    <x v="106"/>
    <x v="102"/>
    <x v="102"/>
    <x v="0"/>
    <x v="3480"/>
    <x v="3944"/>
    <x v="564"/>
    <x v="389"/>
    <x v="130"/>
    <x v="1942"/>
    <x v="180"/>
    <x v="2"/>
    <x v="114"/>
    <x v="71"/>
    <x v="7"/>
    <x v="232"/>
    <x v="406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79"/>
    <x v="61"/>
    <x v="120"/>
    <x v="2"/>
    <x v="53"/>
    <x v="107"/>
    <x v="107"/>
    <x v="103"/>
    <x v="103"/>
    <x v="0"/>
    <x v="3481"/>
    <x v="956"/>
    <x v="193"/>
    <x v="73"/>
    <x v="82"/>
    <x v="1943"/>
    <x v="195"/>
    <x v="7"/>
    <x v="2"/>
    <x v="47"/>
    <x v="9"/>
    <x v="310"/>
    <x v="390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79"/>
    <x v="72"/>
    <x v="121"/>
    <x v="0"/>
    <x v="62"/>
    <x v="108"/>
    <x v="108"/>
    <x v="104"/>
    <x v="104"/>
    <x v="0"/>
    <x v="3482"/>
    <x v="3945"/>
    <x v="321"/>
    <x v="261"/>
    <x v="64"/>
    <x v="1460"/>
    <x v="32"/>
    <x v="2"/>
    <x v="32"/>
    <x v="17"/>
    <x v="3"/>
    <x v="26"/>
    <x v="9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79"/>
    <x v="73"/>
    <x v="122"/>
    <x v="0"/>
    <x v="63"/>
    <x v="109"/>
    <x v="109"/>
    <x v="105"/>
    <x v="105"/>
    <x v="0"/>
    <x v="3483"/>
    <x v="3946"/>
    <x v="859"/>
    <x v="289"/>
    <x v="46"/>
    <x v="1543"/>
    <x v="106"/>
    <x v="2"/>
    <x v="13"/>
    <x v="16"/>
    <x v="2"/>
    <x v="24"/>
    <x v="741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79"/>
    <x v="72"/>
    <x v="123"/>
    <x v="0"/>
    <x v="64"/>
    <x v="110"/>
    <x v="110"/>
    <x v="106"/>
    <x v="106"/>
    <x v="0"/>
    <x v="3484"/>
    <x v="3947"/>
    <x v="641"/>
    <x v="31"/>
    <x v="40"/>
    <x v="1198"/>
    <x v="11"/>
    <x v="2"/>
    <x v="103"/>
    <x v="9"/>
    <x v="3"/>
    <x v="141"/>
    <x v="1007"/>
    <x v="2"/>
    <x v="1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79"/>
    <x v="74"/>
    <x v="124"/>
    <x v="0"/>
    <x v="65"/>
    <x v="111"/>
    <x v="111"/>
    <x v="107"/>
    <x v="107"/>
    <x v="0"/>
    <x v="3485"/>
    <x v="3948"/>
    <x v="2078"/>
    <x v="557"/>
    <x v="30"/>
    <x v="1482"/>
    <x v="150"/>
    <x v="2"/>
    <x v="53"/>
    <x v="3"/>
    <x v="6"/>
    <x v="141"/>
    <x v="467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79"/>
    <x v="74"/>
    <x v="125"/>
    <x v="0"/>
    <x v="66"/>
    <x v="112"/>
    <x v="112"/>
    <x v="108"/>
    <x v="108"/>
    <x v="0"/>
    <x v="1321"/>
    <x v="3949"/>
    <x v="295"/>
    <x v="285"/>
    <x v="21"/>
    <x v="246"/>
    <x v="21"/>
    <x v="2"/>
    <x v="5"/>
    <x v="17"/>
    <x v="3"/>
    <x v="122"/>
    <x v="95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80"/>
    <x v="24"/>
    <x v="31"/>
    <x v="0"/>
    <x v="21"/>
    <x v="27"/>
    <x v="27"/>
    <x v="23"/>
    <x v="23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0"/>
    <x v="27"/>
    <x v="35"/>
    <x v="1"/>
    <x v="23"/>
    <x v="30"/>
    <x v="30"/>
    <x v="26"/>
    <x v="26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180"/>
    <x v="30"/>
    <x v="38"/>
    <x v="1"/>
    <x v="26"/>
    <x v="33"/>
    <x v="33"/>
    <x v="29"/>
    <x v="29"/>
    <x v="0"/>
    <x v="3486"/>
    <x v="3950"/>
    <x v="822"/>
    <x v="318"/>
    <x v="0"/>
    <x v="1281"/>
    <x v="28"/>
    <x v="2"/>
    <x v="60"/>
    <x v="23"/>
    <x v="4"/>
    <x v="41"/>
    <x v="1226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0"/>
    <x v="34"/>
    <x v="42"/>
    <x v="0"/>
    <x v="30"/>
    <x v="37"/>
    <x v="37"/>
    <x v="33"/>
    <x v="33"/>
    <x v="0"/>
    <x v="3487"/>
    <x v="3951"/>
    <x v="2079"/>
    <x v="285"/>
    <x v="22"/>
    <x v="1391"/>
    <x v="125"/>
    <x v="1"/>
    <x v="53"/>
    <x v="106"/>
    <x v="0"/>
    <x v="251"/>
    <x v="1040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80"/>
    <x v="30"/>
    <x v="69"/>
    <x v="0"/>
    <x v="26"/>
    <x v="58"/>
    <x v="58"/>
    <x v="54"/>
    <x v="54"/>
    <x v="0"/>
    <x v="3488"/>
    <x v="3952"/>
    <x v="227"/>
    <x v="573"/>
    <x v="75"/>
    <x v="1944"/>
    <x v="33"/>
    <x v="0"/>
    <x v="53"/>
    <x v="18"/>
    <x v="2"/>
    <x v="86"/>
    <x v="10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0"/>
    <x v="50"/>
    <x v="73"/>
    <x v="0"/>
    <x v="44"/>
    <x v="62"/>
    <x v="62"/>
    <x v="58"/>
    <x v="58"/>
    <x v="0"/>
    <x v="3489"/>
    <x v="3953"/>
    <x v="129"/>
    <x v="438"/>
    <x v="76"/>
    <x v="893"/>
    <x v="94"/>
    <x v="1"/>
    <x v="42"/>
    <x v="18"/>
    <x v="0"/>
    <x v="206"/>
    <x v="88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0"/>
    <x v="55"/>
    <x v="84"/>
    <x v="0"/>
    <x v="47"/>
    <x v="73"/>
    <x v="73"/>
    <x v="69"/>
    <x v="69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80"/>
    <x v="18"/>
    <x v="88"/>
    <x v="0"/>
    <x v="18"/>
    <x v="75"/>
    <x v="75"/>
    <x v="71"/>
    <x v="71"/>
    <x v="0"/>
    <x v="3490"/>
    <x v="3954"/>
    <x v="2080"/>
    <x v="214"/>
    <x v="67"/>
    <x v="1945"/>
    <x v="163"/>
    <x v="1"/>
    <x v="183"/>
    <x v="12"/>
    <x v="1"/>
    <x v="465"/>
    <x v="109"/>
    <x v="0"/>
    <x v="0"/>
    <x v="4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80"/>
    <x v="50"/>
    <x v="89"/>
    <x v="2"/>
    <x v="44"/>
    <x v="76"/>
    <x v="76"/>
    <x v="72"/>
    <x v="72"/>
    <x v="0"/>
    <x v="3491"/>
    <x v="3955"/>
    <x v="1810"/>
    <x v="500"/>
    <x v="29"/>
    <x v="743"/>
    <x v="110"/>
    <x v="0"/>
    <x v="58"/>
    <x v="9"/>
    <x v="7"/>
    <x v="471"/>
    <x v="210"/>
    <x v="0"/>
    <x v="0"/>
    <x v="11"/>
    <x v="16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55"/>
    <x v="55"/>
    <x v="44"/>
  </r>
  <r>
    <x v="180"/>
    <x v="55"/>
    <x v="93"/>
    <x v="0"/>
    <x v="47"/>
    <x v="80"/>
    <x v="80"/>
    <x v="76"/>
    <x v="76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80"/>
    <x v="24"/>
    <x v="94"/>
    <x v="2"/>
    <x v="21"/>
    <x v="81"/>
    <x v="81"/>
    <x v="77"/>
    <x v="77"/>
    <x v="0"/>
    <x v="3492"/>
    <x v="3956"/>
    <x v="1055"/>
    <x v="125"/>
    <x v="77"/>
    <x v="1942"/>
    <x v="55"/>
    <x v="2"/>
    <x v="0"/>
    <x v="55"/>
    <x v="5"/>
    <x v="329"/>
    <x v="447"/>
    <x v="0"/>
    <x v="0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0"/>
    <x v="60"/>
    <x v="98"/>
    <x v="0"/>
    <x v="52"/>
    <x v="85"/>
    <x v="85"/>
    <x v="81"/>
    <x v="81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80"/>
    <x v="61"/>
    <x v="99"/>
    <x v="0"/>
    <x v="53"/>
    <x v="86"/>
    <x v="86"/>
    <x v="82"/>
    <x v="82"/>
    <x v="0"/>
    <x v="3493"/>
    <x v="3957"/>
    <x v="2081"/>
    <x v="372"/>
    <x v="27"/>
    <x v="160"/>
    <x v="110"/>
    <x v="0"/>
    <x v="98"/>
    <x v="103"/>
    <x v="6"/>
    <x v="134"/>
    <x v="659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0"/>
    <x v="64"/>
    <x v="103"/>
    <x v="0"/>
    <x v="54"/>
    <x v="90"/>
    <x v="90"/>
    <x v="86"/>
    <x v="86"/>
    <x v="0"/>
    <x v="3494"/>
    <x v="3958"/>
    <x v="1956"/>
    <x v="596"/>
    <x v="33"/>
    <x v="1888"/>
    <x v="132"/>
    <x v="0"/>
    <x v="10"/>
    <x v="148"/>
    <x v="7"/>
    <x v="150"/>
    <x v="143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0"/>
    <x v="67"/>
    <x v="106"/>
    <x v="0"/>
    <x v="57"/>
    <x v="93"/>
    <x v="93"/>
    <x v="89"/>
    <x v="89"/>
    <x v="0"/>
    <x v="3495"/>
    <x v="3959"/>
    <x v="2075"/>
    <x v="239"/>
    <x v="46"/>
    <x v="1853"/>
    <x v="97"/>
    <x v="1"/>
    <x v="101"/>
    <x v="13"/>
    <x v="3"/>
    <x v="52"/>
    <x v="73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0"/>
    <x v="24"/>
    <x v="109"/>
    <x v="0"/>
    <x v="21"/>
    <x v="96"/>
    <x v="96"/>
    <x v="92"/>
    <x v="92"/>
    <x v="0"/>
    <x v="3496"/>
    <x v="3960"/>
    <x v="675"/>
    <x v="165"/>
    <x v="41"/>
    <x v="1946"/>
    <x v="91"/>
    <x v="2"/>
    <x v="64"/>
    <x v="2"/>
    <x v="4"/>
    <x v="10"/>
    <x v="364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0"/>
    <x v="69"/>
    <x v="111"/>
    <x v="0"/>
    <x v="59"/>
    <x v="98"/>
    <x v="98"/>
    <x v="94"/>
    <x v="94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80"/>
    <x v="70"/>
    <x v="112"/>
    <x v="0"/>
    <x v="60"/>
    <x v="99"/>
    <x v="99"/>
    <x v="95"/>
    <x v="95"/>
    <x v="0"/>
    <x v="3497"/>
    <x v="3961"/>
    <x v="2082"/>
    <x v="146"/>
    <x v="52"/>
    <x v="303"/>
    <x v="93"/>
    <x v="2"/>
    <x v="158"/>
    <x v="18"/>
    <x v="1"/>
    <x v="334"/>
    <x v="12"/>
    <x v="0"/>
    <x v="0"/>
    <x v="2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0"/>
    <x v="71"/>
    <x v="113"/>
    <x v="0"/>
    <x v="61"/>
    <x v="100"/>
    <x v="100"/>
    <x v="96"/>
    <x v="96"/>
    <x v="0"/>
    <x v="1087"/>
    <x v="3962"/>
    <x v="1142"/>
    <x v="336"/>
    <x v="26"/>
    <x v="1612"/>
    <x v="76"/>
    <x v="2"/>
    <x v="20"/>
    <x v="6"/>
    <x v="1"/>
    <x v="177"/>
    <x v="263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80"/>
    <x v="70"/>
    <x v="117"/>
    <x v="2"/>
    <x v="60"/>
    <x v="104"/>
    <x v="104"/>
    <x v="100"/>
    <x v="100"/>
    <x v="0"/>
    <x v="3498"/>
    <x v="3963"/>
    <x v="1688"/>
    <x v="43"/>
    <x v="44"/>
    <x v="1947"/>
    <x v="299"/>
    <x v="7"/>
    <x v="214"/>
    <x v="2"/>
    <x v="4"/>
    <x v="472"/>
    <x v="148"/>
    <x v="0"/>
    <x v="0"/>
    <x v="24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0"/>
    <x v="67"/>
    <x v="118"/>
    <x v="2"/>
    <x v="57"/>
    <x v="105"/>
    <x v="105"/>
    <x v="101"/>
    <x v="101"/>
    <x v="0"/>
    <x v="2508"/>
    <x v="3964"/>
    <x v="1955"/>
    <x v="88"/>
    <x v="37"/>
    <x v="1948"/>
    <x v="143"/>
    <x v="1"/>
    <x v="141"/>
    <x v="65"/>
    <x v="0"/>
    <x v="437"/>
    <x v="7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0"/>
    <x v="64"/>
    <x v="119"/>
    <x v="2"/>
    <x v="54"/>
    <x v="106"/>
    <x v="106"/>
    <x v="102"/>
    <x v="102"/>
    <x v="0"/>
    <x v="3499"/>
    <x v="3965"/>
    <x v="813"/>
    <x v="263"/>
    <x v="107"/>
    <x v="1949"/>
    <x v="273"/>
    <x v="0"/>
    <x v="101"/>
    <x v="24"/>
    <x v="4"/>
    <x v="458"/>
    <x v="226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0"/>
    <x v="61"/>
    <x v="120"/>
    <x v="2"/>
    <x v="53"/>
    <x v="107"/>
    <x v="107"/>
    <x v="103"/>
    <x v="103"/>
    <x v="0"/>
    <x v="3500"/>
    <x v="3966"/>
    <x v="1400"/>
    <x v="89"/>
    <x v="93"/>
    <x v="1950"/>
    <x v="277"/>
    <x v="1"/>
    <x v="57"/>
    <x v="21"/>
    <x v="5"/>
    <x v="6"/>
    <x v="642"/>
    <x v="0"/>
    <x v="0"/>
    <x v="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0"/>
    <x v="72"/>
    <x v="121"/>
    <x v="0"/>
    <x v="62"/>
    <x v="108"/>
    <x v="108"/>
    <x v="104"/>
    <x v="104"/>
    <x v="0"/>
    <x v="3501"/>
    <x v="3967"/>
    <x v="563"/>
    <x v="522"/>
    <x v="77"/>
    <x v="1061"/>
    <x v="27"/>
    <x v="2"/>
    <x v="21"/>
    <x v="17"/>
    <x v="3"/>
    <x v="26"/>
    <x v="122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80"/>
    <x v="73"/>
    <x v="122"/>
    <x v="0"/>
    <x v="63"/>
    <x v="109"/>
    <x v="109"/>
    <x v="105"/>
    <x v="105"/>
    <x v="0"/>
    <x v="2822"/>
    <x v="3968"/>
    <x v="1104"/>
    <x v="613"/>
    <x v="52"/>
    <x v="881"/>
    <x v="49"/>
    <x v="2"/>
    <x v="72"/>
    <x v="16"/>
    <x v="0"/>
    <x v="131"/>
    <x v="319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80"/>
    <x v="72"/>
    <x v="123"/>
    <x v="0"/>
    <x v="64"/>
    <x v="110"/>
    <x v="110"/>
    <x v="106"/>
    <x v="106"/>
    <x v="0"/>
    <x v="3502"/>
    <x v="3969"/>
    <x v="1002"/>
    <x v="298"/>
    <x v="11"/>
    <x v="582"/>
    <x v="64"/>
    <x v="0"/>
    <x v="126"/>
    <x v="10"/>
    <x v="2"/>
    <x v="206"/>
    <x v="469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80"/>
    <x v="75"/>
    <x v="124"/>
    <x v="0"/>
    <x v="65"/>
    <x v="111"/>
    <x v="111"/>
    <x v="107"/>
    <x v="107"/>
    <x v="0"/>
    <x v="2125"/>
    <x v="3970"/>
    <x v="1955"/>
    <x v="75"/>
    <x v="4"/>
    <x v="1168"/>
    <x v="10"/>
    <x v="2"/>
    <x v="56"/>
    <x v="9"/>
    <x v="2"/>
    <x v="75"/>
    <x v="8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80"/>
    <x v="76"/>
    <x v="125"/>
    <x v="0"/>
    <x v="66"/>
    <x v="112"/>
    <x v="112"/>
    <x v="108"/>
    <x v="108"/>
    <x v="0"/>
    <x v="1525"/>
    <x v="3971"/>
    <x v="79"/>
    <x v="559"/>
    <x v="55"/>
    <x v="18"/>
    <x v="48"/>
    <x v="1"/>
    <x v="109"/>
    <x v="17"/>
    <x v="3"/>
    <x v="187"/>
    <x v="682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80"/>
    <x v="77"/>
    <x v="126"/>
    <x v="0"/>
    <x v="67"/>
    <x v="113"/>
    <x v="113"/>
    <x v="109"/>
    <x v="109"/>
    <x v="0"/>
    <x v="1889"/>
    <x v="3972"/>
    <x v="2083"/>
    <x v="740"/>
    <x v="48"/>
    <x v="1169"/>
    <x v="26"/>
    <x v="2"/>
    <x v="32"/>
    <x v="17"/>
    <x v="3"/>
    <x v="43"/>
    <x v="37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80"/>
    <x v="78"/>
    <x v="127"/>
    <x v="0"/>
    <x v="68"/>
    <x v="114"/>
    <x v="114"/>
    <x v="110"/>
    <x v="110"/>
    <x v="0"/>
    <x v="401"/>
    <x v="3973"/>
    <x v="600"/>
    <x v="73"/>
    <x v="18"/>
    <x v="1194"/>
    <x v="32"/>
    <x v="2"/>
    <x v="32"/>
    <x v="17"/>
    <x v="3"/>
    <x v="26"/>
    <x v="5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80"/>
    <x v="79"/>
    <x v="128"/>
    <x v="0"/>
    <x v="69"/>
    <x v="115"/>
    <x v="115"/>
    <x v="111"/>
    <x v="111"/>
    <x v="0"/>
    <x v="3417"/>
    <x v="3974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81"/>
    <x v="30"/>
    <x v="38"/>
    <x v="1"/>
    <x v="26"/>
    <x v="33"/>
    <x v="33"/>
    <x v="29"/>
    <x v="29"/>
    <x v="0"/>
    <x v="3503"/>
    <x v="3975"/>
    <x v="1151"/>
    <x v="346"/>
    <x v="15"/>
    <x v="1682"/>
    <x v="48"/>
    <x v="2"/>
    <x v="20"/>
    <x v="16"/>
    <x v="2"/>
    <x v="138"/>
    <x v="1228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1"/>
    <x v="34"/>
    <x v="42"/>
    <x v="0"/>
    <x v="30"/>
    <x v="37"/>
    <x v="37"/>
    <x v="33"/>
    <x v="33"/>
    <x v="0"/>
    <x v="3504"/>
    <x v="3976"/>
    <x v="2084"/>
    <x v="300"/>
    <x v="22"/>
    <x v="128"/>
    <x v="146"/>
    <x v="1"/>
    <x v="7"/>
    <x v="148"/>
    <x v="2"/>
    <x v="398"/>
    <x v="241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81"/>
    <x v="40"/>
    <x v="51"/>
    <x v="0"/>
    <x v="36"/>
    <x v="45"/>
    <x v="45"/>
    <x v="41"/>
    <x v="41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181"/>
    <x v="30"/>
    <x v="69"/>
    <x v="0"/>
    <x v="26"/>
    <x v="58"/>
    <x v="58"/>
    <x v="54"/>
    <x v="54"/>
    <x v="0"/>
    <x v="1815"/>
    <x v="3977"/>
    <x v="601"/>
    <x v="573"/>
    <x v="86"/>
    <x v="1722"/>
    <x v="29"/>
    <x v="2"/>
    <x v="20"/>
    <x v="18"/>
    <x v="2"/>
    <x v="21"/>
    <x v="493"/>
    <x v="0"/>
    <x v="0"/>
    <x v="8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1"/>
    <x v="50"/>
    <x v="73"/>
    <x v="0"/>
    <x v="44"/>
    <x v="62"/>
    <x v="62"/>
    <x v="58"/>
    <x v="58"/>
    <x v="0"/>
    <x v="3505"/>
    <x v="1596"/>
    <x v="685"/>
    <x v="341"/>
    <x v="86"/>
    <x v="130"/>
    <x v="49"/>
    <x v="2"/>
    <x v="121"/>
    <x v="18"/>
    <x v="2"/>
    <x v="204"/>
    <x v="969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1"/>
    <x v="18"/>
    <x v="88"/>
    <x v="0"/>
    <x v="18"/>
    <x v="75"/>
    <x v="75"/>
    <x v="71"/>
    <x v="71"/>
    <x v="0"/>
    <x v="3506"/>
    <x v="3978"/>
    <x v="696"/>
    <x v="225"/>
    <x v="36"/>
    <x v="990"/>
    <x v="300"/>
    <x v="2"/>
    <x v="43"/>
    <x v="52"/>
    <x v="0"/>
    <x v="380"/>
    <x v="549"/>
    <x v="0"/>
    <x v="0"/>
    <x v="1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81"/>
    <x v="50"/>
    <x v="89"/>
    <x v="2"/>
    <x v="44"/>
    <x v="76"/>
    <x v="76"/>
    <x v="72"/>
    <x v="72"/>
    <x v="0"/>
    <x v="3507"/>
    <x v="3979"/>
    <x v="1810"/>
    <x v="373"/>
    <x v="81"/>
    <x v="1951"/>
    <x v="288"/>
    <x v="0"/>
    <x v="144"/>
    <x v="9"/>
    <x v="1"/>
    <x v="453"/>
    <x v="482"/>
    <x v="0"/>
    <x v="0"/>
    <x v="1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1"/>
    <x v="24"/>
    <x v="94"/>
    <x v="2"/>
    <x v="21"/>
    <x v="81"/>
    <x v="81"/>
    <x v="77"/>
    <x v="77"/>
    <x v="0"/>
    <x v="3508"/>
    <x v="3980"/>
    <x v="1984"/>
    <x v="88"/>
    <x v="99"/>
    <x v="1952"/>
    <x v="161"/>
    <x v="2"/>
    <x v="128"/>
    <x v="5"/>
    <x v="0"/>
    <x v="79"/>
    <x v="39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1"/>
    <x v="59"/>
    <x v="97"/>
    <x v="0"/>
    <x v="51"/>
    <x v="84"/>
    <x v="84"/>
    <x v="80"/>
    <x v="80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181"/>
    <x v="61"/>
    <x v="99"/>
    <x v="0"/>
    <x v="53"/>
    <x v="86"/>
    <x v="86"/>
    <x v="82"/>
    <x v="82"/>
    <x v="0"/>
    <x v="3509"/>
    <x v="3981"/>
    <x v="2085"/>
    <x v="393"/>
    <x v="25"/>
    <x v="414"/>
    <x v="46"/>
    <x v="4"/>
    <x v="115"/>
    <x v="21"/>
    <x v="9"/>
    <x v="411"/>
    <x v="27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1"/>
    <x v="64"/>
    <x v="103"/>
    <x v="0"/>
    <x v="54"/>
    <x v="90"/>
    <x v="90"/>
    <x v="86"/>
    <x v="86"/>
    <x v="0"/>
    <x v="3510"/>
    <x v="3982"/>
    <x v="2086"/>
    <x v="481"/>
    <x v="28"/>
    <x v="1294"/>
    <x v="181"/>
    <x v="1"/>
    <x v="51"/>
    <x v="79"/>
    <x v="1"/>
    <x v="437"/>
    <x v="15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1"/>
    <x v="67"/>
    <x v="106"/>
    <x v="0"/>
    <x v="57"/>
    <x v="93"/>
    <x v="93"/>
    <x v="89"/>
    <x v="89"/>
    <x v="0"/>
    <x v="3511"/>
    <x v="3983"/>
    <x v="310"/>
    <x v="203"/>
    <x v="52"/>
    <x v="364"/>
    <x v="117"/>
    <x v="2"/>
    <x v="84"/>
    <x v="2"/>
    <x v="2"/>
    <x v="162"/>
    <x v="723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1"/>
    <x v="24"/>
    <x v="109"/>
    <x v="0"/>
    <x v="21"/>
    <x v="96"/>
    <x v="96"/>
    <x v="92"/>
    <x v="92"/>
    <x v="0"/>
    <x v="3512"/>
    <x v="644"/>
    <x v="88"/>
    <x v="555"/>
    <x v="67"/>
    <x v="1953"/>
    <x v="91"/>
    <x v="2"/>
    <x v="7"/>
    <x v="0"/>
    <x v="2"/>
    <x v="38"/>
    <x v="83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1"/>
    <x v="69"/>
    <x v="111"/>
    <x v="0"/>
    <x v="59"/>
    <x v="98"/>
    <x v="98"/>
    <x v="94"/>
    <x v="94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181"/>
    <x v="70"/>
    <x v="112"/>
    <x v="0"/>
    <x v="60"/>
    <x v="99"/>
    <x v="99"/>
    <x v="95"/>
    <x v="95"/>
    <x v="0"/>
    <x v="3513"/>
    <x v="3984"/>
    <x v="1338"/>
    <x v="639"/>
    <x v="43"/>
    <x v="1585"/>
    <x v="11"/>
    <x v="1"/>
    <x v="123"/>
    <x v="16"/>
    <x v="4"/>
    <x v="190"/>
    <x v="442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1"/>
    <x v="71"/>
    <x v="113"/>
    <x v="0"/>
    <x v="61"/>
    <x v="100"/>
    <x v="100"/>
    <x v="96"/>
    <x v="96"/>
    <x v="0"/>
    <x v="192"/>
    <x v="3985"/>
    <x v="1259"/>
    <x v="37"/>
    <x v="33"/>
    <x v="1954"/>
    <x v="79"/>
    <x v="1"/>
    <x v="72"/>
    <x v="26"/>
    <x v="0"/>
    <x v="131"/>
    <x v="64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81"/>
    <x v="70"/>
    <x v="117"/>
    <x v="2"/>
    <x v="60"/>
    <x v="104"/>
    <x v="104"/>
    <x v="100"/>
    <x v="100"/>
    <x v="0"/>
    <x v="3514"/>
    <x v="3986"/>
    <x v="1461"/>
    <x v="249"/>
    <x v="42"/>
    <x v="1955"/>
    <x v="301"/>
    <x v="0"/>
    <x v="215"/>
    <x v="8"/>
    <x v="5"/>
    <x v="473"/>
    <x v="89"/>
    <x v="0"/>
    <x v="0"/>
    <x v="17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1"/>
    <x v="67"/>
    <x v="118"/>
    <x v="2"/>
    <x v="57"/>
    <x v="105"/>
    <x v="105"/>
    <x v="101"/>
    <x v="101"/>
    <x v="0"/>
    <x v="2609"/>
    <x v="2386"/>
    <x v="560"/>
    <x v="102"/>
    <x v="37"/>
    <x v="1956"/>
    <x v="133"/>
    <x v="7"/>
    <x v="0"/>
    <x v="1"/>
    <x v="1"/>
    <x v="341"/>
    <x v="246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1"/>
    <x v="64"/>
    <x v="119"/>
    <x v="2"/>
    <x v="54"/>
    <x v="106"/>
    <x v="106"/>
    <x v="102"/>
    <x v="102"/>
    <x v="0"/>
    <x v="2577"/>
    <x v="3987"/>
    <x v="564"/>
    <x v="301"/>
    <x v="99"/>
    <x v="1957"/>
    <x v="239"/>
    <x v="2"/>
    <x v="128"/>
    <x v="27"/>
    <x v="5"/>
    <x v="474"/>
    <x v="334"/>
    <x v="0"/>
    <x v="0"/>
    <x v="2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1"/>
    <x v="61"/>
    <x v="120"/>
    <x v="2"/>
    <x v="53"/>
    <x v="107"/>
    <x v="107"/>
    <x v="103"/>
    <x v="103"/>
    <x v="0"/>
    <x v="738"/>
    <x v="3988"/>
    <x v="334"/>
    <x v="583"/>
    <x v="93"/>
    <x v="1958"/>
    <x v="154"/>
    <x v="1"/>
    <x v="6"/>
    <x v="63"/>
    <x v="4"/>
    <x v="152"/>
    <x v="4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1"/>
    <x v="72"/>
    <x v="121"/>
    <x v="0"/>
    <x v="62"/>
    <x v="108"/>
    <x v="108"/>
    <x v="104"/>
    <x v="104"/>
    <x v="0"/>
    <x v="3515"/>
    <x v="2449"/>
    <x v="321"/>
    <x v="664"/>
    <x v="100"/>
    <x v="1372"/>
    <x v="27"/>
    <x v="2"/>
    <x v="32"/>
    <x v="23"/>
    <x v="3"/>
    <x v="26"/>
    <x v="122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81"/>
    <x v="73"/>
    <x v="122"/>
    <x v="0"/>
    <x v="63"/>
    <x v="109"/>
    <x v="109"/>
    <x v="105"/>
    <x v="105"/>
    <x v="0"/>
    <x v="3516"/>
    <x v="3989"/>
    <x v="253"/>
    <x v="154"/>
    <x v="41"/>
    <x v="1593"/>
    <x v="72"/>
    <x v="2"/>
    <x v="60"/>
    <x v="16"/>
    <x v="3"/>
    <x v="115"/>
    <x v="78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81"/>
    <x v="72"/>
    <x v="123"/>
    <x v="0"/>
    <x v="64"/>
    <x v="110"/>
    <x v="110"/>
    <x v="106"/>
    <x v="106"/>
    <x v="0"/>
    <x v="2237"/>
    <x v="3990"/>
    <x v="1836"/>
    <x v="117"/>
    <x v="45"/>
    <x v="228"/>
    <x v="83"/>
    <x v="7"/>
    <x v="1"/>
    <x v="92"/>
    <x v="7"/>
    <x v="261"/>
    <x v="293"/>
    <x v="0"/>
    <x v="0"/>
    <x v="1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81"/>
    <x v="75"/>
    <x v="124"/>
    <x v="0"/>
    <x v="65"/>
    <x v="111"/>
    <x v="111"/>
    <x v="107"/>
    <x v="107"/>
    <x v="0"/>
    <x v="2693"/>
    <x v="3991"/>
    <x v="183"/>
    <x v="485"/>
    <x v="32"/>
    <x v="1888"/>
    <x v="17"/>
    <x v="2"/>
    <x v="64"/>
    <x v="26"/>
    <x v="2"/>
    <x v="91"/>
    <x v="13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81"/>
    <x v="76"/>
    <x v="125"/>
    <x v="0"/>
    <x v="66"/>
    <x v="112"/>
    <x v="112"/>
    <x v="108"/>
    <x v="108"/>
    <x v="0"/>
    <x v="1566"/>
    <x v="3992"/>
    <x v="939"/>
    <x v="579"/>
    <x v="20"/>
    <x v="470"/>
    <x v="29"/>
    <x v="2"/>
    <x v="75"/>
    <x v="17"/>
    <x v="2"/>
    <x v="138"/>
    <x v="1223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81"/>
    <x v="77"/>
    <x v="126"/>
    <x v="0"/>
    <x v="67"/>
    <x v="113"/>
    <x v="113"/>
    <x v="109"/>
    <x v="109"/>
    <x v="0"/>
    <x v="498"/>
    <x v="3993"/>
    <x v="286"/>
    <x v="293"/>
    <x v="22"/>
    <x v="818"/>
    <x v="12"/>
    <x v="0"/>
    <x v="72"/>
    <x v="22"/>
    <x v="3"/>
    <x v="136"/>
    <x v="109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81"/>
    <x v="78"/>
    <x v="127"/>
    <x v="0"/>
    <x v="68"/>
    <x v="114"/>
    <x v="114"/>
    <x v="110"/>
    <x v="110"/>
    <x v="0"/>
    <x v="442"/>
    <x v="3994"/>
    <x v="564"/>
    <x v="337"/>
    <x v="26"/>
    <x v="1959"/>
    <x v="56"/>
    <x v="0"/>
    <x v="56"/>
    <x v="31"/>
    <x v="3"/>
    <x v="136"/>
    <x v="105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81"/>
    <x v="79"/>
    <x v="128"/>
    <x v="0"/>
    <x v="69"/>
    <x v="115"/>
    <x v="115"/>
    <x v="111"/>
    <x v="111"/>
    <x v="0"/>
    <x v="3517"/>
    <x v="3995"/>
    <x v="77"/>
    <x v="136"/>
    <x v="49"/>
    <x v="1628"/>
    <x v="72"/>
    <x v="2"/>
    <x v="64"/>
    <x v="13"/>
    <x v="4"/>
    <x v="177"/>
    <x v="95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82"/>
    <x v="7"/>
    <x v="7"/>
    <x v="0"/>
    <x v="7"/>
    <x v="7"/>
    <x v="7"/>
    <x v="7"/>
    <x v="7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182"/>
    <x v="24"/>
    <x v="31"/>
    <x v="0"/>
    <x v="21"/>
    <x v="27"/>
    <x v="27"/>
    <x v="23"/>
    <x v="23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2"/>
    <x v="30"/>
    <x v="38"/>
    <x v="1"/>
    <x v="26"/>
    <x v="33"/>
    <x v="33"/>
    <x v="29"/>
    <x v="29"/>
    <x v="0"/>
    <x v="3518"/>
    <x v="3996"/>
    <x v="1302"/>
    <x v="33"/>
    <x v="143"/>
    <x v="1960"/>
    <x v="26"/>
    <x v="2"/>
    <x v="26"/>
    <x v="23"/>
    <x v="3"/>
    <x v="25"/>
    <x v="123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2"/>
    <x v="34"/>
    <x v="42"/>
    <x v="0"/>
    <x v="30"/>
    <x v="37"/>
    <x v="37"/>
    <x v="33"/>
    <x v="33"/>
    <x v="0"/>
    <x v="3519"/>
    <x v="3997"/>
    <x v="1258"/>
    <x v="420"/>
    <x v="32"/>
    <x v="363"/>
    <x v="119"/>
    <x v="7"/>
    <x v="99"/>
    <x v="41"/>
    <x v="0"/>
    <x v="398"/>
    <x v="1019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82"/>
    <x v="30"/>
    <x v="69"/>
    <x v="0"/>
    <x v="26"/>
    <x v="58"/>
    <x v="58"/>
    <x v="54"/>
    <x v="54"/>
    <x v="0"/>
    <x v="3520"/>
    <x v="3998"/>
    <x v="1164"/>
    <x v="169"/>
    <x v="85"/>
    <x v="1961"/>
    <x v="21"/>
    <x v="1"/>
    <x v="64"/>
    <x v="16"/>
    <x v="3"/>
    <x v="148"/>
    <x v="5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2"/>
    <x v="50"/>
    <x v="73"/>
    <x v="0"/>
    <x v="44"/>
    <x v="62"/>
    <x v="62"/>
    <x v="58"/>
    <x v="58"/>
    <x v="0"/>
    <x v="3521"/>
    <x v="3999"/>
    <x v="1432"/>
    <x v="175"/>
    <x v="75"/>
    <x v="777"/>
    <x v="49"/>
    <x v="2"/>
    <x v="42"/>
    <x v="19"/>
    <x v="1"/>
    <x v="14"/>
    <x v="765"/>
    <x v="0"/>
    <x v="0"/>
    <x v="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2"/>
    <x v="18"/>
    <x v="88"/>
    <x v="0"/>
    <x v="18"/>
    <x v="75"/>
    <x v="75"/>
    <x v="71"/>
    <x v="71"/>
    <x v="0"/>
    <x v="3522"/>
    <x v="4000"/>
    <x v="1474"/>
    <x v="142"/>
    <x v="67"/>
    <x v="1329"/>
    <x v="112"/>
    <x v="2"/>
    <x v="25"/>
    <x v="105"/>
    <x v="7"/>
    <x v="368"/>
    <x v="386"/>
    <x v="0"/>
    <x v="0"/>
    <x v="1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82"/>
    <x v="50"/>
    <x v="89"/>
    <x v="2"/>
    <x v="44"/>
    <x v="76"/>
    <x v="76"/>
    <x v="72"/>
    <x v="72"/>
    <x v="0"/>
    <x v="3523"/>
    <x v="4001"/>
    <x v="149"/>
    <x v="532"/>
    <x v="88"/>
    <x v="1962"/>
    <x v="140"/>
    <x v="4"/>
    <x v="71"/>
    <x v="13"/>
    <x v="2"/>
    <x v="140"/>
    <x v="133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2"/>
    <x v="24"/>
    <x v="94"/>
    <x v="2"/>
    <x v="21"/>
    <x v="81"/>
    <x v="81"/>
    <x v="77"/>
    <x v="77"/>
    <x v="0"/>
    <x v="3524"/>
    <x v="4002"/>
    <x v="933"/>
    <x v="136"/>
    <x v="130"/>
    <x v="1963"/>
    <x v="175"/>
    <x v="1"/>
    <x v="110"/>
    <x v="59"/>
    <x v="1"/>
    <x v="145"/>
    <x v="152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2"/>
    <x v="61"/>
    <x v="99"/>
    <x v="0"/>
    <x v="53"/>
    <x v="86"/>
    <x v="86"/>
    <x v="82"/>
    <x v="82"/>
    <x v="0"/>
    <x v="3525"/>
    <x v="4003"/>
    <x v="2087"/>
    <x v="100"/>
    <x v="25"/>
    <x v="749"/>
    <x v="202"/>
    <x v="1"/>
    <x v="8"/>
    <x v="69"/>
    <x v="11"/>
    <x v="208"/>
    <x v="835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2"/>
    <x v="64"/>
    <x v="103"/>
    <x v="0"/>
    <x v="54"/>
    <x v="90"/>
    <x v="90"/>
    <x v="86"/>
    <x v="86"/>
    <x v="0"/>
    <x v="3526"/>
    <x v="4004"/>
    <x v="1973"/>
    <x v="471"/>
    <x v="33"/>
    <x v="455"/>
    <x v="164"/>
    <x v="2"/>
    <x v="67"/>
    <x v="134"/>
    <x v="5"/>
    <x v="320"/>
    <x v="148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2"/>
    <x v="67"/>
    <x v="106"/>
    <x v="0"/>
    <x v="57"/>
    <x v="93"/>
    <x v="93"/>
    <x v="89"/>
    <x v="89"/>
    <x v="0"/>
    <x v="3527"/>
    <x v="4005"/>
    <x v="178"/>
    <x v="215"/>
    <x v="58"/>
    <x v="787"/>
    <x v="150"/>
    <x v="1"/>
    <x v="44"/>
    <x v="15"/>
    <x v="1"/>
    <x v="218"/>
    <x v="328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2"/>
    <x v="24"/>
    <x v="109"/>
    <x v="0"/>
    <x v="21"/>
    <x v="96"/>
    <x v="96"/>
    <x v="92"/>
    <x v="92"/>
    <x v="0"/>
    <x v="3528"/>
    <x v="4006"/>
    <x v="724"/>
    <x v="139"/>
    <x v="63"/>
    <x v="1964"/>
    <x v="25"/>
    <x v="2"/>
    <x v="75"/>
    <x v="9"/>
    <x v="1"/>
    <x v="148"/>
    <x v="99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2"/>
    <x v="70"/>
    <x v="112"/>
    <x v="0"/>
    <x v="60"/>
    <x v="99"/>
    <x v="99"/>
    <x v="95"/>
    <x v="95"/>
    <x v="0"/>
    <x v="3529"/>
    <x v="4007"/>
    <x v="355"/>
    <x v="192"/>
    <x v="43"/>
    <x v="776"/>
    <x v="117"/>
    <x v="2"/>
    <x v="98"/>
    <x v="17"/>
    <x v="3"/>
    <x v="252"/>
    <x v="300"/>
    <x v="0"/>
    <x v="0"/>
    <x v="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2"/>
    <x v="71"/>
    <x v="113"/>
    <x v="0"/>
    <x v="61"/>
    <x v="100"/>
    <x v="100"/>
    <x v="96"/>
    <x v="96"/>
    <x v="0"/>
    <x v="1351"/>
    <x v="4008"/>
    <x v="196"/>
    <x v="555"/>
    <x v="24"/>
    <x v="1359"/>
    <x v="106"/>
    <x v="2"/>
    <x v="20"/>
    <x v="26"/>
    <x v="2"/>
    <x v="50"/>
    <x v="17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82"/>
    <x v="70"/>
    <x v="117"/>
    <x v="2"/>
    <x v="60"/>
    <x v="104"/>
    <x v="104"/>
    <x v="100"/>
    <x v="100"/>
    <x v="0"/>
    <x v="3530"/>
    <x v="4009"/>
    <x v="2088"/>
    <x v="494"/>
    <x v="93"/>
    <x v="1965"/>
    <x v="63"/>
    <x v="1"/>
    <x v="216"/>
    <x v="8"/>
    <x v="5"/>
    <x v="475"/>
    <x v="391"/>
    <x v="0"/>
    <x v="0"/>
    <x v="3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2"/>
    <x v="67"/>
    <x v="118"/>
    <x v="2"/>
    <x v="57"/>
    <x v="105"/>
    <x v="105"/>
    <x v="101"/>
    <x v="101"/>
    <x v="0"/>
    <x v="3531"/>
    <x v="4010"/>
    <x v="2046"/>
    <x v="585"/>
    <x v="47"/>
    <x v="1966"/>
    <x v="143"/>
    <x v="7"/>
    <x v="1"/>
    <x v="6"/>
    <x v="3"/>
    <x v="189"/>
    <x v="598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2"/>
    <x v="64"/>
    <x v="119"/>
    <x v="2"/>
    <x v="54"/>
    <x v="106"/>
    <x v="106"/>
    <x v="102"/>
    <x v="102"/>
    <x v="0"/>
    <x v="3532"/>
    <x v="4011"/>
    <x v="1259"/>
    <x v="159"/>
    <x v="97"/>
    <x v="1967"/>
    <x v="245"/>
    <x v="1"/>
    <x v="57"/>
    <x v="99"/>
    <x v="7"/>
    <x v="325"/>
    <x v="18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2"/>
    <x v="61"/>
    <x v="120"/>
    <x v="2"/>
    <x v="53"/>
    <x v="107"/>
    <x v="107"/>
    <x v="103"/>
    <x v="103"/>
    <x v="0"/>
    <x v="3533"/>
    <x v="4012"/>
    <x v="2046"/>
    <x v="310"/>
    <x v="47"/>
    <x v="1968"/>
    <x v="289"/>
    <x v="1"/>
    <x v="28"/>
    <x v="43"/>
    <x v="7"/>
    <x v="476"/>
    <x v="28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2"/>
    <x v="72"/>
    <x v="121"/>
    <x v="0"/>
    <x v="62"/>
    <x v="108"/>
    <x v="108"/>
    <x v="104"/>
    <x v="104"/>
    <x v="0"/>
    <x v="3534"/>
    <x v="4013"/>
    <x v="563"/>
    <x v="173"/>
    <x v="101"/>
    <x v="1969"/>
    <x v="32"/>
    <x v="2"/>
    <x v="32"/>
    <x v="17"/>
    <x v="3"/>
    <x v="26"/>
    <x v="123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82"/>
    <x v="73"/>
    <x v="122"/>
    <x v="0"/>
    <x v="63"/>
    <x v="109"/>
    <x v="109"/>
    <x v="105"/>
    <x v="105"/>
    <x v="0"/>
    <x v="3535"/>
    <x v="4014"/>
    <x v="1124"/>
    <x v="397"/>
    <x v="46"/>
    <x v="437"/>
    <x v="82"/>
    <x v="2"/>
    <x v="60"/>
    <x v="18"/>
    <x v="2"/>
    <x v="184"/>
    <x v="60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82"/>
    <x v="72"/>
    <x v="123"/>
    <x v="0"/>
    <x v="64"/>
    <x v="110"/>
    <x v="110"/>
    <x v="106"/>
    <x v="106"/>
    <x v="0"/>
    <x v="1682"/>
    <x v="4015"/>
    <x v="655"/>
    <x v="478"/>
    <x v="17"/>
    <x v="784"/>
    <x v="62"/>
    <x v="0"/>
    <x v="115"/>
    <x v="4"/>
    <x v="0"/>
    <x v="205"/>
    <x v="478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82"/>
    <x v="75"/>
    <x v="124"/>
    <x v="0"/>
    <x v="65"/>
    <x v="111"/>
    <x v="111"/>
    <x v="107"/>
    <x v="107"/>
    <x v="0"/>
    <x v="471"/>
    <x v="4016"/>
    <x v="901"/>
    <x v="488"/>
    <x v="4"/>
    <x v="1970"/>
    <x v="74"/>
    <x v="1"/>
    <x v="20"/>
    <x v="15"/>
    <x v="3"/>
    <x v="19"/>
    <x v="247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56"/>
    <x v="56"/>
    <x v="65"/>
  </r>
  <r>
    <x v="182"/>
    <x v="76"/>
    <x v="125"/>
    <x v="0"/>
    <x v="66"/>
    <x v="112"/>
    <x v="112"/>
    <x v="108"/>
    <x v="108"/>
    <x v="0"/>
    <x v="884"/>
    <x v="3408"/>
    <x v="867"/>
    <x v="412"/>
    <x v="19"/>
    <x v="544"/>
    <x v="33"/>
    <x v="1"/>
    <x v="53"/>
    <x v="18"/>
    <x v="3"/>
    <x v="170"/>
    <x v="511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82"/>
    <x v="77"/>
    <x v="126"/>
    <x v="0"/>
    <x v="67"/>
    <x v="113"/>
    <x v="113"/>
    <x v="109"/>
    <x v="109"/>
    <x v="0"/>
    <x v="510"/>
    <x v="4017"/>
    <x v="255"/>
    <x v="444"/>
    <x v="45"/>
    <x v="242"/>
    <x v="11"/>
    <x v="1"/>
    <x v="17"/>
    <x v="19"/>
    <x v="3"/>
    <x v="84"/>
    <x v="1007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82"/>
    <x v="78"/>
    <x v="127"/>
    <x v="0"/>
    <x v="68"/>
    <x v="114"/>
    <x v="114"/>
    <x v="110"/>
    <x v="110"/>
    <x v="0"/>
    <x v="511"/>
    <x v="4018"/>
    <x v="644"/>
    <x v="564"/>
    <x v="22"/>
    <x v="1350"/>
    <x v="19"/>
    <x v="2"/>
    <x v="7"/>
    <x v="3"/>
    <x v="3"/>
    <x v="120"/>
    <x v="5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82"/>
    <x v="79"/>
    <x v="128"/>
    <x v="0"/>
    <x v="69"/>
    <x v="115"/>
    <x v="115"/>
    <x v="111"/>
    <x v="111"/>
    <x v="0"/>
    <x v="3536"/>
    <x v="4019"/>
    <x v="1124"/>
    <x v="30"/>
    <x v="33"/>
    <x v="1971"/>
    <x v="66"/>
    <x v="1"/>
    <x v="10"/>
    <x v="22"/>
    <x v="3"/>
    <x v="11"/>
    <x v="50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83"/>
    <x v="24"/>
    <x v="31"/>
    <x v="0"/>
    <x v="21"/>
    <x v="27"/>
    <x v="27"/>
    <x v="23"/>
    <x v="23"/>
    <x v="0"/>
    <x v="3417"/>
    <x v="3865"/>
    <x v="2065"/>
    <x v="734"/>
    <x v="139"/>
    <x v="1911"/>
    <x v="27"/>
    <x v="2"/>
    <x v="32"/>
    <x v="17"/>
    <x v="2"/>
    <x v="26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3"/>
    <x v="30"/>
    <x v="38"/>
    <x v="1"/>
    <x v="26"/>
    <x v="33"/>
    <x v="33"/>
    <x v="29"/>
    <x v="29"/>
    <x v="0"/>
    <x v="3537"/>
    <x v="4020"/>
    <x v="371"/>
    <x v="72"/>
    <x v="144"/>
    <x v="1972"/>
    <x v="44"/>
    <x v="2"/>
    <x v="26"/>
    <x v="18"/>
    <x v="3"/>
    <x v="42"/>
    <x v="123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3"/>
    <x v="34"/>
    <x v="42"/>
    <x v="0"/>
    <x v="30"/>
    <x v="37"/>
    <x v="37"/>
    <x v="33"/>
    <x v="33"/>
    <x v="0"/>
    <x v="3538"/>
    <x v="4021"/>
    <x v="1201"/>
    <x v="285"/>
    <x v="39"/>
    <x v="929"/>
    <x v="134"/>
    <x v="0"/>
    <x v="7"/>
    <x v="178"/>
    <x v="3"/>
    <x v="159"/>
    <x v="101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83"/>
    <x v="31"/>
    <x v="55"/>
    <x v="0"/>
    <x v="27"/>
    <x v="49"/>
    <x v="49"/>
    <x v="45"/>
    <x v="45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183"/>
    <x v="30"/>
    <x v="69"/>
    <x v="0"/>
    <x v="26"/>
    <x v="58"/>
    <x v="58"/>
    <x v="54"/>
    <x v="54"/>
    <x v="0"/>
    <x v="3539"/>
    <x v="4022"/>
    <x v="542"/>
    <x v="125"/>
    <x v="75"/>
    <x v="1877"/>
    <x v="33"/>
    <x v="2"/>
    <x v="5"/>
    <x v="19"/>
    <x v="3"/>
    <x v="122"/>
    <x v="99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3"/>
    <x v="49"/>
    <x v="72"/>
    <x v="0"/>
    <x v="43"/>
    <x v="61"/>
    <x v="61"/>
    <x v="57"/>
    <x v="57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83"/>
    <x v="50"/>
    <x v="73"/>
    <x v="0"/>
    <x v="44"/>
    <x v="62"/>
    <x v="62"/>
    <x v="58"/>
    <x v="58"/>
    <x v="0"/>
    <x v="3540"/>
    <x v="4023"/>
    <x v="2089"/>
    <x v="282"/>
    <x v="92"/>
    <x v="1229"/>
    <x v="15"/>
    <x v="2"/>
    <x v="45"/>
    <x v="16"/>
    <x v="3"/>
    <x v="162"/>
    <x v="210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3"/>
    <x v="30"/>
    <x v="77"/>
    <x v="0"/>
    <x v="26"/>
    <x v="66"/>
    <x v="66"/>
    <x v="62"/>
    <x v="62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3"/>
    <x v="18"/>
    <x v="88"/>
    <x v="0"/>
    <x v="18"/>
    <x v="75"/>
    <x v="75"/>
    <x v="71"/>
    <x v="71"/>
    <x v="0"/>
    <x v="3541"/>
    <x v="4024"/>
    <x v="1121"/>
    <x v="226"/>
    <x v="63"/>
    <x v="787"/>
    <x v="302"/>
    <x v="2"/>
    <x v="66"/>
    <x v="46"/>
    <x v="5"/>
    <x v="393"/>
    <x v="105"/>
    <x v="0"/>
    <x v="0"/>
    <x v="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83"/>
    <x v="50"/>
    <x v="89"/>
    <x v="2"/>
    <x v="44"/>
    <x v="76"/>
    <x v="76"/>
    <x v="72"/>
    <x v="72"/>
    <x v="0"/>
    <x v="3542"/>
    <x v="4025"/>
    <x v="328"/>
    <x v="239"/>
    <x v="66"/>
    <x v="1973"/>
    <x v="183"/>
    <x v="1"/>
    <x v="78"/>
    <x v="31"/>
    <x v="1"/>
    <x v="0"/>
    <x v="96"/>
    <x v="0"/>
    <x v="0"/>
    <x v="9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3"/>
    <x v="24"/>
    <x v="94"/>
    <x v="2"/>
    <x v="21"/>
    <x v="81"/>
    <x v="81"/>
    <x v="77"/>
    <x v="77"/>
    <x v="0"/>
    <x v="3543"/>
    <x v="4026"/>
    <x v="1516"/>
    <x v="89"/>
    <x v="145"/>
    <x v="1974"/>
    <x v="188"/>
    <x v="2"/>
    <x v="128"/>
    <x v="92"/>
    <x v="1"/>
    <x v="264"/>
    <x v="81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3"/>
    <x v="60"/>
    <x v="98"/>
    <x v="0"/>
    <x v="52"/>
    <x v="85"/>
    <x v="85"/>
    <x v="81"/>
    <x v="81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83"/>
    <x v="61"/>
    <x v="99"/>
    <x v="0"/>
    <x v="53"/>
    <x v="86"/>
    <x v="86"/>
    <x v="82"/>
    <x v="82"/>
    <x v="0"/>
    <x v="3544"/>
    <x v="4027"/>
    <x v="1697"/>
    <x v="221"/>
    <x v="30"/>
    <x v="575"/>
    <x v="59"/>
    <x v="2"/>
    <x v="121"/>
    <x v="66"/>
    <x v="10"/>
    <x v="271"/>
    <x v="853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3"/>
    <x v="64"/>
    <x v="103"/>
    <x v="0"/>
    <x v="54"/>
    <x v="90"/>
    <x v="90"/>
    <x v="86"/>
    <x v="86"/>
    <x v="0"/>
    <x v="3545"/>
    <x v="4028"/>
    <x v="964"/>
    <x v="434"/>
    <x v="28"/>
    <x v="1294"/>
    <x v="209"/>
    <x v="0"/>
    <x v="124"/>
    <x v="126"/>
    <x v="7"/>
    <x v="390"/>
    <x v="18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3"/>
    <x v="65"/>
    <x v="104"/>
    <x v="0"/>
    <x v="55"/>
    <x v="91"/>
    <x v="91"/>
    <x v="87"/>
    <x v="87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83"/>
    <x v="67"/>
    <x v="106"/>
    <x v="0"/>
    <x v="57"/>
    <x v="93"/>
    <x v="93"/>
    <x v="89"/>
    <x v="89"/>
    <x v="0"/>
    <x v="3546"/>
    <x v="4029"/>
    <x v="2068"/>
    <x v="169"/>
    <x v="58"/>
    <x v="1254"/>
    <x v="91"/>
    <x v="2"/>
    <x v="130"/>
    <x v="9"/>
    <x v="2"/>
    <x v="141"/>
    <x v="36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3"/>
    <x v="24"/>
    <x v="109"/>
    <x v="0"/>
    <x v="21"/>
    <x v="96"/>
    <x v="96"/>
    <x v="92"/>
    <x v="92"/>
    <x v="0"/>
    <x v="3547"/>
    <x v="811"/>
    <x v="2090"/>
    <x v="530"/>
    <x v="36"/>
    <x v="1975"/>
    <x v="94"/>
    <x v="1"/>
    <x v="5"/>
    <x v="7"/>
    <x v="2"/>
    <x v="11"/>
    <x v="1005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3"/>
    <x v="70"/>
    <x v="112"/>
    <x v="0"/>
    <x v="60"/>
    <x v="99"/>
    <x v="99"/>
    <x v="95"/>
    <x v="95"/>
    <x v="0"/>
    <x v="3548"/>
    <x v="4030"/>
    <x v="548"/>
    <x v="423"/>
    <x v="41"/>
    <x v="1334"/>
    <x v="117"/>
    <x v="0"/>
    <x v="101"/>
    <x v="18"/>
    <x v="1"/>
    <x v="162"/>
    <x v="850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3"/>
    <x v="71"/>
    <x v="113"/>
    <x v="0"/>
    <x v="61"/>
    <x v="100"/>
    <x v="100"/>
    <x v="96"/>
    <x v="96"/>
    <x v="0"/>
    <x v="388"/>
    <x v="4031"/>
    <x v="500"/>
    <x v="240"/>
    <x v="33"/>
    <x v="772"/>
    <x v="106"/>
    <x v="1"/>
    <x v="48"/>
    <x v="13"/>
    <x v="2"/>
    <x v="131"/>
    <x v="24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83"/>
    <x v="70"/>
    <x v="117"/>
    <x v="2"/>
    <x v="60"/>
    <x v="104"/>
    <x v="104"/>
    <x v="100"/>
    <x v="100"/>
    <x v="0"/>
    <x v="3549"/>
    <x v="4032"/>
    <x v="1495"/>
    <x v="200"/>
    <x v="60"/>
    <x v="1976"/>
    <x v="303"/>
    <x v="7"/>
    <x v="217"/>
    <x v="35"/>
    <x v="7"/>
    <x v="477"/>
    <x v="729"/>
    <x v="0"/>
    <x v="0"/>
    <x v="11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3"/>
    <x v="67"/>
    <x v="118"/>
    <x v="2"/>
    <x v="57"/>
    <x v="105"/>
    <x v="105"/>
    <x v="101"/>
    <x v="101"/>
    <x v="0"/>
    <x v="3550"/>
    <x v="4033"/>
    <x v="734"/>
    <x v="165"/>
    <x v="37"/>
    <x v="1977"/>
    <x v="210"/>
    <x v="7"/>
    <x v="62"/>
    <x v="6"/>
    <x v="0"/>
    <x v="241"/>
    <x v="65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3"/>
    <x v="64"/>
    <x v="119"/>
    <x v="2"/>
    <x v="54"/>
    <x v="106"/>
    <x v="106"/>
    <x v="102"/>
    <x v="102"/>
    <x v="0"/>
    <x v="3551"/>
    <x v="4034"/>
    <x v="88"/>
    <x v="343"/>
    <x v="146"/>
    <x v="1978"/>
    <x v="180"/>
    <x v="1"/>
    <x v="94"/>
    <x v="76"/>
    <x v="0"/>
    <x v="478"/>
    <x v="453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3"/>
    <x v="61"/>
    <x v="120"/>
    <x v="2"/>
    <x v="53"/>
    <x v="107"/>
    <x v="107"/>
    <x v="103"/>
    <x v="103"/>
    <x v="0"/>
    <x v="2987"/>
    <x v="4035"/>
    <x v="1858"/>
    <x v="127"/>
    <x v="66"/>
    <x v="1979"/>
    <x v="130"/>
    <x v="0"/>
    <x v="6"/>
    <x v="21"/>
    <x v="1"/>
    <x v="95"/>
    <x v="1233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3"/>
    <x v="72"/>
    <x v="121"/>
    <x v="0"/>
    <x v="62"/>
    <x v="108"/>
    <x v="108"/>
    <x v="104"/>
    <x v="104"/>
    <x v="0"/>
    <x v="3552"/>
    <x v="4036"/>
    <x v="257"/>
    <x v="341"/>
    <x v="60"/>
    <x v="1184"/>
    <x v="38"/>
    <x v="2"/>
    <x v="19"/>
    <x v="17"/>
    <x v="3"/>
    <x v="164"/>
    <x v="102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83"/>
    <x v="73"/>
    <x v="122"/>
    <x v="0"/>
    <x v="63"/>
    <x v="109"/>
    <x v="109"/>
    <x v="105"/>
    <x v="105"/>
    <x v="0"/>
    <x v="3553"/>
    <x v="4037"/>
    <x v="1350"/>
    <x v="29"/>
    <x v="51"/>
    <x v="762"/>
    <x v="72"/>
    <x v="2"/>
    <x v="9"/>
    <x v="23"/>
    <x v="3"/>
    <x v="187"/>
    <x v="420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83"/>
    <x v="72"/>
    <x v="123"/>
    <x v="0"/>
    <x v="64"/>
    <x v="110"/>
    <x v="110"/>
    <x v="106"/>
    <x v="106"/>
    <x v="0"/>
    <x v="2812"/>
    <x v="4038"/>
    <x v="2091"/>
    <x v="165"/>
    <x v="18"/>
    <x v="745"/>
    <x v="210"/>
    <x v="1"/>
    <x v="45"/>
    <x v="68"/>
    <x v="0"/>
    <x v="347"/>
    <x v="188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83"/>
    <x v="75"/>
    <x v="124"/>
    <x v="0"/>
    <x v="65"/>
    <x v="111"/>
    <x v="111"/>
    <x v="107"/>
    <x v="107"/>
    <x v="0"/>
    <x v="1787"/>
    <x v="920"/>
    <x v="1033"/>
    <x v="84"/>
    <x v="55"/>
    <x v="768"/>
    <x v="17"/>
    <x v="2"/>
    <x v="72"/>
    <x v="8"/>
    <x v="5"/>
    <x v="15"/>
    <x v="2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83"/>
    <x v="76"/>
    <x v="125"/>
    <x v="0"/>
    <x v="66"/>
    <x v="112"/>
    <x v="112"/>
    <x v="108"/>
    <x v="108"/>
    <x v="0"/>
    <x v="1374"/>
    <x v="4039"/>
    <x v="2071"/>
    <x v="741"/>
    <x v="10"/>
    <x v="1163"/>
    <x v="68"/>
    <x v="1"/>
    <x v="53"/>
    <x v="18"/>
    <x v="2"/>
    <x v="49"/>
    <x v="22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83"/>
    <x v="77"/>
    <x v="126"/>
    <x v="0"/>
    <x v="67"/>
    <x v="113"/>
    <x v="113"/>
    <x v="109"/>
    <x v="109"/>
    <x v="0"/>
    <x v="3554"/>
    <x v="4040"/>
    <x v="1574"/>
    <x v="348"/>
    <x v="48"/>
    <x v="1188"/>
    <x v="19"/>
    <x v="1"/>
    <x v="11"/>
    <x v="23"/>
    <x v="3"/>
    <x v="86"/>
    <x v="9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83"/>
    <x v="78"/>
    <x v="127"/>
    <x v="0"/>
    <x v="68"/>
    <x v="114"/>
    <x v="114"/>
    <x v="110"/>
    <x v="110"/>
    <x v="0"/>
    <x v="1791"/>
    <x v="263"/>
    <x v="2092"/>
    <x v="545"/>
    <x v="45"/>
    <x v="1728"/>
    <x v="91"/>
    <x v="1"/>
    <x v="69"/>
    <x v="2"/>
    <x v="3"/>
    <x v="68"/>
    <x v="442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1"/>
    <x v="1"/>
    <x v="57"/>
    <x v="57"/>
    <x v="68"/>
  </r>
  <r>
    <x v="183"/>
    <x v="79"/>
    <x v="128"/>
    <x v="0"/>
    <x v="69"/>
    <x v="115"/>
    <x v="115"/>
    <x v="111"/>
    <x v="111"/>
    <x v="0"/>
    <x v="3555"/>
    <x v="4041"/>
    <x v="338"/>
    <x v="417"/>
    <x v="28"/>
    <x v="1980"/>
    <x v="13"/>
    <x v="0"/>
    <x v="61"/>
    <x v="15"/>
    <x v="2"/>
    <x v="206"/>
    <x v="316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84"/>
    <x v="30"/>
    <x v="38"/>
    <x v="1"/>
    <x v="26"/>
    <x v="33"/>
    <x v="33"/>
    <x v="29"/>
    <x v="29"/>
    <x v="0"/>
    <x v="3556"/>
    <x v="4042"/>
    <x v="363"/>
    <x v="614"/>
    <x v="147"/>
    <x v="1981"/>
    <x v="44"/>
    <x v="2"/>
    <x v="11"/>
    <x v="17"/>
    <x v="3"/>
    <x v="164"/>
    <x v="123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4"/>
    <x v="34"/>
    <x v="42"/>
    <x v="0"/>
    <x v="30"/>
    <x v="37"/>
    <x v="37"/>
    <x v="33"/>
    <x v="33"/>
    <x v="0"/>
    <x v="3557"/>
    <x v="4043"/>
    <x v="1940"/>
    <x v="67"/>
    <x v="65"/>
    <x v="1031"/>
    <x v="46"/>
    <x v="7"/>
    <x v="98"/>
    <x v="168"/>
    <x v="2"/>
    <x v="478"/>
    <x v="4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84"/>
    <x v="30"/>
    <x v="69"/>
    <x v="0"/>
    <x v="26"/>
    <x v="58"/>
    <x v="58"/>
    <x v="54"/>
    <x v="54"/>
    <x v="0"/>
    <x v="3558"/>
    <x v="4044"/>
    <x v="1693"/>
    <x v="435"/>
    <x v="42"/>
    <x v="1632"/>
    <x v="37"/>
    <x v="2"/>
    <x v="60"/>
    <x v="16"/>
    <x v="3"/>
    <x v="46"/>
    <x v="121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4"/>
    <x v="49"/>
    <x v="72"/>
    <x v="0"/>
    <x v="43"/>
    <x v="61"/>
    <x v="61"/>
    <x v="57"/>
    <x v="57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184"/>
    <x v="50"/>
    <x v="73"/>
    <x v="0"/>
    <x v="44"/>
    <x v="62"/>
    <x v="62"/>
    <x v="58"/>
    <x v="58"/>
    <x v="0"/>
    <x v="3559"/>
    <x v="2188"/>
    <x v="847"/>
    <x v="154"/>
    <x v="92"/>
    <x v="1451"/>
    <x v="21"/>
    <x v="2"/>
    <x v="56"/>
    <x v="17"/>
    <x v="3"/>
    <x v="115"/>
    <x v="11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4"/>
    <x v="55"/>
    <x v="84"/>
    <x v="0"/>
    <x v="47"/>
    <x v="73"/>
    <x v="73"/>
    <x v="69"/>
    <x v="69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84"/>
    <x v="18"/>
    <x v="88"/>
    <x v="0"/>
    <x v="18"/>
    <x v="75"/>
    <x v="75"/>
    <x v="71"/>
    <x v="71"/>
    <x v="0"/>
    <x v="3560"/>
    <x v="4045"/>
    <x v="1717"/>
    <x v="629"/>
    <x v="36"/>
    <x v="1982"/>
    <x v="304"/>
    <x v="2"/>
    <x v="125"/>
    <x v="30"/>
    <x v="4"/>
    <x v="364"/>
    <x v="275"/>
    <x v="0"/>
    <x v="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84"/>
    <x v="50"/>
    <x v="89"/>
    <x v="2"/>
    <x v="44"/>
    <x v="76"/>
    <x v="76"/>
    <x v="72"/>
    <x v="72"/>
    <x v="0"/>
    <x v="3561"/>
    <x v="4046"/>
    <x v="439"/>
    <x v="542"/>
    <x v="89"/>
    <x v="1796"/>
    <x v="199"/>
    <x v="7"/>
    <x v="63"/>
    <x v="8"/>
    <x v="0"/>
    <x v="292"/>
    <x v="499"/>
    <x v="0"/>
    <x v="0"/>
    <x v="3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4"/>
    <x v="24"/>
    <x v="94"/>
    <x v="2"/>
    <x v="21"/>
    <x v="81"/>
    <x v="81"/>
    <x v="77"/>
    <x v="77"/>
    <x v="0"/>
    <x v="3562"/>
    <x v="4047"/>
    <x v="88"/>
    <x v="179"/>
    <x v="148"/>
    <x v="1983"/>
    <x v="127"/>
    <x v="1"/>
    <x v="110"/>
    <x v="58"/>
    <x v="3"/>
    <x v="411"/>
    <x v="314"/>
    <x v="0"/>
    <x v="0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4"/>
    <x v="60"/>
    <x v="98"/>
    <x v="0"/>
    <x v="52"/>
    <x v="85"/>
    <x v="85"/>
    <x v="81"/>
    <x v="81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84"/>
    <x v="61"/>
    <x v="99"/>
    <x v="0"/>
    <x v="53"/>
    <x v="86"/>
    <x v="86"/>
    <x v="82"/>
    <x v="82"/>
    <x v="0"/>
    <x v="3563"/>
    <x v="4048"/>
    <x v="1185"/>
    <x v="190"/>
    <x v="25"/>
    <x v="200"/>
    <x v="161"/>
    <x v="0"/>
    <x v="114"/>
    <x v="103"/>
    <x v="7"/>
    <x v="435"/>
    <x v="441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4"/>
    <x v="64"/>
    <x v="103"/>
    <x v="0"/>
    <x v="54"/>
    <x v="90"/>
    <x v="90"/>
    <x v="86"/>
    <x v="86"/>
    <x v="0"/>
    <x v="3564"/>
    <x v="4049"/>
    <x v="2093"/>
    <x v="109"/>
    <x v="28"/>
    <x v="735"/>
    <x v="143"/>
    <x v="0"/>
    <x v="73"/>
    <x v="71"/>
    <x v="7"/>
    <x v="198"/>
    <x v="273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4"/>
    <x v="65"/>
    <x v="104"/>
    <x v="0"/>
    <x v="55"/>
    <x v="91"/>
    <x v="91"/>
    <x v="87"/>
    <x v="87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184"/>
    <x v="67"/>
    <x v="106"/>
    <x v="0"/>
    <x v="57"/>
    <x v="93"/>
    <x v="93"/>
    <x v="89"/>
    <x v="89"/>
    <x v="0"/>
    <x v="3565"/>
    <x v="4050"/>
    <x v="290"/>
    <x v="596"/>
    <x v="52"/>
    <x v="1984"/>
    <x v="206"/>
    <x v="2"/>
    <x v="112"/>
    <x v="9"/>
    <x v="3"/>
    <x v="100"/>
    <x v="71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4"/>
    <x v="24"/>
    <x v="109"/>
    <x v="0"/>
    <x v="21"/>
    <x v="96"/>
    <x v="96"/>
    <x v="92"/>
    <x v="92"/>
    <x v="0"/>
    <x v="3566"/>
    <x v="4051"/>
    <x v="509"/>
    <x v="420"/>
    <x v="67"/>
    <x v="1985"/>
    <x v="91"/>
    <x v="1"/>
    <x v="109"/>
    <x v="35"/>
    <x v="2"/>
    <x v="120"/>
    <x v="835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4"/>
    <x v="70"/>
    <x v="112"/>
    <x v="0"/>
    <x v="60"/>
    <x v="99"/>
    <x v="99"/>
    <x v="95"/>
    <x v="95"/>
    <x v="0"/>
    <x v="3567"/>
    <x v="4052"/>
    <x v="1455"/>
    <x v="229"/>
    <x v="63"/>
    <x v="857"/>
    <x v="64"/>
    <x v="2"/>
    <x v="139"/>
    <x v="18"/>
    <x v="1"/>
    <x v="242"/>
    <x v="150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4"/>
    <x v="71"/>
    <x v="113"/>
    <x v="0"/>
    <x v="61"/>
    <x v="100"/>
    <x v="100"/>
    <x v="96"/>
    <x v="96"/>
    <x v="0"/>
    <x v="1407"/>
    <x v="740"/>
    <x v="967"/>
    <x v="287"/>
    <x v="33"/>
    <x v="1555"/>
    <x v="76"/>
    <x v="2"/>
    <x v="9"/>
    <x v="9"/>
    <x v="7"/>
    <x v="17"/>
    <x v="53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84"/>
    <x v="70"/>
    <x v="117"/>
    <x v="2"/>
    <x v="60"/>
    <x v="104"/>
    <x v="104"/>
    <x v="100"/>
    <x v="100"/>
    <x v="0"/>
    <x v="3568"/>
    <x v="4053"/>
    <x v="1789"/>
    <x v="571"/>
    <x v="89"/>
    <x v="1986"/>
    <x v="305"/>
    <x v="4"/>
    <x v="162"/>
    <x v="6"/>
    <x v="11"/>
    <x v="479"/>
    <x v="44"/>
    <x v="0"/>
    <x v="0"/>
    <x v="52"/>
    <x v="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4"/>
    <x v="67"/>
    <x v="118"/>
    <x v="2"/>
    <x v="57"/>
    <x v="105"/>
    <x v="105"/>
    <x v="101"/>
    <x v="101"/>
    <x v="0"/>
    <x v="2628"/>
    <x v="4054"/>
    <x v="219"/>
    <x v="413"/>
    <x v="90"/>
    <x v="1987"/>
    <x v="182"/>
    <x v="1"/>
    <x v="2"/>
    <x v="1"/>
    <x v="2"/>
    <x v="140"/>
    <x v="10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4"/>
    <x v="64"/>
    <x v="119"/>
    <x v="2"/>
    <x v="54"/>
    <x v="106"/>
    <x v="106"/>
    <x v="102"/>
    <x v="102"/>
    <x v="0"/>
    <x v="3569"/>
    <x v="4055"/>
    <x v="1516"/>
    <x v="35"/>
    <x v="71"/>
    <x v="1988"/>
    <x v="8"/>
    <x v="1"/>
    <x v="148"/>
    <x v="100"/>
    <x v="1"/>
    <x v="307"/>
    <x v="40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4"/>
    <x v="61"/>
    <x v="120"/>
    <x v="2"/>
    <x v="53"/>
    <x v="107"/>
    <x v="107"/>
    <x v="103"/>
    <x v="103"/>
    <x v="0"/>
    <x v="2252"/>
    <x v="4056"/>
    <x v="1724"/>
    <x v="14"/>
    <x v="86"/>
    <x v="1719"/>
    <x v="154"/>
    <x v="2"/>
    <x v="47"/>
    <x v="33"/>
    <x v="1"/>
    <x v="480"/>
    <x v="80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4"/>
    <x v="72"/>
    <x v="121"/>
    <x v="0"/>
    <x v="62"/>
    <x v="108"/>
    <x v="108"/>
    <x v="104"/>
    <x v="104"/>
    <x v="0"/>
    <x v="3262"/>
    <x v="4057"/>
    <x v="259"/>
    <x v="367"/>
    <x v="89"/>
    <x v="1067"/>
    <x v="27"/>
    <x v="2"/>
    <x v="21"/>
    <x v="17"/>
    <x v="3"/>
    <x v="26"/>
    <x v="123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84"/>
    <x v="73"/>
    <x v="122"/>
    <x v="0"/>
    <x v="63"/>
    <x v="109"/>
    <x v="109"/>
    <x v="105"/>
    <x v="105"/>
    <x v="0"/>
    <x v="3570"/>
    <x v="4058"/>
    <x v="1693"/>
    <x v="48"/>
    <x v="46"/>
    <x v="1328"/>
    <x v="58"/>
    <x v="2"/>
    <x v="75"/>
    <x v="22"/>
    <x v="2"/>
    <x v="124"/>
    <x v="51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84"/>
    <x v="72"/>
    <x v="123"/>
    <x v="0"/>
    <x v="64"/>
    <x v="110"/>
    <x v="110"/>
    <x v="106"/>
    <x v="106"/>
    <x v="0"/>
    <x v="3571"/>
    <x v="4059"/>
    <x v="679"/>
    <x v="301"/>
    <x v="40"/>
    <x v="90"/>
    <x v="83"/>
    <x v="2"/>
    <x v="4"/>
    <x v="85"/>
    <x v="0"/>
    <x v="389"/>
    <x v="442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84"/>
    <x v="75"/>
    <x v="124"/>
    <x v="0"/>
    <x v="65"/>
    <x v="111"/>
    <x v="111"/>
    <x v="107"/>
    <x v="107"/>
    <x v="0"/>
    <x v="1321"/>
    <x v="4060"/>
    <x v="482"/>
    <x v="141"/>
    <x v="17"/>
    <x v="582"/>
    <x v="22"/>
    <x v="1"/>
    <x v="20"/>
    <x v="2"/>
    <x v="2"/>
    <x v="75"/>
    <x v="14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84"/>
    <x v="76"/>
    <x v="125"/>
    <x v="0"/>
    <x v="66"/>
    <x v="112"/>
    <x v="112"/>
    <x v="108"/>
    <x v="108"/>
    <x v="0"/>
    <x v="1005"/>
    <x v="2993"/>
    <x v="983"/>
    <x v="412"/>
    <x v="10"/>
    <x v="23"/>
    <x v="54"/>
    <x v="2"/>
    <x v="7"/>
    <x v="16"/>
    <x v="2"/>
    <x v="170"/>
    <x v="123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84"/>
    <x v="77"/>
    <x v="126"/>
    <x v="0"/>
    <x v="67"/>
    <x v="113"/>
    <x v="113"/>
    <x v="109"/>
    <x v="109"/>
    <x v="0"/>
    <x v="984"/>
    <x v="4061"/>
    <x v="1551"/>
    <x v="545"/>
    <x v="13"/>
    <x v="1989"/>
    <x v="51"/>
    <x v="1"/>
    <x v="12"/>
    <x v="16"/>
    <x v="3"/>
    <x v="124"/>
    <x v="22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84"/>
    <x v="78"/>
    <x v="127"/>
    <x v="0"/>
    <x v="68"/>
    <x v="114"/>
    <x v="114"/>
    <x v="110"/>
    <x v="110"/>
    <x v="0"/>
    <x v="667"/>
    <x v="4062"/>
    <x v="1448"/>
    <x v="71"/>
    <x v="20"/>
    <x v="561"/>
    <x v="10"/>
    <x v="0"/>
    <x v="69"/>
    <x v="2"/>
    <x v="2"/>
    <x v="136"/>
    <x v="351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84"/>
    <x v="79"/>
    <x v="128"/>
    <x v="0"/>
    <x v="69"/>
    <x v="115"/>
    <x v="115"/>
    <x v="111"/>
    <x v="111"/>
    <x v="0"/>
    <x v="3572"/>
    <x v="4063"/>
    <x v="1462"/>
    <x v="205"/>
    <x v="33"/>
    <x v="1990"/>
    <x v="56"/>
    <x v="2"/>
    <x v="7"/>
    <x v="2"/>
    <x v="2"/>
    <x v="218"/>
    <x v="53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85"/>
    <x v="30"/>
    <x v="38"/>
    <x v="1"/>
    <x v="26"/>
    <x v="33"/>
    <x v="33"/>
    <x v="29"/>
    <x v="29"/>
    <x v="0"/>
    <x v="3573"/>
    <x v="4064"/>
    <x v="899"/>
    <x v="101"/>
    <x v="149"/>
    <x v="1991"/>
    <x v="44"/>
    <x v="1"/>
    <x v="11"/>
    <x v="23"/>
    <x v="3"/>
    <x v="62"/>
    <x v="123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5"/>
    <x v="34"/>
    <x v="42"/>
    <x v="0"/>
    <x v="30"/>
    <x v="37"/>
    <x v="37"/>
    <x v="33"/>
    <x v="33"/>
    <x v="0"/>
    <x v="3574"/>
    <x v="4065"/>
    <x v="2094"/>
    <x v="147"/>
    <x v="22"/>
    <x v="920"/>
    <x v="14"/>
    <x v="8"/>
    <x v="95"/>
    <x v="100"/>
    <x v="7"/>
    <x v="263"/>
    <x v="100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85"/>
    <x v="30"/>
    <x v="69"/>
    <x v="0"/>
    <x v="26"/>
    <x v="58"/>
    <x v="58"/>
    <x v="54"/>
    <x v="54"/>
    <x v="0"/>
    <x v="3575"/>
    <x v="4066"/>
    <x v="829"/>
    <x v="539"/>
    <x v="53"/>
    <x v="1992"/>
    <x v="33"/>
    <x v="2"/>
    <x v="69"/>
    <x v="18"/>
    <x v="1"/>
    <x v="24"/>
    <x v="27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5"/>
    <x v="50"/>
    <x v="73"/>
    <x v="0"/>
    <x v="44"/>
    <x v="62"/>
    <x v="62"/>
    <x v="58"/>
    <x v="58"/>
    <x v="0"/>
    <x v="3576"/>
    <x v="129"/>
    <x v="81"/>
    <x v="571"/>
    <x v="93"/>
    <x v="859"/>
    <x v="49"/>
    <x v="2"/>
    <x v="121"/>
    <x v="16"/>
    <x v="3"/>
    <x v="204"/>
    <x v="969"/>
    <x v="0"/>
    <x v="0"/>
    <x v="9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5"/>
    <x v="18"/>
    <x v="88"/>
    <x v="0"/>
    <x v="18"/>
    <x v="75"/>
    <x v="75"/>
    <x v="71"/>
    <x v="71"/>
    <x v="0"/>
    <x v="2783"/>
    <x v="4067"/>
    <x v="2095"/>
    <x v="26"/>
    <x v="63"/>
    <x v="510"/>
    <x v="295"/>
    <x v="2"/>
    <x v="107"/>
    <x v="12"/>
    <x v="4"/>
    <x v="481"/>
    <x v="544"/>
    <x v="0"/>
    <x v="0"/>
    <x v="18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85"/>
    <x v="50"/>
    <x v="89"/>
    <x v="2"/>
    <x v="44"/>
    <x v="76"/>
    <x v="76"/>
    <x v="72"/>
    <x v="72"/>
    <x v="0"/>
    <x v="3577"/>
    <x v="4068"/>
    <x v="567"/>
    <x v="109"/>
    <x v="88"/>
    <x v="1993"/>
    <x v="197"/>
    <x v="0"/>
    <x v="196"/>
    <x v="15"/>
    <x v="7"/>
    <x v="482"/>
    <x v="711"/>
    <x v="0"/>
    <x v="0"/>
    <x v="23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5"/>
    <x v="24"/>
    <x v="94"/>
    <x v="2"/>
    <x v="21"/>
    <x v="81"/>
    <x v="81"/>
    <x v="77"/>
    <x v="77"/>
    <x v="0"/>
    <x v="3578"/>
    <x v="4069"/>
    <x v="953"/>
    <x v="389"/>
    <x v="113"/>
    <x v="1994"/>
    <x v="202"/>
    <x v="2"/>
    <x v="134"/>
    <x v="68"/>
    <x v="2"/>
    <x v="445"/>
    <x v="210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5"/>
    <x v="60"/>
    <x v="98"/>
    <x v="0"/>
    <x v="52"/>
    <x v="85"/>
    <x v="85"/>
    <x v="81"/>
    <x v="81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85"/>
    <x v="61"/>
    <x v="99"/>
    <x v="0"/>
    <x v="53"/>
    <x v="86"/>
    <x v="86"/>
    <x v="82"/>
    <x v="82"/>
    <x v="0"/>
    <x v="3579"/>
    <x v="4070"/>
    <x v="2096"/>
    <x v="239"/>
    <x v="49"/>
    <x v="196"/>
    <x v="8"/>
    <x v="2"/>
    <x v="4"/>
    <x v="66"/>
    <x v="7"/>
    <x v="105"/>
    <x v="827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5"/>
    <x v="64"/>
    <x v="103"/>
    <x v="0"/>
    <x v="54"/>
    <x v="90"/>
    <x v="90"/>
    <x v="86"/>
    <x v="86"/>
    <x v="0"/>
    <x v="3580"/>
    <x v="4071"/>
    <x v="924"/>
    <x v="226"/>
    <x v="33"/>
    <x v="1325"/>
    <x v="9"/>
    <x v="2"/>
    <x v="44"/>
    <x v="134"/>
    <x v="1"/>
    <x v="261"/>
    <x v="598"/>
    <x v="2"/>
    <x v="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5"/>
    <x v="67"/>
    <x v="106"/>
    <x v="0"/>
    <x v="57"/>
    <x v="93"/>
    <x v="93"/>
    <x v="89"/>
    <x v="89"/>
    <x v="0"/>
    <x v="3581"/>
    <x v="4072"/>
    <x v="705"/>
    <x v="446"/>
    <x v="51"/>
    <x v="1903"/>
    <x v="11"/>
    <x v="0"/>
    <x v="139"/>
    <x v="13"/>
    <x v="2"/>
    <x v="59"/>
    <x v="91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5"/>
    <x v="24"/>
    <x v="109"/>
    <x v="0"/>
    <x v="21"/>
    <x v="96"/>
    <x v="96"/>
    <x v="92"/>
    <x v="92"/>
    <x v="0"/>
    <x v="2979"/>
    <x v="4073"/>
    <x v="699"/>
    <x v="478"/>
    <x v="82"/>
    <x v="1995"/>
    <x v="97"/>
    <x v="2"/>
    <x v="7"/>
    <x v="15"/>
    <x v="3"/>
    <x v="19"/>
    <x v="56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5"/>
    <x v="70"/>
    <x v="112"/>
    <x v="0"/>
    <x v="60"/>
    <x v="99"/>
    <x v="99"/>
    <x v="95"/>
    <x v="95"/>
    <x v="0"/>
    <x v="2534"/>
    <x v="4074"/>
    <x v="1524"/>
    <x v="52"/>
    <x v="43"/>
    <x v="929"/>
    <x v="125"/>
    <x v="1"/>
    <x v="3"/>
    <x v="18"/>
    <x v="7"/>
    <x v="313"/>
    <x v="25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5"/>
    <x v="71"/>
    <x v="113"/>
    <x v="0"/>
    <x v="61"/>
    <x v="100"/>
    <x v="100"/>
    <x v="96"/>
    <x v="96"/>
    <x v="0"/>
    <x v="1048"/>
    <x v="4075"/>
    <x v="548"/>
    <x v="340"/>
    <x v="54"/>
    <x v="1996"/>
    <x v="108"/>
    <x v="1"/>
    <x v="13"/>
    <x v="0"/>
    <x v="0"/>
    <x v="124"/>
    <x v="55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85"/>
    <x v="70"/>
    <x v="117"/>
    <x v="2"/>
    <x v="60"/>
    <x v="104"/>
    <x v="104"/>
    <x v="100"/>
    <x v="100"/>
    <x v="0"/>
    <x v="3582"/>
    <x v="4076"/>
    <x v="2097"/>
    <x v="186"/>
    <x v="91"/>
    <x v="1997"/>
    <x v="299"/>
    <x v="8"/>
    <x v="217"/>
    <x v="35"/>
    <x v="4"/>
    <x v="439"/>
    <x v="69"/>
    <x v="0"/>
    <x v="0"/>
    <x v="1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5"/>
    <x v="67"/>
    <x v="118"/>
    <x v="2"/>
    <x v="57"/>
    <x v="105"/>
    <x v="105"/>
    <x v="101"/>
    <x v="101"/>
    <x v="0"/>
    <x v="1624"/>
    <x v="4077"/>
    <x v="530"/>
    <x v="10"/>
    <x v="91"/>
    <x v="1998"/>
    <x v="133"/>
    <x v="1"/>
    <x v="92"/>
    <x v="0"/>
    <x v="1"/>
    <x v="189"/>
    <x v="1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5"/>
    <x v="64"/>
    <x v="119"/>
    <x v="2"/>
    <x v="54"/>
    <x v="106"/>
    <x v="106"/>
    <x v="102"/>
    <x v="102"/>
    <x v="0"/>
    <x v="3030"/>
    <x v="4078"/>
    <x v="1628"/>
    <x v="53"/>
    <x v="59"/>
    <x v="1999"/>
    <x v="46"/>
    <x v="2"/>
    <x v="121"/>
    <x v="178"/>
    <x v="7"/>
    <x v="133"/>
    <x v="283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5"/>
    <x v="61"/>
    <x v="120"/>
    <x v="2"/>
    <x v="53"/>
    <x v="107"/>
    <x v="107"/>
    <x v="103"/>
    <x v="103"/>
    <x v="0"/>
    <x v="3583"/>
    <x v="4079"/>
    <x v="933"/>
    <x v="352"/>
    <x v="76"/>
    <x v="2000"/>
    <x v="113"/>
    <x v="1"/>
    <x v="123"/>
    <x v="86"/>
    <x v="4"/>
    <x v="39"/>
    <x v="1054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5"/>
    <x v="72"/>
    <x v="121"/>
    <x v="0"/>
    <x v="62"/>
    <x v="108"/>
    <x v="108"/>
    <x v="104"/>
    <x v="104"/>
    <x v="0"/>
    <x v="3584"/>
    <x v="4080"/>
    <x v="259"/>
    <x v="742"/>
    <x v="107"/>
    <x v="485"/>
    <x v="71"/>
    <x v="2"/>
    <x v="21"/>
    <x v="17"/>
    <x v="3"/>
    <x v="43"/>
    <x v="74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85"/>
    <x v="73"/>
    <x v="122"/>
    <x v="0"/>
    <x v="63"/>
    <x v="109"/>
    <x v="109"/>
    <x v="105"/>
    <x v="105"/>
    <x v="0"/>
    <x v="3585"/>
    <x v="3943"/>
    <x v="316"/>
    <x v="237"/>
    <x v="46"/>
    <x v="1120"/>
    <x v="64"/>
    <x v="2"/>
    <x v="99"/>
    <x v="19"/>
    <x v="1"/>
    <x v="38"/>
    <x v="65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85"/>
    <x v="72"/>
    <x v="123"/>
    <x v="0"/>
    <x v="64"/>
    <x v="110"/>
    <x v="110"/>
    <x v="106"/>
    <x v="106"/>
    <x v="0"/>
    <x v="3586"/>
    <x v="4081"/>
    <x v="738"/>
    <x v="410"/>
    <x v="21"/>
    <x v="2001"/>
    <x v="251"/>
    <x v="1"/>
    <x v="156"/>
    <x v="58"/>
    <x v="0"/>
    <x v="450"/>
    <x v="467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85"/>
    <x v="75"/>
    <x v="124"/>
    <x v="0"/>
    <x v="65"/>
    <x v="111"/>
    <x v="111"/>
    <x v="107"/>
    <x v="107"/>
    <x v="0"/>
    <x v="1347"/>
    <x v="4082"/>
    <x v="1946"/>
    <x v="198"/>
    <x v="56"/>
    <x v="327"/>
    <x v="206"/>
    <x v="2"/>
    <x v="48"/>
    <x v="3"/>
    <x v="3"/>
    <x v="269"/>
    <x v="78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85"/>
    <x v="76"/>
    <x v="125"/>
    <x v="0"/>
    <x v="66"/>
    <x v="112"/>
    <x v="112"/>
    <x v="108"/>
    <x v="108"/>
    <x v="0"/>
    <x v="3587"/>
    <x v="4083"/>
    <x v="1588"/>
    <x v="743"/>
    <x v="20"/>
    <x v="613"/>
    <x v="43"/>
    <x v="1"/>
    <x v="20"/>
    <x v="18"/>
    <x v="0"/>
    <x v="21"/>
    <x v="621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85"/>
    <x v="77"/>
    <x v="126"/>
    <x v="0"/>
    <x v="67"/>
    <x v="113"/>
    <x v="113"/>
    <x v="109"/>
    <x v="109"/>
    <x v="0"/>
    <x v="3588"/>
    <x v="4084"/>
    <x v="2055"/>
    <x v="530"/>
    <x v="65"/>
    <x v="2002"/>
    <x v="19"/>
    <x v="2"/>
    <x v="26"/>
    <x v="19"/>
    <x v="2"/>
    <x v="115"/>
    <x v="74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85"/>
    <x v="78"/>
    <x v="127"/>
    <x v="0"/>
    <x v="68"/>
    <x v="114"/>
    <x v="114"/>
    <x v="110"/>
    <x v="110"/>
    <x v="0"/>
    <x v="470"/>
    <x v="1631"/>
    <x v="1399"/>
    <x v="444"/>
    <x v="10"/>
    <x v="771"/>
    <x v="10"/>
    <x v="2"/>
    <x v="10"/>
    <x v="45"/>
    <x v="2"/>
    <x v="52"/>
    <x v="54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85"/>
    <x v="79"/>
    <x v="128"/>
    <x v="0"/>
    <x v="69"/>
    <x v="115"/>
    <x v="115"/>
    <x v="111"/>
    <x v="111"/>
    <x v="0"/>
    <x v="415"/>
    <x v="4085"/>
    <x v="329"/>
    <x v="583"/>
    <x v="33"/>
    <x v="1238"/>
    <x v="11"/>
    <x v="2"/>
    <x v="7"/>
    <x v="13"/>
    <x v="3"/>
    <x v="10"/>
    <x v="15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86"/>
    <x v="30"/>
    <x v="38"/>
    <x v="1"/>
    <x v="26"/>
    <x v="33"/>
    <x v="33"/>
    <x v="29"/>
    <x v="29"/>
    <x v="0"/>
    <x v="3589"/>
    <x v="4086"/>
    <x v="580"/>
    <x v="186"/>
    <x v="150"/>
    <x v="2003"/>
    <x v="45"/>
    <x v="2"/>
    <x v="12"/>
    <x v="23"/>
    <x v="3"/>
    <x v="25"/>
    <x v="1238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6"/>
    <x v="34"/>
    <x v="42"/>
    <x v="0"/>
    <x v="30"/>
    <x v="37"/>
    <x v="37"/>
    <x v="33"/>
    <x v="33"/>
    <x v="0"/>
    <x v="2414"/>
    <x v="4087"/>
    <x v="1909"/>
    <x v="365"/>
    <x v="32"/>
    <x v="1376"/>
    <x v="64"/>
    <x v="1"/>
    <x v="20"/>
    <x v="66"/>
    <x v="0"/>
    <x v="290"/>
    <x v="4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86"/>
    <x v="30"/>
    <x v="69"/>
    <x v="0"/>
    <x v="26"/>
    <x v="58"/>
    <x v="58"/>
    <x v="54"/>
    <x v="54"/>
    <x v="0"/>
    <x v="3590"/>
    <x v="4088"/>
    <x v="792"/>
    <x v="140"/>
    <x v="74"/>
    <x v="1976"/>
    <x v="28"/>
    <x v="2"/>
    <x v="53"/>
    <x v="23"/>
    <x v="2"/>
    <x v="54"/>
    <x v="7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6"/>
    <x v="50"/>
    <x v="73"/>
    <x v="0"/>
    <x v="44"/>
    <x v="62"/>
    <x v="62"/>
    <x v="58"/>
    <x v="58"/>
    <x v="0"/>
    <x v="3591"/>
    <x v="4089"/>
    <x v="1384"/>
    <x v="47"/>
    <x v="87"/>
    <x v="2004"/>
    <x v="106"/>
    <x v="2"/>
    <x v="93"/>
    <x v="16"/>
    <x v="1"/>
    <x v="56"/>
    <x v="17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6"/>
    <x v="18"/>
    <x v="88"/>
    <x v="0"/>
    <x v="18"/>
    <x v="75"/>
    <x v="75"/>
    <x v="71"/>
    <x v="71"/>
    <x v="0"/>
    <x v="3592"/>
    <x v="4090"/>
    <x v="658"/>
    <x v="548"/>
    <x v="35"/>
    <x v="654"/>
    <x v="120"/>
    <x v="2"/>
    <x v="47"/>
    <x v="85"/>
    <x v="0"/>
    <x v="316"/>
    <x v="50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86"/>
    <x v="50"/>
    <x v="89"/>
    <x v="2"/>
    <x v="44"/>
    <x v="76"/>
    <x v="76"/>
    <x v="72"/>
    <x v="72"/>
    <x v="0"/>
    <x v="3593"/>
    <x v="4091"/>
    <x v="721"/>
    <x v="389"/>
    <x v="59"/>
    <x v="2005"/>
    <x v="149"/>
    <x v="0"/>
    <x v="92"/>
    <x v="13"/>
    <x v="7"/>
    <x v="350"/>
    <x v="68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6"/>
    <x v="24"/>
    <x v="94"/>
    <x v="2"/>
    <x v="21"/>
    <x v="81"/>
    <x v="81"/>
    <x v="77"/>
    <x v="77"/>
    <x v="0"/>
    <x v="2715"/>
    <x v="4092"/>
    <x v="1972"/>
    <x v="605"/>
    <x v="121"/>
    <x v="2006"/>
    <x v="133"/>
    <x v="2"/>
    <x v="132"/>
    <x v="65"/>
    <x v="2"/>
    <x v="157"/>
    <x v="347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6"/>
    <x v="61"/>
    <x v="99"/>
    <x v="0"/>
    <x v="53"/>
    <x v="86"/>
    <x v="86"/>
    <x v="82"/>
    <x v="82"/>
    <x v="0"/>
    <x v="3594"/>
    <x v="4093"/>
    <x v="792"/>
    <x v="90"/>
    <x v="49"/>
    <x v="1316"/>
    <x v="21"/>
    <x v="1"/>
    <x v="5"/>
    <x v="13"/>
    <x v="3"/>
    <x v="82"/>
    <x v="75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6"/>
    <x v="64"/>
    <x v="103"/>
    <x v="0"/>
    <x v="54"/>
    <x v="90"/>
    <x v="90"/>
    <x v="86"/>
    <x v="86"/>
    <x v="0"/>
    <x v="3595"/>
    <x v="4094"/>
    <x v="1320"/>
    <x v="381"/>
    <x v="28"/>
    <x v="773"/>
    <x v="55"/>
    <x v="1"/>
    <x v="73"/>
    <x v="61"/>
    <x v="7"/>
    <x v="267"/>
    <x v="8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6"/>
    <x v="67"/>
    <x v="106"/>
    <x v="0"/>
    <x v="57"/>
    <x v="93"/>
    <x v="93"/>
    <x v="89"/>
    <x v="89"/>
    <x v="0"/>
    <x v="3596"/>
    <x v="4095"/>
    <x v="146"/>
    <x v="231"/>
    <x v="27"/>
    <x v="1094"/>
    <x v="76"/>
    <x v="1"/>
    <x v="64"/>
    <x v="22"/>
    <x v="2"/>
    <x v="89"/>
    <x v="22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6"/>
    <x v="24"/>
    <x v="109"/>
    <x v="0"/>
    <x v="21"/>
    <x v="96"/>
    <x v="96"/>
    <x v="92"/>
    <x v="92"/>
    <x v="0"/>
    <x v="3597"/>
    <x v="1127"/>
    <x v="1351"/>
    <x v="743"/>
    <x v="27"/>
    <x v="2007"/>
    <x v="32"/>
    <x v="2"/>
    <x v="17"/>
    <x v="17"/>
    <x v="3"/>
    <x v="43"/>
    <x v="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6"/>
    <x v="70"/>
    <x v="112"/>
    <x v="0"/>
    <x v="60"/>
    <x v="99"/>
    <x v="99"/>
    <x v="95"/>
    <x v="95"/>
    <x v="0"/>
    <x v="3598"/>
    <x v="2846"/>
    <x v="2064"/>
    <x v="254"/>
    <x v="52"/>
    <x v="653"/>
    <x v="51"/>
    <x v="2"/>
    <x v="42"/>
    <x v="17"/>
    <x v="3"/>
    <x v="14"/>
    <x v="539"/>
    <x v="0"/>
    <x v="0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6"/>
    <x v="71"/>
    <x v="113"/>
    <x v="0"/>
    <x v="61"/>
    <x v="100"/>
    <x v="100"/>
    <x v="96"/>
    <x v="96"/>
    <x v="0"/>
    <x v="955"/>
    <x v="3993"/>
    <x v="1750"/>
    <x v="104"/>
    <x v="38"/>
    <x v="1433"/>
    <x v="98"/>
    <x v="1"/>
    <x v="11"/>
    <x v="8"/>
    <x v="4"/>
    <x v="106"/>
    <x v="77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86"/>
    <x v="70"/>
    <x v="117"/>
    <x v="2"/>
    <x v="60"/>
    <x v="104"/>
    <x v="104"/>
    <x v="100"/>
    <x v="100"/>
    <x v="0"/>
    <x v="3599"/>
    <x v="4096"/>
    <x v="2098"/>
    <x v="152"/>
    <x v="92"/>
    <x v="2008"/>
    <x v="306"/>
    <x v="1"/>
    <x v="218"/>
    <x v="3"/>
    <x v="8"/>
    <x v="483"/>
    <x v="201"/>
    <x v="0"/>
    <x v="0"/>
    <x v="11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6"/>
    <x v="67"/>
    <x v="118"/>
    <x v="2"/>
    <x v="57"/>
    <x v="105"/>
    <x v="105"/>
    <x v="101"/>
    <x v="101"/>
    <x v="0"/>
    <x v="3484"/>
    <x v="4097"/>
    <x v="370"/>
    <x v="340"/>
    <x v="68"/>
    <x v="2009"/>
    <x v="124"/>
    <x v="1"/>
    <x v="36"/>
    <x v="0"/>
    <x v="2"/>
    <x v="290"/>
    <x v="44"/>
    <x v="0"/>
    <x v="0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6"/>
    <x v="64"/>
    <x v="119"/>
    <x v="2"/>
    <x v="54"/>
    <x v="106"/>
    <x v="106"/>
    <x v="102"/>
    <x v="102"/>
    <x v="0"/>
    <x v="3600"/>
    <x v="4098"/>
    <x v="1827"/>
    <x v="45"/>
    <x v="72"/>
    <x v="2010"/>
    <x v="46"/>
    <x v="0"/>
    <x v="0"/>
    <x v="169"/>
    <x v="1"/>
    <x v="307"/>
    <x v="507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6"/>
    <x v="61"/>
    <x v="120"/>
    <x v="2"/>
    <x v="53"/>
    <x v="107"/>
    <x v="107"/>
    <x v="103"/>
    <x v="103"/>
    <x v="0"/>
    <x v="2147"/>
    <x v="4099"/>
    <x v="1462"/>
    <x v="276"/>
    <x v="70"/>
    <x v="1733"/>
    <x v="170"/>
    <x v="1"/>
    <x v="139"/>
    <x v="85"/>
    <x v="3"/>
    <x v="327"/>
    <x v="20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6"/>
    <x v="72"/>
    <x v="121"/>
    <x v="0"/>
    <x v="62"/>
    <x v="108"/>
    <x v="108"/>
    <x v="104"/>
    <x v="104"/>
    <x v="0"/>
    <x v="3601"/>
    <x v="4100"/>
    <x v="240"/>
    <x v="744"/>
    <x v="98"/>
    <x v="1616"/>
    <x v="27"/>
    <x v="2"/>
    <x v="21"/>
    <x v="17"/>
    <x v="3"/>
    <x v="26"/>
    <x v="122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86"/>
    <x v="73"/>
    <x v="122"/>
    <x v="0"/>
    <x v="63"/>
    <x v="109"/>
    <x v="109"/>
    <x v="105"/>
    <x v="105"/>
    <x v="0"/>
    <x v="3602"/>
    <x v="4101"/>
    <x v="935"/>
    <x v="434"/>
    <x v="30"/>
    <x v="783"/>
    <x v="98"/>
    <x v="2"/>
    <x v="75"/>
    <x v="125"/>
    <x v="3"/>
    <x v="174"/>
    <x v="14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86"/>
    <x v="72"/>
    <x v="123"/>
    <x v="0"/>
    <x v="64"/>
    <x v="110"/>
    <x v="110"/>
    <x v="106"/>
    <x v="106"/>
    <x v="0"/>
    <x v="630"/>
    <x v="4102"/>
    <x v="1680"/>
    <x v="255"/>
    <x v="56"/>
    <x v="711"/>
    <x v="15"/>
    <x v="2"/>
    <x v="93"/>
    <x v="45"/>
    <x v="2"/>
    <x v="224"/>
    <x v="38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86"/>
    <x v="75"/>
    <x v="124"/>
    <x v="0"/>
    <x v="65"/>
    <x v="111"/>
    <x v="111"/>
    <x v="107"/>
    <x v="107"/>
    <x v="0"/>
    <x v="3603"/>
    <x v="4103"/>
    <x v="1550"/>
    <x v="176"/>
    <x v="0"/>
    <x v="2011"/>
    <x v="238"/>
    <x v="1"/>
    <x v="73"/>
    <x v="69"/>
    <x v="10"/>
    <x v="129"/>
    <x v="589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86"/>
    <x v="76"/>
    <x v="125"/>
    <x v="0"/>
    <x v="66"/>
    <x v="112"/>
    <x v="112"/>
    <x v="108"/>
    <x v="108"/>
    <x v="0"/>
    <x v="669"/>
    <x v="4104"/>
    <x v="237"/>
    <x v="562"/>
    <x v="20"/>
    <x v="344"/>
    <x v="29"/>
    <x v="1"/>
    <x v="69"/>
    <x v="23"/>
    <x v="1"/>
    <x v="115"/>
    <x v="422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86"/>
    <x v="77"/>
    <x v="126"/>
    <x v="0"/>
    <x v="67"/>
    <x v="113"/>
    <x v="113"/>
    <x v="109"/>
    <x v="109"/>
    <x v="0"/>
    <x v="3604"/>
    <x v="4105"/>
    <x v="2099"/>
    <x v="50"/>
    <x v="54"/>
    <x v="2012"/>
    <x v="121"/>
    <x v="0"/>
    <x v="99"/>
    <x v="1"/>
    <x v="1"/>
    <x v="353"/>
    <x v="690"/>
    <x v="0"/>
    <x v="0"/>
    <x v="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86"/>
    <x v="78"/>
    <x v="127"/>
    <x v="0"/>
    <x v="68"/>
    <x v="114"/>
    <x v="114"/>
    <x v="110"/>
    <x v="110"/>
    <x v="0"/>
    <x v="253"/>
    <x v="3814"/>
    <x v="1518"/>
    <x v="376"/>
    <x v="20"/>
    <x v="1419"/>
    <x v="141"/>
    <x v="2"/>
    <x v="124"/>
    <x v="10"/>
    <x v="1"/>
    <x v="302"/>
    <x v="996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86"/>
    <x v="79"/>
    <x v="128"/>
    <x v="0"/>
    <x v="69"/>
    <x v="115"/>
    <x v="115"/>
    <x v="111"/>
    <x v="111"/>
    <x v="0"/>
    <x v="3605"/>
    <x v="4106"/>
    <x v="1767"/>
    <x v="8"/>
    <x v="54"/>
    <x v="1417"/>
    <x v="17"/>
    <x v="2"/>
    <x v="7"/>
    <x v="13"/>
    <x v="1"/>
    <x v="163"/>
    <x v="275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87"/>
    <x v="30"/>
    <x v="38"/>
    <x v="1"/>
    <x v="26"/>
    <x v="33"/>
    <x v="33"/>
    <x v="29"/>
    <x v="29"/>
    <x v="0"/>
    <x v="3606"/>
    <x v="4107"/>
    <x v="792"/>
    <x v="451"/>
    <x v="151"/>
    <x v="2013"/>
    <x v="68"/>
    <x v="2"/>
    <x v="11"/>
    <x v="23"/>
    <x v="3"/>
    <x v="81"/>
    <x v="1239"/>
    <x v="0"/>
    <x v="0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7"/>
    <x v="34"/>
    <x v="42"/>
    <x v="0"/>
    <x v="30"/>
    <x v="37"/>
    <x v="37"/>
    <x v="33"/>
    <x v="33"/>
    <x v="0"/>
    <x v="2320"/>
    <x v="4108"/>
    <x v="2026"/>
    <x v="51"/>
    <x v="40"/>
    <x v="1776"/>
    <x v="94"/>
    <x v="2"/>
    <x v="60"/>
    <x v="12"/>
    <x v="2"/>
    <x v="34"/>
    <x v="522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87"/>
    <x v="30"/>
    <x v="69"/>
    <x v="0"/>
    <x v="26"/>
    <x v="58"/>
    <x v="58"/>
    <x v="54"/>
    <x v="54"/>
    <x v="0"/>
    <x v="3607"/>
    <x v="4109"/>
    <x v="276"/>
    <x v="408"/>
    <x v="42"/>
    <x v="2014"/>
    <x v="37"/>
    <x v="2"/>
    <x v="53"/>
    <x v="18"/>
    <x v="3"/>
    <x v="138"/>
    <x v="30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7"/>
    <x v="50"/>
    <x v="73"/>
    <x v="0"/>
    <x v="44"/>
    <x v="62"/>
    <x v="62"/>
    <x v="58"/>
    <x v="58"/>
    <x v="0"/>
    <x v="3608"/>
    <x v="4110"/>
    <x v="1045"/>
    <x v="160"/>
    <x v="75"/>
    <x v="2015"/>
    <x v="82"/>
    <x v="2"/>
    <x v="126"/>
    <x v="23"/>
    <x v="1"/>
    <x v="15"/>
    <x v="84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7"/>
    <x v="18"/>
    <x v="88"/>
    <x v="0"/>
    <x v="18"/>
    <x v="75"/>
    <x v="75"/>
    <x v="71"/>
    <x v="71"/>
    <x v="0"/>
    <x v="2683"/>
    <x v="4111"/>
    <x v="2100"/>
    <x v="188"/>
    <x v="69"/>
    <x v="773"/>
    <x v="110"/>
    <x v="2"/>
    <x v="57"/>
    <x v="65"/>
    <x v="1"/>
    <x v="462"/>
    <x v="89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87"/>
    <x v="50"/>
    <x v="89"/>
    <x v="2"/>
    <x v="44"/>
    <x v="76"/>
    <x v="76"/>
    <x v="72"/>
    <x v="72"/>
    <x v="0"/>
    <x v="3609"/>
    <x v="3717"/>
    <x v="907"/>
    <x v="69"/>
    <x v="60"/>
    <x v="2016"/>
    <x v="72"/>
    <x v="2"/>
    <x v="115"/>
    <x v="7"/>
    <x v="3"/>
    <x v="192"/>
    <x v="53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7"/>
    <x v="24"/>
    <x v="94"/>
    <x v="2"/>
    <x v="21"/>
    <x v="81"/>
    <x v="81"/>
    <x v="77"/>
    <x v="77"/>
    <x v="0"/>
    <x v="3610"/>
    <x v="4112"/>
    <x v="245"/>
    <x v="304"/>
    <x v="78"/>
    <x v="2017"/>
    <x v="203"/>
    <x v="0"/>
    <x v="115"/>
    <x v="68"/>
    <x v="0"/>
    <x v="168"/>
    <x v="199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7"/>
    <x v="60"/>
    <x v="98"/>
    <x v="0"/>
    <x v="52"/>
    <x v="85"/>
    <x v="85"/>
    <x v="81"/>
    <x v="81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87"/>
    <x v="64"/>
    <x v="103"/>
    <x v="0"/>
    <x v="54"/>
    <x v="90"/>
    <x v="90"/>
    <x v="86"/>
    <x v="86"/>
    <x v="0"/>
    <x v="3611"/>
    <x v="4113"/>
    <x v="1894"/>
    <x v="193"/>
    <x v="33"/>
    <x v="1239"/>
    <x v="51"/>
    <x v="1"/>
    <x v="61"/>
    <x v="102"/>
    <x v="0"/>
    <x v="263"/>
    <x v="96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7"/>
    <x v="67"/>
    <x v="106"/>
    <x v="0"/>
    <x v="57"/>
    <x v="93"/>
    <x v="93"/>
    <x v="89"/>
    <x v="89"/>
    <x v="0"/>
    <x v="253"/>
    <x v="4114"/>
    <x v="1318"/>
    <x v="487"/>
    <x v="70"/>
    <x v="1095"/>
    <x v="53"/>
    <x v="2"/>
    <x v="34"/>
    <x v="35"/>
    <x v="3"/>
    <x v="17"/>
    <x v="84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7"/>
    <x v="70"/>
    <x v="112"/>
    <x v="0"/>
    <x v="60"/>
    <x v="99"/>
    <x v="99"/>
    <x v="95"/>
    <x v="95"/>
    <x v="0"/>
    <x v="3035"/>
    <x v="4115"/>
    <x v="1750"/>
    <x v="61"/>
    <x v="41"/>
    <x v="871"/>
    <x v="13"/>
    <x v="2"/>
    <x v="130"/>
    <x v="18"/>
    <x v="1"/>
    <x v="199"/>
    <x v="16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7"/>
    <x v="71"/>
    <x v="113"/>
    <x v="0"/>
    <x v="61"/>
    <x v="100"/>
    <x v="100"/>
    <x v="96"/>
    <x v="96"/>
    <x v="0"/>
    <x v="2592"/>
    <x v="4116"/>
    <x v="338"/>
    <x v="453"/>
    <x v="25"/>
    <x v="1779"/>
    <x v="21"/>
    <x v="1"/>
    <x v="60"/>
    <x v="8"/>
    <x v="3"/>
    <x v="77"/>
    <x v="430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87"/>
    <x v="70"/>
    <x v="117"/>
    <x v="2"/>
    <x v="60"/>
    <x v="104"/>
    <x v="104"/>
    <x v="100"/>
    <x v="100"/>
    <x v="0"/>
    <x v="3612"/>
    <x v="4117"/>
    <x v="1739"/>
    <x v="433"/>
    <x v="89"/>
    <x v="1481"/>
    <x v="307"/>
    <x v="1"/>
    <x v="219"/>
    <x v="35"/>
    <x v="9"/>
    <x v="484"/>
    <x v="62"/>
    <x v="0"/>
    <x v="0"/>
    <x v="12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7"/>
    <x v="67"/>
    <x v="118"/>
    <x v="2"/>
    <x v="57"/>
    <x v="105"/>
    <x v="105"/>
    <x v="101"/>
    <x v="101"/>
    <x v="0"/>
    <x v="384"/>
    <x v="4118"/>
    <x v="714"/>
    <x v="165"/>
    <x v="53"/>
    <x v="2018"/>
    <x v="117"/>
    <x v="0"/>
    <x v="80"/>
    <x v="3"/>
    <x v="1"/>
    <x v="154"/>
    <x v="6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7"/>
    <x v="64"/>
    <x v="119"/>
    <x v="2"/>
    <x v="54"/>
    <x v="106"/>
    <x v="106"/>
    <x v="102"/>
    <x v="102"/>
    <x v="0"/>
    <x v="3613"/>
    <x v="4119"/>
    <x v="245"/>
    <x v="300"/>
    <x v="107"/>
    <x v="2019"/>
    <x v="46"/>
    <x v="1"/>
    <x v="128"/>
    <x v="34"/>
    <x v="0"/>
    <x v="212"/>
    <x v="283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7"/>
    <x v="61"/>
    <x v="120"/>
    <x v="2"/>
    <x v="53"/>
    <x v="107"/>
    <x v="107"/>
    <x v="103"/>
    <x v="103"/>
    <x v="0"/>
    <x v="2084"/>
    <x v="4120"/>
    <x v="299"/>
    <x v="583"/>
    <x v="58"/>
    <x v="1661"/>
    <x v="9"/>
    <x v="2"/>
    <x v="73"/>
    <x v="0"/>
    <x v="3"/>
    <x v="374"/>
    <x v="30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7"/>
    <x v="72"/>
    <x v="121"/>
    <x v="0"/>
    <x v="62"/>
    <x v="108"/>
    <x v="108"/>
    <x v="104"/>
    <x v="104"/>
    <x v="0"/>
    <x v="3614"/>
    <x v="487"/>
    <x v="321"/>
    <x v="124"/>
    <x v="61"/>
    <x v="2020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</r>
  <r>
    <x v="187"/>
    <x v="73"/>
    <x v="122"/>
    <x v="0"/>
    <x v="63"/>
    <x v="109"/>
    <x v="109"/>
    <x v="105"/>
    <x v="105"/>
    <x v="0"/>
    <x v="629"/>
    <x v="4121"/>
    <x v="1194"/>
    <x v="346"/>
    <x v="27"/>
    <x v="994"/>
    <x v="74"/>
    <x v="2"/>
    <x v="72"/>
    <x v="23"/>
    <x v="3"/>
    <x v="187"/>
    <x v="39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87"/>
    <x v="72"/>
    <x v="123"/>
    <x v="0"/>
    <x v="64"/>
    <x v="110"/>
    <x v="110"/>
    <x v="106"/>
    <x v="106"/>
    <x v="0"/>
    <x v="681"/>
    <x v="4122"/>
    <x v="274"/>
    <x v="488"/>
    <x v="62"/>
    <x v="646"/>
    <x v="21"/>
    <x v="1"/>
    <x v="124"/>
    <x v="2"/>
    <x v="1"/>
    <x v="68"/>
    <x v="319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87"/>
    <x v="75"/>
    <x v="124"/>
    <x v="0"/>
    <x v="65"/>
    <x v="111"/>
    <x v="111"/>
    <x v="107"/>
    <x v="107"/>
    <x v="0"/>
    <x v="3615"/>
    <x v="4123"/>
    <x v="2101"/>
    <x v="514"/>
    <x v="70"/>
    <x v="2021"/>
    <x v="204"/>
    <x v="7"/>
    <x v="6"/>
    <x v="24"/>
    <x v="10"/>
    <x v="481"/>
    <x v="819"/>
    <x v="0"/>
    <x v="0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87"/>
    <x v="76"/>
    <x v="125"/>
    <x v="0"/>
    <x v="66"/>
    <x v="112"/>
    <x v="112"/>
    <x v="108"/>
    <x v="108"/>
    <x v="0"/>
    <x v="562"/>
    <x v="4124"/>
    <x v="818"/>
    <x v="567"/>
    <x v="48"/>
    <x v="738"/>
    <x v="21"/>
    <x v="2"/>
    <x v="124"/>
    <x v="23"/>
    <x v="0"/>
    <x v="124"/>
    <x v="39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87"/>
    <x v="77"/>
    <x v="126"/>
    <x v="0"/>
    <x v="67"/>
    <x v="113"/>
    <x v="113"/>
    <x v="109"/>
    <x v="109"/>
    <x v="0"/>
    <x v="3616"/>
    <x v="4125"/>
    <x v="2102"/>
    <x v="191"/>
    <x v="33"/>
    <x v="1478"/>
    <x v="275"/>
    <x v="1"/>
    <x v="10"/>
    <x v="50"/>
    <x v="3"/>
    <x v="140"/>
    <x v="31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87"/>
    <x v="78"/>
    <x v="127"/>
    <x v="0"/>
    <x v="68"/>
    <x v="114"/>
    <x v="114"/>
    <x v="110"/>
    <x v="110"/>
    <x v="0"/>
    <x v="1311"/>
    <x v="4126"/>
    <x v="1367"/>
    <x v="430"/>
    <x v="20"/>
    <x v="1440"/>
    <x v="51"/>
    <x v="1"/>
    <x v="10"/>
    <x v="1"/>
    <x v="7"/>
    <x v="9"/>
    <x v="19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87"/>
    <x v="79"/>
    <x v="128"/>
    <x v="0"/>
    <x v="69"/>
    <x v="115"/>
    <x v="115"/>
    <x v="111"/>
    <x v="111"/>
    <x v="0"/>
    <x v="3617"/>
    <x v="4127"/>
    <x v="542"/>
    <x v="40"/>
    <x v="28"/>
    <x v="1598"/>
    <x v="91"/>
    <x v="1"/>
    <x v="20"/>
    <x v="31"/>
    <x v="2"/>
    <x v="131"/>
    <x v="467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87"/>
    <x v="77"/>
    <x v="129"/>
    <x v="2"/>
    <x v="67"/>
    <x v="116"/>
    <x v="116"/>
    <x v="112"/>
    <x v="112"/>
    <x v="0"/>
    <x v="3618"/>
    <x v="4128"/>
    <x v="734"/>
    <x v="525"/>
    <x v="88"/>
    <x v="2022"/>
    <x v="205"/>
    <x v="2"/>
    <x v="99"/>
    <x v="3"/>
    <x v="2"/>
    <x v="79"/>
    <x v="14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87"/>
    <x v="75"/>
    <x v="130"/>
    <x v="2"/>
    <x v="65"/>
    <x v="117"/>
    <x v="117"/>
    <x v="113"/>
    <x v="113"/>
    <x v="0"/>
    <x v="3619"/>
    <x v="4129"/>
    <x v="1014"/>
    <x v="298"/>
    <x v="66"/>
    <x v="2023"/>
    <x v="0"/>
    <x v="7"/>
    <x v="28"/>
    <x v="30"/>
    <x v="0"/>
    <x v="351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88"/>
    <x v="18"/>
    <x v="19"/>
    <x v="0"/>
    <x v="18"/>
    <x v="19"/>
    <x v="19"/>
    <x v="19"/>
    <x v="19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88"/>
    <x v="30"/>
    <x v="38"/>
    <x v="1"/>
    <x v="26"/>
    <x v="33"/>
    <x v="33"/>
    <x v="29"/>
    <x v="29"/>
    <x v="0"/>
    <x v="3620"/>
    <x v="4130"/>
    <x v="1124"/>
    <x v="29"/>
    <x v="152"/>
    <x v="2024"/>
    <x v="44"/>
    <x v="2"/>
    <x v="17"/>
    <x v="17"/>
    <x v="2"/>
    <x v="42"/>
    <x v="124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8"/>
    <x v="34"/>
    <x v="42"/>
    <x v="0"/>
    <x v="30"/>
    <x v="37"/>
    <x v="37"/>
    <x v="33"/>
    <x v="33"/>
    <x v="0"/>
    <x v="3621"/>
    <x v="4131"/>
    <x v="2103"/>
    <x v="224"/>
    <x v="56"/>
    <x v="1888"/>
    <x v="150"/>
    <x v="1"/>
    <x v="53"/>
    <x v="41"/>
    <x v="0"/>
    <x v="94"/>
    <x v="375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88"/>
    <x v="30"/>
    <x v="69"/>
    <x v="0"/>
    <x v="26"/>
    <x v="58"/>
    <x v="58"/>
    <x v="54"/>
    <x v="54"/>
    <x v="0"/>
    <x v="3622"/>
    <x v="4132"/>
    <x v="258"/>
    <x v="239"/>
    <x v="93"/>
    <x v="2025"/>
    <x v="26"/>
    <x v="2"/>
    <x v="9"/>
    <x v="19"/>
    <x v="3"/>
    <x v="73"/>
    <x v="1241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8"/>
    <x v="50"/>
    <x v="73"/>
    <x v="0"/>
    <x v="44"/>
    <x v="62"/>
    <x v="62"/>
    <x v="58"/>
    <x v="58"/>
    <x v="0"/>
    <x v="3623"/>
    <x v="4133"/>
    <x v="2104"/>
    <x v="466"/>
    <x v="89"/>
    <x v="2020"/>
    <x v="53"/>
    <x v="2"/>
    <x v="99"/>
    <x v="17"/>
    <x v="3"/>
    <x v="184"/>
    <x v="444"/>
    <x v="0"/>
    <x v="0"/>
    <x v="0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8"/>
    <x v="18"/>
    <x v="88"/>
    <x v="0"/>
    <x v="18"/>
    <x v="75"/>
    <x v="75"/>
    <x v="71"/>
    <x v="71"/>
    <x v="0"/>
    <x v="2279"/>
    <x v="4134"/>
    <x v="2105"/>
    <x v="548"/>
    <x v="63"/>
    <x v="1580"/>
    <x v="140"/>
    <x v="2"/>
    <x v="62"/>
    <x v="25"/>
    <x v="2"/>
    <x v="8"/>
    <x v="5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88"/>
    <x v="50"/>
    <x v="89"/>
    <x v="2"/>
    <x v="44"/>
    <x v="76"/>
    <x v="76"/>
    <x v="72"/>
    <x v="72"/>
    <x v="0"/>
    <x v="3624"/>
    <x v="4135"/>
    <x v="1661"/>
    <x v="95"/>
    <x v="101"/>
    <x v="2026"/>
    <x v="72"/>
    <x v="0"/>
    <x v="73"/>
    <x v="18"/>
    <x v="3"/>
    <x v="91"/>
    <x v="115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8"/>
    <x v="55"/>
    <x v="93"/>
    <x v="0"/>
    <x v="47"/>
    <x v="80"/>
    <x v="80"/>
    <x v="76"/>
    <x v="76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88"/>
    <x v="24"/>
    <x v="94"/>
    <x v="2"/>
    <x v="21"/>
    <x v="81"/>
    <x v="81"/>
    <x v="77"/>
    <x v="77"/>
    <x v="0"/>
    <x v="3625"/>
    <x v="4136"/>
    <x v="1078"/>
    <x v="346"/>
    <x v="140"/>
    <x v="2027"/>
    <x v="134"/>
    <x v="2"/>
    <x v="93"/>
    <x v="1"/>
    <x v="7"/>
    <x v="330"/>
    <x v="908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8"/>
    <x v="60"/>
    <x v="98"/>
    <x v="0"/>
    <x v="52"/>
    <x v="85"/>
    <x v="85"/>
    <x v="81"/>
    <x v="81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188"/>
    <x v="64"/>
    <x v="103"/>
    <x v="0"/>
    <x v="54"/>
    <x v="90"/>
    <x v="90"/>
    <x v="86"/>
    <x v="86"/>
    <x v="0"/>
    <x v="3626"/>
    <x v="4137"/>
    <x v="2106"/>
    <x v="99"/>
    <x v="25"/>
    <x v="510"/>
    <x v="19"/>
    <x v="2"/>
    <x v="53"/>
    <x v="101"/>
    <x v="5"/>
    <x v="172"/>
    <x v="8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8"/>
    <x v="67"/>
    <x v="106"/>
    <x v="0"/>
    <x v="57"/>
    <x v="93"/>
    <x v="93"/>
    <x v="89"/>
    <x v="89"/>
    <x v="0"/>
    <x v="3627"/>
    <x v="4138"/>
    <x v="1318"/>
    <x v="510"/>
    <x v="30"/>
    <x v="747"/>
    <x v="61"/>
    <x v="2"/>
    <x v="64"/>
    <x v="22"/>
    <x v="3"/>
    <x v="21"/>
    <x v="58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8"/>
    <x v="24"/>
    <x v="109"/>
    <x v="0"/>
    <x v="21"/>
    <x v="96"/>
    <x v="96"/>
    <x v="92"/>
    <x v="92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8"/>
    <x v="70"/>
    <x v="112"/>
    <x v="0"/>
    <x v="60"/>
    <x v="99"/>
    <x v="99"/>
    <x v="95"/>
    <x v="95"/>
    <x v="0"/>
    <x v="3628"/>
    <x v="4139"/>
    <x v="1540"/>
    <x v="455"/>
    <x v="41"/>
    <x v="1691"/>
    <x v="19"/>
    <x v="2"/>
    <x v="103"/>
    <x v="16"/>
    <x v="2"/>
    <x v="179"/>
    <x v="822"/>
    <x v="0"/>
    <x v="0"/>
    <x v="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8"/>
    <x v="71"/>
    <x v="113"/>
    <x v="0"/>
    <x v="61"/>
    <x v="100"/>
    <x v="100"/>
    <x v="96"/>
    <x v="96"/>
    <x v="0"/>
    <x v="468"/>
    <x v="4088"/>
    <x v="992"/>
    <x v="552"/>
    <x v="27"/>
    <x v="1946"/>
    <x v="76"/>
    <x v="1"/>
    <x v="20"/>
    <x v="45"/>
    <x v="2"/>
    <x v="13"/>
    <x v="447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88"/>
    <x v="70"/>
    <x v="117"/>
    <x v="2"/>
    <x v="60"/>
    <x v="104"/>
    <x v="104"/>
    <x v="100"/>
    <x v="100"/>
    <x v="0"/>
    <x v="3629"/>
    <x v="4140"/>
    <x v="1008"/>
    <x v="207"/>
    <x v="89"/>
    <x v="2028"/>
    <x v="63"/>
    <x v="7"/>
    <x v="190"/>
    <x v="8"/>
    <x v="4"/>
    <x v="485"/>
    <x v="188"/>
    <x v="0"/>
    <x v="0"/>
    <x v="14"/>
    <x v="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8"/>
    <x v="67"/>
    <x v="118"/>
    <x v="2"/>
    <x v="57"/>
    <x v="105"/>
    <x v="105"/>
    <x v="101"/>
    <x v="101"/>
    <x v="0"/>
    <x v="3630"/>
    <x v="4141"/>
    <x v="190"/>
    <x v="126"/>
    <x v="69"/>
    <x v="2029"/>
    <x v="12"/>
    <x v="1"/>
    <x v="80"/>
    <x v="45"/>
    <x v="1"/>
    <x v="172"/>
    <x v="72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8"/>
    <x v="64"/>
    <x v="119"/>
    <x v="2"/>
    <x v="54"/>
    <x v="106"/>
    <x v="106"/>
    <x v="102"/>
    <x v="102"/>
    <x v="0"/>
    <x v="3631"/>
    <x v="3668"/>
    <x v="177"/>
    <x v="271"/>
    <x v="133"/>
    <x v="2030"/>
    <x v="214"/>
    <x v="0"/>
    <x v="115"/>
    <x v="134"/>
    <x v="2"/>
    <x v="326"/>
    <x v="334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8"/>
    <x v="61"/>
    <x v="120"/>
    <x v="2"/>
    <x v="53"/>
    <x v="107"/>
    <x v="107"/>
    <x v="103"/>
    <x v="103"/>
    <x v="0"/>
    <x v="1351"/>
    <x v="4142"/>
    <x v="299"/>
    <x v="31"/>
    <x v="58"/>
    <x v="2031"/>
    <x v="12"/>
    <x v="2"/>
    <x v="51"/>
    <x v="75"/>
    <x v="7"/>
    <x v="165"/>
    <x v="11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8"/>
    <x v="73"/>
    <x v="122"/>
    <x v="0"/>
    <x v="63"/>
    <x v="109"/>
    <x v="109"/>
    <x v="105"/>
    <x v="105"/>
    <x v="0"/>
    <x v="1305"/>
    <x v="4143"/>
    <x v="1265"/>
    <x v="389"/>
    <x v="58"/>
    <x v="1664"/>
    <x v="72"/>
    <x v="2"/>
    <x v="9"/>
    <x v="19"/>
    <x v="3"/>
    <x v="115"/>
    <x v="74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88"/>
    <x v="72"/>
    <x v="123"/>
    <x v="0"/>
    <x v="64"/>
    <x v="110"/>
    <x v="110"/>
    <x v="106"/>
    <x v="106"/>
    <x v="0"/>
    <x v="3632"/>
    <x v="4144"/>
    <x v="844"/>
    <x v="583"/>
    <x v="0"/>
    <x v="1158"/>
    <x v="79"/>
    <x v="2"/>
    <x v="5"/>
    <x v="50"/>
    <x v="1"/>
    <x v="163"/>
    <x v="6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88"/>
    <x v="75"/>
    <x v="124"/>
    <x v="0"/>
    <x v="65"/>
    <x v="111"/>
    <x v="111"/>
    <x v="107"/>
    <x v="107"/>
    <x v="0"/>
    <x v="3633"/>
    <x v="4145"/>
    <x v="2107"/>
    <x v="226"/>
    <x v="46"/>
    <x v="1922"/>
    <x v="198"/>
    <x v="1"/>
    <x v="106"/>
    <x v="106"/>
    <x v="7"/>
    <x v="429"/>
    <x v="872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88"/>
    <x v="76"/>
    <x v="125"/>
    <x v="0"/>
    <x v="66"/>
    <x v="112"/>
    <x v="112"/>
    <x v="108"/>
    <x v="108"/>
    <x v="0"/>
    <x v="3634"/>
    <x v="4146"/>
    <x v="2108"/>
    <x v="143"/>
    <x v="55"/>
    <x v="379"/>
    <x v="53"/>
    <x v="1"/>
    <x v="51"/>
    <x v="18"/>
    <x v="2"/>
    <x v="93"/>
    <x v="529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88"/>
    <x v="77"/>
    <x v="126"/>
    <x v="0"/>
    <x v="67"/>
    <x v="113"/>
    <x v="113"/>
    <x v="109"/>
    <x v="109"/>
    <x v="0"/>
    <x v="3635"/>
    <x v="4147"/>
    <x v="1165"/>
    <x v="377"/>
    <x v="25"/>
    <x v="2032"/>
    <x v="59"/>
    <x v="0"/>
    <x v="64"/>
    <x v="2"/>
    <x v="3"/>
    <x v="220"/>
    <x v="57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88"/>
    <x v="78"/>
    <x v="127"/>
    <x v="0"/>
    <x v="68"/>
    <x v="114"/>
    <x v="114"/>
    <x v="110"/>
    <x v="110"/>
    <x v="0"/>
    <x v="1577"/>
    <x v="4148"/>
    <x v="1044"/>
    <x v="534"/>
    <x v="11"/>
    <x v="1395"/>
    <x v="64"/>
    <x v="1"/>
    <x v="48"/>
    <x v="10"/>
    <x v="2"/>
    <x v="91"/>
    <x v="42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88"/>
    <x v="79"/>
    <x v="128"/>
    <x v="0"/>
    <x v="69"/>
    <x v="115"/>
    <x v="115"/>
    <x v="111"/>
    <x v="111"/>
    <x v="0"/>
    <x v="3636"/>
    <x v="4149"/>
    <x v="602"/>
    <x v="104"/>
    <x v="49"/>
    <x v="1547"/>
    <x v="25"/>
    <x v="2"/>
    <x v="20"/>
    <x v="16"/>
    <x v="0"/>
    <x v="24"/>
    <x v="50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88"/>
    <x v="77"/>
    <x v="129"/>
    <x v="2"/>
    <x v="67"/>
    <x v="116"/>
    <x v="116"/>
    <x v="112"/>
    <x v="112"/>
    <x v="0"/>
    <x v="3637"/>
    <x v="4150"/>
    <x v="414"/>
    <x v="240"/>
    <x v="59"/>
    <x v="2033"/>
    <x v="199"/>
    <x v="2"/>
    <x v="5"/>
    <x v="50"/>
    <x v="1"/>
    <x v="324"/>
    <x v="2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88"/>
    <x v="75"/>
    <x v="130"/>
    <x v="2"/>
    <x v="65"/>
    <x v="117"/>
    <x v="117"/>
    <x v="113"/>
    <x v="113"/>
    <x v="0"/>
    <x v="3638"/>
    <x v="4151"/>
    <x v="513"/>
    <x v="60"/>
    <x v="77"/>
    <x v="2034"/>
    <x v="154"/>
    <x v="2"/>
    <x v="158"/>
    <x v="144"/>
    <x v="1"/>
    <x v="428"/>
    <x v="44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88"/>
    <x v="80"/>
    <x v="131"/>
    <x v="0"/>
    <x v="70"/>
    <x v="118"/>
    <x v="118"/>
    <x v="114"/>
    <x v="114"/>
    <x v="0"/>
    <x v="3639"/>
    <x v="4152"/>
    <x v="1045"/>
    <x v="177"/>
    <x v="31"/>
    <x v="972"/>
    <x v="124"/>
    <x v="2"/>
    <x v="7"/>
    <x v="15"/>
    <x v="3"/>
    <x v="192"/>
    <x v="30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"/>
  </r>
  <r>
    <x v="188"/>
    <x v="80"/>
    <x v="132"/>
    <x v="0"/>
    <x v="71"/>
    <x v="119"/>
    <x v="119"/>
    <x v="115"/>
    <x v="115"/>
    <x v="0"/>
    <x v="3640"/>
    <x v="4153"/>
    <x v="774"/>
    <x v="158"/>
    <x v="35"/>
    <x v="2035"/>
    <x v="43"/>
    <x v="2"/>
    <x v="32"/>
    <x v="23"/>
    <x v="3"/>
    <x v="66"/>
    <x v="31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"/>
  </r>
  <r>
    <x v="188"/>
    <x v="80"/>
    <x v="133"/>
    <x v="0"/>
    <x v="72"/>
    <x v="120"/>
    <x v="120"/>
    <x v="116"/>
    <x v="116"/>
    <x v="0"/>
    <x v="1132"/>
    <x v="4154"/>
    <x v="939"/>
    <x v="392"/>
    <x v="20"/>
    <x v="1616"/>
    <x v="124"/>
    <x v="1"/>
    <x v="5"/>
    <x v="26"/>
    <x v="2"/>
    <x v="141"/>
    <x v="18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"/>
  </r>
  <r>
    <x v="188"/>
    <x v="81"/>
    <x v="134"/>
    <x v="0"/>
    <x v="73"/>
    <x v="121"/>
    <x v="121"/>
    <x v="117"/>
    <x v="117"/>
    <x v="0"/>
    <x v="309"/>
    <x v="4155"/>
    <x v="845"/>
    <x v="429"/>
    <x v="49"/>
    <x v="2036"/>
    <x v="94"/>
    <x v="1"/>
    <x v="34"/>
    <x v="31"/>
    <x v="5"/>
    <x v="38"/>
    <x v="549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"/>
  </r>
  <r>
    <x v="188"/>
    <x v="82"/>
    <x v="135"/>
    <x v="0"/>
    <x v="74"/>
    <x v="122"/>
    <x v="122"/>
    <x v="118"/>
    <x v="118"/>
    <x v="0"/>
    <x v="3641"/>
    <x v="4156"/>
    <x v="91"/>
    <x v="95"/>
    <x v="30"/>
    <x v="1046"/>
    <x v="33"/>
    <x v="1"/>
    <x v="72"/>
    <x v="22"/>
    <x v="2"/>
    <x v="170"/>
    <x v="506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</r>
  <r>
    <x v="189"/>
    <x v="30"/>
    <x v="38"/>
    <x v="1"/>
    <x v="26"/>
    <x v="33"/>
    <x v="33"/>
    <x v="29"/>
    <x v="29"/>
    <x v="0"/>
    <x v="3642"/>
    <x v="4157"/>
    <x v="442"/>
    <x v="200"/>
    <x v="153"/>
    <x v="2037"/>
    <x v="38"/>
    <x v="2"/>
    <x v="26"/>
    <x v="18"/>
    <x v="3"/>
    <x v="32"/>
    <x v="124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9"/>
    <x v="34"/>
    <x v="42"/>
    <x v="0"/>
    <x v="30"/>
    <x v="37"/>
    <x v="37"/>
    <x v="33"/>
    <x v="33"/>
    <x v="0"/>
    <x v="3643"/>
    <x v="4158"/>
    <x v="697"/>
    <x v="62"/>
    <x v="56"/>
    <x v="876"/>
    <x v="94"/>
    <x v="2"/>
    <x v="13"/>
    <x v="14"/>
    <x v="0"/>
    <x v="9"/>
    <x v="83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89"/>
    <x v="30"/>
    <x v="69"/>
    <x v="0"/>
    <x v="26"/>
    <x v="58"/>
    <x v="58"/>
    <x v="54"/>
    <x v="54"/>
    <x v="0"/>
    <x v="3644"/>
    <x v="4159"/>
    <x v="969"/>
    <x v="300"/>
    <x v="86"/>
    <x v="1643"/>
    <x v="61"/>
    <x v="2"/>
    <x v="75"/>
    <x v="17"/>
    <x v="3"/>
    <x v="23"/>
    <x v="57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89"/>
    <x v="50"/>
    <x v="73"/>
    <x v="0"/>
    <x v="44"/>
    <x v="62"/>
    <x v="62"/>
    <x v="58"/>
    <x v="58"/>
    <x v="0"/>
    <x v="3645"/>
    <x v="4160"/>
    <x v="619"/>
    <x v="238"/>
    <x v="86"/>
    <x v="2038"/>
    <x v="29"/>
    <x v="1"/>
    <x v="44"/>
    <x v="23"/>
    <x v="1"/>
    <x v="89"/>
    <x v="89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9"/>
    <x v="18"/>
    <x v="88"/>
    <x v="0"/>
    <x v="18"/>
    <x v="75"/>
    <x v="75"/>
    <x v="71"/>
    <x v="71"/>
    <x v="0"/>
    <x v="3646"/>
    <x v="4161"/>
    <x v="903"/>
    <x v="26"/>
    <x v="63"/>
    <x v="575"/>
    <x v="41"/>
    <x v="1"/>
    <x v="121"/>
    <x v="11"/>
    <x v="4"/>
    <x v="320"/>
    <x v="50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89"/>
    <x v="50"/>
    <x v="89"/>
    <x v="2"/>
    <x v="44"/>
    <x v="76"/>
    <x v="76"/>
    <x v="72"/>
    <x v="72"/>
    <x v="0"/>
    <x v="3647"/>
    <x v="4162"/>
    <x v="1312"/>
    <x v="83"/>
    <x v="81"/>
    <x v="2039"/>
    <x v="74"/>
    <x v="2"/>
    <x v="61"/>
    <x v="23"/>
    <x v="2"/>
    <x v="11"/>
    <x v="748"/>
    <x v="0"/>
    <x v="0"/>
    <x v="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89"/>
    <x v="55"/>
    <x v="93"/>
    <x v="0"/>
    <x v="47"/>
    <x v="80"/>
    <x v="80"/>
    <x v="76"/>
    <x v="76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89"/>
    <x v="24"/>
    <x v="94"/>
    <x v="2"/>
    <x v="21"/>
    <x v="81"/>
    <x v="81"/>
    <x v="77"/>
    <x v="77"/>
    <x v="0"/>
    <x v="3648"/>
    <x v="4163"/>
    <x v="1733"/>
    <x v="497"/>
    <x v="60"/>
    <x v="2040"/>
    <x v="12"/>
    <x v="2"/>
    <x v="67"/>
    <x v="68"/>
    <x v="9"/>
    <x v="228"/>
    <x v="796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89"/>
    <x v="61"/>
    <x v="99"/>
    <x v="0"/>
    <x v="53"/>
    <x v="86"/>
    <x v="86"/>
    <x v="82"/>
    <x v="82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9"/>
    <x v="64"/>
    <x v="103"/>
    <x v="0"/>
    <x v="54"/>
    <x v="90"/>
    <x v="90"/>
    <x v="86"/>
    <x v="86"/>
    <x v="0"/>
    <x v="3649"/>
    <x v="2466"/>
    <x v="1405"/>
    <x v="231"/>
    <x v="28"/>
    <x v="1255"/>
    <x v="74"/>
    <x v="1"/>
    <x v="20"/>
    <x v="33"/>
    <x v="4"/>
    <x v="9"/>
    <x v="16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9"/>
    <x v="67"/>
    <x v="106"/>
    <x v="0"/>
    <x v="57"/>
    <x v="93"/>
    <x v="93"/>
    <x v="89"/>
    <x v="89"/>
    <x v="0"/>
    <x v="1471"/>
    <x v="2461"/>
    <x v="1111"/>
    <x v="381"/>
    <x v="69"/>
    <x v="2041"/>
    <x v="25"/>
    <x v="1"/>
    <x v="99"/>
    <x v="7"/>
    <x v="2"/>
    <x v="131"/>
    <x v="24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9"/>
    <x v="70"/>
    <x v="112"/>
    <x v="0"/>
    <x v="60"/>
    <x v="99"/>
    <x v="99"/>
    <x v="95"/>
    <x v="95"/>
    <x v="0"/>
    <x v="869"/>
    <x v="4164"/>
    <x v="1861"/>
    <x v="308"/>
    <x v="63"/>
    <x v="1376"/>
    <x v="150"/>
    <x v="2"/>
    <x v="84"/>
    <x v="16"/>
    <x v="1"/>
    <x v="218"/>
    <x v="549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9"/>
    <x v="71"/>
    <x v="113"/>
    <x v="0"/>
    <x v="61"/>
    <x v="100"/>
    <x v="100"/>
    <x v="96"/>
    <x v="96"/>
    <x v="0"/>
    <x v="1288"/>
    <x v="4165"/>
    <x v="1692"/>
    <x v="62"/>
    <x v="30"/>
    <x v="2042"/>
    <x v="97"/>
    <x v="2"/>
    <x v="20"/>
    <x v="35"/>
    <x v="1"/>
    <x v="17"/>
    <x v="60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89"/>
    <x v="70"/>
    <x v="117"/>
    <x v="2"/>
    <x v="60"/>
    <x v="104"/>
    <x v="104"/>
    <x v="100"/>
    <x v="100"/>
    <x v="0"/>
    <x v="3650"/>
    <x v="4166"/>
    <x v="1891"/>
    <x v="442"/>
    <x v="91"/>
    <x v="1434"/>
    <x v="225"/>
    <x v="1"/>
    <x v="220"/>
    <x v="26"/>
    <x v="2"/>
    <x v="486"/>
    <x v="598"/>
    <x v="0"/>
    <x v="0"/>
    <x v="48"/>
    <x v="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89"/>
    <x v="67"/>
    <x v="118"/>
    <x v="2"/>
    <x v="57"/>
    <x v="105"/>
    <x v="105"/>
    <x v="101"/>
    <x v="101"/>
    <x v="0"/>
    <x v="3651"/>
    <x v="4167"/>
    <x v="685"/>
    <x v="501"/>
    <x v="67"/>
    <x v="2043"/>
    <x v="141"/>
    <x v="0"/>
    <x v="84"/>
    <x v="0"/>
    <x v="2"/>
    <x v="64"/>
    <x v="25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89"/>
    <x v="64"/>
    <x v="119"/>
    <x v="2"/>
    <x v="54"/>
    <x v="106"/>
    <x v="106"/>
    <x v="102"/>
    <x v="102"/>
    <x v="0"/>
    <x v="2789"/>
    <x v="4168"/>
    <x v="262"/>
    <x v="111"/>
    <x v="100"/>
    <x v="2044"/>
    <x v="236"/>
    <x v="1"/>
    <x v="121"/>
    <x v="151"/>
    <x v="5"/>
    <x v="113"/>
    <x v="50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89"/>
    <x v="61"/>
    <x v="120"/>
    <x v="2"/>
    <x v="53"/>
    <x v="107"/>
    <x v="107"/>
    <x v="103"/>
    <x v="103"/>
    <x v="0"/>
    <x v="3652"/>
    <x v="4169"/>
    <x v="1318"/>
    <x v="75"/>
    <x v="69"/>
    <x v="2045"/>
    <x v="75"/>
    <x v="2"/>
    <x v="44"/>
    <x v="75"/>
    <x v="1"/>
    <x v="215"/>
    <x v="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89"/>
    <x v="73"/>
    <x v="122"/>
    <x v="0"/>
    <x v="63"/>
    <x v="109"/>
    <x v="109"/>
    <x v="105"/>
    <x v="105"/>
    <x v="0"/>
    <x v="457"/>
    <x v="4170"/>
    <x v="1462"/>
    <x v="231"/>
    <x v="70"/>
    <x v="202"/>
    <x v="76"/>
    <x v="1"/>
    <x v="19"/>
    <x v="19"/>
    <x v="3"/>
    <x v="174"/>
    <x v="105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89"/>
    <x v="72"/>
    <x v="123"/>
    <x v="0"/>
    <x v="64"/>
    <x v="110"/>
    <x v="110"/>
    <x v="106"/>
    <x v="106"/>
    <x v="0"/>
    <x v="630"/>
    <x v="4171"/>
    <x v="230"/>
    <x v="413"/>
    <x v="56"/>
    <x v="2046"/>
    <x v="76"/>
    <x v="1"/>
    <x v="109"/>
    <x v="2"/>
    <x v="1"/>
    <x v="68"/>
    <x v="44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89"/>
    <x v="75"/>
    <x v="124"/>
    <x v="0"/>
    <x v="65"/>
    <x v="111"/>
    <x v="111"/>
    <x v="107"/>
    <x v="107"/>
    <x v="0"/>
    <x v="3653"/>
    <x v="4172"/>
    <x v="2109"/>
    <x v="144"/>
    <x v="52"/>
    <x v="2047"/>
    <x v="191"/>
    <x v="1"/>
    <x v="114"/>
    <x v="101"/>
    <x v="5"/>
    <x v="378"/>
    <x v="83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89"/>
    <x v="76"/>
    <x v="125"/>
    <x v="0"/>
    <x v="66"/>
    <x v="112"/>
    <x v="112"/>
    <x v="108"/>
    <x v="108"/>
    <x v="0"/>
    <x v="3212"/>
    <x v="4173"/>
    <x v="663"/>
    <x v="427"/>
    <x v="13"/>
    <x v="526"/>
    <x v="106"/>
    <x v="2"/>
    <x v="56"/>
    <x v="16"/>
    <x v="0"/>
    <x v="84"/>
    <x v="4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89"/>
    <x v="77"/>
    <x v="126"/>
    <x v="0"/>
    <x v="67"/>
    <x v="113"/>
    <x v="113"/>
    <x v="109"/>
    <x v="109"/>
    <x v="0"/>
    <x v="3654"/>
    <x v="4174"/>
    <x v="1149"/>
    <x v="102"/>
    <x v="28"/>
    <x v="536"/>
    <x v="166"/>
    <x v="1"/>
    <x v="9"/>
    <x v="35"/>
    <x v="0"/>
    <x v="193"/>
    <x v="1033"/>
    <x v="0"/>
    <x v="0"/>
    <x v="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89"/>
    <x v="78"/>
    <x v="127"/>
    <x v="0"/>
    <x v="68"/>
    <x v="114"/>
    <x v="114"/>
    <x v="110"/>
    <x v="110"/>
    <x v="0"/>
    <x v="669"/>
    <x v="4175"/>
    <x v="1677"/>
    <x v="589"/>
    <x v="55"/>
    <x v="1206"/>
    <x v="13"/>
    <x v="2"/>
    <x v="64"/>
    <x v="45"/>
    <x v="2"/>
    <x v="218"/>
    <x v="630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89"/>
    <x v="79"/>
    <x v="128"/>
    <x v="0"/>
    <x v="69"/>
    <x v="115"/>
    <x v="115"/>
    <x v="111"/>
    <x v="111"/>
    <x v="0"/>
    <x v="3655"/>
    <x v="4176"/>
    <x v="1112"/>
    <x v="371"/>
    <x v="27"/>
    <x v="2048"/>
    <x v="21"/>
    <x v="2"/>
    <x v="5"/>
    <x v="19"/>
    <x v="1"/>
    <x v="77"/>
    <x v="28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89"/>
    <x v="77"/>
    <x v="129"/>
    <x v="2"/>
    <x v="67"/>
    <x v="116"/>
    <x v="116"/>
    <x v="112"/>
    <x v="112"/>
    <x v="0"/>
    <x v="3656"/>
    <x v="4177"/>
    <x v="2042"/>
    <x v="30"/>
    <x v="137"/>
    <x v="2049"/>
    <x v="80"/>
    <x v="0"/>
    <x v="61"/>
    <x v="65"/>
    <x v="3"/>
    <x v="287"/>
    <x v="24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89"/>
    <x v="75"/>
    <x v="130"/>
    <x v="2"/>
    <x v="65"/>
    <x v="117"/>
    <x v="117"/>
    <x v="113"/>
    <x v="113"/>
    <x v="0"/>
    <x v="3657"/>
    <x v="4178"/>
    <x v="1004"/>
    <x v="157"/>
    <x v="128"/>
    <x v="2050"/>
    <x v="257"/>
    <x v="0"/>
    <x v="156"/>
    <x v="37"/>
    <x v="7"/>
    <x v="369"/>
    <x v="36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89"/>
    <x v="83"/>
    <x v="131"/>
    <x v="0"/>
    <x v="70"/>
    <x v="118"/>
    <x v="118"/>
    <x v="114"/>
    <x v="114"/>
    <x v="0"/>
    <x v="616"/>
    <x v="4179"/>
    <x v="177"/>
    <x v="451"/>
    <x v="54"/>
    <x v="903"/>
    <x v="117"/>
    <x v="0"/>
    <x v="75"/>
    <x v="8"/>
    <x v="0"/>
    <x v="192"/>
    <x v="79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"/>
  </r>
  <r>
    <x v="189"/>
    <x v="84"/>
    <x v="132"/>
    <x v="0"/>
    <x v="71"/>
    <x v="119"/>
    <x v="119"/>
    <x v="115"/>
    <x v="115"/>
    <x v="0"/>
    <x v="3658"/>
    <x v="4180"/>
    <x v="908"/>
    <x v="485"/>
    <x v="28"/>
    <x v="1480"/>
    <x v="150"/>
    <x v="2"/>
    <x v="17"/>
    <x v="9"/>
    <x v="2"/>
    <x v="13"/>
    <x v="14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"/>
  </r>
  <r>
    <x v="189"/>
    <x v="85"/>
    <x v="133"/>
    <x v="0"/>
    <x v="72"/>
    <x v="120"/>
    <x v="120"/>
    <x v="116"/>
    <x v="116"/>
    <x v="0"/>
    <x v="733"/>
    <x v="4181"/>
    <x v="1863"/>
    <x v="728"/>
    <x v="1"/>
    <x v="1653"/>
    <x v="21"/>
    <x v="2"/>
    <x v="53"/>
    <x v="16"/>
    <x v="3"/>
    <x v="187"/>
    <x v="80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"/>
  </r>
  <r>
    <x v="189"/>
    <x v="81"/>
    <x v="134"/>
    <x v="0"/>
    <x v="73"/>
    <x v="121"/>
    <x v="121"/>
    <x v="117"/>
    <x v="117"/>
    <x v="0"/>
    <x v="3659"/>
    <x v="4182"/>
    <x v="1040"/>
    <x v="167"/>
    <x v="23"/>
    <x v="1513"/>
    <x v="58"/>
    <x v="1"/>
    <x v="8"/>
    <x v="19"/>
    <x v="0"/>
    <x v="206"/>
    <x v="41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"/>
  </r>
  <r>
    <x v="189"/>
    <x v="82"/>
    <x v="135"/>
    <x v="0"/>
    <x v="74"/>
    <x v="122"/>
    <x v="122"/>
    <x v="118"/>
    <x v="118"/>
    <x v="0"/>
    <x v="3660"/>
    <x v="4183"/>
    <x v="848"/>
    <x v="405"/>
    <x v="25"/>
    <x v="425"/>
    <x v="29"/>
    <x v="2"/>
    <x v="7"/>
    <x v="17"/>
    <x v="2"/>
    <x v="122"/>
    <x v="23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</r>
  <r>
    <x v="190"/>
    <x v="24"/>
    <x v="31"/>
    <x v="0"/>
    <x v="21"/>
    <x v="27"/>
    <x v="27"/>
    <x v="23"/>
    <x v="23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90"/>
    <x v="30"/>
    <x v="38"/>
    <x v="1"/>
    <x v="26"/>
    <x v="33"/>
    <x v="33"/>
    <x v="29"/>
    <x v="29"/>
    <x v="0"/>
    <x v="3661"/>
    <x v="4184"/>
    <x v="1435"/>
    <x v="356"/>
    <x v="151"/>
    <x v="2051"/>
    <x v="44"/>
    <x v="2"/>
    <x v="26"/>
    <x v="23"/>
    <x v="3"/>
    <x v="32"/>
    <x v="12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90"/>
    <x v="34"/>
    <x v="42"/>
    <x v="0"/>
    <x v="30"/>
    <x v="37"/>
    <x v="37"/>
    <x v="33"/>
    <x v="33"/>
    <x v="0"/>
    <x v="3662"/>
    <x v="4185"/>
    <x v="142"/>
    <x v="303"/>
    <x v="11"/>
    <x v="915"/>
    <x v="66"/>
    <x v="7"/>
    <x v="48"/>
    <x v="33"/>
    <x v="2"/>
    <x v="59"/>
    <x v="81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90"/>
    <x v="30"/>
    <x v="69"/>
    <x v="0"/>
    <x v="26"/>
    <x v="58"/>
    <x v="58"/>
    <x v="54"/>
    <x v="54"/>
    <x v="0"/>
    <x v="3663"/>
    <x v="4186"/>
    <x v="848"/>
    <x v="416"/>
    <x v="67"/>
    <x v="1946"/>
    <x v="54"/>
    <x v="2"/>
    <x v="19"/>
    <x v="23"/>
    <x v="2"/>
    <x v="219"/>
    <x v="1222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90"/>
    <x v="50"/>
    <x v="73"/>
    <x v="0"/>
    <x v="44"/>
    <x v="62"/>
    <x v="62"/>
    <x v="58"/>
    <x v="58"/>
    <x v="0"/>
    <x v="3664"/>
    <x v="4187"/>
    <x v="2110"/>
    <x v="471"/>
    <x v="87"/>
    <x v="2052"/>
    <x v="106"/>
    <x v="2"/>
    <x v="99"/>
    <x v="23"/>
    <x v="2"/>
    <x v="84"/>
    <x v="75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90"/>
    <x v="18"/>
    <x v="88"/>
    <x v="0"/>
    <x v="18"/>
    <x v="75"/>
    <x v="75"/>
    <x v="71"/>
    <x v="71"/>
    <x v="0"/>
    <x v="3665"/>
    <x v="4188"/>
    <x v="1393"/>
    <x v="125"/>
    <x v="21"/>
    <x v="1348"/>
    <x v="120"/>
    <x v="1"/>
    <x v="39"/>
    <x v="4"/>
    <x v="4"/>
    <x v="332"/>
    <x v="502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90"/>
    <x v="50"/>
    <x v="89"/>
    <x v="2"/>
    <x v="44"/>
    <x v="76"/>
    <x v="76"/>
    <x v="72"/>
    <x v="72"/>
    <x v="0"/>
    <x v="3666"/>
    <x v="4189"/>
    <x v="77"/>
    <x v="76"/>
    <x v="136"/>
    <x v="1553"/>
    <x v="117"/>
    <x v="2"/>
    <x v="101"/>
    <x v="23"/>
    <x v="2"/>
    <x v="12"/>
    <x v="205"/>
    <x v="0"/>
    <x v="0"/>
    <x v="6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90"/>
    <x v="24"/>
    <x v="94"/>
    <x v="2"/>
    <x v="21"/>
    <x v="81"/>
    <x v="81"/>
    <x v="77"/>
    <x v="77"/>
    <x v="0"/>
    <x v="3667"/>
    <x v="4190"/>
    <x v="970"/>
    <x v="224"/>
    <x v="89"/>
    <x v="2053"/>
    <x v="9"/>
    <x v="2"/>
    <x v="61"/>
    <x v="2"/>
    <x v="3"/>
    <x v="172"/>
    <x v="96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90"/>
    <x v="64"/>
    <x v="103"/>
    <x v="0"/>
    <x v="54"/>
    <x v="90"/>
    <x v="90"/>
    <x v="86"/>
    <x v="86"/>
    <x v="0"/>
    <x v="3668"/>
    <x v="4191"/>
    <x v="1506"/>
    <x v="144"/>
    <x v="28"/>
    <x v="1707"/>
    <x v="236"/>
    <x v="4"/>
    <x v="39"/>
    <x v="102"/>
    <x v="2"/>
    <x v="487"/>
    <x v="864"/>
    <x v="2"/>
    <x v="11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90"/>
    <x v="67"/>
    <x v="106"/>
    <x v="0"/>
    <x v="57"/>
    <x v="93"/>
    <x v="93"/>
    <x v="89"/>
    <x v="89"/>
    <x v="0"/>
    <x v="3669"/>
    <x v="4192"/>
    <x v="260"/>
    <x v="242"/>
    <x v="57"/>
    <x v="1543"/>
    <x v="82"/>
    <x v="1"/>
    <x v="109"/>
    <x v="13"/>
    <x v="3"/>
    <x v="179"/>
    <x v="40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90"/>
    <x v="70"/>
    <x v="112"/>
    <x v="0"/>
    <x v="60"/>
    <x v="99"/>
    <x v="99"/>
    <x v="95"/>
    <x v="95"/>
    <x v="0"/>
    <x v="3670"/>
    <x v="4193"/>
    <x v="1525"/>
    <x v="251"/>
    <x v="63"/>
    <x v="258"/>
    <x v="51"/>
    <x v="2"/>
    <x v="51"/>
    <x v="18"/>
    <x v="3"/>
    <x v="75"/>
    <x v="255"/>
    <x v="0"/>
    <x v="0"/>
    <x v="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90"/>
    <x v="71"/>
    <x v="113"/>
    <x v="0"/>
    <x v="61"/>
    <x v="100"/>
    <x v="100"/>
    <x v="96"/>
    <x v="96"/>
    <x v="0"/>
    <x v="3671"/>
    <x v="4194"/>
    <x v="30"/>
    <x v="228"/>
    <x v="4"/>
    <x v="1345"/>
    <x v="76"/>
    <x v="1"/>
    <x v="72"/>
    <x v="2"/>
    <x v="1"/>
    <x v="131"/>
    <x v="447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90"/>
    <x v="70"/>
    <x v="117"/>
    <x v="2"/>
    <x v="60"/>
    <x v="104"/>
    <x v="104"/>
    <x v="100"/>
    <x v="100"/>
    <x v="0"/>
    <x v="3672"/>
    <x v="4195"/>
    <x v="1145"/>
    <x v="404"/>
    <x v="92"/>
    <x v="1670"/>
    <x v="308"/>
    <x v="1"/>
    <x v="149"/>
    <x v="22"/>
    <x v="1"/>
    <x v="441"/>
    <x v="357"/>
    <x v="0"/>
    <x v="0"/>
    <x v="7"/>
    <x v="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90"/>
    <x v="67"/>
    <x v="118"/>
    <x v="2"/>
    <x v="57"/>
    <x v="105"/>
    <x v="105"/>
    <x v="101"/>
    <x v="101"/>
    <x v="0"/>
    <x v="3673"/>
    <x v="4196"/>
    <x v="816"/>
    <x v="73"/>
    <x v="82"/>
    <x v="2054"/>
    <x v="117"/>
    <x v="2"/>
    <x v="95"/>
    <x v="13"/>
    <x v="2"/>
    <x v="206"/>
    <x v="53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90"/>
    <x v="64"/>
    <x v="119"/>
    <x v="2"/>
    <x v="54"/>
    <x v="106"/>
    <x v="106"/>
    <x v="102"/>
    <x v="102"/>
    <x v="0"/>
    <x v="3674"/>
    <x v="4197"/>
    <x v="478"/>
    <x v="365"/>
    <x v="59"/>
    <x v="2055"/>
    <x v="120"/>
    <x v="1"/>
    <x v="132"/>
    <x v="168"/>
    <x v="7"/>
    <x v="469"/>
    <x v="390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90"/>
    <x v="61"/>
    <x v="120"/>
    <x v="2"/>
    <x v="53"/>
    <x v="107"/>
    <x v="107"/>
    <x v="103"/>
    <x v="103"/>
    <x v="0"/>
    <x v="3675"/>
    <x v="4198"/>
    <x v="717"/>
    <x v="91"/>
    <x v="0"/>
    <x v="840"/>
    <x v="140"/>
    <x v="7"/>
    <x v="44"/>
    <x v="85"/>
    <x v="0"/>
    <x v="348"/>
    <x v="3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90"/>
    <x v="73"/>
    <x v="122"/>
    <x v="0"/>
    <x v="63"/>
    <x v="109"/>
    <x v="109"/>
    <x v="105"/>
    <x v="105"/>
    <x v="0"/>
    <x v="3676"/>
    <x v="4199"/>
    <x v="465"/>
    <x v="73"/>
    <x v="56"/>
    <x v="2056"/>
    <x v="91"/>
    <x v="2"/>
    <x v="60"/>
    <x v="7"/>
    <x v="3"/>
    <x v="93"/>
    <x v="23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90"/>
    <x v="72"/>
    <x v="123"/>
    <x v="0"/>
    <x v="64"/>
    <x v="110"/>
    <x v="110"/>
    <x v="106"/>
    <x v="106"/>
    <x v="0"/>
    <x v="3677"/>
    <x v="4200"/>
    <x v="2111"/>
    <x v="727"/>
    <x v="19"/>
    <x v="1613"/>
    <x v="91"/>
    <x v="2"/>
    <x v="126"/>
    <x v="10"/>
    <x v="3"/>
    <x v="153"/>
    <x v="187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90"/>
    <x v="75"/>
    <x v="124"/>
    <x v="0"/>
    <x v="65"/>
    <x v="111"/>
    <x v="111"/>
    <x v="107"/>
    <x v="107"/>
    <x v="0"/>
    <x v="3678"/>
    <x v="4201"/>
    <x v="2112"/>
    <x v="271"/>
    <x v="33"/>
    <x v="751"/>
    <x v="309"/>
    <x v="2"/>
    <x v="54"/>
    <x v="27"/>
    <x v="9"/>
    <x v="423"/>
    <x v="162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90"/>
    <x v="76"/>
    <x v="125"/>
    <x v="0"/>
    <x v="66"/>
    <x v="112"/>
    <x v="112"/>
    <x v="108"/>
    <x v="108"/>
    <x v="0"/>
    <x v="642"/>
    <x v="4202"/>
    <x v="2113"/>
    <x v="64"/>
    <x v="10"/>
    <x v="1138"/>
    <x v="82"/>
    <x v="2"/>
    <x v="51"/>
    <x v="17"/>
    <x v="2"/>
    <x v="22"/>
    <x v="4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90"/>
    <x v="77"/>
    <x v="126"/>
    <x v="0"/>
    <x v="67"/>
    <x v="113"/>
    <x v="113"/>
    <x v="109"/>
    <x v="109"/>
    <x v="0"/>
    <x v="3679"/>
    <x v="4203"/>
    <x v="2114"/>
    <x v="353"/>
    <x v="56"/>
    <x v="335"/>
    <x v="296"/>
    <x v="2"/>
    <x v="7"/>
    <x v="26"/>
    <x v="1"/>
    <x v="137"/>
    <x v="78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90"/>
    <x v="78"/>
    <x v="127"/>
    <x v="0"/>
    <x v="68"/>
    <x v="114"/>
    <x v="114"/>
    <x v="110"/>
    <x v="110"/>
    <x v="0"/>
    <x v="856"/>
    <x v="4204"/>
    <x v="2115"/>
    <x v="745"/>
    <x v="16"/>
    <x v="771"/>
    <x v="10"/>
    <x v="0"/>
    <x v="10"/>
    <x v="3"/>
    <x v="2"/>
    <x v="141"/>
    <x v="18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90"/>
    <x v="79"/>
    <x v="128"/>
    <x v="0"/>
    <x v="69"/>
    <x v="115"/>
    <x v="115"/>
    <x v="111"/>
    <x v="111"/>
    <x v="0"/>
    <x v="3680"/>
    <x v="4205"/>
    <x v="2015"/>
    <x v="353"/>
    <x v="28"/>
    <x v="1849"/>
    <x v="94"/>
    <x v="2"/>
    <x v="69"/>
    <x v="22"/>
    <x v="2"/>
    <x v="110"/>
    <x v="18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90"/>
    <x v="77"/>
    <x v="129"/>
    <x v="2"/>
    <x v="67"/>
    <x v="116"/>
    <x v="116"/>
    <x v="112"/>
    <x v="112"/>
    <x v="0"/>
    <x v="3681"/>
    <x v="4206"/>
    <x v="839"/>
    <x v="743"/>
    <x v="53"/>
    <x v="2057"/>
    <x v="310"/>
    <x v="2"/>
    <x v="115"/>
    <x v="6"/>
    <x v="3"/>
    <x v="108"/>
    <x v="467"/>
    <x v="0"/>
    <x v="0"/>
    <x v="8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90"/>
    <x v="75"/>
    <x v="130"/>
    <x v="2"/>
    <x v="65"/>
    <x v="117"/>
    <x v="117"/>
    <x v="113"/>
    <x v="113"/>
    <x v="0"/>
    <x v="3682"/>
    <x v="4207"/>
    <x v="2116"/>
    <x v="51"/>
    <x v="86"/>
    <x v="2058"/>
    <x v="311"/>
    <x v="0"/>
    <x v="90"/>
    <x v="27"/>
    <x v="0"/>
    <x v="488"/>
    <x v="5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90"/>
    <x v="83"/>
    <x v="131"/>
    <x v="0"/>
    <x v="70"/>
    <x v="118"/>
    <x v="118"/>
    <x v="114"/>
    <x v="114"/>
    <x v="0"/>
    <x v="3683"/>
    <x v="4208"/>
    <x v="157"/>
    <x v="279"/>
    <x v="21"/>
    <x v="892"/>
    <x v="146"/>
    <x v="1"/>
    <x v="48"/>
    <x v="10"/>
    <x v="3"/>
    <x v="9"/>
    <x v="2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"/>
  </r>
  <r>
    <x v="190"/>
    <x v="84"/>
    <x v="132"/>
    <x v="0"/>
    <x v="71"/>
    <x v="119"/>
    <x v="119"/>
    <x v="115"/>
    <x v="115"/>
    <x v="0"/>
    <x v="3684"/>
    <x v="4209"/>
    <x v="202"/>
    <x v="85"/>
    <x v="11"/>
    <x v="748"/>
    <x v="11"/>
    <x v="2"/>
    <x v="23"/>
    <x v="35"/>
    <x v="3"/>
    <x v="200"/>
    <x v="188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"/>
  </r>
  <r>
    <x v="190"/>
    <x v="85"/>
    <x v="133"/>
    <x v="0"/>
    <x v="72"/>
    <x v="120"/>
    <x v="120"/>
    <x v="116"/>
    <x v="116"/>
    <x v="0"/>
    <x v="1136"/>
    <x v="855"/>
    <x v="729"/>
    <x v="746"/>
    <x v="1"/>
    <x v="1186"/>
    <x v="74"/>
    <x v="1"/>
    <x v="20"/>
    <x v="31"/>
    <x v="2"/>
    <x v="93"/>
    <x v="25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"/>
  </r>
  <r>
    <x v="190"/>
    <x v="81"/>
    <x v="134"/>
    <x v="0"/>
    <x v="73"/>
    <x v="121"/>
    <x v="121"/>
    <x v="117"/>
    <x v="117"/>
    <x v="0"/>
    <x v="1525"/>
    <x v="2231"/>
    <x v="746"/>
    <x v="253"/>
    <x v="10"/>
    <x v="477"/>
    <x v="94"/>
    <x v="7"/>
    <x v="7"/>
    <x v="35"/>
    <x v="4"/>
    <x v="38"/>
    <x v="12"/>
    <x v="0"/>
    <x v="0"/>
    <x v="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"/>
  </r>
  <r>
    <x v="190"/>
    <x v="82"/>
    <x v="135"/>
    <x v="0"/>
    <x v="74"/>
    <x v="122"/>
    <x v="122"/>
    <x v="118"/>
    <x v="118"/>
    <x v="0"/>
    <x v="3685"/>
    <x v="4210"/>
    <x v="1999"/>
    <x v="343"/>
    <x v="28"/>
    <x v="1212"/>
    <x v="21"/>
    <x v="2"/>
    <x v="13"/>
    <x v="15"/>
    <x v="2"/>
    <x v="187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</r>
  <r>
    <x v="191"/>
    <x v="30"/>
    <x v="38"/>
    <x v="1"/>
    <x v="26"/>
    <x v="33"/>
    <x v="33"/>
    <x v="29"/>
    <x v="29"/>
    <x v="0"/>
    <x v="3686"/>
    <x v="4211"/>
    <x v="198"/>
    <x v="237"/>
    <x v="154"/>
    <x v="2059"/>
    <x v="68"/>
    <x v="2"/>
    <x v="12"/>
    <x v="17"/>
    <x v="2"/>
    <x v="47"/>
    <x v="124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91"/>
    <x v="34"/>
    <x v="42"/>
    <x v="0"/>
    <x v="30"/>
    <x v="37"/>
    <x v="37"/>
    <x v="33"/>
    <x v="33"/>
    <x v="0"/>
    <x v="3687"/>
    <x v="4212"/>
    <x v="2117"/>
    <x v="303"/>
    <x v="1"/>
    <x v="626"/>
    <x v="91"/>
    <x v="7"/>
    <x v="20"/>
    <x v="68"/>
    <x v="2"/>
    <x v="52"/>
    <x v="4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91"/>
    <x v="30"/>
    <x v="69"/>
    <x v="0"/>
    <x v="26"/>
    <x v="58"/>
    <x v="58"/>
    <x v="54"/>
    <x v="54"/>
    <x v="0"/>
    <x v="975"/>
    <x v="4213"/>
    <x v="1371"/>
    <x v="516"/>
    <x v="37"/>
    <x v="2060"/>
    <x v="39"/>
    <x v="1"/>
    <x v="72"/>
    <x v="18"/>
    <x v="1"/>
    <x v="54"/>
    <x v="84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91"/>
    <x v="50"/>
    <x v="73"/>
    <x v="0"/>
    <x v="44"/>
    <x v="62"/>
    <x v="62"/>
    <x v="58"/>
    <x v="58"/>
    <x v="0"/>
    <x v="3688"/>
    <x v="4214"/>
    <x v="1245"/>
    <x v="510"/>
    <x v="73"/>
    <x v="2061"/>
    <x v="82"/>
    <x v="2"/>
    <x v="130"/>
    <x v="17"/>
    <x v="1"/>
    <x v="91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91"/>
    <x v="55"/>
    <x v="84"/>
    <x v="0"/>
    <x v="47"/>
    <x v="73"/>
    <x v="73"/>
    <x v="69"/>
    <x v="69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191"/>
    <x v="18"/>
    <x v="88"/>
    <x v="0"/>
    <x v="18"/>
    <x v="75"/>
    <x v="75"/>
    <x v="71"/>
    <x v="71"/>
    <x v="0"/>
    <x v="3689"/>
    <x v="4215"/>
    <x v="1478"/>
    <x v="141"/>
    <x v="0"/>
    <x v="916"/>
    <x v="245"/>
    <x v="2"/>
    <x v="123"/>
    <x v="59"/>
    <x v="0"/>
    <x v="447"/>
    <x v="94"/>
    <x v="0"/>
    <x v="0"/>
    <x v="2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91"/>
    <x v="50"/>
    <x v="89"/>
    <x v="2"/>
    <x v="44"/>
    <x v="76"/>
    <x v="76"/>
    <x v="72"/>
    <x v="72"/>
    <x v="0"/>
    <x v="3690"/>
    <x v="4216"/>
    <x v="1693"/>
    <x v="214"/>
    <x v="77"/>
    <x v="2062"/>
    <x v="64"/>
    <x v="2"/>
    <x v="42"/>
    <x v="16"/>
    <x v="2"/>
    <x v="34"/>
    <x v="816"/>
    <x v="0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91"/>
    <x v="24"/>
    <x v="94"/>
    <x v="2"/>
    <x v="21"/>
    <x v="81"/>
    <x v="81"/>
    <x v="77"/>
    <x v="77"/>
    <x v="0"/>
    <x v="3691"/>
    <x v="4217"/>
    <x v="1922"/>
    <x v="274"/>
    <x v="89"/>
    <x v="2063"/>
    <x v="236"/>
    <x v="2"/>
    <x v="93"/>
    <x v="3"/>
    <x v="1"/>
    <x v="251"/>
    <x v="198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91"/>
    <x v="64"/>
    <x v="103"/>
    <x v="0"/>
    <x v="54"/>
    <x v="90"/>
    <x v="90"/>
    <x v="86"/>
    <x v="86"/>
    <x v="0"/>
    <x v="3692"/>
    <x v="4218"/>
    <x v="2118"/>
    <x v="257"/>
    <x v="25"/>
    <x v="882"/>
    <x v="214"/>
    <x v="2"/>
    <x v="130"/>
    <x v="32"/>
    <x v="5"/>
    <x v="101"/>
    <x v="201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91"/>
    <x v="67"/>
    <x v="106"/>
    <x v="0"/>
    <x v="57"/>
    <x v="93"/>
    <x v="93"/>
    <x v="89"/>
    <x v="89"/>
    <x v="0"/>
    <x v="3693"/>
    <x v="4219"/>
    <x v="1164"/>
    <x v="244"/>
    <x v="54"/>
    <x v="1190"/>
    <x v="72"/>
    <x v="2"/>
    <x v="44"/>
    <x v="31"/>
    <x v="3"/>
    <x v="163"/>
    <x v="55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91"/>
    <x v="70"/>
    <x v="112"/>
    <x v="0"/>
    <x v="60"/>
    <x v="99"/>
    <x v="99"/>
    <x v="95"/>
    <x v="95"/>
    <x v="0"/>
    <x v="3694"/>
    <x v="2402"/>
    <x v="1861"/>
    <x v="237"/>
    <x v="43"/>
    <x v="1148"/>
    <x v="125"/>
    <x v="2"/>
    <x v="84"/>
    <x v="18"/>
    <x v="0"/>
    <x v="206"/>
    <x v="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91"/>
    <x v="71"/>
    <x v="113"/>
    <x v="0"/>
    <x v="61"/>
    <x v="100"/>
    <x v="100"/>
    <x v="96"/>
    <x v="96"/>
    <x v="0"/>
    <x v="3695"/>
    <x v="4220"/>
    <x v="162"/>
    <x v="610"/>
    <x v="13"/>
    <x v="116"/>
    <x v="108"/>
    <x v="0"/>
    <x v="75"/>
    <x v="50"/>
    <x v="1"/>
    <x v="22"/>
    <x v="15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91"/>
    <x v="70"/>
    <x v="117"/>
    <x v="2"/>
    <x v="60"/>
    <x v="104"/>
    <x v="104"/>
    <x v="100"/>
    <x v="100"/>
    <x v="0"/>
    <x v="3696"/>
    <x v="4221"/>
    <x v="2119"/>
    <x v="257"/>
    <x v="88"/>
    <x v="1004"/>
    <x v="312"/>
    <x v="0"/>
    <x v="213"/>
    <x v="10"/>
    <x v="2"/>
    <x v="489"/>
    <x v="513"/>
    <x v="0"/>
    <x v="0"/>
    <x v="6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91"/>
    <x v="67"/>
    <x v="118"/>
    <x v="2"/>
    <x v="57"/>
    <x v="105"/>
    <x v="105"/>
    <x v="101"/>
    <x v="101"/>
    <x v="0"/>
    <x v="3697"/>
    <x v="4222"/>
    <x v="1741"/>
    <x v="75"/>
    <x v="63"/>
    <x v="2064"/>
    <x v="146"/>
    <x v="1"/>
    <x v="84"/>
    <x v="10"/>
    <x v="2"/>
    <x v="178"/>
    <x v="630"/>
    <x v="0"/>
    <x v="0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91"/>
    <x v="64"/>
    <x v="119"/>
    <x v="2"/>
    <x v="54"/>
    <x v="106"/>
    <x v="106"/>
    <x v="102"/>
    <x v="102"/>
    <x v="0"/>
    <x v="3698"/>
    <x v="4223"/>
    <x v="504"/>
    <x v="82"/>
    <x v="74"/>
    <x v="2065"/>
    <x v="235"/>
    <x v="0"/>
    <x v="57"/>
    <x v="24"/>
    <x v="4"/>
    <x v="6"/>
    <x v="43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91"/>
    <x v="61"/>
    <x v="120"/>
    <x v="2"/>
    <x v="53"/>
    <x v="107"/>
    <x v="107"/>
    <x v="103"/>
    <x v="103"/>
    <x v="0"/>
    <x v="3699"/>
    <x v="4224"/>
    <x v="1538"/>
    <x v="583"/>
    <x v="65"/>
    <x v="2046"/>
    <x v="110"/>
    <x v="2"/>
    <x v="126"/>
    <x v="85"/>
    <x v="0"/>
    <x v="281"/>
    <x v="22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91"/>
    <x v="73"/>
    <x v="122"/>
    <x v="0"/>
    <x v="63"/>
    <x v="109"/>
    <x v="109"/>
    <x v="105"/>
    <x v="105"/>
    <x v="0"/>
    <x v="3700"/>
    <x v="4225"/>
    <x v="59"/>
    <x v="197"/>
    <x v="45"/>
    <x v="1620"/>
    <x v="66"/>
    <x v="2"/>
    <x v="17"/>
    <x v="23"/>
    <x v="2"/>
    <x v="122"/>
    <x v="101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91"/>
    <x v="72"/>
    <x v="123"/>
    <x v="0"/>
    <x v="64"/>
    <x v="110"/>
    <x v="110"/>
    <x v="106"/>
    <x v="106"/>
    <x v="0"/>
    <x v="3701"/>
    <x v="3286"/>
    <x v="1621"/>
    <x v="559"/>
    <x v="16"/>
    <x v="791"/>
    <x v="76"/>
    <x v="2"/>
    <x v="69"/>
    <x v="0"/>
    <x v="1"/>
    <x v="163"/>
    <x v="79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91"/>
    <x v="75"/>
    <x v="124"/>
    <x v="0"/>
    <x v="65"/>
    <x v="111"/>
    <x v="111"/>
    <x v="107"/>
    <x v="107"/>
    <x v="0"/>
    <x v="3702"/>
    <x v="4226"/>
    <x v="2120"/>
    <x v="467"/>
    <x v="33"/>
    <x v="762"/>
    <x v="109"/>
    <x v="8"/>
    <x v="91"/>
    <x v="106"/>
    <x v="11"/>
    <x v="432"/>
    <x v="1007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91"/>
    <x v="76"/>
    <x v="125"/>
    <x v="0"/>
    <x v="66"/>
    <x v="112"/>
    <x v="112"/>
    <x v="108"/>
    <x v="108"/>
    <x v="0"/>
    <x v="919"/>
    <x v="4227"/>
    <x v="2121"/>
    <x v="354"/>
    <x v="20"/>
    <x v="1163"/>
    <x v="53"/>
    <x v="2"/>
    <x v="99"/>
    <x v="16"/>
    <x v="3"/>
    <x v="156"/>
    <x v="835"/>
    <x v="0"/>
    <x v="0"/>
    <x v="22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91"/>
    <x v="77"/>
    <x v="126"/>
    <x v="0"/>
    <x v="67"/>
    <x v="113"/>
    <x v="113"/>
    <x v="109"/>
    <x v="109"/>
    <x v="0"/>
    <x v="3703"/>
    <x v="4228"/>
    <x v="2122"/>
    <x v="273"/>
    <x v="65"/>
    <x v="645"/>
    <x v="313"/>
    <x v="1"/>
    <x v="103"/>
    <x v="54"/>
    <x v="1"/>
    <x v="95"/>
    <x v="261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91"/>
    <x v="78"/>
    <x v="127"/>
    <x v="0"/>
    <x v="68"/>
    <x v="114"/>
    <x v="114"/>
    <x v="110"/>
    <x v="110"/>
    <x v="0"/>
    <x v="549"/>
    <x v="1697"/>
    <x v="2123"/>
    <x v="489"/>
    <x v="1"/>
    <x v="1118"/>
    <x v="64"/>
    <x v="2"/>
    <x v="34"/>
    <x v="35"/>
    <x v="2"/>
    <x v="10"/>
    <x v="570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91"/>
    <x v="79"/>
    <x v="128"/>
    <x v="0"/>
    <x v="69"/>
    <x v="115"/>
    <x v="115"/>
    <x v="111"/>
    <x v="111"/>
    <x v="0"/>
    <x v="3704"/>
    <x v="817"/>
    <x v="602"/>
    <x v="132"/>
    <x v="28"/>
    <x v="2066"/>
    <x v="17"/>
    <x v="2"/>
    <x v="55"/>
    <x v="7"/>
    <x v="1"/>
    <x v="22"/>
    <x v="303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91"/>
    <x v="77"/>
    <x v="129"/>
    <x v="2"/>
    <x v="67"/>
    <x v="116"/>
    <x v="116"/>
    <x v="112"/>
    <x v="112"/>
    <x v="0"/>
    <x v="3705"/>
    <x v="2467"/>
    <x v="623"/>
    <x v="545"/>
    <x v="53"/>
    <x v="2067"/>
    <x v="314"/>
    <x v="2"/>
    <x v="36"/>
    <x v="5"/>
    <x v="3"/>
    <x v="456"/>
    <x v="513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91"/>
    <x v="75"/>
    <x v="130"/>
    <x v="2"/>
    <x v="65"/>
    <x v="117"/>
    <x v="117"/>
    <x v="113"/>
    <x v="113"/>
    <x v="0"/>
    <x v="3706"/>
    <x v="4229"/>
    <x v="2017"/>
    <x v="103"/>
    <x v="92"/>
    <x v="2068"/>
    <x v="211"/>
    <x v="0"/>
    <x v="14"/>
    <x v="34"/>
    <x v="7"/>
    <x v="386"/>
    <x v="187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91"/>
    <x v="83"/>
    <x v="131"/>
    <x v="0"/>
    <x v="70"/>
    <x v="118"/>
    <x v="118"/>
    <x v="114"/>
    <x v="114"/>
    <x v="0"/>
    <x v="3707"/>
    <x v="4230"/>
    <x v="690"/>
    <x v="142"/>
    <x v="0"/>
    <x v="1402"/>
    <x v="119"/>
    <x v="1"/>
    <x v="13"/>
    <x v="15"/>
    <x v="0"/>
    <x v="34"/>
    <x v="654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"/>
  </r>
  <r>
    <x v="191"/>
    <x v="84"/>
    <x v="132"/>
    <x v="0"/>
    <x v="71"/>
    <x v="119"/>
    <x v="119"/>
    <x v="115"/>
    <x v="115"/>
    <x v="0"/>
    <x v="3708"/>
    <x v="4231"/>
    <x v="1083"/>
    <x v="412"/>
    <x v="11"/>
    <x v="1620"/>
    <x v="15"/>
    <x v="2"/>
    <x v="17"/>
    <x v="7"/>
    <x v="2"/>
    <x v="84"/>
    <x v="864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"/>
  </r>
  <r>
    <x v="191"/>
    <x v="85"/>
    <x v="133"/>
    <x v="0"/>
    <x v="72"/>
    <x v="120"/>
    <x v="120"/>
    <x v="116"/>
    <x v="116"/>
    <x v="0"/>
    <x v="2071"/>
    <x v="4232"/>
    <x v="1596"/>
    <x v="521"/>
    <x v="16"/>
    <x v="667"/>
    <x v="49"/>
    <x v="2"/>
    <x v="75"/>
    <x v="26"/>
    <x v="1"/>
    <x v="163"/>
    <x v="8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58"/>
    <x v="58"/>
    <x v="72"/>
  </r>
  <r>
    <x v="191"/>
    <x v="81"/>
    <x v="134"/>
    <x v="0"/>
    <x v="73"/>
    <x v="121"/>
    <x v="121"/>
    <x v="117"/>
    <x v="117"/>
    <x v="0"/>
    <x v="514"/>
    <x v="4233"/>
    <x v="1687"/>
    <x v="158"/>
    <x v="20"/>
    <x v="294"/>
    <x v="22"/>
    <x v="0"/>
    <x v="67"/>
    <x v="2"/>
    <x v="1"/>
    <x v="302"/>
    <x v="996"/>
    <x v="0"/>
    <x v="0"/>
    <x v="4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"/>
  </r>
  <r>
    <x v="191"/>
    <x v="82"/>
    <x v="135"/>
    <x v="0"/>
    <x v="74"/>
    <x v="122"/>
    <x v="122"/>
    <x v="118"/>
    <x v="118"/>
    <x v="0"/>
    <x v="3709"/>
    <x v="4234"/>
    <x v="91"/>
    <x v="53"/>
    <x v="25"/>
    <x v="1284"/>
    <x v="74"/>
    <x v="2"/>
    <x v="72"/>
    <x v="22"/>
    <x v="2"/>
    <x v="77"/>
    <x v="10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</r>
  <r>
    <x v="192"/>
    <x v="30"/>
    <x v="38"/>
    <x v="1"/>
    <x v="26"/>
    <x v="33"/>
    <x v="33"/>
    <x v="29"/>
    <x v="29"/>
    <x v="0"/>
    <x v="3710"/>
    <x v="4235"/>
    <x v="2124"/>
    <x v="76"/>
    <x v="155"/>
    <x v="2069"/>
    <x v="32"/>
    <x v="2"/>
    <x v="11"/>
    <x v="17"/>
    <x v="3"/>
    <x v="33"/>
    <x v="124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92"/>
    <x v="34"/>
    <x v="42"/>
    <x v="0"/>
    <x v="30"/>
    <x v="37"/>
    <x v="37"/>
    <x v="33"/>
    <x v="33"/>
    <x v="0"/>
    <x v="3711"/>
    <x v="4236"/>
    <x v="670"/>
    <x v="80"/>
    <x v="2"/>
    <x v="3"/>
    <x v="124"/>
    <x v="0"/>
    <x v="13"/>
    <x v="89"/>
    <x v="3"/>
    <x v="186"/>
    <x v="28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92"/>
    <x v="25"/>
    <x v="57"/>
    <x v="0"/>
    <x v="22"/>
    <x v="51"/>
    <x v="51"/>
    <x v="47"/>
    <x v="47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192"/>
    <x v="30"/>
    <x v="69"/>
    <x v="0"/>
    <x v="26"/>
    <x v="58"/>
    <x v="58"/>
    <x v="54"/>
    <x v="54"/>
    <x v="0"/>
    <x v="3712"/>
    <x v="4237"/>
    <x v="276"/>
    <x v="381"/>
    <x v="83"/>
    <x v="1959"/>
    <x v="37"/>
    <x v="2"/>
    <x v="55"/>
    <x v="18"/>
    <x v="1"/>
    <x v="138"/>
    <x v="422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92"/>
    <x v="50"/>
    <x v="73"/>
    <x v="0"/>
    <x v="44"/>
    <x v="62"/>
    <x v="62"/>
    <x v="58"/>
    <x v="58"/>
    <x v="0"/>
    <x v="3713"/>
    <x v="2284"/>
    <x v="967"/>
    <x v="422"/>
    <x v="46"/>
    <x v="449"/>
    <x v="82"/>
    <x v="2"/>
    <x v="98"/>
    <x v="18"/>
    <x v="2"/>
    <x v="171"/>
    <x v="143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92"/>
    <x v="18"/>
    <x v="88"/>
    <x v="0"/>
    <x v="18"/>
    <x v="75"/>
    <x v="75"/>
    <x v="71"/>
    <x v="71"/>
    <x v="0"/>
    <x v="3714"/>
    <x v="1852"/>
    <x v="567"/>
    <x v="199"/>
    <x v="38"/>
    <x v="83"/>
    <x v="199"/>
    <x v="1"/>
    <x v="106"/>
    <x v="85"/>
    <x v="4"/>
    <x v="478"/>
    <x v="1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92"/>
    <x v="50"/>
    <x v="89"/>
    <x v="2"/>
    <x v="44"/>
    <x v="76"/>
    <x v="76"/>
    <x v="72"/>
    <x v="72"/>
    <x v="0"/>
    <x v="3715"/>
    <x v="4238"/>
    <x v="2125"/>
    <x v="244"/>
    <x v="47"/>
    <x v="2070"/>
    <x v="49"/>
    <x v="1"/>
    <x v="101"/>
    <x v="31"/>
    <x v="2"/>
    <x v="204"/>
    <x v="72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92"/>
    <x v="24"/>
    <x v="94"/>
    <x v="2"/>
    <x v="21"/>
    <x v="81"/>
    <x v="81"/>
    <x v="77"/>
    <x v="77"/>
    <x v="0"/>
    <x v="3716"/>
    <x v="4239"/>
    <x v="1750"/>
    <x v="198"/>
    <x v="92"/>
    <x v="2071"/>
    <x v="132"/>
    <x v="1"/>
    <x v="73"/>
    <x v="54"/>
    <x v="1"/>
    <x v="331"/>
    <x v="211"/>
    <x v="0"/>
    <x v="0"/>
    <x v="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92"/>
    <x v="64"/>
    <x v="103"/>
    <x v="0"/>
    <x v="54"/>
    <x v="90"/>
    <x v="90"/>
    <x v="86"/>
    <x v="86"/>
    <x v="0"/>
    <x v="3717"/>
    <x v="4240"/>
    <x v="2126"/>
    <x v="230"/>
    <x v="25"/>
    <x v="748"/>
    <x v="209"/>
    <x v="2"/>
    <x v="124"/>
    <x v="27"/>
    <x v="0"/>
    <x v="390"/>
    <x v="15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92"/>
    <x v="67"/>
    <x v="106"/>
    <x v="0"/>
    <x v="57"/>
    <x v="93"/>
    <x v="93"/>
    <x v="89"/>
    <x v="89"/>
    <x v="0"/>
    <x v="3718"/>
    <x v="4241"/>
    <x v="1454"/>
    <x v="434"/>
    <x v="33"/>
    <x v="1325"/>
    <x v="98"/>
    <x v="2"/>
    <x v="56"/>
    <x v="22"/>
    <x v="2"/>
    <x v="93"/>
    <x v="29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92"/>
    <x v="70"/>
    <x v="112"/>
    <x v="0"/>
    <x v="60"/>
    <x v="99"/>
    <x v="99"/>
    <x v="95"/>
    <x v="95"/>
    <x v="0"/>
    <x v="3719"/>
    <x v="1030"/>
    <x v="445"/>
    <x v="613"/>
    <x v="46"/>
    <x v="127"/>
    <x v="15"/>
    <x v="1"/>
    <x v="121"/>
    <x v="23"/>
    <x v="2"/>
    <x v="12"/>
    <x v="362"/>
    <x v="0"/>
    <x v="0"/>
    <x v="3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92"/>
    <x v="71"/>
    <x v="113"/>
    <x v="0"/>
    <x v="61"/>
    <x v="100"/>
    <x v="100"/>
    <x v="96"/>
    <x v="96"/>
    <x v="0"/>
    <x v="3720"/>
    <x v="1930"/>
    <x v="777"/>
    <x v="205"/>
    <x v="4"/>
    <x v="579"/>
    <x v="94"/>
    <x v="7"/>
    <x v="55"/>
    <x v="3"/>
    <x v="4"/>
    <x v="10"/>
    <x v="72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92"/>
    <x v="70"/>
    <x v="117"/>
    <x v="2"/>
    <x v="60"/>
    <x v="104"/>
    <x v="104"/>
    <x v="100"/>
    <x v="100"/>
    <x v="0"/>
    <x v="3721"/>
    <x v="4242"/>
    <x v="1236"/>
    <x v="280"/>
    <x v="93"/>
    <x v="1010"/>
    <x v="70"/>
    <x v="2"/>
    <x v="185"/>
    <x v="26"/>
    <x v="7"/>
    <x v="490"/>
    <x v="20"/>
    <x v="0"/>
    <x v="0"/>
    <x v="52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92"/>
    <x v="67"/>
    <x v="118"/>
    <x v="2"/>
    <x v="57"/>
    <x v="105"/>
    <x v="105"/>
    <x v="101"/>
    <x v="101"/>
    <x v="0"/>
    <x v="3722"/>
    <x v="4243"/>
    <x v="2127"/>
    <x v="96"/>
    <x v="69"/>
    <x v="2072"/>
    <x v="69"/>
    <x v="2"/>
    <x v="93"/>
    <x v="45"/>
    <x v="0"/>
    <x v="190"/>
    <x v="37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92"/>
    <x v="64"/>
    <x v="119"/>
    <x v="2"/>
    <x v="54"/>
    <x v="106"/>
    <x v="106"/>
    <x v="102"/>
    <x v="102"/>
    <x v="0"/>
    <x v="3723"/>
    <x v="987"/>
    <x v="721"/>
    <x v="190"/>
    <x v="72"/>
    <x v="1852"/>
    <x v="127"/>
    <x v="0"/>
    <x v="112"/>
    <x v="100"/>
    <x v="2"/>
    <x v="378"/>
    <x v="124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92"/>
    <x v="61"/>
    <x v="120"/>
    <x v="2"/>
    <x v="53"/>
    <x v="107"/>
    <x v="107"/>
    <x v="103"/>
    <x v="103"/>
    <x v="0"/>
    <x v="3724"/>
    <x v="4244"/>
    <x v="732"/>
    <x v="340"/>
    <x v="65"/>
    <x v="308"/>
    <x v="88"/>
    <x v="2"/>
    <x v="80"/>
    <x v="25"/>
    <x v="0"/>
    <x v="182"/>
    <x v="916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92"/>
    <x v="73"/>
    <x v="122"/>
    <x v="0"/>
    <x v="63"/>
    <x v="109"/>
    <x v="109"/>
    <x v="105"/>
    <x v="105"/>
    <x v="0"/>
    <x v="3725"/>
    <x v="4245"/>
    <x v="72"/>
    <x v="89"/>
    <x v="2"/>
    <x v="77"/>
    <x v="53"/>
    <x v="2"/>
    <x v="72"/>
    <x v="16"/>
    <x v="2"/>
    <x v="174"/>
    <x v="52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92"/>
    <x v="72"/>
    <x v="123"/>
    <x v="0"/>
    <x v="64"/>
    <x v="110"/>
    <x v="110"/>
    <x v="106"/>
    <x v="106"/>
    <x v="0"/>
    <x v="3726"/>
    <x v="4246"/>
    <x v="591"/>
    <x v="332"/>
    <x v="2"/>
    <x v="1127"/>
    <x v="49"/>
    <x v="1"/>
    <x v="99"/>
    <x v="26"/>
    <x v="4"/>
    <x v="246"/>
    <x v="5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92"/>
    <x v="75"/>
    <x v="124"/>
    <x v="0"/>
    <x v="65"/>
    <x v="111"/>
    <x v="111"/>
    <x v="107"/>
    <x v="107"/>
    <x v="0"/>
    <x v="3727"/>
    <x v="4247"/>
    <x v="57"/>
    <x v="26"/>
    <x v="52"/>
    <x v="1463"/>
    <x v="0"/>
    <x v="2"/>
    <x v="45"/>
    <x v="52"/>
    <x v="28"/>
    <x v="491"/>
    <x v="681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92"/>
    <x v="76"/>
    <x v="125"/>
    <x v="0"/>
    <x v="66"/>
    <x v="112"/>
    <x v="112"/>
    <x v="108"/>
    <x v="108"/>
    <x v="0"/>
    <x v="1370"/>
    <x v="4248"/>
    <x v="2128"/>
    <x v="615"/>
    <x v="10"/>
    <x v="93"/>
    <x v="21"/>
    <x v="0"/>
    <x v="5"/>
    <x v="17"/>
    <x v="2"/>
    <x v="106"/>
    <x v="112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92"/>
    <x v="77"/>
    <x v="126"/>
    <x v="0"/>
    <x v="67"/>
    <x v="113"/>
    <x v="113"/>
    <x v="109"/>
    <x v="109"/>
    <x v="0"/>
    <x v="3728"/>
    <x v="4249"/>
    <x v="2129"/>
    <x v="267"/>
    <x v="57"/>
    <x v="1814"/>
    <x v="216"/>
    <x v="2"/>
    <x v="73"/>
    <x v="11"/>
    <x v="4"/>
    <x v="416"/>
    <x v="326"/>
    <x v="0"/>
    <x v="0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92"/>
    <x v="78"/>
    <x v="127"/>
    <x v="0"/>
    <x v="68"/>
    <x v="114"/>
    <x v="114"/>
    <x v="110"/>
    <x v="110"/>
    <x v="0"/>
    <x v="920"/>
    <x v="4250"/>
    <x v="942"/>
    <x v="337"/>
    <x v="1"/>
    <x v="524"/>
    <x v="66"/>
    <x v="2"/>
    <x v="51"/>
    <x v="7"/>
    <x v="3"/>
    <x v="15"/>
    <x v="657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92"/>
    <x v="79"/>
    <x v="128"/>
    <x v="0"/>
    <x v="69"/>
    <x v="115"/>
    <x v="115"/>
    <x v="111"/>
    <x v="111"/>
    <x v="0"/>
    <x v="3729"/>
    <x v="4251"/>
    <x v="2051"/>
    <x v="20"/>
    <x v="49"/>
    <x v="2073"/>
    <x v="19"/>
    <x v="2"/>
    <x v="60"/>
    <x v="22"/>
    <x v="1"/>
    <x v="17"/>
    <x v="494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92"/>
    <x v="77"/>
    <x v="129"/>
    <x v="2"/>
    <x v="67"/>
    <x v="116"/>
    <x v="116"/>
    <x v="112"/>
    <x v="112"/>
    <x v="0"/>
    <x v="3730"/>
    <x v="4252"/>
    <x v="765"/>
    <x v="139"/>
    <x v="53"/>
    <x v="2074"/>
    <x v="268"/>
    <x v="2"/>
    <x v="84"/>
    <x v="92"/>
    <x v="1"/>
    <x v="426"/>
    <x v="3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92"/>
    <x v="75"/>
    <x v="130"/>
    <x v="2"/>
    <x v="65"/>
    <x v="117"/>
    <x v="117"/>
    <x v="113"/>
    <x v="113"/>
    <x v="0"/>
    <x v="3731"/>
    <x v="4253"/>
    <x v="1778"/>
    <x v="264"/>
    <x v="130"/>
    <x v="2075"/>
    <x v="100"/>
    <x v="2"/>
    <x v="123"/>
    <x v="47"/>
    <x v="5"/>
    <x v="345"/>
    <x v="1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92"/>
    <x v="83"/>
    <x v="131"/>
    <x v="0"/>
    <x v="70"/>
    <x v="118"/>
    <x v="118"/>
    <x v="114"/>
    <x v="114"/>
    <x v="0"/>
    <x v="3732"/>
    <x v="4254"/>
    <x v="74"/>
    <x v="361"/>
    <x v="62"/>
    <x v="1400"/>
    <x v="13"/>
    <x v="0"/>
    <x v="7"/>
    <x v="13"/>
    <x v="2"/>
    <x v="171"/>
    <x v="26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"/>
  </r>
  <r>
    <x v="192"/>
    <x v="84"/>
    <x v="132"/>
    <x v="0"/>
    <x v="71"/>
    <x v="119"/>
    <x v="119"/>
    <x v="115"/>
    <x v="115"/>
    <x v="0"/>
    <x v="1023"/>
    <x v="4255"/>
    <x v="481"/>
    <x v="747"/>
    <x v="17"/>
    <x v="1395"/>
    <x v="56"/>
    <x v="2"/>
    <x v="23"/>
    <x v="16"/>
    <x v="3"/>
    <x v="13"/>
    <x v="231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"/>
  </r>
  <r>
    <x v="192"/>
    <x v="85"/>
    <x v="133"/>
    <x v="0"/>
    <x v="72"/>
    <x v="120"/>
    <x v="120"/>
    <x v="116"/>
    <x v="116"/>
    <x v="0"/>
    <x v="3554"/>
    <x v="4256"/>
    <x v="2130"/>
    <x v="556"/>
    <x v="16"/>
    <x v="293"/>
    <x v="206"/>
    <x v="0"/>
    <x v="56"/>
    <x v="26"/>
    <x v="3"/>
    <x v="252"/>
    <x v="50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"/>
  </r>
  <r>
    <x v="192"/>
    <x v="81"/>
    <x v="134"/>
    <x v="0"/>
    <x v="73"/>
    <x v="121"/>
    <x v="121"/>
    <x v="117"/>
    <x v="117"/>
    <x v="0"/>
    <x v="1497"/>
    <x v="4257"/>
    <x v="317"/>
    <x v="410"/>
    <x v="2"/>
    <x v="409"/>
    <x v="25"/>
    <x v="2"/>
    <x v="51"/>
    <x v="19"/>
    <x v="4"/>
    <x v="84"/>
    <x v="1007"/>
    <x v="0"/>
    <x v="0"/>
    <x v="2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"/>
  </r>
  <r>
    <x v="192"/>
    <x v="82"/>
    <x v="135"/>
    <x v="0"/>
    <x v="74"/>
    <x v="122"/>
    <x v="122"/>
    <x v="118"/>
    <x v="118"/>
    <x v="0"/>
    <x v="3733"/>
    <x v="4258"/>
    <x v="1805"/>
    <x v="171"/>
    <x v="49"/>
    <x v="216"/>
    <x v="94"/>
    <x v="2"/>
    <x v="7"/>
    <x v="22"/>
    <x v="1"/>
    <x v="110"/>
    <x v="7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</r>
  <r>
    <x v="193"/>
    <x v="30"/>
    <x v="38"/>
    <x v="1"/>
    <x v="26"/>
    <x v="33"/>
    <x v="33"/>
    <x v="29"/>
    <x v="29"/>
    <x v="0"/>
    <x v="3734"/>
    <x v="4259"/>
    <x v="1774"/>
    <x v="629"/>
    <x v="24"/>
    <x v="1097"/>
    <x v="29"/>
    <x v="0"/>
    <x v="20"/>
    <x v="18"/>
    <x v="3"/>
    <x v="86"/>
    <x v="124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93"/>
    <x v="34"/>
    <x v="42"/>
    <x v="0"/>
    <x v="30"/>
    <x v="37"/>
    <x v="37"/>
    <x v="33"/>
    <x v="33"/>
    <x v="0"/>
    <x v="3735"/>
    <x v="4260"/>
    <x v="1420"/>
    <x v="587"/>
    <x v="48"/>
    <x v="784"/>
    <x v="22"/>
    <x v="4"/>
    <x v="56"/>
    <x v="136"/>
    <x v="1"/>
    <x v="230"/>
    <x v="9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93"/>
    <x v="30"/>
    <x v="69"/>
    <x v="0"/>
    <x v="26"/>
    <x v="58"/>
    <x v="58"/>
    <x v="54"/>
    <x v="54"/>
    <x v="0"/>
    <x v="3181"/>
    <x v="4261"/>
    <x v="463"/>
    <x v="301"/>
    <x v="67"/>
    <x v="2076"/>
    <x v="28"/>
    <x v="2"/>
    <x v="69"/>
    <x v="17"/>
    <x v="2"/>
    <x v="128"/>
    <x v="48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93"/>
    <x v="50"/>
    <x v="73"/>
    <x v="0"/>
    <x v="44"/>
    <x v="62"/>
    <x v="62"/>
    <x v="58"/>
    <x v="58"/>
    <x v="0"/>
    <x v="3736"/>
    <x v="4262"/>
    <x v="1078"/>
    <x v="144"/>
    <x v="43"/>
    <x v="2077"/>
    <x v="108"/>
    <x v="2"/>
    <x v="130"/>
    <x v="17"/>
    <x v="1"/>
    <x v="179"/>
    <x v="328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93"/>
    <x v="18"/>
    <x v="88"/>
    <x v="0"/>
    <x v="18"/>
    <x v="75"/>
    <x v="75"/>
    <x v="71"/>
    <x v="71"/>
    <x v="0"/>
    <x v="3737"/>
    <x v="4263"/>
    <x v="1588"/>
    <x v="36"/>
    <x v="38"/>
    <x v="1319"/>
    <x v="41"/>
    <x v="2"/>
    <x v="134"/>
    <x v="85"/>
    <x v="3"/>
    <x v="349"/>
    <x v="31"/>
    <x v="0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93"/>
    <x v="50"/>
    <x v="89"/>
    <x v="2"/>
    <x v="44"/>
    <x v="76"/>
    <x v="76"/>
    <x v="72"/>
    <x v="72"/>
    <x v="0"/>
    <x v="3738"/>
    <x v="896"/>
    <x v="1432"/>
    <x v="124"/>
    <x v="59"/>
    <x v="2078"/>
    <x v="125"/>
    <x v="1"/>
    <x v="151"/>
    <x v="19"/>
    <x v="0"/>
    <x v="248"/>
    <x v="447"/>
    <x v="0"/>
    <x v="0"/>
    <x v="22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93"/>
    <x v="24"/>
    <x v="94"/>
    <x v="2"/>
    <x v="21"/>
    <x v="81"/>
    <x v="81"/>
    <x v="77"/>
    <x v="77"/>
    <x v="0"/>
    <x v="3739"/>
    <x v="4264"/>
    <x v="1600"/>
    <x v="479"/>
    <x v="79"/>
    <x v="2079"/>
    <x v="132"/>
    <x v="2"/>
    <x v="73"/>
    <x v="58"/>
    <x v="0"/>
    <x v="234"/>
    <x v="464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93"/>
    <x v="64"/>
    <x v="103"/>
    <x v="0"/>
    <x v="54"/>
    <x v="90"/>
    <x v="90"/>
    <x v="86"/>
    <x v="86"/>
    <x v="0"/>
    <x v="3740"/>
    <x v="4265"/>
    <x v="1061"/>
    <x v="548"/>
    <x v="25"/>
    <x v="574"/>
    <x v="93"/>
    <x v="7"/>
    <x v="61"/>
    <x v="117"/>
    <x v="0"/>
    <x v="447"/>
    <x v="238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93"/>
    <x v="67"/>
    <x v="106"/>
    <x v="0"/>
    <x v="57"/>
    <x v="93"/>
    <x v="93"/>
    <x v="89"/>
    <x v="89"/>
    <x v="0"/>
    <x v="3741"/>
    <x v="816"/>
    <x v="299"/>
    <x v="346"/>
    <x v="28"/>
    <x v="1898"/>
    <x v="108"/>
    <x v="1"/>
    <x v="124"/>
    <x v="16"/>
    <x v="3"/>
    <x v="84"/>
    <x v="78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93"/>
    <x v="70"/>
    <x v="112"/>
    <x v="0"/>
    <x v="60"/>
    <x v="99"/>
    <x v="99"/>
    <x v="95"/>
    <x v="95"/>
    <x v="0"/>
    <x v="3742"/>
    <x v="4266"/>
    <x v="548"/>
    <x v="243"/>
    <x v="52"/>
    <x v="1228"/>
    <x v="139"/>
    <x v="1"/>
    <x v="112"/>
    <x v="18"/>
    <x v="3"/>
    <x v="273"/>
    <x v="16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93"/>
    <x v="71"/>
    <x v="113"/>
    <x v="0"/>
    <x v="61"/>
    <x v="100"/>
    <x v="100"/>
    <x v="96"/>
    <x v="96"/>
    <x v="0"/>
    <x v="3743"/>
    <x v="2541"/>
    <x v="2106"/>
    <x v="326"/>
    <x v="45"/>
    <x v="1245"/>
    <x v="25"/>
    <x v="2"/>
    <x v="60"/>
    <x v="45"/>
    <x v="1"/>
    <x v="213"/>
    <x v="12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93"/>
    <x v="70"/>
    <x v="117"/>
    <x v="2"/>
    <x v="60"/>
    <x v="104"/>
    <x v="104"/>
    <x v="100"/>
    <x v="100"/>
    <x v="0"/>
    <x v="3744"/>
    <x v="4267"/>
    <x v="2131"/>
    <x v="43"/>
    <x v="74"/>
    <x v="153"/>
    <x v="315"/>
    <x v="1"/>
    <x v="221"/>
    <x v="7"/>
    <x v="8"/>
    <x v="492"/>
    <x v="789"/>
    <x v="0"/>
    <x v="0"/>
    <x v="14"/>
    <x v="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93"/>
    <x v="67"/>
    <x v="118"/>
    <x v="2"/>
    <x v="57"/>
    <x v="105"/>
    <x v="105"/>
    <x v="101"/>
    <x v="101"/>
    <x v="0"/>
    <x v="2061"/>
    <x v="4268"/>
    <x v="81"/>
    <x v="176"/>
    <x v="58"/>
    <x v="2080"/>
    <x v="203"/>
    <x v="2"/>
    <x v="139"/>
    <x v="3"/>
    <x v="3"/>
    <x v="289"/>
    <x v="46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93"/>
    <x v="64"/>
    <x v="119"/>
    <x v="2"/>
    <x v="54"/>
    <x v="106"/>
    <x v="106"/>
    <x v="102"/>
    <x v="102"/>
    <x v="0"/>
    <x v="3745"/>
    <x v="4269"/>
    <x v="691"/>
    <x v="141"/>
    <x v="90"/>
    <x v="1557"/>
    <x v="172"/>
    <x v="1"/>
    <x v="97"/>
    <x v="147"/>
    <x v="7"/>
    <x v="226"/>
    <x v="390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93"/>
    <x v="61"/>
    <x v="120"/>
    <x v="2"/>
    <x v="53"/>
    <x v="107"/>
    <x v="107"/>
    <x v="103"/>
    <x v="103"/>
    <x v="0"/>
    <x v="3746"/>
    <x v="4270"/>
    <x v="711"/>
    <x v="45"/>
    <x v="39"/>
    <x v="1645"/>
    <x v="210"/>
    <x v="1"/>
    <x v="98"/>
    <x v="58"/>
    <x v="3"/>
    <x v="288"/>
    <x v="2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93"/>
    <x v="73"/>
    <x v="122"/>
    <x v="0"/>
    <x v="63"/>
    <x v="109"/>
    <x v="109"/>
    <x v="105"/>
    <x v="105"/>
    <x v="0"/>
    <x v="403"/>
    <x v="4271"/>
    <x v="2132"/>
    <x v="84"/>
    <x v="10"/>
    <x v="1308"/>
    <x v="29"/>
    <x v="2"/>
    <x v="9"/>
    <x v="17"/>
    <x v="3"/>
    <x v="46"/>
    <x v="3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93"/>
    <x v="72"/>
    <x v="123"/>
    <x v="0"/>
    <x v="64"/>
    <x v="110"/>
    <x v="110"/>
    <x v="106"/>
    <x v="106"/>
    <x v="0"/>
    <x v="3747"/>
    <x v="4272"/>
    <x v="672"/>
    <x v="478"/>
    <x v="20"/>
    <x v="2081"/>
    <x v="91"/>
    <x v="1"/>
    <x v="10"/>
    <x v="45"/>
    <x v="1"/>
    <x v="245"/>
    <x v="26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93"/>
    <x v="75"/>
    <x v="124"/>
    <x v="0"/>
    <x v="65"/>
    <x v="111"/>
    <x v="111"/>
    <x v="107"/>
    <x v="107"/>
    <x v="0"/>
    <x v="3748"/>
    <x v="4273"/>
    <x v="2133"/>
    <x v="446"/>
    <x v="46"/>
    <x v="2082"/>
    <x v="219"/>
    <x v="7"/>
    <x v="141"/>
    <x v="73"/>
    <x v="5"/>
    <x v="233"/>
    <x v="139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93"/>
    <x v="76"/>
    <x v="125"/>
    <x v="0"/>
    <x v="66"/>
    <x v="112"/>
    <x v="112"/>
    <x v="108"/>
    <x v="108"/>
    <x v="0"/>
    <x v="489"/>
    <x v="4274"/>
    <x v="2134"/>
    <x v="19"/>
    <x v="20"/>
    <x v="731"/>
    <x v="37"/>
    <x v="1"/>
    <x v="7"/>
    <x v="23"/>
    <x v="2"/>
    <x v="21"/>
    <x v="621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93"/>
    <x v="77"/>
    <x v="126"/>
    <x v="0"/>
    <x v="67"/>
    <x v="113"/>
    <x v="113"/>
    <x v="109"/>
    <x v="109"/>
    <x v="0"/>
    <x v="3749"/>
    <x v="4275"/>
    <x v="2135"/>
    <x v="420"/>
    <x v="28"/>
    <x v="1678"/>
    <x v="80"/>
    <x v="7"/>
    <x v="124"/>
    <x v="85"/>
    <x v="2"/>
    <x v="466"/>
    <x v="307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93"/>
    <x v="78"/>
    <x v="127"/>
    <x v="0"/>
    <x v="68"/>
    <x v="114"/>
    <x v="114"/>
    <x v="110"/>
    <x v="110"/>
    <x v="0"/>
    <x v="1070"/>
    <x v="4276"/>
    <x v="124"/>
    <x v="632"/>
    <x v="19"/>
    <x v="1005"/>
    <x v="64"/>
    <x v="0"/>
    <x v="56"/>
    <x v="9"/>
    <x v="7"/>
    <x v="192"/>
    <x v="792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93"/>
    <x v="79"/>
    <x v="128"/>
    <x v="0"/>
    <x v="69"/>
    <x v="115"/>
    <x v="115"/>
    <x v="111"/>
    <x v="111"/>
    <x v="0"/>
    <x v="3750"/>
    <x v="4277"/>
    <x v="305"/>
    <x v="102"/>
    <x v="31"/>
    <x v="1277"/>
    <x v="76"/>
    <x v="2"/>
    <x v="48"/>
    <x v="22"/>
    <x v="2"/>
    <x v="82"/>
    <x v="8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93"/>
    <x v="77"/>
    <x v="129"/>
    <x v="2"/>
    <x v="67"/>
    <x v="116"/>
    <x v="116"/>
    <x v="112"/>
    <x v="112"/>
    <x v="0"/>
    <x v="3751"/>
    <x v="4278"/>
    <x v="483"/>
    <x v="104"/>
    <x v="138"/>
    <x v="2083"/>
    <x v="123"/>
    <x v="0"/>
    <x v="115"/>
    <x v="92"/>
    <x v="2"/>
    <x v="493"/>
    <x v="153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93"/>
    <x v="75"/>
    <x v="130"/>
    <x v="2"/>
    <x v="65"/>
    <x v="117"/>
    <x v="117"/>
    <x v="113"/>
    <x v="113"/>
    <x v="0"/>
    <x v="3752"/>
    <x v="4279"/>
    <x v="482"/>
    <x v="318"/>
    <x v="99"/>
    <x v="2084"/>
    <x v="259"/>
    <x v="1"/>
    <x v="178"/>
    <x v="40"/>
    <x v="4"/>
    <x v="494"/>
    <x v="54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93"/>
    <x v="83"/>
    <x v="131"/>
    <x v="0"/>
    <x v="70"/>
    <x v="118"/>
    <x v="118"/>
    <x v="114"/>
    <x v="114"/>
    <x v="0"/>
    <x v="3753"/>
    <x v="2294"/>
    <x v="1552"/>
    <x v="403"/>
    <x v="33"/>
    <x v="1449"/>
    <x v="9"/>
    <x v="1"/>
    <x v="5"/>
    <x v="22"/>
    <x v="3"/>
    <x v="252"/>
    <x v="9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"/>
  </r>
  <r>
    <x v="193"/>
    <x v="84"/>
    <x v="132"/>
    <x v="0"/>
    <x v="71"/>
    <x v="119"/>
    <x v="119"/>
    <x v="115"/>
    <x v="115"/>
    <x v="0"/>
    <x v="35"/>
    <x v="4280"/>
    <x v="2136"/>
    <x v="91"/>
    <x v="13"/>
    <x v="2085"/>
    <x v="64"/>
    <x v="2"/>
    <x v="75"/>
    <x v="13"/>
    <x v="3"/>
    <x v="22"/>
    <x v="22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"/>
  </r>
  <r>
    <x v="193"/>
    <x v="85"/>
    <x v="133"/>
    <x v="0"/>
    <x v="72"/>
    <x v="120"/>
    <x v="120"/>
    <x v="116"/>
    <x v="116"/>
    <x v="0"/>
    <x v="3754"/>
    <x v="4281"/>
    <x v="858"/>
    <x v="44"/>
    <x v="2"/>
    <x v="71"/>
    <x v="150"/>
    <x v="1"/>
    <x v="69"/>
    <x v="13"/>
    <x v="1"/>
    <x v="91"/>
    <x v="59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"/>
  </r>
  <r>
    <x v="193"/>
    <x v="81"/>
    <x v="134"/>
    <x v="0"/>
    <x v="73"/>
    <x v="121"/>
    <x v="121"/>
    <x v="117"/>
    <x v="117"/>
    <x v="0"/>
    <x v="471"/>
    <x v="4282"/>
    <x v="56"/>
    <x v="385"/>
    <x v="10"/>
    <x v="377"/>
    <x v="25"/>
    <x v="2"/>
    <x v="34"/>
    <x v="18"/>
    <x v="2"/>
    <x v="148"/>
    <x v="68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"/>
  </r>
  <r>
    <x v="193"/>
    <x v="82"/>
    <x v="135"/>
    <x v="0"/>
    <x v="74"/>
    <x v="122"/>
    <x v="122"/>
    <x v="118"/>
    <x v="118"/>
    <x v="0"/>
    <x v="3755"/>
    <x v="4283"/>
    <x v="921"/>
    <x v="224"/>
    <x v="54"/>
    <x v="2011"/>
    <x v="19"/>
    <x v="2"/>
    <x v="64"/>
    <x v="35"/>
    <x v="7"/>
    <x v="120"/>
    <x v="1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</r>
  <r>
    <x v="194"/>
    <x v="30"/>
    <x v="38"/>
    <x v="1"/>
    <x v="26"/>
    <x v="33"/>
    <x v="33"/>
    <x v="29"/>
    <x v="29"/>
    <x v="0"/>
    <x v="3756"/>
    <x v="4284"/>
    <x v="1043"/>
    <x v="116"/>
    <x v="15"/>
    <x v="466"/>
    <x v="98"/>
    <x v="1"/>
    <x v="12"/>
    <x v="18"/>
    <x v="3"/>
    <x v="72"/>
    <x v="1248"/>
    <x v="0"/>
    <x v="0"/>
    <x v="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94"/>
    <x v="34"/>
    <x v="42"/>
    <x v="0"/>
    <x v="30"/>
    <x v="37"/>
    <x v="37"/>
    <x v="33"/>
    <x v="33"/>
    <x v="0"/>
    <x v="3757"/>
    <x v="2925"/>
    <x v="1891"/>
    <x v="315"/>
    <x v="11"/>
    <x v="557"/>
    <x v="10"/>
    <x v="2"/>
    <x v="75"/>
    <x v="89"/>
    <x v="3"/>
    <x v="70"/>
    <x v="65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194"/>
    <x v="30"/>
    <x v="69"/>
    <x v="0"/>
    <x v="26"/>
    <x v="58"/>
    <x v="58"/>
    <x v="54"/>
    <x v="54"/>
    <x v="0"/>
    <x v="3758"/>
    <x v="4285"/>
    <x v="502"/>
    <x v="120"/>
    <x v="44"/>
    <x v="1644"/>
    <x v="29"/>
    <x v="2"/>
    <x v="34"/>
    <x v="16"/>
    <x v="0"/>
    <x v="82"/>
    <x v="1107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94"/>
    <x v="50"/>
    <x v="73"/>
    <x v="0"/>
    <x v="44"/>
    <x v="62"/>
    <x v="62"/>
    <x v="58"/>
    <x v="58"/>
    <x v="0"/>
    <x v="3759"/>
    <x v="4286"/>
    <x v="2137"/>
    <x v="150"/>
    <x v="63"/>
    <x v="2086"/>
    <x v="58"/>
    <x v="2"/>
    <x v="95"/>
    <x v="23"/>
    <x v="2"/>
    <x v="68"/>
    <x v="393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94"/>
    <x v="18"/>
    <x v="88"/>
    <x v="0"/>
    <x v="18"/>
    <x v="75"/>
    <x v="75"/>
    <x v="71"/>
    <x v="71"/>
    <x v="0"/>
    <x v="3760"/>
    <x v="1920"/>
    <x v="507"/>
    <x v="69"/>
    <x v="34"/>
    <x v="209"/>
    <x v="137"/>
    <x v="2"/>
    <x v="126"/>
    <x v="31"/>
    <x v="2"/>
    <x v="162"/>
    <x v="65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194"/>
    <x v="50"/>
    <x v="89"/>
    <x v="2"/>
    <x v="44"/>
    <x v="76"/>
    <x v="76"/>
    <x v="72"/>
    <x v="72"/>
    <x v="0"/>
    <x v="3761"/>
    <x v="4287"/>
    <x v="813"/>
    <x v="613"/>
    <x v="79"/>
    <x v="442"/>
    <x v="170"/>
    <x v="2"/>
    <x v="158"/>
    <x v="15"/>
    <x v="7"/>
    <x v="210"/>
    <x v="152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194"/>
    <x v="24"/>
    <x v="94"/>
    <x v="2"/>
    <x v="21"/>
    <x v="81"/>
    <x v="81"/>
    <x v="77"/>
    <x v="77"/>
    <x v="0"/>
    <x v="3762"/>
    <x v="4288"/>
    <x v="1427"/>
    <x v="285"/>
    <x v="111"/>
    <x v="2087"/>
    <x v="188"/>
    <x v="2"/>
    <x v="4"/>
    <x v="89"/>
    <x v="11"/>
    <x v="83"/>
    <x v="273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94"/>
    <x v="64"/>
    <x v="103"/>
    <x v="0"/>
    <x v="54"/>
    <x v="90"/>
    <x v="90"/>
    <x v="86"/>
    <x v="86"/>
    <x v="0"/>
    <x v="3763"/>
    <x v="4289"/>
    <x v="1795"/>
    <x v="100"/>
    <x v="57"/>
    <x v="1741"/>
    <x v="17"/>
    <x v="0"/>
    <x v="72"/>
    <x v="55"/>
    <x v="1"/>
    <x v="204"/>
    <x v="403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94"/>
    <x v="67"/>
    <x v="106"/>
    <x v="0"/>
    <x v="57"/>
    <x v="93"/>
    <x v="93"/>
    <x v="89"/>
    <x v="89"/>
    <x v="0"/>
    <x v="3764"/>
    <x v="4290"/>
    <x v="74"/>
    <x v="198"/>
    <x v="62"/>
    <x v="896"/>
    <x v="51"/>
    <x v="2"/>
    <x v="10"/>
    <x v="7"/>
    <x v="0"/>
    <x v="136"/>
    <x v="31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94"/>
    <x v="70"/>
    <x v="112"/>
    <x v="0"/>
    <x v="60"/>
    <x v="99"/>
    <x v="99"/>
    <x v="95"/>
    <x v="95"/>
    <x v="0"/>
    <x v="3765"/>
    <x v="4291"/>
    <x v="553"/>
    <x v="289"/>
    <x v="70"/>
    <x v="423"/>
    <x v="119"/>
    <x v="1"/>
    <x v="148"/>
    <x v="31"/>
    <x v="0"/>
    <x v="350"/>
    <x v="148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94"/>
    <x v="71"/>
    <x v="113"/>
    <x v="0"/>
    <x v="61"/>
    <x v="100"/>
    <x v="100"/>
    <x v="96"/>
    <x v="96"/>
    <x v="0"/>
    <x v="3766"/>
    <x v="4292"/>
    <x v="2039"/>
    <x v="582"/>
    <x v="17"/>
    <x v="479"/>
    <x v="68"/>
    <x v="2"/>
    <x v="26"/>
    <x v="9"/>
    <x v="3"/>
    <x v="23"/>
    <x v="169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</r>
  <r>
    <x v="194"/>
    <x v="70"/>
    <x v="117"/>
    <x v="2"/>
    <x v="60"/>
    <x v="104"/>
    <x v="104"/>
    <x v="100"/>
    <x v="100"/>
    <x v="0"/>
    <x v="3767"/>
    <x v="4293"/>
    <x v="2138"/>
    <x v="494"/>
    <x v="63"/>
    <x v="1096"/>
    <x v="316"/>
    <x v="0"/>
    <x v="222"/>
    <x v="10"/>
    <x v="4"/>
    <x v="495"/>
    <x v="513"/>
    <x v="0"/>
    <x v="0"/>
    <x v="10"/>
    <x v="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194"/>
    <x v="67"/>
    <x v="118"/>
    <x v="2"/>
    <x v="57"/>
    <x v="105"/>
    <x v="105"/>
    <x v="101"/>
    <x v="101"/>
    <x v="0"/>
    <x v="2011"/>
    <x v="4294"/>
    <x v="1146"/>
    <x v="377"/>
    <x v="69"/>
    <x v="2088"/>
    <x v="22"/>
    <x v="2"/>
    <x v="103"/>
    <x v="8"/>
    <x v="1"/>
    <x v="218"/>
    <x v="18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194"/>
    <x v="64"/>
    <x v="119"/>
    <x v="2"/>
    <x v="54"/>
    <x v="106"/>
    <x v="106"/>
    <x v="102"/>
    <x v="102"/>
    <x v="0"/>
    <x v="3768"/>
    <x v="4295"/>
    <x v="1464"/>
    <x v="30"/>
    <x v="47"/>
    <x v="2089"/>
    <x v="51"/>
    <x v="2"/>
    <x v="99"/>
    <x v="28"/>
    <x v="1"/>
    <x v="186"/>
    <x v="87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194"/>
    <x v="61"/>
    <x v="120"/>
    <x v="2"/>
    <x v="53"/>
    <x v="107"/>
    <x v="107"/>
    <x v="103"/>
    <x v="103"/>
    <x v="0"/>
    <x v="3769"/>
    <x v="4296"/>
    <x v="2139"/>
    <x v="88"/>
    <x v="22"/>
    <x v="2090"/>
    <x v="184"/>
    <x v="0"/>
    <x v="4"/>
    <x v="21"/>
    <x v="0"/>
    <x v="371"/>
    <x v="37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194"/>
    <x v="73"/>
    <x v="122"/>
    <x v="0"/>
    <x v="63"/>
    <x v="109"/>
    <x v="109"/>
    <x v="105"/>
    <x v="105"/>
    <x v="0"/>
    <x v="3215"/>
    <x v="4297"/>
    <x v="2108"/>
    <x v="605"/>
    <x v="11"/>
    <x v="2091"/>
    <x v="82"/>
    <x v="1"/>
    <x v="53"/>
    <x v="18"/>
    <x v="2"/>
    <x v="93"/>
    <x v="32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</r>
  <r>
    <x v="194"/>
    <x v="72"/>
    <x v="123"/>
    <x v="0"/>
    <x v="64"/>
    <x v="110"/>
    <x v="110"/>
    <x v="106"/>
    <x v="106"/>
    <x v="0"/>
    <x v="3770"/>
    <x v="4298"/>
    <x v="2140"/>
    <x v="181"/>
    <x v="15"/>
    <x v="277"/>
    <x v="3"/>
    <x v="2"/>
    <x v="22"/>
    <x v="38"/>
    <x v="0"/>
    <x v="233"/>
    <x v="19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</r>
  <r>
    <x v="194"/>
    <x v="75"/>
    <x v="124"/>
    <x v="0"/>
    <x v="65"/>
    <x v="111"/>
    <x v="111"/>
    <x v="107"/>
    <x v="107"/>
    <x v="0"/>
    <x v="3771"/>
    <x v="4299"/>
    <x v="2141"/>
    <x v="36"/>
    <x v="31"/>
    <x v="2092"/>
    <x v="46"/>
    <x v="1"/>
    <x v="124"/>
    <x v="28"/>
    <x v="8"/>
    <x v="341"/>
    <x v="107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94"/>
    <x v="76"/>
    <x v="125"/>
    <x v="0"/>
    <x v="66"/>
    <x v="112"/>
    <x v="112"/>
    <x v="108"/>
    <x v="108"/>
    <x v="0"/>
    <x v="3772"/>
    <x v="2972"/>
    <x v="1674"/>
    <x v="5"/>
    <x v="48"/>
    <x v="1616"/>
    <x v="108"/>
    <x v="2"/>
    <x v="44"/>
    <x v="18"/>
    <x v="4"/>
    <x v="22"/>
    <x v="39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</r>
  <r>
    <x v="194"/>
    <x v="77"/>
    <x v="126"/>
    <x v="0"/>
    <x v="67"/>
    <x v="113"/>
    <x v="113"/>
    <x v="109"/>
    <x v="109"/>
    <x v="0"/>
    <x v="3773"/>
    <x v="4300"/>
    <x v="1008"/>
    <x v="371"/>
    <x v="24"/>
    <x v="1251"/>
    <x v="178"/>
    <x v="0"/>
    <x v="5"/>
    <x v="10"/>
    <x v="1"/>
    <x v="100"/>
    <x v="97"/>
    <x v="0"/>
    <x v="0"/>
    <x v="5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94"/>
    <x v="78"/>
    <x v="127"/>
    <x v="0"/>
    <x v="68"/>
    <x v="114"/>
    <x v="114"/>
    <x v="110"/>
    <x v="110"/>
    <x v="0"/>
    <x v="806"/>
    <x v="4301"/>
    <x v="1037"/>
    <x v="44"/>
    <x v="10"/>
    <x v="1222"/>
    <x v="122"/>
    <x v="1"/>
    <x v="80"/>
    <x v="85"/>
    <x v="3"/>
    <x v="205"/>
    <x v="49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</r>
  <r>
    <x v="194"/>
    <x v="79"/>
    <x v="128"/>
    <x v="0"/>
    <x v="69"/>
    <x v="115"/>
    <x v="115"/>
    <x v="111"/>
    <x v="111"/>
    <x v="0"/>
    <x v="3774"/>
    <x v="4302"/>
    <x v="583"/>
    <x v="315"/>
    <x v="49"/>
    <x v="2093"/>
    <x v="108"/>
    <x v="2"/>
    <x v="20"/>
    <x v="18"/>
    <x v="2"/>
    <x v="24"/>
    <x v="975"/>
    <x v="0"/>
    <x v="0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</r>
  <r>
    <x v="194"/>
    <x v="77"/>
    <x v="129"/>
    <x v="2"/>
    <x v="67"/>
    <x v="116"/>
    <x v="116"/>
    <x v="112"/>
    <x v="112"/>
    <x v="0"/>
    <x v="3775"/>
    <x v="4303"/>
    <x v="2142"/>
    <x v="304"/>
    <x v="79"/>
    <x v="2094"/>
    <x v="80"/>
    <x v="1"/>
    <x v="44"/>
    <x v="5"/>
    <x v="3"/>
    <x v="227"/>
    <x v="16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</r>
  <r>
    <x v="194"/>
    <x v="75"/>
    <x v="130"/>
    <x v="2"/>
    <x v="65"/>
    <x v="117"/>
    <x v="117"/>
    <x v="113"/>
    <x v="113"/>
    <x v="0"/>
    <x v="3776"/>
    <x v="4304"/>
    <x v="1275"/>
    <x v="435"/>
    <x v="138"/>
    <x v="2095"/>
    <x v="93"/>
    <x v="2"/>
    <x v="44"/>
    <x v="63"/>
    <x v="7"/>
    <x v="288"/>
    <x v="201"/>
    <x v="0"/>
    <x v="0"/>
    <x v="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</r>
  <r>
    <x v="194"/>
    <x v="83"/>
    <x v="131"/>
    <x v="0"/>
    <x v="70"/>
    <x v="118"/>
    <x v="118"/>
    <x v="114"/>
    <x v="114"/>
    <x v="0"/>
    <x v="3777"/>
    <x v="4305"/>
    <x v="1251"/>
    <x v="194"/>
    <x v="27"/>
    <x v="827"/>
    <x v="251"/>
    <x v="2"/>
    <x v="99"/>
    <x v="10"/>
    <x v="3"/>
    <x v="235"/>
    <x v="27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"/>
  </r>
  <r>
    <x v="194"/>
    <x v="84"/>
    <x v="132"/>
    <x v="0"/>
    <x v="71"/>
    <x v="119"/>
    <x v="119"/>
    <x v="115"/>
    <x v="115"/>
    <x v="0"/>
    <x v="3778"/>
    <x v="4306"/>
    <x v="384"/>
    <x v="549"/>
    <x v="48"/>
    <x v="45"/>
    <x v="43"/>
    <x v="2"/>
    <x v="26"/>
    <x v="16"/>
    <x v="2"/>
    <x v="41"/>
    <x v="79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"/>
  </r>
  <r>
    <x v="194"/>
    <x v="85"/>
    <x v="133"/>
    <x v="0"/>
    <x v="72"/>
    <x v="120"/>
    <x v="120"/>
    <x v="116"/>
    <x v="116"/>
    <x v="0"/>
    <x v="1884"/>
    <x v="4307"/>
    <x v="998"/>
    <x v="635"/>
    <x v="1"/>
    <x v="767"/>
    <x v="13"/>
    <x v="1"/>
    <x v="13"/>
    <x v="19"/>
    <x v="3"/>
    <x v="13"/>
    <x v="67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"/>
  </r>
  <r>
    <x v="194"/>
    <x v="81"/>
    <x v="134"/>
    <x v="0"/>
    <x v="73"/>
    <x v="121"/>
    <x v="121"/>
    <x v="117"/>
    <x v="117"/>
    <x v="0"/>
    <x v="906"/>
    <x v="4308"/>
    <x v="882"/>
    <x v="265"/>
    <x v="2"/>
    <x v="1039"/>
    <x v="53"/>
    <x v="2"/>
    <x v="5"/>
    <x v="19"/>
    <x v="2"/>
    <x v="24"/>
    <x v="361"/>
    <x v="0"/>
    <x v="0"/>
    <x v="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"/>
  </r>
  <r>
    <x v="194"/>
    <x v="82"/>
    <x v="135"/>
    <x v="0"/>
    <x v="74"/>
    <x v="122"/>
    <x v="122"/>
    <x v="118"/>
    <x v="118"/>
    <x v="0"/>
    <x v="3779"/>
    <x v="4309"/>
    <x v="2143"/>
    <x v="279"/>
    <x v="38"/>
    <x v="1164"/>
    <x v="82"/>
    <x v="1"/>
    <x v="48"/>
    <x v="7"/>
    <x v="1"/>
    <x v="50"/>
    <x v="2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</r>
  <r>
    <x v="194"/>
    <x v="30"/>
    <x v="136"/>
    <x v="2"/>
    <x v="26"/>
    <x v="123"/>
    <x v="123"/>
    <x v="119"/>
    <x v="119"/>
    <x v="0"/>
    <x v="3780"/>
    <x v="4310"/>
    <x v="215"/>
    <x v="331"/>
    <x v="107"/>
    <x v="2096"/>
    <x v="19"/>
    <x v="1"/>
    <x v="34"/>
    <x v="23"/>
    <x v="2"/>
    <x v="22"/>
    <x v="65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194"/>
    <x v="83"/>
    <x v="137"/>
    <x v="2"/>
    <x v="70"/>
    <x v="124"/>
    <x v="124"/>
    <x v="120"/>
    <x v="120"/>
    <x v="0"/>
    <x v="3781"/>
    <x v="4311"/>
    <x v="1338"/>
    <x v="70"/>
    <x v="92"/>
    <x v="2097"/>
    <x v="270"/>
    <x v="1"/>
    <x v="121"/>
    <x v="63"/>
    <x v="1"/>
    <x v="491"/>
    <x v="1093"/>
    <x v="0"/>
    <x v="0"/>
    <x v="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"/>
  </r>
  <r>
    <x v="194"/>
    <x v="86"/>
    <x v="138"/>
    <x v="0"/>
    <x v="75"/>
    <x v="125"/>
    <x v="125"/>
    <x v="121"/>
    <x v="121"/>
    <x v="0"/>
    <x v="3782"/>
    <x v="4312"/>
    <x v="1371"/>
    <x v="429"/>
    <x v="38"/>
    <x v="2098"/>
    <x v="48"/>
    <x v="1"/>
    <x v="55"/>
    <x v="19"/>
    <x v="2"/>
    <x v="174"/>
    <x v="38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"/>
  </r>
  <r>
    <x v="194"/>
    <x v="87"/>
    <x v="139"/>
    <x v="0"/>
    <x v="76"/>
    <x v="126"/>
    <x v="126"/>
    <x v="122"/>
    <x v="122"/>
    <x v="0"/>
    <x v="3783"/>
    <x v="4313"/>
    <x v="657"/>
    <x v="748"/>
    <x v="39"/>
    <x v="2099"/>
    <x v="134"/>
    <x v="1"/>
    <x v="39"/>
    <x v="0"/>
    <x v="2"/>
    <x v="205"/>
    <x v="1233"/>
    <x v="0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"/>
  </r>
  <r>
    <x v="194"/>
    <x v="88"/>
    <x v="140"/>
    <x v="0"/>
    <x v="77"/>
    <x v="127"/>
    <x v="127"/>
    <x v="123"/>
    <x v="123"/>
    <x v="0"/>
    <x v="3784"/>
    <x v="4314"/>
    <x v="383"/>
    <x v="186"/>
    <x v="17"/>
    <x v="2100"/>
    <x v="38"/>
    <x v="2"/>
    <x v="21"/>
    <x v="17"/>
    <x v="3"/>
    <x v="33"/>
    <x v="1249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"/>
  </r>
  <r>
    <x v="194"/>
    <x v="89"/>
    <x v="141"/>
    <x v="0"/>
    <x v="78"/>
    <x v="128"/>
    <x v="128"/>
    <x v="124"/>
    <x v="124"/>
    <x v="0"/>
    <x v="3785"/>
    <x v="4315"/>
    <x v="1515"/>
    <x v="85"/>
    <x v="34"/>
    <x v="2101"/>
    <x v="106"/>
    <x v="1"/>
    <x v="60"/>
    <x v="16"/>
    <x v="3"/>
    <x v="115"/>
    <x v="54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"/>
  </r>
  <r>
    <x v="194"/>
    <x v="90"/>
    <x v="142"/>
    <x v="0"/>
    <x v="79"/>
    <x v="129"/>
    <x v="129"/>
    <x v="125"/>
    <x v="125"/>
    <x v="0"/>
    <x v="3786"/>
    <x v="4316"/>
    <x v="2144"/>
    <x v="572"/>
    <x v="49"/>
    <x v="1729"/>
    <x v="26"/>
    <x v="2"/>
    <x v="17"/>
    <x v="23"/>
    <x v="3"/>
    <x v="67"/>
    <x v="49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"/>
  </r>
  <r>
    <x v="195"/>
    <x v="24"/>
    <x v="31"/>
    <x v="0"/>
    <x v="21"/>
    <x v="27"/>
    <x v="27"/>
    <x v="23"/>
    <x v="23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30"/>
    <x v="38"/>
    <x v="1"/>
    <x v="26"/>
    <x v="33"/>
    <x v="33"/>
    <x v="29"/>
    <x v="29"/>
    <x v="0"/>
    <x v="3787"/>
    <x v="4317"/>
    <x v="1274"/>
    <x v="231"/>
    <x v="24"/>
    <x v="977"/>
    <x v="97"/>
    <x v="2"/>
    <x v="7"/>
    <x v="16"/>
    <x v="3"/>
    <x v="148"/>
    <x v="876"/>
    <x v="0"/>
    <x v="0"/>
    <x v="1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34"/>
    <x v="42"/>
    <x v="0"/>
    <x v="30"/>
    <x v="37"/>
    <x v="37"/>
    <x v="33"/>
    <x v="33"/>
    <x v="0"/>
    <x v="3788"/>
    <x v="4318"/>
    <x v="139"/>
    <x v="143"/>
    <x v="1"/>
    <x v="157"/>
    <x v="125"/>
    <x v="1"/>
    <x v="56"/>
    <x v="144"/>
    <x v="3"/>
    <x v="220"/>
    <x v="13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30"/>
    <x v="69"/>
    <x v="0"/>
    <x v="26"/>
    <x v="58"/>
    <x v="58"/>
    <x v="54"/>
    <x v="54"/>
    <x v="0"/>
    <x v="3789"/>
    <x v="2082"/>
    <x v="329"/>
    <x v="179"/>
    <x v="36"/>
    <x v="0"/>
    <x v="76"/>
    <x v="2"/>
    <x v="34"/>
    <x v="16"/>
    <x v="2"/>
    <x v="19"/>
    <x v="83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50"/>
    <x v="73"/>
    <x v="0"/>
    <x v="44"/>
    <x v="62"/>
    <x v="62"/>
    <x v="58"/>
    <x v="58"/>
    <x v="0"/>
    <x v="3790"/>
    <x v="4319"/>
    <x v="2060"/>
    <x v="481"/>
    <x v="36"/>
    <x v="1029"/>
    <x v="97"/>
    <x v="1"/>
    <x v="99"/>
    <x v="18"/>
    <x v="1"/>
    <x v="131"/>
    <x v="1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50"/>
    <x v="89"/>
    <x v="2"/>
    <x v="44"/>
    <x v="76"/>
    <x v="76"/>
    <x v="72"/>
    <x v="72"/>
    <x v="0"/>
    <x v="3791"/>
    <x v="4320"/>
    <x v="1183"/>
    <x v="333"/>
    <x v="138"/>
    <x v="2102"/>
    <x v="51"/>
    <x v="2"/>
    <x v="0"/>
    <x v="18"/>
    <x v="3"/>
    <x v="154"/>
    <x v="115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24"/>
    <x v="94"/>
    <x v="2"/>
    <x v="21"/>
    <x v="81"/>
    <x v="81"/>
    <x v="77"/>
    <x v="77"/>
    <x v="0"/>
    <x v="3792"/>
    <x v="4321"/>
    <x v="659"/>
    <x v="180"/>
    <x v="137"/>
    <x v="1958"/>
    <x v="130"/>
    <x v="2"/>
    <x v="41"/>
    <x v="39"/>
    <x v="9"/>
    <x v="496"/>
    <x v="366"/>
    <x v="0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64"/>
    <x v="103"/>
    <x v="0"/>
    <x v="54"/>
    <x v="90"/>
    <x v="90"/>
    <x v="86"/>
    <x v="86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67"/>
    <x v="106"/>
    <x v="0"/>
    <x v="57"/>
    <x v="93"/>
    <x v="93"/>
    <x v="89"/>
    <x v="89"/>
    <x v="0"/>
    <x v="3793"/>
    <x v="4322"/>
    <x v="748"/>
    <x v="277"/>
    <x v="45"/>
    <x v="2103"/>
    <x v="108"/>
    <x v="2"/>
    <x v="103"/>
    <x v="35"/>
    <x v="3"/>
    <x v="110"/>
    <x v="27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70"/>
    <x v="112"/>
    <x v="0"/>
    <x v="60"/>
    <x v="99"/>
    <x v="99"/>
    <x v="95"/>
    <x v="95"/>
    <x v="0"/>
    <x v="3794"/>
    <x v="4323"/>
    <x v="727"/>
    <x v="426"/>
    <x v="51"/>
    <x v="1074"/>
    <x v="133"/>
    <x v="2"/>
    <x v="112"/>
    <x v="17"/>
    <x v="4"/>
    <x v="234"/>
    <x v="62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71"/>
    <x v="113"/>
    <x v="0"/>
    <x v="61"/>
    <x v="100"/>
    <x v="100"/>
    <x v="96"/>
    <x v="96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70"/>
    <x v="117"/>
    <x v="2"/>
    <x v="60"/>
    <x v="104"/>
    <x v="104"/>
    <x v="100"/>
    <x v="100"/>
    <x v="0"/>
    <x v="3795"/>
    <x v="4324"/>
    <x v="1784"/>
    <x v="251"/>
    <x v="37"/>
    <x v="94"/>
    <x v="317"/>
    <x v="0"/>
    <x v="223"/>
    <x v="8"/>
    <x v="7"/>
    <x v="497"/>
    <x v="16"/>
    <x v="0"/>
    <x v="0"/>
    <x v="18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67"/>
    <x v="118"/>
    <x v="2"/>
    <x v="57"/>
    <x v="105"/>
    <x v="105"/>
    <x v="101"/>
    <x v="101"/>
    <x v="0"/>
    <x v="3796"/>
    <x v="4325"/>
    <x v="808"/>
    <x v="198"/>
    <x v="28"/>
    <x v="1173"/>
    <x v="79"/>
    <x v="1"/>
    <x v="61"/>
    <x v="35"/>
    <x v="2"/>
    <x v="38"/>
    <x v="79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61"/>
    <x v="120"/>
    <x v="2"/>
    <x v="53"/>
    <x v="107"/>
    <x v="107"/>
    <x v="103"/>
    <x v="103"/>
    <x v="0"/>
    <x v="3797"/>
    <x v="4326"/>
    <x v="1093"/>
    <x v="180"/>
    <x v="0"/>
    <x v="837"/>
    <x v="184"/>
    <x v="1"/>
    <x v="91"/>
    <x v="41"/>
    <x v="0"/>
    <x v="76"/>
    <x v="895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73"/>
    <x v="122"/>
    <x v="0"/>
    <x v="63"/>
    <x v="109"/>
    <x v="109"/>
    <x v="105"/>
    <x v="105"/>
    <x v="0"/>
    <x v="2126"/>
    <x v="4327"/>
    <x v="1406"/>
    <x v="299"/>
    <x v="20"/>
    <x v="417"/>
    <x v="74"/>
    <x v="1"/>
    <x v="11"/>
    <x v="16"/>
    <x v="3"/>
    <x v="174"/>
    <x v="34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72"/>
    <x v="123"/>
    <x v="0"/>
    <x v="64"/>
    <x v="110"/>
    <x v="110"/>
    <x v="106"/>
    <x v="106"/>
    <x v="0"/>
    <x v="3798"/>
    <x v="4328"/>
    <x v="2145"/>
    <x v="45"/>
    <x v="40"/>
    <x v="1166"/>
    <x v="222"/>
    <x v="2"/>
    <x v="54"/>
    <x v="28"/>
    <x v="1"/>
    <x v="113"/>
    <x v="101"/>
    <x v="0"/>
    <x v="0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75"/>
    <x v="124"/>
    <x v="0"/>
    <x v="65"/>
    <x v="111"/>
    <x v="111"/>
    <x v="107"/>
    <x v="107"/>
    <x v="0"/>
    <x v="3799"/>
    <x v="4329"/>
    <x v="2146"/>
    <x v="111"/>
    <x v="24"/>
    <x v="2046"/>
    <x v="5"/>
    <x v="2"/>
    <x v="80"/>
    <x v="12"/>
    <x v="1"/>
    <x v="129"/>
    <x v="78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77"/>
    <x v="126"/>
    <x v="0"/>
    <x v="67"/>
    <x v="113"/>
    <x v="113"/>
    <x v="109"/>
    <x v="109"/>
    <x v="0"/>
    <x v="3800"/>
    <x v="4330"/>
    <x v="2147"/>
    <x v="62"/>
    <x v="15"/>
    <x v="1662"/>
    <x v="285"/>
    <x v="1"/>
    <x v="64"/>
    <x v="50"/>
    <x v="0"/>
    <x v="99"/>
    <x v="57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78"/>
    <x v="127"/>
    <x v="0"/>
    <x v="68"/>
    <x v="114"/>
    <x v="114"/>
    <x v="110"/>
    <x v="110"/>
    <x v="0"/>
    <x v="888"/>
    <x v="3107"/>
    <x v="1483"/>
    <x v="600"/>
    <x v="5"/>
    <x v="138"/>
    <x v="10"/>
    <x v="1"/>
    <x v="5"/>
    <x v="26"/>
    <x v="3"/>
    <x v="91"/>
    <x v="75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79"/>
    <x v="128"/>
    <x v="0"/>
    <x v="69"/>
    <x v="115"/>
    <x v="115"/>
    <x v="111"/>
    <x v="111"/>
    <x v="0"/>
    <x v="3801"/>
    <x v="4331"/>
    <x v="583"/>
    <x v="578"/>
    <x v="49"/>
    <x v="2031"/>
    <x v="98"/>
    <x v="2"/>
    <x v="23"/>
    <x v="7"/>
    <x v="3"/>
    <x v="21"/>
    <x v="35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77"/>
    <x v="129"/>
    <x v="2"/>
    <x v="67"/>
    <x v="116"/>
    <x v="116"/>
    <x v="112"/>
    <x v="112"/>
    <x v="0"/>
    <x v="3802"/>
    <x v="4332"/>
    <x v="652"/>
    <x v="191"/>
    <x v="146"/>
    <x v="2104"/>
    <x v="161"/>
    <x v="1"/>
    <x v="124"/>
    <x v="25"/>
    <x v="2"/>
    <x v="403"/>
    <x v="44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75"/>
    <x v="130"/>
    <x v="2"/>
    <x v="65"/>
    <x v="117"/>
    <x v="117"/>
    <x v="113"/>
    <x v="113"/>
    <x v="0"/>
    <x v="3803"/>
    <x v="4333"/>
    <x v="1142"/>
    <x v="129"/>
    <x v="138"/>
    <x v="2105"/>
    <x v="162"/>
    <x v="2"/>
    <x v="73"/>
    <x v="20"/>
    <x v="0"/>
    <x v="332"/>
    <x v="104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83"/>
    <x v="131"/>
    <x v="0"/>
    <x v="70"/>
    <x v="118"/>
    <x v="118"/>
    <x v="114"/>
    <x v="114"/>
    <x v="0"/>
    <x v="3804"/>
    <x v="4334"/>
    <x v="2148"/>
    <x v="194"/>
    <x v="49"/>
    <x v="1614"/>
    <x v="123"/>
    <x v="8"/>
    <x v="101"/>
    <x v="36"/>
    <x v="7"/>
    <x v="203"/>
    <x v="362"/>
    <x v="2"/>
    <x v="1"/>
    <x v="3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84"/>
    <x v="132"/>
    <x v="0"/>
    <x v="71"/>
    <x v="119"/>
    <x v="119"/>
    <x v="115"/>
    <x v="115"/>
    <x v="0"/>
    <x v="3417"/>
    <x v="3865"/>
    <x v="2065"/>
    <x v="734"/>
    <x v="139"/>
    <x v="1911"/>
    <x v="27"/>
    <x v="2"/>
    <x v="32"/>
    <x v="17"/>
    <x v="3"/>
    <x v="4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85"/>
    <x v="133"/>
    <x v="0"/>
    <x v="72"/>
    <x v="120"/>
    <x v="120"/>
    <x v="116"/>
    <x v="116"/>
    <x v="0"/>
    <x v="1786"/>
    <x v="4335"/>
    <x v="1139"/>
    <x v="166"/>
    <x v="19"/>
    <x v="1396"/>
    <x v="51"/>
    <x v="1"/>
    <x v="64"/>
    <x v="10"/>
    <x v="0"/>
    <x v="218"/>
    <x v="19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81"/>
    <x v="134"/>
    <x v="0"/>
    <x v="73"/>
    <x v="121"/>
    <x v="121"/>
    <x v="117"/>
    <x v="117"/>
    <x v="0"/>
    <x v="388"/>
    <x v="4336"/>
    <x v="1426"/>
    <x v="478"/>
    <x v="10"/>
    <x v="446"/>
    <x v="24"/>
    <x v="7"/>
    <x v="72"/>
    <x v="19"/>
    <x v="2"/>
    <x v="72"/>
    <x v="38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82"/>
    <x v="135"/>
    <x v="0"/>
    <x v="74"/>
    <x v="122"/>
    <x v="122"/>
    <x v="118"/>
    <x v="118"/>
    <x v="0"/>
    <x v="3805"/>
    <x v="4337"/>
    <x v="322"/>
    <x v="46"/>
    <x v="57"/>
    <x v="1339"/>
    <x v="17"/>
    <x v="2"/>
    <x v="48"/>
    <x v="13"/>
    <x v="3"/>
    <x v="11"/>
    <x v="10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30"/>
    <x v="136"/>
    <x v="2"/>
    <x v="26"/>
    <x v="123"/>
    <x v="123"/>
    <x v="119"/>
    <x v="119"/>
    <x v="0"/>
    <x v="3806"/>
    <x v="4338"/>
    <x v="1898"/>
    <x v="435"/>
    <x v="80"/>
    <x v="2106"/>
    <x v="58"/>
    <x v="1"/>
    <x v="93"/>
    <x v="22"/>
    <x v="2"/>
    <x v="88"/>
    <x v="205"/>
    <x v="0"/>
    <x v="0"/>
    <x v="2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83"/>
    <x v="137"/>
    <x v="2"/>
    <x v="70"/>
    <x v="124"/>
    <x v="124"/>
    <x v="120"/>
    <x v="120"/>
    <x v="0"/>
    <x v="3807"/>
    <x v="3621"/>
    <x v="853"/>
    <x v="90"/>
    <x v="42"/>
    <x v="2107"/>
    <x v="318"/>
    <x v="0"/>
    <x v="29"/>
    <x v="21"/>
    <x v="2"/>
    <x v="96"/>
    <x v="287"/>
    <x v="0"/>
    <x v="0"/>
    <x v="4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86"/>
    <x v="138"/>
    <x v="0"/>
    <x v="75"/>
    <x v="125"/>
    <x v="125"/>
    <x v="121"/>
    <x v="121"/>
    <x v="0"/>
    <x v="641"/>
    <x v="4339"/>
    <x v="2111"/>
    <x v="749"/>
    <x v="10"/>
    <x v="1878"/>
    <x v="94"/>
    <x v="2"/>
    <x v="56"/>
    <x v="35"/>
    <x v="3"/>
    <x v="15"/>
    <x v="65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87"/>
    <x v="139"/>
    <x v="0"/>
    <x v="76"/>
    <x v="126"/>
    <x v="126"/>
    <x v="122"/>
    <x v="122"/>
    <x v="0"/>
    <x v="783"/>
    <x v="4340"/>
    <x v="510"/>
    <x v="216"/>
    <x v="3"/>
    <x v="473"/>
    <x v="137"/>
    <x v="2"/>
    <x v="130"/>
    <x v="1"/>
    <x v="1"/>
    <x v="205"/>
    <x v="192"/>
    <x v="0"/>
    <x v="0"/>
    <x v="19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88"/>
    <x v="140"/>
    <x v="0"/>
    <x v="77"/>
    <x v="127"/>
    <x v="127"/>
    <x v="123"/>
    <x v="123"/>
    <x v="0"/>
    <x v="3808"/>
    <x v="4341"/>
    <x v="241"/>
    <x v="107"/>
    <x v="46"/>
    <x v="885"/>
    <x v="45"/>
    <x v="2"/>
    <x v="12"/>
    <x v="17"/>
    <x v="3"/>
    <x v="81"/>
    <x v="72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89"/>
    <x v="141"/>
    <x v="0"/>
    <x v="78"/>
    <x v="128"/>
    <x v="128"/>
    <x v="124"/>
    <x v="124"/>
    <x v="0"/>
    <x v="3809"/>
    <x v="2800"/>
    <x v="369"/>
    <x v="549"/>
    <x v="13"/>
    <x v="634"/>
    <x v="117"/>
    <x v="2"/>
    <x v="69"/>
    <x v="22"/>
    <x v="2"/>
    <x v="171"/>
    <x v="850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5"/>
    <x v="90"/>
    <x v="142"/>
    <x v="0"/>
    <x v="79"/>
    <x v="129"/>
    <x v="129"/>
    <x v="125"/>
    <x v="125"/>
    <x v="0"/>
    <x v="3810"/>
    <x v="4342"/>
    <x v="41"/>
    <x v="571"/>
    <x v="51"/>
    <x v="169"/>
    <x v="26"/>
    <x v="1"/>
    <x v="23"/>
    <x v="23"/>
    <x v="3"/>
    <x v="103"/>
    <x v="97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"/>
  </r>
  <r>
    <x v="196"/>
    <x v="91"/>
    <x v="143"/>
    <x v="3"/>
    <x v="80"/>
    <x v="130"/>
    <x v="130"/>
    <x v="126"/>
    <x v="126"/>
    <x v="1"/>
    <x v="3811"/>
    <x v="4343"/>
    <x v="2149"/>
    <x v="750"/>
    <x v="156"/>
    <x v="2108"/>
    <x v="319"/>
    <x v="23"/>
    <x v="224"/>
    <x v="179"/>
    <x v="36"/>
    <x v="498"/>
    <x v="1250"/>
    <x v="3"/>
    <x v="18"/>
    <x v="124"/>
    <x v="27"/>
    <x v="1"/>
    <x v="1"/>
    <x v="1"/>
    <x v="1"/>
    <x v="1"/>
    <x v="1"/>
    <x v="1"/>
    <x v="1"/>
    <x v="1"/>
    <x v="1"/>
    <x v="1"/>
    <x v="1"/>
    <x v="1"/>
    <x v="1"/>
    <x v="1"/>
    <x v="3"/>
    <x v="4"/>
    <x v="3"/>
    <x v="3"/>
    <x v="59"/>
    <x v="59"/>
    <x v="8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8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1"/>
    <x v="1"/>
    <x v="1"/>
    <x v="0"/>
    <x v="1"/>
    <x v="1"/>
    <x v="1"/>
    <x v="1"/>
    <x v="1"/>
    <x v="1"/>
    <x v="1"/>
    <x v="1"/>
    <x v="1"/>
    <x v="1"/>
    <x v="1"/>
    <x v="1"/>
    <x v="1"/>
    <x v="0"/>
    <x v="0"/>
    <x v="1"/>
    <x v="1"/>
    <x v="1"/>
  </r>
  <r>
    <x v="0"/>
    <x v="2"/>
    <x v="2"/>
    <x v="1"/>
    <x v="2"/>
    <x v="2"/>
    <x v="2"/>
    <x v="2"/>
    <x v="2"/>
    <x v="0"/>
    <x v="2"/>
    <x v="2"/>
    <x v="2"/>
    <x v="2"/>
    <x v="2"/>
    <x v="2"/>
    <x v="2"/>
    <x v="0"/>
    <x v="2"/>
    <x v="2"/>
    <x v="2"/>
    <x v="2"/>
    <x v="2"/>
    <x v="0"/>
    <x v="0"/>
    <x v="0"/>
    <x v="1"/>
    <x v="2"/>
  </r>
  <r>
    <x v="0"/>
    <x v="0"/>
    <x v="3"/>
    <x v="1"/>
    <x v="0"/>
    <x v="3"/>
    <x v="3"/>
    <x v="3"/>
    <x v="3"/>
    <x v="0"/>
    <x v="3"/>
    <x v="3"/>
    <x v="3"/>
    <x v="3"/>
    <x v="3"/>
    <x v="3"/>
    <x v="3"/>
    <x v="0"/>
    <x v="3"/>
    <x v="2"/>
    <x v="2"/>
    <x v="3"/>
    <x v="3"/>
    <x v="0"/>
    <x v="0"/>
    <x v="2"/>
    <x v="1"/>
    <x v="0"/>
  </r>
  <r>
    <x v="0"/>
    <x v="3"/>
    <x v="4"/>
    <x v="1"/>
    <x v="3"/>
    <x v="4"/>
    <x v="4"/>
    <x v="4"/>
    <x v="4"/>
    <x v="0"/>
    <x v="4"/>
    <x v="4"/>
    <x v="4"/>
    <x v="4"/>
    <x v="4"/>
    <x v="4"/>
    <x v="4"/>
    <x v="1"/>
    <x v="4"/>
    <x v="0"/>
    <x v="2"/>
    <x v="4"/>
    <x v="4"/>
    <x v="0"/>
    <x v="0"/>
    <x v="3"/>
    <x v="2"/>
    <x v="3"/>
  </r>
  <r>
    <x v="0"/>
    <x v="4"/>
    <x v="5"/>
    <x v="1"/>
    <x v="4"/>
    <x v="5"/>
    <x v="5"/>
    <x v="5"/>
    <x v="5"/>
    <x v="0"/>
    <x v="5"/>
    <x v="5"/>
    <x v="5"/>
    <x v="5"/>
    <x v="5"/>
    <x v="5"/>
    <x v="5"/>
    <x v="0"/>
    <x v="2"/>
    <x v="2"/>
    <x v="2"/>
    <x v="5"/>
    <x v="5"/>
    <x v="0"/>
    <x v="0"/>
    <x v="0"/>
    <x v="1"/>
    <x v="4"/>
  </r>
  <r>
    <x v="0"/>
    <x v="5"/>
    <x v="6"/>
    <x v="1"/>
    <x v="5"/>
    <x v="6"/>
    <x v="6"/>
    <x v="6"/>
    <x v="6"/>
    <x v="0"/>
    <x v="6"/>
    <x v="6"/>
    <x v="6"/>
    <x v="6"/>
    <x v="6"/>
    <x v="6"/>
    <x v="6"/>
    <x v="0"/>
    <x v="5"/>
    <x v="3"/>
    <x v="3"/>
    <x v="6"/>
    <x v="6"/>
    <x v="0"/>
    <x v="0"/>
    <x v="4"/>
    <x v="3"/>
    <x v="5"/>
  </r>
  <r>
    <x v="0"/>
    <x v="3"/>
    <x v="7"/>
    <x v="2"/>
    <x v="3"/>
    <x v="7"/>
    <x v="7"/>
    <x v="7"/>
    <x v="7"/>
    <x v="0"/>
    <x v="7"/>
    <x v="7"/>
    <x v="7"/>
    <x v="7"/>
    <x v="7"/>
    <x v="7"/>
    <x v="7"/>
    <x v="0"/>
    <x v="6"/>
    <x v="4"/>
    <x v="4"/>
    <x v="7"/>
    <x v="7"/>
    <x v="0"/>
    <x v="0"/>
    <x v="5"/>
    <x v="4"/>
    <x v="3"/>
  </r>
  <r>
    <x v="0"/>
    <x v="6"/>
    <x v="8"/>
    <x v="2"/>
    <x v="6"/>
    <x v="8"/>
    <x v="8"/>
    <x v="8"/>
    <x v="8"/>
    <x v="0"/>
    <x v="8"/>
    <x v="8"/>
    <x v="8"/>
    <x v="8"/>
    <x v="8"/>
    <x v="8"/>
    <x v="8"/>
    <x v="0"/>
    <x v="7"/>
    <x v="5"/>
    <x v="3"/>
    <x v="8"/>
    <x v="8"/>
    <x v="0"/>
    <x v="0"/>
    <x v="6"/>
    <x v="1"/>
    <x v="6"/>
  </r>
  <r>
    <x v="0"/>
    <x v="7"/>
    <x v="9"/>
    <x v="1"/>
    <x v="7"/>
    <x v="9"/>
    <x v="9"/>
    <x v="9"/>
    <x v="9"/>
    <x v="0"/>
    <x v="9"/>
    <x v="9"/>
    <x v="9"/>
    <x v="9"/>
    <x v="9"/>
    <x v="9"/>
    <x v="9"/>
    <x v="0"/>
    <x v="8"/>
    <x v="6"/>
    <x v="5"/>
    <x v="9"/>
    <x v="9"/>
    <x v="0"/>
    <x v="0"/>
    <x v="2"/>
    <x v="1"/>
    <x v="7"/>
  </r>
  <r>
    <x v="0"/>
    <x v="8"/>
    <x v="10"/>
    <x v="1"/>
    <x v="8"/>
    <x v="10"/>
    <x v="10"/>
    <x v="10"/>
    <x v="10"/>
    <x v="0"/>
    <x v="10"/>
    <x v="10"/>
    <x v="10"/>
    <x v="10"/>
    <x v="10"/>
    <x v="10"/>
    <x v="1"/>
    <x v="1"/>
    <x v="9"/>
    <x v="7"/>
    <x v="6"/>
    <x v="10"/>
    <x v="10"/>
    <x v="0"/>
    <x v="0"/>
    <x v="7"/>
    <x v="1"/>
    <x v="8"/>
  </r>
  <r>
    <x v="0"/>
    <x v="9"/>
    <x v="11"/>
    <x v="1"/>
    <x v="9"/>
    <x v="11"/>
    <x v="11"/>
    <x v="11"/>
    <x v="11"/>
    <x v="0"/>
    <x v="11"/>
    <x v="11"/>
    <x v="11"/>
    <x v="11"/>
    <x v="11"/>
    <x v="11"/>
    <x v="5"/>
    <x v="0"/>
    <x v="2"/>
    <x v="2"/>
    <x v="2"/>
    <x v="5"/>
    <x v="5"/>
    <x v="0"/>
    <x v="0"/>
    <x v="0"/>
    <x v="1"/>
    <x v="9"/>
  </r>
  <r>
    <x v="0"/>
    <x v="10"/>
    <x v="12"/>
    <x v="1"/>
    <x v="10"/>
    <x v="12"/>
    <x v="12"/>
    <x v="12"/>
    <x v="12"/>
    <x v="0"/>
    <x v="12"/>
    <x v="12"/>
    <x v="2"/>
    <x v="12"/>
    <x v="12"/>
    <x v="12"/>
    <x v="5"/>
    <x v="0"/>
    <x v="2"/>
    <x v="2"/>
    <x v="2"/>
    <x v="5"/>
    <x v="5"/>
    <x v="0"/>
    <x v="0"/>
    <x v="0"/>
    <x v="1"/>
    <x v="10"/>
  </r>
  <r>
    <x v="0"/>
    <x v="11"/>
    <x v="13"/>
    <x v="1"/>
    <x v="11"/>
    <x v="13"/>
    <x v="13"/>
    <x v="13"/>
    <x v="13"/>
    <x v="0"/>
    <x v="13"/>
    <x v="13"/>
    <x v="12"/>
    <x v="13"/>
    <x v="13"/>
    <x v="13"/>
    <x v="10"/>
    <x v="1"/>
    <x v="10"/>
    <x v="4"/>
    <x v="2"/>
    <x v="11"/>
    <x v="11"/>
    <x v="0"/>
    <x v="0"/>
    <x v="7"/>
    <x v="1"/>
    <x v="11"/>
  </r>
  <r>
    <x v="0"/>
    <x v="6"/>
    <x v="14"/>
    <x v="1"/>
    <x v="6"/>
    <x v="14"/>
    <x v="14"/>
    <x v="14"/>
    <x v="14"/>
    <x v="0"/>
    <x v="14"/>
    <x v="14"/>
    <x v="13"/>
    <x v="14"/>
    <x v="14"/>
    <x v="14"/>
    <x v="10"/>
    <x v="1"/>
    <x v="11"/>
    <x v="8"/>
    <x v="1"/>
    <x v="12"/>
    <x v="12"/>
    <x v="0"/>
    <x v="0"/>
    <x v="7"/>
    <x v="0"/>
    <x v="6"/>
  </r>
  <r>
    <x v="0"/>
    <x v="12"/>
    <x v="15"/>
    <x v="1"/>
    <x v="12"/>
    <x v="15"/>
    <x v="15"/>
    <x v="15"/>
    <x v="15"/>
    <x v="0"/>
    <x v="15"/>
    <x v="15"/>
    <x v="14"/>
    <x v="15"/>
    <x v="15"/>
    <x v="15"/>
    <x v="11"/>
    <x v="0"/>
    <x v="12"/>
    <x v="0"/>
    <x v="3"/>
    <x v="13"/>
    <x v="13"/>
    <x v="0"/>
    <x v="0"/>
    <x v="7"/>
    <x v="5"/>
    <x v="12"/>
  </r>
  <r>
    <x v="0"/>
    <x v="13"/>
    <x v="16"/>
    <x v="1"/>
    <x v="13"/>
    <x v="16"/>
    <x v="16"/>
    <x v="16"/>
    <x v="16"/>
    <x v="0"/>
    <x v="16"/>
    <x v="16"/>
    <x v="15"/>
    <x v="16"/>
    <x v="16"/>
    <x v="16"/>
    <x v="12"/>
    <x v="0"/>
    <x v="13"/>
    <x v="9"/>
    <x v="1"/>
    <x v="14"/>
    <x v="14"/>
    <x v="0"/>
    <x v="0"/>
    <x v="2"/>
    <x v="2"/>
    <x v="13"/>
  </r>
  <r>
    <x v="0"/>
    <x v="12"/>
    <x v="17"/>
    <x v="2"/>
    <x v="12"/>
    <x v="17"/>
    <x v="17"/>
    <x v="17"/>
    <x v="17"/>
    <x v="0"/>
    <x v="17"/>
    <x v="17"/>
    <x v="16"/>
    <x v="17"/>
    <x v="6"/>
    <x v="17"/>
    <x v="13"/>
    <x v="2"/>
    <x v="14"/>
    <x v="10"/>
    <x v="7"/>
    <x v="15"/>
    <x v="15"/>
    <x v="0"/>
    <x v="0"/>
    <x v="8"/>
    <x v="6"/>
    <x v="12"/>
  </r>
  <r>
    <x v="0"/>
    <x v="11"/>
    <x v="18"/>
    <x v="2"/>
    <x v="11"/>
    <x v="18"/>
    <x v="18"/>
    <x v="18"/>
    <x v="18"/>
    <x v="0"/>
    <x v="18"/>
    <x v="18"/>
    <x v="17"/>
    <x v="18"/>
    <x v="17"/>
    <x v="18"/>
    <x v="14"/>
    <x v="0"/>
    <x v="15"/>
    <x v="11"/>
    <x v="4"/>
    <x v="16"/>
    <x v="16"/>
    <x v="0"/>
    <x v="0"/>
    <x v="9"/>
    <x v="1"/>
    <x v="11"/>
  </r>
  <r>
    <x v="0"/>
    <x v="8"/>
    <x v="19"/>
    <x v="2"/>
    <x v="8"/>
    <x v="19"/>
    <x v="19"/>
    <x v="19"/>
    <x v="19"/>
    <x v="0"/>
    <x v="19"/>
    <x v="19"/>
    <x v="18"/>
    <x v="19"/>
    <x v="18"/>
    <x v="19"/>
    <x v="15"/>
    <x v="0"/>
    <x v="16"/>
    <x v="12"/>
    <x v="6"/>
    <x v="17"/>
    <x v="17"/>
    <x v="0"/>
    <x v="0"/>
    <x v="1"/>
    <x v="0"/>
    <x v="8"/>
  </r>
  <r>
    <x v="0"/>
    <x v="7"/>
    <x v="20"/>
    <x v="2"/>
    <x v="7"/>
    <x v="20"/>
    <x v="20"/>
    <x v="20"/>
    <x v="20"/>
    <x v="0"/>
    <x v="20"/>
    <x v="20"/>
    <x v="7"/>
    <x v="16"/>
    <x v="19"/>
    <x v="20"/>
    <x v="16"/>
    <x v="3"/>
    <x v="17"/>
    <x v="13"/>
    <x v="8"/>
    <x v="18"/>
    <x v="18"/>
    <x v="0"/>
    <x v="0"/>
    <x v="1"/>
    <x v="1"/>
    <x v="7"/>
  </r>
  <r>
    <x v="0"/>
    <x v="14"/>
    <x v="21"/>
    <x v="1"/>
    <x v="14"/>
    <x v="21"/>
    <x v="21"/>
    <x v="21"/>
    <x v="21"/>
    <x v="0"/>
    <x v="21"/>
    <x v="21"/>
    <x v="19"/>
    <x v="20"/>
    <x v="20"/>
    <x v="21"/>
    <x v="2"/>
    <x v="0"/>
    <x v="2"/>
    <x v="2"/>
    <x v="2"/>
    <x v="2"/>
    <x v="19"/>
    <x v="0"/>
    <x v="0"/>
    <x v="0"/>
    <x v="1"/>
    <x v="14"/>
  </r>
  <r>
    <x v="0"/>
    <x v="15"/>
    <x v="22"/>
    <x v="1"/>
    <x v="15"/>
    <x v="22"/>
    <x v="22"/>
    <x v="22"/>
    <x v="22"/>
    <x v="0"/>
    <x v="22"/>
    <x v="22"/>
    <x v="20"/>
    <x v="21"/>
    <x v="21"/>
    <x v="22"/>
    <x v="17"/>
    <x v="0"/>
    <x v="18"/>
    <x v="14"/>
    <x v="4"/>
    <x v="19"/>
    <x v="20"/>
    <x v="0"/>
    <x v="0"/>
    <x v="0"/>
    <x v="0"/>
    <x v="15"/>
  </r>
  <r>
    <x v="0"/>
    <x v="14"/>
    <x v="23"/>
    <x v="1"/>
    <x v="16"/>
    <x v="23"/>
    <x v="23"/>
    <x v="23"/>
    <x v="23"/>
    <x v="0"/>
    <x v="23"/>
    <x v="23"/>
    <x v="21"/>
    <x v="22"/>
    <x v="11"/>
    <x v="23"/>
    <x v="18"/>
    <x v="0"/>
    <x v="19"/>
    <x v="8"/>
    <x v="2"/>
    <x v="20"/>
    <x v="21"/>
    <x v="1"/>
    <x v="1"/>
    <x v="7"/>
    <x v="0"/>
    <x v="16"/>
  </r>
  <r>
    <x v="0"/>
    <x v="16"/>
    <x v="24"/>
    <x v="1"/>
    <x v="17"/>
    <x v="24"/>
    <x v="24"/>
    <x v="24"/>
    <x v="24"/>
    <x v="0"/>
    <x v="24"/>
    <x v="24"/>
    <x v="22"/>
    <x v="23"/>
    <x v="22"/>
    <x v="24"/>
    <x v="19"/>
    <x v="0"/>
    <x v="0"/>
    <x v="15"/>
    <x v="9"/>
    <x v="20"/>
    <x v="22"/>
    <x v="0"/>
    <x v="0"/>
    <x v="10"/>
    <x v="1"/>
    <x v="17"/>
  </r>
  <r>
    <x v="0"/>
    <x v="17"/>
    <x v="25"/>
    <x v="1"/>
    <x v="18"/>
    <x v="25"/>
    <x v="25"/>
    <x v="25"/>
    <x v="25"/>
    <x v="0"/>
    <x v="25"/>
    <x v="25"/>
    <x v="23"/>
    <x v="24"/>
    <x v="23"/>
    <x v="25"/>
    <x v="20"/>
    <x v="0"/>
    <x v="20"/>
    <x v="2"/>
    <x v="2"/>
    <x v="21"/>
    <x v="23"/>
    <x v="0"/>
    <x v="0"/>
    <x v="11"/>
    <x v="1"/>
    <x v="18"/>
  </r>
  <r>
    <x v="1"/>
    <x v="0"/>
    <x v="0"/>
    <x v="0"/>
    <x v="0"/>
    <x v="0"/>
    <x v="0"/>
    <x v="0"/>
    <x v="0"/>
    <x v="0"/>
    <x v="26"/>
    <x v="26"/>
    <x v="24"/>
    <x v="25"/>
    <x v="0"/>
    <x v="26"/>
    <x v="21"/>
    <x v="0"/>
    <x v="21"/>
    <x v="0"/>
    <x v="0"/>
    <x v="22"/>
    <x v="24"/>
    <x v="0"/>
    <x v="0"/>
    <x v="2"/>
    <x v="0"/>
    <x v="0"/>
  </r>
  <r>
    <x v="1"/>
    <x v="1"/>
    <x v="1"/>
    <x v="1"/>
    <x v="1"/>
    <x v="1"/>
    <x v="1"/>
    <x v="1"/>
    <x v="1"/>
    <x v="0"/>
    <x v="27"/>
    <x v="27"/>
    <x v="25"/>
    <x v="24"/>
    <x v="24"/>
    <x v="27"/>
    <x v="22"/>
    <x v="1"/>
    <x v="0"/>
    <x v="16"/>
    <x v="3"/>
    <x v="23"/>
    <x v="25"/>
    <x v="0"/>
    <x v="0"/>
    <x v="12"/>
    <x v="1"/>
    <x v="1"/>
  </r>
  <r>
    <x v="1"/>
    <x v="0"/>
    <x v="3"/>
    <x v="1"/>
    <x v="0"/>
    <x v="3"/>
    <x v="3"/>
    <x v="3"/>
    <x v="3"/>
    <x v="0"/>
    <x v="28"/>
    <x v="28"/>
    <x v="26"/>
    <x v="26"/>
    <x v="25"/>
    <x v="28"/>
    <x v="23"/>
    <x v="4"/>
    <x v="0"/>
    <x v="17"/>
    <x v="4"/>
    <x v="24"/>
    <x v="26"/>
    <x v="0"/>
    <x v="0"/>
    <x v="0"/>
    <x v="1"/>
    <x v="0"/>
  </r>
  <r>
    <x v="1"/>
    <x v="3"/>
    <x v="4"/>
    <x v="1"/>
    <x v="3"/>
    <x v="4"/>
    <x v="4"/>
    <x v="4"/>
    <x v="4"/>
    <x v="0"/>
    <x v="29"/>
    <x v="29"/>
    <x v="27"/>
    <x v="27"/>
    <x v="26"/>
    <x v="29"/>
    <x v="24"/>
    <x v="1"/>
    <x v="22"/>
    <x v="17"/>
    <x v="3"/>
    <x v="25"/>
    <x v="27"/>
    <x v="0"/>
    <x v="0"/>
    <x v="13"/>
    <x v="0"/>
    <x v="3"/>
  </r>
  <r>
    <x v="1"/>
    <x v="5"/>
    <x v="6"/>
    <x v="1"/>
    <x v="5"/>
    <x v="6"/>
    <x v="6"/>
    <x v="6"/>
    <x v="6"/>
    <x v="0"/>
    <x v="30"/>
    <x v="30"/>
    <x v="28"/>
    <x v="28"/>
    <x v="27"/>
    <x v="30"/>
    <x v="25"/>
    <x v="1"/>
    <x v="23"/>
    <x v="18"/>
    <x v="1"/>
    <x v="26"/>
    <x v="28"/>
    <x v="0"/>
    <x v="0"/>
    <x v="14"/>
    <x v="0"/>
    <x v="5"/>
  </r>
  <r>
    <x v="1"/>
    <x v="3"/>
    <x v="7"/>
    <x v="2"/>
    <x v="3"/>
    <x v="7"/>
    <x v="7"/>
    <x v="7"/>
    <x v="7"/>
    <x v="0"/>
    <x v="31"/>
    <x v="31"/>
    <x v="29"/>
    <x v="29"/>
    <x v="28"/>
    <x v="31"/>
    <x v="26"/>
    <x v="4"/>
    <x v="24"/>
    <x v="8"/>
    <x v="6"/>
    <x v="27"/>
    <x v="29"/>
    <x v="0"/>
    <x v="0"/>
    <x v="15"/>
    <x v="7"/>
    <x v="3"/>
  </r>
  <r>
    <x v="1"/>
    <x v="6"/>
    <x v="8"/>
    <x v="2"/>
    <x v="6"/>
    <x v="8"/>
    <x v="8"/>
    <x v="8"/>
    <x v="8"/>
    <x v="0"/>
    <x v="32"/>
    <x v="32"/>
    <x v="30"/>
    <x v="30"/>
    <x v="29"/>
    <x v="19"/>
    <x v="27"/>
    <x v="0"/>
    <x v="7"/>
    <x v="19"/>
    <x v="5"/>
    <x v="28"/>
    <x v="30"/>
    <x v="0"/>
    <x v="0"/>
    <x v="16"/>
    <x v="1"/>
    <x v="6"/>
  </r>
  <r>
    <x v="1"/>
    <x v="7"/>
    <x v="9"/>
    <x v="1"/>
    <x v="7"/>
    <x v="9"/>
    <x v="9"/>
    <x v="9"/>
    <x v="9"/>
    <x v="0"/>
    <x v="33"/>
    <x v="33"/>
    <x v="31"/>
    <x v="31"/>
    <x v="30"/>
    <x v="32"/>
    <x v="26"/>
    <x v="4"/>
    <x v="25"/>
    <x v="20"/>
    <x v="9"/>
    <x v="29"/>
    <x v="31"/>
    <x v="0"/>
    <x v="0"/>
    <x v="3"/>
    <x v="1"/>
    <x v="7"/>
  </r>
  <r>
    <x v="1"/>
    <x v="8"/>
    <x v="10"/>
    <x v="1"/>
    <x v="8"/>
    <x v="10"/>
    <x v="10"/>
    <x v="10"/>
    <x v="10"/>
    <x v="0"/>
    <x v="34"/>
    <x v="34"/>
    <x v="32"/>
    <x v="32"/>
    <x v="31"/>
    <x v="33"/>
    <x v="28"/>
    <x v="4"/>
    <x v="1"/>
    <x v="21"/>
    <x v="6"/>
    <x v="7"/>
    <x v="32"/>
    <x v="0"/>
    <x v="0"/>
    <x v="11"/>
    <x v="0"/>
    <x v="8"/>
  </r>
  <r>
    <x v="1"/>
    <x v="11"/>
    <x v="13"/>
    <x v="1"/>
    <x v="11"/>
    <x v="13"/>
    <x v="13"/>
    <x v="13"/>
    <x v="13"/>
    <x v="0"/>
    <x v="35"/>
    <x v="35"/>
    <x v="14"/>
    <x v="33"/>
    <x v="21"/>
    <x v="34"/>
    <x v="29"/>
    <x v="1"/>
    <x v="26"/>
    <x v="22"/>
    <x v="2"/>
    <x v="30"/>
    <x v="33"/>
    <x v="0"/>
    <x v="0"/>
    <x v="0"/>
    <x v="1"/>
    <x v="11"/>
  </r>
  <r>
    <x v="1"/>
    <x v="6"/>
    <x v="14"/>
    <x v="1"/>
    <x v="6"/>
    <x v="14"/>
    <x v="14"/>
    <x v="14"/>
    <x v="14"/>
    <x v="0"/>
    <x v="36"/>
    <x v="36"/>
    <x v="33"/>
    <x v="34"/>
    <x v="32"/>
    <x v="35"/>
    <x v="10"/>
    <x v="0"/>
    <x v="27"/>
    <x v="23"/>
    <x v="0"/>
    <x v="31"/>
    <x v="34"/>
    <x v="0"/>
    <x v="0"/>
    <x v="12"/>
    <x v="0"/>
    <x v="6"/>
  </r>
  <r>
    <x v="1"/>
    <x v="12"/>
    <x v="15"/>
    <x v="1"/>
    <x v="12"/>
    <x v="15"/>
    <x v="15"/>
    <x v="15"/>
    <x v="15"/>
    <x v="0"/>
    <x v="37"/>
    <x v="37"/>
    <x v="34"/>
    <x v="35"/>
    <x v="33"/>
    <x v="36"/>
    <x v="30"/>
    <x v="0"/>
    <x v="28"/>
    <x v="17"/>
    <x v="1"/>
    <x v="32"/>
    <x v="35"/>
    <x v="0"/>
    <x v="0"/>
    <x v="3"/>
    <x v="8"/>
    <x v="12"/>
  </r>
  <r>
    <x v="1"/>
    <x v="13"/>
    <x v="16"/>
    <x v="1"/>
    <x v="13"/>
    <x v="16"/>
    <x v="16"/>
    <x v="16"/>
    <x v="16"/>
    <x v="0"/>
    <x v="38"/>
    <x v="38"/>
    <x v="35"/>
    <x v="36"/>
    <x v="34"/>
    <x v="37"/>
    <x v="31"/>
    <x v="0"/>
    <x v="29"/>
    <x v="24"/>
    <x v="1"/>
    <x v="33"/>
    <x v="36"/>
    <x v="0"/>
    <x v="0"/>
    <x v="2"/>
    <x v="0"/>
    <x v="13"/>
  </r>
  <r>
    <x v="1"/>
    <x v="12"/>
    <x v="17"/>
    <x v="2"/>
    <x v="12"/>
    <x v="17"/>
    <x v="17"/>
    <x v="17"/>
    <x v="17"/>
    <x v="0"/>
    <x v="39"/>
    <x v="39"/>
    <x v="36"/>
    <x v="37"/>
    <x v="14"/>
    <x v="38"/>
    <x v="32"/>
    <x v="3"/>
    <x v="30"/>
    <x v="23"/>
    <x v="0"/>
    <x v="34"/>
    <x v="15"/>
    <x v="0"/>
    <x v="0"/>
    <x v="17"/>
    <x v="9"/>
    <x v="12"/>
  </r>
  <r>
    <x v="1"/>
    <x v="11"/>
    <x v="18"/>
    <x v="2"/>
    <x v="11"/>
    <x v="18"/>
    <x v="18"/>
    <x v="18"/>
    <x v="18"/>
    <x v="0"/>
    <x v="40"/>
    <x v="40"/>
    <x v="37"/>
    <x v="38"/>
    <x v="35"/>
    <x v="39"/>
    <x v="33"/>
    <x v="1"/>
    <x v="31"/>
    <x v="11"/>
    <x v="3"/>
    <x v="35"/>
    <x v="37"/>
    <x v="0"/>
    <x v="0"/>
    <x v="13"/>
    <x v="1"/>
    <x v="11"/>
  </r>
  <r>
    <x v="1"/>
    <x v="8"/>
    <x v="19"/>
    <x v="2"/>
    <x v="8"/>
    <x v="19"/>
    <x v="19"/>
    <x v="19"/>
    <x v="19"/>
    <x v="0"/>
    <x v="41"/>
    <x v="41"/>
    <x v="38"/>
    <x v="39"/>
    <x v="36"/>
    <x v="40"/>
    <x v="34"/>
    <x v="4"/>
    <x v="26"/>
    <x v="25"/>
    <x v="0"/>
    <x v="36"/>
    <x v="38"/>
    <x v="0"/>
    <x v="0"/>
    <x v="8"/>
    <x v="0"/>
    <x v="8"/>
  </r>
  <r>
    <x v="1"/>
    <x v="7"/>
    <x v="20"/>
    <x v="2"/>
    <x v="7"/>
    <x v="20"/>
    <x v="20"/>
    <x v="20"/>
    <x v="20"/>
    <x v="0"/>
    <x v="42"/>
    <x v="42"/>
    <x v="39"/>
    <x v="1"/>
    <x v="37"/>
    <x v="41"/>
    <x v="35"/>
    <x v="1"/>
    <x v="15"/>
    <x v="26"/>
    <x v="5"/>
    <x v="37"/>
    <x v="39"/>
    <x v="0"/>
    <x v="0"/>
    <x v="11"/>
    <x v="3"/>
    <x v="7"/>
  </r>
  <r>
    <x v="1"/>
    <x v="14"/>
    <x v="21"/>
    <x v="1"/>
    <x v="14"/>
    <x v="21"/>
    <x v="21"/>
    <x v="21"/>
    <x v="21"/>
    <x v="0"/>
    <x v="43"/>
    <x v="43"/>
    <x v="40"/>
    <x v="40"/>
    <x v="29"/>
    <x v="42"/>
    <x v="5"/>
    <x v="0"/>
    <x v="32"/>
    <x v="2"/>
    <x v="2"/>
    <x v="2"/>
    <x v="40"/>
    <x v="0"/>
    <x v="0"/>
    <x v="0"/>
    <x v="1"/>
    <x v="14"/>
  </r>
  <r>
    <x v="1"/>
    <x v="15"/>
    <x v="22"/>
    <x v="1"/>
    <x v="15"/>
    <x v="22"/>
    <x v="22"/>
    <x v="22"/>
    <x v="22"/>
    <x v="0"/>
    <x v="44"/>
    <x v="44"/>
    <x v="41"/>
    <x v="41"/>
    <x v="33"/>
    <x v="43"/>
    <x v="36"/>
    <x v="0"/>
    <x v="33"/>
    <x v="14"/>
    <x v="3"/>
    <x v="38"/>
    <x v="41"/>
    <x v="0"/>
    <x v="0"/>
    <x v="0"/>
    <x v="0"/>
    <x v="15"/>
  </r>
  <r>
    <x v="1"/>
    <x v="14"/>
    <x v="23"/>
    <x v="1"/>
    <x v="16"/>
    <x v="23"/>
    <x v="23"/>
    <x v="23"/>
    <x v="23"/>
    <x v="0"/>
    <x v="45"/>
    <x v="45"/>
    <x v="42"/>
    <x v="42"/>
    <x v="38"/>
    <x v="44"/>
    <x v="37"/>
    <x v="4"/>
    <x v="34"/>
    <x v="27"/>
    <x v="4"/>
    <x v="25"/>
    <x v="42"/>
    <x v="0"/>
    <x v="0"/>
    <x v="3"/>
    <x v="1"/>
    <x v="16"/>
  </r>
  <r>
    <x v="1"/>
    <x v="16"/>
    <x v="24"/>
    <x v="1"/>
    <x v="17"/>
    <x v="24"/>
    <x v="24"/>
    <x v="24"/>
    <x v="24"/>
    <x v="0"/>
    <x v="46"/>
    <x v="46"/>
    <x v="37"/>
    <x v="43"/>
    <x v="39"/>
    <x v="45"/>
    <x v="38"/>
    <x v="0"/>
    <x v="35"/>
    <x v="8"/>
    <x v="4"/>
    <x v="39"/>
    <x v="43"/>
    <x v="0"/>
    <x v="0"/>
    <x v="10"/>
    <x v="1"/>
    <x v="17"/>
  </r>
  <r>
    <x v="1"/>
    <x v="17"/>
    <x v="25"/>
    <x v="1"/>
    <x v="18"/>
    <x v="25"/>
    <x v="25"/>
    <x v="25"/>
    <x v="25"/>
    <x v="0"/>
    <x v="47"/>
    <x v="47"/>
    <x v="43"/>
    <x v="44"/>
    <x v="40"/>
    <x v="46"/>
    <x v="3"/>
    <x v="1"/>
    <x v="36"/>
    <x v="2"/>
    <x v="2"/>
    <x v="40"/>
    <x v="44"/>
    <x v="0"/>
    <x v="0"/>
    <x v="8"/>
    <x v="1"/>
    <x v="18"/>
  </r>
  <r>
    <x v="1"/>
    <x v="18"/>
    <x v="26"/>
    <x v="1"/>
    <x v="19"/>
    <x v="26"/>
    <x v="26"/>
    <x v="26"/>
    <x v="26"/>
    <x v="0"/>
    <x v="48"/>
    <x v="48"/>
    <x v="44"/>
    <x v="45"/>
    <x v="41"/>
    <x v="47"/>
    <x v="39"/>
    <x v="0"/>
    <x v="2"/>
    <x v="2"/>
    <x v="2"/>
    <x v="41"/>
    <x v="45"/>
    <x v="0"/>
    <x v="0"/>
    <x v="18"/>
    <x v="1"/>
    <x v="19"/>
  </r>
  <r>
    <x v="1"/>
    <x v="19"/>
    <x v="27"/>
    <x v="1"/>
    <x v="20"/>
    <x v="27"/>
    <x v="27"/>
    <x v="27"/>
    <x v="27"/>
    <x v="0"/>
    <x v="49"/>
    <x v="49"/>
    <x v="45"/>
    <x v="16"/>
    <x v="42"/>
    <x v="48"/>
    <x v="2"/>
    <x v="0"/>
    <x v="2"/>
    <x v="2"/>
    <x v="2"/>
    <x v="2"/>
    <x v="46"/>
    <x v="0"/>
    <x v="0"/>
    <x v="0"/>
    <x v="1"/>
    <x v="20"/>
  </r>
  <r>
    <x v="2"/>
    <x v="0"/>
    <x v="0"/>
    <x v="0"/>
    <x v="0"/>
    <x v="0"/>
    <x v="0"/>
    <x v="0"/>
    <x v="0"/>
    <x v="0"/>
    <x v="50"/>
    <x v="50"/>
    <x v="46"/>
    <x v="46"/>
    <x v="43"/>
    <x v="49"/>
    <x v="3"/>
    <x v="0"/>
    <x v="29"/>
    <x v="14"/>
    <x v="4"/>
    <x v="0"/>
    <x v="47"/>
    <x v="0"/>
    <x v="0"/>
    <x v="10"/>
    <x v="3"/>
    <x v="0"/>
  </r>
  <r>
    <x v="2"/>
    <x v="1"/>
    <x v="1"/>
    <x v="1"/>
    <x v="1"/>
    <x v="1"/>
    <x v="1"/>
    <x v="1"/>
    <x v="1"/>
    <x v="0"/>
    <x v="51"/>
    <x v="51"/>
    <x v="47"/>
    <x v="47"/>
    <x v="24"/>
    <x v="50"/>
    <x v="40"/>
    <x v="1"/>
    <x v="11"/>
    <x v="21"/>
    <x v="4"/>
    <x v="42"/>
    <x v="48"/>
    <x v="0"/>
    <x v="0"/>
    <x v="6"/>
    <x v="1"/>
    <x v="1"/>
  </r>
  <r>
    <x v="2"/>
    <x v="0"/>
    <x v="3"/>
    <x v="1"/>
    <x v="0"/>
    <x v="3"/>
    <x v="3"/>
    <x v="3"/>
    <x v="3"/>
    <x v="0"/>
    <x v="52"/>
    <x v="52"/>
    <x v="48"/>
    <x v="26"/>
    <x v="17"/>
    <x v="51"/>
    <x v="41"/>
    <x v="0"/>
    <x v="29"/>
    <x v="17"/>
    <x v="4"/>
    <x v="43"/>
    <x v="49"/>
    <x v="0"/>
    <x v="0"/>
    <x v="0"/>
    <x v="10"/>
    <x v="0"/>
  </r>
  <r>
    <x v="2"/>
    <x v="3"/>
    <x v="4"/>
    <x v="1"/>
    <x v="3"/>
    <x v="4"/>
    <x v="4"/>
    <x v="4"/>
    <x v="4"/>
    <x v="0"/>
    <x v="53"/>
    <x v="53"/>
    <x v="49"/>
    <x v="48"/>
    <x v="17"/>
    <x v="52"/>
    <x v="36"/>
    <x v="0"/>
    <x v="37"/>
    <x v="17"/>
    <x v="4"/>
    <x v="44"/>
    <x v="50"/>
    <x v="0"/>
    <x v="0"/>
    <x v="1"/>
    <x v="3"/>
    <x v="3"/>
  </r>
  <r>
    <x v="2"/>
    <x v="5"/>
    <x v="6"/>
    <x v="1"/>
    <x v="5"/>
    <x v="6"/>
    <x v="6"/>
    <x v="6"/>
    <x v="6"/>
    <x v="0"/>
    <x v="54"/>
    <x v="54"/>
    <x v="50"/>
    <x v="49"/>
    <x v="13"/>
    <x v="53"/>
    <x v="42"/>
    <x v="0"/>
    <x v="38"/>
    <x v="28"/>
    <x v="3"/>
    <x v="45"/>
    <x v="51"/>
    <x v="0"/>
    <x v="0"/>
    <x v="9"/>
    <x v="0"/>
    <x v="5"/>
  </r>
  <r>
    <x v="2"/>
    <x v="3"/>
    <x v="7"/>
    <x v="2"/>
    <x v="3"/>
    <x v="7"/>
    <x v="7"/>
    <x v="7"/>
    <x v="7"/>
    <x v="0"/>
    <x v="55"/>
    <x v="55"/>
    <x v="29"/>
    <x v="50"/>
    <x v="44"/>
    <x v="54"/>
    <x v="43"/>
    <x v="4"/>
    <x v="39"/>
    <x v="8"/>
    <x v="1"/>
    <x v="46"/>
    <x v="52"/>
    <x v="0"/>
    <x v="0"/>
    <x v="6"/>
    <x v="8"/>
    <x v="3"/>
  </r>
  <r>
    <x v="2"/>
    <x v="6"/>
    <x v="8"/>
    <x v="2"/>
    <x v="6"/>
    <x v="8"/>
    <x v="8"/>
    <x v="8"/>
    <x v="8"/>
    <x v="0"/>
    <x v="56"/>
    <x v="56"/>
    <x v="51"/>
    <x v="38"/>
    <x v="45"/>
    <x v="55"/>
    <x v="44"/>
    <x v="0"/>
    <x v="40"/>
    <x v="29"/>
    <x v="3"/>
    <x v="47"/>
    <x v="53"/>
    <x v="0"/>
    <x v="0"/>
    <x v="10"/>
    <x v="1"/>
    <x v="6"/>
  </r>
  <r>
    <x v="2"/>
    <x v="7"/>
    <x v="9"/>
    <x v="1"/>
    <x v="7"/>
    <x v="9"/>
    <x v="9"/>
    <x v="9"/>
    <x v="9"/>
    <x v="0"/>
    <x v="57"/>
    <x v="57"/>
    <x v="52"/>
    <x v="9"/>
    <x v="5"/>
    <x v="56"/>
    <x v="45"/>
    <x v="2"/>
    <x v="4"/>
    <x v="26"/>
    <x v="8"/>
    <x v="48"/>
    <x v="54"/>
    <x v="0"/>
    <x v="0"/>
    <x v="10"/>
    <x v="1"/>
    <x v="7"/>
  </r>
  <r>
    <x v="2"/>
    <x v="8"/>
    <x v="10"/>
    <x v="1"/>
    <x v="8"/>
    <x v="10"/>
    <x v="10"/>
    <x v="10"/>
    <x v="10"/>
    <x v="0"/>
    <x v="58"/>
    <x v="58"/>
    <x v="53"/>
    <x v="3"/>
    <x v="46"/>
    <x v="57"/>
    <x v="46"/>
    <x v="1"/>
    <x v="10"/>
    <x v="30"/>
    <x v="1"/>
    <x v="35"/>
    <x v="55"/>
    <x v="0"/>
    <x v="0"/>
    <x v="2"/>
    <x v="1"/>
    <x v="8"/>
  </r>
  <r>
    <x v="2"/>
    <x v="11"/>
    <x v="13"/>
    <x v="1"/>
    <x v="11"/>
    <x v="13"/>
    <x v="13"/>
    <x v="13"/>
    <x v="13"/>
    <x v="0"/>
    <x v="59"/>
    <x v="59"/>
    <x v="54"/>
    <x v="51"/>
    <x v="33"/>
    <x v="58"/>
    <x v="47"/>
    <x v="0"/>
    <x v="41"/>
    <x v="23"/>
    <x v="4"/>
    <x v="49"/>
    <x v="56"/>
    <x v="0"/>
    <x v="0"/>
    <x v="1"/>
    <x v="1"/>
    <x v="11"/>
  </r>
  <r>
    <x v="2"/>
    <x v="6"/>
    <x v="14"/>
    <x v="1"/>
    <x v="6"/>
    <x v="14"/>
    <x v="14"/>
    <x v="14"/>
    <x v="14"/>
    <x v="0"/>
    <x v="60"/>
    <x v="60"/>
    <x v="55"/>
    <x v="52"/>
    <x v="27"/>
    <x v="59"/>
    <x v="10"/>
    <x v="0"/>
    <x v="11"/>
    <x v="31"/>
    <x v="4"/>
    <x v="50"/>
    <x v="57"/>
    <x v="0"/>
    <x v="0"/>
    <x v="18"/>
    <x v="1"/>
    <x v="6"/>
  </r>
  <r>
    <x v="2"/>
    <x v="12"/>
    <x v="15"/>
    <x v="1"/>
    <x v="12"/>
    <x v="15"/>
    <x v="15"/>
    <x v="15"/>
    <x v="15"/>
    <x v="0"/>
    <x v="61"/>
    <x v="61"/>
    <x v="56"/>
    <x v="53"/>
    <x v="15"/>
    <x v="60"/>
    <x v="18"/>
    <x v="1"/>
    <x v="42"/>
    <x v="14"/>
    <x v="0"/>
    <x v="51"/>
    <x v="58"/>
    <x v="0"/>
    <x v="0"/>
    <x v="10"/>
    <x v="3"/>
    <x v="12"/>
  </r>
  <r>
    <x v="2"/>
    <x v="13"/>
    <x v="16"/>
    <x v="1"/>
    <x v="13"/>
    <x v="16"/>
    <x v="16"/>
    <x v="16"/>
    <x v="16"/>
    <x v="0"/>
    <x v="62"/>
    <x v="62"/>
    <x v="57"/>
    <x v="54"/>
    <x v="31"/>
    <x v="61"/>
    <x v="48"/>
    <x v="1"/>
    <x v="33"/>
    <x v="9"/>
    <x v="3"/>
    <x v="38"/>
    <x v="59"/>
    <x v="0"/>
    <x v="0"/>
    <x v="7"/>
    <x v="1"/>
    <x v="13"/>
  </r>
  <r>
    <x v="2"/>
    <x v="12"/>
    <x v="17"/>
    <x v="2"/>
    <x v="12"/>
    <x v="17"/>
    <x v="17"/>
    <x v="17"/>
    <x v="17"/>
    <x v="0"/>
    <x v="63"/>
    <x v="63"/>
    <x v="58"/>
    <x v="55"/>
    <x v="47"/>
    <x v="62"/>
    <x v="49"/>
    <x v="4"/>
    <x v="43"/>
    <x v="32"/>
    <x v="5"/>
    <x v="52"/>
    <x v="43"/>
    <x v="0"/>
    <x v="0"/>
    <x v="19"/>
    <x v="8"/>
    <x v="12"/>
  </r>
  <r>
    <x v="2"/>
    <x v="11"/>
    <x v="18"/>
    <x v="2"/>
    <x v="11"/>
    <x v="18"/>
    <x v="18"/>
    <x v="18"/>
    <x v="18"/>
    <x v="0"/>
    <x v="64"/>
    <x v="64"/>
    <x v="59"/>
    <x v="56"/>
    <x v="35"/>
    <x v="63"/>
    <x v="50"/>
    <x v="3"/>
    <x v="7"/>
    <x v="33"/>
    <x v="1"/>
    <x v="53"/>
    <x v="60"/>
    <x v="0"/>
    <x v="0"/>
    <x v="1"/>
    <x v="1"/>
    <x v="11"/>
  </r>
  <r>
    <x v="2"/>
    <x v="8"/>
    <x v="19"/>
    <x v="2"/>
    <x v="8"/>
    <x v="19"/>
    <x v="19"/>
    <x v="19"/>
    <x v="19"/>
    <x v="0"/>
    <x v="65"/>
    <x v="65"/>
    <x v="18"/>
    <x v="57"/>
    <x v="45"/>
    <x v="64"/>
    <x v="51"/>
    <x v="0"/>
    <x v="40"/>
    <x v="34"/>
    <x v="5"/>
    <x v="54"/>
    <x v="61"/>
    <x v="0"/>
    <x v="0"/>
    <x v="3"/>
    <x v="3"/>
    <x v="8"/>
  </r>
  <r>
    <x v="2"/>
    <x v="7"/>
    <x v="20"/>
    <x v="2"/>
    <x v="7"/>
    <x v="20"/>
    <x v="20"/>
    <x v="20"/>
    <x v="20"/>
    <x v="0"/>
    <x v="66"/>
    <x v="66"/>
    <x v="60"/>
    <x v="58"/>
    <x v="37"/>
    <x v="65"/>
    <x v="52"/>
    <x v="1"/>
    <x v="44"/>
    <x v="35"/>
    <x v="0"/>
    <x v="55"/>
    <x v="62"/>
    <x v="0"/>
    <x v="0"/>
    <x v="18"/>
    <x v="1"/>
    <x v="7"/>
  </r>
  <r>
    <x v="2"/>
    <x v="14"/>
    <x v="21"/>
    <x v="1"/>
    <x v="14"/>
    <x v="21"/>
    <x v="21"/>
    <x v="21"/>
    <x v="21"/>
    <x v="0"/>
    <x v="67"/>
    <x v="67"/>
    <x v="19"/>
    <x v="59"/>
    <x v="48"/>
    <x v="66"/>
    <x v="5"/>
    <x v="0"/>
    <x v="2"/>
    <x v="0"/>
    <x v="2"/>
    <x v="2"/>
    <x v="63"/>
    <x v="0"/>
    <x v="0"/>
    <x v="0"/>
    <x v="1"/>
    <x v="14"/>
  </r>
  <r>
    <x v="2"/>
    <x v="15"/>
    <x v="22"/>
    <x v="1"/>
    <x v="15"/>
    <x v="22"/>
    <x v="22"/>
    <x v="22"/>
    <x v="22"/>
    <x v="0"/>
    <x v="68"/>
    <x v="68"/>
    <x v="61"/>
    <x v="4"/>
    <x v="32"/>
    <x v="67"/>
    <x v="53"/>
    <x v="0"/>
    <x v="21"/>
    <x v="14"/>
    <x v="2"/>
    <x v="56"/>
    <x v="64"/>
    <x v="0"/>
    <x v="0"/>
    <x v="10"/>
    <x v="1"/>
    <x v="15"/>
  </r>
  <r>
    <x v="2"/>
    <x v="14"/>
    <x v="23"/>
    <x v="1"/>
    <x v="16"/>
    <x v="23"/>
    <x v="23"/>
    <x v="23"/>
    <x v="23"/>
    <x v="0"/>
    <x v="69"/>
    <x v="69"/>
    <x v="62"/>
    <x v="60"/>
    <x v="49"/>
    <x v="68"/>
    <x v="54"/>
    <x v="3"/>
    <x v="45"/>
    <x v="5"/>
    <x v="6"/>
    <x v="57"/>
    <x v="65"/>
    <x v="0"/>
    <x v="0"/>
    <x v="4"/>
    <x v="3"/>
    <x v="16"/>
  </r>
  <r>
    <x v="2"/>
    <x v="16"/>
    <x v="24"/>
    <x v="1"/>
    <x v="17"/>
    <x v="24"/>
    <x v="24"/>
    <x v="24"/>
    <x v="24"/>
    <x v="0"/>
    <x v="70"/>
    <x v="70"/>
    <x v="63"/>
    <x v="61"/>
    <x v="50"/>
    <x v="33"/>
    <x v="55"/>
    <x v="0"/>
    <x v="27"/>
    <x v="9"/>
    <x v="4"/>
    <x v="58"/>
    <x v="66"/>
    <x v="0"/>
    <x v="0"/>
    <x v="11"/>
    <x v="1"/>
    <x v="17"/>
  </r>
  <r>
    <x v="2"/>
    <x v="17"/>
    <x v="25"/>
    <x v="1"/>
    <x v="18"/>
    <x v="25"/>
    <x v="25"/>
    <x v="25"/>
    <x v="25"/>
    <x v="0"/>
    <x v="71"/>
    <x v="71"/>
    <x v="64"/>
    <x v="62"/>
    <x v="51"/>
    <x v="69"/>
    <x v="41"/>
    <x v="0"/>
    <x v="13"/>
    <x v="2"/>
    <x v="4"/>
    <x v="0"/>
    <x v="67"/>
    <x v="0"/>
    <x v="0"/>
    <x v="11"/>
    <x v="0"/>
    <x v="18"/>
  </r>
  <r>
    <x v="2"/>
    <x v="18"/>
    <x v="26"/>
    <x v="1"/>
    <x v="19"/>
    <x v="26"/>
    <x v="26"/>
    <x v="26"/>
    <x v="26"/>
    <x v="0"/>
    <x v="72"/>
    <x v="72"/>
    <x v="65"/>
    <x v="63"/>
    <x v="24"/>
    <x v="70"/>
    <x v="56"/>
    <x v="4"/>
    <x v="33"/>
    <x v="36"/>
    <x v="2"/>
    <x v="59"/>
    <x v="28"/>
    <x v="0"/>
    <x v="0"/>
    <x v="0"/>
    <x v="3"/>
    <x v="19"/>
  </r>
  <r>
    <x v="2"/>
    <x v="19"/>
    <x v="27"/>
    <x v="1"/>
    <x v="20"/>
    <x v="27"/>
    <x v="27"/>
    <x v="27"/>
    <x v="27"/>
    <x v="0"/>
    <x v="73"/>
    <x v="73"/>
    <x v="18"/>
    <x v="64"/>
    <x v="34"/>
    <x v="71"/>
    <x v="57"/>
    <x v="4"/>
    <x v="35"/>
    <x v="4"/>
    <x v="2"/>
    <x v="59"/>
    <x v="68"/>
    <x v="0"/>
    <x v="0"/>
    <x v="6"/>
    <x v="1"/>
    <x v="20"/>
  </r>
  <r>
    <x v="2"/>
    <x v="20"/>
    <x v="28"/>
    <x v="1"/>
    <x v="21"/>
    <x v="28"/>
    <x v="28"/>
    <x v="28"/>
    <x v="28"/>
    <x v="0"/>
    <x v="74"/>
    <x v="74"/>
    <x v="66"/>
    <x v="65"/>
    <x v="10"/>
    <x v="72"/>
    <x v="53"/>
    <x v="0"/>
    <x v="27"/>
    <x v="22"/>
    <x v="0"/>
    <x v="33"/>
    <x v="69"/>
    <x v="0"/>
    <x v="0"/>
    <x v="7"/>
    <x v="1"/>
    <x v="21"/>
  </r>
  <r>
    <x v="3"/>
    <x v="0"/>
    <x v="0"/>
    <x v="0"/>
    <x v="0"/>
    <x v="0"/>
    <x v="0"/>
    <x v="0"/>
    <x v="0"/>
    <x v="0"/>
    <x v="75"/>
    <x v="75"/>
    <x v="67"/>
    <x v="66"/>
    <x v="52"/>
    <x v="73"/>
    <x v="39"/>
    <x v="0"/>
    <x v="46"/>
    <x v="0"/>
    <x v="2"/>
    <x v="60"/>
    <x v="70"/>
    <x v="0"/>
    <x v="0"/>
    <x v="2"/>
    <x v="1"/>
    <x v="0"/>
  </r>
  <r>
    <x v="3"/>
    <x v="1"/>
    <x v="1"/>
    <x v="1"/>
    <x v="1"/>
    <x v="1"/>
    <x v="1"/>
    <x v="1"/>
    <x v="1"/>
    <x v="0"/>
    <x v="76"/>
    <x v="76"/>
    <x v="68"/>
    <x v="67"/>
    <x v="50"/>
    <x v="74"/>
    <x v="58"/>
    <x v="3"/>
    <x v="9"/>
    <x v="7"/>
    <x v="3"/>
    <x v="42"/>
    <x v="1"/>
    <x v="0"/>
    <x v="0"/>
    <x v="15"/>
    <x v="1"/>
    <x v="1"/>
  </r>
  <r>
    <x v="3"/>
    <x v="0"/>
    <x v="3"/>
    <x v="1"/>
    <x v="0"/>
    <x v="3"/>
    <x v="3"/>
    <x v="3"/>
    <x v="3"/>
    <x v="0"/>
    <x v="77"/>
    <x v="77"/>
    <x v="69"/>
    <x v="68"/>
    <x v="53"/>
    <x v="75"/>
    <x v="20"/>
    <x v="1"/>
    <x v="27"/>
    <x v="14"/>
    <x v="2"/>
    <x v="14"/>
    <x v="71"/>
    <x v="0"/>
    <x v="0"/>
    <x v="7"/>
    <x v="1"/>
    <x v="0"/>
  </r>
  <r>
    <x v="3"/>
    <x v="3"/>
    <x v="4"/>
    <x v="1"/>
    <x v="3"/>
    <x v="4"/>
    <x v="4"/>
    <x v="4"/>
    <x v="4"/>
    <x v="0"/>
    <x v="78"/>
    <x v="78"/>
    <x v="70"/>
    <x v="69"/>
    <x v="25"/>
    <x v="76"/>
    <x v="36"/>
    <x v="0"/>
    <x v="22"/>
    <x v="37"/>
    <x v="1"/>
    <x v="61"/>
    <x v="72"/>
    <x v="0"/>
    <x v="0"/>
    <x v="20"/>
    <x v="11"/>
    <x v="3"/>
  </r>
  <r>
    <x v="3"/>
    <x v="5"/>
    <x v="6"/>
    <x v="1"/>
    <x v="5"/>
    <x v="6"/>
    <x v="6"/>
    <x v="6"/>
    <x v="6"/>
    <x v="0"/>
    <x v="79"/>
    <x v="79"/>
    <x v="71"/>
    <x v="70"/>
    <x v="27"/>
    <x v="77"/>
    <x v="59"/>
    <x v="0"/>
    <x v="47"/>
    <x v="38"/>
    <x v="6"/>
    <x v="62"/>
    <x v="73"/>
    <x v="0"/>
    <x v="0"/>
    <x v="15"/>
    <x v="3"/>
    <x v="5"/>
  </r>
  <r>
    <x v="3"/>
    <x v="3"/>
    <x v="7"/>
    <x v="2"/>
    <x v="3"/>
    <x v="7"/>
    <x v="7"/>
    <x v="7"/>
    <x v="7"/>
    <x v="0"/>
    <x v="80"/>
    <x v="80"/>
    <x v="72"/>
    <x v="71"/>
    <x v="54"/>
    <x v="78"/>
    <x v="60"/>
    <x v="2"/>
    <x v="6"/>
    <x v="22"/>
    <x v="4"/>
    <x v="63"/>
    <x v="74"/>
    <x v="0"/>
    <x v="0"/>
    <x v="13"/>
    <x v="3"/>
    <x v="3"/>
  </r>
  <r>
    <x v="3"/>
    <x v="6"/>
    <x v="8"/>
    <x v="2"/>
    <x v="6"/>
    <x v="8"/>
    <x v="8"/>
    <x v="8"/>
    <x v="8"/>
    <x v="0"/>
    <x v="81"/>
    <x v="81"/>
    <x v="73"/>
    <x v="65"/>
    <x v="18"/>
    <x v="79"/>
    <x v="61"/>
    <x v="1"/>
    <x v="48"/>
    <x v="39"/>
    <x v="1"/>
    <x v="64"/>
    <x v="11"/>
    <x v="0"/>
    <x v="0"/>
    <x v="18"/>
    <x v="0"/>
    <x v="6"/>
  </r>
  <r>
    <x v="3"/>
    <x v="7"/>
    <x v="9"/>
    <x v="1"/>
    <x v="7"/>
    <x v="9"/>
    <x v="9"/>
    <x v="9"/>
    <x v="9"/>
    <x v="0"/>
    <x v="82"/>
    <x v="82"/>
    <x v="74"/>
    <x v="72"/>
    <x v="5"/>
    <x v="80"/>
    <x v="62"/>
    <x v="1"/>
    <x v="49"/>
    <x v="40"/>
    <x v="7"/>
    <x v="65"/>
    <x v="57"/>
    <x v="0"/>
    <x v="0"/>
    <x v="21"/>
    <x v="0"/>
    <x v="7"/>
  </r>
  <r>
    <x v="3"/>
    <x v="8"/>
    <x v="10"/>
    <x v="1"/>
    <x v="8"/>
    <x v="10"/>
    <x v="10"/>
    <x v="10"/>
    <x v="10"/>
    <x v="0"/>
    <x v="83"/>
    <x v="83"/>
    <x v="75"/>
    <x v="73"/>
    <x v="31"/>
    <x v="81"/>
    <x v="63"/>
    <x v="0"/>
    <x v="50"/>
    <x v="41"/>
    <x v="5"/>
    <x v="66"/>
    <x v="15"/>
    <x v="0"/>
    <x v="0"/>
    <x v="2"/>
    <x v="0"/>
    <x v="8"/>
  </r>
  <r>
    <x v="3"/>
    <x v="11"/>
    <x v="13"/>
    <x v="1"/>
    <x v="11"/>
    <x v="13"/>
    <x v="13"/>
    <x v="13"/>
    <x v="13"/>
    <x v="0"/>
    <x v="84"/>
    <x v="84"/>
    <x v="76"/>
    <x v="74"/>
    <x v="55"/>
    <x v="82"/>
    <x v="19"/>
    <x v="1"/>
    <x v="51"/>
    <x v="42"/>
    <x v="1"/>
    <x v="67"/>
    <x v="75"/>
    <x v="0"/>
    <x v="0"/>
    <x v="1"/>
    <x v="1"/>
    <x v="11"/>
  </r>
  <r>
    <x v="3"/>
    <x v="6"/>
    <x v="14"/>
    <x v="1"/>
    <x v="6"/>
    <x v="14"/>
    <x v="14"/>
    <x v="14"/>
    <x v="14"/>
    <x v="0"/>
    <x v="85"/>
    <x v="85"/>
    <x v="77"/>
    <x v="75"/>
    <x v="56"/>
    <x v="83"/>
    <x v="64"/>
    <x v="0"/>
    <x v="13"/>
    <x v="8"/>
    <x v="1"/>
    <x v="14"/>
    <x v="76"/>
    <x v="0"/>
    <x v="0"/>
    <x v="10"/>
    <x v="1"/>
    <x v="6"/>
  </r>
  <r>
    <x v="3"/>
    <x v="12"/>
    <x v="15"/>
    <x v="1"/>
    <x v="12"/>
    <x v="15"/>
    <x v="15"/>
    <x v="15"/>
    <x v="15"/>
    <x v="0"/>
    <x v="86"/>
    <x v="86"/>
    <x v="78"/>
    <x v="76"/>
    <x v="15"/>
    <x v="84"/>
    <x v="47"/>
    <x v="0"/>
    <x v="25"/>
    <x v="2"/>
    <x v="2"/>
    <x v="68"/>
    <x v="77"/>
    <x v="0"/>
    <x v="0"/>
    <x v="10"/>
    <x v="8"/>
    <x v="12"/>
  </r>
  <r>
    <x v="3"/>
    <x v="13"/>
    <x v="16"/>
    <x v="1"/>
    <x v="13"/>
    <x v="16"/>
    <x v="16"/>
    <x v="16"/>
    <x v="16"/>
    <x v="0"/>
    <x v="87"/>
    <x v="87"/>
    <x v="79"/>
    <x v="52"/>
    <x v="57"/>
    <x v="85"/>
    <x v="17"/>
    <x v="0"/>
    <x v="29"/>
    <x v="9"/>
    <x v="4"/>
    <x v="69"/>
    <x v="78"/>
    <x v="0"/>
    <x v="0"/>
    <x v="0"/>
    <x v="0"/>
    <x v="13"/>
  </r>
  <r>
    <x v="3"/>
    <x v="12"/>
    <x v="17"/>
    <x v="2"/>
    <x v="12"/>
    <x v="17"/>
    <x v="17"/>
    <x v="17"/>
    <x v="17"/>
    <x v="0"/>
    <x v="88"/>
    <x v="88"/>
    <x v="80"/>
    <x v="77"/>
    <x v="37"/>
    <x v="86"/>
    <x v="65"/>
    <x v="1"/>
    <x v="52"/>
    <x v="32"/>
    <x v="5"/>
    <x v="70"/>
    <x v="79"/>
    <x v="0"/>
    <x v="0"/>
    <x v="22"/>
    <x v="9"/>
    <x v="12"/>
  </r>
  <r>
    <x v="3"/>
    <x v="11"/>
    <x v="18"/>
    <x v="2"/>
    <x v="11"/>
    <x v="18"/>
    <x v="18"/>
    <x v="18"/>
    <x v="18"/>
    <x v="0"/>
    <x v="89"/>
    <x v="89"/>
    <x v="81"/>
    <x v="78"/>
    <x v="3"/>
    <x v="87"/>
    <x v="33"/>
    <x v="3"/>
    <x v="45"/>
    <x v="24"/>
    <x v="2"/>
    <x v="71"/>
    <x v="80"/>
    <x v="0"/>
    <x v="0"/>
    <x v="15"/>
    <x v="1"/>
    <x v="11"/>
  </r>
  <r>
    <x v="3"/>
    <x v="8"/>
    <x v="19"/>
    <x v="2"/>
    <x v="8"/>
    <x v="19"/>
    <x v="19"/>
    <x v="19"/>
    <x v="19"/>
    <x v="0"/>
    <x v="90"/>
    <x v="90"/>
    <x v="57"/>
    <x v="79"/>
    <x v="58"/>
    <x v="88"/>
    <x v="66"/>
    <x v="1"/>
    <x v="15"/>
    <x v="43"/>
    <x v="6"/>
    <x v="72"/>
    <x v="81"/>
    <x v="0"/>
    <x v="0"/>
    <x v="1"/>
    <x v="0"/>
    <x v="8"/>
  </r>
  <r>
    <x v="3"/>
    <x v="7"/>
    <x v="20"/>
    <x v="2"/>
    <x v="7"/>
    <x v="20"/>
    <x v="20"/>
    <x v="20"/>
    <x v="20"/>
    <x v="0"/>
    <x v="91"/>
    <x v="91"/>
    <x v="81"/>
    <x v="80"/>
    <x v="3"/>
    <x v="89"/>
    <x v="67"/>
    <x v="1"/>
    <x v="53"/>
    <x v="44"/>
    <x v="6"/>
    <x v="73"/>
    <x v="82"/>
    <x v="0"/>
    <x v="0"/>
    <x v="7"/>
    <x v="1"/>
    <x v="7"/>
  </r>
  <r>
    <x v="3"/>
    <x v="14"/>
    <x v="21"/>
    <x v="1"/>
    <x v="14"/>
    <x v="21"/>
    <x v="21"/>
    <x v="21"/>
    <x v="21"/>
    <x v="0"/>
    <x v="92"/>
    <x v="92"/>
    <x v="40"/>
    <x v="81"/>
    <x v="7"/>
    <x v="90"/>
    <x v="2"/>
    <x v="0"/>
    <x v="2"/>
    <x v="2"/>
    <x v="2"/>
    <x v="2"/>
    <x v="83"/>
    <x v="0"/>
    <x v="0"/>
    <x v="0"/>
    <x v="1"/>
    <x v="14"/>
  </r>
  <r>
    <x v="3"/>
    <x v="15"/>
    <x v="22"/>
    <x v="1"/>
    <x v="15"/>
    <x v="22"/>
    <x v="22"/>
    <x v="22"/>
    <x v="22"/>
    <x v="0"/>
    <x v="93"/>
    <x v="93"/>
    <x v="82"/>
    <x v="82"/>
    <x v="21"/>
    <x v="91"/>
    <x v="68"/>
    <x v="0"/>
    <x v="21"/>
    <x v="17"/>
    <x v="4"/>
    <x v="74"/>
    <x v="84"/>
    <x v="0"/>
    <x v="0"/>
    <x v="0"/>
    <x v="1"/>
    <x v="15"/>
  </r>
  <r>
    <x v="3"/>
    <x v="14"/>
    <x v="23"/>
    <x v="1"/>
    <x v="16"/>
    <x v="23"/>
    <x v="23"/>
    <x v="23"/>
    <x v="23"/>
    <x v="0"/>
    <x v="94"/>
    <x v="94"/>
    <x v="83"/>
    <x v="83"/>
    <x v="59"/>
    <x v="92"/>
    <x v="1"/>
    <x v="4"/>
    <x v="4"/>
    <x v="45"/>
    <x v="3"/>
    <x v="75"/>
    <x v="85"/>
    <x v="0"/>
    <x v="0"/>
    <x v="6"/>
    <x v="1"/>
    <x v="16"/>
  </r>
  <r>
    <x v="3"/>
    <x v="16"/>
    <x v="24"/>
    <x v="1"/>
    <x v="17"/>
    <x v="24"/>
    <x v="24"/>
    <x v="24"/>
    <x v="24"/>
    <x v="0"/>
    <x v="95"/>
    <x v="95"/>
    <x v="84"/>
    <x v="84"/>
    <x v="39"/>
    <x v="93"/>
    <x v="69"/>
    <x v="1"/>
    <x v="29"/>
    <x v="42"/>
    <x v="2"/>
    <x v="76"/>
    <x v="86"/>
    <x v="0"/>
    <x v="0"/>
    <x v="1"/>
    <x v="1"/>
    <x v="17"/>
  </r>
  <r>
    <x v="3"/>
    <x v="17"/>
    <x v="25"/>
    <x v="1"/>
    <x v="18"/>
    <x v="25"/>
    <x v="25"/>
    <x v="25"/>
    <x v="25"/>
    <x v="0"/>
    <x v="96"/>
    <x v="96"/>
    <x v="85"/>
    <x v="85"/>
    <x v="60"/>
    <x v="94"/>
    <x v="23"/>
    <x v="1"/>
    <x v="0"/>
    <x v="17"/>
    <x v="2"/>
    <x v="77"/>
    <x v="71"/>
    <x v="0"/>
    <x v="0"/>
    <x v="11"/>
    <x v="2"/>
    <x v="18"/>
  </r>
  <r>
    <x v="3"/>
    <x v="18"/>
    <x v="26"/>
    <x v="1"/>
    <x v="19"/>
    <x v="26"/>
    <x v="26"/>
    <x v="26"/>
    <x v="26"/>
    <x v="0"/>
    <x v="97"/>
    <x v="97"/>
    <x v="86"/>
    <x v="86"/>
    <x v="49"/>
    <x v="95"/>
    <x v="18"/>
    <x v="1"/>
    <x v="54"/>
    <x v="37"/>
    <x v="2"/>
    <x v="78"/>
    <x v="21"/>
    <x v="0"/>
    <x v="0"/>
    <x v="0"/>
    <x v="0"/>
    <x v="19"/>
  </r>
  <r>
    <x v="3"/>
    <x v="19"/>
    <x v="27"/>
    <x v="1"/>
    <x v="20"/>
    <x v="27"/>
    <x v="27"/>
    <x v="27"/>
    <x v="27"/>
    <x v="0"/>
    <x v="98"/>
    <x v="98"/>
    <x v="87"/>
    <x v="87"/>
    <x v="24"/>
    <x v="96"/>
    <x v="70"/>
    <x v="0"/>
    <x v="11"/>
    <x v="15"/>
    <x v="2"/>
    <x v="79"/>
    <x v="87"/>
    <x v="0"/>
    <x v="0"/>
    <x v="13"/>
    <x v="1"/>
    <x v="20"/>
  </r>
  <r>
    <x v="3"/>
    <x v="20"/>
    <x v="28"/>
    <x v="1"/>
    <x v="21"/>
    <x v="28"/>
    <x v="28"/>
    <x v="28"/>
    <x v="28"/>
    <x v="0"/>
    <x v="99"/>
    <x v="99"/>
    <x v="82"/>
    <x v="88"/>
    <x v="31"/>
    <x v="97"/>
    <x v="4"/>
    <x v="1"/>
    <x v="1"/>
    <x v="36"/>
    <x v="2"/>
    <x v="80"/>
    <x v="88"/>
    <x v="0"/>
    <x v="0"/>
    <x v="7"/>
    <x v="0"/>
    <x v="21"/>
  </r>
  <r>
    <x v="4"/>
    <x v="0"/>
    <x v="0"/>
    <x v="0"/>
    <x v="0"/>
    <x v="0"/>
    <x v="0"/>
    <x v="0"/>
    <x v="0"/>
    <x v="0"/>
    <x v="100"/>
    <x v="100"/>
    <x v="88"/>
    <x v="89"/>
    <x v="61"/>
    <x v="98"/>
    <x v="71"/>
    <x v="0"/>
    <x v="46"/>
    <x v="17"/>
    <x v="2"/>
    <x v="81"/>
    <x v="89"/>
    <x v="0"/>
    <x v="0"/>
    <x v="2"/>
    <x v="1"/>
    <x v="0"/>
  </r>
  <r>
    <x v="4"/>
    <x v="1"/>
    <x v="1"/>
    <x v="1"/>
    <x v="1"/>
    <x v="1"/>
    <x v="1"/>
    <x v="1"/>
    <x v="1"/>
    <x v="0"/>
    <x v="101"/>
    <x v="101"/>
    <x v="89"/>
    <x v="24"/>
    <x v="62"/>
    <x v="99"/>
    <x v="9"/>
    <x v="4"/>
    <x v="11"/>
    <x v="46"/>
    <x v="2"/>
    <x v="1"/>
    <x v="1"/>
    <x v="0"/>
    <x v="0"/>
    <x v="1"/>
    <x v="1"/>
    <x v="1"/>
  </r>
  <r>
    <x v="4"/>
    <x v="0"/>
    <x v="3"/>
    <x v="1"/>
    <x v="0"/>
    <x v="3"/>
    <x v="3"/>
    <x v="3"/>
    <x v="3"/>
    <x v="0"/>
    <x v="102"/>
    <x v="102"/>
    <x v="90"/>
    <x v="30"/>
    <x v="25"/>
    <x v="100"/>
    <x v="23"/>
    <x v="0"/>
    <x v="20"/>
    <x v="37"/>
    <x v="2"/>
    <x v="21"/>
    <x v="90"/>
    <x v="0"/>
    <x v="0"/>
    <x v="11"/>
    <x v="1"/>
    <x v="0"/>
  </r>
  <r>
    <x v="4"/>
    <x v="3"/>
    <x v="4"/>
    <x v="1"/>
    <x v="3"/>
    <x v="4"/>
    <x v="4"/>
    <x v="4"/>
    <x v="4"/>
    <x v="0"/>
    <x v="103"/>
    <x v="103"/>
    <x v="91"/>
    <x v="90"/>
    <x v="63"/>
    <x v="101"/>
    <x v="11"/>
    <x v="0"/>
    <x v="55"/>
    <x v="14"/>
    <x v="2"/>
    <x v="49"/>
    <x v="29"/>
    <x v="0"/>
    <x v="0"/>
    <x v="13"/>
    <x v="10"/>
    <x v="3"/>
  </r>
  <r>
    <x v="4"/>
    <x v="5"/>
    <x v="6"/>
    <x v="1"/>
    <x v="5"/>
    <x v="6"/>
    <x v="6"/>
    <x v="6"/>
    <x v="6"/>
    <x v="0"/>
    <x v="104"/>
    <x v="104"/>
    <x v="92"/>
    <x v="10"/>
    <x v="56"/>
    <x v="82"/>
    <x v="72"/>
    <x v="0"/>
    <x v="56"/>
    <x v="47"/>
    <x v="5"/>
    <x v="82"/>
    <x v="68"/>
    <x v="0"/>
    <x v="0"/>
    <x v="4"/>
    <x v="0"/>
    <x v="5"/>
  </r>
  <r>
    <x v="4"/>
    <x v="3"/>
    <x v="7"/>
    <x v="2"/>
    <x v="3"/>
    <x v="7"/>
    <x v="7"/>
    <x v="7"/>
    <x v="7"/>
    <x v="0"/>
    <x v="105"/>
    <x v="105"/>
    <x v="93"/>
    <x v="33"/>
    <x v="64"/>
    <x v="102"/>
    <x v="73"/>
    <x v="1"/>
    <x v="57"/>
    <x v="4"/>
    <x v="1"/>
    <x v="83"/>
    <x v="91"/>
    <x v="0"/>
    <x v="0"/>
    <x v="12"/>
    <x v="12"/>
    <x v="3"/>
  </r>
  <r>
    <x v="4"/>
    <x v="6"/>
    <x v="8"/>
    <x v="2"/>
    <x v="6"/>
    <x v="8"/>
    <x v="8"/>
    <x v="8"/>
    <x v="8"/>
    <x v="0"/>
    <x v="106"/>
    <x v="106"/>
    <x v="94"/>
    <x v="1"/>
    <x v="65"/>
    <x v="103"/>
    <x v="74"/>
    <x v="0"/>
    <x v="40"/>
    <x v="5"/>
    <x v="1"/>
    <x v="84"/>
    <x v="92"/>
    <x v="0"/>
    <x v="0"/>
    <x v="13"/>
    <x v="0"/>
    <x v="6"/>
  </r>
  <r>
    <x v="4"/>
    <x v="7"/>
    <x v="9"/>
    <x v="1"/>
    <x v="7"/>
    <x v="9"/>
    <x v="9"/>
    <x v="9"/>
    <x v="9"/>
    <x v="0"/>
    <x v="107"/>
    <x v="107"/>
    <x v="95"/>
    <x v="91"/>
    <x v="22"/>
    <x v="104"/>
    <x v="14"/>
    <x v="0"/>
    <x v="37"/>
    <x v="48"/>
    <x v="10"/>
    <x v="85"/>
    <x v="93"/>
    <x v="0"/>
    <x v="0"/>
    <x v="21"/>
    <x v="1"/>
    <x v="7"/>
  </r>
  <r>
    <x v="4"/>
    <x v="8"/>
    <x v="10"/>
    <x v="1"/>
    <x v="8"/>
    <x v="10"/>
    <x v="10"/>
    <x v="10"/>
    <x v="10"/>
    <x v="0"/>
    <x v="108"/>
    <x v="108"/>
    <x v="96"/>
    <x v="92"/>
    <x v="46"/>
    <x v="57"/>
    <x v="75"/>
    <x v="4"/>
    <x v="58"/>
    <x v="49"/>
    <x v="6"/>
    <x v="86"/>
    <x v="94"/>
    <x v="0"/>
    <x v="0"/>
    <x v="7"/>
    <x v="0"/>
    <x v="8"/>
  </r>
  <r>
    <x v="4"/>
    <x v="11"/>
    <x v="13"/>
    <x v="1"/>
    <x v="11"/>
    <x v="13"/>
    <x v="13"/>
    <x v="13"/>
    <x v="13"/>
    <x v="0"/>
    <x v="109"/>
    <x v="109"/>
    <x v="97"/>
    <x v="68"/>
    <x v="55"/>
    <x v="105"/>
    <x v="10"/>
    <x v="0"/>
    <x v="59"/>
    <x v="8"/>
    <x v="4"/>
    <x v="20"/>
    <x v="34"/>
    <x v="0"/>
    <x v="0"/>
    <x v="11"/>
    <x v="1"/>
    <x v="11"/>
  </r>
  <r>
    <x v="4"/>
    <x v="6"/>
    <x v="14"/>
    <x v="1"/>
    <x v="6"/>
    <x v="14"/>
    <x v="14"/>
    <x v="14"/>
    <x v="14"/>
    <x v="0"/>
    <x v="110"/>
    <x v="110"/>
    <x v="98"/>
    <x v="93"/>
    <x v="13"/>
    <x v="106"/>
    <x v="24"/>
    <x v="1"/>
    <x v="20"/>
    <x v="50"/>
    <x v="4"/>
    <x v="80"/>
    <x v="95"/>
    <x v="0"/>
    <x v="0"/>
    <x v="10"/>
    <x v="0"/>
    <x v="6"/>
  </r>
  <r>
    <x v="4"/>
    <x v="12"/>
    <x v="15"/>
    <x v="1"/>
    <x v="12"/>
    <x v="15"/>
    <x v="15"/>
    <x v="15"/>
    <x v="15"/>
    <x v="0"/>
    <x v="111"/>
    <x v="111"/>
    <x v="99"/>
    <x v="94"/>
    <x v="32"/>
    <x v="107"/>
    <x v="47"/>
    <x v="4"/>
    <x v="26"/>
    <x v="17"/>
    <x v="1"/>
    <x v="49"/>
    <x v="96"/>
    <x v="0"/>
    <x v="0"/>
    <x v="2"/>
    <x v="0"/>
    <x v="12"/>
  </r>
  <r>
    <x v="4"/>
    <x v="13"/>
    <x v="16"/>
    <x v="1"/>
    <x v="13"/>
    <x v="16"/>
    <x v="16"/>
    <x v="16"/>
    <x v="16"/>
    <x v="0"/>
    <x v="112"/>
    <x v="112"/>
    <x v="100"/>
    <x v="95"/>
    <x v="31"/>
    <x v="108"/>
    <x v="17"/>
    <x v="1"/>
    <x v="60"/>
    <x v="22"/>
    <x v="4"/>
    <x v="38"/>
    <x v="97"/>
    <x v="0"/>
    <x v="0"/>
    <x v="18"/>
    <x v="1"/>
    <x v="13"/>
  </r>
  <r>
    <x v="4"/>
    <x v="12"/>
    <x v="17"/>
    <x v="2"/>
    <x v="12"/>
    <x v="17"/>
    <x v="17"/>
    <x v="17"/>
    <x v="17"/>
    <x v="0"/>
    <x v="113"/>
    <x v="113"/>
    <x v="101"/>
    <x v="96"/>
    <x v="66"/>
    <x v="109"/>
    <x v="76"/>
    <x v="3"/>
    <x v="61"/>
    <x v="51"/>
    <x v="6"/>
    <x v="87"/>
    <x v="98"/>
    <x v="0"/>
    <x v="0"/>
    <x v="15"/>
    <x v="6"/>
    <x v="12"/>
  </r>
  <r>
    <x v="4"/>
    <x v="11"/>
    <x v="18"/>
    <x v="2"/>
    <x v="11"/>
    <x v="18"/>
    <x v="18"/>
    <x v="18"/>
    <x v="18"/>
    <x v="0"/>
    <x v="114"/>
    <x v="114"/>
    <x v="102"/>
    <x v="34"/>
    <x v="35"/>
    <x v="110"/>
    <x v="77"/>
    <x v="3"/>
    <x v="62"/>
    <x v="24"/>
    <x v="3"/>
    <x v="88"/>
    <x v="99"/>
    <x v="0"/>
    <x v="0"/>
    <x v="11"/>
    <x v="1"/>
    <x v="11"/>
  </r>
  <r>
    <x v="4"/>
    <x v="8"/>
    <x v="19"/>
    <x v="2"/>
    <x v="8"/>
    <x v="19"/>
    <x v="19"/>
    <x v="19"/>
    <x v="19"/>
    <x v="0"/>
    <x v="115"/>
    <x v="115"/>
    <x v="55"/>
    <x v="97"/>
    <x v="67"/>
    <x v="111"/>
    <x v="15"/>
    <x v="1"/>
    <x v="63"/>
    <x v="52"/>
    <x v="3"/>
    <x v="89"/>
    <x v="100"/>
    <x v="0"/>
    <x v="0"/>
    <x v="11"/>
    <x v="0"/>
    <x v="8"/>
  </r>
  <r>
    <x v="4"/>
    <x v="7"/>
    <x v="20"/>
    <x v="2"/>
    <x v="7"/>
    <x v="20"/>
    <x v="20"/>
    <x v="20"/>
    <x v="20"/>
    <x v="0"/>
    <x v="116"/>
    <x v="116"/>
    <x v="103"/>
    <x v="98"/>
    <x v="64"/>
    <x v="112"/>
    <x v="78"/>
    <x v="4"/>
    <x v="44"/>
    <x v="26"/>
    <x v="1"/>
    <x v="90"/>
    <x v="101"/>
    <x v="0"/>
    <x v="0"/>
    <x v="20"/>
    <x v="1"/>
    <x v="7"/>
  </r>
  <r>
    <x v="4"/>
    <x v="14"/>
    <x v="21"/>
    <x v="1"/>
    <x v="14"/>
    <x v="21"/>
    <x v="21"/>
    <x v="21"/>
    <x v="21"/>
    <x v="0"/>
    <x v="117"/>
    <x v="117"/>
    <x v="104"/>
    <x v="48"/>
    <x v="66"/>
    <x v="113"/>
    <x v="79"/>
    <x v="0"/>
    <x v="64"/>
    <x v="2"/>
    <x v="2"/>
    <x v="91"/>
    <x v="102"/>
    <x v="0"/>
    <x v="0"/>
    <x v="0"/>
    <x v="1"/>
    <x v="14"/>
  </r>
  <r>
    <x v="4"/>
    <x v="15"/>
    <x v="22"/>
    <x v="1"/>
    <x v="15"/>
    <x v="22"/>
    <x v="22"/>
    <x v="22"/>
    <x v="22"/>
    <x v="0"/>
    <x v="118"/>
    <x v="118"/>
    <x v="105"/>
    <x v="99"/>
    <x v="68"/>
    <x v="114"/>
    <x v="53"/>
    <x v="0"/>
    <x v="65"/>
    <x v="0"/>
    <x v="2"/>
    <x v="40"/>
    <x v="103"/>
    <x v="0"/>
    <x v="0"/>
    <x v="0"/>
    <x v="0"/>
    <x v="15"/>
  </r>
  <r>
    <x v="4"/>
    <x v="14"/>
    <x v="23"/>
    <x v="1"/>
    <x v="16"/>
    <x v="23"/>
    <x v="23"/>
    <x v="23"/>
    <x v="23"/>
    <x v="0"/>
    <x v="119"/>
    <x v="119"/>
    <x v="106"/>
    <x v="34"/>
    <x v="42"/>
    <x v="115"/>
    <x v="77"/>
    <x v="1"/>
    <x v="55"/>
    <x v="53"/>
    <x v="3"/>
    <x v="92"/>
    <x v="94"/>
    <x v="0"/>
    <x v="0"/>
    <x v="6"/>
    <x v="0"/>
    <x v="16"/>
  </r>
  <r>
    <x v="4"/>
    <x v="16"/>
    <x v="24"/>
    <x v="1"/>
    <x v="17"/>
    <x v="24"/>
    <x v="24"/>
    <x v="24"/>
    <x v="24"/>
    <x v="0"/>
    <x v="120"/>
    <x v="120"/>
    <x v="107"/>
    <x v="100"/>
    <x v="40"/>
    <x v="116"/>
    <x v="55"/>
    <x v="0"/>
    <x v="33"/>
    <x v="32"/>
    <x v="5"/>
    <x v="93"/>
    <x v="104"/>
    <x v="0"/>
    <x v="0"/>
    <x v="0"/>
    <x v="1"/>
    <x v="17"/>
  </r>
  <r>
    <x v="4"/>
    <x v="17"/>
    <x v="25"/>
    <x v="1"/>
    <x v="18"/>
    <x v="25"/>
    <x v="25"/>
    <x v="25"/>
    <x v="25"/>
    <x v="0"/>
    <x v="121"/>
    <x v="121"/>
    <x v="108"/>
    <x v="101"/>
    <x v="69"/>
    <x v="117"/>
    <x v="80"/>
    <x v="1"/>
    <x v="0"/>
    <x v="17"/>
    <x v="4"/>
    <x v="3"/>
    <x v="105"/>
    <x v="0"/>
    <x v="0"/>
    <x v="11"/>
    <x v="1"/>
    <x v="18"/>
  </r>
  <r>
    <x v="4"/>
    <x v="18"/>
    <x v="26"/>
    <x v="1"/>
    <x v="19"/>
    <x v="26"/>
    <x v="26"/>
    <x v="26"/>
    <x v="26"/>
    <x v="0"/>
    <x v="122"/>
    <x v="122"/>
    <x v="109"/>
    <x v="102"/>
    <x v="41"/>
    <x v="118"/>
    <x v="70"/>
    <x v="1"/>
    <x v="66"/>
    <x v="0"/>
    <x v="2"/>
    <x v="24"/>
    <x v="106"/>
    <x v="0"/>
    <x v="0"/>
    <x v="0"/>
    <x v="1"/>
    <x v="19"/>
  </r>
  <r>
    <x v="4"/>
    <x v="19"/>
    <x v="27"/>
    <x v="1"/>
    <x v="20"/>
    <x v="27"/>
    <x v="27"/>
    <x v="27"/>
    <x v="27"/>
    <x v="0"/>
    <x v="123"/>
    <x v="123"/>
    <x v="110"/>
    <x v="103"/>
    <x v="49"/>
    <x v="119"/>
    <x v="10"/>
    <x v="1"/>
    <x v="67"/>
    <x v="23"/>
    <x v="2"/>
    <x v="94"/>
    <x v="58"/>
    <x v="0"/>
    <x v="0"/>
    <x v="20"/>
    <x v="1"/>
    <x v="20"/>
  </r>
  <r>
    <x v="4"/>
    <x v="20"/>
    <x v="28"/>
    <x v="1"/>
    <x v="21"/>
    <x v="28"/>
    <x v="28"/>
    <x v="28"/>
    <x v="28"/>
    <x v="0"/>
    <x v="124"/>
    <x v="124"/>
    <x v="111"/>
    <x v="104"/>
    <x v="46"/>
    <x v="120"/>
    <x v="81"/>
    <x v="4"/>
    <x v="68"/>
    <x v="42"/>
    <x v="4"/>
    <x v="25"/>
    <x v="107"/>
    <x v="0"/>
    <x v="0"/>
    <x v="18"/>
    <x v="1"/>
    <x v="21"/>
  </r>
  <r>
    <x v="5"/>
    <x v="0"/>
    <x v="0"/>
    <x v="0"/>
    <x v="0"/>
    <x v="0"/>
    <x v="0"/>
    <x v="0"/>
    <x v="0"/>
    <x v="0"/>
    <x v="125"/>
    <x v="125"/>
    <x v="112"/>
    <x v="105"/>
    <x v="70"/>
    <x v="121"/>
    <x v="71"/>
    <x v="0"/>
    <x v="66"/>
    <x v="2"/>
    <x v="2"/>
    <x v="91"/>
    <x v="108"/>
    <x v="0"/>
    <x v="0"/>
    <x v="0"/>
    <x v="1"/>
    <x v="0"/>
  </r>
  <r>
    <x v="5"/>
    <x v="1"/>
    <x v="1"/>
    <x v="1"/>
    <x v="1"/>
    <x v="1"/>
    <x v="1"/>
    <x v="1"/>
    <x v="1"/>
    <x v="0"/>
    <x v="126"/>
    <x v="126"/>
    <x v="113"/>
    <x v="106"/>
    <x v="71"/>
    <x v="122"/>
    <x v="45"/>
    <x v="3"/>
    <x v="25"/>
    <x v="1"/>
    <x v="4"/>
    <x v="89"/>
    <x v="109"/>
    <x v="0"/>
    <x v="0"/>
    <x v="13"/>
    <x v="1"/>
    <x v="1"/>
  </r>
  <r>
    <x v="5"/>
    <x v="0"/>
    <x v="3"/>
    <x v="1"/>
    <x v="0"/>
    <x v="3"/>
    <x v="3"/>
    <x v="3"/>
    <x v="3"/>
    <x v="0"/>
    <x v="127"/>
    <x v="127"/>
    <x v="114"/>
    <x v="107"/>
    <x v="47"/>
    <x v="123"/>
    <x v="82"/>
    <x v="0"/>
    <x v="21"/>
    <x v="14"/>
    <x v="2"/>
    <x v="95"/>
    <x v="110"/>
    <x v="0"/>
    <x v="0"/>
    <x v="7"/>
    <x v="0"/>
    <x v="0"/>
  </r>
  <r>
    <x v="5"/>
    <x v="3"/>
    <x v="4"/>
    <x v="1"/>
    <x v="3"/>
    <x v="4"/>
    <x v="4"/>
    <x v="4"/>
    <x v="4"/>
    <x v="0"/>
    <x v="128"/>
    <x v="128"/>
    <x v="115"/>
    <x v="4"/>
    <x v="63"/>
    <x v="124"/>
    <x v="20"/>
    <x v="0"/>
    <x v="35"/>
    <x v="2"/>
    <x v="2"/>
    <x v="56"/>
    <x v="111"/>
    <x v="0"/>
    <x v="0"/>
    <x v="18"/>
    <x v="1"/>
    <x v="3"/>
  </r>
  <r>
    <x v="5"/>
    <x v="5"/>
    <x v="6"/>
    <x v="1"/>
    <x v="5"/>
    <x v="6"/>
    <x v="6"/>
    <x v="6"/>
    <x v="6"/>
    <x v="0"/>
    <x v="129"/>
    <x v="129"/>
    <x v="116"/>
    <x v="108"/>
    <x v="13"/>
    <x v="125"/>
    <x v="83"/>
    <x v="0"/>
    <x v="69"/>
    <x v="54"/>
    <x v="0"/>
    <x v="96"/>
    <x v="112"/>
    <x v="0"/>
    <x v="0"/>
    <x v="6"/>
    <x v="0"/>
    <x v="5"/>
  </r>
  <r>
    <x v="5"/>
    <x v="3"/>
    <x v="7"/>
    <x v="2"/>
    <x v="3"/>
    <x v="7"/>
    <x v="7"/>
    <x v="7"/>
    <x v="7"/>
    <x v="0"/>
    <x v="130"/>
    <x v="130"/>
    <x v="117"/>
    <x v="13"/>
    <x v="72"/>
    <x v="126"/>
    <x v="84"/>
    <x v="3"/>
    <x v="70"/>
    <x v="32"/>
    <x v="3"/>
    <x v="97"/>
    <x v="113"/>
    <x v="0"/>
    <x v="0"/>
    <x v="22"/>
    <x v="10"/>
    <x v="3"/>
  </r>
  <r>
    <x v="5"/>
    <x v="6"/>
    <x v="8"/>
    <x v="2"/>
    <x v="6"/>
    <x v="8"/>
    <x v="8"/>
    <x v="8"/>
    <x v="8"/>
    <x v="0"/>
    <x v="131"/>
    <x v="131"/>
    <x v="55"/>
    <x v="109"/>
    <x v="73"/>
    <x v="127"/>
    <x v="85"/>
    <x v="1"/>
    <x v="48"/>
    <x v="55"/>
    <x v="2"/>
    <x v="48"/>
    <x v="114"/>
    <x v="0"/>
    <x v="0"/>
    <x v="16"/>
    <x v="1"/>
    <x v="6"/>
  </r>
  <r>
    <x v="5"/>
    <x v="7"/>
    <x v="9"/>
    <x v="1"/>
    <x v="7"/>
    <x v="9"/>
    <x v="9"/>
    <x v="9"/>
    <x v="9"/>
    <x v="0"/>
    <x v="132"/>
    <x v="132"/>
    <x v="118"/>
    <x v="110"/>
    <x v="5"/>
    <x v="128"/>
    <x v="44"/>
    <x v="4"/>
    <x v="16"/>
    <x v="20"/>
    <x v="6"/>
    <x v="98"/>
    <x v="115"/>
    <x v="0"/>
    <x v="0"/>
    <x v="18"/>
    <x v="3"/>
    <x v="7"/>
  </r>
  <r>
    <x v="5"/>
    <x v="8"/>
    <x v="10"/>
    <x v="1"/>
    <x v="8"/>
    <x v="10"/>
    <x v="10"/>
    <x v="10"/>
    <x v="10"/>
    <x v="0"/>
    <x v="133"/>
    <x v="133"/>
    <x v="119"/>
    <x v="111"/>
    <x v="46"/>
    <x v="129"/>
    <x v="33"/>
    <x v="4"/>
    <x v="71"/>
    <x v="12"/>
    <x v="6"/>
    <x v="99"/>
    <x v="116"/>
    <x v="0"/>
    <x v="0"/>
    <x v="1"/>
    <x v="1"/>
    <x v="8"/>
  </r>
  <r>
    <x v="5"/>
    <x v="11"/>
    <x v="13"/>
    <x v="1"/>
    <x v="11"/>
    <x v="13"/>
    <x v="13"/>
    <x v="13"/>
    <x v="13"/>
    <x v="0"/>
    <x v="134"/>
    <x v="134"/>
    <x v="120"/>
    <x v="32"/>
    <x v="33"/>
    <x v="130"/>
    <x v="86"/>
    <x v="0"/>
    <x v="72"/>
    <x v="8"/>
    <x v="2"/>
    <x v="100"/>
    <x v="117"/>
    <x v="0"/>
    <x v="0"/>
    <x v="7"/>
    <x v="0"/>
    <x v="11"/>
  </r>
  <r>
    <x v="5"/>
    <x v="6"/>
    <x v="14"/>
    <x v="1"/>
    <x v="6"/>
    <x v="14"/>
    <x v="14"/>
    <x v="14"/>
    <x v="14"/>
    <x v="0"/>
    <x v="135"/>
    <x v="135"/>
    <x v="121"/>
    <x v="67"/>
    <x v="27"/>
    <x v="131"/>
    <x v="10"/>
    <x v="1"/>
    <x v="36"/>
    <x v="51"/>
    <x v="4"/>
    <x v="79"/>
    <x v="57"/>
    <x v="0"/>
    <x v="0"/>
    <x v="2"/>
    <x v="2"/>
    <x v="6"/>
  </r>
  <r>
    <x v="5"/>
    <x v="12"/>
    <x v="15"/>
    <x v="1"/>
    <x v="12"/>
    <x v="15"/>
    <x v="15"/>
    <x v="15"/>
    <x v="15"/>
    <x v="0"/>
    <x v="136"/>
    <x v="136"/>
    <x v="122"/>
    <x v="112"/>
    <x v="56"/>
    <x v="132"/>
    <x v="37"/>
    <x v="0"/>
    <x v="8"/>
    <x v="17"/>
    <x v="1"/>
    <x v="101"/>
    <x v="118"/>
    <x v="0"/>
    <x v="0"/>
    <x v="7"/>
    <x v="3"/>
    <x v="12"/>
  </r>
  <r>
    <x v="5"/>
    <x v="13"/>
    <x v="16"/>
    <x v="1"/>
    <x v="13"/>
    <x v="16"/>
    <x v="16"/>
    <x v="16"/>
    <x v="16"/>
    <x v="0"/>
    <x v="137"/>
    <x v="137"/>
    <x v="123"/>
    <x v="113"/>
    <x v="31"/>
    <x v="133"/>
    <x v="31"/>
    <x v="0"/>
    <x v="65"/>
    <x v="8"/>
    <x v="6"/>
    <x v="102"/>
    <x v="119"/>
    <x v="0"/>
    <x v="0"/>
    <x v="0"/>
    <x v="1"/>
    <x v="13"/>
  </r>
  <r>
    <x v="5"/>
    <x v="12"/>
    <x v="17"/>
    <x v="2"/>
    <x v="12"/>
    <x v="17"/>
    <x v="17"/>
    <x v="17"/>
    <x v="17"/>
    <x v="0"/>
    <x v="138"/>
    <x v="138"/>
    <x v="124"/>
    <x v="114"/>
    <x v="72"/>
    <x v="134"/>
    <x v="87"/>
    <x v="2"/>
    <x v="73"/>
    <x v="24"/>
    <x v="7"/>
    <x v="103"/>
    <x v="120"/>
    <x v="0"/>
    <x v="0"/>
    <x v="23"/>
    <x v="13"/>
    <x v="12"/>
  </r>
  <r>
    <x v="5"/>
    <x v="11"/>
    <x v="18"/>
    <x v="2"/>
    <x v="11"/>
    <x v="18"/>
    <x v="18"/>
    <x v="18"/>
    <x v="18"/>
    <x v="0"/>
    <x v="139"/>
    <x v="139"/>
    <x v="125"/>
    <x v="115"/>
    <x v="74"/>
    <x v="135"/>
    <x v="88"/>
    <x v="1"/>
    <x v="17"/>
    <x v="33"/>
    <x v="4"/>
    <x v="63"/>
    <x v="28"/>
    <x v="0"/>
    <x v="0"/>
    <x v="7"/>
    <x v="0"/>
    <x v="11"/>
  </r>
  <r>
    <x v="5"/>
    <x v="8"/>
    <x v="19"/>
    <x v="2"/>
    <x v="8"/>
    <x v="19"/>
    <x v="19"/>
    <x v="19"/>
    <x v="19"/>
    <x v="0"/>
    <x v="140"/>
    <x v="140"/>
    <x v="94"/>
    <x v="116"/>
    <x v="75"/>
    <x v="136"/>
    <x v="89"/>
    <x v="1"/>
    <x v="74"/>
    <x v="56"/>
    <x v="1"/>
    <x v="104"/>
    <x v="17"/>
    <x v="0"/>
    <x v="0"/>
    <x v="2"/>
    <x v="1"/>
    <x v="8"/>
  </r>
  <r>
    <x v="5"/>
    <x v="7"/>
    <x v="20"/>
    <x v="2"/>
    <x v="7"/>
    <x v="20"/>
    <x v="20"/>
    <x v="20"/>
    <x v="20"/>
    <x v="0"/>
    <x v="141"/>
    <x v="141"/>
    <x v="126"/>
    <x v="117"/>
    <x v="17"/>
    <x v="137"/>
    <x v="52"/>
    <x v="0"/>
    <x v="75"/>
    <x v="57"/>
    <x v="1"/>
    <x v="105"/>
    <x v="121"/>
    <x v="0"/>
    <x v="0"/>
    <x v="18"/>
    <x v="3"/>
    <x v="7"/>
  </r>
  <r>
    <x v="5"/>
    <x v="14"/>
    <x v="21"/>
    <x v="1"/>
    <x v="14"/>
    <x v="21"/>
    <x v="21"/>
    <x v="21"/>
    <x v="21"/>
    <x v="0"/>
    <x v="142"/>
    <x v="142"/>
    <x v="127"/>
    <x v="118"/>
    <x v="72"/>
    <x v="138"/>
    <x v="5"/>
    <x v="0"/>
    <x v="32"/>
    <x v="2"/>
    <x v="2"/>
    <x v="2"/>
    <x v="122"/>
    <x v="0"/>
    <x v="0"/>
    <x v="0"/>
    <x v="1"/>
    <x v="14"/>
  </r>
  <r>
    <x v="5"/>
    <x v="15"/>
    <x v="22"/>
    <x v="1"/>
    <x v="15"/>
    <x v="22"/>
    <x v="22"/>
    <x v="22"/>
    <x v="22"/>
    <x v="0"/>
    <x v="143"/>
    <x v="143"/>
    <x v="114"/>
    <x v="5"/>
    <x v="21"/>
    <x v="139"/>
    <x v="90"/>
    <x v="0"/>
    <x v="13"/>
    <x v="36"/>
    <x v="4"/>
    <x v="106"/>
    <x v="123"/>
    <x v="0"/>
    <x v="0"/>
    <x v="0"/>
    <x v="1"/>
    <x v="15"/>
  </r>
  <r>
    <x v="5"/>
    <x v="14"/>
    <x v="23"/>
    <x v="1"/>
    <x v="16"/>
    <x v="23"/>
    <x v="23"/>
    <x v="23"/>
    <x v="23"/>
    <x v="0"/>
    <x v="144"/>
    <x v="144"/>
    <x v="128"/>
    <x v="57"/>
    <x v="11"/>
    <x v="140"/>
    <x v="54"/>
    <x v="0"/>
    <x v="76"/>
    <x v="58"/>
    <x v="3"/>
    <x v="107"/>
    <x v="58"/>
    <x v="0"/>
    <x v="0"/>
    <x v="11"/>
    <x v="2"/>
    <x v="16"/>
  </r>
  <r>
    <x v="5"/>
    <x v="16"/>
    <x v="24"/>
    <x v="1"/>
    <x v="17"/>
    <x v="24"/>
    <x v="24"/>
    <x v="24"/>
    <x v="24"/>
    <x v="0"/>
    <x v="25"/>
    <x v="145"/>
    <x v="129"/>
    <x v="119"/>
    <x v="59"/>
    <x v="44"/>
    <x v="91"/>
    <x v="1"/>
    <x v="29"/>
    <x v="23"/>
    <x v="4"/>
    <x v="39"/>
    <x v="15"/>
    <x v="0"/>
    <x v="0"/>
    <x v="7"/>
    <x v="1"/>
    <x v="17"/>
  </r>
  <r>
    <x v="5"/>
    <x v="17"/>
    <x v="25"/>
    <x v="1"/>
    <x v="18"/>
    <x v="25"/>
    <x v="25"/>
    <x v="25"/>
    <x v="25"/>
    <x v="0"/>
    <x v="145"/>
    <x v="146"/>
    <x v="130"/>
    <x v="85"/>
    <x v="69"/>
    <x v="141"/>
    <x v="92"/>
    <x v="0"/>
    <x v="11"/>
    <x v="14"/>
    <x v="4"/>
    <x v="77"/>
    <x v="124"/>
    <x v="0"/>
    <x v="0"/>
    <x v="10"/>
    <x v="1"/>
    <x v="18"/>
  </r>
  <r>
    <x v="5"/>
    <x v="18"/>
    <x v="26"/>
    <x v="1"/>
    <x v="19"/>
    <x v="26"/>
    <x v="26"/>
    <x v="26"/>
    <x v="26"/>
    <x v="0"/>
    <x v="146"/>
    <x v="147"/>
    <x v="131"/>
    <x v="103"/>
    <x v="76"/>
    <x v="142"/>
    <x v="93"/>
    <x v="1"/>
    <x v="77"/>
    <x v="14"/>
    <x v="2"/>
    <x v="106"/>
    <x v="125"/>
    <x v="0"/>
    <x v="0"/>
    <x v="0"/>
    <x v="1"/>
    <x v="19"/>
  </r>
  <r>
    <x v="5"/>
    <x v="19"/>
    <x v="27"/>
    <x v="1"/>
    <x v="20"/>
    <x v="27"/>
    <x v="27"/>
    <x v="27"/>
    <x v="27"/>
    <x v="0"/>
    <x v="147"/>
    <x v="148"/>
    <x v="132"/>
    <x v="120"/>
    <x v="51"/>
    <x v="143"/>
    <x v="38"/>
    <x v="4"/>
    <x v="67"/>
    <x v="23"/>
    <x v="4"/>
    <x v="59"/>
    <x v="126"/>
    <x v="0"/>
    <x v="0"/>
    <x v="12"/>
    <x v="1"/>
    <x v="20"/>
  </r>
  <r>
    <x v="5"/>
    <x v="20"/>
    <x v="28"/>
    <x v="1"/>
    <x v="21"/>
    <x v="28"/>
    <x v="28"/>
    <x v="28"/>
    <x v="28"/>
    <x v="0"/>
    <x v="148"/>
    <x v="149"/>
    <x v="133"/>
    <x v="121"/>
    <x v="31"/>
    <x v="144"/>
    <x v="57"/>
    <x v="0"/>
    <x v="11"/>
    <x v="23"/>
    <x v="4"/>
    <x v="67"/>
    <x v="127"/>
    <x v="0"/>
    <x v="0"/>
    <x v="7"/>
    <x v="1"/>
    <x v="21"/>
  </r>
  <r>
    <x v="6"/>
    <x v="0"/>
    <x v="0"/>
    <x v="0"/>
    <x v="0"/>
    <x v="0"/>
    <x v="0"/>
    <x v="0"/>
    <x v="0"/>
    <x v="0"/>
    <x v="149"/>
    <x v="150"/>
    <x v="134"/>
    <x v="122"/>
    <x v="77"/>
    <x v="145"/>
    <x v="71"/>
    <x v="1"/>
    <x v="66"/>
    <x v="0"/>
    <x v="2"/>
    <x v="108"/>
    <x v="128"/>
    <x v="0"/>
    <x v="0"/>
    <x v="0"/>
    <x v="1"/>
    <x v="0"/>
  </r>
  <r>
    <x v="6"/>
    <x v="1"/>
    <x v="1"/>
    <x v="1"/>
    <x v="1"/>
    <x v="1"/>
    <x v="1"/>
    <x v="1"/>
    <x v="1"/>
    <x v="0"/>
    <x v="150"/>
    <x v="151"/>
    <x v="135"/>
    <x v="123"/>
    <x v="24"/>
    <x v="146"/>
    <x v="94"/>
    <x v="5"/>
    <x v="78"/>
    <x v="56"/>
    <x v="6"/>
    <x v="16"/>
    <x v="129"/>
    <x v="0"/>
    <x v="0"/>
    <x v="2"/>
    <x v="1"/>
    <x v="1"/>
  </r>
  <r>
    <x v="6"/>
    <x v="0"/>
    <x v="3"/>
    <x v="1"/>
    <x v="0"/>
    <x v="3"/>
    <x v="3"/>
    <x v="3"/>
    <x v="3"/>
    <x v="0"/>
    <x v="151"/>
    <x v="152"/>
    <x v="136"/>
    <x v="124"/>
    <x v="4"/>
    <x v="147"/>
    <x v="23"/>
    <x v="0"/>
    <x v="67"/>
    <x v="17"/>
    <x v="1"/>
    <x v="19"/>
    <x v="130"/>
    <x v="0"/>
    <x v="0"/>
    <x v="7"/>
    <x v="0"/>
    <x v="0"/>
  </r>
  <r>
    <x v="6"/>
    <x v="3"/>
    <x v="4"/>
    <x v="1"/>
    <x v="3"/>
    <x v="4"/>
    <x v="4"/>
    <x v="4"/>
    <x v="4"/>
    <x v="0"/>
    <x v="152"/>
    <x v="153"/>
    <x v="137"/>
    <x v="114"/>
    <x v="37"/>
    <x v="148"/>
    <x v="36"/>
    <x v="0"/>
    <x v="37"/>
    <x v="14"/>
    <x v="2"/>
    <x v="44"/>
    <x v="50"/>
    <x v="0"/>
    <x v="0"/>
    <x v="12"/>
    <x v="14"/>
    <x v="3"/>
  </r>
  <r>
    <x v="6"/>
    <x v="5"/>
    <x v="6"/>
    <x v="1"/>
    <x v="5"/>
    <x v="6"/>
    <x v="6"/>
    <x v="6"/>
    <x v="6"/>
    <x v="0"/>
    <x v="153"/>
    <x v="154"/>
    <x v="138"/>
    <x v="125"/>
    <x v="56"/>
    <x v="149"/>
    <x v="95"/>
    <x v="0"/>
    <x v="79"/>
    <x v="18"/>
    <x v="0"/>
    <x v="109"/>
    <x v="131"/>
    <x v="0"/>
    <x v="0"/>
    <x v="16"/>
    <x v="2"/>
    <x v="5"/>
  </r>
  <r>
    <x v="6"/>
    <x v="3"/>
    <x v="7"/>
    <x v="2"/>
    <x v="3"/>
    <x v="7"/>
    <x v="7"/>
    <x v="7"/>
    <x v="7"/>
    <x v="0"/>
    <x v="154"/>
    <x v="155"/>
    <x v="139"/>
    <x v="111"/>
    <x v="54"/>
    <x v="150"/>
    <x v="96"/>
    <x v="4"/>
    <x v="80"/>
    <x v="42"/>
    <x v="6"/>
    <x v="110"/>
    <x v="117"/>
    <x v="0"/>
    <x v="0"/>
    <x v="1"/>
    <x v="5"/>
    <x v="3"/>
  </r>
  <r>
    <x v="6"/>
    <x v="6"/>
    <x v="8"/>
    <x v="2"/>
    <x v="6"/>
    <x v="8"/>
    <x v="8"/>
    <x v="8"/>
    <x v="8"/>
    <x v="0"/>
    <x v="155"/>
    <x v="156"/>
    <x v="140"/>
    <x v="19"/>
    <x v="78"/>
    <x v="151"/>
    <x v="62"/>
    <x v="0"/>
    <x v="81"/>
    <x v="53"/>
    <x v="4"/>
    <x v="111"/>
    <x v="29"/>
    <x v="0"/>
    <x v="0"/>
    <x v="3"/>
    <x v="0"/>
    <x v="6"/>
  </r>
  <r>
    <x v="6"/>
    <x v="7"/>
    <x v="9"/>
    <x v="1"/>
    <x v="7"/>
    <x v="9"/>
    <x v="9"/>
    <x v="9"/>
    <x v="9"/>
    <x v="0"/>
    <x v="156"/>
    <x v="157"/>
    <x v="141"/>
    <x v="33"/>
    <x v="10"/>
    <x v="152"/>
    <x v="89"/>
    <x v="0"/>
    <x v="76"/>
    <x v="48"/>
    <x v="6"/>
    <x v="112"/>
    <x v="132"/>
    <x v="0"/>
    <x v="0"/>
    <x v="3"/>
    <x v="0"/>
    <x v="7"/>
  </r>
  <r>
    <x v="6"/>
    <x v="8"/>
    <x v="10"/>
    <x v="1"/>
    <x v="8"/>
    <x v="10"/>
    <x v="10"/>
    <x v="10"/>
    <x v="10"/>
    <x v="0"/>
    <x v="157"/>
    <x v="158"/>
    <x v="142"/>
    <x v="10"/>
    <x v="31"/>
    <x v="153"/>
    <x v="97"/>
    <x v="0"/>
    <x v="51"/>
    <x v="41"/>
    <x v="1"/>
    <x v="57"/>
    <x v="80"/>
    <x v="1"/>
    <x v="2"/>
    <x v="7"/>
    <x v="1"/>
    <x v="8"/>
  </r>
  <r>
    <x v="6"/>
    <x v="11"/>
    <x v="13"/>
    <x v="1"/>
    <x v="11"/>
    <x v="13"/>
    <x v="13"/>
    <x v="13"/>
    <x v="13"/>
    <x v="0"/>
    <x v="158"/>
    <x v="159"/>
    <x v="143"/>
    <x v="126"/>
    <x v="68"/>
    <x v="154"/>
    <x v="18"/>
    <x v="4"/>
    <x v="8"/>
    <x v="22"/>
    <x v="4"/>
    <x v="113"/>
    <x v="133"/>
    <x v="0"/>
    <x v="0"/>
    <x v="2"/>
    <x v="1"/>
    <x v="11"/>
  </r>
  <r>
    <x v="6"/>
    <x v="6"/>
    <x v="14"/>
    <x v="1"/>
    <x v="6"/>
    <x v="14"/>
    <x v="14"/>
    <x v="14"/>
    <x v="14"/>
    <x v="0"/>
    <x v="159"/>
    <x v="160"/>
    <x v="144"/>
    <x v="83"/>
    <x v="19"/>
    <x v="155"/>
    <x v="29"/>
    <x v="0"/>
    <x v="11"/>
    <x v="42"/>
    <x v="2"/>
    <x v="76"/>
    <x v="134"/>
    <x v="0"/>
    <x v="0"/>
    <x v="10"/>
    <x v="1"/>
    <x v="6"/>
  </r>
  <r>
    <x v="6"/>
    <x v="12"/>
    <x v="15"/>
    <x v="1"/>
    <x v="12"/>
    <x v="15"/>
    <x v="15"/>
    <x v="15"/>
    <x v="15"/>
    <x v="0"/>
    <x v="160"/>
    <x v="161"/>
    <x v="145"/>
    <x v="127"/>
    <x v="15"/>
    <x v="99"/>
    <x v="22"/>
    <x v="1"/>
    <x v="82"/>
    <x v="17"/>
    <x v="6"/>
    <x v="114"/>
    <x v="135"/>
    <x v="0"/>
    <x v="0"/>
    <x v="10"/>
    <x v="1"/>
    <x v="12"/>
  </r>
  <r>
    <x v="6"/>
    <x v="13"/>
    <x v="16"/>
    <x v="1"/>
    <x v="13"/>
    <x v="16"/>
    <x v="16"/>
    <x v="16"/>
    <x v="16"/>
    <x v="0"/>
    <x v="161"/>
    <x v="162"/>
    <x v="99"/>
    <x v="128"/>
    <x v="16"/>
    <x v="156"/>
    <x v="98"/>
    <x v="1"/>
    <x v="18"/>
    <x v="31"/>
    <x v="3"/>
    <x v="106"/>
    <x v="136"/>
    <x v="0"/>
    <x v="0"/>
    <x v="7"/>
    <x v="1"/>
    <x v="13"/>
  </r>
  <r>
    <x v="6"/>
    <x v="12"/>
    <x v="17"/>
    <x v="2"/>
    <x v="12"/>
    <x v="17"/>
    <x v="17"/>
    <x v="17"/>
    <x v="17"/>
    <x v="0"/>
    <x v="162"/>
    <x v="163"/>
    <x v="146"/>
    <x v="129"/>
    <x v="79"/>
    <x v="157"/>
    <x v="32"/>
    <x v="5"/>
    <x v="61"/>
    <x v="51"/>
    <x v="0"/>
    <x v="115"/>
    <x v="137"/>
    <x v="0"/>
    <x v="0"/>
    <x v="6"/>
    <x v="15"/>
    <x v="12"/>
  </r>
  <r>
    <x v="6"/>
    <x v="11"/>
    <x v="18"/>
    <x v="2"/>
    <x v="11"/>
    <x v="18"/>
    <x v="18"/>
    <x v="18"/>
    <x v="18"/>
    <x v="0"/>
    <x v="163"/>
    <x v="164"/>
    <x v="147"/>
    <x v="130"/>
    <x v="79"/>
    <x v="158"/>
    <x v="50"/>
    <x v="1"/>
    <x v="12"/>
    <x v="31"/>
    <x v="1"/>
    <x v="71"/>
    <x v="35"/>
    <x v="0"/>
    <x v="0"/>
    <x v="10"/>
    <x v="1"/>
    <x v="11"/>
  </r>
  <r>
    <x v="6"/>
    <x v="8"/>
    <x v="19"/>
    <x v="2"/>
    <x v="8"/>
    <x v="19"/>
    <x v="19"/>
    <x v="19"/>
    <x v="19"/>
    <x v="0"/>
    <x v="164"/>
    <x v="165"/>
    <x v="148"/>
    <x v="131"/>
    <x v="80"/>
    <x v="159"/>
    <x v="45"/>
    <x v="0"/>
    <x v="37"/>
    <x v="46"/>
    <x v="6"/>
    <x v="116"/>
    <x v="138"/>
    <x v="0"/>
    <x v="0"/>
    <x v="2"/>
    <x v="0"/>
    <x v="8"/>
  </r>
  <r>
    <x v="6"/>
    <x v="7"/>
    <x v="20"/>
    <x v="2"/>
    <x v="7"/>
    <x v="20"/>
    <x v="20"/>
    <x v="20"/>
    <x v="20"/>
    <x v="0"/>
    <x v="165"/>
    <x v="166"/>
    <x v="73"/>
    <x v="132"/>
    <x v="26"/>
    <x v="160"/>
    <x v="99"/>
    <x v="1"/>
    <x v="42"/>
    <x v="59"/>
    <x v="0"/>
    <x v="117"/>
    <x v="139"/>
    <x v="0"/>
    <x v="0"/>
    <x v="12"/>
    <x v="1"/>
    <x v="7"/>
  </r>
  <r>
    <x v="6"/>
    <x v="14"/>
    <x v="21"/>
    <x v="1"/>
    <x v="14"/>
    <x v="21"/>
    <x v="21"/>
    <x v="21"/>
    <x v="21"/>
    <x v="0"/>
    <x v="166"/>
    <x v="167"/>
    <x v="127"/>
    <x v="133"/>
    <x v="36"/>
    <x v="161"/>
    <x v="100"/>
    <x v="0"/>
    <x v="32"/>
    <x v="2"/>
    <x v="2"/>
    <x v="41"/>
    <x v="20"/>
    <x v="0"/>
    <x v="0"/>
    <x v="0"/>
    <x v="1"/>
    <x v="14"/>
  </r>
  <r>
    <x v="6"/>
    <x v="15"/>
    <x v="22"/>
    <x v="1"/>
    <x v="15"/>
    <x v="22"/>
    <x v="22"/>
    <x v="22"/>
    <x v="22"/>
    <x v="0"/>
    <x v="167"/>
    <x v="18"/>
    <x v="149"/>
    <x v="134"/>
    <x v="21"/>
    <x v="162"/>
    <x v="37"/>
    <x v="0"/>
    <x v="9"/>
    <x v="37"/>
    <x v="1"/>
    <x v="50"/>
    <x v="99"/>
    <x v="0"/>
    <x v="0"/>
    <x v="0"/>
    <x v="1"/>
    <x v="15"/>
  </r>
  <r>
    <x v="6"/>
    <x v="14"/>
    <x v="23"/>
    <x v="1"/>
    <x v="16"/>
    <x v="23"/>
    <x v="23"/>
    <x v="23"/>
    <x v="23"/>
    <x v="0"/>
    <x v="168"/>
    <x v="168"/>
    <x v="150"/>
    <x v="135"/>
    <x v="23"/>
    <x v="163"/>
    <x v="101"/>
    <x v="1"/>
    <x v="83"/>
    <x v="55"/>
    <x v="3"/>
    <x v="118"/>
    <x v="22"/>
    <x v="0"/>
    <x v="0"/>
    <x v="18"/>
    <x v="1"/>
    <x v="16"/>
  </r>
  <r>
    <x v="6"/>
    <x v="16"/>
    <x v="24"/>
    <x v="1"/>
    <x v="17"/>
    <x v="24"/>
    <x v="24"/>
    <x v="24"/>
    <x v="24"/>
    <x v="0"/>
    <x v="169"/>
    <x v="169"/>
    <x v="151"/>
    <x v="136"/>
    <x v="81"/>
    <x v="164"/>
    <x v="86"/>
    <x v="0"/>
    <x v="60"/>
    <x v="15"/>
    <x v="2"/>
    <x v="119"/>
    <x v="140"/>
    <x v="0"/>
    <x v="0"/>
    <x v="11"/>
    <x v="1"/>
    <x v="17"/>
  </r>
  <r>
    <x v="6"/>
    <x v="17"/>
    <x v="25"/>
    <x v="1"/>
    <x v="18"/>
    <x v="25"/>
    <x v="25"/>
    <x v="25"/>
    <x v="25"/>
    <x v="0"/>
    <x v="170"/>
    <x v="170"/>
    <x v="152"/>
    <x v="137"/>
    <x v="51"/>
    <x v="165"/>
    <x v="102"/>
    <x v="1"/>
    <x v="29"/>
    <x v="17"/>
    <x v="3"/>
    <x v="43"/>
    <x v="141"/>
    <x v="0"/>
    <x v="0"/>
    <x v="1"/>
    <x v="1"/>
    <x v="18"/>
  </r>
  <r>
    <x v="6"/>
    <x v="18"/>
    <x v="26"/>
    <x v="1"/>
    <x v="19"/>
    <x v="26"/>
    <x v="26"/>
    <x v="26"/>
    <x v="26"/>
    <x v="0"/>
    <x v="171"/>
    <x v="171"/>
    <x v="153"/>
    <x v="93"/>
    <x v="71"/>
    <x v="166"/>
    <x v="70"/>
    <x v="0"/>
    <x v="46"/>
    <x v="37"/>
    <x v="4"/>
    <x v="56"/>
    <x v="20"/>
    <x v="0"/>
    <x v="0"/>
    <x v="2"/>
    <x v="1"/>
    <x v="19"/>
  </r>
  <r>
    <x v="6"/>
    <x v="19"/>
    <x v="27"/>
    <x v="1"/>
    <x v="20"/>
    <x v="27"/>
    <x v="27"/>
    <x v="27"/>
    <x v="27"/>
    <x v="0"/>
    <x v="172"/>
    <x v="172"/>
    <x v="154"/>
    <x v="86"/>
    <x v="69"/>
    <x v="167"/>
    <x v="38"/>
    <x v="0"/>
    <x v="1"/>
    <x v="60"/>
    <x v="4"/>
    <x v="30"/>
    <x v="51"/>
    <x v="0"/>
    <x v="0"/>
    <x v="11"/>
    <x v="1"/>
    <x v="20"/>
  </r>
  <r>
    <x v="6"/>
    <x v="20"/>
    <x v="28"/>
    <x v="1"/>
    <x v="21"/>
    <x v="28"/>
    <x v="28"/>
    <x v="28"/>
    <x v="28"/>
    <x v="0"/>
    <x v="173"/>
    <x v="173"/>
    <x v="155"/>
    <x v="58"/>
    <x v="31"/>
    <x v="168"/>
    <x v="18"/>
    <x v="0"/>
    <x v="11"/>
    <x v="22"/>
    <x v="2"/>
    <x v="31"/>
    <x v="55"/>
    <x v="0"/>
    <x v="0"/>
    <x v="2"/>
    <x v="1"/>
    <x v="21"/>
  </r>
  <r>
    <x v="7"/>
    <x v="0"/>
    <x v="0"/>
    <x v="0"/>
    <x v="0"/>
    <x v="0"/>
    <x v="0"/>
    <x v="0"/>
    <x v="0"/>
    <x v="0"/>
    <x v="174"/>
    <x v="174"/>
    <x v="156"/>
    <x v="129"/>
    <x v="82"/>
    <x v="169"/>
    <x v="103"/>
    <x v="0"/>
    <x v="77"/>
    <x v="0"/>
    <x v="2"/>
    <x v="60"/>
    <x v="142"/>
    <x v="0"/>
    <x v="0"/>
    <x v="0"/>
    <x v="0"/>
    <x v="0"/>
  </r>
  <r>
    <x v="7"/>
    <x v="1"/>
    <x v="1"/>
    <x v="1"/>
    <x v="1"/>
    <x v="1"/>
    <x v="1"/>
    <x v="1"/>
    <x v="1"/>
    <x v="0"/>
    <x v="175"/>
    <x v="175"/>
    <x v="157"/>
    <x v="14"/>
    <x v="50"/>
    <x v="170"/>
    <x v="37"/>
    <x v="1"/>
    <x v="29"/>
    <x v="48"/>
    <x v="3"/>
    <x v="120"/>
    <x v="143"/>
    <x v="0"/>
    <x v="0"/>
    <x v="13"/>
    <x v="1"/>
    <x v="1"/>
  </r>
  <r>
    <x v="7"/>
    <x v="0"/>
    <x v="3"/>
    <x v="1"/>
    <x v="0"/>
    <x v="3"/>
    <x v="3"/>
    <x v="3"/>
    <x v="3"/>
    <x v="0"/>
    <x v="176"/>
    <x v="176"/>
    <x v="158"/>
    <x v="138"/>
    <x v="83"/>
    <x v="109"/>
    <x v="21"/>
    <x v="0"/>
    <x v="0"/>
    <x v="0"/>
    <x v="4"/>
    <x v="121"/>
    <x v="144"/>
    <x v="0"/>
    <x v="0"/>
    <x v="0"/>
    <x v="1"/>
    <x v="0"/>
  </r>
  <r>
    <x v="7"/>
    <x v="3"/>
    <x v="4"/>
    <x v="1"/>
    <x v="3"/>
    <x v="4"/>
    <x v="4"/>
    <x v="4"/>
    <x v="4"/>
    <x v="0"/>
    <x v="177"/>
    <x v="177"/>
    <x v="159"/>
    <x v="139"/>
    <x v="84"/>
    <x v="171"/>
    <x v="17"/>
    <x v="0"/>
    <x v="84"/>
    <x v="14"/>
    <x v="1"/>
    <x v="11"/>
    <x v="145"/>
    <x v="0"/>
    <x v="0"/>
    <x v="20"/>
    <x v="1"/>
    <x v="3"/>
  </r>
  <r>
    <x v="7"/>
    <x v="5"/>
    <x v="6"/>
    <x v="1"/>
    <x v="5"/>
    <x v="6"/>
    <x v="6"/>
    <x v="6"/>
    <x v="6"/>
    <x v="0"/>
    <x v="178"/>
    <x v="178"/>
    <x v="160"/>
    <x v="140"/>
    <x v="85"/>
    <x v="172"/>
    <x v="8"/>
    <x v="0"/>
    <x v="75"/>
    <x v="58"/>
    <x v="3"/>
    <x v="122"/>
    <x v="88"/>
    <x v="0"/>
    <x v="0"/>
    <x v="18"/>
    <x v="1"/>
    <x v="5"/>
  </r>
  <r>
    <x v="7"/>
    <x v="3"/>
    <x v="7"/>
    <x v="2"/>
    <x v="3"/>
    <x v="7"/>
    <x v="7"/>
    <x v="7"/>
    <x v="7"/>
    <x v="0"/>
    <x v="179"/>
    <x v="179"/>
    <x v="161"/>
    <x v="19"/>
    <x v="80"/>
    <x v="173"/>
    <x v="104"/>
    <x v="4"/>
    <x v="12"/>
    <x v="22"/>
    <x v="6"/>
    <x v="123"/>
    <x v="146"/>
    <x v="0"/>
    <x v="0"/>
    <x v="11"/>
    <x v="1"/>
    <x v="3"/>
  </r>
  <r>
    <x v="7"/>
    <x v="6"/>
    <x v="8"/>
    <x v="2"/>
    <x v="6"/>
    <x v="8"/>
    <x v="8"/>
    <x v="8"/>
    <x v="8"/>
    <x v="0"/>
    <x v="180"/>
    <x v="180"/>
    <x v="162"/>
    <x v="18"/>
    <x v="86"/>
    <x v="174"/>
    <x v="50"/>
    <x v="0"/>
    <x v="85"/>
    <x v="11"/>
    <x v="4"/>
    <x v="124"/>
    <x v="147"/>
    <x v="0"/>
    <x v="0"/>
    <x v="20"/>
    <x v="1"/>
    <x v="6"/>
  </r>
  <r>
    <x v="7"/>
    <x v="7"/>
    <x v="9"/>
    <x v="1"/>
    <x v="7"/>
    <x v="9"/>
    <x v="9"/>
    <x v="9"/>
    <x v="9"/>
    <x v="0"/>
    <x v="181"/>
    <x v="181"/>
    <x v="158"/>
    <x v="141"/>
    <x v="10"/>
    <x v="175"/>
    <x v="20"/>
    <x v="1"/>
    <x v="20"/>
    <x v="22"/>
    <x v="2"/>
    <x v="125"/>
    <x v="37"/>
    <x v="0"/>
    <x v="0"/>
    <x v="0"/>
    <x v="1"/>
    <x v="7"/>
  </r>
  <r>
    <x v="7"/>
    <x v="8"/>
    <x v="10"/>
    <x v="1"/>
    <x v="8"/>
    <x v="10"/>
    <x v="10"/>
    <x v="10"/>
    <x v="10"/>
    <x v="0"/>
    <x v="182"/>
    <x v="182"/>
    <x v="163"/>
    <x v="142"/>
    <x v="46"/>
    <x v="176"/>
    <x v="27"/>
    <x v="1"/>
    <x v="71"/>
    <x v="61"/>
    <x v="6"/>
    <x v="126"/>
    <x v="96"/>
    <x v="0"/>
    <x v="0"/>
    <x v="13"/>
    <x v="1"/>
    <x v="8"/>
  </r>
  <r>
    <x v="7"/>
    <x v="11"/>
    <x v="13"/>
    <x v="1"/>
    <x v="11"/>
    <x v="13"/>
    <x v="13"/>
    <x v="13"/>
    <x v="13"/>
    <x v="0"/>
    <x v="183"/>
    <x v="183"/>
    <x v="164"/>
    <x v="143"/>
    <x v="30"/>
    <x v="177"/>
    <x v="31"/>
    <x v="1"/>
    <x v="27"/>
    <x v="36"/>
    <x v="4"/>
    <x v="127"/>
    <x v="125"/>
    <x v="0"/>
    <x v="0"/>
    <x v="11"/>
    <x v="1"/>
    <x v="11"/>
  </r>
  <r>
    <x v="7"/>
    <x v="6"/>
    <x v="14"/>
    <x v="1"/>
    <x v="6"/>
    <x v="14"/>
    <x v="14"/>
    <x v="14"/>
    <x v="14"/>
    <x v="0"/>
    <x v="184"/>
    <x v="184"/>
    <x v="165"/>
    <x v="137"/>
    <x v="30"/>
    <x v="178"/>
    <x v="2"/>
    <x v="0"/>
    <x v="54"/>
    <x v="2"/>
    <x v="2"/>
    <x v="41"/>
    <x v="148"/>
    <x v="0"/>
    <x v="0"/>
    <x v="0"/>
    <x v="1"/>
    <x v="6"/>
  </r>
  <r>
    <x v="7"/>
    <x v="12"/>
    <x v="15"/>
    <x v="1"/>
    <x v="12"/>
    <x v="15"/>
    <x v="15"/>
    <x v="15"/>
    <x v="15"/>
    <x v="0"/>
    <x v="185"/>
    <x v="185"/>
    <x v="166"/>
    <x v="144"/>
    <x v="33"/>
    <x v="179"/>
    <x v="93"/>
    <x v="0"/>
    <x v="22"/>
    <x v="2"/>
    <x v="2"/>
    <x v="61"/>
    <x v="149"/>
    <x v="0"/>
    <x v="0"/>
    <x v="7"/>
    <x v="16"/>
    <x v="12"/>
  </r>
  <r>
    <x v="7"/>
    <x v="13"/>
    <x v="16"/>
    <x v="1"/>
    <x v="13"/>
    <x v="16"/>
    <x v="16"/>
    <x v="16"/>
    <x v="16"/>
    <x v="0"/>
    <x v="186"/>
    <x v="72"/>
    <x v="167"/>
    <x v="145"/>
    <x v="87"/>
    <x v="180"/>
    <x v="105"/>
    <x v="1"/>
    <x v="66"/>
    <x v="32"/>
    <x v="0"/>
    <x v="128"/>
    <x v="150"/>
    <x v="0"/>
    <x v="0"/>
    <x v="7"/>
    <x v="0"/>
    <x v="13"/>
  </r>
  <r>
    <x v="7"/>
    <x v="12"/>
    <x v="17"/>
    <x v="2"/>
    <x v="12"/>
    <x v="17"/>
    <x v="17"/>
    <x v="17"/>
    <x v="17"/>
    <x v="0"/>
    <x v="187"/>
    <x v="186"/>
    <x v="168"/>
    <x v="7"/>
    <x v="63"/>
    <x v="181"/>
    <x v="106"/>
    <x v="1"/>
    <x v="86"/>
    <x v="15"/>
    <x v="11"/>
    <x v="129"/>
    <x v="151"/>
    <x v="0"/>
    <x v="0"/>
    <x v="15"/>
    <x v="5"/>
    <x v="12"/>
  </r>
  <r>
    <x v="7"/>
    <x v="11"/>
    <x v="18"/>
    <x v="2"/>
    <x v="11"/>
    <x v="18"/>
    <x v="18"/>
    <x v="18"/>
    <x v="18"/>
    <x v="0"/>
    <x v="23"/>
    <x v="187"/>
    <x v="169"/>
    <x v="128"/>
    <x v="88"/>
    <x v="182"/>
    <x v="107"/>
    <x v="1"/>
    <x v="87"/>
    <x v="31"/>
    <x v="4"/>
    <x v="120"/>
    <x v="120"/>
    <x v="0"/>
    <x v="0"/>
    <x v="16"/>
    <x v="1"/>
    <x v="11"/>
  </r>
  <r>
    <x v="7"/>
    <x v="8"/>
    <x v="19"/>
    <x v="2"/>
    <x v="8"/>
    <x v="19"/>
    <x v="19"/>
    <x v="19"/>
    <x v="19"/>
    <x v="0"/>
    <x v="188"/>
    <x v="188"/>
    <x v="170"/>
    <x v="146"/>
    <x v="89"/>
    <x v="183"/>
    <x v="45"/>
    <x v="4"/>
    <x v="7"/>
    <x v="62"/>
    <x v="1"/>
    <x v="104"/>
    <x v="152"/>
    <x v="0"/>
    <x v="0"/>
    <x v="18"/>
    <x v="0"/>
    <x v="8"/>
  </r>
  <r>
    <x v="7"/>
    <x v="7"/>
    <x v="20"/>
    <x v="2"/>
    <x v="7"/>
    <x v="20"/>
    <x v="20"/>
    <x v="20"/>
    <x v="20"/>
    <x v="0"/>
    <x v="189"/>
    <x v="189"/>
    <x v="133"/>
    <x v="147"/>
    <x v="9"/>
    <x v="184"/>
    <x v="108"/>
    <x v="1"/>
    <x v="8"/>
    <x v="58"/>
    <x v="2"/>
    <x v="130"/>
    <x v="153"/>
    <x v="0"/>
    <x v="0"/>
    <x v="0"/>
    <x v="1"/>
    <x v="7"/>
  </r>
  <r>
    <x v="7"/>
    <x v="14"/>
    <x v="21"/>
    <x v="1"/>
    <x v="14"/>
    <x v="21"/>
    <x v="21"/>
    <x v="21"/>
    <x v="21"/>
    <x v="0"/>
    <x v="190"/>
    <x v="190"/>
    <x v="171"/>
    <x v="148"/>
    <x v="90"/>
    <x v="185"/>
    <x v="5"/>
    <x v="0"/>
    <x v="32"/>
    <x v="2"/>
    <x v="2"/>
    <x v="2"/>
    <x v="24"/>
    <x v="0"/>
    <x v="0"/>
    <x v="0"/>
    <x v="1"/>
    <x v="14"/>
  </r>
  <r>
    <x v="7"/>
    <x v="15"/>
    <x v="22"/>
    <x v="1"/>
    <x v="15"/>
    <x v="22"/>
    <x v="22"/>
    <x v="22"/>
    <x v="22"/>
    <x v="0"/>
    <x v="191"/>
    <x v="191"/>
    <x v="172"/>
    <x v="92"/>
    <x v="22"/>
    <x v="186"/>
    <x v="105"/>
    <x v="0"/>
    <x v="13"/>
    <x v="63"/>
    <x v="2"/>
    <x v="131"/>
    <x v="154"/>
    <x v="0"/>
    <x v="0"/>
    <x v="2"/>
    <x v="1"/>
    <x v="15"/>
  </r>
  <r>
    <x v="7"/>
    <x v="14"/>
    <x v="23"/>
    <x v="1"/>
    <x v="16"/>
    <x v="23"/>
    <x v="23"/>
    <x v="23"/>
    <x v="23"/>
    <x v="0"/>
    <x v="192"/>
    <x v="192"/>
    <x v="173"/>
    <x v="149"/>
    <x v="81"/>
    <x v="187"/>
    <x v="11"/>
    <x v="0"/>
    <x v="84"/>
    <x v="60"/>
    <x v="4"/>
    <x v="132"/>
    <x v="155"/>
    <x v="0"/>
    <x v="0"/>
    <x v="18"/>
    <x v="1"/>
    <x v="16"/>
  </r>
  <r>
    <x v="7"/>
    <x v="16"/>
    <x v="24"/>
    <x v="1"/>
    <x v="17"/>
    <x v="24"/>
    <x v="24"/>
    <x v="24"/>
    <x v="24"/>
    <x v="0"/>
    <x v="193"/>
    <x v="193"/>
    <x v="174"/>
    <x v="150"/>
    <x v="0"/>
    <x v="188"/>
    <x v="109"/>
    <x v="1"/>
    <x v="71"/>
    <x v="40"/>
    <x v="10"/>
    <x v="133"/>
    <x v="156"/>
    <x v="0"/>
    <x v="0"/>
    <x v="1"/>
    <x v="1"/>
    <x v="17"/>
  </r>
  <r>
    <x v="7"/>
    <x v="17"/>
    <x v="25"/>
    <x v="1"/>
    <x v="18"/>
    <x v="25"/>
    <x v="25"/>
    <x v="25"/>
    <x v="25"/>
    <x v="0"/>
    <x v="194"/>
    <x v="194"/>
    <x v="175"/>
    <x v="151"/>
    <x v="51"/>
    <x v="189"/>
    <x v="41"/>
    <x v="1"/>
    <x v="67"/>
    <x v="0"/>
    <x v="1"/>
    <x v="56"/>
    <x v="157"/>
    <x v="0"/>
    <x v="0"/>
    <x v="3"/>
    <x v="1"/>
    <x v="18"/>
  </r>
  <r>
    <x v="7"/>
    <x v="18"/>
    <x v="26"/>
    <x v="1"/>
    <x v="19"/>
    <x v="26"/>
    <x v="26"/>
    <x v="26"/>
    <x v="26"/>
    <x v="0"/>
    <x v="195"/>
    <x v="195"/>
    <x v="176"/>
    <x v="152"/>
    <x v="16"/>
    <x v="190"/>
    <x v="110"/>
    <x v="4"/>
    <x v="9"/>
    <x v="33"/>
    <x v="1"/>
    <x v="134"/>
    <x v="158"/>
    <x v="0"/>
    <x v="0"/>
    <x v="11"/>
    <x v="3"/>
    <x v="19"/>
  </r>
  <r>
    <x v="7"/>
    <x v="19"/>
    <x v="27"/>
    <x v="1"/>
    <x v="20"/>
    <x v="27"/>
    <x v="27"/>
    <x v="27"/>
    <x v="27"/>
    <x v="0"/>
    <x v="196"/>
    <x v="196"/>
    <x v="177"/>
    <x v="153"/>
    <x v="51"/>
    <x v="191"/>
    <x v="111"/>
    <x v="0"/>
    <x v="58"/>
    <x v="27"/>
    <x v="1"/>
    <x v="135"/>
    <x v="159"/>
    <x v="0"/>
    <x v="0"/>
    <x v="6"/>
    <x v="1"/>
    <x v="20"/>
  </r>
  <r>
    <x v="7"/>
    <x v="20"/>
    <x v="28"/>
    <x v="1"/>
    <x v="21"/>
    <x v="28"/>
    <x v="28"/>
    <x v="28"/>
    <x v="28"/>
    <x v="0"/>
    <x v="197"/>
    <x v="197"/>
    <x v="178"/>
    <x v="154"/>
    <x v="16"/>
    <x v="192"/>
    <x v="55"/>
    <x v="0"/>
    <x v="11"/>
    <x v="22"/>
    <x v="1"/>
    <x v="12"/>
    <x v="112"/>
    <x v="0"/>
    <x v="0"/>
    <x v="1"/>
    <x v="1"/>
    <x v="21"/>
  </r>
  <r>
    <x v="8"/>
    <x v="0"/>
    <x v="0"/>
    <x v="0"/>
    <x v="0"/>
    <x v="0"/>
    <x v="0"/>
    <x v="0"/>
    <x v="0"/>
    <x v="0"/>
    <x v="198"/>
    <x v="198"/>
    <x v="158"/>
    <x v="6"/>
    <x v="91"/>
    <x v="193"/>
    <x v="80"/>
    <x v="0"/>
    <x v="66"/>
    <x v="0"/>
    <x v="2"/>
    <x v="136"/>
    <x v="160"/>
    <x v="0"/>
    <x v="0"/>
    <x v="10"/>
    <x v="11"/>
    <x v="0"/>
  </r>
  <r>
    <x v="8"/>
    <x v="1"/>
    <x v="1"/>
    <x v="1"/>
    <x v="1"/>
    <x v="1"/>
    <x v="1"/>
    <x v="1"/>
    <x v="1"/>
    <x v="0"/>
    <x v="199"/>
    <x v="199"/>
    <x v="179"/>
    <x v="155"/>
    <x v="11"/>
    <x v="194"/>
    <x v="24"/>
    <x v="0"/>
    <x v="21"/>
    <x v="18"/>
    <x v="4"/>
    <x v="137"/>
    <x v="161"/>
    <x v="0"/>
    <x v="0"/>
    <x v="1"/>
    <x v="1"/>
    <x v="1"/>
  </r>
  <r>
    <x v="8"/>
    <x v="0"/>
    <x v="3"/>
    <x v="1"/>
    <x v="0"/>
    <x v="3"/>
    <x v="3"/>
    <x v="3"/>
    <x v="3"/>
    <x v="0"/>
    <x v="200"/>
    <x v="200"/>
    <x v="180"/>
    <x v="156"/>
    <x v="47"/>
    <x v="195"/>
    <x v="82"/>
    <x v="0"/>
    <x v="0"/>
    <x v="17"/>
    <x v="2"/>
    <x v="0"/>
    <x v="162"/>
    <x v="0"/>
    <x v="0"/>
    <x v="2"/>
    <x v="1"/>
    <x v="0"/>
  </r>
  <r>
    <x v="8"/>
    <x v="3"/>
    <x v="4"/>
    <x v="1"/>
    <x v="3"/>
    <x v="4"/>
    <x v="4"/>
    <x v="4"/>
    <x v="4"/>
    <x v="0"/>
    <x v="201"/>
    <x v="201"/>
    <x v="181"/>
    <x v="157"/>
    <x v="25"/>
    <x v="196"/>
    <x v="68"/>
    <x v="0"/>
    <x v="34"/>
    <x v="0"/>
    <x v="1"/>
    <x v="93"/>
    <x v="163"/>
    <x v="0"/>
    <x v="0"/>
    <x v="11"/>
    <x v="1"/>
    <x v="3"/>
  </r>
  <r>
    <x v="8"/>
    <x v="5"/>
    <x v="6"/>
    <x v="1"/>
    <x v="5"/>
    <x v="6"/>
    <x v="6"/>
    <x v="6"/>
    <x v="6"/>
    <x v="0"/>
    <x v="202"/>
    <x v="202"/>
    <x v="182"/>
    <x v="158"/>
    <x v="2"/>
    <x v="176"/>
    <x v="26"/>
    <x v="0"/>
    <x v="15"/>
    <x v="11"/>
    <x v="1"/>
    <x v="138"/>
    <x v="43"/>
    <x v="0"/>
    <x v="0"/>
    <x v="21"/>
    <x v="1"/>
    <x v="5"/>
  </r>
  <r>
    <x v="8"/>
    <x v="3"/>
    <x v="7"/>
    <x v="2"/>
    <x v="3"/>
    <x v="7"/>
    <x v="7"/>
    <x v="7"/>
    <x v="7"/>
    <x v="0"/>
    <x v="203"/>
    <x v="203"/>
    <x v="183"/>
    <x v="159"/>
    <x v="66"/>
    <x v="197"/>
    <x v="53"/>
    <x v="0"/>
    <x v="4"/>
    <x v="50"/>
    <x v="2"/>
    <x v="139"/>
    <x v="119"/>
    <x v="0"/>
    <x v="0"/>
    <x v="7"/>
    <x v="1"/>
    <x v="3"/>
  </r>
  <r>
    <x v="8"/>
    <x v="6"/>
    <x v="8"/>
    <x v="2"/>
    <x v="6"/>
    <x v="8"/>
    <x v="8"/>
    <x v="8"/>
    <x v="8"/>
    <x v="0"/>
    <x v="204"/>
    <x v="204"/>
    <x v="184"/>
    <x v="160"/>
    <x v="92"/>
    <x v="198"/>
    <x v="112"/>
    <x v="4"/>
    <x v="4"/>
    <x v="53"/>
    <x v="3"/>
    <x v="140"/>
    <x v="164"/>
    <x v="0"/>
    <x v="0"/>
    <x v="3"/>
    <x v="0"/>
    <x v="6"/>
  </r>
  <r>
    <x v="8"/>
    <x v="8"/>
    <x v="10"/>
    <x v="1"/>
    <x v="8"/>
    <x v="10"/>
    <x v="10"/>
    <x v="10"/>
    <x v="10"/>
    <x v="0"/>
    <x v="205"/>
    <x v="205"/>
    <x v="185"/>
    <x v="161"/>
    <x v="31"/>
    <x v="199"/>
    <x v="93"/>
    <x v="1"/>
    <x v="68"/>
    <x v="64"/>
    <x v="3"/>
    <x v="16"/>
    <x v="91"/>
    <x v="0"/>
    <x v="0"/>
    <x v="10"/>
    <x v="2"/>
    <x v="8"/>
  </r>
  <r>
    <x v="8"/>
    <x v="11"/>
    <x v="13"/>
    <x v="1"/>
    <x v="11"/>
    <x v="13"/>
    <x v="13"/>
    <x v="13"/>
    <x v="13"/>
    <x v="0"/>
    <x v="196"/>
    <x v="206"/>
    <x v="186"/>
    <x v="162"/>
    <x v="9"/>
    <x v="200"/>
    <x v="12"/>
    <x v="0"/>
    <x v="88"/>
    <x v="51"/>
    <x v="2"/>
    <x v="102"/>
    <x v="165"/>
    <x v="0"/>
    <x v="0"/>
    <x v="10"/>
    <x v="1"/>
    <x v="11"/>
  </r>
  <r>
    <x v="8"/>
    <x v="12"/>
    <x v="15"/>
    <x v="1"/>
    <x v="12"/>
    <x v="15"/>
    <x v="15"/>
    <x v="15"/>
    <x v="15"/>
    <x v="0"/>
    <x v="206"/>
    <x v="207"/>
    <x v="167"/>
    <x v="163"/>
    <x v="32"/>
    <x v="201"/>
    <x v="81"/>
    <x v="0"/>
    <x v="59"/>
    <x v="17"/>
    <x v="1"/>
    <x v="141"/>
    <x v="166"/>
    <x v="0"/>
    <x v="0"/>
    <x v="10"/>
    <x v="1"/>
    <x v="12"/>
  </r>
  <r>
    <x v="8"/>
    <x v="13"/>
    <x v="16"/>
    <x v="1"/>
    <x v="13"/>
    <x v="16"/>
    <x v="16"/>
    <x v="16"/>
    <x v="16"/>
    <x v="0"/>
    <x v="207"/>
    <x v="208"/>
    <x v="111"/>
    <x v="164"/>
    <x v="5"/>
    <x v="202"/>
    <x v="20"/>
    <x v="1"/>
    <x v="21"/>
    <x v="32"/>
    <x v="2"/>
    <x v="142"/>
    <x v="167"/>
    <x v="0"/>
    <x v="0"/>
    <x v="18"/>
    <x v="3"/>
    <x v="13"/>
  </r>
  <r>
    <x v="8"/>
    <x v="12"/>
    <x v="17"/>
    <x v="2"/>
    <x v="12"/>
    <x v="17"/>
    <x v="17"/>
    <x v="17"/>
    <x v="17"/>
    <x v="0"/>
    <x v="208"/>
    <x v="209"/>
    <x v="187"/>
    <x v="165"/>
    <x v="72"/>
    <x v="203"/>
    <x v="113"/>
    <x v="1"/>
    <x v="89"/>
    <x v="51"/>
    <x v="8"/>
    <x v="143"/>
    <x v="168"/>
    <x v="0"/>
    <x v="0"/>
    <x v="9"/>
    <x v="9"/>
    <x v="12"/>
  </r>
  <r>
    <x v="8"/>
    <x v="11"/>
    <x v="18"/>
    <x v="2"/>
    <x v="11"/>
    <x v="18"/>
    <x v="18"/>
    <x v="18"/>
    <x v="18"/>
    <x v="0"/>
    <x v="209"/>
    <x v="210"/>
    <x v="188"/>
    <x v="34"/>
    <x v="4"/>
    <x v="204"/>
    <x v="47"/>
    <x v="4"/>
    <x v="90"/>
    <x v="15"/>
    <x v="1"/>
    <x v="144"/>
    <x v="137"/>
    <x v="0"/>
    <x v="0"/>
    <x v="11"/>
    <x v="1"/>
    <x v="11"/>
  </r>
  <r>
    <x v="8"/>
    <x v="8"/>
    <x v="19"/>
    <x v="2"/>
    <x v="8"/>
    <x v="19"/>
    <x v="19"/>
    <x v="19"/>
    <x v="19"/>
    <x v="0"/>
    <x v="210"/>
    <x v="211"/>
    <x v="184"/>
    <x v="47"/>
    <x v="36"/>
    <x v="205"/>
    <x v="45"/>
    <x v="1"/>
    <x v="40"/>
    <x v="65"/>
    <x v="3"/>
    <x v="145"/>
    <x v="138"/>
    <x v="0"/>
    <x v="0"/>
    <x v="11"/>
    <x v="2"/>
    <x v="8"/>
  </r>
  <r>
    <x v="8"/>
    <x v="7"/>
    <x v="20"/>
    <x v="2"/>
    <x v="7"/>
    <x v="20"/>
    <x v="20"/>
    <x v="20"/>
    <x v="20"/>
    <x v="0"/>
    <x v="211"/>
    <x v="212"/>
    <x v="189"/>
    <x v="58"/>
    <x v="55"/>
    <x v="206"/>
    <x v="97"/>
    <x v="0"/>
    <x v="71"/>
    <x v="31"/>
    <x v="2"/>
    <x v="146"/>
    <x v="169"/>
    <x v="0"/>
    <x v="0"/>
    <x v="10"/>
    <x v="1"/>
    <x v="7"/>
  </r>
  <r>
    <x v="8"/>
    <x v="14"/>
    <x v="21"/>
    <x v="1"/>
    <x v="14"/>
    <x v="21"/>
    <x v="21"/>
    <x v="21"/>
    <x v="21"/>
    <x v="0"/>
    <x v="212"/>
    <x v="213"/>
    <x v="19"/>
    <x v="166"/>
    <x v="93"/>
    <x v="207"/>
    <x v="5"/>
    <x v="0"/>
    <x v="2"/>
    <x v="2"/>
    <x v="2"/>
    <x v="5"/>
    <x v="5"/>
    <x v="0"/>
    <x v="0"/>
    <x v="0"/>
    <x v="1"/>
    <x v="14"/>
  </r>
  <r>
    <x v="8"/>
    <x v="15"/>
    <x v="22"/>
    <x v="1"/>
    <x v="15"/>
    <x v="22"/>
    <x v="22"/>
    <x v="22"/>
    <x v="22"/>
    <x v="0"/>
    <x v="213"/>
    <x v="214"/>
    <x v="190"/>
    <x v="46"/>
    <x v="30"/>
    <x v="208"/>
    <x v="69"/>
    <x v="0"/>
    <x v="33"/>
    <x v="0"/>
    <x v="2"/>
    <x v="40"/>
    <x v="170"/>
    <x v="0"/>
    <x v="0"/>
    <x v="0"/>
    <x v="1"/>
    <x v="15"/>
  </r>
  <r>
    <x v="8"/>
    <x v="14"/>
    <x v="23"/>
    <x v="1"/>
    <x v="16"/>
    <x v="23"/>
    <x v="23"/>
    <x v="23"/>
    <x v="23"/>
    <x v="0"/>
    <x v="214"/>
    <x v="215"/>
    <x v="191"/>
    <x v="84"/>
    <x v="1"/>
    <x v="209"/>
    <x v="20"/>
    <x v="1"/>
    <x v="58"/>
    <x v="23"/>
    <x v="1"/>
    <x v="94"/>
    <x v="41"/>
    <x v="0"/>
    <x v="0"/>
    <x v="10"/>
    <x v="1"/>
    <x v="16"/>
  </r>
  <r>
    <x v="8"/>
    <x v="16"/>
    <x v="24"/>
    <x v="1"/>
    <x v="17"/>
    <x v="24"/>
    <x v="24"/>
    <x v="24"/>
    <x v="24"/>
    <x v="0"/>
    <x v="215"/>
    <x v="216"/>
    <x v="192"/>
    <x v="167"/>
    <x v="9"/>
    <x v="210"/>
    <x v="114"/>
    <x v="3"/>
    <x v="44"/>
    <x v="25"/>
    <x v="10"/>
    <x v="109"/>
    <x v="171"/>
    <x v="0"/>
    <x v="0"/>
    <x v="24"/>
    <x v="1"/>
    <x v="17"/>
  </r>
  <r>
    <x v="8"/>
    <x v="17"/>
    <x v="25"/>
    <x v="1"/>
    <x v="18"/>
    <x v="25"/>
    <x v="25"/>
    <x v="25"/>
    <x v="25"/>
    <x v="0"/>
    <x v="216"/>
    <x v="217"/>
    <x v="193"/>
    <x v="168"/>
    <x v="41"/>
    <x v="211"/>
    <x v="20"/>
    <x v="0"/>
    <x v="58"/>
    <x v="0"/>
    <x v="3"/>
    <x v="106"/>
    <x v="53"/>
    <x v="0"/>
    <x v="0"/>
    <x v="10"/>
    <x v="1"/>
    <x v="18"/>
  </r>
  <r>
    <x v="8"/>
    <x v="18"/>
    <x v="26"/>
    <x v="1"/>
    <x v="19"/>
    <x v="26"/>
    <x v="26"/>
    <x v="26"/>
    <x v="26"/>
    <x v="0"/>
    <x v="217"/>
    <x v="218"/>
    <x v="194"/>
    <x v="169"/>
    <x v="31"/>
    <x v="212"/>
    <x v="115"/>
    <x v="1"/>
    <x v="1"/>
    <x v="10"/>
    <x v="2"/>
    <x v="63"/>
    <x v="172"/>
    <x v="0"/>
    <x v="0"/>
    <x v="11"/>
    <x v="1"/>
    <x v="19"/>
  </r>
  <r>
    <x v="8"/>
    <x v="19"/>
    <x v="27"/>
    <x v="1"/>
    <x v="20"/>
    <x v="27"/>
    <x v="27"/>
    <x v="27"/>
    <x v="27"/>
    <x v="0"/>
    <x v="218"/>
    <x v="219"/>
    <x v="195"/>
    <x v="170"/>
    <x v="51"/>
    <x v="213"/>
    <x v="93"/>
    <x v="1"/>
    <x v="1"/>
    <x v="33"/>
    <x v="6"/>
    <x v="147"/>
    <x v="173"/>
    <x v="0"/>
    <x v="0"/>
    <x v="18"/>
    <x v="1"/>
    <x v="20"/>
  </r>
  <r>
    <x v="8"/>
    <x v="20"/>
    <x v="28"/>
    <x v="1"/>
    <x v="21"/>
    <x v="28"/>
    <x v="28"/>
    <x v="28"/>
    <x v="28"/>
    <x v="0"/>
    <x v="219"/>
    <x v="220"/>
    <x v="90"/>
    <x v="171"/>
    <x v="46"/>
    <x v="214"/>
    <x v="10"/>
    <x v="1"/>
    <x v="29"/>
    <x v="4"/>
    <x v="4"/>
    <x v="38"/>
    <x v="22"/>
    <x v="0"/>
    <x v="0"/>
    <x v="2"/>
    <x v="0"/>
    <x v="21"/>
  </r>
  <r>
    <x v="8"/>
    <x v="18"/>
    <x v="29"/>
    <x v="2"/>
    <x v="19"/>
    <x v="29"/>
    <x v="29"/>
    <x v="29"/>
    <x v="29"/>
    <x v="0"/>
    <x v="220"/>
    <x v="221"/>
    <x v="102"/>
    <x v="172"/>
    <x v="54"/>
    <x v="215"/>
    <x v="116"/>
    <x v="0"/>
    <x v="9"/>
    <x v="15"/>
    <x v="4"/>
    <x v="47"/>
    <x v="32"/>
    <x v="0"/>
    <x v="0"/>
    <x v="7"/>
    <x v="0"/>
    <x v="19"/>
  </r>
  <r>
    <x v="8"/>
    <x v="16"/>
    <x v="30"/>
    <x v="2"/>
    <x v="17"/>
    <x v="30"/>
    <x v="30"/>
    <x v="30"/>
    <x v="30"/>
    <x v="0"/>
    <x v="221"/>
    <x v="222"/>
    <x v="196"/>
    <x v="42"/>
    <x v="64"/>
    <x v="216"/>
    <x v="117"/>
    <x v="3"/>
    <x v="53"/>
    <x v="54"/>
    <x v="3"/>
    <x v="148"/>
    <x v="174"/>
    <x v="0"/>
    <x v="0"/>
    <x v="13"/>
    <x v="1"/>
    <x v="17"/>
  </r>
  <r>
    <x v="9"/>
    <x v="0"/>
    <x v="0"/>
    <x v="0"/>
    <x v="0"/>
    <x v="0"/>
    <x v="0"/>
    <x v="0"/>
    <x v="0"/>
    <x v="0"/>
    <x v="222"/>
    <x v="223"/>
    <x v="82"/>
    <x v="99"/>
    <x v="94"/>
    <x v="217"/>
    <x v="71"/>
    <x v="0"/>
    <x v="54"/>
    <x v="2"/>
    <x v="4"/>
    <x v="81"/>
    <x v="175"/>
    <x v="0"/>
    <x v="0"/>
    <x v="0"/>
    <x v="1"/>
    <x v="0"/>
  </r>
  <r>
    <x v="9"/>
    <x v="1"/>
    <x v="1"/>
    <x v="1"/>
    <x v="1"/>
    <x v="1"/>
    <x v="1"/>
    <x v="1"/>
    <x v="1"/>
    <x v="0"/>
    <x v="223"/>
    <x v="224"/>
    <x v="197"/>
    <x v="173"/>
    <x v="81"/>
    <x v="33"/>
    <x v="19"/>
    <x v="1"/>
    <x v="0"/>
    <x v="7"/>
    <x v="3"/>
    <x v="149"/>
    <x v="176"/>
    <x v="0"/>
    <x v="0"/>
    <x v="4"/>
    <x v="1"/>
    <x v="1"/>
  </r>
  <r>
    <x v="9"/>
    <x v="0"/>
    <x v="3"/>
    <x v="1"/>
    <x v="0"/>
    <x v="3"/>
    <x v="3"/>
    <x v="3"/>
    <x v="3"/>
    <x v="0"/>
    <x v="224"/>
    <x v="225"/>
    <x v="198"/>
    <x v="33"/>
    <x v="37"/>
    <x v="218"/>
    <x v="39"/>
    <x v="0"/>
    <x v="65"/>
    <x v="37"/>
    <x v="2"/>
    <x v="150"/>
    <x v="177"/>
    <x v="0"/>
    <x v="0"/>
    <x v="0"/>
    <x v="0"/>
    <x v="0"/>
  </r>
  <r>
    <x v="9"/>
    <x v="3"/>
    <x v="4"/>
    <x v="1"/>
    <x v="3"/>
    <x v="4"/>
    <x v="4"/>
    <x v="4"/>
    <x v="4"/>
    <x v="0"/>
    <x v="225"/>
    <x v="226"/>
    <x v="199"/>
    <x v="174"/>
    <x v="72"/>
    <x v="207"/>
    <x v="12"/>
    <x v="0"/>
    <x v="9"/>
    <x v="2"/>
    <x v="2"/>
    <x v="74"/>
    <x v="178"/>
    <x v="0"/>
    <x v="0"/>
    <x v="13"/>
    <x v="17"/>
    <x v="3"/>
  </r>
  <r>
    <x v="9"/>
    <x v="5"/>
    <x v="6"/>
    <x v="1"/>
    <x v="5"/>
    <x v="6"/>
    <x v="6"/>
    <x v="6"/>
    <x v="6"/>
    <x v="0"/>
    <x v="226"/>
    <x v="227"/>
    <x v="200"/>
    <x v="140"/>
    <x v="56"/>
    <x v="219"/>
    <x v="60"/>
    <x v="0"/>
    <x v="62"/>
    <x v="66"/>
    <x v="4"/>
    <x v="151"/>
    <x v="149"/>
    <x v="0"/>
    <x v="0"/>
    <x v="13"/>
    <x v="1"/>
    <x v="5"/>
  </r>
  <r>
    <x v="9"/>
    <x v="3"/>
    <x v="7"/>
    <x v="2"/>
    <x v="3"/>
    <x v="7"/>
    <x v="7"/>
    <x v="7"/>
    <x v="7"/>
    <x v="0"/>
    <x v="227"/>
    <x v="228"/>
    <x v="201"/>
    <x v="175"/>
    <x v="7"/>
    <x v="220"/>
    <x v="53"/>
    <x v="4"/>
    <x v="71"/>
    <x v="17"/>
    <x v="2"/>
    <x v="58"/>
    <x v="179"/>
    <x v="0"/>
    <x v="0"/>
    <x v="11"/>
    <x v="11"/>
    <x v="3"/>
  </r>
  <r>
    <x v="9"/>
    <x v="6"/>
    <x v="8"/>
    <x v="2"/>
    <x v="6"/>
    <x v="8"/>
    <x v="8"/>
    <x v="8"/>
    <x v="8"/>
    <x v="0"/>
    <x v="228"/>
    <x v="229"/>
    <x v="13"/>
    <x v="46"/>
    <x v="95"/>
    <x v="221"/>
    <x v="9"/>
    <x v="0"/>
    <x v="84"/>
    <x v="33"/>
    <x v="6"/>
    <x v="152"/>
    <x v="180"/>
    <x v="0"/>
    <x v="0"/>
    <x v="18"/>
    <x v="0"/>
    <x v="6"/>
  </r>
  <r>
    <x v="9"/>
    <x v="8"/>
    <x v="10"/>
    <x v="1"/>
    <x v="8"/>
    <x v="10"/>
    <x v="10"/>
    <x v="10"/>
    <x v="10"/>
    <x v="0"/>
    <x v="229"/>
    <x v="230"/>
    <x v="202"/>
    <x v="176"/>
    <x v="5"/>
    <x v="149"/>
    <x v="70"/>
    <x v="0"/>
    <x v="0"/>
    <x v="67"/>
    <x v="5"/>
    <x v="153"/>
    <x v="181"/>
    <x v="0"/>
    <x v="0"/>
    <x v="2"/>
    <x v="1"/>
    <x v="8"/>
  </r>
  <r>
    <x v="9"/>
    <x v="11"/>
    <x v="13"/>
    <x v="1"/>
    <x v="11"/>
    <x v="13"/>
    <x v="13"/>
    <x v="13"/>
    <x v="13"/>
    <x v="0"/>
    <x v="230"/>
    <x v="231"/>
    <x v="186"/>
    <x v="177"/>
    <x v="22"/>
    <x v="222"/>
    <x v="118"/>
    <x v="0"/>
    <x v="27"/>
    <x v="36"/>
    <x v="2"/>
    <x v="43"/>
    <x v="182"/>
    <x v="0"/>
    <x v="0"/>
    <x v="10"/>
    <x v="1"/>
    <x v="11"/>
  </r>
  <r>
    <x v="9"/>
    <x v="12"/>
    <x v="15"/>
    <x v="1"/>
    <x v="12"/>
    <x v="15"/>
    <x v="15"/>
    <x v="15"/>
    <x v="15"/>
    <x v="0"/>
    <x v="231"/>
    <x v="232"/>
    <x v="203"/>
    <x v="178"/>
    <x v="32"/>
    <x v="223"/>
    <x v="70"/>
    <x v="0"/>
    <x v="19"/>
    <x v="14"/>
    <x v="4"/>
    <x v="154"/>
    <x v="183"/>
    <x v="0"/>
    <x v="0"/>
    <x v="20"/>
    <x v="11"/>
    <x v="12"/>
  </r>
  <r>
    <x v="9"/>
    <x v="13"/>
    <x v="16"/>
    <x v="1"/>
    <x v="13"/>
    <x v="16"/>
    <x v="16"/>
    <x v="16"/>
    <x v="16"/>
    <x v="0"/>
    <x v="232"/>
    <x v="176"/>
    <x v="204"/>
    <x v="179"/>
    <x v="30"/>
    <x v="35"/>
    <x v="31"/>
    <x v="1"/>
    <x v="29"/>
    <x v="60"/>
    <x v="4"/>
    <x v="155"/>
    <x v="30"/>
    <x v="0"/>
    <x v="0"/>
    <x v="2"/>
    <x v="0"/>
    <x v="13"/>
  </r>
  <r>
    <x v="9"/>
    <x v="12"/>
    <x v="17"/>
    <x v="2"/>
    <x v="12"/>
    <x v="17"/>
    <x v="17"/>
    <x v="17"/>
    <x v="17"/>
    <x v="0"/>
    <x v="233"/>
    <x v="233"/>
    <x v="205"/>
    <x v="180"/>
    <x v="72"/>
    <x v="224"/>
    <x v="65"/>
    <x v="3"/>
    <x v="91"/>
    <x v="32"/>
    <x v="0"/>
    <x v="156"/>
    <x v="94"/>
    <x v="0"/>
    <x v="0"/>
    <x v="25"/>
    <x v="13"/>
    <x v="12"/>
  </r>
  <r>
    <x v="9"/>
    <x v="11"/>
    <x v="18"/>
    <x v="2"/>
    <x v="11"/>
    <x v="18"/>
    <x v="18"/>
    <x v="18"/>
    <x v="18"/>
    <x v="0"/>
    <x v="234"/>
    <x v="234"/>
    <x v="206"/>
    <x v="181"/>
    <x v="2"/>
    <x v="225"/>
    <x v="56"/>
    <x v="1"/>
    <x v="90"/>
    <x v="60"/>
    <x v="1"/>
    <x v="153"/>
    <x v="98"/>
    <x v="0"/>
    <x v="0"/>
    <x v="18"/>
    <x v="1"/>
    <x v="11"/>
  </r>
  <r>
    <x v="9"/>
    <x v="8"/>
    <x v="19"/>
    <x v="2"/>
    <x v="8"/>
    <x v="19"/>
    <x v="19"/>
    <x v="19"/>
    <x v="19"/>
    <x v="0"/>
    <x v="235"/>
    <x v="235"/>
    <x v="207"/>
    <x v="182"/>
    <x v="96"/>
    <x v="226"/>
    <x v="119"/>
    <x v="4"/>
    <x v="4"/>
    <x v="41"/>
    <x v="4"/>
    <x v="157"/>
    <x v="61"/>
    <x v="0"/>
    <x v="0"/>
    <x v="12"/>
    <x v="0"/>
    <x v="8"/>
  </r>
  <r>
    <x v="9"/>
    <x v="7"/>
    <x v="20"/>
    <x v="2"/>
    <x v="7"/>
    <x v="20"/>
    <x v="20"/>
    <x v="20"/>
    <x v="20"/>
    <x v="0"/>
    <x v="87"/>
    <x v="236"/>
    <x v="189"/>
    <x v="22"/>
    <x v="55"/>
    <x v="227"/>
    <x v="56"/>
    <x v="0"/>
    <x v="10"/>
    <x v="68"/>
    <x v="6"/>
    <x v="158"/>
    <x v="184"/>
    <x v="0"/>
    <x v="0"/>
    <x v="2"/>
    <x v="1"/>
    <x v="7"/>
  </r>
  <r>
    <x v="9"/>
    <x v="15"/>
    <x v="22"/>
    <x v="1"/>
    <x v="15"/>
    <x v="22"/>
    <x v="22"/>
    <x v="22"/>
    <x v="22"/>
    <x v="0"/>
    <x v="236"/>
    <x v="237"/>
    <x v="208"/>
    <x v="19"/>
    <x v="55"/>
    <x v="228"/>
    <x v="53"/>
    <x v="0"/>
    <x v="65"/>
    <x v="37"/>
    <x v="2"/>
    <x v="56"/>
    <x v="20"/>
    <x v="0"/>
    <x v="0"/>
    <x v="0"/>
    <x v="1"/>
    <x v="15"/>
  </r>
  <r>
    <x v="9"/>
    <x v="14"/>
    <x v="23"/>
    <x v="1"/>
    <x v="16"/>
    <x v="23"/>
    <x v="23"/>
    <x v="23"/>
    <x v="23"/>
    <x v="0"/>
    <x v="237"/>
    <x v="238"/>
    <x v="209"/>
    <x v="58"/>
    <x v="0"/>
    <x v="229"/>
    <x v="48"/>
    <x v="0"/>
    <x v="20"/>
    <x v="10"/>
    <x v="1"/>
    <x v="12"/>
    <x v="168"/>
    <x v="0"/>
    <x v="0"/>
    <x v="7"/>
    <x v="1"/>
    <x v="16"/>
  </r>
  <r>
    <x v="9"/>
    <x v="16"/>
    <x v="24"/>
    <x v="1"/>
    <x v="17"/>
    <x v="24"/>
    <x v="24"/>
    <x v="24"/>
    <x v="24"/>
    <x v="0"/>
    <x v="238"/>
    <x v="239"/>
    <x v="210"/>
    <x v="10"/>
    <x v="21"/>
    <x v="230"/>
    <x v="120"/>
    <x v="1"/>
    <x v="92"/>
    <x v="16"/>
    <x v="6"/>
    <x v="159"/>
    <x v="185"/>
    <x v="0"/>
    <x v="0"/>
    <x v="1"/>
    <x v="1"/>
    <x v="17"/>
  </r>
  <r>
    <x v="9"/>
    <x v="17"/>
    <x v="25"/>
    <x v="1"/>
    <x v="18"/>
    <x v="25"/>
    <x v="25"/>
    <x v="25"/>
    <x v="25"/>
    <x v="0"/>
    <x v="239"/>
    <x v="240"/>
    <x v="211"/>
    <x v="183"/>
    <x v="40"/>
    <x v="231"/>
    <x v="12"/>
    <x v="1"/>
    <x v="10"/>
    <x v="17"/>
    <x v="4"/>
    <x v="160"/>
    <x v="186"/>
    <x v="0"/>
    <x v="0"/>
    <x v="3"/>
    <x v="1"/>
    <x v="18"/>
  </r>
  <r>
    <x v="9"/>
    <x v="18"/>
    <x v="26"/>
    <x v="1"/>
    <x v="19"/>
    <x v="26"/>
    <x v="26"/>
    <x v="26"/>
    <x v="26"/>
    <x v="0"/>
    <x v="240"/>
    <x v="241"/>
    <x v="212"/>
    <x v="184"/>
    <x v="5"/>
    <x v="232"/>
    <x v="14"/>
    <x v="4"/>
    <x v="27"/>
    <x v="23"/>
    <x v="2"/>
    <x v="161"/>
    <x v="187"/>
    <x v="0"/>
    <x v="0"/>
    <x v="0"/>
    <x v="1"/>
    <x v="19"/>
  </r>
  <r>
    <x v="9"/>
    <x v="19"/>
    <x v="27"/>
    <x v="1"/>
    <x v="20"/>
    <x v="27"/>
    <x v="27"/>
    <x v="27"/>
    <x v="27"/>
    <x v="0"/>
    <x v="241"/>
    <x v="242"/>
    <x v="213"/>
    <x v="185"/>
    <x v="38"/>
    <x v="233"/>
    <x v="37"/>
    <x v="1"/>
    <x v="60"/>
    <x v="27"/>
    <x v="4"/>
    <x v="58"/>
    <x v="188"/>
    <x v="0"/>
    <x v="0"/>
    <x v="7"/>
    <x v="1"/>
    <x v="20"/>
  </r>
  <r>
    <x v="9"/>
    <x v="20"/>
    <x v="28"/>
    <x v="1"/>
    <x v="21"/>
    <x v="28"/>
    <x v="28"/>
    <x v="28"/>
    <x v="28"/>
    <x v="0"/>
    <x v="242"/>
    <x v="243"/>
    <x v="214"/>
    <x v="145"/>
    <x v="10"/>
    <x v="234"/>
    <x v="64"/>
    <x v="0"/>
    <x v="29"/>
    <x v="14"/>
    <x v="3"/>
    <x v="19"/>
    <x v="46"/>
    <x v="0"/>
    <x v="0"/>
    <x v="1"/>
    <x v="1"/>
    <x v="21"/>
  </r>
  <r>
    <x v="9"/>
    <x v="18"/>
    <x v="29"/>
    <x v="2"/>
    <x v="19"/>
    <x v="29"/>
    <x v="29"/>
    <x v="29"/>
    <x v="29"/>
    <x v="0"/>
    <x v="243"/>
    <x v="244"/>
    <x v="215"/>
    <x v="95"/>
    <x v="80"/>
    <x v="235"/>
    <x v="84"/>
    <x v="0"/>
    <x v="20"/>
    <x v="10"/>
    <x v="1"/>
    <x v="162"/>
    <x v="104"/>
    <x v="0"/>
    <x v="0"/>
    <x v="2"/>
    <x v="1"/>
    <x v="19"/>
  </r>
  <r>
    <x v="9"/>
    <x v="16"/>
    <x v="30"/>
    <x v="2"/>
    <x v="17"/>
    <x v="30"/>
    <x v="30"/>
    <x v="30"/>
    <x v="30"/>
    <x v="0"/>
    <x v="244"/>
    <x v="245"/>
    <x v="216"/>
    <x v="186"/>
    <x v="29"/>
    <x v="236"/>
    <x v="52"/>
    <x v="0"/>
    <x v="28"/>
    <x v="69"/>
    <x v="1"/>
    <x v="163"/>
    <x v="120"/>
    <x v="0"/>
    <x v="0"/>
    <x v="21"/>
    <x v="1"/>
    <x v="17"/>
  </r>
  <r>
    <x v="9"/>
    <x v="21"/>
    <x v="31"/>
    <x v="1"/>
    <x v="22"/>
    <x v="31"/>
    <x v="31"/>
    <x v="31"/>
    <x v="31"/>
    <x v="0"/>
    <x v="245"/>
    <x v="246"/>
    <x v="181"/>
    <x v="187"/>
    <x v="97"/>
    <x v="237"/>
    <x v="107"/>
    <x v="0"/>
    <x v="11"/>
    <x v="42"/>
    <x v="2"/>
    <x v="139"/>
    <x v="169"/>
    <x v="0"/>
    <x v="0"/>
    <x v="0"/>
    <x v="1"/>
    <x v="22"/>
  </r>
  <r>
    <x v="9"/>
    <x v="22"/>
    <x v="32"/>
    <x v="1"/>
    <x v="23"/>
    <x v="32"/>
    <x v="32"/>
    <x v="32"/>
    <x v="32"/>
    <x v="0"/>
    <x v="246"/>
    <x v="247"/>
    <x v="217"/>
    <x v="188"/>
    <x v="85"/>
    <x v="238"/>
    <x v="102"/>
    <x v="0"/>
    <x v="2"/>
    <x v="0"/>
    <x v="2"/>
    <x v="164"/>
    <x v="189"/>
    <x v="0"/>
    <x v="0"/>
    <x v="0"/>
    <x v="1"/>
    <x v="23"/>
  </r>
  <r>
    <x v="9"/>
    <x v="23"/>
    <x v="33"/>
    <x v="1"/>
    <x v="24"/>
    <x v="33"/>
    <x v="33"/>
    <x v="33"/>
    <x v="33"/>
    <x v="0"/>
    <x v="247"/>
    <x v="248"/>
    <x v="64"/>
    <x v="189"/>
    <x v="51"/>
    <x v="185"/>
    <x v="107"/>
    <x v="1"/>
    <x v="20"/>
    <x v="9"/>
    <x v="4"/>
    <x v="20"/>
    <x v="190"/>
    <x v="0"/>
    <x v="0"/>
    <x v="10"/>
    <x v="1"/>
    <x v="24"/>
  </r>
  <r>
    <x v="9"/>
    <x v="24"/>
    <x v="34"/>
    <x v="1"/>
    <x v="25"/>
    <x v="34"/>
    <x v="34"/>
    <x v="34"/>
    <x v="34"/>
    <x v="0"/>
    <x v="248"/>
    <x v="249"/>
    <x v="218"/>
    <x v="190"/>
    <x v="10"/>
    <x v="239"/>
    <x v="24"/>
    <x v="1"/>
    <x v="88"/>
    <x v="4"/>
    <x v="5"/>
    <x v="50"/>
    <x v="51"/>
    <x v="0"/>
    <x v="0"/>
    <x v="12"/>
    <x v="1"/>
    <x v="25"/>
  </r>
  <r>
    <x v="9"/>
    <x v="25"/>
    <x v="35"/>
    <x v="1"/>
    <x v="26"/>
    <x v="35"/>
    <x v="35"/>
    <x v="35"/>
    <x v="35"/>
    <x v="0"/>
    <x v="249"/>
    <x v="250"/>
    <x v="219"/>
    <x v="175"/>
    <x v="22"/>
    <x v="240"/>
    <x v="23"/>
    <x v="1"/>
    <x v="33"/>
    <x v="36"/>
    <x v="4"/>
    <x v="77"/>
    <x v="191"/>
    <x v="0"/>
    <x v="0"/>
    <x v="5"/>
    <x v="1"/>
    <x v="26"/>
  </r>
  <r>
    <x v="10"/>
    <x v="0"/>
    <x v="0"/>
    <x v="0"/>
    <x v="0"/>
    <x v="0"/>
    <x v="0"/>
    <x v="0"/>
    <x v="0"/>
    <x v="0"/>
    <x v="250"/>
    <x v="251"/>
    <x v="220"/>
    <x v="96"/>
    <x v="98"/>
    <x v="241"/>
    <x v="79"/>
    <x v="0"/>
    <x v="46"/>
    <x v="17"/>
    <x v="2"/>
    <x v="165"/>
    <x v="192"/>
    <x v="0"/>
    <x v="0"/>
    <x v="2"/>
    <x v="1"/>
    <x v="0"/>
  </r>
  <r>
    <x v="10"/>
    <x v="1"/>
    <x v="1"/>
    <x v="1"/>
    <x v="1"/>
    <x v="1"/>
    <x v="1"/>
    <x v="1"/>
    <x v="1"/>
    <x v="0"/>
    <x v="251"/>
    <x v="252"/>
    <x v="221"/>
    <x v="191"/>
    <x v="81"/>
    <x v="242"/>
    <x v="24"/>
    <x v="0"/>
    <x v="18"/>
    <x v="70"/>
    <x v="3"/>
    <x v="147"/>
    <x v="193"/>
    <x v="0"/>
    <x v="0"/>
    <x v="0"/>
    <x v="1"/>
    <x v="1"/>
  </r>
  <r>
    <x v="10"/>
    <x v="0"/>
    <x v="3"/>
    <x v="1"/>
    <x v="0"/>
    <x v="3"/>
    <x v="3"/>
    <x v="3"/>
    <x v="3"/>
    <x v="0"/>
    <x v="252"/>
    <x v="253"/>
    <x v="222"/>
    <x v="47"/>
    <x v="17"/>
    <x v="243"/>
    <x v="118"/>
    <x v="0"/>
    <x v="13"/>
    <x v="2"/>
    <x v="2"/>
    <x v="166"/>
    <x v="194"/>
    <x v="0"/>
    <x v="0"/>
    <x v="2"/>
    <x v="1"/>
    <x v="0"/>
  </r>
  <r>
    <x v="10"/>
    <x v="3"/>
    <x v="4"/>
    <x v="1"/>
    <x v="3"/>
    <x v="4"/>
    <x v="4"/>
    <x v="4"/>
    <x v="4"/>
    <x v="0"/>
    <x v="253"/>
    <x v="254"/>
    <x v="223"/>
    <x v="192"/>
    <x v="17"/>
    <x v="244"/>
    <x v="41"/>
    <x v="1"/>
    <x v="51"/>
    <x v="0"/>
    <x v="1"/>
    <x v="127"/>
    <x v="195"/>
    <x v="0"/>
    <x v="0"/>
    <x v="11"/>
    <x v="1"/>
    <x v="3"/>
  </r>
  <r>
    <x v="10"/>
    <x v="5"/>
    <x v="6"/>
    <x v="1"/>
    <x v="5"/>
    <x v="6"/>
    <x v="6"/>
    <x v="6"/>
    <x v="6"/>
    <x v="0"/>
    <x v="254"/>
    <x v="255"/>
    <x v="224"/>
    <x v="125"/>
    <x v="56"/>
    <x v="104"/>
    <x v="121"/>
    <x v="1"/>
    <x v="37"/>
    <x v="71"/>
    <x v="0"/>
    <x v="66"/>
    <x v="46"/>
    <x v="0"/>
    <x v="0"/>
    <x v="1"/>
    <x v="1"/>
    <x v="5"/>
  </r>
  <r>
    <x v="10"/>
    <x v="3"/>
    <x v="7"/>
    <x v="2"/>
    <x v="3"/>
    <x v="7"/>
    <x v="7"/>
    <x v="7"/>
    <x v="7"/>
    <x v="0"/>
    <x v="255"/>
    <x v="256"/>
    <x v="225"/>
    <x v="193"/>
    <x v="44"/>
    <x v="245"/>
    <x v="69"/>
    <x v="0"/>
    <x v="68"/>
    <x v="0"/>
    <x v="4"/>
    <x v="80"/>
    <x v="7"/>
    <x v="0"/>
    <x v="0"/>
    <x v="10"/>
    <x v="18"/>
    <x v="3"/>
  </r>
  <r>
    <x v="10"/>
    <x v="6"/>
    <x v="8"/>
    <x v="2"/>
    <x v="6"/>
    <x v="8"/>
    <x v="8"/>
    <x v="8"/>
    <x v="8"/>
    <x v="0"/>
    <x v="256"/>
    <x v="257"/>
    <x v="226"/>
    <x v="194"/>
    <x v="66"/>
    <x v="246"/>
    <x v="56"/>
    <x v="0"/>
    <x v="50"/>
    <x v="53"/>
    <x v="8"/>
    <x v="167"/>
    <x v="196"/>
    <x v="0"/>
    <x v="0"/>
    <x v="1"/>
    <x v="3"/>
    <x v="6"/>
  </r>
  <r>
    <x v="10"/>
    <x v="8"/>
    <x v="10"/>
    <x v="1"/>
    <x v="8"/>
    <x v="10"/>
    <x v="10"/>
    <x v="10"/>
    <x v="10"/>
    <x v="0"/>
    <x v="257"/>
    <x v="258"/>
    <x v="227"/>
    <x v="143"/>
    <x v="46"/>
    <x v="247"/>
    <x v="69"/>
    <x v="1"/>
    <x v="29"/>
    <x v="57"/>
    <x v="0"/>
    <x v="147"/>
    <x v="197"/>
    <x v="0"/>
    <x v="0"/>
    <x v="2"/>
    <x v="1"/>
    <x v="8"/>
  </r>
  <r>
    <x v="10"/>
    <x v="11"/>
    <x v="13"/>
    <x v="1"/>
    <x v="11"/>
    <x v="13"/>
    <x v="13"/>
    <x v="13"/>
    <x v="13"/>
    <x v="0"/>
    <x v="258"/>
    <x v="259"/>
    <x v="228"/>
    <x v="142"/>
    <x v="2"/>
    <x v="248"/>
    <x v="64"/>
    <x v="1"/>
    <x v="9"/>
    <x v="50"/>
    <x v="4"/>
    <x v="38"/>
    <x v="97"/>
    <x v="0"/>
    <x v="0"/>
    <x v="7"/>
    <x v="1"/>
    <x v="11"/>
  </r>
  <r>
    <x v="10"/>
    <x v="12"/>
    <x v="15"/>
    <x v="1"/>
    <x v="12"/>
    <x v="15"/>
    <x v="15"/>
    <x v="15"/>
    <x v="15"/>
    <x v="0"/>
    <x v="259"/>
    <x v="260"/>
    <x v="229"/>
    <x v="195"/>
    <x v="56"/>
    <x v="170"/>
    <x v="19"/>
    <x v="0"/>
    <x v="41"/>
    <x v="14"/>
    <x v="1"/>
    <x v="67"/>
    <x v="51"/>
    <x v="0"/>
    <x v="0"/>
    <x v="2"/>
    <x v="2"/>
    <x v="12"/>
  </r>
  <r>
    <x v="10"/>
    <x v="13"/>
    <x v="16"/>
    <x v="1"/>
    <x v="13"/>
    <x v="16"/>
    <x v="16"/>
    <x v="16"/>
    <x v="16"/>
    <x v="0"/>
    <x v="260"/>
    <x v="261"/>
    <x v="230"/>
    <x v="191"/>
    <x v="22"/>
    <x v="249"/>
    <x v="29"/>
    <x v="0"/>
    <x v="29"/>
    <x v="51"/>
    <x v="1"/>
    <x v="102"/>
    <x v="84"/>
    <x v="0"/>
    <x v="0"/>
    <x v="0"/>
    <x v="1"/>
    <x v="13"/>
  </r>
  <r>
    <x v="10"/>
    <x v="12"/>
    <x v="17"/>
    <x v="2"/>
    <x v="12"/>
    <x v="17"/>
    <x v="17"/>
    <x v="17"/>
    <x v="17"/>
    <x v="0"/>
    <x v="261"/>
    <x v="262"/>
    <x v="231"/>
    <x v="196"/>
    <x v="79"/>
    <x v="250"/>
    <x v="122"/>
    <x v="1"/>
    <x v="93"/>
    <x v="9"/>
    <x v="4"/>
    <x v="168"/>
    <x v="80"/>
    <x v="0"/>
    <x v="0"/>
    <x v="26"/>
    <x v="19"/>
    <x v="12"/>
  </r>
  <r>
    <x v="10"/>
    <x v="11"/>
    <x v="18"/>
    <x v="2"/>
    <x v="11"/>
    <x v="18"/>
    <x v="18"/>
    <x v="18"/>
    <x v="18"/>
    <x v="0"/>
    <x v="262"/>
    <x v="263"/>
    <x v="49"/>
    <x v="197"/>
    <x v="27"/>
    <x v="251"/>
    <x v="111"/>
    <x v="4"/>
    <x v="41"/>
    <x v="31"/>
    <x v="4"/>
    <x v="169"/>
    <x v="135"/>
    <x v="0"/>
    <x v="0"/>
    <x v="10"/>
    <x v="1"/>
    <x v="11"/>
  </r>
  <r>
    <x v="10"/>
    <x v="8"/>
    <x v="19"/>
    <x v="2"/>
    <x v="8"/>
    <x v="19"/>
    <x v="19"/>
    <x v="19"/>
    <x v="19"/>
    <x v="0"/>
    <x v="263"/>
    <x v="264"/>
    <x v="232"/>
    <x v="198"/>
    <x v="48"/>
    <x v="252"/>
    <x v="123"/>
    <x v="1"/>
    <x v="37"/>
    <x v="72"/>
    <x v="5"/>
    <x v="170"/>
    <x v="88"/>
    <x v="0"/>
    <x v="0"/>
    <x v="7"/>
    <x v="1"/>
    <x v="8"/>
  </r>
  <r>
    <x v="10"/>
    <x v="7"/>
    <x v="20"/>
    <x v="2"/>
    <x v="7"/>
    <x v="20"/>
    <x v="20"/>
    <x v="20"/>
    <x v="20"/>
    <x v="0"/>
    <x v="264"/>
    <x v="265"/>
    <x v="186"/>
    <x v="43"/>
    <x v="2"/>
    <x v="253"/>
    <x v="124"/>
    <x v="0"/>
    <x v="51"/>
    <x v="68"/>
    <x v="1"/>
    <x v="171"/>
    <x v="198"/>
    <x v="0"/>
    <x v="0"/>
    <x v="13"/>
    <x v="1"/>
    <x v="7"/>
  </r>
  <r>
    <x v="10"/>
    <x v="15"/>
    <x v="22"/>
    <x v="1"/>
    <x v="15"/>
    <x v="22"/>
    <x v="22"/>
    <x v="22"/>
    <x v="22"/>
    <x v="0"/>
    <x v="265"/>
    <x v="266"/>
    <x v="133"/>
    <x v="143"/>
    <x v="9"/>
    <x v="254"/>
    <x v="31"/>
    <x v="1"/>
    <x v="64"/>
    <x v="37"/>
    <x v="2"/>
    <x v="131"/>
    <x v="199"/>
    <x v="0"/>
    <x v="0"/>
    <x v="2"/>
    <x v="1"/>
    <x v="15"/>
  </r>
  <r>
    <x v="10"/>
    <x v="14"/>
    <x v="23"/>
    <x v="1"/>
    <x v="16"/>
    <x v="23"/>
    <x v="23"/>
    <x v="23"/>
    <x v="23"/>
    <x v="0"/>
    <x v="192"/>
    <x v="267"/>
    <x v="233"/>
    <x v="115"/>
    <x v="81"/>
    <x v="255"/>
    <x v="31"/>
    <x v="1"/>
    <x v="36"/>
    <x v="23"/>
    <x v="1"/>
    <x v="94"/>
    <x v="58"/>
    <x v="0"/>
    <x v="0"/>
    <x v="0"/>
    <x v="1"/>
    <x v="16"/>
  </r>
  <r>
    <x v="10"/>
    <x v="16"/>
    <x v="24"/>
    <x v="1"/>
    <x v="17"/>
    <x v="24"/>
    <x v="24"/>
    <x v="24"/>
    <x v="24"/>
    <x v="0"/>
    <x v="266"/>
    <x v="268"/>
    <x v="234"/>
    <x v="199"/>
    <x v="33"/>
    <x v="256"/>
    <x v="125"/>
    <x v="1"/>
    <x v="16"/>
    <x v="67"/>
    <x v="5"/>
    <x v="172"/>
    <x v="57"/>
    <x v="0"/>
    <x v="0"/>
    <x v="10"/>
    <x v="1"/>
    <x v="17"/>
  </r>
  <r>
    <x v="10"/>
    <x v="17"/>
    <x v="25"/>
    <x v="1"/>
    <x v="18"/>
    <x v="25"/>
    <x v="25"/>
    <x v="25"/>
    <x v="25"/>
    <x v="0"/>
    <x v="267"/>
    <x v="269"/>
    <x v="235"/>
    <x v="200"/>
    <x v="76"/>
    <x v="257"/>
    <x v="17"/>
    <x v="0"/>
    <x v="35"/>
    <x v="14"/>
    <x v="3"/>
    <x v="78"/>
    <x v="200"/>
    <x v="0"/>
    <x v="0"/>
    <x v="13"/>
    <x v="1"/>
    <x v="18"/>
  </r>
  <r>
    <x v="10"/>
    <x v="18"/>
    <x v="26"/>
    <x v="1"/>
    <x v="19"/>
    <x v="26"/>
    <x v="26"/>
    <x v="26"/>
    <x v="26"/>
    <x v="0"/>
    <x v="268"/>
    <x v="270"/>
    <x v="236"/>
    <x v="56"/>
    <x v="46"/>
    <x v="258"/>
    <x v="126"/>
    <x v="1"/>
    <x v="65"/>
    <x v="51"/>
    <x v="3"/>
    <x v="173"/>
    <x v="201"/>
    <x v="0"/>
    <x v="0"/>
    <x v="11"/>
    <x v="3"/>
    <x v="19"/>
  </r>
  <r>
    <x v="10"/>
    <x v="19"/>
    <x v="27"/>
    <x v="1"/>
    <x v="20"/>
    <x v="27"/>
    <x v="27"/>
    <x v="27"/>
    <x v="27"/>
    <x v="0"/>
    <x v="194"/>
    <x v="271"/>
    <x v="237"/>
    <x v="201"/>
    <x v="40"/>
    <x v="259"/>
    <x v="81"/>
    <x v="0"/>
    <x v="27"/>
    <x v="60"/>
    <x v="4"/>
    <x v="67"/>
    <x v="202"/>
    <x v="0"/>
    <x v="0"/>
    <x v="1"/>
    <x v="1"/>
    <x v="20"/>
  </r>
  <r>
    <x v="10"/>
    <x v="20"/>
    <x v="28"/>
    <x v="1"/>
    <x v="21"/>
    <x v="28"/>
    <x v="28"/>
    <x v="28"/>
    <x v="28"/>
    <x v="0"/>
    <x v="269"/>
    <x v="272"/>
    <x v="238"/>
    <x v="2"/>
    <x v="30"/>
    <x v="260"/>
    <x v="20"/>
    <x v="0"/>
    <x v="20"/>
    <x v="37"/>
    <x v="1"/>
    <x v="142"/>
    <x v="138"/>
    <x v="0"/>
    <x v="0"/>
    <x v="2"/>
    <x v="1"/>
    <x v="21"/>
  </r>
  <r>
    <x v="10"/>
    <x v="18"/>
    <x v="29"/>
    <x v="2"/>
    <x v="19"/>
    <x v="29"/>
    <x v="29"/>
    <x v="29"/>
    <x v="29"/>
    <x v="0"/>
    <x v="270"/>
    <x v="273"/>
    <x v="239"/>
    <x v="88"/>
    <x v="99"/>
    <x v="261"/>
    <x v="127"/>
    <x v="4"/>
    <x v="68"/>
    <x v="11"/>
    <x v="2"/>
    <x v="174"/>
    <x v="60"/>
    <x v="0"/>
    <x v="0"/>
    <x v="0"/>
    <x v="1"/>
    <x v="19"/>
  </r>
  <r>
    <x v="10"/>
    <x v="16"/>
    <x v="30"/>
    <x v="2"/>
    <x v="17"/>
    <x v="30"/>
    <x v="30"/>
    <x v="30"/>
    <x v="30"/>
    <x v="0"/>
    <x v="271"/>
    <x v="274"/>
    <x v="240"/>
    <x v="202"/>
    <x v="100"/>
    <x v="262"/>
    <x v="128"/>
    <x v="4"/>
    <x v="83"/>
    <x v="73"/>
    <x v="6"/>
    <x v="175"/>
    <x v="203"/>
    <x v="0"/>
    <x v="0"/>
    <x v="11"/>
    <x v="1"/>
    <x v="17"/>
  </r>
  <r>
    <x v="10"/>
    <x v="21"/>
    <x v="31"/>
    <x v="1"/>
    <x v="22"/>
    <x v="31"/>
    <x v="31"/>
    <x v="31"/>
    <x v="31"/>
    <x v="0"/>
    <x v="272"/>
    <x v="275"/>
    <x v="207"/>
    <x v="6"/>
    <x v="16"/>
    <x v="263"/>
    <x v="47"/>
    <x v="4"/>
    <x v="13"/>
    <x v="32"/>
    <x v="3"/>
    <x v="139"/>
    <x v="204"/>
    <x v="0"/>
    <x v="0"/>
    <x v="0"/>
    <x v="0"/>
    <x v="22"/>
  </r>
  <r>
    <x v="10"/>
    <x v="22"/>
    <x v="32"/>
    <x v="1"/>
    <x v="23"/>
    <x v="32"/>
    <x v="32"/>
    <x v="32"/>
    <x v="32"/>
    <x v="0"/>
    <x v="273"/>
    <x v="276"/>
    <x v="241"/>
    <x v="61"/>
    <x v="46"/>
    <x v="264"/>
    <x v="19"/>
    <x v="0"/>
    <x v="54"/>
    <x v="8"/>
    <x v="4"/>
    <x v="155"/>
    <x v="205"/>
    <x v="0"/>
    <x v="0"/>
    <x v="2"/>
    <x v="0"/>
    <x v="23"/>
  </r>
  <r>
    <x v="10"/>
    <x v="23"/>
    <x v="33"/>
    <x v="1"/>
    <x v="24"/>
    <x v="33"/>
    <x v="33"/>
    <x v="33"/>
    <x v="33"/>
    <x v="0"/>
    <x v="274"/>
    <x v="277"/>
    <x v="242"/>
    <x v="203"/>
    <x v="101"/>
    <x v="265"/>
    <x v="20"/>
    <x v="0"/>
    <x v="0"/>
    <x v="14"/>
    <x v="2"/>
    <x v="40"/>
    <x v="206"/>
    <x v="0"/>
    <x v="0"/>
    <x v="0"/>
    <x v="1"/>
    <x v="24"/>
  </r>
  <r>
    <x v="10"/>
    <x v="24"/>
    <x v="34"/>
    <x v="1"/>
    <x v="25"/>
    <x v="34"/>
    <x v="34"/>
    <x v="34"/>
    <x v="34"/>
    <x v="0"/>
    <x v="275"/>
    <x v="278"/>
    <x v="243"/>
    <x v="204"/>
    <x v="102"/>
    <x v="266"/>
    <x v="90"/>
    <x v="1"/>
    <x v="49"/>
    <x v="37"/>
    <x v="3"/>
    <x v="25"/>
    <x v="207"/>
    <x v="0"/>
    <x v="0"/>
    <x v="0"/>
    <x v="1"/>
    <x v="25"/>
  </r>
  <r>
    <x v="10"/>
    <x v="25"/>
    <x v="35"/>
    <x v="1"/>
    <x v="26"/>
    <x v="35"/>
    <x v="35"/>
    <x v="35"/>
    <x v="35"/>
    <x v="0"/>
    <x v="276"/>
    <x v="279"/>
    <x v="244"/>
    <x v="205"/>
    <x v="5"/>
    <x v="267"/>
    <x v="41"/>
    <x v="0"/>
    <x v="11"/>
    <x v="2"/>
    <x v="4"/>
    <x v="21"/>
    <x v="16"/>
    <x v="0"/>
    <x v="0"/>
    <x v="7"/>
    <x v="1"/>
    <x v="26"/>
  </r>
  <r>
    <x v="11"/>
    <x v="0"/>
    <x v="0"/>
    <x v="0"/>
    <x v="0"/>
    <x v="0"/>
    <x v="0"/>
    <x v="0"/>
    <x v="0"/>
    <x v="0"/>
    <x v="277"/>
    <x v="280"/>
    <x v="245"/>
    <x v="206"/>
    <x v="91"/>
    <x v="268"/>
    <x v="71"/>
    <x v="0"/>
    <x v="46"/>
    <x v="0"/>
    <x v="2"/>
    <x v="165"/>
    <x v="208"/>
    <x v="0"/>
    <x v="0"/>
    <x v="0"/>
    <x v="1"/>
    <x v="0"/>
  </r>
  <r>
    <x v="11"/>
    <x v="1"/>
    <x v="1"/>
    <x v="1"/>
    <x v="1"/>
    <x v="1"/>
    <x v="1"/>
    <x v="1"/>
    <x v="1"/>
    <x v="0"/>
    <x v="278"/>
    <x v="281"/>
    <x v="246"/>
    <x v="207"/>
    <x v="38"/>
    <x v="269"/>
    <x v="4"/>
    <x v="3"/>
    <x v="60"/>
    <x v="57"/>
    <x v="4"/>
    <x v="113"/>
    <x v="92"/>
    <x v="0"/>
    <x v="0"/>
    <x v="2"/>
    <x v="1"/>
    <x v="1"/>
  </r>
  <r>
    <x v="11"/>
    <x v="0"/>
    <x v="3"/>
    <x v="1"/>
    <x v="0"/>
    <x v="3"/>
    <x v="3"/>
    <x v="3"/>
    <x v="3"/>
    <x v="0"/>
    <x v="279"/>
    <x v="282"/>
    <x v="244"/>
    <x v="208"/>
    <x v="27"/>
    <x v="35"/>
    <x v="92"/>
    <x v="0"/>
    <x v="64"/>
    <x v="0"/>
    <x v="4"/>
    <x v="176"/>
    <x v="209"/>
    <x v="0"/>
    <x v="0"/>
    <x v="0"/>
    <x v="1"/>
    <x v="0"/>
  </r>
  <r>
    <x v="11"/>
    <x v="3"/>
    <x v="4"/>
    <x v="1"/>
    <x v="3"/>
    <x v="4"/>
    <x v="4"/>
    <x v="4"/>
    <x v="4"/>
    <x v="0"/>
    <x v="280"/>
    <x v="283"/>
    <x v="247"/>
    <x v="73"/>
    <x v="84"/>
    <x v="270"/>
    <x v="17"/>
    <x v="0"/>
    <x v="9"/>
    <x v="0"/>
    <x v="4"/>
    <x v="78"/>
    <x v="37"/>
    <x v="0"/>
    <x v="0"/>
    <x v="2"/>
    <x v="1"/>
    <x v="3"/>
  </r>
  <r>
    <x v="11"/>
    <x v="5"/>
    <x v="6"/>
    <x v="1"/>
    <x v="5"/>
    <x v="6"/>
    <x v="6"/>
    <x v="6"/>
    <x v="6"/>
    <x v="0"/>
    <x v="281"/>
    <x v="284"/>
    <x v="248"/>
    <x v="30"/>
    <x v="23"/>
    <x v="271"/>
    <x v="8"/>
    <x v="1"/>
    <x v="94"/>
    <x v="45"/>
    <x v="0"/>
    <x v="177"/>
    <x v="88"/>
    <x v="0"/>
    <x v="0"/>
    <x v="21"/>
    <x v="0"/>
    <x v="5"/>
  </r>
  <r>
    <x v="11"/>
    <x v="3"/>
    <x v="7"/>
    <x v="2"/>
    <x v="3"/>
    <x v="7"/>
    <x v="7"/>
    <x v="7"/>
    <x v="7"/>
    <x v="0"/>
    <x v="282"/>
    <x v="285"/>
    <x v="66"/>
    <x v="209"/>
    <x v="103"/>
    <x v="272"/>
    <x v="47"/>
    <x v="0"/>
    <x v="26"/>
    <x v="0"/>
    <x v="4"/>
    <x v="178"/>
    <x v="210"/>
    <x v="0"/>
    <x v="0"/>
    <x v="18"/>
    <x v="15"/>
    <x v="3"/>
  </r>
  <r>
    <x v="11"/>
    <x v="6"/>
    <x v="8"/>
    <x v="2"/>
    <x v="6"/>
    <x v="8"/>
    <x v="8"/>
    <x v="8"/>
    <x v="8"/>
    <x v="0"/>
    <x v="283"/>
    <x v="286"/>
    <x v="249"/>
    <x v="173"/>
    <x v="72"/>
    <x v="273"/>
    <x v="97"/>
    <x v="0"/>
    <x v="68"/>
    <x v="23"/>
    <x v="2"/>
    <x v="153"/>
    <x v="91"/>
    <x v="0"/>
    <x v="0"/>
    <x v="3"/>
    <x v="1"/>
    <x v="6"/>
  </r>
  <r>
    <x v="11"/>
    <x v="8"/>
    <x v="10"/>
    <x v="1"/>
    <x v="8"/>
    <x v="10"/>
    <x v="10"/>
    <x v="10"/>
    <x v="10"/>
    <x v="0"/>
    <x v="284"/>
    <x v="287"/>
    <x v="250"/>
    <x v="199"/>
    <x v="46"/>
    <x v="274"/>
    <x v="123"/>
    <x v="2"/>
    <x v="94"/>
    <x v="64"/>
    <x v="4"/>
    <x v="179"/>
    <x v="211"/>
    <x v="1"/>
    <x v="3"/>
    <x v="10"/>
    <x v="0"/>
    <x v="8"/>
  </r>
  <r>
    <x v="11"/>
    <x v="11"/>
    <x v="13"/>
    <x v="1"/>
    <x v="11"/>
    <x v="13"/>
    <x v="13"/>
    <x v="13"/>
    <x v="13"/>
    <x v="0"/>
    <x v="285"/>
    <x v="288"/>
    <x v="251"/>
    <x v="210"/>
    <x v="104"/>
    <x v="22"/>
    <x v="68"/>
    <x v="1"/>
    <x v="36"/>
    <x v="22"/>
    <x v="2"/>
    <x v="154"/>
    <x v="212"/>
    <x v="0"/>
    <x v="0"/>
    <x v="7"/>
    <x v="1"/>
    <x v="11"/>
  </r>
  <r>
    <x v="11"/>
    <x v="12"/>
    <x v="15"/>
    <x v="1"/>
    <x v="12"/>
    <x v="15"/>
    <x v="15"/>
    <x v="15"/>
    <x v="15"/>
    <x v="0"/>
    <x v="286"/>
    <x v="289"/>
    <x v="252"/>
    <x v="211"/>
    <x v="56"/>
    <x v="275"/>
    <x v="93"/>
    <x v="0"/>
    <x v="10"/>
    <x v="17"/>
    <x v="2"/>
    <x v="39"/>
    <x v="135"/>
    <x v="0"/>
    <x v="0"/>
    <x v="10"/>
    <x v="8"/>
    <x v="12"/>
  </r>
  <r>
    <x v="11"/>
    <x v="13"/>
    <x v="16"/>
    <x v="1"/>
    <x v="13"/>
    <x v="16"/>
    <x v="16"/>
    <x v="16"/>
    <x v="16"/>
    <x v="0"/>
    <x v="287"/>
    <x v="290"/>
    <x v="253"/>
    <x v="212"/>
    <x v="39"/>
    <x v="276"/>
    <x v="31"/>
    <x v="1"/>
    <x v="33"/>
    <x v="23"/>
    <x v="1"/>
    <x v="38"/>
    <x v="30"/>
    <x v="0"/>
    <x v="0"/>
    <x v="2"/>
    <x v="3"/>
    <x v="13"/>
  </r>
  <r>
    <x v="11"/>
    <x v="12"/>
    <x v="17"/>
    <x v="2"/>
    <x v="12"/>
    <x v="17"/>
    <x v="17"/>
    <x v="17"/>
    <x v="17"/>
    <x v="0"/>
    <x v="288"/>
    <x v="291"/>
    <x v="254"/>
    <x v="213"/>
    <x v="63"/>
    <x v="277"/>
    <x v="129"/>
    <x v="1"/>
    <x v="95"/>
    <x v="36"/>
    <x v="1"/>
    <x v="180"/>
    <x v="213"/>
    <x v="0"/>
    <x v="0"/>
    <x v="27"/>
    <x v="20"/>
    <x v="12"/>
  </r>
  <r>
    <x v="11"/>
    <x v="11"/>
    <x v="18"/>
    <x v="2"/>
    <x v="11"/>
    <x v="18"/>
    <x v="18"/>
    <x v="18"/>
    <x v="18"/>
    <x v="0"/>
    <x v="289"/>
    <x v="292"/>
    <x v="255"/>
    <x v="16"/>
    <x v="19"/>
    <x v="278"/>
    <x v="47"/>
    <x v="0"/>
    <x v="78"/>
    <x v="22"/>
    <x v="4"/>
    <x v="25"/>
    <x v="149"/>
    <x v="0"/>
    <x v="0"/>
    <x v="18"/>
    <x v="1"/>
    <x v="11"/>
  </r>
  <r>
    <x v="11"/>
    <x v="8"/>
    <x v="19"/>
    <x v="2"/>
    <x v="8"/>
    <x v="19"/>
    <x v="19"/>
    <x v="19"/>
    <x v="19"/>
    <x v="0"/>
    <x v="290"/>
    <x v="293"/>
    <x v="256"/>
    <x v="14"/>
    <x v="80"/>
    <x v="279"/>
    <x v="8"/>
    <x v="1"/>
    <x v="85"/>
    <x v="1"/>
    <x v="6"/>
    <x v="181"/>
    <x v="18"/>
    <x v="0"/>
    <x v="0"/>
    <x v="7"/>
    <x v="3"/>
    <x v="8"/>
  </r>
  <r>
    <x v="11"/>
    <x v="7"/>
    <x v="20"/>
    <x v="2"/>
    <x v="7"/>
    <x v="20"/>
    <x v="20"/>
    <x v="20"/>
    <x v="20"/>
    <x v="0"/>
    <x v="291"/>
    <x v="294"/>
    <x v="257"/>
    <x v="214"/>
    <x v="0"/>
    <x v="280"/>
    <x v="60"/>
    <x v="3"/>
    <x v="51"/>
    <x v="58"/>
    <x v="3"/>
    <x v="182"/>
    <x v="214"/>
    <x v="0"/>
    <x v="0"/>
    <x v="13"/>
    <x v="1"/>
    <x v="7"/>
  </r>
  <r>
    <x v="11"/>
    <x v="15"/>
    <x v="22"/>
    <x v="1"/>
    <x v="15"/>
    <x v="22"/>
    <x v="22"/>
    <x v="22"/>
    <x v="22"/>
    <x v="0"/>
    <x v="292"/>
    <x v="295"/>
    <x v="258"/>
    <x v="16"/>
    <x v="81"/>
    <x v="281"/>
    <x v="10"/>
    <x v="0"/>
    <x v="21"/>
    <x v="50"/>
    <x v="2"/>
    <x v="160"/>
    <x v="215"/>
    <x v="0"/>
    <x v="0"/>
    <x v="2"/>
    <x v="1"/>
    <x v="15"/>
  </r>
  <r>
    <x v="11"/>
    <x v="14"/>
    <x v="23"/>
    <x v="1"/>
    <x v="16"/>
    <x v="23"/>
    <x v="23"/>
    <x v="23"/>
    <x v="23"/>
    <x v="0"/>
    <x v="293"/>
    <x v="296"/>
    <x v="259"/>
    <x v="215"/>
    <x v="60"/>
    <x v="282"/>
    <x v="10"/>
    <x v="0"/>
    <x v="34"/>
    <x v="27"/>
    <x v="2"/>
    <x v="183"/>
    <x v="216"/>
    <x v="0"/>
    <x v="0"/>
    <x v="18"/>
    <x v="0"/>
    <x v="16"/>
  </r>
  <r>
    <x v="11"/>
    <x v="16"/>
    <x v="24"/>
    <x v="1"/>
    <x v="17"/>
    <x v="24"/>
    <x v="24"/>
    <x v="24"/>
    <x v="24"/>
    <x v="0"/>
    <x v="294"/>
    <x v="297"/>
    <x v="260"/>
    <x v="182"/>
    <x v="31"/>
    <x v="283"/>
    <x v="130"/>
    <x v="0"/>
    <x v="96"/>
    <x v="34"/>
    <x v="8"/>
    <x v="184"/>
    <x v="197"/>
    <x v="0"/>
    <x v="0"/>
    <x v="12"/>
    <x v="1"/>
    <x v="17"/>
  </r>
  <r>
    <x v="11"/>
    <x v="17"/>
    <x v="25"/>
    <x v="1"/>
    <x v="18"/>
    <x v="25"/>
    <x v="25"/>
    <x v="25"/>
    <x v="25"/>
    <x v="0"/>
    <x v="295"/>
    <x v="298"/>
    <x v="261"/>
    <x v="216"/>
    <x v="69"/>
    <x v="284"/>
    <x v="68"/>
    <x v="0"/>
    <x v="10"/>
    <x v="2"/>
    <x v="4"/>
    <x v="185"/>
    <x v="52"/>
    <x v="0"/>
    <x v="0"/>
    <x v="13"/>
    <x v="1"/>
    <x v="18"/>
  </r>
  <r>
    <x v="11"/>
    <x v="18"/>
    <x v="26"/>
    <x v="1"/>
    <x v="19"/>
    <x v="26"/>
    <x v="26"/>
    <x v="26"/>
    <x v="26"/>
    <x v="0"/>
    <x v="296"/>
    <x v="299"/>
    <x v="262"/>
    <x v="217"/>
    <x v="81"/>
    <x v="285"/>
    <x v="131"/>
    <x v="0"/>
    <x v="11"/>
    <x v="9"/>
    <x v="1"/>
    <x v="186"/>
    <x v="217"/>
    <x v="0"/>
    <x v="0"/>
    <x v="2"/>
    <x v="1"/>
    <x v="19"/>
  </r>
  <r>
    <x v="11"/>
    <x v="19"/>
    <x v="27"/>
    <x v="1"/>
    <x v="20"/>
    <x v="27"/>
    <x v="27"/>
    <x v="27"/>
    <x v="27"/>
    <x v="0"/>
    <x v="297"/>
    <x v="300"/>
    <x v="263"/>
    <x v="218"/>
    <x v="105"/>
    <x v="167"/>
    <x v="38"/>
    <x v="4"/>
    <x v="1"/>
    <x v="15"/>
    <x v="4"/>
    <x v="20"/>
    <x v="190"/>
    <x v="0"/>
    <x v="0"/>
    <x v="10"/>
    <x v="1"/>
    <x v="20"/>
  </r>
  <r>
    <x v="11"/>
    <x v="20"/>
    <x v="28"/>
    <x v="1"/>
    <x v="21"/>
    <x v="28"/>
    <x v="28"/>
    <x v="28"/>
    <x v="28"/>
    <x v="0"/>
    <x v="298"/>
    <x v="301"/>
    <x v="264"/>
    <x v="217"/>
    <x v="46"/>
    <x v="286"/>
    <x v="24"/>
    <x v="0"/>
    <x v="67"/>
    <x v="36"/>
    <x v="4"/>
    <x v="187"/>
    <x v="216"/>
    <x v="0"/>
    <x v="0"/>
    <x v="11"/>
    <x v="1"/>
    <x v="21"/>
  </r>
  <r>
    <x v="11"/>
    <x v="18"/>
    <x v="29"/>
    <x v="2"/>
    <x v="19"/>
    <x v="29"/>
    <x v="29"/>
    <x v="29"/>
    <x v="29"/>
    <x v="0"/>
    <x v="299"/>
    <x v="302"/>
    <x v="265"/>
    <x v="137"/>
    <x v="4"/>
    <x v="287"/>
    <x v="132"/>
    <x v="0"/>
    <x v="4"/>
    <x v="24"/>
    <x v="2"/>
    <x v="188"/>
    <x v="22"/>
    <x v="0"/>
    <x v="0"/>
    <x v="0"/>
    <x v="3"/>
    <x v="19"/>
  </r>
  <r>
    <x v="11"/>
    <x v="16"/>
    <x v="30"/>
    <x v="2"/>
    <x v="17"/>
    <x v="30"/>
    <x v="30"/>
    <x v="30"/>
    <x v="30"/>
    <x v="0"/>
    <x v="300"/>
    <x v="303"/>
    <x v="266"/>
    <x v="155"/>
    <x v="17"/>
    <x v="288"/>
    <x v="133"/>
    <x v="4"/>
    <x v="97"/>
    <x v="34"/>
    <x v="3"/>
    <x v="189"/>
    <x v="218"/>
    <x v="0"/>
    <x v="0"/>
    <x v="12"/>
    <x v="1"/>
    <x v="17"/>
  </r>
  <r>
    <x v="11"/>
    <x v="21"/>
    <x v="31"/>
    <x v="1"/>
    <x v="22"/>
    <x v="31"/>
    <x v="31"/>
    <x v="31"/>
    <x v="31"/>
    <x v="0"/>
    <x v="301"/>
    <x v="304"/>
    <x v="267"/>
    <x v="219"/>
    <x v="23"/>
    <x v="289"/>
    <x v="40"/>
    <x v="1"/>
    <x v="60"/>
    <x v="27"/>
    <x v="2"/>
    <x v="147"/>
    <x v="219"/>
    <x v="0"/>
    <x v="0"/>
    <x v="0"/>
    <x v="1"/>
    <x v="22"/>
  </r>
  <r>
    <x v="11"/>
    <x v="22"/>
    <x v="32"/>
    <x v="1"/>
    <x v="23"/>
    <x v="32"/>
    <x v="32"/>
    <x v="32"/>
    <x v="32"/>
    <x v="0"/>
    <x v="302"/>
    <x v="305"/>
    <x v="268"/>
    <x v="220"/>
    <x v="38"/>
    <x v="290"/>
    <x v="18"/>
    <x v="0"/>
    <x v="98"/>
    <x v="51"/>
    <x v="2"/>
    <x v="190"/>
    <x v="94"/>
    <x v="0"/>
    <x v="0"/>
    <x v="7"/>
    <x v="3"/>
    <x v="23"/>
  </r>
  <r>
    <x v="11"/>
    <x v="23"/>
    <x v="33"/>
    <x v="1"/>
    <x v="24"/>
    <x v="33"/>
    <x v="33"/>
    <x v="33"/>
    <x v="33"/>
    <x v="0"/>
    <x v="303"/>
    <x v="306"/>
    <x v="269"/>
    <x v="221"/>
    <x v="101"/>
    <x v="291"/>
    <x v="69"/>
    <x v="1"/>
    <x v="29"/>
    <x v="4"/>
    <x v="4"/>
    <x v="160"/>
    <x v="220"/>
    <x v="0"/>
    <x v="0"/>
    <x v="7"/>
    <x v="1"/>
    <x v="24"/>
  </r>
  <r>
    <x v="11"/>
    <x v="24"/>
    <x v="34"/>
    <x v="1"/>
    <x v="25"/>
    <x v="34"/>
    <x v="34"/>
    <x v="34"/>
    <x v="34"/>
    <x v="0"/>
    <x v="47"/>
    <x v="307"/>
    <x v="270"/>
    <x v="222"/>
    <x v="69"/>
    <x v="292"/>
    <x v="24"/>
    <x v="3"/>
    <x v="11"/>
    <x v="51"/>
    <x v="0"/>
    <x v="50"/>
    <x v="35"/>
    <x v="0"/>
    <x v="0"/>
    <x v="4"/>
    <x v="0"/>
    <x v="25"/>
  </r>
  <r>
    <x v="11"/>
    <x v="25"/>
    <x v="35"/>
    <x v="1"/>
    <x v="26"/>
    <x v="35"/>
    <x v="35"/>
    <x v="35"/>
    <x v="35"/>
    <x v="0"/>
    <x v="304"/>
    <x v="308"/>
    <x v="271"/>
    <x v="97"/>
    <x v="46"/>
    <x v="293"/>
    <x v="20"/>
    <x v="0"/>
    <x v="18"/>
    <x v="42"/>
    <x v="4"/>
    <x v="40"/>
    <x v="81"/>
    <x v="0"/>
    <x v="0"/>
    <x v="7"/>
    <x v="1"/>
    <x v="26"/>
  </r>
  <r>
    <x v="12"/>
    <x v="0"/>
    <x v="0"/>
    <x v="0"/>
    <x v="0"/>
    <x v="0"/>
    <x v="0"/>
    <x v="0"/>
    <x v="0"/>
    <x v="0"/>
    <x v="305"/>
    <x v="309"/>
    <x v="272"/>
    <x v="134"/>
    <x v="106"/>
    <x v="294"/>
    <x v="80"/>
    <x v="0"/>
    <x v="77"/>
    <x v="2"/>
    <x v="4"/>
    <x v="191"/>
    <x v="221"/>
    <x v="0"/>
    <x v="0"/>
    <x v="0"/>
    <x v="1"/>
    <x v="0"/>
  </r>
  <r>
    <x v="12"/>
    <x v="1"/>
    <x v="1"/>
    <x v="1"/>
    <x v="1"/>
    <x v="1"/>
    <x v="1"/>
    <x v="1"/>
    <x v="1"/>
    <x v="0"/>
    <x v="306"/>
    <x v="310"/>
    <x v="273"/>
    <x v="207"/>
    <x v="101"/>
    <x v="295"/>
    <x v="10"/>
    <x v="3"/>
    <x v="29"/>
    <x v="53"/>
    <x v="4"/>
    <x v="30"/>
    <x v="222"/>
    <x v="0"/>
    <x v="0"/>
    <x v="0"/>
    <x v="1"/>
    <x v="1"/>
  </r>
  <r>
    <x v="12"/>
    <x v="0"/>
    <x v="3"/>
    <x v="1"/>
    <x v="0"/>
    <x v="3"/>
    <x v="3"/>
    <x v="3"/>
    <x v="3"/>
    <x v="0"/>
    <x v="307"/>
    <x v="311"/>
    <x v="274"/>
    <x v="223"/>
    <x v="35"/>
    <x v="296"/>
    <x v="134"/>
    <x v="1"/>
    <x v="33"/>
    <x v="17"/>
    <x v="1"/>
    <x v="121"/>
    <x v="223"/>
    <x v="0"/>
    <x v="0"/>
    <x v="2"/>
    <x v="1"/>
    <x v="0"/>
  </r>
  <r>
    <x v="12"/>
    <x v="3"/>
    <x v="4"/>
    <x v="1"/>
    <x v="3"/>
    <x v="4"/>
    <x v="4"/>
    <x v="4"/>
    <x v="4"/>
    <x v="0"/>
    <x v="308"/>
    <x v="312"/>
    <x v="275"/>
    <x v="177"/>
    <x v="6"/>
    <x v="297"/>
    <x v="68"/>
    <x v="0"/>
    <x v="59"/>
    <x v="2"/>
    <x v="1"/>
    <x v="58"/>
    <x v="91"/>
    <x v="0"/>
    <x v="0"/>
    <x v="13"/>
    <x v="1"/>
    <x v="3"/>
  </r>
  <r>
    <x v="12"/>
    <x v="5"/>
    <x v="6"/>
    <x v="1"/>
    <x v="5"/>
    <x v="6"/>
    <x v="6"/>
    <x v="6"/>
    <x v="6"/>
    <x v="0"/>
    <x v="309"/>
    <x v="313"/>
    <x v="276"/>
    <x v="119"/>
    <x v="0"/>
    <x v="298"/>
    <x v="66"/>
    <x v="0"/>
    <x v="42"/>
    <x v="39"/>
    <x v="3"/>
    <x v="192"/>
    <x v="224"/>
    <x v="0"/>
    <x v="0"/>
    <x v="1"/>
    <x v="3"/>
    <x v="5"/>
  </r>
  <r>
    <x v="12"/>
    <x v="3"/>
    <x v="7"/>
    <x v="2"/>
    <x v="3"/>
    <x v="7"/>
    <x v="7"/>
    <x v="7"/>
    <x v="7"/>
    <x v="0"/>
    <x v="310"/>
    <x v="314"/>
    <x v="114"/>
    <x v="28"/>
    <x v="29"/>
    <x v="299"/>
    <x v="37"/>
    <x v="0"/>
    <x v="22"/>
    <x v="14"/>
    <x v="4"/>
    <x v="137"/>
    <x v="9"/>
    <x v="0"/>
    <x v="0"/>
    <x v="11"/>
    <x v="16"/>
    <x v="3"/>
  </r>
  <r>
    <x v="12"/>
    <x v="6"/>
    <x v="8"/>
    <x v="2"/>
    <x v="6"/>
    <x v="8"/>
    <x v="8"/>
    <x v="8"/>
    <x v="8"/>
    <x v="0"/>
    <x v="311"/>
    <x v="315"/>
    <x v="277"/>
    <x v="224"/>
    <x v="72"/>
    <x v="300"/>
    <x v="123"/>
    <x v="0"/>
    <x v="84"/>
    <x v="15"/>
    <x v="1"/>
    <x v="23"/>
    <x v="225"/>
    <x v="0"/>
    <x v="0"/>
    <x v="11"/>
    <x v="0"/>
    <x v="6"/>
  </r>
  <r>
    <x v="12"/>
    <x v="8"/>
    <x v="10"/>
    <x v="1"/>
    <x v="8"/>
    <x v="10"/>
    <x v="10"/>
    <x v="10"/>
    <x v="10"/>
    <x v="0"/>
    <x v="312"/>
    <x v="316"/>
    <x v="278"/>
    <x v="225"/>
    <x v="5"/>
    <x v="301"/>
    <x v="119"/>
    <x v="0"/>
    <x v="59"/>
    <x v="74"/>
    <x v="5"/>
    <x v="193"/>
    <x v="151"/>
    <x v="0"/>
    <x v="0"/>
    <x v="2"/>
    <x v="0"/>
    <x v="8"/>
  </r>
  <r>
    <x v="12"/>
    <x v="11"/>
    <x v="13"/>
    <x v="1"/>
    <x v="11"/>
    <x v="13"/>
    <x v="13"/>
    <x v="13"/>
    <x v="13"/>
    <x v="0"/>
    <x v="313"/>
    <x v="317"/>
    <x v="69"/>
    <x v="226"/>
    <x v="16"/>
    <x v="302"/>
    <x v="53"/>
    <x v="0"/>
    <x v="51"/>
    <x v="4"/>
    <x v="2"/>
    <x v="12"/>
    <x v="226"/>
    <x v="0"/>
    <x v="0"/>
    <x v="2"/>
    <x v="1"/>
    <x v="11"/>
  </r>
  <r>
    <x v="12"/>
    <x v="12"/>
    <x v="15"/>
    <x v="1"/>
    <x v="12"/>
    <x v="15"/>
    <x v="15"/>
    <x v="15"/>
    <x v="15"/>
    <x v="0"/>
    <x v="314"/>
    <x v="318"/>
    <x v="229"/>
    <x v="134"/>
    <x v="15"/>
    <x v="303"/>
    <x v="22"/>
    <x v="0"/>
    <x v="41"/>
    <x v="17"/>
    <x v="3"/>
    <x v="25"/>
    <x v="218"/>
    <x v="0"/>
    <x v="0"/>
    <x v="2"/>
    <x v="1"/>
    <x v="12"/>
  </r>
  <r>
    <x v="12"/>
    <x v="13"/>
    <x v="16"/>
    <x v="1"/>
    <x v="13"/>
    <x v="16"/>
    <x v="16"/>
    <x v="16"/>
    <x v="16"/>
    <x v="0"/>
    <x v="315"/>
    <x v="319"/>
    <x v="279"/>
    <x v="227"/>
    <x v="76"/>
    <x v="304"/>
    <x v="98"/>
    <x v="4"/>
    <x v="13"/>
    <x v="10"/>
    <x v="1"/>
    <x v="185"/>
    <x v="11"/>
    <x v="0"/>
    <x v="0"/>
    <x v="7"/>
    <x v="0"/>
    <x v="13"/>
  </r>
  <r>
    <x v="12"/>
    <x v="12"/>
    <x v="17"/>
    <x v="2"/>
    <x v="12"/>
    <x v="17"/>
    <x v="17"/>
    <x v="17"/>
    <x v="17"/>
    <x v="0"/>
    <x v="316"/>
    <x v="320"/>
    <x v="280"/>
    <x v="225"/>
    <x v="54"/>
    <x v="305"/>
    <x v="135"/>
    <x v="4"/>
    <x v="14"/>
    <x v="27"/>
    <x v="4"/>
    <x v="194"/>
    <x v="227"/>
    <x v="0"/>
    <x v="0"/>
    <x v="18"/>
    <x v="6"/>
    <x v="12"/>
  </r>
  <r>
    <x v="12"/>
    <x v="11"/>
    <x v="18"/>
    <x v="2"/>
    <x v="11"/>
    <x v="18"/>
    <x v="18"/>
    <x v="18"/>
    <x v="18"/>
    <x v="0"/>
    <x v="317"/>
    <x v="321"/>
    <x v="281"/>
    <x v="43"/>
    <x v="56"/>
    <x v="306"/>
    <x v="40"/>
    <x v="1"/>
    <x v="41"/>
    <x v="27"/>
    <x v="4"/>
    <x v="195"/>
    <x v="202"/>
    <x v="0"/>
    <x v="0"/>
    <x v="1"/>
    <x v="0"/>
    <x v="11"/>
  </r>
  <r>
    <x v="12"/>
    <x v="8"/>
    <x v="19"/>
    <x v="2"/>
    <x v="8"/>
    <x v="19"/>
    <x v="19"/>
    <x v="19"/>
    <x v="19"/>
    <x v="0"/>
    <x v="318"/>
    <x v="322"/>
    <x v="282"/>
    <x v="228"/>
    <x v="83"/>
    <x v="307"/>
    <x v="136"/>
    <x v="4"/>
    <x v="15"/>
    <x v="25"/>
    <x v="0"/>
    <x v="37"/>
    <x v="228"/>
    <x v="0"/>
    <x v="0"/>
    <x v="7"/>
    <x v="3"/>
    <x v="8"/>
  </r>
  <r>
    <x v="12"/>
    <x v="7"/>
    <x v="20"/>
    <x v="2"/>
    <x v="7"/>
    <x v="20"/>
    <x v="20"/>
    <x v="20"/>
    <x v="20"/>
    <x v="0"/>
    <x v="319"/>
    <x v="323"/>
    <x v="283"/>
    <x v="58"/>
    <x v="71"/>
    <x v="255"/>
    <x v="26"/>
    <x v="0"/>
    <x v="34"/>
    <x v="58"/>
    <x v="3"/>
    <x v="196"/>
    <x v="229"/>
    <x v="0"/>
    <x v="0"/>
    <x v="0"/>
    <x v="1"/>
    <x v="7"/>
  </r>
  <r>
    <x v="12"/>
    <x v="15"/>
    <x v="22"/>
    <x v="1"/>
    <x v="15"/>
    <x v="22"/>
    <x v="22"/>
    <x v="22"/>
    <x v="22"/>
    <x v="0"/>
    <x v="320"/>
    <x v="324"/>
    <x v="284"/>
    <x v="229"/>
    <x v="49"/>
    <x v="308"/>
    <x v="4"/>
    <x v="0"/>
    <x v="54"/>
    <x v="0"/>
    <x v="4"/>
    <x v="21"/>
    <x v="1"/>
    <x v="0"/>
    <x v="0"/>
    <x v="0"/>
    <x v="1"/>
    <x v="15"/>
  </r>
  <r>
    <x v="12"/>
    <x v="14"/>
    <x v="23"/>
    <x v="1"/>
    <x v="16"/>
    <x v="23"/>
    <x v="23"/>
    <x v="23"/>
    <x v="23"/>
    <x v="0"/>
    <x v="321"/>
    <x v="325"/>
    <x v="285"/>
    <x v="44"/>
    <x v="105"/>
    <x v="309"/>
    <x v="31"/>
    <x v="0"/>
    <x v="67"/>
    <x v="31"/>
    <x v="1"/>
    <x v="12"/>
    <x v="204"/>
    <x v="0"/>
    <x v="0"/>
    <x v="10"/>
    <x v="1"/>
    <x v="16"/>
  </r>
  <r>
    <x v="12"/>
    <x v="16"/>
    <x v="24"/>
    <x v="1"/>
    <x v="17"/>
    <x v="24"/>
    <x v="24"/>
    <x v="24"/>
    <x v="24"/>
    <x v="0"/>
    <x v="322"/>
    <x v="326"/>
    <x v="286"/>
    <x v="230"/>
    <x v="31"/>
    <x v="114"/>
    <x v="137"/>
    <x v="5"/>
    <x v="99"/>
    <x v="16"/>
    <x v="7"/>
    <x v="197"/>
    <x v="21"/>
    <x v="0"/>
    <x v="0"/>
    <x v="3"/>
    <x v="1"/>
    <x v="17"/>
  </r>
  <r>
    <x v="12"/>
    <x v="17"/>
    <x v="25"/>
    <x v="1"/>
    <x v="18"/>
    <x v="25"/>
    <x v="25"/>
    <x v="25"/>
    <x v="25"/>
    <x v="0"/>
    <x v="323"/>
    <x v="327"/>
    <x v="287"/>
    <x v="231"/>
    <x v="51"/>
    <x v="117"/>
    <x v="12"/>
    <x v="0"/>
    <x v="9"/>
    <x v="14"/>
    <x v="2"/>
    <x v="198"/>
    <x v="57"/>
    <x v="0"/>
    <x v="0"/>
    <x v="3"/>
    <x v="10"/>
    <x v="18"/>
  </r>
  <r>
    <x v="12"/>
    <x v="18"/>
    <x v="26"/>
    <x v="1"/>
    <x v="19"/>
    <x v="26"/>
    <x v="26"/>
    <x v="26"/>
    <x v="26"/>
    <x v="0"/>
    <x v="324"/>
    <x v="328"/>
    <x v="288"/>
    <x v="232"/>
    <x v="71"/>
    <x v="310"/>
    <x v="138"/>
    <x v="1"/>
    <x v="19"/>
    <x v="75"/>
    <x v="1"/>
    <x v="90"/>
    <x v="230"/>
    <x v="0"/>
    <x v="0"/>
    <x v="1"/>
    <x v="1"/>
    <x v="19"/>
  </r>
  <r>
    <x v="12"/>
    <x v="19"/>
    <x v="27"/>
    <x v="1"/>
    <x v="20"/>
    <x v="27"/>
    <x v="27"/>
    <x v="27"/>
    <x v="27"/>
    <x v="0"/>
    <x v="325"/>
    <x v="329"/>
    <x v="289"/>
    <x v="233"/>
    <x v="101"/>
    <x v="311"/>
    <x v="37"/>
    <x v="0"/>
    <x v="88"/>
    <x v="51"/>
    <x v="4"/>
    <x v="31"/>
    <x v="231"/>
    <x v="0"/>
    <x v="0"/>
    <x v="12"/>
    <x v="1"/>
    <x v="20"/>
  </r>
  <r>
    <x v="12"/>
    <x v="20"/>
    <x v="28"/>
    <x v="1"/>
    <x v="21"/>
    <x v="28"/>
    <x v="28"/>
    <x v="28"/>
    <x v="28"/>
    <x v="0"/>
    <x v="326"/>
    <x v="330"/>
    <x v="214"/>
    <x v="234"/>
    <x v="46"/>
    <x v="312"/>
    <x v="55"/>
    <x v="0"/>
    <x v="3"/>
    <x v="50"/>
    <x v="1"/>
    <x v="185"/>
    <x v="169"/>
    <x v="0"/>
    <x v="0"/>
    <x v="5"/>
    <x v="1"/>
    <x v="21"/>
  </r>
  <r>
    <x v="12"/>
    <x v="18"/>
    <x v="29"/>
    <x v="2"/>
    <x v="19"/>
    <x v="29"/>
    <x v="29"/>
    <x v="29"/>
    <x v="29"/>
    <x v="0"/>
    <x v="327"/>
    <x v="331"/>
    <x v="290"/>
    <x v="103"/>
    <x v="4"/>
    <x v="313"/>
    <x v="139"/>
    <x v="0"/>
    <x v="87"/>
    <x v="29"/>
    <x v="2"/>
    <x v="199"/>
    <x v="227"/>
    <x v="0"/>
    <x v="0"/>
    <x v="2"/>
    <x v="3"/>
    <x v="19"/>
  </r>
  <r>
    <x v="12"/>
    <x v="16"/>
    <x v="30"/>
    <x v="2"/>
    <x v="17"/>
    <x v="30"/>
    <x v="30"/>
    <x v="30"/>
    <x v="30"/>
    <x v="0"/>
    <x v="328"/>
    <x v="332"/>
    <x v="291"/>
    <x v="235"/>
    <x v="63"/>
    <x v="314"/>
    <x v="140"/>
    <x v="4"/>
    <x v="100"/>
    <x v="65"/>
    <x v="6"/>
    <x v="200"/>
    <x v="216"/>
    <x v="0"/>
    <x v="0"/>
    <x v="9"/>
    <x v="1"/>
    <x v="17"/>
  </r>
  <r>
    <x v="12"/>
    <x v="21"/>
    <x v="31"/>
    <x v="1"/>
    <x v="22"/>
    <x v="31"/>
    <x v="31"/>
    <x v="31"/>
    <x v="31"/>
    <x v="0"/>
    <x v="329"/>
    <x v="333"/>
    <x v="292"/>
    <x v="70"/>
    <x v="0"/>
    <x v="315"/>
    <x v="58"/>
    <x v="1"/>
    <x v="18"/>
    <x v="42"/>
    <x v="3"/>
    <x v="137"/>
    <x v="232"/>
    <x v="0"/>
    <x v="0"/>
    <x v="2"/>
    <x v="0"/>
    <x v="22"/>
  </r>
  <r>
    <x v="12"/>
    <x v="22"/>
    <x v="32"/>
    <x v="1"/>
    <x v="23"/>
    <x v="32"/>
    <x v="32"/>
    <x v="32"/>
    <x v="32"/>
    <x v="0"/>
    <x v="330"/>
    <x v="334"/>
    <x v="293"/>
    <x v="85"/>
    <x v="38"/>
    <x v="308"/>
    <x v="11"/>
    <x v="0"/>
    <x v="54"/>
    <x v="50"/>
    <x v="4"/>
    <x v="78"/>
    <x v="211"/>
    <x v="0"/>
    <x v="0"/>
    <x v="1"/>
    <x v="1"/>
    <x v="23"/>
  </r>
  <r>
    <x v="12"/>
    <x v="23"/>
    <x v="33"/>
    <x v="1"/>
    <x v="24"/>
    <x v="33"/>
    <x v="33"/>
    <x v="33"/>
    <x v="33"/>
    <x v="0"/>
    <x v="331"/>
    <x v="335"/>
    <x v="294"/>
    <x v="236"/>
    <x v="105"/>
    <x v="316"/>
    <x v="36"/>
    <x v="0"/>
    <x v="13"/>
    <x v="9"/>
    <x v="1"/>
    <x v="12"/>
    <x v="13"/>
    <x v="0"/>
    <x v="0"/>
    <x v="2"/>
    <x v="1"/>
    <x v="24"/>
  </r>
  <r>
    <x v="12"/>
    <x v="24"/>
    <x v="34"/>
    <x v="1"/>
    <x v="25"/>
    <x v="34"/>
    <x v="34"/>
    <x v="34"/>
    <x v="34"/>
    <x v="0"/>
    <x v="332"/>
    <x v="336"/>
    <x v="295"/>
    <x v="188"/>
    <x v="51"/>
    <x v="317"/>
    <x v="91"/>
    <x v="4"/>
    <x v="50"/>
    <x v="23"/>
    <x v="1"/>
    <x v="135"/>
    <x v="159"/>
    <x v="0"/>
    <x v="0"/>
    <x v="14"/>
    <x v="0"/>
    <x v="25"/>
  </r>
  <r>
    <x v="12"/>
    <x v="25"/>
    <x v="35"/>
    <x v="1"/>
    <x v="26"/>
    <x v="35"/>
    <x v="35"/>
    <x v="35"/>
    <x v="35"/>
    <x v="0"/>
    <x v="333"/>
    <x v="337"/>
    <x v="219"/>
    <x v="131"/>
    <x v="5"/>
    <x v="318"/>
    <x v="69"/>
    <x v="0"/>
    <x v="33"/>
    <x v="36"/>
    <x v="4"/>
    <x v="142"/>
    <x v="233"/>
    <x v="0"/>
    <x v="0"/>
    <x v="13"/>
    <x v="1"/>
    <x v="26"/>
  </r>
  <r>
    <x v="13"/>
    <x v="0"/>
    <x v="0"/>
    <x v="0"/>
    <x v="0"/>
    <x v="0"/>
    <x v="0"/>
    <x v="0"/>
    <x v="0"/>
    <x v="0"/>
    <x v="334"/>
    <x v="338"/>
    <x v="296"/>
    <x v="209"/>
    <x v="107"/>
    <x v="319"/>
    <x v="2"/>
    <x v="0"/>
    <x v="66"/>
    <x v="2"/>
    <x v="2"/>
    <x v="201"/>
    <x v="234"/>
    <x v="0"/>
    <x v="0"/>
    <x v="0"/>
    <x v="1"/>
    <x v="0"/>
  </r>
  <r>
    <x v="13"/>
    <x v="1"/>
    <x v="1"/>
    <x v="1"/>
    <x v="1"/>
    <x v="1"/>
    <x v="1"/>
    <x v="1"/>
    <x v="1"/>
    <x v="0"/>
    <x v="335"/>
    <x v="339"/>
    <x v="297"/>
    <x v="237"/>
    <x v="108"/>
    <x v="320"/>
    <x v="107"/>
    <x v="4"/>
    <x v="18"/>
    <x v="3"/>
    <x v="2"/>
    <x v="202"/>
    <x v="235"/>
    <x v="0"/>
    <x v="0"/>
    <x v="7"/>
    <x v="1"/>
    <x v="1"/>
  </r>
  <r>
    <x v="13"/>
    <x v="0"/>
    <x v="3"/>
    <x v="1"/>
    <x v="0"/>
    <x v="3"/>
    <x v="3"/>
    <x v="3"/>
    <x v="3"/>
    <x v="0"/>
    <x v="336"/>
    <x v="340"/>
    <x v="180"/>
    <x v="142"/>
    <x v="109"/>
    <x v="71"/>
    <x v="82"/>
    <x v="0"/>
    <x v="3"/>
    <x v="17"/>
    <x v="1"/>
    <x v="0"/>
    <x v="157"/>
    <x v="0"/>
    <x v="0"/>
    <x v="3"/>
    <x v="1"/>
    <x v="0"/>
  </r>
  <r>
    <x v="13"/>
    <x v="3"/>
    <x v="4"/>
    <x v="1"/>
    <x v="3"/>
    <x v="4"/>
    <x v="4"/>
    <x v="4"/>
    <x v="4"/>
    <x v="0"/>
    <x v="337"/>
    <x v="341"/>
    <x v="123"/>
    <x v="238"/>
    <x v="21"/>
    <x v="321"/>
    <x v="68"/>
    <x v="0"/>
    <x v="25"/>
    <x v="17"/>
    <x v="4"/>
    <x v="203"/>
    <x v="32"/>
    <x v="0"/>
    <x v="0"/>
    <x v="2"/>
    <x v="0"/>
    <x v="3"/>
  </r>
  <r>
    <x v="13"/>
    <x v="5"/>
    <x v="6"/>
    <x v="1"/>
    <x v="5"/>
    <x v="6"/>
    <x v="6"/>
    <x v="6"/>
    <x v="6"/>
    <x v="0"/>
    <x v="338"/>
    <x v="342"/>
    <x v="139"/>
    <x v="239"/>
    <x v="87"/>
    <x v="322"/>
    <x v="84"/>
    <x v="1"/>
    <x v="92"/>
    <x v="58"/>
    <x v="0"/>
    <x v="89"/>
    <x v="81"/>
    <x v="0"/>
    <x v="0"/>
    <x v="18"/>
    <x v="1"/>
    <x v="5"/>
  </r>
  <r>
    <x v="13"/>
    <x v="3"/>
    <x v="7"/>
    <x v="2"/>
    <x v="3"/>
    <x v="7"/>
    <x v="7"/>
    <x v="7"/>
    <x v="7"/>
    <x v="0"/>
    <x v="339"/>
    <x v="343"/>
    <x v="298"/>
    <x v="226"/>
    <x v="3"/>
    <x v="323"/>
    <x v="36"/>
    <x v="1"/>
    <x v="26"/>
    <x v="4"/>
    <x v="4"/>
    <x v="44"/>
    <x v="56"/>
    <x v="0"/>
    <x v="0"/>
    <x v="10"/>
    <x v="1"/>
    <x v="3"/>
  </r>
  <r>
    <x v="13"/>
    <x v="6"/>
    <x v="8"/>
    <x v="2"/>
    <x v="6"/>
    <x v="8"/>
    <x v="8"/>
    <x v="8"/>
    <x v="8"/>
    <x v="0"/>
    <x v="340"/>
    <x v="344"/>
    <x v="167"/>
    <x v="136"/>
    <x v="63"/>
    <x v="324"/>
    <x v="28"/>
    <x v="1"/>
    <x v="71"/>
    <x v="75"/>
    <x v="1"/>
    <x v="204"/>
    <x v="236"/>
    <x v="0"/>
    <x v="0"/>
    <x v="3"/>
    <x v="0"/>
    <x v="6"/>
  </r>
  <r>
    <x v="13"/>
    <x v="8"/>
    <x v="10"/>
    <x v="1"/>
    <x v="8"/>
    <x v="10"/>
    <x v="10"/>
    <x v="10"/>
    <x v="10"/>
    <x v="0"/>
    <x v="341"/>
    <x v="345"/>
    <x v="299"/>
    <x v="240"/>
    <x v="5"/>
    <x v="290"/>
    <x v="75"/>
    <x v="0"/>
    <x v="58"/>
    <x v="34"/>
    <x v="3"/>
    <x v="86"/>
    <x v="237"/>
    <x v="0"/>
    <x v="0"/>
    <x v="7"/>
    <x v="1"/>
    <x v="8"/>
  </r>
  <r>
    <x v="13"/>
    <x v="11"/>
    <x v="13"/>
    <x v="1"/>
    <x v="11"/>
    <x v="13"/>
    <x v="13"/>
    <x v="13"/>
    <x v="13"/>
    <x v="0"/>
    <x v="342"/>
    <x v="346"/>
    <x v="300"/>
    <x v="92"/>
    <x v="31"/>
    <x v="153"/>
    <x v="105"/>
    <x v="0"/>
    <x v="35"/>
    <x v="36"/>
    <x v="4"/>
    <x v="160"/>
    <x v="10"/>
    <x v="0"/>
    <x v="0"/>
    <x v="2"/>
    <x v="1"/>
    <x v="11"/>
  </r>
  <r>
    <x v="13"/>
    <x v="12"/>
    <x v="15"/>
    <x v="1"/>
    <x v="12"/>
    <x v="15"/>
    <x v="15"/>
    <x v="15"/>
    <x v="15"/>
    <x v="0"/>
    <x v="343"/>
    <x v="347"/>
    <x v="301"/>
    <x v="41"/>
    <x v="21"/>
    <x v="325"/>
    <x v="11"/>
    <x v="1"/>
    <x v="37"/>
    <x v="0"/>
    <x v="4"/>
    <x v="178"/>
    <x v="238"/>
    <x v="0"/>
    <x v="0"/>
    <x v="11"/>
    <x v="10"/>
    <x v="12"/>
  </r>
  <r>
    <x v="13"/>
    <x v="13"/>
    <x v="16"/>
    <x v="1"/>
    <x v="13"/>
    <x v="16"/>
    <x v="16"/>
    <x v="16"/>
    <x v="16"/>
    <x v="0"/>
    <x v="344"/>
    <x v="348"/>
    <x v="302"/>
    <x v="121"/>
    <x v="39"/>
    <x v="326"/>
    <x v="24"/>
    <x v="3"/>
    <x v="3"/>
    <x v="15"/>
    <x v="0"/>
    <x v="31"/>
    <x v="98"/>
    <x v="0"/>
    <x v="0"/>
    <x v="0"/>
    <x v="1"/>
    <x v="13"/>
  </r>
  <r>
    <x v="13"/>
    <x v="12"/>
    <x v="17"/>
    <x v="2"/>
    <x v="12"/>
    <x v="17"/>
    <x v="17"/>
    <x v="17"/>
    <x v="17"/>
    <x v="0"/>
    <x v="345"/>
    <x v="349"/>
    <x v="303"/>
    <x v="241"/>
    <x v="37"/>
    <x v="327"/>
    <x v="141"/>
    <x v="0"/>
    <x v="101"/>
    <x v="9"/>
    <x v="6"/>
    <x v="205"/>
    <x v="239"/>
    <x v="0"/>
    <x v="0"/>
    <x v="23"/>
    <x v="10"/>
    <x v="12"/>
  </r>
  <r>
    <x v="13"/>
    <x v="11"/>
    <x v="18"/>
    <x v="2"/>
    <x v="11"/>
    <x v="18"/>
    <x v="18"/>
    <x v="18"/>
    <x v="18"/>
    <x v="0"/>
    <x v="346"/>
    <x v="350"/>
    <x v="304"/>
    <x v="242"/>
    <x v="2"/>
    <x v="328"/>
    <x v="142"/>
    <x v="0"/>
    <x v="84"/>
    <x v="60"/>
    <x v="3"/>
    <x v="51"/>
    <x v="174"/>
    <x v="0"/>
    <x v="0"/>
    <x v="11"/>
    <x v="0"/>
    <x v="11"/>
  </r>
  <r>
    <x v="13"/>
    <x v="8"/>
    <x v="19"/>
    <x v="2"/>
    <x v="8"/>
    <x v="19"/>
    <x v="19"/>
    <x v="19"/>
    <x v="19"/>
    <x v="0"/>
    <x v="347"/>
    <x v="351"/>
    <x v="161"/>
    <x v="110"/>
    <x v="89"/>
    <x v="329"/>
    <x v="85"/>
    <x v="4"/>
    <x v="72"/>
    <x v="56"/>
    <x v="4"/>
    <x v="172"/>
    <x v="240"/>
    <x v="0"/>
    <x v="0"/>
    <x v="7"/>
    <x v="1"/>
    <x v="8"/>
  </r>
  <r>
    <x v="13"/>
    <x v="7"/>
    <x v="20"/>
    <x v="2"/>
    <x v="7"/>
    <x v="20"/>
    <x v="20"/>
    <x v="20"/>
    <x v="20"/>
    <x v="0"/>
    <x v="348"/>
    <x v="352"/>
    <x v="305"/>
    <x v="128"/>
    <x v="71"/>
    <x v="330"/>
    <x v="7"/>
    <x v="0"/>
    <x v="90"/>
    <x v="66"/>
    <x v="3"/>
    <x v="206"/>
    <x v="241"/>
    <x v="0"/>
    <x v="0"/>
    <x v="7"/>
    <x v="3"/>
    <x v="7"/>
  </r>
  <r>
    <x v="13"/>
    <x v="15"/>
    <x v="22"/>
    <x v="1"/>
    <x v="15"/>
    <x v="22"/>
    <x v="22"/>
    <x v="22"/>
    <x v="22"/>
    <x v="0"/>
    <x v="349"/>
    <x v="353"/>
    <x v="306"/>
    <x v="1"/>
    <x v="108"/>
    <x v="331"/>
    <x v="12"/>
    <x v="0"/>
    <x v="33"/>
    <x v="14"/>
    <x v="4"/>
    <x v="131"/>
    <x v="242"/>
    <x v="0"/>
    <x v="0"/>
    <x v="7"/>
    <x v="1"/>
    <x v="15"/>
  </r>
  <r>
    <x v="13"/>
    <x v="14"/>
    <x v="23"/>
    <x v="1"/>
    <x v="16"/>
    <x v="23"/>
    <x v="23"/>
    <x v="23"/>
    <x v="23"/>
    <x v="0"/>
    <x v="350"/>
    <x v="354"/>
    <x v="307"/>
    <x v="243"/>
    <x v="108"/>
    <x v="332"/>
    <x v="36"/>
    <x v="1"/>
    <x v="9"/>
    <x v="9"/>
    <x v="0"/>
    <x v="207"/>
    <x v="218"/>
    <x v="0"/>
    <x v="0"/>
    <x v="10"/>
    <x v="0"/>
    <x v="16"/>
  </r>
  <r>
    <x v="13"/>
    <x v="16"/>
    <x v="24"/>
    <x v="1"/>
    <x v="17"/>
    <x v="24"/>
    <x v="24"/>
    <x v="24"/>
    <x v="24"/>
    <x v="0"/>
    <x v="351"/>
    <x v="355"/>
    <x v="308"/>
    <x v="125"/>
    <x v="33"/>
    <x v="333"/>
    <x v="117"/>
    <x v="0"/>
    <x v="55"/>
    <x v="28"/>
    <x v="12"/>
    <x v="208"/>
    <x v="243"/>
    <x v="0"/>
    <x v="0"/>
    <x v="6"/>
    <x v="1"/>
    <x v="17"/>
  </r>
  <r>
    <x v="13"/>
    <x v="17"/>
    <x v="25"/>
    <x v="1"/>
    <x v="18"/>
    <x v="25"/>
    <x v="25"/>
    <x v="25"/>
    <x v="25"/>
    <x v="0"/>
    <x v="352"/>
    <x v="356"/>
    <x v="309"/>
    <x v="244"/>
    <x v="69"/>
    <x v="334"/>
    <x v="20"/>
    <x v="4"/>
    <x v="20"/>
    <x v="2"/>
    <x v="4"/>
    <x v="128"/>
    <x v="244"/>
    <x v="0"/>
    <x v="0"/>
    <x v="11"/>
    <x v="0"/>
    <x v="18"/>
  </r>
  <r>
    <x v="13"/>
    <x v="18"/>
    <x v="26"/>
    <x v="1"/>
    <x v="19"/>
    <x v="26"/>
    <x v="26"/>
    <x v="26"/>
    <x v="26"/>
    <x v="0"/>
    <x v="353"/>
    <x v="357"/>
    <x v="310"/>
    <x v="245"/>
    <x v="104"/>
    <x v="335"/>
    <x v="143"/>
    <x v="0"/>
    <x v="71"/>
    <x v="71"/>
    <x v="0"/>
    <x v="209"/>
    <x v="245"/>
    <x v="0"/>
    <x v="0"/>
    <x v="8"/>
    <x v="0"/>
    <x v="19"/>
  </r>
  <r>
    <x v="13"/>
    <x v="19"/>
    <x v="27"/>
    <x v="1"/>
    <x v="20"/>
    <x v="27"/>
    <x v="27"/>
    <x v="27"/>
    <x v="27"/>
    <x v="0"/>
    <x v="354"/>
    <x v="358"/>
    <x v="311"/>
    <x v="64"/>
    <x v="101"/>
    <x v="336"/>
    <x v="4"/>
    <x v="0"/>
    <x v="10"/>
    <x v="50"/>
    <x v="2"/>
    <x v="93"/>
    <x v="99"/>
    <x v="0"/>
    <x v="0"/>
    <x v="3"/>
    <x v="1"/>
    <x v="20"/>
  </r>
  <r>
    <x v="13"/>
    <x v="20"/>
    <x v="28"/>
    <x v="1"/>
    <x v="21"/>
    <x v="28"/>
    <x v="28"/>
    <x v="28"/>
    <x v="28"/>
    <x v="0"/>
    <x v="355"/>
    <x v="359"/>
    <x v="312"/>
    <x v="246"/>
    <x v="10"/>
    <x v="337"/>
    <x v="70"/>
    <x v="0"/>
    <x v="21"/>
    <x v="36"/>
    <x v="1"/>
    <x v="102"/>
    <x v="246"/>
    <x v="0"/>
    <x v="0"/>
    <x v="0"/>
    <x v="0"/>
    <x v="21"/>
  </r>
  <r>
    <x v="13"/>
    <x v="18"/>
    <x v="29"/>
    <x v="2"/>
    <x v="19"/>
    <x v="29"/>
    <x v="29"/>
    <x v="29"/>
    <x v="29"/>
    <x v="0"/>
    <x v="356"/>
    <x v="360"/>
    <x v="313"/>
    <x v="75"/>
    <x v="4"/>
    <x v="338"/>
    <x v="144"/>
    <x v="0"/>
    <x v="41"/>
    <x v="5"/>
    <x v="1"/>
    <x v="210"/>
    <x v="213"/>
    <x v="0"/>
    <x v="0"/>
    <x v="13"/>
    <x v="1"/>
    <x v="19"/>
  </r>
  <r>
    <x v="13"/>
    <x v="16"/>
    <x v="30"/>
    <x v="2"/>
    <x v="17"/>
    <x v="30"/>
    <x v="30"/>
    <x v="30"/>
    <x v="30"/>
    <x v="0"/>
    <x v="357"/>
    <x v="361"/>
    <x v="314"/>
    <x v="247"/>
    <x v="18"/>
    <x v="339"/>
    <x v="145"/>
    <x v="0"/>
    <x v="42"/>
    <x v="13"/>
    <x v="5"/>
    <x v="211"/>
    <x v="68"/>
    <x v="0"/>
    <x v="0"/>
    <x v="13"/>
    <x v="1"/>
    <x v="17"/>
  </r>
  <r>
    <x v="13"/>
    <x v="21"/>
    <x v="31"/>
    <x v="1"/>
    <x v="22"/>
    <x v="31"/>
    <x v="31"/>
    <x v="31"/>
    <x v="31"/>
    <x v="0"/>
    <x v="358"/>
    <x v="362"/>
    <x v="315"/>
    <x v="248"/>
    <x v="1"/>
    <x v="340"/>
    <x v="81"/>
    <x v="4"/>
    <x v="11"/>
    <x v="22"/>
    <x v="4"/>
    <x v="203"/>
    <x v="247"/>
    <x v="0"/>
    <x v="0"/>
    <x v="0"/>
    <x v="1"/>
    <x v="22"/>
  </r>
  <r>
    <x v="13"/>
    <x v="22"/>
    <x v="32"/>
    <x v="1"/>
    <x v="23"/>
    <x v="32"/>
    <x v="32"/>
    <x v="32"/>
    <x v="32"/>
    <x v="0"/>
    <x v="359"/>
    <x v="363"/>
    <x v="316"/>
    <x v="249"/>
    <x v="59"/>
    <x v="233"/>
    <x v="57"/>
    <x v="0"/>
    <x v="98"/>
    <x v="14"/>
    <x v="2"/>
    <x v="155"/>
    <x v="215"/>
    <x v="0"/>
    <x v="0"/>
    <x v="2"/>
    <x v="0"/>
    <x v="23"/>
  </r>
  <r>
    <x v="13"/>
    <x v="23"/>
    <x v="33"/>
    <x v="1"/>
    <x v="24"/>
    <x v="33"/>
    <x v="33"/>
    <x v="33"/>
    <x v="33"/>
    <x v="0"/>
    <x v="122"/>
    <x v="364"/>
    <x v="317"/>
    <x v="250"/>
    <x v="105"/>
    <x v="341"/>
    <x v="86"/>
    <x v="4"/>
    <x v="35"/>
    <x v="9"/>
    <x v="2"/>
    <x v="68"/>
    <x v="88"/>
    <x v="0"/>
    <x v="0"/>
    <x v="2"/>
    <x v="1"/>
    <x v="24"/>
  </r>
  <r>
    <x v="13"/>
    <x v="24"/>
    <x v="34"/>
    <x v="1"/>
    <x v="25"/>
    <x v="34"/>
    <x v="34"/>
    <x v="34"/>
    <x v="34"/>
    <x v="0"/>
    <x v="360"/>
    <x v="365"/>
    <x v="318"/>
    <x v="135"/>
    <x v="108"/>
    <x v="342"/>
    <x v="64"/>
    <x v="0"/>
    <x v="10"/>
    <x v="37"/>
    <x v="0"/>
    <x v="78"/>
    <x v="21"/>
    <x v="0"/>
    <x v="0"/>
    <x v="5"/>
    <x v="0"/>
    <x v="25"/>
  </r>
  <r>
    <x v="13"/>
    <x v="25"/>
    <x v="35"/>
    <x v="1"/>
    <x v="26"/>
    <x v="35"/>
    <x v="35"/>
    <x v="35"/>
    <x v="35"/>
    <x v="0"/>
    <x v="361"/>
    <x v="366"/>
    <x v="319"/>
    <x v="251"/>
    <x v="10"/>
    <x v="343"/>
    <x v="24"/>
    <x v="0"/>
    <x v="11"/>
    <x v="36"/>
    <x v="1"/>
    <x v="187"/>
    <x v="248"/>
    <x v="0"/>
    <x v="0"/>
    <x v="7"/>
    <x v="1"/>
    <x v="26"/>
  </r>
  <r>
    <x v="14"/>
    <x v="0"/>
    <x v="0"/>
    <x v="0"/>
    <x v="0"/>
    <x v="0"/>
    <x v="0"/>
    <x v="0"/>
    <x v="0"/>
    <x v="0"/>
    <x v="362"/>
    <x v="367"/>
    <x v="320"/>
    <x v="108"/>
    <x v="57"/>
    <x v="344"/>
    <x v="41"/>
    <x v="4"/>
    <x v="29"/>
    <x v="17"/>
    <x v="2"/>
    <x v="24"/>
    <x v="249"/>
    <x v="0"/>
    <x v="0"/>
    <x v="7"/>
    <x v="0"/>
    <x v="0"/>
  </r>
  <r>
    <x v="14"/>
    <x v="1"/>
    <x v="1"/>
    <x v="1"/>
    <x v="1"/>
    <x v="1"/>
    <x v="1"/>
    <x v="1"/>
    <x v="1"/>
    <x v="0"/>
    <x v="363"/>
    <x v="368"/>
    <x v="321"/>
    <x v="252"/>
    <x v="41"/>
    <x v="92"/>
    <x v="91"/>
    <x v="2"/>
    <x v="35"/>
    <x v="6"/>
    <x v="1"/>
    <x v="212"/>
    <x v="250"/>
    <x v="0"/>
    <x v="0"/>
    <x v="2"/>
    <x v="1"/>
    <x v="1"/>
  </r>
  <r>
    <x v="14"/>
    <x v="0"/>
    <x v="3"/>
    <x v="1"/>
    <x v="0"/>
    <x v="3"/>
    <x v="3"/>
    <x v="3"/>
    <x v="3"/>
    <x v="0"/>
    <x v="364"/>
    <x v="369"/>
    <x v="322"/>
    <x v="57"/>
    <x v="27"/>
    <x v="345"/>
    <x v="21"/>
    <x v="0"/>
    <x v="67"/>
    <x v="2"/>
    <x v="4"/>
    <x v="213"/>
    <x v="251"/>
    <x v="0"/>
    <x v="0"/>
    <x v="7"/>
    <x v="1"/>
    <x v="0"/>
  </r>
  <r>
    <x v="14"/>
    <x v="3"/>
    <x v="4"/>
    <x v="1"/>
    <x v="3"/>
    <x v="4"/>
    <x v="4"/>
    <x v="4"/>
    <x v="4"/>
    <x v="0"/>
    <x v="365"/>
    <x v="370"/>
    <x v="13"/>
    <x v="199"/>
    <x v="15"/>
    <x v="346"/>
    <x v="98"/>
    <x v="0"/>
    <x v="59"/>
    <x v="2"/>
    <x v="1"/>
    <x v="154"/>
    <x v="75"/>
    <x v="0"/>
    <x v="0"/>
    <x v="10"/>
    <x v="2"/>
    <x v="3"/>
  </r>
  <r>
    <x v="14"/>
    <x v="5"/>
    <x v="6"/>
    <x v="1"/>
    <x v="5"/>
    <x v="6"/>
    <x v="6"/>
    <x v="6"/>
    <x v="6"/>
    <x v="0"/>
    <x v="366"/>
    <x v="371"/>
    <x v="152"/>
    <x v="8"/>
    <x v="87"/>
    <x v="347"/>
    <x v="121"/>
    <x v="0"/>
    <x v="81"/>
    <x v="58"/>
    <x v="2"/>
    <x v="214"/>
    <x v="252"/>
    <x v="0"/>
    <x v="0"/>
    <x v="21"/>
    <x v="1"/>
    <x v="5"/>
  </r>
  <r>
    <x v="14"/>
    <x v="3"/>
    <x v="7"/>
    <x v="2"/>
    <x v="3"/>
    <x v="7"/>
    <x v="7"/>
    <x v="7"/>
    <x v="7"/>
    <x v="0"/>
    <x v="367"/>
    <x v="372"/>
    <x v="70"/>
    <x v="166"/>
    <x v="80"/>
    <x v="348"/>
    <x v="22"/>
    <x v="1"/>
    <x v="102"/>
    <x v="37"/>
    <x v="3"/>
    <x v="215"/>
    <x v="30"/>
    <x v="0"/>
    <x v="0"/>
    <x v="3"/>
    <x v="7"/>
    <x v="3"/>
  </r>
  <r>
    <x v="14"/>
    <x v="6"/>
    <x v="8"/>
    <x v="2"/>
    <x v="6"/>
    <x v="8"/>
    <x v="8"/>
    <x v="8"/>
    <x v="8"/>
    <x v="0"/>
    <x v="368"/>
    <x v="373"/>
    <x v="323"/>
    <x v="253"/>
    <x v="110"/>
    <x v="349"/>
    <x v="28"/>
    <x v="0"/>
    <x v="71"/>
    <x v="55"/>
    <x v="3"/>
    <x v="9"/>
    <x v="253"/>
    <x v="0"/>
    <x v="0"/>
    <x v="20"/>
    <x v="1"/>
    <x v="6"/>
  </r>
  <r>
    <x v="14"/>
    <x v="8"/>
    <x v="10"/>
    <x v="1"/>
    <x v="8"/>
    <x v="10"/>
    <x v="10"/>
    <x v="10"/>
    <x v="10"/>
    <x v="0"/>
    <x v="369"/>
    <x v="374"/>
    <x v="324"/>
    <x v="140"/>
    <x v="5"/>
    <x v="350"/>
    <x v="30"/>
    <x v="3"/>
    <x v="68"/>
    <x v="76"/>
    <x v="3"/>
    <x v="192"/>
    <x v="16"/>
    <x v="0"/>
    <x v="0"/>
    <x v="7"/>
    <x v="3"/>
    <x v="8"/>
  </r>
  <r>
    <x v="14"/>
    <x v="11"/>
    <x v="13"/>
    <x v="1"/>
    <x v="11"/>
    <x v="13"/>
    <x v="13"/>
    <x v="13"/>
    <x v="13"/>
    <x v="0"/>
    <x v="370"/>
    <x v="375"/>
    <x v="189"/>
    <x v="46"/>
    <x v="46"/>
    <x v="351"/>
    <x v="98"/>
    <x v="1"/>
    <x v="58"/>
    <x v="14"/>
    <x v="2"/>
    <x v="78"/>
    <x v="254"/>
    <x v="0"/>
    <x v="0"/>
    <x v="2"/>
    <x v="1"/>
    <x v="11"/>
  </r>
  <r>
    <x v="14"/>
    <x v="12"/>
    <x v="15"/>
    <x v="1"/>
    <x v="12"/>
    <x v="15"/>
    <x v="15"/>
    <x v="15"/>
    <x v="15"/>
    <x v="0"/>
    <x v="371"/>
    <x v="376"/>
    <x v="99"/>
    <x v="254"/>
    <x v="33"/>
    <x v="352"/>
    <x v="146"/>
    <x v="1"/>
    <x v="72"/>
    <x v="17"/>
    <x v="2"/>
    <x v="216"/>
    <x v="255"/>
    <x v="0"/>
    <x v="0"/>
    <x v="2"/>
    <x v="3"/>
    <x v="12"/>
  </r>
  <r>
    <x v="14"/>
    <x v="13"/>
    <x v="16"/>
    <x v="1"/>
    <x v="13"/>
    <x v="16"/>
    <x v="16"/>
    <x v="16"/>
    <x v="16"/>
    <x v="0"/>
    <x v="372"/>
    <x v="377"/>
    <x v="202"/>
    <x v="255"/>
    <x v="49"/>
    <x v="353"/>
    <x v="64"/>
    <x v="0"/>
    <x v="21"/>
    <x v="60"/>
    <x v="1"/>
    <x v="217"/>
    <x v="256"/>
    <x v="0"/>
    <x v="0"/>
    <x v="7"/>
    <x v="1"/>
    <x v="13"/>
  </r>
  <r>
    <x v="14"/>
    <x v="12"/>
    <x v="17"/>
    <x v="2"/>
    <x v="12"/>
    <x v="17"/>
    <x v="17"/>
    <x v="17"/>
    <x v="17"/>
    <x v="0"/>
    <x v="373"/>
    <x v="378"/>
    <x v="325"/>
    <x v="37"/>
    <x v="83"/>
    <x v="354"/>
    <x v="147"/>
    <x v="1"/>
    <x v="103"/>
    <x v="50"/>
    <x v="11"/>
    <x v="218"/>
    <x v="257"/>
    <x v="0"/>
    <x v="0"/>
    <x v="25"/>
    <x v="20"/>
    <x v="12"/>
  </r>
  <r>
    <x v="14"/>
    <x v="11"/>
    <x v="18"/>
    <x v="2"/>
    <x v="11"/>
    <x v="18"/>
    <x v="18"/>
    <x v="18"/>
    <x v="18"/>
    <x v="0"/>
    <x v="374"/>
    <x v="379"/>
    <x v="137"/>
    <x v="150"/>
    <x v="55"/>
    <x v="355"/>
    <x v="112"/>
    <x v="0"/>
    <x v="8"/>
    <x v="15"/>
    <x v="2"/>
    <x v="219"/>
    <x v="22"/>
    <x v="0"/>
    <x v="0"/>
    <x v="2"/>
    <x v="1"/>
    <x v="11"/>
  </r>
  <r>
    <x v="14"/>
    <x v="8"/>
    <x v="19"/>
    <x v="2"/>
    <x v="8"/>
    <x v="19"/>
    <x v="19"/>
    <x v="19"/>
    <x v="19"/>
    <x v="0"/>
    <x v="375"/>
    <x v="380"/>
    <x v="326"/>
    <x v="119"/>
    <x v="74"/>
    <x v="356"/>
    <x v="148"/>
    <x v="1"/>
    <x v="104"/>
    <x v="77"/>
    <x v="6"/>
    <x v="220"/>
    <x v="18"/>
    <x v="0"/>
    <x v="0"/>
    <x v="21"/>
    <x v="0"/>
    <x v="8"/>
  </r>
  <r>
    <x v="14"/>
    <x v="7"/>
    <x v="20"/>
    <x v="2"/>
    <x v="7"/>
    <x v="20"/>
    <x v="20"/>
    <x v="20"/>
    <x v="20"/>
    <x v="0"/>
    <x v="376"/>
    <x v="381"/>
    <x v="327"/>
    <x v="146"/>
    <x v="62"/>
    <x v="357"/>
    <x v="77"/>
    <x v="1"/>
    <x v="25"/>
    <x v="55"/>
    <x v="2"/>
    <x v="221"/>
    <x v="258"/>
    <x v="0"/>
    <x v="0"/>
    <x v="0"/>
    <x v="0"/>
    <x v="7"/>
  </r>
  <r>
    <x v="14"/>
    <x v="15"/>
    <x v="22"/>
    <x v="1"/>
    <x v="15"/>
    <x v="22"/>
    <x v="22"/>
    <x v="22"/>
    <x v="22"/>
    <x v="0"/>
    <x v="377"/>
    <x v="382"/>
    <x v="328"/>
    <x v="100"/>
    <x v="69"/>
    <x v="358"/>
    <x v="41"/>
    <x v="0"/>
    <x v="65"/>
    <x v="2"/>
    <x v="2"/>
    <x v="95"/>
    <x v="259"/>
    <x v="0"/>
    <x v="0"/>
    <x v="0"/>
    <x v="1"/>
    <x v="15"/>
  </r>
  <r>
    <x v="14"/>
    <x v="14"/>
    <x v="23"/>
    <x v="1"/>
    <x v="16"/>
    <x v="23"/>
    <x v="23"/>
    <x v="23"/>
    <x v="23"/>
    <x v="0"/>
    <x v="378"/>
    <x v="383"/>
    <x v="329"/>
    <x v="83"/>
    <x v="51"/>
    <x v="359"/>
    <x v="10"/>
    <x v="1"/>
    <x v="1"/>
    <x v="60"/>
    <x v="1"/>
    <x v="4"/>
    <x v="247"/>
    <x v="0"/>
    <x v="0"/>
    <x v="10"/>
    <x v="1"/>
    <x v="16"/>
  </r>
  <r>
    <x v="14"/>
    <x v="16"/>
    <x v="24"/>
    <x v="1"/>
    <x v="17"/>
    <x v="24"/>
    <x v="24"/>
    <x v="24"/>
    <x v="24"/>
    <x v="0"/>
    <x v="379"/>
    <x v="384"/>
    <x v="330"/>
    <x v="126"/>
    <x v="21"/>
    <x v="360"/>
    <x v="149"/>
    <x v="3"/>
    <x v="31"/>
    <x v="78"/>
    <x v="5"/>
    <x v="222"/>
    <x v="260"/>
    <x v="0"/>
    <x v="0"/>
    <x v="4"/>
    <x v="1"/>
    <x v="17"/>
  </r>
  <r>
    <x v="14"/>
    <x v="17"/>
    <x v="25"/>
    <x v="1"/>
    <x v="18"/>
    <x v="25"/>
    <x v="25"/>
    <x v="25"/>
    <x v="25"/>
    <x v="0"/>
    <x v="380"/>
    <x v="385"/>
    <x v="331"/>
    <x v="256"/>
    <x v="51"/>
    <x v="361"/>
    <x v="82"/>
    <x v="1"/>
    <x v="11"/>
    <x v="0"/>
    <x v="4"/>
    <x v="43"/>
    <x v="141"/>
    <x v="0"/>
    <x v="0"/>
    <x v="20"/>
    <x v="0"/>
    <x v="18"/>
  </r>
  <r>
    <x v="14"/>
    <x v="18"/>
    <x v="26"/>
    <x v="1"/>
    <x v="19"/>
    <x v="26"/>
    <x v="26"/>
    <x v="26"/>
    <x v="26"/>
    <x v="0"/>
    <x v="381"/>
    <x v="386"/>
    <x v="332"/>
    <x v="67"/>
    <x v="46"/>
    <x v="362"/>
    <x v="127"/>
    <x v="3"/>
    <x v="58"/>
    <x v="58"/>
    <x v="4"/>
    <x v="223"/>
    <x v="162"/>
    <x v="0"/>
    <x v="0"/>
    <x v="6"/>
    <x v="1"/>
    <x v="19"/>
  </r>
  <r>
    <x v="14"/>
    <x v="19"/>
    <x v="27"/>
    <x v="1"/>
    <x v="20"/>
    <x v="27"/>
    <x v="27"/>
    <x v="27"/>
    <x v="27"/>
    <x v="0"/>
    <x v="382"/>
    <x v="387"/>
    <x v="333"/>
    <x v="257"/>
    <x v="60"/>
    <x v="363"/>
    <x v="37"/>
    <x v="4"/>
    <x v="35"/>
    <x v="8"/>
    <x v="6"/>
    <x v="139"/>
    <x v="204"/>
    <x v="0"/>
    <x v="0"/>
    <x v="5"/>
    <x v="1"/>
    <x v="20"/>
  </r>
  <r>
    <x v="14"/>
    <x v="20"/>
    <x v="28"/>
    <x v="1"/>
    <x v="21"/>
    <x v="28"/>
    <x v="28"/>
    <x v="28"/>
    <x v="28"/>
    <x v="0"/>
    <x v="383"/>
    <x v="388"/>
    <x v="334"/>
    <x v="56"/>
    <x v="97"/>
    <x v="364"/>
    <x v="31"/>
    <x v="0"/>
    <x v="60"/>
    <x v="36"/>
    <x v="4"/>
    <x v="125"/>
    <x v="261"/>
    <x v="0"/>
    <x v="0"/>
    <x v="7"/>
    <x v="1"/>
    <x v="21"/>
  </r>
  <r>
    <x v="14"/>
    <x v="18"/>
    <x v="29"/>
    <x v="2"/>
    <x v="19"/>
    <x v="29"/>
    <x v="29"/>
    <x v="29"/>
    <x v="29"/>
    <x v="0"/>
    <x v="384"/>
    <x v="389"/>
    <x v="335"/>
    <x v="145"/>
    <x v="111"/>
    <x v="365"/>
    <x v="150"/>
    <x v="4"/>
    <x v="4"/>
    <x v="5"/>
    <x v="4"/>
    <x v="224"/>
    <x v="262"/>
    <x v="0"/>
    <x v="0"/>
    <x v="2"/>
    <x v="3"/>
    <x v="19"/>
  </r>
  <r>
    <x v="14"/>
    <x v="16"/>
    <x v="30"/>
    <x v="2"/>
    <x v="17"/>
    <x v="30"/>
    <x v="30"/>
    <x v="30"/>
    <x v="30"/>
    <x v="0"/>
    <x v="385"/>
    <x v="390"/>
    <x v="129"/>
    <x v="25"/>
    <x v="45"/>
    <x v="366"/>
    <x v="151"/>
    <x v="1"/>
    <x v="105"/>
    <x v="79"/>
    <x v="0"/>
    <x v="225"/>
    <x v="131"/>
    <x v="0"/>
    <x v="0"/>
    <x v="2"/>
    <x v="1"/>
    <x v="17"/>
  </r>
  <r>
    <x v="14"/>
    <x v="21"/>
    <x v="31"/>
    <x v="1"/>
    <x v="22"/>
    <x v="31"/>
    <x v="31"/>
    <x v="31"/>
    <x v="31"/>
    <x v="0"/>
    <x v="386"/>
    <x v="391"/>
    <x v="336"/>
    <x v="258"/>
    <x v="31"/>
    <x v="367"/>
    <x v="97"/>
    <x v="1"/>
    <x v="20"/>
    <x v="36"/>
    <x v="2"/>
    <x v="68"/>
    <x v="263"/>
    <x v="0"/>
    <x v="0"/>
    <x v="13"/>
    <x v="1"/>
    <x v="22"/>
  </r>
  <r>
    <x v="14"/>
    <x v="22"/>
    <x v="32"/>
    <x v="1"/>
    <x v="23"/>
    <x v="32"/>
    <x v="32"/>
    <x v="32"/>
    <x v="32"/>
    <x v="0"/>
    <x v="387"/>
    <x v="392"/>
    <x v="337"/>
    <x v="214"/>
    <x v="76"/>
    <x v="368"/>
    <x v="37"/>
    <x v="0"/>
    <x v="13"/>
    <x v="22"/>
    <x v="2"/>
    <x v="185"/>
    <x v="264"/>
    <x v="0"/>
    <x v="0"/>
    <x v="7"/>
    <x v="1"/>
    <x v="23"/>
  </r>
  <r>
    <x v="14"/>
    <x v="23"/>
    <x v="33"/>
    <x v="1"/>
    <x v="24"/>
    <x v="33"/>
    <x v="33"/>
    <x v="33"/>
    <x v="33"/>
    <x v="0"/>
    <x v="388"/>
    <x v="393"/>
    <x v="338"/>
    <x v="259"/>
    <x v="108"/>
    <x v="369"/>
    <x v="19"/>
    <x v="1"/>
    <x v="67"/>
    <x v="22"/>
    <x v="1"/>
    <x v="58"/>
    <x v="80"/>
    <x v="0"/>
    <x v="0"/>
    <x v="2"/>
    <x v="1"/>
    <x v="24"/>
  </r>
  <r>
    <x v="14"/>
    <x v="24"/>
    <x v="34"/>
    <x v="1"/>
    <x v="25"/>
    <x v="34"/>
    <x v="34"/>
    <x v="34"/>
    <x v="34"/>
    <x v="0"/>
    <x v="95"/>
    <x v="394"/>
    <x v="339"/>
    <x v="260"/>
    <x v="69"/>
    <x v="370"/>
    <x v="64"/>
    <x v="0"/>
    <x v="88"/>
    <x v="17"/>
    <x v="4"/>
    <x v="14"/>
    <x v="243"/>
    <x v="0"/>
    <x v="0"/>
    <x v="7"/>
    <x v="0"/>
    <x v="25"/>
  </r>
  <r>
    <x v="14"/>
    <x v="25"/>
    <x v="35"/>
    <x v="1"/>
    <x v="26"/>
    <x v="35"/>
    <x v="35"/>
    <x v="35"/>
    <x v="35"/>
    <x v="0"/>
    <x v="389"/>
    <x v="395"/>
    <x v="340"/>
    <x v="173"/>
    <x v="16"/>
    <x v="188"/>
    <x v="70"/>
    <x v="0"/>
    <x v="27"/>
    <x v="51"/>
    <x v="6"/>
    <x v="79"/>
    <x v="255"/>
    <x v="0"/>
    <x v="0"/>
    <x v="11"/>
    <x v="1"/>
    <x v="26"/>
  </r>
  <r>
    <x v="15"/>
    <x v="0"/>
    <x v="0"/>
    <x v="0"/>
    <x v="0"/>
    <x v="0"/>
    <x v="0"/>
    <x v="0"/>
    <x v="0"/>
    <x v="0"/>
    <x v="390"/>
    <x v="396"/>
    <x v="341"/>
    <x v="261"/>
    <x v="43"/>
    <x v="371"/>
    <x v="105"/>
    <x v="1"/>
    <x v="77"/>
    <x v="17"/>
    <x v="2"/>
    <x v="226"/>
    <x v="265"/>
    <x v="0"/>
    <x v="0"/>
    <x v="21"/>
    <x v="0"/>
    <x v="0"/>
  </r>
  <r>
    <x v="15"/>
    <x v="1"/>
    <x v="1"/>
    <x v="1"/>
    <x v="1"/>
    <x v="1"/>
    <x v="1"/>
    <x v="1"/>
    <x v="1"/>
    <x v="0"/>
    <x v="391"/>
    <x v="397"/>
    <x v="231"/>
    <x v="262"/>
    <x v="38"/>
    <x v="372"/>
    <x v="38"/>
    <x v="0"/>
    <x v="13"/>
    <x v="3"/>
    <x v="2"/>
    <x v="227"/>
    <x v="266"/>
    <x v="0"/>
    <x v="0"/>
    <x v="7"/>
    <x v="1"/>
    <x v="1"/>
  </r>
  <r>
    <x v="15"/>
    <x v="0"/>
    <x v="3"/>
    <x v="1"/>
    <x v="0"/>
    <x v="3"/>
    <x v="3"/>
    <x v="3"/>
    <x v="3"/>
    <x v="0"/>
    <x v="392"/>
    <x v="398"/>
    <x v="342"/>
    <x v="263"/>
    <x v="14"/>
    <x v="373"/>
    <x v="41"/>
    <x v="0"/>
    <x v="88"/>
    <x v="14"/>
    <x v="3"/>
    <x v="125"/>
    <x v="267"/>
    <x v="0"/>
    <x v="0"/>
    <x v="10"/>
    <x v="0"/>
    <x v="0"/>
  </r>
  <r>
    <x v="15"/>
    <x v="3"/>
    <x v="4"/>
    <x v="1"/>
    <x v="3"/>
    <x v="4"/>
    <x v="4"/>
    <x v="4"/>
    <x v="4"/>
    <x v="0"/>
    <x v="393"/>
    <x v="399"/>
    <x v="343"/>
    <x v="264"/>
    <x v="56"/>
    <x v="374"/>
    <x v="90"/>
    <x v="0"/>
    <x v="78"/>
    <x v="0"/>
    <x v="4"/>
    <x v="94"/>
    <x v="53"/>
    <x v="0"/>
    <x v="0"/>
    <x v="18"/>
    <x v="0"/>
    <x v="3"/>
  </r>
  <r>
    <x v="15"/>
    <x v="5"/>
    <x v="6"/>
    <x v="1"/>
    <x v="5"/>
    <x v="6"/>
    <x v="6"/>
    <x v="6"/>
    <x v="6"/>
    <x v="0"/>
    <x v="394"/>
    <x v="400"/>
    <x v="344"/>
    <x v="159"/>
    <x v="112"/>
    <x v="375"/>
    <x v="152"/>
    <x v="0"/>
    <x v="34"/>
    <x v="4"/>
    <x v="4"/>
    <x v="49"/>
    <x v="232"/>
    <x v="0"/>
    <x v="0"/>
    <x v="7"/>
    <x v="0"/>
    <x v="5"/>
  </r>
  <r>
    <x v="15"/>
    <x v="3"/>
    <x v="7"/>
    <x v="2"/>
    <x v="3"/>
    <x v="7"/>
    <x v="7"/>
    <x v="7"/>
    <x v="7"/>
    <x v="0"/>
    <x v="395"/>
    <x v="401"/>
    <x v="38"/>
    <x v="41"/>
    <x v="110"/>
    <x v="376"/>
    <x v="108"/>
    <x v="0"/>
    <x v="28"/>
    <x v="42"/>
    <x v="6"/>
    <x v="228"/>
    <x v="11"/>
    <x v="0"/>
    <x v="0"/>
    <x v="11"/>
    <x v="11"/>
    <x v="3"/>
  </r>
  <r>
    <x v="15"/>
    <x v="6"/>
    <x v="8"/>
    <x v="2"/>
    <x v="6"/>
    <x v="8"/>
    <x v="8"/>
    <x v="8"/>
    <x v="8"/>
    <x v="0"/>
    <x v="396"/>
    <x v="402"/>
    <x v="345"/>
    <x v="24"/>
    <x v="113"/>
    <x v="377"/>
    <x v="74"/>
    <x v="0"/>
    <x v="76"/>
    <x v="3"/>
    <x v="7"/>
    <x v="229"/>
    <x v="116"/>
    <x v="0"/>
    <x v="0"/>
    <x v="12"/>
    <x v="1"/>
    <x v="6"/>
  </r>
  <r>
    <x v="15"/>
    <x v="8"/>
    <x v="10"/>
    <x v="1"/>
    <x v="8"/>
    <x v="10"/>
    <x v="10"/>
    <x v="10"/>
    <x v="10"/>
    <x v="0"/>
    <x v="397"/>
    <x v="403"/>
    <x v="346"/>
    <x v="72"/>
    <x v="104"/>
    <x v="378"/>
    <x v="55"/>
    <x v="4"/>
    <x v="33"/>
    <x v="19"/>
    <x v="1"/>
    <x v="44"/>
    <x v="212"/>
    <x v="0"/>
    <x v="0"/>
    <x v="2"/>
    <x v="0"/>
    <x v="8"/>
  </r>
  <r>
    <x v="15"/>
    <x v="11"/>
    <x v="13"/>
    <x v="1"/>
    <x v="11"/>
    <x v="13"/>
    <x v="13"/>
    <x v="13"/>
    <x v="13"/>
    <x v="0"/>
    <x v="398"/>
    <x v="404"/>
    <x v="315"/>
    <x v="136"/>
    <x v="1"/>
    <x v="379"/>
    <x v="93"/>
    <x v="0"/>
    <x v="1"/>
    <x v="50"/>
    <x v="3"/>
    <x v="59"/>
    <x v="252"/>
    <x v="0"/>
    <x v="0"/>
    <x v="3"/>
    <x v="1"/>
    <x v="11"/>
  </r>
  <r>
    <x v="15"/>
    <x v="12"/>
    <x v="15"/>
    <x v="1"/>
    <x v="12"/>
    <x v="15"/>
    <x v="15"/>
    <x v="15"/>
    <x v="15"/>
    <x v="0"/>
    <x v="399"/>
    <x v="405"/>
    <x v="347"/>
    <x v="21"/>
    <x v="9"/>
    <x v="380"/>
    <x v="58"/>
    <x v="1"/>
    <x v="74"/>
    <x v="4"/>
    <x v="3"/>
    <x v="123"/>
    <x v="15"/>
    <x v="0"/>
    <x v="0"/>
    <x v="2"/>
    <x v="3"/>
    <x v="12"/>
  </r>
  <r>
    <x v="15"/>
    <x v="13"/>
    <x v="16"/>
    <x v="1"/>
    <x v="13"/>
    <x v="16"/>
    <x v="16"/>
    <x v="16"/>
    <x v="16"/>
    <x v="0"/>
    <x v="400"/>
    <x v="406"/>
    <x v="348"/>
    <x v="265"/>
    <x v="59"/>
    <x v="381"/>
    <x v="80"/>
    <x v="0"/>
    <x v="46"/>
    <x v="8"/>
    <x v="2"/>
    <x v="166"/>
    <x v="268"/>
    <x v="0"/>
    <x v="0"/>
    <x v="0"/>
    <x v="0"/>
    <x v="13"/>
  </r>
  <r>
    <x v="15"/>
    <x v="12"/>
    <x v="17"/>
    <x v="2"/>
    <x v="12"/>
    <x v="17"/>
    <x v="17"/>
    <x v="17"/>
    <x v="17"/>
    <x v="0"/>
    <x v="401"/>
    <x v="407"/>
    <x v="349"/>
    <x v="77"/>
    <x v="56"/>
    <x v="382"/>
    <x v="153"/>
    <x v="4"/>
    <x v="106"/>
    <x v="27"/>
    <x v="0"/>
    <x v="230"/>
    <x v="227"/>
    <x v="0"/>
    <x v="0"/>
    <x v="6"/>
    <x v="20"/>
    <x v="12"/>
  </r>
  <r>
    <x v="15"/>
    <x v="11"/>
    <x v="18"/>
    <x v="2"/>
    <x v="11"/>
    <x v="18"/>
    <x v="18"/>
    <x v="18"/>
    <x v="18"/>
    <x v="0"/>
    <x v="402"/>
    <x v="408"/>
    <x v="350"/>
    <x v="184"/>
    <x v="2"/>
    <x v="383"/>
    <x v="91"/>
    <x v="0"/>
    <x v="19"/>
    <x v="32"/>
    <x v="1"/>
    <x v="67"/>
    <x v="190"/>
    <x v="0"/>
    <x v="0"/>
    <x v="2"/>
    <x v="1"/>
    <x v="11"/>
  </r>
  <r>
    <x v="15"/>
    <x v="8"/>
    <x v="19"/>
    <x v="2"/>
    <x v="8"/>
    <x v="19"/>
    <x v="19"/>
    <x v="19"/>
    <x v="19"/>
    <x v="0"/>
    <x v="403"/>
    <x v="409"/>
    <x v="351"/>
    <x v="88"/>
    <x v="3"/>
    <x v="384"/>
    <x v="93"/>
    <x v="0"/>
    <x v="9"/>
    <x v="80"/>
    <x v="1"/>
    <x v="202"/>
    <x v="269"/>
    <x v="0"/>
    <x v="0"/>
    <x v="10"/>
    <x v="0"/>
    <x v="8"/>
  </r>
  <r>
    <x v="15"/>
    <x v="7"/>
    <x v="20"/>
    <x v="2"/>
    <x v="7"/>
    <x v="20"/>
    <x v="20"/>
    <x v="20"/>
    <x v="20"/>
    <x v="0"/>
    <x v="404"/>
    <x v="410"/>
    <x v="352"/>
    <x v="38"/>
    <x v="24"/>
    <x v="385"/>
    <x v="154"/>
    <x v="4"/>
    <x v="76"/>
    <x v="26"/>
    <x v="3"/>
    <x v="231"/>
    <x v="270"/>
    <x v="0"/>
    <x v="0"/>
    <x v="11"/>
    <x v="1"/>
    <x v="7"/>
  </r>
  <r>
    <x v="15"/>
    <x v="15"/>
    <x v="22"/>
    <x v="1"/>
    <x v="15"/>
    <x v="22"/>
    <x v="22"/>
    <x v="22"/>
    <x v="22"/>
    <x v="0"/>
    <x v="405"/>
    <x v="411"/>
    <x v="211"/>
    <x v="18"/>
    <x v="38"/>
    <x v="386"/>
    <x v="68"/>
    <x v="1"/>
    <x v="0"/>
    <x v="17"/>
    <x v="4"/>
    <x v="160"/>
    <x v="75"/>
    <x v="0"/>
    <x v="0"/>
    <x v="0"/>
    <x v="1"/>
    <x v="15"/>
  </r>
  <r>
    <x v="15"/>
    <x v="14"/>
    <x v="23"/>
    <x v="1"/>
    <x v="16"/>
    <x v="23"/>
    <x v="23"/>
    <x v="23"/>
    <x v="23"/>
    <x v="0"/>
    <x v="406"/>
    <x v="412"/>
    <x v="353"/>
    <x v="266"/>
    <x v="43"/>
    <x v="387"/>
    <x v="155"/>
    <x v="0"/>
    <x v="107"/>
    <x v="81"/>
    <x v="3"/>
    <x v="222"/>
    <x v="271"/>
    <x v="0"/>
    <x v="0"/>
    <x v="13"/>
    <x v="0"/>
    <x v="16"/>
  </r>
  <r>
    <x v="15"/>
    <x v="16"/>
    <x v="24"/>
    <x v="1"/>
    <x v="17"/>
    <x v="24"/>
    <x v="24"/>
    <x v="24"/>
    <x v="24"/>
    <x v="0"/>
    <x v="407"/>
    <x v="413"/>
    <x v="354"/>
    <x v="8"/>
    <x v="97"/>
    <x v="388"/>
    <x v="45"/>
    <x v="1"/>
    <x v="58"/>
    <x v="80"/>
    <x v="11"/>
    <x v="53"/>
    <x v="272"/>
    <x v="0"/>
    <x v="0"/>
    <x v="7"/>
    <x v="1"/>
    <x v="17"/>
  </r>
  <r>
    <x v="15"/>
    <x v="17"/>
    <x v="25"/>
    <x v="1"/>
    <x v="18"/>
    <x v="25"/>
    <x v="25"/>
    <x v="25"/>
    <x v="25"/>
    <x v="0"/>
    <x v="408"/>
    <x v="414"/>
    <x v="355"/>
    <x v="267"/>
    <x v="41"/>
    <x v="185"/>
    <x v="98"/>
    <x v="0"/>
    <x v="51"/>
    <x v="17"/>
    <x v="0"/>
    <x v="185"/>
    <x v="273"/>
    <x v="0"/>
    <x v="0"/>
    <x v="11"/>
    <x v="1"/>
    <x v="18"/>
  </r>
  <r>
    <x v="15"/>
    <x v="18"/>
    <x v="26"/>
    <x v="1"/>
    <x v="19"/>
    <x v="26"/>
    <x v="26"/>
    <x v="26"/>
    <x v="26"/>
    <x v="0"/>
    <x v="409"/>
    <x v="415"/>
    <x v="205"/>
    <x v="2"/>
    <x v="57"/>
    <x v="389"/>
    <x v="156"/>
    <x v="4"/>
    <x v="20"/>
    <x v="27"/>
    <x v="1"/>
    <x v="100"/>
    <x v="106"/>
    <x v="0"/>
    <x v="0"/>
    <x v="2"/>
    <x v="3"/>
    <x v="19"/>
  </r>
  <r>
    <x v="15"/>
    <x v="19"/>
    <x v="27"/>
    <x v="1"/>
    <x v="20"/>
    <x v="27"/>
    <x v="27"/>
    <x v="27"/>
    <x v="27"/>
    <x v="0"/>
    <x v="410"/>
    <x v="416"/>
    <x v="356"/>
    <x v="259"/>
    <x v="69"/>
    <x v="390"/>
    <x v="157"/>
    <x v="1"/>
    <x v="90"/>
    <x v="58"/>
    <x v="2"/>
    <x v="75"/>
    <x v="62"/>
    <x v="0"/>
    <x v="0"/>
    <x v="3"/>
    <x v="1"/>
    <x v="20"/>
  </r>
  <r>
    <x v="15"/>
    <x v="20"/>
    <x v="28"/>
    <x v="1"/>
    <x v="21"/>
    <x v="28"/>
    <x v="28"/>
    <x v="28"/>
    <x v="28"/>
    <x v="0"/>
    <x v="411"/>
    <x v="417"/>
    <x v="357"/>
    <x v="262"/>
    <x v="10"/>
    <x v="391"/>
    <x v="98"/>
    <x v="0"/>
    <x v="29"/>
    <x v="17"/>
    <x v="4"/>
    <x v="19"/>
    <x v="274"/>
    <x v="0"/>
    <x v="0"/>
    <x v="0"/>
    <x v="0"/>
    <x v="21"/>
  </r>
  <r>
    <x v="15"/>
    <x v="18"/>
    <x v="29"/>
    <x v="2"/>
    <x v="19"/>
    <x v="29"/>
    <x v="29"/>
    <x v="29"/>
    <x v="29"/>
    <x v="0"/>
    <x v="412"/>
    <x v="418"/>
    <x v="358"/>
    <x v="160"/>
    <x v="110"/>
    <x v="392"/>
    <x v="127"/>
    <x v="1"/>
    <x v="51"/>
    <x v="29"/>
    <x v="2"/>
    <x v="232"/>
    <x v="268"/>
    <x v="0"/>
    <x v="0"/>
    <x v="7"/>
    <x v="1"/>
    <x v="19"/>
  </r>
  <r>
    <x v="15"/>
    <x v="16"/>
    <x v="30"/>
    <x v="2"/>
    <x v="17"/>
    <x v="30"/>
    <x v="30"/>
    <x v="30"/>
    <x v="30"/>
    <x v="0"/>
    <x v="413"/>
    <x v="419"/>
    <x v="4"/>
    <x v="107"/>
    <x v="111"/>
    <x v="393"/>
    <x v="30"/>
    <x v="0"/>
    <x v="51"/>
    <x v="35"/>
    <x v="6"/>
    <x v="221"/>
    <x v="151"/>
    <x v="0"/>
    <x v="0"/>
    <x v="23"/>
    <x v="1"/>
    <x v="17"/>
  </r>
  <r>
    <x v="15"/>
    <x v="21"/>
    <x v="31"/>
    <x v="1"/>
    <x v="22"/>
    <x v="31"/>
    <x v="31"/>
    <x v="31"/>
    <x v="31"/>
    <x v="0"/>
    <x v="414"/>
    <x v="420"/>
    <x v="359"/>
    <x v="268"/>
    <x v="30"/>
    <x v="394"/>
    <x v="101"/>
    <x v="0"/>
    <x v="9"/>
    <x v="27"/>
    <x v="2"/>
    <x v="13"/>
    <x v="112"/>
    <x v="0"/>
    <x v="0"/>
    <x v="7"/>
    <x v="0"/>
    <x v="22"/>
  </r>
  <r>
    <x v="15"/>
    <x v="22"/>
    <x v="32"/>
    <x v="1"/>
    <x v="23"/>
    <x v="32"/>
    <x v="32"/>
    <x v="32"/>
    <x v="32"/>
    <x v="0"/>
    <x v="415"/>
    <x v="421"/>
    <x v="360"/>
    <x v="269"/>
    <x v="41"/>
    <x v="395"/>
    <x v="102"/>
    <x v="0"/>
    <x v="46"/>
    <x v="14"/>
    <x v="4"/>
    <x v="22"/>
    <x v="196"/>
    <x v="0"/>
    <x v="0"/>
    <x v="0"/>
    <x v="1"/>
    <x v="23"/>
  </r>
  <r>
    <x v="15"/>
    <x v="23"/>
    <x v="33"/>
    <x v="1"/>
    <x v="24"/>
    <x v="33"/>
    <x v="33"/>
    <x v="33"/>
    <x v="33"/>
    <x v="0"/>
    <x v="416"/>
    <x v="422"/>
    <x v="361"/>
    <x v="270"/>
    <x v="101"/>
    <x v="396"/>
    <x v="81"/>
    <x v="1"/>
    <x v="18"/>
    <x v="37"/>
    <x v="2"/>
    <x v="155"/>
    <x v="275"/>
    <x v="0"/>
    <x v="0"/>
    <x v="10"/>
    <x v="1"/>
    <x v="24"/>
  </r>
  <r>
    <x v="15"/>
    <x v="24"/>
    <x v="34"/>
    <x v="1"/>
    <x v="25"/>
    <x v="34"/>
    <x v="34"/>
    <x v="34"/>
    <x v="34"/>
    <x v="0"/>
    <x v="417"/>
    <x v="423"/>
    <x v="362"/>
    <x v="271"/>
    <x v="108"/>
    <x v="397"/>
    <x v="12"/>
    <x v="0"/>
    <x v="20"/>
    <x v="37"/>
    <x v="4"/>
    <x v="19"/>
    <x v="276"/>
    <x v="0"/>
    <x v="0"/>
    <x v="19"/>
    <x v="0"/>
    <x v="25"/>
  </r>
  <r>
    <x v="15"/>
    <x v="25"/>
    <x v="35"/>
    <x v="1"/>
    <x v="26"/>
    <x v="35"/>
    <x v="35"/>
    <x v="35"/>
    <x v="35"/>
    <x v="0"/>
    <x v="418"/>
    <x v="424"/>
    <x v="363"/>
    <x v="219"/>
    <x v="87"/>
    <x v="398"/>
    <x v="68"/>
    <x v="1"/>
    <x v="60"/>
    <x v="50"/>
    <x v="1"/>
    <x v="69"/>
    <x v="16"/>
    <x v="0"/>
    <x v="0"/>
    <x v="13"/>
    <x v="1"/>
    <x v="26"/>
  </r>
  <r>
    <x v="15"/>
    <x v="0"/>
    <x v="36"/>
    <x v="2"/>
    <x v="0"/>
    <x v="36"/>
    <x v="36"/>
    <x v="36"/>
    <x v="36"/>
    <x v="0"/>
    <x v="419"/>
    <x v="425"/>
    <x v="364"/>
    <x v="272"/>
    <x v="36"/>
    <x v="399"/>
    <x v="70"/>
    <x v="1"/>
    <x v="88"/>
    <x v="0"/>
    <x v="4"/>
    <x v="185"/>
    <x v="266"/>
    <x v="0"/>
    <x v="0"/>
    <x v="2"/>
    <x v="1"/>
    <x v="0"/>
  </r>
  <r>
    <x v="15"/>
    <x v="21"/>
    <x v="37"/>
    <x v="2"/>
    <x v="22"/>
    <x v="37"/>
    <x v="37"/>
    <x v="37"/>
    <x v="37"/>
    <x v="0"/>
    <x v="420"/>
    <x v="426"/>
    <x v="56"/>
    <x v="273"/>
    <x v="63"/>
    <x v="400"/>
    <x v="158"/>
    <x v="1"/>
    <x v="37"/>
    <x v="35"/>
    <x v="1"/>
    <x v="208"/>
    <x v="277"/>
    <x v="0"/>
    <x v="0"/>
    <x v="11"/>
    <x v="3"/>
    <x v="22"/>
  </r>
  <r>
    <x v="15"/>
    <x v="26"/>
    <x v="38"/>
    <x v="1"/>
    <x v="27"/>
    <x v="38"/>
    <x v="38"/>
    <x v="38"/>
    <x v="38"/>
    <x v="0"/>
    <x v="421"/>
    <x v="427"/>
    <x v="274"/>
    <x v="190"/>
    <x v="87"/>
    <x v="401"/>
    <x v="3"/>
    <x v="1"/>
    <x v="3"/>
    <x v="37"/>
    <x v="4"/>
    <x v="131"/>
    <x v="278"/>
    <x v="0"/>
    <x v="0"/>
    <x v="0"/>
    <x v="1"/>
    <x v="27"/>
  </r>
  <r>
    <x v="15"/>
    <x v="27"/>
    <x v="39"/>
    <x v="1"/>
    <x v="28"/>
    <x v="39"/>
    <x v="39"/>
    <x v="39"/>
    <x v="39"/>
    <x v="0"/>
    <x v="422"/>
    <x v="428"/>
    <x v="365"/>
    <x v="274"/>
    <x v="62"/>
    <x v="402"/>
    <x v="9"/>
    <x v="1"/>
    <x v="94"/>
    <x v="31"/>
    <x v="4"/>
    <x v="75"/>
    <x v="101"/>
    <x v="0"/>
    <x v="0"/>
    <x v="18"/>
    <x v="3"/>
    <x v="28"/>
  </r>
  <r>
    <x v="15"/>
    <x v="28"/>
    <x v="40"/>
    <x v="1"/>
    <x v="29"/>
    <x v="40"/>
    <x v="40"/>
    <x v="40"/>
    <x v="40"/>
    <x v="0"/>
    <x v="423"/>
    <x v="429"/>
    <x v="366"/>
    <x v="129"/>
    <x v="59"/>
    <x v="403"/>
    <x v="79"/>
    <x v="0"/>
    <x v="32"/>
    <x v="2"/>
    <x v="2"/>
    <x v="201"/>
    <x v="279"/>
    <x v="0"/>
    <x v="0"/>
    <x v="2"/>
    <x v="0"/>
    <x v="29"/>
  </r>
  <r>
    <x v="15"/>
    <x v="29"/>
    <x v="41"/>
    <x v="1"/>
    <x v="30"/>
    <x v="41"/>
    <x v="41"/>
    <x v="41"/>
    <x v="41"/>
    <x v="0"/>
    <x v="424"/>
    <x v="430"/>
    <x v="367"/>
    <x v="220"/>
    <x v="112"/>
    <x v="404"/>
    <x v="17"/>
    <x v="1"/>
    <x v="21"/>
    <x v="14"/>
    <x v="2"/>
    <x v="56"/>
    <x v="51"/>
    <x v="0"/>
    <x v="0"/>
    <x v="11"/>
    <x v="1"/>
    <x v="30"/>
  </r>
  <r>
    <x v="15"/>
    <x v="30"/>
    <x v="42"/>
    <x v="1"/>
    <x v="31"/>
    <x v="42"/>
    <x v="42"/>
    <x v="42"/>
    <x v="42"/>
    <x v="0"/>
    <x v="425"/>
    <x v="431"/>
    <x v="368"/>
    <x v="275"/>
    <x v="10"/>
    <x v="405"/>
    <x v="39"/>
    <x v="0"/>
    <x v="54"/>
    <x v="0"/>
    <x v="2"/>
    <x v="233"/>
    <x v="246"/>
    <x v="0"/>
    <x v="0"/>
    <x v="0"/>
    <x v="1"/>
    <x v="31"/>
  </r>
  <r>
    <x v="16"/>
    <x v="0"/>
    <x v="0"/>
    <x v="0"/>
    <x v="0"/>
    <x v="0"/>
    <x v="0"/>
    <x v="0"/>
    <x v="0"/>
    <x v="0"/>
    <x v="426"/>
    <x v="432"/>
    <x v="369"/>
    <x v="143"/>
    <x v="57"/>
    <x v="406"/>
    <x v="29"/>
    <x v="0"/>
    <x v="11"/>
    <x v="14"/>
    <x v="2"/>
    <x v="14"/>
    <x v="280"/>
    <x v="0"/>
    <x v="0"/>
    <x v="7"/>
    <x v="3"/>
    <x v="0"/>
  </r>
  <r>
    <x v="16"/>
    <x v="1"/>
    <x v="1"/>
    <x v="1"/>
    <x v="1"/>
    <x v="1"/>
    <x v="1"/>
    <x v="1"/>
    <x v="1"/>
    <x v="0"/>
    <x v="427"/>
    <x v="433"/>
    <x v="370"/>
    <x v="183"/>
    <x v="101"/>
    <x v="407"/>
    <x v="22"/>
    <x v="1"/>
    <x v="35"/>
    <x v="69"/>
    <x v="2"/>
    <x v="161"/>
    <x v="281"/>
    <x v="0"/>
    <x v="0"/>
    <x v="7"/>
    <x v="1"/>
    <x v="1"/>
  </r>
  <r>
    <x v="16"/>
    <x v="0"/>
    <x v="3"/>
    <x v="1"/>
    <x v="0"/>
    <x v="3"/>
    <x v="3"/>
    <x v="3"/>
    <x v="3"/>
    <x v="0"/>
    <x v="428"/>
    <x v="434"/>
    <x v="155"/>
    <x v="109"/>
    <x v="13"/>
    <x v="408"/>
    <x v="31"/>
    <x v="0"/>
    <x v="88"/>
    <x v="14"/>
    <x v="4"/>
    <x v="76"/>
    <x v="193"/>
    <x v="0"/>
    <x v="0"/>
    <x v="2"/>
    <x v="1"/>
    <x v="0"/>
  </r>
  <r>
    <x v="16"/>
    <x v="3"/>
    <x v="4"/>
    <x v="1"/>
    <x v="3"/>
    <x v="4"/>
    <x v="4"/>
    <x v="4"/>
    <x v="4"/>
    <x v="0"/>
    <x v="429"/>
    <x v="435"/>
    <x v="371"/>
    <x v="3"/>
    <x v="13"/>
    <x v="409"/>
    <x v="29"/>
    <x v="1"/>
    <x v="9"/>
    <x v="17"/>
    <x v="1"/>
    <x v="38"/>
    <x v="282"/>
    <x v="0"/>
    <x v="0"/>
    <x v="2"/>
    <x v="1"/>
    <x v="3"/>
  </r>
  <r>
    <x v="16"/>
    <x v="3"/>
    <x v="7"/>
    <x v="2"/>
    <x v="3"/>
    <x v="7"/>
    <x v="7"/>
    <x v="7"/>
    <x v="7"/>
    <x v="0"/>
    <x v="430"/>
    <x v="436"/>
    <x v="372"/>
    <x v="276"/>
    <x v="111"/>
    <x v="410"/>
    <x v="93"/>
    <x v="0"/>
    <x v="7"/>
    <x v="17"/>
    <x v="2"/>
    <x v="144"/>
    <x v="179"/>
    <x v="0"/>
    <x v="0"/>
    <x v="10"/>
    <x v="0"/>
    <x v="3"/>
  </r>
  <r>
    <x v="16"/>
    <x v="6"/>
    <x v="8"/>
    <x v="2"/>
    <x v="6"/>
    <x v="8"/>
    <x v="8"/>
    <x v="8"/>
    <x v="8"/>
    <x v="0"/>
    <x v="431"/>
    <x v="437"/>
    <x v="373"/>
    <x v="277"/>
    <x v="99"/>
    <x v="65"/>
    <x v="78"/>
    <x v="0"/>
    <x v="108"/>
    <x v="82"/>
    <x v="8"/>
    <x v="234"/>
    <x v="203"/>
    <x v="0"/>
    <x v="0"/>
    <x v="5"/>
    <x v="1"/>
    <x v="6"/>
  </r>
  <r>
    <x v="16"/>
    <x v="11"/>
    <x v="13"/>
    <x v="1"/>
    <x v="11"/>
    <x v="13"/>
    <x v="13"/>
    <x v="13"/>
    <x v="13"/>
    <x v="0"/>
    <x v="432"/>
    <x v="438"/>
    <x v="374"/>
    <x v="278"/>
    <x v="49"/>
    <x v="411"/>
    <x v="98"/>
    <x v="0"/>
    <x v="19"/>
    <x v="51"/>
    <x v="2"/>
    <x v="187"/>
    <x v="283"/>
    <x v="0"/>
    <x v="0"/>
    <x v="0"/>
    <x v="1"/>
    <x v="11"/>
  </r>
  <r>
    <x v="16"/>
    <x v="12"/>
    <x v="15"/>
    <x v="1"/>
    <x v="12"/>
    <x v="15"/>
    <x v="15"/>
    <x v="15"/>
    <x v="15"/>
    <x v="0"/>
    <x v="433"/>
    <x v="439"/>
    <x v="375"/>
    <x v="279"/>
    <x v="68"/>
    <x v="412"/>
    <x v="50"/>
    <x v="0"/>
    <x v="72"/>
    <x v="2"/>
    <x v="0"/>
    <x v="9"/>
    <x v="168"/>
    <x v="0"/>
    <x v="0"/>
    <x v="18"/>
    <x v="0"/>
    <x v="12"/>
  </r>
  <r>
    <x v="16"/>
    <x v="12"/>
    <x v="17"/>
    <x v="2"/>
    <x v="12"/>
    <x v="17"/>
    <x v="17"/>
    <x v="17"/>
    <x v="17"/>
    <x v="0"/>
    <x v="434"/>
    <x v="440"/>
    <x v="376"/>
    <x v="211"/>
    <x v="35"/>
    <x v="413"/>
    <x v="159"/>
    <x v="4"/>
    <x v="109"/>
    <x v="32"/>
    <x v="6"/>
    <x v="235"/>
    <x v="255"/>
    <x v="0"/>
    <x v="0"/>
    <x v="16"/>
    <x v="17"/>
    <x v="12"/>
  </r>
  <r>
    <x v="16"/>
    <x v="11"/>
    <x v="18"/>
    <x v="2"/>
    <x v="11"/>
    <x v="18"/>
    <x v="18"/>
    <x v="18"/>
    <x v="18"/>
    <x v="0"/>
    <x v="435"/>
    <x v="441"/>
    <x v="377"/>
    <x v="136"/>
    <x v="46"/>
    <x v="414"/>
    <x v="48"/>
    <x v="1"/>
    <x v="68"/>
    <x v="51"/>
    <x v="4"/>
    <x v="50"/>
    <x v="204"/>
    <x v="0"/>
    <x v="0"/>
    <x v="11"/>
    <x v="1"/>
    <x v="11"/>
  </r>
  <r>
    <x v="16"/>
    <x v="7"/>
    <x v="20"/>
    <x v="2"/>
    <x v="7"/>
    <x v="20"/>
    <x v="20"/>
    <x v="20"/>
    <x v="20"/>
    <x v="0"/>
    <x v="436"/>
    <x v="442"/>
    <x v="378"/>
    <x v="277"/>
    <x v="0"/>
    <x v="415"/>
    <x v="154"/>
    <x v="1"/>
    <x v="99"/>
    <x v="7"/>
    <x v="3"/>
    <x v="236"/>
    <x v="284"/>
    <x v="0"/>
    <x v="0"/>
    <x v="10"/>
    <x v="3"/>
    <x v="7"/>
  </r>
  <r>
    <x v="16"/>
    <x v="15"/>
    <x v="22"/>
    <x v="1"/>
    <x v="15"/>
    <x v="22"/>
    <x v="22"/>
    <x v="22"/>
    <x v="22"/>
    <x v="0"/>
    <x v="437"/>
    <x v="443"/>
    <x v="379"/>
    <x v="280"/>
    <x v="51"/>
    <x v="416"/>
    <x v="69"/>
    <x v="1"/>
    <x v="66"/>
    <x v="14"/>
    <x v="2"/>
    <x v="131"/>
    <x v="285"/>
    <x v="0"/>
    <x v="0"/>
    <x v="2"/>
    <x v="1"/>
    <x v="15"/>
  </r>
  <r>
    <x v="16"/>
    <x v="14"/>
    <x v="23"/>
    <x v="1"/>
    <x v="16"/>
    <x v="23"/>
    <x v="23"/>
    <x v="23"/>
    <x v="23"/>
    <x v="0"/>
    <x v="438"/>
    <x v="444"/>
    <x v="380"/>
    <x v="146"/>
    <x v="11"/>
    <x v="417"/>
    <x v="160"/>
    <x v="0"/>
    <x v="96"/>
    <x v="80"/>
    <x v="1"/>
    <x v="170"/>
    <x v="286"/>
    <x v="0"/>
    <x v="0"/>
    <x v="12"/>
    <x v="0"/>
    <x v="16"/>
  </r>
  <r>
    <x v="16"/>
    <x v="16"/>
    <x v="24"/>
    <x v="1"/>
    <x v="17"/>
    <x v="24"/>
    <x v="24"/>
    <x v="24"/>
    <x v="24"/>
    <x v="0"/>
    <x v="439"/>
    <x v="445"/>
    <x v="381"/>
    <x v="198"/>
    <x v="57"/>
    <x v="255"/>
    <x v="161"/>
    <x v="0"/>
    <x v="90"/>
    <x v="18"/>
    <x v="1"/>
    <x v="133"/>
    <x v="64"/>
    <x v="0"/>
    <x v="0"/>
    <x v="10"/>
    <x v="1"/>
    <x v="17"/>
  </r>
  <r>
    <x v="16"/>
    <x v="18"/>
    <x v="26"/>
    <x v="1"/>
    <x v="19"/>
    <x v="26"/>
    <x v="26"/>
    <x v="26"/>
    <x v="26"/>
    <x v="0"/>
    <x v="440"/>
    <x v="446"/>
    <x v="382"/>
    <x v="191"/>
    <x v="43"/>
    <x v="418"/>
    <x v="162"/>
    <x v="1"/>
    <x v="27"/>
    <x v="10"/>
    <x v="3"/>
    <x v="237"/>
    <x v="287"/>
    <x v="0"/>
    <x v="0"/>
    <x v="10"/>
    <x v="1"/>
    <x v="19"/>
  </r>
  <r>
    <x v="16"/>
    <x v="19"/>
    <x v="27"/>
    <x v="1"/>
    <x v="20"/>
    <x v="27"/>
    <x v="27"/>
    <x v="27"/>
    <x v="27"/>
    <x v="0"/>
    <x v="441"/>
    <x v="447"/>
    <x v="383"/>
    <x v="281"/>
    <x v="114"/>
    <x v="419"/>
    <x v="38"/>
    <x v="1"/>
    <x v="20"/>
    <x v="9"/>
    <x v="2"/>
    <x v="58"/>
    <x v="37"/>
    <x v="0"/>
    <x v="0"/>
    <x v="11"/>
    <x v="1"/>
    <x v="20"/>
  </r>
  <r>
    <x v="16"/>
    <x v="20"/>
    <x v="28"/>
    <x v="1"/>
    <x v="21"/>
    <x v="28"/>
    <x v="28"/>
    <x v="28"/>
    <x v="28"/>
    <x v="0"/>
    <x v="442"/>
    <x v="448"/>
    <x v="357"/>
    <x v="282"/>
    <x v="10"/>
    <x v="227"/>
    <x v="105"/>
    <x v="0"/>
    <x v="98"/>
    <x v="50"/>
    <x v="2"/>
    <x v="43"/>
    <x v="288"/>
    <x v="0"/>
    <x v="0"/>
    <x v="2"/>
    <x v="1"/>
    <x v="21"/>
  </r>
  <r>
    <x v="16"/>
    <x v="18"/>
    <x v="29"/>
    <x v="2"/>
    <x v="19"/>
    <x v="29"/>
    <x v="29"/>
    <x v="29"/>
    <x v="29"/>
    <x v="0"/>
    <x v="443"/>
    <x v="449"/>
    <x v="384"/>
    <x v="169"/>
    <x v="67"/>
    <x v="420"/>
    <x v="44"/>
    <x v="1"/>
    <x v="58"/>
    <x v="66"/>
    <x v="4"/>
    <x v="238"/>
    <x v="289"/>
    <x v="0"/>
    <x v="0"/>
    <x v="18"/>
    <x v="1"/>
    <x v="19"/>
  </r>
  <r>
    <x v="16"/>
    <x v="16"/>
    <x v="30"/>
    <x v="2"/>
    <x v="17"/>
    <x v="30"/>
    <x v="30"/>
    <x v="30"/>
    <x v="30"/>
    <x v="0"/>
    <x v="444"/>
    <x v="450"/>
    <x v="35"/>
    <x v="283"/>
    <x v="111"/>
    <x v="421"/>
    <x v="163"/>
    <x v="0"/>
    <x v="71"/>
    <x v="83"/>
    <x v="3"/>
    <x v="177"/>
    <x v="290"/>
    <x v="0"/>
    <x v="0"/>
    <x v="11"/>
    <x v="1"/>
    <x v="17"/>
  </r>
  <r>
    <x v="16"/>
    <x v="21"/>
    <x v="31"/>
    <x v="1"/>
    <x v="22"/>
    <x v="31"/>
    <x v="31"/>
    <x v="31"/>
    <x v="31"/>
    <x v="0"/>
    <x v="445"/>
    <x v="451"/>
    <x v="385"/>
    <x v="268"/>
    <x v="10"/>
    <x v="422"/>
    <x v="150"/>
    <x v="5"/>
    <x v="26"/>
    <x v="84"/>
    <x v="6"/>
    <x v="239"/>
    <x v="238"/>
    <x v="1"/>
    <x v="4"/>
    <x v="11"/>
    <x v="3"/>
    <x v="22"/>
  </r>
  <r>
    <x v="16"/>
    <x v="23"/>
    <x v="33"/>
    <x v="1"/>
    <x v="24"/>
    <x v="33"/>
    <x v="33"/>
    <x v="33"/>
    <x v="33"/>
    <x v="0"/>
    <x v="446"/>
    <x v="452"/>
    <x v="386"/>
    <x v="284"/>
    <x v="60"/>
    <x v="423"/>
    <x v="93"/>
    <x v="1"/>
    <x v="27"/>
    <x v="27"/>
    <x v="3"/>
    <x v="67"/>
    <x v="271"/>
    <x v="0"/>
    <x v="0"/>
    <x v="11"/>
    <x v="1"/>
    <x v="24"/>
  </r>
  <r>
    <x v="16"/>
    <x v="24"/>
    <x v="34"/>
    <x v="1"/>
    <x v="25"/>
    <x v="34"/>
    <x v="34"/>
    <x v="34"/>
    <x v="34"/>
    <x v="0"/>
    <x v="112"/>
    <x v="453"/>
    <x v="387"/>
    <x v="83"/>
    <x v="69"/>
    <x v="424"/>
    <x v="0"/>
    <x v="3"/>
    <x v="33"/>
    <x v="37"/>
    <x v="4"/>
    <x v="226"/>
    <x v="291"/>
    <x v="0"/>
    <x v="0"/>
    <x v="18"/>
    <x v="1"/>
    <x v="25"/>
  </r>
  <r>
    <x v="16"/>
    <x v="25"/>
    <x v="35"/>
    <x v="1"/>
    <x v="26"/>
    <x v="35"/>
    <x v="35"/>
    <x v="35"/>
    <x v="35"/>
    <x v="0"/>
    <x v="447"/>
    <x v="454"/>
    <x v="388"/>
    <x v="285"/>
    <x v="104"/>
    <x v="425"/>
    <x v="55"/>
    <x v="0"/>
    <x v="60"/>
    <x v="22"/>
    <x v="2"/>
    <x v="80"/>
    <x v="28"/>
    <x v="0"/>
    <x v="0"/>
    <x v="18"/>
    <x v="1"/>
    <x v="26"/>
  </r>
  <r>
    <x v="16"/>
    <x v="0"/>
    <x v="36"/>
    <x v="2"/>
    <x v="0"/>
    <x v="36"/>
    <x v="36"/>
    <x v="36"/>
    <x v="36"/>
    <x v="0"/>
    <x v="448"/>
    <x v="455"/>
    <x v="389"/>
    <x v="107"/>
    <x v="115"/>
    <x v="426"/>
    <x v="90"/>
    <x v="1"/>
    <x v="84"/>
    <x v="36"/>
    <x v="4"/>
    <x v="240"/>
    <x v="210"/>
    <x v="0"/>
    <x v="0"/>
    <x v="3"/>
    <x v="8"/>
    <x v="0"/>
  </r>
  <r>
    <x v="16"/>
    <x v="21"/>
    <x v="37"/>
    <x v="2"/>
    <x v="22"/>
    <x v="37"/>
    <x v="37"/>
    <x v="37"/>
    <x v="37"/>
    <x v="0"/>
    <x v="449"/>
    <x v="456"/>
    <x v="390"/>
    <x v="141"/>
    <x v="47"/>
    <x v="427"/>
    <x v="164"/>
    <x v="4"/>
    <x v="110"/>
    <x v="26"/>
    <x v="4"/>
    <x v="241"/>
    <x v="82"/>
    <x v="0"/>
    <x v="0"/>
    <x v="20"/>
    <x v="3"/>
    <x v="22"/>
  </r>
  <r>
    <x v="16"/>
    <x v="26"/>
    <x v="38"/>
    <x v="1"/>
    <x v="27"/>
    <x v="38"/>
    <x v="38"/>
    <x v="38"/>
    <x v="38"/>
    <x v="0"/>
    <x v="450"/>
    <x v="457"/>
    <x v="259"/>
    <x v="286"/>
    <x v="69"/>
    <x v="428"/>
    <x v="24"/>
    <x v="0"/>
    <x v="35"/>
    <x v="51"/>
    <x v="2"/>
    <x v="93"/>
    <x v="99"/>
    <x v="0"/>
    <x v="0"/>
    <x v="0"/>
    <x v="1"/>
    <x v="27"/>
  </r>
  <r>
    <x v="16"/>
    <x v="27"/>
    <x v="39"/>
    <x v="1"/>
    <x v="28"/>
    <x v="39"/>
    <x v="39"/>
    <x v="39"/>
    <x v="39"/>
    <x v="0"/>
    <x v="451"/>
    <x v="458"/>
    <x v="391"/>
    <x v="287"/>
    <x v="116"/>
    <x v="429"/>
    <x v="152"/>
    <x v="0"/>
    <x v="59"/>
    <x v="33"/>
    <x v="1"/>
    <x v="75"/>
    <x v="292"/>
    <x v="0"/>
    <x v="0"/>
    <x v="21"/>
    <x v="9"/>
    <x v="28"/>
  </r>
  <r>
    <x v="16"/>
    <x v="28"/>
    <x v="40"/>
    <x v="1"/>
    <x v="29"/>
    <x v="40"/>
    <x v="40"/>
    <x v="40"/>
    <x v="40"/>
    <x v="0"/>
    <x v="452"/>
    <x v="459"/>
    <x v="392"/>
    <x v="288"/>
    <x v="21"/>
    <x v="430"/>
    <x v="103"/>
    <x v="0"/>
    <x v="77"/>
    <x v="2"/>
    <x v="2"/>
    <x v="136"/>
    <x v="98"/>
    <x v="0"/>
    <x v="0"/>
    <x v="0"/>
    <x v="1"/>
    <x v="29"/>
  </r>
  <r>
    <x v="16"/>
    <x v="29"/>
    <x v="41"/>
    <x v="1"/>
    <x v="30"/>
    <x v="41"/>
    <x v="41"/>
    <x v="41"/>
    <x v="41"/>
    <x v="0"/>
    <x v="453"/>
    <x v="460"/>
    <x v="393"/>
    <x v="269"/>
    <x v="76"/>
    <x v="431"/>
    <x v="47"/>
    <x v="0"/>
    <x v="67"/>
    <x v="36"/>
    <x v="4"/>
    <x v="203"/>
    <x v="96"/>
    <x v="0"/>
    <x v="0"/>
    <x v="3"/>
    <x v="1"/>
    <x v="30"/>
  </r>
  <r>
    <x v="16"/>
    <x v="30"/>
    <x v="42"/>
    <x v="1"/>
    <x v="31"/>
    <x v="42"/>
    <x v="42"/>
    <x v="42"/>
    <x v="42"/>
    <x v="0"/>
    <x v="454"/>
    <x v="461"/>
    <x v="394"/>
    <x v="114"/>
    <x v="68"/>
    <x v="432"/>
    <x v="39"/>
    <x v="1"/>
    <x v="98"/>
    <x v="0"/>
    <x v="2"/>
    <x v="242"/>
    <x v="274"/>
    <x v="0"/>
    <x v="0"/>
    <x v="0"/>
    <x v="1"/>
    <x v="31"/>
  </r>
  <r>
    <x v="17"/>
    <x v="0"/>
    <x v="0"/>
    <x v="0"/>
    <x v="0"/>
    <x v="0"/>
    <x v="0"/>
    <x v="0"/>
    <x v="0"/>
    <x v="0"/>
    <x v="455"/>
    <x v="462"/>
    <x v="395"/>
    <x v="248"/>
    <x v="57"/>
    <x v="433"/>
    <x v="12"/>
    <x v="0"/>
    <x v="33"/>
    <x v="2"/>
    <x v="1"/>
    <x v="226"/>
    <x v="293"/>
    <x v="0"/>
    <x v="0"/>
    <x v="11"/>
    <x v="1"/>
    <x v="0"/>
  </r>
  <r>
    <x v="17"/>
    <x v="1"/>
    <x v="1"/>
    <x v="1"/>
    <x v="1"/>
    <x v="1"/>
    <x v="1"/>
    <x v="1"/>
    <x v="1"/>
    <x v="0"/>
    <x v="456"/>
    <x v="463"/>
    <x v="396"/>
    <x v="289"/>
    <x v="116"/>
    <x v="434"/>
    <x v="146"/>
    <x v="5"/>
    <x v="67"/>
    <x v="44"/>
    <x v="4"/>
    <x v="243"/>
    <x v="21"/>
    <x v="0"/>
    <x v="0"/>
    <x v="10"/>
    <x v="1"/>
    <x v="1"/>
  </r>
  <r>
    <x v="17"/>
    <x v="0"/>
    <x v="3"/>
    <x v="1"/>
    <x v="0"/>
    <x v="3"/>
    <x v="3"/>
    <x v="3"/>
    <x v="3"/>
    <x v="0"/>
    <x v="457"/>
    <x v="464"/>
    <x v="397"/>
    <x v="205"/>
    <x v="109"/>
    <x v="435"/>
    <x v="17"/>
    <x v="0"/>
    <x v="27"/>
    <x v="37"/>
    <x v="2"/>
    <x v="127"/>
    <x v="189"/>
    <x v="0"/>
    <x v="0"/>
    <x v="13"/>
    <x v="1"/>
    <x v="0"/>
  </r>
  <r>
    <x v="17"/>
    <x v="3"/>
    <x v="4"/>
    <x v="1"/>
    <x v="3"/>
    <x v="4"/>
    <x v="4"/>
    <x v="4"/>
    <x v="4"/>
    <x v="0"/>
    <x v="458"/>
    <x v="465"/>
    <x v="257"/>
    <x v="158"/>
    <x v="55"/>
    <x v="436"/>
    <x v="57"/>
    <x v="1"/>
    <x v="41"/>
    <x v="0"/>
    <x v="3"/>
    <x v="68"/>
    <x v="104"/>
    <x v="0"/>
    <x v="0"/>
    <x v="8"/>
    <x v="2"/>
    <x v="3"/>
  </r>
  <r>
    <x v="17"/>
    <x v="3"/>
    <x v="7"/>
    <x v="2"/>
    <x v="3"/>
    <x v="7"/>
    <x v="7"/>
    <x v="7"/>
    <x v="7"/>
    <x v="0"/>
    <x v="459"/>
    <x v="466"/>
    <x v="398"/>
    <x v="99"/>
    <x v="17"/>
    <x v="437"/>
    <x v="19"/>
    <x v="1"/>
    <x v="7"/>
    <x v="50"/>
    <x v="4"/>
    <x v="244"/>
    <x v="283"/>
    <x v="0"/>
    <x v="0"/>
    <x v="10"/>
    <x v="11"/>
    <x v="3"/>
  </r>
  <r>
    <x v="17"/>
    <x v="6"/>
    <x v="8"/>
    <x v="2"/>
    <x v="6"/>
    <x v="8"/>
    <x v="8"/>
    <x v="8"/>
    <x v="8"/>
    <x v="0"/>
    <x v="460"/>
    <x v="467"/>
    <x v="399"/>
    <x v="290"/>
    <x v="99"/>
    <x v="438"/>
    <x v="127"/>
    <x v="0"/>
    <x v="111"/>
    <x v="70"/>
    <x v="1"/>
    <x v="73"/>
    <x v="294"/>
    <x v="0"/>
    <x v="0"/>
    <x v="1"/>
    <x v="3"/>
    <x v="6"/>
  </r>
  <r>
    <x v="17"/>
    <x v="11"/>
    <x v="13"/>
    <x v="1"/>
    <x v="11"/>
    <x v="13"/>
    <x v="13"/>
    <x v="13"/>
    <x v="13"/>
    <x v="0"/>
    <x v="461"/>
    <x v="468"/>
    <x v="94"/>
    <x v="291"/>
    <x v="11"/>
    <x v="439"/>
    <x v="91"/>
    <x v="0"/>
    <x v="88"/>
    <x v="37"/>
    <x v="2"/>
    <x v="94"/>
    <x v="98"/>
    <x v="0"/>
    <x v="0"/>
    <x v="11"/>
    <x v="1"/>
    <x v="11"/>
  </r>
  <r>
    <x v="17"/>
    <x v="12"/>
    <x v="15"/>
    <x v="1"/>
    <x v="12"/>
    <x v="15"/>
    <x v="15"/>
    <x v="15"/>
    <x v="15"/>
    <x v="0"/>
    <x v="462"/>
    <x v="469"/>
    <x v="400"/>
    <x v="76"/>
    <x v="85"/>
    <x v="440"/>
    <x v="101"/>
    <x v="0"/>
    <x v="44"/>
    <x v="14"/>
    <x v="1"/>
    <x v="238"/>
    <x v="226"/>
    <x v="0"/>
    <x v="0"/>
    <x v="10"/>
    <x v="16"/>
    <x v="12"/>
  </r>
  <r>
    <x v="17"/>
    <x v="12"/>
    <x v="17"/>
    <x v="2"/>
    <x v="12"/>
    <x v="17"/>
    <x v="17"/>
    <x v="17"/>
    <x v="17"/>
    <x v="0"/>
    <x v="463"/>
    <x v="470"/>
    <x v="401"/>
    <x v="292"/>
    <x v="13"/>
    <x v="219"/>
    <x v="165"/>
    <x v="0"/>
    <x v="112"/>
    <x v="9"/>
    <x v="6"/>
    <x v="245"/>
    <x v="38"/>
    <x v="0"/>
    <x v="0"/>
    <x v="27"/>
    <x v="21"/>
    <x v="12"/>
  </r>
  <r>
    <x v="17"/>
    <x v="11"/>
    <x v="18"/>
    <x v="2"/>
    <x v="11"/>
    <x v="18"/>
    <x v="18"/>
    <x v="18"/>
    <x v="18"/>
    <x v="0"/>
    <x v="464"/>
    <x v="471"/>
    <x v="402"/>
    <x v="106"/>
    <x v="13"/>
    <x v="218"/>
    <x v="90"/>
    <x v="2"/>
    <x v="58"/>
    <x v="22"/>
    <x v="4"/>
    <x v="59"/>
    <x v="51"/>
    <x v="0"/>
    <x v="0"/>
    <x v="0"/>
    <x v="1"/>
    <x v="11"/>
  </r>
  <r>
    <x v="17"/>
    <x v="7"/>
    <x v="20"/>
    <x v="2"/>
    <x v="7"/>
    <x v="20"/>
    <x v="20"/>
    <x v="20"/>
    <x v="20"/>
    <x v="0"/>
    <x v="465"/>
    <x v="472"/>
    <x v="403"/>
    <x v="293"/>
    <x v="23"/>
    <x v="274"/>
    <x v="166"/>
    <x v="1"/>
    <x v="113"/>
    <x v="69"/>
    <x v="6"/>
    <x v="246"/>
    <x v="295"/>
    <x v="0"/>
    <x v="0"/>
    <x v="18"/>
    <x v="0"/>
    <x v="7"/>
  </r>
  <r>
    <x v="17"/>
    <x v="15"/>
    <x v="22"/>
    <x v="1"/>
    <x v="15"/>
    <x v="22"/>
    <x v="22"/>
    <x v="22"/>
    <x v="22"/>
    <x v="0"/>
    <x v="466"/>
    <x v="473"/>
    <x v="404"/>
    <x v="294"/>
    <x v="51"/>
    <x v="441"/>
    <x v="53"/>
    <x v="0"/>
    <x v="65"/>
    <x v="14"/>
    <x v="4"/>
    <x v="56"/>
    <x v="48"/>
    <x v="0"/>
    <x v="0"/>
    <x v="0"/>
    <x v="1"/>
    <x v="15"/>
  </r>
  <r>
    <x v="17"/>
    <x v="14"/>
    <x v="23"/>
    <x v="1"/>
    <x v="16"/>
    <x v="23"/>
    <x v="23"/>
    <x v="23"/>
    <x v="23"/>
    <x v="0"/>
    <x v="467"/>
    <x v="474"/>
    <x v="405"/>
    <x v="295"/>
    <x v="50"/>
    <x v="442"/>
    <x v="73"/>
    <x v="0"/>
    <x v="110"/>
    <x v="7"/>
    <x v="5"/>
    <x v="222"/>
    <x v="246"/>
    <x v="0"/>
    <x v="0"/>
    <x v="13"/>
    <x v="0"/>
    <x v="16"/>
  </r>
  <r>
    <x v="17"/>
    <x v="16"/>
    <x v="24"/>
    <x v="1"/>
    <x v="17"/>
    <x v="24"/>
    <x v="24"/>
    <x v="24"/>
    <x v="24"/>
    <x v="0"/>
    <x v="468"/>
    <x v="475"/>
    <x v="406"/>
    <x v="173"/>
    <x v="34"/>
    <x v="443"/>
    <x v="8"/>
    <x v="0"/>
    <x v="78"/>
    <x v="47"/>
    <x v="6"/>
    <x v="86"/>
    <x v="296"/>
    <x v="0"/>
    <x v="0"/>
    <x v="20"/>
    <x v="1"/>
    <x v="17"/>
  </r>
  <r>
    <x v="17"/>
    <x v="18"/>
    <x v="26"/>
    <x v="1"/>
    <x v="19"/>
    <x v="26"/>
    <x v="26"/>
    <x v="26"/>
    <x v="26"/>
    <x v="0"/>
    <x v="469"/>
    <x v="476"/>
    <x v="407"/>
    <x v="43"/>
    <x v="43"/>
    <x v="444"/>
    <x v="167"/>
    <x v="1"/>
    <x v="19"/>
    <x v="60"/>
    <x v="2"/>
    <x v="29"/>
    <x v="136"/>
    <x v="0"/>
    <x v="0"/>
    <x v="10"/>
    <x v="3"/>
    <x v="19"/>
  </r>
  <r>
    <x v="17"/>
    <x v="19"/>
    <x v="27"/>
    <x v="1"/>
    <x v="20"/>
    <x v="27"/>
    <x v="27"/>
    <x v="27"/>
    <x v="27"/>
    <x v="0"/>
    <x v="470"/>
    <x v="477"/>
    <x v="408"/>
    <x v="296"/>
    <x v="114"/>
    <x v="445"/>
    <x v="111"/>
    <x v="3"/>
    <x v="36"/>
    <x v="60"/>
    <x v="0"/>
    <x v="113"/>
    <x v="297"/>
    <x v="0"/>
    <x v="0"/>
    <x v="20"/>
    <x v="1"/>
    <x v="20"/>
  </r>
  <r>
    <x v="17"/>
    <x v="20"/>
    <x v="28"/>
    <x v="1"/>
    <x v="21"/>
    <x v="28"/>
    <x v="28"/>
    <x v="28"/>
    <x v="28"/>
    <x v="0"/>
    <x v="471"/>
    <x v="478"/>
    <x v="409"/>
    <x v="246"/>
    <x v="5"/>
    <x v="446"/>
    <x v="24"/>
    <x v="0"/>
    <x v="0"/>
    <x v="27"/>
    <x v="2"/>
    <x v="154"/>
    <x v="298"/>
    <x v="0"/>
    <x v="0"/>
    <x v="0"/>
    <x v="1"/>
    <x v="21"/>
  </r>
  <r>
    <x v="17"/>
    <x v="18"/>
    <x v="29"/>
    <x v="2"/>
    <x v="19"/>
    <x v="29"/>
    <x v="29"/>
    <x v="29"/>
    <x v="29"/>
    <x v="0"/>
    <x v="472"/>
    <x v="479"/>
    <x v="209"/>
    <x v="297"/>
    <x v="90"/>
    <x v="447"/>
    <x v="168"/>
    <x v="1"/>
    <x v="90"/>
    <x v="15"/>
    <x v="4"/>
    <x v="88"/>
    <x v="299"/>
    <x v="0"/>
    <x v="0"/>
    <x v="0"/>
    <x v="1"/>
    <x v="19"/>
  </r>
  <r>
    <x v="17"/>
    <x v="16"/>
    <x v="30"/>
    <x v="2"/>
    <x v="17"/>
    <x v="30"/>
    <x v="30"/>
    <x v="30"/>
    <x v="30"/>
    <x v="0"/>
    <x v="473"/>
    <x v="480"/>
    <x v="410"/>
    <x v="25"/>
    <x v="48"/>
    <x v="448"/>
    <x v="84"/>
    <x v="1"/>
    <x v="94"/>
    <x v="40"/>
    <x v="1"/>
    <x v="85"/>
    <x v="88"/>
    <x v="0"/>
    <x v="0"/>
    <x v="11"/>
    <x v="1"/>
    <x v="17"/>
  </r>
  <r>
    <x v="17"/>
    <x v="21"/>
    <x v="31"/>
    <x v="1"/>
    <x v="22"/>
    <x v="31"/>
    <x v="31"/>
    <x v="31"/>
    <x v="31"/>
    <x v="0"/>
    <x v="474"/>
    <x v="481"/>
    <x v="411"/>
    <x v="210"/>
    <x v="10"/>
    <x v="449"/>
    <x v="95"/>
    <x v="4"/>
    <x v="104"/>
    <x v="40"/>
    <x v="1"/>
    <x v="247"/>
    <x v="300"/>
    <x v="0"/>
    <x v="0"/>
    <x v="28"/>
    <x v="3"/>
    <x v="22"/>
  </r>
  <r>
    <x v="17"/>
    <x v="23"/>
    <x v="33"/>
    <x v="1"/>
    <x v="24"/>
    <x v="33"/>
    <x v="33"/>
    <x v="33"/>
    <x v="33"/>
    <x v="0"/>
    <x v="72"/>
    <x v="482"/>
    <x v="412"/>
    <x v="298"/>
    <x v="101"/>
    <x v="450"/>
    <x v="169"/>
    <x v="4"/>
    <x v="27"/>
    <x v="4"/>
    <x v="1"/>
    <x v="30"/>
    <x v="301"/>
    <x v="0"/>
    <x v="0"/>
    <x v="2"/>
    <x v="1"/>
    <x v="24"/>
  </r>
  <r>
    <x v="17"/>
    <x v="24"/>
    <x v="34"/>
    <x v="1"/>
    <x v="25"/>
    <x v="34"/>
    <x v="34"/>
    <x v="34"/>
    <x v="34"/>
    <x v="0"/>
    <x v="475"/>
    <x v="483"/>
    <x v="413"/>
    <x v="299"/>
    <x v="69"/>
    <x v="451"/>
    <x v="12"/>
    <x v="4"/>
    <x v="29"/>
    <x v="37"/>
    <x v="3"/>
    <x v="128"/>
    <x v="302"/>
    <x v="0"/>
    <x v="0"/>
    <x v="2"/>
    <x v="1"/>
    <x v="25"/>
  </r>
  <r>
    <x v="17"/>
    <x v="25"/>
    <x v="35"/>
    <x v="1"/>
    <x v="26"/>
    <x v="35"/>
    <x v="35"/>
    <x v="35"/>
    <x v="35"/>
    <x v="0"/>
    <x v="476"/>
    <x v="484"/>
    <x v="414"/>
    <x v="42"/>
    <x v="104"/>
    <x v="452"/>
    <x v="107"/>
    <x v="1"/>
    <x v="78"/>
    <x v="4"/>
    <x v="1"/>
    <x v="137"/>
    <x v="303"/>
    <x v="0"/>
    <x v="0"/>
    <x v="6"/>
    <x v="1"/>
    <x v="26"/>
  </r>
  <r>
    <x v="17"/>
    <x v="0"/>
    <x v="36"/>
    <x v="2"/>
    <x v="0"/>
    <x v="36"/>
    <x v="36"/>
    <x v="36"/>
    <x v="36"/>
    <x v="0"/>
    <x v="477"/>
    <x v="485"/>
    <x v="415"/>
    <x v="126"/>
    <x v="117"/>
    <x v="453"/>
    <x v="38"/>
    <x v="0"/>
    <x v="36"/>
    <x v="17"/>
    <x v="2"/>
    <x v="93"/>
    <x v="304"/>
    <x v="0"/>
    <x v="0"/>
    <x v="2"/>
    <x v="17"/>
    <x v="0"/>
  </r>
  <r>
    <x v="17"/>
    <x v="21"/>
    <x v="37"/>
    <x v="2"/>
    <x v="22"/>
    <x v="37"/>
    <x v="37"/>
    <x v="37"/>
    <x v="37"/>
    <x v="0"/>
    <x v="478"/>
    <x v="486"/>
    <x v="85"/>
    <x v="272"/>
    <x v="47"/>
    <x v="454"/>
    <x v="170"/>
    <x v="1"/>
    <x v="114"/>
    <x v="85"/>
    <x v="4"/>
    <x v="248"/>
    <x v="62"/>
    <x v="0"/>
    <x v="0"/>
    <x v="27"/>
    <x v="16"/>
    <x v="22"/>
  </r>
  <r>
    <x v="17"/>
    <x v="26"/>
    <x v="38"/>
    <x v="1"/>
    <x v="27"/>
    <x v="38"/>
    <x v="38"/>
    <x v="38"/>
    <x v="38"/>
    <x v="0"/>
    <x v="479"/>
    <x v="487"/>
    <x v="416"/>
    <x v="300"/>
    <x v="101"/>
    <x v="455"/>
    <x v="48"/>
    <x v="0"/>
    <x v="65"/>
    <x v="51"/>
    <x v="1"/>
    <x v="125"/>
    <x v="305"/>
    <x v="0"/>
    <x v="0"/>
    <x v="2"/>
    <x v="3"/>
    <x v="27"/>
  </r>
  <r>
    <x v="17"/>
    <x v="27"/>
    <x v="39"/>
    <x v="1"/>
    <x v="28"/>
    <x v="39"/>
    <x v="39"/>
    <x v="39"/>
    <x v="39"/>
    <x v="0"/>
    <x v="480"/>
    <x v="488"/>
    <x v="417"/>
    <x v="301"/>
    <x v="118"/>
    <x v="456"/>
    <x v="56"/>
    <x v="4"/>
    <x v="12"/>
    <x v="29"/>
    <x v="3"/>
    <x v="53"/>
    <x v="306"/>
    <x v="0"/>
    <x v="0"/>
    <x v="2"/>
    <x v="4"/>
    <x v="28"/>
  </r>
  <r>
    <x v="17"/>
    <x v="28"/>
    <x v="40"/>
    <x v="1"/>
    <x v="29"/>
    <x v="40"/>
    <x v="40"/>
    <x v="40"/>
    <x v="40"/>
    <x v="0"/>
    <x v="481"/>
    <x v="489"/>
    <x v="418"/>
    <x v="258"/>
    <x v="21"/>
    <x v="457"/>
    <x v="21"/>
    <x v="0"/>
    <x v="77"/>
    <x v="17"/>
    <x v="2"/>
    <x v="164"/>
    <x v="307"/>
    <x v="0"/>
    <x v="0"/>
    <x v="0"/>
    <x v="3"/>
    <x v="29"/>
  </r>
  <r>
    <x v="17"/>
    <x v="29"/>
    <x v="41"/>
    <x v="1"/>
    <x v="30"/>
    <x v="41"/>
    <x v="41"/>
    <x v="41"/>
    <x v="41"/>
    <x v="0"/>
    <x v="482"/>
    <x v="490"/>
    <x v="419"/>
    <x v="183"/>
    <x v="69"/>
    <x v="458"/>
    <x v="57"/>
    <x v="0"/>
    <x v="20"/>
    <x v="37"/>
    <x v="3"/>
    <x v="31"/>
    <x v="231"/>
    <x v="0"/>
    <x v="0"/>
    <x v="3"/>
    <x v="1"/>
    <x v="30"/>
  </r>
  <r>
    <x v="17"/>
    <x v="30"/>
    <x v="42"/>
    <x v="1"/>
    <x v="31"/>
    <x v="42"/>
    <x v="42"/>
    <x v="42"/>
    <x v="42"/>
    <x v="0"/>
    <x v="483"/>
    <x v="491"/>
    <x v="420"/>
    <x v="230"/>
    <x v="56"/>
    <x v="459"/>
    <x v="39"/>
    <x v="1"/>
    <x v="21"/>
    <x v="2"/>
    <x v="2"/>
    <x v="176"/>
    <x v="308"/>
    <x v="0"/>
    <x v="0"/>
    <x v="2"/>
    <x v="1"/>
    <x v="31"/>
  </r>
  <r>
    <x v="18"/>
    <x v="0"/>
    <x v="0"/>
    <x v="0"/>
    <x v="0"/>
    <x v="0"/>
    <x v="0"/>
    <x v="0"/>
    <x v="0"/>
    <x v="0"/>
    <x v="484"/>
    <x v="492"/>
    <x v="421"/>
    <x v="302"/>
    <x v="57"/>
    <x v="15"/>
    <x v="21"/>
    <x v="1"/>
    <x v="65"/>
    <x v="2"/>
    <x v="1"/>
    <x v="249"/>
    <x v="309"/>
    <x v="0"/>
    <x v="0"/>
    <x v="0"/>
    <x v="0"/>
    <x v="0"/>
  </r>
  <r>
    <x v="18"/>
    <x v="1"/>
    <x v="1"/>
    <x v="1"/>
    <x v="1"/>
    <x v="1"/>
    <x v="1"/>
    <x v="1"/>
    <x v="1"/>
    <x v="0"/>
    <x v="485"/>
    <x v="493"/>
    <x v="422"/>
    <x v="62"/>
    <x v="114"/>
    <x v="460"/>
    <x v="91"/>
    <x v="2"/>
    <x v="0"/>
    <x v="82"/>
    <x v="2"/>
    <x v="146"/>
    <x v="310"/>
    <x v="0"/>
    <x v="0"/>
    <x v="9"/>
    <x v="1"/>
    <x v="1"/>
  </r>
  <r>
    <x v="18"/>
    <x v="0"/>
    <x v="3"/>
    <x v="1"/>
    <x v="0"/>
    <x v="3"/>
    <x v="3"/>
    <x v="3"/>
    <x v="3"/>
    <x v="0"/>
    <x v="486"/>
    <x v="494"/>
    <x v="91"/>
    <x v="9"/>
    <x v="32"/>
    <x v="228"/>
    <x v="29"/>
    <x v="0"/>
    <x v="88"/>
    <x v="17"/>
    <x v="0"/>
    <x v="127"/>
    <x v="311"/>
    <x v="0"/>
    <x v="0"/>
    <x v="10"/>
    <x v="1"/>
    <x v="0"/>
  </r>
  <r>
    <x v="18"/>
    <x v="3"/>
    <x v="4"/>
    <x v="1"/>
    <x v="3"/>
    <x v="4"/>
    <x v="4"/>
    <x v="4"/>
    <x v="4"/>
    <x v="0"/>
    <x v="487"/>
    <x v="495"/>
    <x v="423"/>
    <x v="210"/>
    <x v="33"/>
    <x v="461"/>
    <x v="55"/>
    <x v="1"/>
    <x v="51"/>
    <x v="14"/>
    <x v="3"/>
    <x v="39"/>
    <x v="116"/>
    <x v="0"/>
    <x v="0"/>
    <x v="3"/>
    <x v="1"/>
    <x v="3"/>
  </r>
  <r>
    <x v="18"/>
    <x v="3"/>
    <x v="7"/>
    <x v="2"/>
    <x v="3"/>
    <x v="7"/>
    <x v="7"/>
    <x v="7"/>
    <x v="7"/>
    <x v="0"/>
    <x v="488"/>
    <x v="496"/>
    <x v="69"/>
    <x v="303"/>
    <x v="84"/>
    <x v="462"/>
    <x v="36"/>
    <x v="1"/>
    <x v="40"/>
    <x v="17"/>
    <x v="4"/>
    <x v="141"/>
    <x v="312"/>
    <x v="0"/>
    <x v="0"/>
    <x v="0"/>
    <x v="1"/>
    <x v="3"/>
  </r>
  <r>
    <x v="18"/>
    <x v="6"/>
    <x v="8"/>
    <x v="2"/>
    <x v="6"/>
    <x v="8"/>
    <x v="8"/>
    <x v="8"/>
    <x v="8"/>
    <x v="0"/>
    <x v="489"/>
    <x v="497"/>
    <x v="347"/>
    <x v="304"/>
    <x v="8"/>
    <x v="463"/>
    <x v="128"/>
    <x v="1"/>
    <x v="108"/>
    <x v="59"/>
    <x v="0"/>
    <x v="250"/>
    <x v="313"/>
    <x v="0"/>
    <x v="0"/>
    <x v="10"/>
    <x v="0"/>
    <x v="6"/>
  </r>
  <r>
    <x v="18"/>
    <x v="11"/>
    <x v="13"/>
    <x v="1"/>
    <x v="11"/>
    <x v="13"/>
    <x v="13"/>
    <x v="13"/>
    <x v="13"/>
    <x v="0"/>
    <x v="490"/>
    <x v="498"/>
    <x v="283"/>
    <x v="235"/>
    <x v="11"/>
    <x v="464"/>
    <x v="68"/>
    <x v="0"/>
    <x v="58"/>
    <x v="36"/>
    <x v="2"/>
    <x v="154"/>
    <x v="151"/>
    <x v="0"/>
    <x v="0"/>
    <x v="7"/>
    <x v="1"/>
    <x v="11"/>
  </r>
  <r>
    <x v="18"/>
    <x v="12"/>
    <x v="15"/>
    <x v="1"/>
    <x v="12"/>
    <x v="15"/>
    <x v="15"/>
    <x v="15"/>
    <x v="15"/>
    <x v="0"/>
    <x v="491"/>
    <x v="439"/>
    <x v="424"/>
    <x v="305"/>
    <x v="68"/>
    <x v="269"/>
    <x v="33"/>
    <x v="0"/>
    <x v="96"/>
    <x v="36"/>
    <x v="2"/>
    <x v="42"/>
    <x v="216"/>
    <x v="0"/>
    <x v="0"/>
    <x v="10"/>
    <x v="3"/>
    <x v="12"/>
  </r>
  <r>
    <x v="18"/>
    <x v="12"/>
    <x v="17"/>
    <x v="2"/>
    <x v="12"/>
    <x v="17"/>
    <x v="17"/>
    <x v="17"/>
    <x v="17"/>
    <x v="0"/>
    <x v="492"/>
    <x v="499"/>
    <x v="425"/>
    <x v="165"/>
    <x v="32"/>
    <x v="465"/>
    <x v="170"/>
    <x v="0"/>
    <x v="115"/>
    <x v="9"/>
    <x v="6"/>
    <x v="251"/>
    <x v="38"/>
    <x v="0"/>
    <x v="0"/>
    <x v="5"/>
    <x v="17"/>
    <x v="12"/>
  </r>
  <r>
    <x v="18"/>
    <x v="11"/>
    <x v="18"/>
    <x v="2"/>
    <x v="11"/>
    <x v="18"/>
    <x v="18"/>
    <x v="18"/>
    <x v="18"/>
    <x v="0"/>
    <x v="493"/>
    <x v="500"/>
    <x v="426"/>
    <x v="306"/>
    <x v="46"/>
    <x v="21"/>
    <x v="3"/>
    <x v="1"/>
    <x v="19"/>
    <x v="4"/>
    <x v="2"/>
    <x v="125"/>
    <x v="314"/>
    <x v="0"/>
    <x v="0"/>
    <x v="2"/>
    <x v="1"/>
    <x v="11"/>
  </r>
  <r>
    <x v="18"/>
    <x v="7"/>
    <x v="20"/>
    <x v="2"/>
    <x v="7"/>
    <x v="20"/>
    <x v="20"/>
    <x v="20"/>
    <x v="20"/>
    <x v="0"/>
    <x v="494"/>
    <x v="501"/>
    <x v="427"/>
    <x v="1"/>
    <x v="1"/>
    <x v="466"/>
    <x v="95"/>
    <x v="2"/>
    <x v="116"/>
    <x v="30"/>
    <x v="11"/>
    <x v="252"/>
    <x v="315"/>
    <x v="0"/>
    <x v="0"/>
    <x v="13"/>
    <x v="0"/>
    <x v="7"/>
  </r>
  <r>
    <x v="18"/>
    <x v="15"/>
    <x v="22"/>
    <x v="1"/>
    <x v="15"/>
    <x v="22"/>
    <x v="22"/>
    <x v="22"/>
    <x v="22"/>
    <x v="0"/>
    <x v="239"/>
    <x v="502"/>
    <x v="428"/>
    <x v="307"/>
    <x v="60"/>
    <x v="332"/>
    <x v="118"/>
    <x v="0"/>
    <x v="18"/>
    <x v="17"/>
    <x v="2"/>
    <x v="249"/>
    <x v="316"/>
    <x v="0"/>
    <x v="0"/>
    <x v="0"/>
    <x v="1"/>
    <x v="15"/>
  </r>
  <r>
    <x v="18"/>
    <x v="14"/>
    <x v="23"/>
    <x v="1"/>
    <x v="16"/>
    <x v="23"/>
    <x v="23"/>
    <x v="23"/>
    <x v="23"/>
    <x v="0"/>
    <x v="495"/>
    <x v="503"/>
    <x v="429"/>
    <x v="197"/>
    <x v="50"/>
    <x v="467"/>
    <x v="171"/>
    <x v="1"/>
    <x v="117"/>
    <x v="86"/>
    <x v="6"/>
    <x v="253"/>
    <x v="224"/>
    <x v="1"/>
    <x v="5"/>
    <x v="3"/>
    <x v="1"/>
    <x v="16"/>
  </r>
  <r>
    <x v="18"/>
    <x v="16"/>
    <x v="24"/>
    <x v="1"/>
    <x v="17"/>
    <x v="24"/>
    <x v="24"/>
    <x v="24"/>
    <x v="24"/>
    <x v="0"/>
    <x v="496"/>
    <x v="504"/>
    <x v="430"/>
    <x v="181"/>
    <x v="11"/>
    <x v="468"/>
    <x v="66"/>
    <x v="0"/>
    <x v="11"/>
    <x v="75"/>
    <x v="8"/>
    <x v="196"/>
    <x v="317"/>
    <x v="0"/>
    <x v="0"/>
    <x v="1"/>
    <x v="1"/>
    <x v="17"/>
  </r>
  <r>
    <x v="18"/>
    <x v="18"/>
    <x v="26"/>
    <x v="1"/>
    <x v="19"/>
    <x v="26"/>
    <x v="26"/>
    <x v="26"/>
    <x v="26"/>
    <x v="0"/>
    <x v="497"/>
    <x v="505"/>
    <x v="431"/>
    <x v="282"/>
    <x v="43"/>
    <x v="469"/>
    <x v="151"/>
    <x v="4"/>
    <x v="1"/>
    <x v="10"/>
    <x v="4"/>
    <x v="254"/>
    <x v="145"/>
    <x v="0"/>
    <x v="0"/>
    <x v="18"/>
    <x v="0"/>
    <x v="19"/>
  </r>
  <r>
    <x v="18"/>
    <x v="19"/>
    <x v="27"/>
    <x v="1"/>
    <x v="20"/>
    <x v="27"/>
    <x v="27"/>
    <x v="27"/>
    <x v="27"/>
    <x v="0"/>
    <x v="382"/>
    <x v="506"/>
    <x v="432"/>
    <x v="308"/>
    <x v="114"/>
    <x v="470"/>
    <x v="57"/>
    <x v="0"/>
    <x v="51"/>
    <x v="32"/>
    <x v="1"/>
    <x v="61"/>
    <x v="216"/>
    <x v="0"/>
    <x v="0"/>
    <x v="3"/>
    <x v="1"/>
    <x v="20"/>
  </r>
  <r>
    <x v="18"/>
    <x v="20"/>
    <x v="28"/>
    <x v="1"/>
    <x v="21"/>
    <x v="28"/>
    <x v="28"/>
    <x v="28"/>
    <x v="28"/>
    <x v="0"/>
    <x v="498"/>
    <x v="507"/>
    <x v="433"/>
    <x v="289"/>
    <x v="31"/>
    <x v="184"/>
    <x v="81"/>
    <x v="0"/>
    <x v="0"/>
    <x v="42"/>
    <x v="3"/>
    <x v="31"/>
    <x v="39"/>
    <x v="0"/>
    <x v="0"/>
    <x v="0"/>
    <x v="2"/>
    <x v="21"/>
  </r>
  <r>
    <x v="18"/>
    <x v="18"/>
    <x v="29"/>
    <x v="2"/>
    <x v="19"/>
    <x v="29"/>
    <x v="29"/>
    <x v="29"/>
    <x v="29"/>
    <x v="0"/>
    <x v="499"/>
    <x v="508"/>
    <x v="97"/>
    <x v="201"/>
    <x v="18"/>
    <x v="471"/>
    <x v="172"/>
    <x v="4"/>
    <x v="26"/>
    <x v="87"/>
    <x v="4"/>
    <x v="29"/>
    <x v="211"/>
    <x v="0"/>
    <x v="0"/>
    <x v="0"/>
    <x v="1"/>
    <x v="19"/>
  </r>
  <r>
    <x v="18"/>
    <x v="16"/>
    <x v="30"/>
    <x v="2"/>
    <x v="17"/>
    <x v="30"/>
    <x v="30"/>
    <x v="30"/>
    <x v="30"/>
    <x v="0"/>
    <x v="500"/>
    <x v="509"/>
    <x v="215"/>
    <x v="309"/>
    <x v="48"/>
    <x v="472"/>
    <x v="149"/>
    <x v="0"/>
    <x v="85"/>
    <x v="47"/>
    <x v="4"/>
    <x v="172"/>
    <x v="239"/>
    <x v="0"/>
    <x v="0"/>
    <x v="2"/>
    <x v="1"/>
    <x v="17"/>
  </r>
  <r>
    <x v="18"/>
    <x v="21"/>
    <x v="31"/>
    <x v="1"/>
    <x v="22"/>
    <x v="31"/>
    <x v="31"/>
    <x v="31"/>
    <x v="31"/>
    <x v="0"/>
    <x v="501"/>
    <x v="510"/>
    <x v="434"/>
    <x v="141"/>
    <x v="5"/>
    <x v="473"/>
    <x v="173"/>
    <x v="1"/>
    <x v="48"/>
    <x v="80"/>
    <x v="3"/>
    <x v="255"/>
    <x v="173"/>
    <x v="0"/>
    <x v="0"/>
    <x v="27"/>
    <x v="2"/>
    <x v="22"/>
  </r>
  <r>
    <x v="18"/>
    <x v="23"/>
    <x v="33"/>
    <x v="1"/>
    <x v="24"/>
    <x v="33"/>
    <x v="33"/>
    <x v="33"/>
    <x v="33"/>
    <x v="0"/>
    <x v="502"/>
    <x v="336"/>
    <x v="435"/>
    <x v="310"/>
    <x v="105"/>
    <x v="474"/>
    <x v="152"/>
    <x v="1"/>
    <x v="1"/>
    <x v="32"/>
    <x v="4"/>
    <x v="113"/>
    <x v="297"/>
    <x v="0"/>
    <x v="0"/>
    <x v="11"/>
    <x v="1"/>
    <x v="24"/>
  </r>
  <r>
    <x v="18"/>
    <x v="24"/>
    <x v="34"/>
    <x v="1"/>
    <x v="25"/>
    <x v="34"/>
    <x v="34"/>
    <x v="34"/>
    <x v="34"/>
    <x v="0"/>
    <x v="482"/>
    <x v="511"/>
    <x v="436"/>
    <x v="237"/>
    <x v="108"/>
    <x v="116"/>
    <x v="20"/>
    <x v="1"/>
    <x v="13"/>
    <x v="37"/>
    <x v="2"/>
    <x v="21"/>
    <x v="318"/>
    <x v="0"/>
    <x v="0"/>
    <x v="13"/>
    <x v="1"/>
    <x v="25"/>
  </r>
  <r>
    <x v="18"/>
    <x v="25"/>
    <x v="35"/>
    <x v="1"/>
    <x v="26"/>
    <x v="35"/>
    <x v="35"/>
    <x v="35"/>
    <x v="35"/>
    <x v="0"/>
    <x v="503"/>
    <x v="512"/>
    <x v="437"/>
    <x v="173"/>
    <x v="57"/>
    <x v="388"/>
    <x v="11"/>
    <x v="0"/>
    <x v="34"/>
    <x v="50"/>
    <x v="5"/>
    <x v="25"/>
    <x v="224"/>
    <x v="0"/>
    <x v="0"/>
    <x v="5"/>
    <x v="1"/>
    <x v="26"/>
  </r>
  <r>
    <x v="18"/>
    <x v="0"/>
    <x v="36"/>
    <x v="2"/>
    <x v="0"/>
    <x v="36"/>
    <x v="36"/>
    <x v="36"/>
    <x v="36"/>
    <x v="0"/>
    <x v="504"/>
    <x v="513"/>
    <x v="438"/>
    <x v="311"/>
    <x v="119"/>
    <x v="475"/>
    <x v="19"/>
    <x v="0"/>
    <x v="90"/>
    <x v="4"/>
    <x v="1"/>
    <x v="20"/>
    <x v="29"/>
    <x v="0"/>
    <x v="0"/>
    <x v="7"/>
    <x v="8"/>
    <x v="0"/>
  </r>
  <r>
    <x v="18"/>
    <x v="21"/>
    <x v="37"/>
    <x v="2"/>
    <x v="22"/>
    <x v="37"/>
    <x v="37"/>
    <x v="37"/>
    <x v="37"/>
    <x v="0"/>
    <x v="505"/>
    <x v="514"/>
    <x v="439"/>
    <x v="312"/>
    <x v="88"/>
    <x v="476"/>
    <x v="174"/>
    <x v="1"/>
    <x v="24"/>
    <x v="88"/>
    <x v="6"/>
    <x v="256"/>
    <x v="319"/>
    <x v="0"/>
    <x v="0"/>
    <x v="4"/>
    <x v="15"/>
    <x v="22"/>
  </r>
  <r>
    <x v="18"/>
    <x v="26"/>
    <x v="38"/>
    <x v="1"/>
    <x v="27"/>
    <x v="38"/>
    <x v="38"/>
    <x v="38"/>
    <x v="38"/>
    <x v="0"/>
    <x v="506"/>
    <x v="515"/>
    <x v="440"/>
    <x v="168"/>
    <x v="116"/>
    <x v="477"/>
    <x v="82"/>
    <x v="0"/>
    <x v="18"/>
    <x v="50"/>
    <x v="4"/>
    <x v="226"/>
    <x v="320"/>
    <x v="2"/>
    <x v="6"/>
    <x v="0"/>
    <x v="1"/>
    <x v="27"/>
  </r>
  <r>
    <x v="18"/>
    <x v="27"/>
    <x v="39"/>
    <x v="1"/>
    <x v="28"/>
    <x v="39"/>
    <x v="39"/>
    <x v="39"/>
    <x v="39"/>
    <x v="0"/>
    <x v="507"/>
    <x v="516"/>
    <x v="441"/>
    <x v="45"/>
    <x v="118"/>
    <x v="478"/>
    <x v="58"/>
    <x v="0"/>
    <x v="40"/>
    <x v="83"/>
    <x v="2"/>
    <x v="10"/>
    <x v="270"/>
    <x v="0"/>
    <x v="0"/>
    <x v="1"/>
    <x v="22"/>
    <x v="28"/>
  </r>
  <r>
    <x v="18"/>
    <x v="28"/>
    <x v="40"/>
    <x v="1"/>
    <x v="29"/>
    <x v="40"/>
    <x v="40"/>
    <x v="40"/>
    <x v="40"/>
    <x v="0"/>
    <x v="508"/>
    <x v="517"/>
    <x v="418"/>
    <x v="35"/>
    <x v="6"/>
    <x v="479"/>
    <x v="103"/>
    <x v="0"/>
    <x v="46"/>
    <x v="0"/>
    <x v="2"/>
    <x v="81"/>
    <x v="205"/>
    <x v="0"/>
    <x v="0"/>
    <x v="0"/>
    <x v="1"/>
    <x v="29"/>
  </r>
  <r>
    <x v="18"/>
    <x v="29"/>
    <x v="41"/>
    <x v="1"/>
    <x v="30"/>
    <x v="41"/>
    <x v="41"/>
    <x v="41"/>
    <x v="41"/>
    <x v="0"/>
    <x v="507"/>
    <x v="518"/>
    <x v="442"/>
    <x v="23"/>
    <x v="108"/>
    <x v="480"/>
    <x v="81"/>
    <x v="0"/>
    <x v="0"/>
    <x v="0"/>
    <x v="3"/>
    <x v="154"/>
    <x v="211"/>
    <x v="0"/>
    <x v="0"/>
    <x v="11"/>
    <x v="0"/>
    <x v="30"/>
  </r>
  <r>
    <x v="18"/>
    <x v="30"/>
    <x v="42"/>
    <x v="1"/>
    <x v="31"/>
    <x v="42"/>
    <x v="42"/>
    <x v="42"/>
    <x v="42"/>
    <x v="0"/>
    <x v="509"/>
    <x v="519"/>
    <x v="443"/>
    <x v="313"/>
    <x v="13"/>
    <x v="481"/>
    <x v="92"/>
    <x v="0"/>
    <x v="18"/>
    <x v="0"/>
    <x v="2"/>
    <x v="257"/>
    <x v="240"/>
    <x v="0"/>
    <x v="0"/>
    <x v="7"/>
    <x v="1"/>
    <x v="31"/>
  </r>
  <r>
    <x v="19"/>
    <x v="0"/>
    <x v="0"/>
    <x v="0"/>
    <x v="0"/>
    <x v="0"/>
    <x v="0"/>
    <x v="0"/>
    <x v="0"/>
    <x v="0"/>
    <x v="510"/>
    <x v="520"/>
    <x v="333"/>
    <x v="159"/>
    <x v="57"/>
    <x v="482"/>
    <x v="102"/>
    <x v="0"/>
    <x v="65"/>
    <x v="17"/>
    <x v="3"/>
    <x v="258"/>
    <x v="321"/>
    <x v="0"/>
    <x v="0"/>
    <x v="7"/>
    <x v="1"/>
    <x v="0"/>
  </r>
  <r>
    <x v="19"/>
    <x v="1"/>
    <x v="1"/>
    <x v="1"/>
    <x v="1"/>
    <x v="1"/>
    <x v="1"/>
    <x v="1"/>
    <x v="1"/>
    <x v="0"/>
    <x v="511"/>
    <x v="521"/>
    <x v="444"/>
    <x v="314"/>
    <x v="114"/>
    <x v="483"/>
    <x v="146"/>
    <x v="1"/>
    <x v="1"/>
    <x v="69"/>
    <x v="4"/>
    <x v="123"/>
    <x v="74"/>
    <x v="0"/>
    <x v="0"/>
    <x v="19"/>
    <x v="1"/>
    <x v="1"/>
  </r>
  <r>
    <x v="19"/>
    <x v="0"/>
    <x v="3"/>
    <x v="1"/>
    <x v="0"/>
    <x v="3"/>
    <x v="3"/>
    <x v="3"/>
    <x v="3"/>
    <x v="0"/>
    <x v="512"/>
    <x v="522"/>
    <x v="363"/>
    <x v="107"/>
    <x v="15"/>
    <x v="62"/>
    <x v="20"/>
    <x v="0"/>
    <x v="11"/>
    <x v="36"/>
    <x v="4"/>
    <x v="14"/>
    <x v="322"/>
    <x v="0"/>
    <x v="0"/>
    <x v="2"/>
    <x v="1"/>
    <x v="0"/>
  </r>
  <r>
    <x v="19"/>
    <x v="3"/>
    <x v="4"/>
    <x v="1"/>
    <x v="3"/>
    <x v="4"/>
    <x v="4"/>
    <x v="4"/>
    <x v="4"/>
    <x v="0"/>
    <x v="513"/>
    <x v="523"/>
    <x v="445"/>
    <x v="315"/>
    <x v="30"/>
    <x v="484"/>
    <x v="11"/>
    <x v="0"/>
    <x v="25"/>
    <x v="0"/>
    <x v="1"/>
    <x v="119"/>
    <x v="60"/>
    <x v="0"/>
    <x v="0"/>
    <x v="18"/>
    <x v="8"/>
    <x v="3"/>
  </r>
  <r>
    <x v="19"/>
    <x v="3"/>
    <x v="7"/>
    <x v="2"/>
    <x v="3"/>
    <x v="7"/>
    <x v="7"/>
    <x v="7"/>
    <x v="7"/>
    <x v="0"/>
    <x v="514"/>
    <x v="165"/>
    <x v="446"/>
    <x v="316"/>
    <x v="84"/>
    <x v="485"/>
    <x v="90"/>
    <x v="0"/>
    <x v="74"/>
    <x v="17"/>
    <x v="3"/>
    <x v="144"/>
    <x v="58"/>
    <x v="0"/>
    <x v="0"/>
    <x v="18"/>
    <x v="1"/>
    <x v="3"/>
  </r>
  <r>
    <x v="19"/>
    <x v="6"/>
    <x v="8"/>
    <x v="2"/>
    <x v="6"/>
    <x v="8"/>
    <x v="8"/>
    <x v="8"/>
    <x v="8"/>
    <x v="0"/>
    <x v="515"/>
    <x v="524"/>
    <x v="447"/>
    <x v="317"/>
    <x v="115"/>
    <x v="486"/>
    <x v="175"/>
    <x v="0"/>
    <x v="118"/>
    <x v="54"/>
    <x v="6"/>
    <x v="259"/>
    <x v="323"/>
    <x v="0"/>
    <x v="0"/>
    <x v="18"/>
    <x v="0"/>
    <x v="6"/>
  </r>
  <r>
    <x v="19"/>
    <x v="11"/>
    <x v="13"/>
    <x v="1"/>
    <x v="11"/>
    <x v="13"/>
    <x v="13"/>
    <x v="13"/>
    <x v="13"/>
    <x v="0"/>
    <x v="516"/>
    <x v="525"/>
    <x v="448"/>
    <x v="315"/>
    <x v="71"/>
    <x v="487"/>
    <x v="53"/>
    <x v="1"/>
    <x v="51"/>
    <x v="4"/>
    <x v="2"/>
    <x v="93"/>
    <x v="313"/>
    <x v="0"/>
    <x v="0"/>
    <x v="11"/>
    <x v="1"/>
    <x v="11"/>
  </r>
  <r>
    <x v="19"/>
    <x v="12"/>
    <x v="15"/>
    <x v="1"/>
    <x v="12"/>
    <x v="15"/>
    <x v="15"/>
    <x v="15"/>
    <x v="15"/>
    <x v="0"/>
    <x v="517"/>
    <x v="526"/>
    <x v="110"/>
    <x v="318"/>
    <x v="68"/>
    <x v="488"/>
    <x v="44"/>
    <x v="1"/>
    <x v="44"/>
    <x v="22"/>
    <x v="3"/>
    <x v="133"/>
    <x v="324"/>
    <x v="0"/>
    <x v="0"/>
    <x v="5"/>
    <x v="8"/>
    <x v="12"/>
  </r>
  <r>
    <x v="19"/>
    <x v="12"/>
    <x v="17"/>
    <x v="2"/>
    <x v="12"/>
    <x v="17"/>
    <x v="17"/>
    <x v="17"/>
    <x v="17"/>
    <x v="0"/>
    <x v="518"/>
    <x v="527"/>
    <x v="449"/>
    <x v="319"/>
    <x v="27"/>
    <x v="489"/>
    <x v="176"/>
    <x v="1"/>
    <x v="119"/>
    <x v="50"/>
    <x v="0"/>
    <x v="260"/>
    <x v="219"/>
    <x v="0"/>
    <x v="0"/>
    <x v="16"/>
    <x v="14"/>
    <x v="12"/>
  </r>
  <r>
    <x v="19"/>
    <x v="11"/>
    <x v="18"/>
    <x v="2"/>
    <x v="11"/>
    <x v="18"/>
    <x v="18"/>
    <x v="18"/>
    <x v="18"/>
    <x v="0"/>
    <x v="519"/>
    <x v="528"/>
    <x v="450"/>
    <x v="67"/>
    <x v="85"/>
    <x v="490"/>
    <x v="24"/>
    <x v="0"/>
    <x v="88"/>
    <x v="42"/>
    <x v="3"/>
    <x v="79"/>
    <x v="325"/>
    <x v="0"/>
    <x v="0"/>
    <x v="2"/>
    <x v="1"/>
    <x v="11"/>
  </r>
  <r>
    <x v="19"/>
    <x v="7"/>
    <x v="20"/>
    <x v="2"/>
    <x v="7"/>
    <x v="20"/>
    <x v="20"/>
    <x v="20"/>
    <x v="20"/>
    <x v="0"/>
    <x v="520"/>
    <x v="529"/>
    <x v="451"/>
    <x v="184"/>
    <x v="24"/>
    <x v="491"/>
    <x v="177"/>
    <x v="0"/>
    <x v="120"/>
    <x v="79"/>
    <x v="0"/>
    <x v="261"/>
    <x v="326"/>
    <x v="0"/>
    <x v="0"/>
    <x v="29"/>
    <x v="1"/>
    <x v="7"/>
  </r>
  <r>
    <x v="19"/>
    <x v="15"/>
    <x v="22"/>
    <x v="1"/>
    <x v="15"/>
    <x v="22"/>
    <x v="22"/>
    <x v="22"/>
    <x v="22"/>
    <x v="0"/>
    <x v="521"/>
    <x v="530"/>
    <x v="85"/>
    <x v="42"/>
    <x v="60"/>
    <x v="492"/>
    <x v="31"/>
    <x v="0"/>
    <x v="64"/>
    <x v="14"/>
    <x v="4"/>
    <x v="0"/>
    <x v="327"/>
    <x v="0"/>
    <x v="0"/>
    <x v="0"/>
    <x v="1"/>
    <x v="15"/>
  </r>
  <r>
    <x v="19"/>
    <x v="14"/>
    <x v="23"/>
    <x v="1"/>
    <x v="16"/>
    <x v="23"/>
    <x v="23"/>
    <x v="23"/>
    <x v="23"/>
    <x v="0"/>
    <x v="522"/>
    <x v="531"/>
    <x v="452"/>
    <x v="181"/>
    <x v="50"/>
    <x v="322"/>
    <x v="84"/>
    <x v="1"/>
    <x v="120"/>
    <x v="57"/>
    <x v="3"/>
    <x v="262"/>
    <x v="255"/>
    <x v="0"/>
    <x v="0"/>
    <x v="12"/>
    <x v="0"/>
    <x v="16"/>
  </r>
  <r>
    <x v="19"/>
    <x v="16"/>
    <x v="24"/>
    <x v="1"/>
    <x v="17"/>
    <x v="24"/>
    <x v="24"/>
    <x v="24"/>
    <x v="24"/>
    <x v="0"/>
    <x v="523"/>
    <x v="532"/>
    <x v="332"/>
    <x v="320"/>
    <x v="50"/>
    <x v="493"/>
    <x v="126"/>
    <x v="0"/>
    <x v="35"/>
    <x v="89"/>
    <x v="1"/>
    <x v="71"/>
    <x v="50"/>
    <x v="0"/>
    <x v="0"/>
    <x v="18"/>
    <x v="1"/>
    <x v="17"/>
  </r>
  <r>
    <x v="19"/>
    <x v="18"/>
    <x v="26"/>
    <x v="1"/>
    <x v="19"/>
    <x v="26"/>
    <x v="26"/>
    <x v="26"/>
    <x v="26"/>
    <x v="0"/>
    <x v="524"/>
    <x v="533"/>
    <x v="453"/>
    <x v="78"/>
    <x v="43"/>
    <x v="494"/>
    <x v="178"/>
    <x v="1"/>
    <x v="88"/>
    <x v="15"/>
    <x v="2"/>
    <x v="263"/>
    <x v="287"/>
    <x v="0"/>
    <x v="0"/>
    <x v="1"/>
    <x v="1"/>
    <x v="19"/>
  </r>
  <r>
    <x v="19"/>
    <x v="19"/>
    <x v="27"/>
    <x v="1"/>
    <x v="20"/>
    <x v="27"/>
    <x v="27"/>
    <x v="27"/>
    <x v="27"/>
    <x v="0"/>
    <x v="525"/>
    <x v="534"/>
    <x v="454"/>
    <x v="321"/>
    <x v="120"/>
    <x v="495"/>
    <x v="53"/>
    <x v="4"/>
    <x v="67"/>
    <x v="60"/>
    <x v="1"/>
    <x v="79"/>
    <x v="268"/>
    <x v="0"/>
    <x v="0"/>
    <x v="1"/>
    <x v="1"/>
    <x v="20"/>
  </r>
  <r>
    <x v="19"/>
    <x v="20"/>
    <x v="28"/>
    <x v="1"/>
    <x v="21"/>
    <x v="28"/>
    <x v="28"/>
    <x v="28"/>
    <x v="28"/>
    <x v="0"/>
    <x v="526"/>
    <x v="535"/>
    <x v="455"/>
    <x v="171"/>
    <x v="31"/>
    <x v="496"/>
    <x v="112"/>
    <x v="0"/>
    <x v="11"/>
    <x v="4"/>
    <x v="1"/>
    <x v="30"/>
    <x v="240"/>
    <x v="0"/>
    <x v="0"/>
    <x v="0"/>
    <x v="0"/>
    <x v="21"/>
  </r>
  <r>
    <x v="19"/>
    <x v="18"/>
    <x v="29"/>
    <x v="2"/>
    <x v="19"/>
    <x v="29"/>
    <x v="29"/>
    <x v="29"/>
    <x v="29"/>
    <x v="0"/>
    <x v="527"/>
    <x v="536"/>
    <x v="456"/>
    <x v="322"/>
    <x v="121"/>
    <x v="497"/>
    <x v="179"/>
    <x v="1"/>
    <x v="37"/>
    <x v="55"/>
    <x v="3"/>
    <x v="232"/>
    <x v="205"/>
    <x v="0"/>
    <x v="0"/>
    <x v="3"/>
    <x v="0"/>
    <x v="19"/>
  </r>
  <r>
    <x v="19"/>
    <x v="16"/>
    <x v="30"/>
    <x v="2"/>
    <x v="17"/>
    <x v="30"/>
    <x v="30"/>
    <x v="30"/>
    <x v="30"/>
    <x v="0"/>
    <x v="528"/>
    <x v="537"/>
    <x v="457"/>
    <x v="323"/>
    <x v="4"/>
    <x v="498"/>
    <x v="180"/>
    <x v="0"/>
    <x v="104"/>
    <x v="83"/>
    <x v="4"/>
    <x v="264"/>
    <x v="207"/>
    <x v="0"/>
    <x v="0"/>
    <x v="10"/>
    <x v="1"/>
    <x v="17"/>
  </r>
  <r>
    <x v="19"/>
    <x v="21"/>
    <x v="31"/>
    <x v="1"/>
    <x v="22"/>
    <x v="31"/>
    <x v="31"/>
    <x v="31"/>
    <x v="31"/>
    <x v="0"/>
    <x v="529"/>
    <x v="538"/>
    <x v="458"/>
    <x v="324"/>
    <x v="5"/>
    <x v="499"/>
    <x v="72"/>
    <x v="1"/>
    <x v="82"/>
    <x v="18"/>
    <x v="1"/>
    <x v="265"/>
    <x v="216"/>
    <x v="0"/>
    <x v="0"/>
    <x v="20"/>
    <x v="1"/>
    <x v="22"/>
  </r>
  <r>
    <x v="19"/>
    <x v="23"/>
    <x v="33"/>
    <x v="1"/>
    <x v="24"/>
    <x v="33"/>
    <x v="33"/>
    <x v="33"/>
    <x v="33"/>
    <x v="0"/>
    <x v="530"/>
    <x v="539"/>
    <x v="459"/>
    <x v="23"/>
    <x v="101"/>
    <x v="500"/>
    <x v="19"/>
    <x v="1"/>
    <x v="13"/>
    <x v="22"/>
    <x v="1"/>
    <x v="154"/>
    <x v="328"/>
    <x v="0"/>
    <x v="0"/>
    <x v="11"/>
    <x v="1"/>
    <x v="24"/>
  </r>
  <r>
    <x v="19"/>
    <x v="24"/>
    <x v="34"/>
    <x v="1"/>
    <x v="25"/>
    <x v="34"/>
    <x v="34"/>
    <x v="34"/>
    <x v="34"/>
    <x v="0"/>
    <x v="531"/>
    <x v="540"/>
    <x v="139"/>
    <x v="117"/>
    <x v="69"/>
    <x v="501"/>
    <x v="82"/>
    <x v="1"/>
    <x v="60"/>
    <x v="51"/>
    <x v="0"/>
    <x v="198"/>
    <x v="329"/>
    <x v="0"/>
    <x v="0"/>
    <x v="7"/>
    <x v="3"/>
    <x v="25"/>
  </r>
  <r>
    <x v="19"/>
    <x v="25"/>
    <x v="35"/>
    <x v="1"/>
    <x v="26"/>
    <x v="35"/>
    <x v="35"/>
    <x v="35"/>
    <x v="35"/>
    <x v="0"/>
    <x v="532"/>
    <x v="541"/>
    <x v="460"/>
    <x v="138"/>
    <x v="23"/>
    <x v="502"/>
    <x v="11"/>
    <x v="4"/>
    <x v="88"/>
    <x v="37"/>
    <x v="4"/>
    <x v="31"/>
    <x v="330"/>
    <x v="0"/>
    <x v="0"/>
    <x v="1"/>
    <x v="0"/>
    <x v="26"/>
  </r>
  <r>
    <x v="19"/>
    <x v="0"/>
    <x v="36"/>
    <x v="2"/>
    <x v="0"/>
    <x v="36"/>
    <x v="36"/>
    <x v="36"/>
    <x v="36"/>
    <x v="0"/>
    <x v="533"/>
    <x v="542"/>
    <x v="461"/>
    <x v="264"/>
    <x v="100"/>
    <x v="503"/>
    <x v="55"/>
    <x v="1"/>
    <x v="68"/>
    <x v="51"/>
    <x v="4"/>
    <x v="30"/>
    <x v="200"/>
    <x v="0"/>
    <x v="0"/>
    <x v="0"/>
    <x v="0"/>
    <x v="0"/>
  </r>
  <r>
    <x v="19"/>
    <x v="21"/>
    <x v="37"/>
    <x v="2"/>
    <x v="22"/>
    <x v="37"/>
    <x v="37"/>
    <x v="37"/>
    <x v="37"/>
    <x v="0"/>
    <x v="534"/>
    <x v="543"/>
    <x v="462"/>
    <x v="26"/>
    <x v="74"/>
    <x v="504"/>
    <x v="181"/>
    <x v="1"/>
    <x v="102"/>
    <x v="16"/>
    <x v="4"/>
    <x v="266"/>
    <x v="331"/>
    <x v="0"/>
    <x v="0"/>
    <x v="18"/>
    <x v="3"/>
    <x v="22"/>
  </r>
  <r>
    <x v="19"/>
    <x v="26"/>
    <x v="38"/>
    <x v="1"/>
    <x v="27"/>
    <x v="38"/>
    <x v="38"/>
    <x v="38"/>
    <x v="38"/>
    <x v="0"/>
    <x v="535"/>
    <x v="544"/>
    <x v="408"/>
    <x v="325"/>
    <x v="114"/>
    <x v="505"/>
    <x v="3"/>
    <x v="0"/>
    <x v="98"/>
    <x v="50"/>
    <x v="2"/>
    <x v="95"/>
    <x v="332"/>
    <x v="1"/>
    <x v="3"/>
    <x v="7"/>
    <x v="1"/>
    <x v="27"/>
  </r>
  <r>
    <x v="19"/>
    <x v="27"/>
    <x v="39"/>
    <x v="1"/>
    <x v="28"/>
    <x v="39"/>
    <x v="39"/>
    <x v="39"/>
    <x v="39"/>
    <x v="0"/>
    <x v="71"/>
    <x v="545"/>
    <x v="463"/>
    <x v="326"/>
    <x v="118"/>
    <x v="506"/>
    <x v="60"/>
    <x v="1"/>
    <x v="121"/>
    <x v="33"/>
    <x v="6"/>
    <x v="107"/>
    <x v="333"/>
    <x v="0"/>
    <x v="0"/>
    <x v="1"/>
    <x v="23"/>
    <x v="28"/>
  </r>
  <r>
    <x v="19"/>
    <x v="28"/>
    <x v="40"/>
    <x v="1"/>
    <x v="29"/>
    <x v="40"/>
    <x v="40"/>
    <x v="40"/>
    <x v="40"/>
    <x v="0"/>
    <x v="536"/>
    <x v="546"/>
    <x v="464"/>
    <x v="276"/>
    <x v="15"/>
    <x v="507"/>
    <x v="21"/>
    <x v="0"/>
    <x v="77"/>
    <x v="2"/>
    <x v="2"/>
    <x v="191"/>
    <x v="334"/>
    <x v="0"/>
    <x v="0"/>
    <x v="0"/>
    <x v="0"/>
    <x v="29"/>
  </r>
  <r>
    <x v="19"/>
    <x v="29"/>
    <x v="41"/>
    <x v="1"/>
    <x v="30"/>
    <x v="41"/>
    <x v="41"/>
    <x v="41"/>
    <x v="41"/>
    <x v="0"/>
    <x v="537"/>
    <x v="547"/>
    <x v="465"/>
    <x v="257"/>
    <x v="108"/>
    <x v="508"/>
    <x v="22"/>
    <x v="0"/>
    <x v="33"/>
    <x v="37"/>
    <x v="2"/>
    <x v="33"/>
    <x v="36"/>
    <x v="0"/>
    <x v="0"/>
    <x v="11"/>
    <x v="0"/>
    <x v="30"/>
  </r>
  <r>
    <x v="19"/>
    <x v="30"/>
    <x v="42"/>
    <x v="1"/>
    <x v="31"/>
    <x v="42"/>
    <x v="42"/>
    <x v="42"/>
    <x v="42"/>
    <x v="0"/>
    <x v="538"/>
    <x v="548"/>
    <x v="392"/>
    <x v="288"/>
    <x v="2"/>
    <x v="509"/>
    <x v="103"/>
    <x v="0"/>
    <x v="46"/>
    <x v="2"/>
    <x v="2"/>
    <x v="165"/>
    <x v="294"/>
    <x v="0"/>
    <x v="0"/>
    <x v="7"/>
    <x v="1"/>
    <x v="31"/>
  </r>
  <r>
    <x v="20"/>
    <x v="0"/>
    <x v="0"/>
    <x v="0"/>
    <x v="0"/>
    <x v="0"/>
    <x v="0"/>
    <x v="0"/>
    <x v="0"/>
    <x v="0"/>
    <x v="539"/>
    <x v="549"/>
    <x v="466"/>
    <x v="92"/>
    <x v="57"/>
    <x v="510"/>
    <x v="20"/>
    <x v="3"/>
    <x v="29"/>
    <x v="17"/>
    <x v="4"/>
    <x v="128"/>
    <x v="335"/>
    <x v="0"/>
    <x v="0"/>
    <x v="7"/>
    <x v="3"/>
    <x v="0"/>
  </r>
  <r>
    <x v="20"/>
    <x v="1"/>
    <x v="1"/>
    <x v="1"/>
    <x v="1"/>
    <x v="1"/>
    <x v="1"/>
    <x v="1"/>
    <x v="1"/>
    <x v="0"/>
    <x v="540"/>
    <x v="550"/>
    <x v="467"/>
    <x v="327"/>
    <x v="116"/>
    <x v="511"/>
    <x v="107"/>
    <x v="2"/>
    <x v="60"/>
    <x v="67"/>
    <x v="3"/>
    <x v="167"/>
    <x v="336"/>
    <x v="0"/>
    <x v="0"/>
    <x v="10"/>
    <x v="1"/>
    <x v="1"/>
  </r>
  <r>
    <x v="20"/>
    <x v="0"/>
    <x v="3"/>
    <x v="1"/>
    <x v="0"/>
    <x v="3"/>
    <x v="3"/>
    <x v="3"/>
    <x v="3"/>
    <x v="0"/>
    <x v="541"/>
    <x v="551"/>
    <x v="468"/>
    <x v="72"/>
    <x v="56"/>
    <x v="512"/>
    <x v="20"/>
    <x v="0"/>
    <x v="19"/>
    <x v="14"/>
    <x v="4"/>
    <x v="76"/>
    <x v="337"/>
    <x v="0"/>
    <x v="0"/>
    <x v="2"/>
    <x v="1"/>
    <x v="0"/>
  </r>
  <r>
    <x v="20"/>
    <x v="3"/>
    <x v="4"/>
    <x v="1"/>
    <x v="3"/>
    <x v="4"/>
    <x v="4"/>
    <x v="4"/>
    <x v="4"/>
    <x v="0"/>
    <x v="542"/>
    <x v="552"/>
    <x v="79"/>
    <x v="92"/>
    <x v="2"/>
    <x v="513"/>
    <x v="90"/>
    <x v="1"/>
    <x v="90"/>
    <x v="17"/>
    <x v="2"/>
    <x v="39"/>
    <x v="7"/>
    <x v="0"/>
    <x v="0"/>
    <x v="11"/>
    <x v="1"/>
    <x v="3"/>
  </r>
  <r>
    <x v="20"/>
    <x v="3"/>
    <x v="7"/>
    <x v="2"/>
    <x v="3"/>
    <x v="7"/>
    <x v="7"/>
    <x v="7"/>
    <x v="7"/>
    <x v="0"/>
    <x v="543"/>
    <x v="553"/>
    <x v="372"/>
    <x v="178"/>
    <x v="79"/>
    <x v="362"/>
    <x v="91"/>
    <x v="1"/>
    <x v="7"/>
    <x v="14"/>
    <x v="5"/>
    <x v="120"/>
    <x v="104"/>
    <x v="0"/>
    <x v="0"/>
    <x v="9"/>
    <x v="15"/>
    <x v="3"/>
  </r>
  <r>
    <x v="20"/>
    <x v="6"/>
    <x v="8"/>
    <x v="2"/>
    <x v="6"/>
    <x v="8"/>
    <x v="8"/>
    <x v="8"/>
    <x v="8"/>
    <x v="0"/>
    <x v="544"/>
    <x v="554"/>
    <x v="469"/>
    <x v="193"/>
    <x v="18"/>
    <x v="514"/>
    <x v="35"/>
    <x v="1"/>
    <x v="122"/>
    <x v="20"/>
    <x v="1"/>
    <x v="267"/>
    <x v="338"/>
    <x v="0"/>
    <x v="0"/>
    <x v="6"/>
    <x v="3"/>
    <x v="6"/>
  </r>
  <r>
    <x v="20"/>
    <x v="11"/>
    <x v="13"/>
    <x v="1"/>
    <x v="11"/>
    <x v="13"/>
    <x v="13"/>
    <x v="13"/>
    <x v="13"/>
    <x v="0"/>
    <x v="545"/>
    <x v="555"/>
    <x v="267"/>
    <x v="142"/>
    <x v="23"/>
    <x v="515"/>
    <x v="55"/>
    <x v="0"/>
    <x v="88"/>
    <x v="36"/>
    <x v="1"/>
    <x v="93"/>
    <x v="313"/>
    <x v="0"/>
    <x v="0"/>
    <x v="7"/>
    <x v="1"/>
    <x v="11"/>
  </r>
  <r>
    <x v="20"/>
    <x v="12"/>
    <x v="15"/>
    <x v="1"/>
    <x v="12"/>
    <x v="15"/>
    <x v="15"/>
    <x v="15"/>
    <x v="15"/>
    <x v="0"/>
    <x v="546"/>
    <x v="556"/>
    <x v="84"/>
    <x v="105"/>
    <x v="9"/>
    <x v="516"/>
    <x v="88"/>
    <x v="0"/>
    <x v="111"/>
    <x v="0"/>
    <x v="6"/>
    <x v="35"/>
    <x v="325"/>
    <x v="0"/>
    <x v="0"/>
    <x v="20"/>
    <x v="0"/>
    <x v="12"/>
  </r>
  <r>
    <x v="20"/>
    <x v="12"/>
    <x v="17"/>
    <x v="2"/>
    <x v="12"/>
    <x v="17"/>
    <x v="17"/>
    <x v="17"/>
    <x v="17"/>
    <x v="0"/>
    <x v="547"/>
    <x v="557"/>
    <x v="470"/>
    <x v="21"/>
    <x v="47"/>
    <x v="517"/>
    <x v="182"/>
    <x v="0"/>
    <x v="123"/>
    <x v="31"/>
    <x v="6"/>
    <x v="268"/>
    <x v="155"/>
    <x v="0"/>
    <x v="0"/>
    <x v="9"/>
    <x v="17"/>
    <x v="12"/>
  </r>
  <r>
    <x v="20"/>
    <x v="11"/>
    <x v="18"/>
    <x v="2"/>
    <x v="11"/>
    <x v="18"/>
    <x v="18"/>
    <x v="18"/>
    <x v="18"/>
    <x v="0"/>
    <x v="548"/>
    <x v="558"/>
    <x v="471"/>
    <x v="304"/>
    <x v="32"/>
    <x v="518"/>
    <x v="37"/>
    <x v="0"/>
    <x v="41"/>
    <x v="31"/>
    <x v="0"/>
    <x v="178"/>
    <x v="297"/>
    <x v="0"/>
    <x v="0"/>
    <x v="11"/>
    <x v="1"/>
    <x v="11"/>
  </r>
  <r>
    <x v="20"/>
    <x v="7"/>
    <x v="20"/>
    <x v="2"/>
    <x v="7"/>
    <x v="20"/>
    <x v="20"/>
    <x v="20"/>
    <x v="20"/>
    <x v="0"/>
    <x v="549"/>
    <x v="559"/>
    <x v="472"/>
    <x v="235"/>
    <x v="1"/>
    <x v="519"/>
    <x v="110"/>
    <x v="0"/>
    <x v="113"/>
    <x v="21"/>
    <x v="5"/>
    <x v="261"/>
    <x v="241"/>
    <x v="0"/>
    <x v="0"/>
    <x v="25"/>
    <x v="0"/>
    <x v="7"/>
  </r>
  <r>
    <x v="20"/>
    <x v="15"/>
    <x v="22"/>
    <x v="1"/>
    <x v="15"/>
    <x v="22"/>
    <x v="22"/>
    <x v="22"/>
    <x v="22"/>
    <x v="0"/>
    <x v="550"/>
    <x v="560"/>
    <x v="473"/>
    <x v="46"/>
    <x v="108"/>
    <x v="520"/>
    <x v="0"/>
    <x v="0"/>
    <x v="46"/>
    <x v="37"/>
    <x v="1"/>
    <x v="257"/>
    <x v="339"/>
    <x v="0"/>
    <x v="0"/>
    <x v="7"/>
    <x v="1"/>
    <x v="15"/>
  </r>
  <r>
    <x v="20"/>
    <x v="14"/>
    <x v="23"/>
    <x v="1"/>
    <x v="16"/>
    <x v="23"/>
    <x v="23"/>
    <x v="23"/>
    <x v="23"/>
    <x v="0"/>
    <x v="551"/>
    <x v="561"/>
    <x v="474"/>
    <x v="317"/>
    <x v="50"/>
    <x v="521"/>
    <x v="183"/>
    <x v="1"/>
    <x v="28"/>
    <x v="19"/>
    <x v="1"/>
    <x v="269"/>
    <x v="155"/>
    <x v="0"/>
    <x v="0"/>
    <x v="20"/>
    <x v="0"/>
    <x v="16"/>
  </r>
  <r>
    <x v="20"/>
    <x v="16"/>
    <x v="24"/>
    <x v="1"/>
    <x v="17"/>
    <x v="24"/>
    <x v="24"/>
    <x v="24"/>
    <x v="24"/>
    <x v="0"/>
    <x v="552"/>
    <x v="562"/>
    <x v="475"/>
    <x v="72"/>
    <x v="43"/>
    <x v="522"/>
    <x v="184"/>
    <x v="1"/>
    <x v="51"/>
    <x v="38"/>
    <x v="3"/>
    <x v="263"/>
    <x v="123"/>
    <x v="0"/>
    <x v="0"/>
    <x v="0"/>
    <x v="1"/>
    <x v="17"/>
  </r>
  <r>
    <x v="20"/>
    <x v="18"/>
    <x v="26"/>
    <x v="1"/>
    <x v="19"/>
    <x v="26"/>
    <x v="26"/>
    <x v="26"/>
    <x v="26"/>
    <x v="0"/>
    <x v="553"/>
    <x v="563"/>
    <x v="476"/>
    <x v="273"/>
    <x v="43"/>
    <x v="523"/>
    <x v="185"/>
    <x v="2"/>
    <x v="51"/>
    <x v="51"/>
    <x v="2"/>
    <x v="107"/>
    <x v="176"/>
    <x v="0"/>
    <x v="0"/>
    <x v="20"/>
    <x v="1"/>
    <x v="19"/>
  </r>
  <r>
    <x v="20"/>
    <x v="19"/>
    <x v="27"/>
    <x v="1"/>
    <x v="20"/>
    <x v="27"/>
    <x v="27"/>
    <x v="27"/>
    <x v="27"/>
    <x v="0"/>
    <x v="466"/>
    <x v="564"/>
    <x v="477"/>
    <x v="269"/>
    <x v="114"/>
    <x v="524"/>
    <x v="104"/>
    <x v="3"/>
    <x v="58"/>
    <x v="5"/>
    <x v="2"/>
    <x v="51"/>
    <x v="308"/>
    <x v="0"/>
    <x v="0"/>
    <x v="0"/>
    <x v="1"/>
    <x v="20"/>
  </r>
  <r>
    <x v="20"/>
    <x v="20"/>
    <x v="28"/>
    <x v="1"/>
    <x v="21"/>
    <x v="28"/>
    <x v="28"/>
    <x v="28"/>
    <x v="28"/>
    <x v="0"/>
    <x v="554"/>
    <x v="565"/>
    <x v="181"/>
    <x v="150"/>
    <x v="5"/>
    <x v="525"/>
    <x v="55"/>
    <x v="0"/>
    <x v="27"/>
    <x v="50"/>
    <x v="3"/>
    <x v="11"/>
    <x v="69"/>
    <x v="0"/>
    <x v="0"/>
    <x v="2"/>
    <x v="3"/>
    <x v="21"/>
  </r>
  <r>
    <x v="20"/>
    <x v="18"/>
    <x v="29"/>
    <x v="2"/>
    <x v="19"/>
    <x v="29"/>
    <x v="29"/>
    <x v="29"/>
    <x v="29"/>
    <x v="0"/>
    <x v="555"/>
    <x v="566"/>
    <x v="15"/>
    <x v="19"/>
    <x v="90"/>
    <x v="526"/>
    <x v="160"/>
    <x v="1"/>
    <x v="68"/>
    <x v="29"/>
    <x v="1"/>
    <x v="53"/>
    <x v="340"/>
    <x v="0"/>
    <x v="0"/>
    <x v="2"/>
    <x v="0"/>
    <x v="19"/>
  </r>
  <r>
    <x v="20"/>
    <x v="16"/>
    <x v="30"/>
    <x v="2"/>
    <x v="17"/>
    <x v="30"/>
    <x v="30"/>
    <x v="30"/>
    <x v="30"/>
    <x v="0"/>
    <x v="556"/>
    <x v="567"/>
    <x v="305"/>
    <x v="213"/>
    <x v="89"/>
    <x v="527"/>
    <x v="186"/>
    <x v="0"/>
    <x v="71"/>
    <x v="5"/>
    <x v="11"/>
    <x v="99"/>
    <x v="107"/>
    <x v="0"/>
    <x v="0"/>
    <x v="10"/>
    <x v="1"/>
    <x v="17"/>
  </r>
  <r>
    <x v="20"/>
    <x v="21"/>
    <x v="31"/>
    <x v="1"/>
    <x v="22"/>
    <x v="31"/>
    <x v="31"/>
    <x v="31"/>
    <x v="31"/>
    <x v="0"/>
    <x v="557"/>
    <x v="568"/>
    <x v="478"/>
    <x v="5"/>
    <x v="5"/>
    <x v="528"/>
    <x v="187"/>
    <x v="3"/>
    <x v="50"/>
    <x v="48"/>
    <x v="3"/>
    <x v="90"/>
    <x v="313"/>
    <x v="0"/>
    <x v="0"/>
    <x v="1"/>
    <x v="0"/>
    <x v="22"/>
  </r>
  <r>
    <x v="20"/>
    <x v="23"/>
    <x v="33"/>
    <x v="1"/>
    <x v="24"/>
    <x v="33"/>
    <x v="33"/>
    <x v="33"/>
    <x v="33"/>
    <x v="0"/>
    <x v="207"/>
    <x v="569"/>
    <x v="479"/>
    <x v="307"/>
    <x v="116"/>
    <x v="529"/>
    <x v="18"/>
    <x v="2"/>
    <x v="13"/>
    <x v="32"/>
    <x v="1"/>
    <x v="240"/>
    <x v="168"/>
    <x v="0"/>
    <x v="0"/>
    <x v="21"/>
    <x v="1"/>
    <x v="24"/>
  </r>
  <r>
    <x v="20"/>
    <x v="24"/>
    <x v="34"/>
    <x v="1"/>
    <x v="25"/>
    <x v="34"/>
    <x v="34"/>
    <x v="34"/>
    <x v="34"/>
    <x v="0"/>
    <x v="16"/>
    <x v="570"/>
    <x v="480"/>
    <x v="123"/>
    <x v="51"/>
    <x v="530"/>
    <x v="20"/>
    <x v="1"/>
    <x v="33"/>
    <x v="22"/>
    <x v="1"/>
    <x v="74"/>
    <x v="72"/>
    <x v="0"/>
    <x v="0"/>
    <x v="18"/>
    <x v="1"/>
    <x v="25"/>
  </r>
  <r>
    <x v="20"/>
    <x v="25"/>
    <x v="35"/>
    <x v="1"/>
    <x v="26"/>
    <x v="35"/>
    <x v="35"/>
    <x v="35"/>
    <x v="35"/>
    <x v="0"/>
    <x v="558"/>
    <x v="571"/>
    <x v="481"/>
    <x v="213"/>
    <x v="16"/>
    <x v="531"/>
    <x v="90"/>
    <x v="0"/>
    <x v="29"/>
    <x v="17"/>
    <x v="3"/>
    <x v="38"/>
    <x v="341"/>
    <x v="0"/>
    <x v="0"/>
    <x v="18"/>
    <x v="1"/>
    <x v="26"/>
  </r>
  <r>
    <x v="20"/>
    <x v="0"/>
    <x v="36"/>
    <x v="2"/>
    <x v="0"/>
    <x v="36"/>
    <x v="36"/>
    <x v="36"/>
    <x v="36"/>
    <x v="0"/>
    <x v="559"/>
    <x v="572"/>
    <x v="482"/>
    <x v="111"/>
    <x v="122"/>
    <x v="532"/>
    <x v="36"/>
    <x v="0"/>
    <x v="34"/>
    <x v="14"/>
    <x v="4"/>
    <x v="203"/>
    <x v="179"/>
    <x v="0"/>
    <x v="0"/>
    <x v="2"/>
    <x v="0"/>
    <x v="0"/>
  </r>
  <r>
    <x v="20"/>
    <x v="21"/>
    <x v="37"/>
    <x v="2"/>
    <x v="22"/>
    <x v="37"/>
    <x v="37"/>
    <x v="37"/>
    <x v="37"/>
    <x v="0"/>
    <x v="560"/>
    <x v="573"/>
    <x v="483"/>
    <x v="240"/>
    <x v="89"/>
    <x v="437"/>
    <x v="129"/>
    <x v="4"/>
    <x v="6"/>
    <x v="78"/>
    <x v="1"/>
    <x v="270"/>
    <x v="248"/>
    <x v="0"/>
    <x v="0"/>
    <x v="30"/>
    <x v="2"/>
    <x v="22"/>
  </r>
  <r>
    <x v="20"/>
    <x v="26"/>
    <x v="38"/>
    <x v="1"/>
    <x v="27"/>
    <x v="38"/>
    <x v="38"/>
    <x v="38"/>
    <x v="38"/>
    <x v="0"/>
    <x v="561"/>
    <x v="574"/>
    <x v="484"/>
    <x v="328"/>
    <x v="116"/>
    <x v="533"/>
    <x v="29"/>
    <x v="0"/>
    <x v="13"/>
    <x v="22"/>
    <x v="2"/>
    <x v="142"/>
    <x v="4"/>
    <x v="0"/>
    <x v="0"/>
    <x v="2"/>
    <x v="1"/>
    <x v="27"/>
  </r>
  <r>
    <x v="20"/>
    <x v="27"/>
    <x v="39"/>
    <x v="1"/>
    <x v="28"/>
    <x v="39"/>
    <x v="39"/>
    <x v="39"/>
    <x v="39"/>
    <x v="0"/>
    <x v="354"/>
    <x v="575"/>
    <x v="485"/>
    <x v="250"/>
    <x v="118"/>
    <x v="534"/>
    <x v="188"/>
    <x v="0"/>
    <x v="74"/>
    <x v="66"/>
    <x v="2"/>
    <x v="162"/>
    <x v="342"/>
    <x v="0"/>
    <x v="0"/>
    <x v="21"/>
    <x v="24"/>
    <x v="28"/>
  </r>
  <r>
    <x v="20"/>
    <x v="28"/>
    <x v="40"/>
    <x v="1"/>
    <x v="29"/>
    <x v="40"/>
    <x v="40"/>
    <x v="40"/>
    <x v="40"/>
    <x v="0"/>
    <x v="562"/>
    <x v="576"/>
    <x v="368"/>
    <x v="7"/>
    <x v="104"/>
    <x v="118"/>
    <x v="2"/>
    <x v="0"/>
    <x v="66"/>
    <x v="2"/>
    <x v="2"/>
    <x v="201"/>
    <x v="332"/>
    <x v="0"/>
    <x v="0"/>
    <x v="0"/>
    <x v="1"/>
    <x v="29"/>
  </r>
  <r>
    <x v="20"/>
    <x v="29"/>
    <x v="41"/>
    <x v="1"/>
    <x v="30"/>
    <x v="41"/>
    <x v="41"/>
    <x v="41"/>
    <x v="41"/>
    <x v="0"/>
    <x v="96"/>
    <x v="577"/>
    <x v="486"/>
    <x v="329"/>
    <x v="108"/>
    <x v="535"/>
    <x v="81"/>
    <x v="1"/>
    <x v="29"/>
    <x v="17"/>
    <x v="1"/>
    <x v="154"/>
    <x v="253"/>
    <x v="0"/>
    <x v="0"/>
    <x v="7"/>
    <x v="1"/>
    <x v="30"/>
  </r>
  <r>
    <x v="20"/>
    <x v="30"/>
    <x v="42"/>
    <x v="1"/>
    <x v="31"/>
    <x v="42"/>
    <x v="42"/>
    <x v="42"/>
    <x v="42"/>
    <x v="0"/>
    <x v="563"/>
    <x v="578"/>
    <x v="487"/>
    <x v="21"/>
    <x v="85"/>
    <x v="0"/>
    <x v="118"/>
    <x v="0"/>
    <x v="46"/>
    <x v="0"/>
    <x v="2"/>
    <x v="242"/>
    <x v="227"/>
    <x v="0"/>
    <x v="0"/>
    <x v="7"/>
    <x v="1"/>
    <x v="31"/>
  </r>
  <r>
    <x v="21"/>
    <x v="0"/>
    <x v="0"/>
    <x v="0"/>
    <x v="0"/>
    <x v="0"/>
    <x v="0"/>
    <x v="0"/>
    <x v="0"/>
    <x v="0"/>
    <x v="564"/>
    <x v="579"/>
    <x v="488"/>
    <x v="199"/>
    <x v="43"/>
    <x v="406"/>
    <x v="0"/>
    <x v="1"/>
    <x v="29"/>
    <x v="0"/>
    <x v="0"/>
    <x v="0"/>
    <x v="343"/>
    <x v="0"/>
    <x v="0"/>
    <x v="11"/>
    <x v="1"/>
    <x v="0"/>
  </r>
  <r>
    <x v="21"/>
    <x v="1"/>
    <x v="1"/>
    <x v="1"/>
    <x v="1"/>
    <x v="1"/>
    <x v="1"/>
    <x v="1"/>
    <x v="1"/>
    <x v="0"/>
    <x v="565"/>
    <x v="580"/>
    <x v="489"/>
    <x v="249"/>
    <x v="105"/>
    <x v="332"/>
    <x v="40"/>
    <x v="4"/>
    <x v="19"/>
    <x v="26"/>
    <x v="1"/>
    <x v="271"/>
    <x v="294"/>
    <x v="0"/>
    <x v="0"/>
    <x v="10"/>
    <x v="1"/>
    <x v="1"/>
  </r>
  <r>
    <x v="21"/>
    <x v="0"/>
    <x v="3"/>
    <x v="1"/>
    <x v="0"/>
    <x v="3"/>
    <x v="3"/>
    <x v="3"/>
    <x v="3"/>
    <x v="0"/>
    <x v="566"/>
    <x v="581"/>
    <x v="203"/>
    <x v="141"/>
    <x v="13"/>
    <x v="37"/>
    <x v="29"/>
    <x v="0"/>
    <x v="27"/>
    <x v="37"/>
    <x v="2"/>
    <x v="217"/>
    <x v="344"/>
    <x v="0"/>
    <x v="0"/>
    <x v="2"/>
    <x v="1"/>
    <x v="0"/>
  </r>
  <r>
    <x v="21"/>
    <x v="3"/>
    <x v="4"/>
    <x v="1"/>
    <x v="3"/>
    <x v="4"/>
    <x v="4"/>
    <x v="4"/>
    <x v="4"/>
    <x v="0"/>
    <x v="567"/>
    <x v="582"/>
    <x v="490"/>
    <x v="330"/>
    <x v="68"/>
    <x v="507"/>
    <x v="69"/>
    <x v="0"/>
    <x v="51"/>
    <x v="0"/>
    <x v="1"/>
    <x v="187"/>
    <x v="171"/>
    <x v="0"/>
    <x v="0"/>
    <x v="3"/>
    <x v="2"/>
    <x v="3"/>
  </r>
  <r>
    <x v="21"/>
    <x v="3"/>
    <x v="7"/>
    <x v="2"/>
    <x v="3"/>
    <x v="7"/>
    <x v="7"/>
    <x v="7"/>
    <x v="7"/>
    <x v="0"/>
    <x v="568"/>
    <x v="583"/>
    <x v="183"/>
    <x v="21"/>
    <x v="28"/>
    <x v="536"/>
    <x v="24"/>
    <x v="0"/>
    <x v="71"/>
    <x v="37"/>
    <x v="0"/>
    <x v="30"/>
    <x v="294"/>
    <x v="0"/>
    <x v="0"/>
    <x v="3"/>
    <x v="10"/>
    <x v="3"/>
  </r>
  <r>
    <x v="21"/>
    <x v="6"/>
    <x v="8"/>
    <x v="2"/>
    <x v="6"/>
    <x v="8"/>
    <x v="8"/>
    <x v="8"/>
    <x v="8"/>
    <x v="0"/>
    <x v="569"/>
    <x v="584"/>
    <x v="491"/>
    <x v="73"/>
    <x v="119"/>
    <x v="537"/>
    <x v="189"/>
    <x v="1"/>
    <x v="6"/>
    <x v="40"/>
    <x v="0"/>
    <x v="272"/>
    <x v="264"/>
    <x v="0"/>
    <x v="0"/>
    <x v="21"/>
    <x v="0"/>
    <x v="6"/>
  </r>
  <r>
    <x v="21"/>
    <x v="11"/>
    <x v="13"/>
    <x v="1"/>
    <x v="11"/>
    <x v="13"/>
    <x v="13"/>
    <x v="13"/>
    <x v="13"/>
    <x v="0"/>
    <x v="570"/>
    <x v="585"/>
    <x v="492"/>
    <x v="331"/>
    <x v="0"/>
    <x v="538"/>
    <x v="91"/>
    <x v="1"/>
    <x v="9"/>
    <x v="4"/>
    <x v="2"/>
    <x v="203"/>
    <x v="345"/>
    <x v="0"/>
    <x v="0"/>
    <x v="10"/>
    <x v="1"/>
    <x v="11"/>
  </r>
  <r>
    <x v="21"/>
    <x v="12"/>
    <x v="15"/>
    <x v="1"/>
    <x v="12"/>
    <x v="15"/>
    <x v="15"/>
    <x v="15"/>
    <x v="15"/>
    <x v="0"/>
    <x v="571"/>
    <x v="586"/>
    <x v="268"/>
    <x v="254"/>
    <x v="68"/>
    <x v="539"/>
    <x v="77"/>
    <x v="0"/>
    <x v="83"/>
    <x v="37"/>
    <x v="2"/>
    <x v="124"/>
    <x v="15"/>
    <x v="0"/>
    <x v="0"/>
    <x v="13"/>
    <x v="0"/>
    <x v="12"/>
  </r>
  <r>
    <x v="21"/>
    <x v="12"/>
    <x v="17"/>
    <x v="2"/>
    <x v="12"/>
    <x v="17"/>
    <x v="17"/>
    <x v="17"/>
    <x v="17"/>
    <x v="0"/>
    <x v="572"/>
    <x v="587"/>
    <x v="234"/>
    <x v="29"/>
    <x v="109"/>
    <x v="540"/>
    <x v="190"/>
    <x v="3"/>
    <x v="124"/>
    <x v="10"/>
    <x v="3"/>
    <x v="273"/>
    <x v="346"/>
    <x v="0"/>
    <x v="0"/>
    <x v="8"/>
    <x v="25"/>
    <x v="12"/>
  </r>
  <r>
    <x v="21"/>
    <x v="11"/>
    <x v="18"/>
    <x v="2"/>
    <x v="11"/>
    <x v="18"/>
    <x v="18"/>
    <x v="18"/>
    <x v="18"/>
    <x v="0"/>
    <x v="573"/>
    <x v="588"/>
    <x v="225"/>
    <x v="42"/>
    <x v="89"/>
    <x v="421"/>
    <x v="68"/>
    <x v="0"/>
    <x v="51"/>
    <x v="8"/>
    <x v="3"/>
    <x v="203"/>
    <x v="68"/>
    <x v="0"/>
    <x v="0"/>
    <x v="18"/>
    <x v="1"/>
    <x v="11"/>
  </r>
  <r>
    <x v="21"/>
    <x v="7"/>
    <x v="20"/>
    <x v="2"/>
    <x v="7"/>
    <x v="20"/>
    <x v="20"/>
    <x v="20"/>
    <x v="20"/>
    <x v="0"/>
    <x v="574"/>
    <x v="589"/>
    <x v="493"/>
    <x v="111"/>
    <x v="0"/>
    <x v="368"/>
    <x v="150"/>
    <x v="0"/>
    <x v="108"/>
    <x v="90"/>
    <x v="13"/>
    <x v="274"/>
    <x v="347"/>
    <x v="0"/>
    <x v="0"/>
    <x v="11"/>
    <x v="1"/>
    <x v="7"/>
  </r>
  <r>
    <x v="21"/>
    <x v="15"/>
    <x v="22"/>
    <x v="1"/>
    <x v="15"/>
    <x v="22"/>
    <x v="22"/>
    <x v="22"/>
    <x v="22"/>
    <x v="0"/>
    <x v="297"/>
    <x v="590"/>
    <x v="494"/>
    <x v="266"/>
    <x v="69"/>
    <x v="541"/>
    <x v="92"/>
    <x v="0"/>
    <x v="18"/>
    <x v="14"/>
    <x v="3"/>
    <x v="3"/>
    <x v="348"/>
    <x v="0"/>
    <x v="0"/>
    <x v="7"/>
    <x v="1"/>
    <x v="15"/>
  </r>
  <r>
    <x v="21"/>
    <x v="14"/>
    <x v="23"/>
    <x v="1"/>
    <x v="16"/>
    <x v="23"/>
    <x v="23"/>
    <x v="23"/>
    <x v="23"/>
    <x v="0"/>
    <x v="575"/>
    <x v="591"/>
    <x v="495"/>
    <x v="119"/>
    <x v="62"/>
    <x v="521"/>
    <x v="27"/>
    <x v="0"/>
    <x v="121"/>
    <x v="28"/>
    <x v="1"/>
    <x v="192"/>
    <x v="246"/>
    <x v="0"/>
    <x v="0"/>
    <x v="10"/>
    <x v="3"/>
    <x v="16"/>
  </r>
  <r>
    <x v="21"/>
    <x v="16"/>
    <x v="24"/>
    <x v="1"/>
    <x v="17"/>
    <x v="24"/>
    <x v="24"/>
    <x v="24"/>
    <x v="24"/>
    <x v="0"/>
    <x v="270"/>
    <x v="592"/>
    <x v="496"/>
    <x v="239"/>
    <x v="31"/>
    <x v="542"/>
    <x v="160"/>
    <x v="5"/>
    <x v="88"/>
    <x v="33"/>
    <x v="1"/>
    <x v="206"/>
    <x v="349"/>
    <x v="0"/>
    <x v="0"/>
    <x v="0"/>
    <x v="1"/>
    <x v="17"/>
  </r>
  <r>
    <x v="21"/>
    <x v="18"/>
    <x v="26"/>
    <x v="1"/>
    <x v="19"/>
    <x v="26"/>
    <x v="26"/>
    <x v="26"/>
    <x v="26"/>
    <x v="0"/>
    <x v="576"/>
    <x v="593"/>
    <x v="46"/>
    <x v="272"/>
    <x v="57"/>
    <x v="543"/>
    <x v="191"/>
    <x v="3"/>
    <x v="65"/>
    <x v="32"/>
    <x v="2"/>
    <x v="227"/>
    <x v="350"/>
    <x v="0"/>
    <x v="0"/>
    <x v="0"/>
    <x v="1"/>
    <x v="19"/>
  </r>
  <r>
    <x v="21"/>
    <x v="19"/>
    <x v="27"/>
    <x v="1"/>
    <x v="20"/>
    <x v="27"/>
    <x v="27"/>
    <x v="27"/>
    <x v="27"/>
    <x v="0"/>
    <x v="577"/>
    <x v="594"/>
    <x v="497"/>
    <x v="322"/>
    <x v="114"/>
    <x v="544"/>
    <x v="93"/>
    <x v="1"/>
    <x v="51"/>
    <x v="27"/>
    <x v="2"/>
    <x v="25"/>
    <x v="325"/>
    <x v="0"/>
    <x v="0"/>
    <x v="18"/>
    <x v="1"/>
    <x v="20"/>
  </r>
  <r>
    <x v="21"/>
    <x v="20"/>
    <x v="28"/>
    <x v="1"/>
    <x v="21"/>
    <x v="28"/>
    <x v="28"/>
    <x v="28"/>
    <x v="28"/>
    <x v="0"/>
    <x v="578"/>
    <x v="595"/>
    <x v="433"/>
    <x v="181"/>
    <x v="46"/>
    <x v="545"/>
    <x v="24"/>
    <x v="0"/>
    <x v="60"/>
    <x v="36"/>
    <x v="3"/>
    <x v="185"/>
    <x v="300"/>
    <x v="0"/>
    <x v="0"/>
    <x v="10"/>
    <x v="0"/>
    <x v="21"/>
  </r>
  <r>
    <x v="21"/>
    <x v="18"/>
    <x v="29"/>
    <x v="2"/>
    <x v="19"/>
    <x v="29"/>
    <x v="29"/>
    <x v="29"/>
    <x v="29"/>
    <x v="0"/>
    <x v="579"/>
    <x v="596"/>
    <x v="498"/>
    <x v="75"/>
    <x v="100"/>
    <x v="546"/>
    <x v="112"/>
    <x v="1"/>
    <x v="88"/>
    <x v="23"/>
    <x v="2"/>
    <x v="44"/>
    <x v="179"/>
    <x v="0"/>
    <x v="0"/>
    <x v="0"/>
    <x v="0"/>
    <x v="19"/>
  </r>
  <r>
    <x v="21"/>
    <x v="16"/>
    <x v="30"/>
    <x v="2"/>
    <x v="17"/>
    <x v="30"/>
    <x v="30"/>
    <x v="30"/>
    <x v="30"/>
    <x v="0"/>
    <x v="580"/>
    <x v="597"/>
    <x v="499"/>
    <x v="108"/>
    <x v="92"/>
    <x v="547"/>
    <x v="126"/>
    <x v="0"/>
    <x v="87"/>
    <x v="89"/>
    <x v="1"/>
    <x v="214"/>
    <x v="290"/>
    <x v="0"/>
    <x v="0"/>
    <x v="11"/>
    <x v="1"/>
    <x v="17"/>
  </r>
  <r>
    <x v="21"/>
    <x v="21"/>
    <x v="31"/>
    <x v="1"/>
    <x v="22"/>
    <x v="31"/>
    <x v="31"/>
    <x v="31"/>
    <x v="31"/>
    <x v="0"/>
    <x v="581"/>
    <x v="598"/>
    <x v="500"/>
    <x v="94"/>
    <x v="10"/>
    <x v="548"/>
    <x v="192"/>
    <x v="0"/>
    <x v="8"/>
    <x v="35"/>
    <x v="6"/>
    <x v="275"/>
    <x v="168"/>
    <x v="0"/>
    <x v="0"/>
    <x v="2"/>
    <x v="0"/>
    <x v="22"/>
  </r>
  <r>
    <x v="21"/>
    <x v="23"/>
    <x v="33"/>
    <x v="1"/>
    <x v="24"/>
    <x v="33"/>
    <x v="33"/>
    <x v="33"/>
    <x v="33"/>
    <x v="0"/>
    <x v="196"/>
    <x v="599"/>
    <x v="501"/>
    <x v="332"/>
    <x v="101"/>
    <x v="549"/>
    <x v="4"/>
    <x v="4"/>
    <x v="3"/>
    <x v="14"/>
    <x v="2"/>
    <x v="160"/>
    <x v="220"/>
    <x v="0"/>
    <x v="0"/>
    <x v="2"/>
    <x v="1"/>
    <x v="24"/>
  </r>
  <r>
    <x v="21"/>
    <x v="24"/>
    <x v="34"/>
    <x v="1"/>
    <x v="25"/>
    <x v="34"/>
    <x v="34"/>
    <x v="34"/>
    <x v="34"/>
    <x v="0"/>
    <x v="582"/>
    <x v="600"/>
    <x v="502"/>
    <x v="333"/>
    <x v="51"/>
    <x v="336"/>
    <x v="29"/>
    <x v="4"/>
    <x v="0"/>
    <x v="42"/>
    <x v="1"/>
    <x v="127"/>
    <x v="351"/>
    <x v="0"/>
    <x v="0"/>
    <x v="25"/>
    <x v="1"/>
    <x v="25"/>
  </r>
  <r>
    <x v="21"/>
    <x v="25"/>
    <x v="35"/>
    <x v="1"/>
    <x v="26"/>
    <x v="35"/>
    <x v="35"/>
    <x v="35"/>
    <x v="35"/>
    <x v="0"/>
    <x v="583"/>
    <x v="601"/>
    <x v="503"/>
    <x v="213"/>
    <x v="46"/>
    <x v="550"/>
    <x v="4"/>
    <x v="4"/>
    <x v="88"/>
    <x v="4"/>
    <x v="4"/>
    <x v="190"/>
    <x v="239"/>
    <x v="0"/>
    <x v="0"/>
    <x v="1"/>
    <x v="1"/>
    <x v="26"/>
  </r>
  <r>
    <x v="21"/>
    <x v="0"/>
    <x v="36"/>
    <x v="2"/>
    <x v="0"/>
    <x v="36"/>
    <x v="36"/>
    <x v="36"/>
    <x v="36"/>
    <x v="0"/>
    <x v="584"/>
    <x v="602"/>
    <x v="504"/>
    <x v="162"/>
    <x v="65"/>
    <x v="551"/>
    <x v="36"/>
    <x v="0"/>
    <x v="68"/>
    <x v="51"/>
    <x v="2"/>
    <x v="183"/>
    <x v="352"/>
    <x v="0"/>
    <x v="0"/>
    <x v="2"/>
    <x v="1"/>
    <x v="0"/>
  </r>
  <r>
    <x v="21"/>
    <x v="21"/>
    <x v="37"/>
    <x v="2"/>
    <x v="22"/>
    <x v="37"/>
    <x v="37"/>
    <x v="37"/>
    <x v="37"/>
    <x v="0"/>
    <x v="585"/>
    <x v="603"/>
    <x v="505"/>
    <x v="334"/>
    <x v="89"/>
    <x v="552"/>
    <x v="193"/>
    <x v="1"/>
    <x v="125"/>
    <x v="26"/>
    <x v="1"/>
    <x v="276"/>
    <x v="303"/>
    <x v="0"/>
    <x v="0"/>
    <x v="19"/>
    <x v="11"/>
    <x v="22"/>
  </r>
  <r>
    <x v="21"/>
    <x v="26"/>
    <x v="38"/>
    <x v="1"/>
    <x v="27"/>
    <x v="38"/>
    <x v="38"/>
    <x v="38"/>
    <x v="38"/>
    <x v="0"/>
    <x v="214"/>
    <x v="604"/>
    <x v="269"/>
    <x v="335"/>
    <x v="101"/>
    <x v="553"/>
    <x v="4"/>
    <x v="0"/>
    <x v="3"/>
    <x v="22"/>
    <x v="2"/>
    <x v="127"/>
    <x v="54"/>
    <x v="1"/>
    <x v="3"/>
    <x v="0"/>
    <x v="1"/>
    <x v="27"/>
  </r>
  <r>
    <x v="21"/>
    <x v="27"/>
    <x v="39"/>
    <x v="1"/>
    <x v="28"/>
    <x v="39"/>
    <x v="39"/>
    <x v="39"/>
    <x v="39"/>
    <x v="0"/>
    <x v="586"/>
    <x v="605"/>
    <x v="506"/>
    <x v="86"/>
    <x v="118"/>
    <x v="554"/>
    <x v="124"/>
    <x v="1"/>
    <x v="42"/>
    <x v="75"/>
    <x v="2"/>
    <x v="151"/>
    <x v="258"/>
    <x v="0"/>
    <x v="0"/>
    <x v="13"/>
    <x v="26"/>
    <x v="28"/>
  </r>
  <r>
    <x v="21"/>
    <x v="28"/>
    <x v="40"/>
    <x v="1"/>
    <x v="29"/>
    <x v="40"/>
    <x v="40"/>
    <x v="40"/>
    <x v="40"/>
    <x v="0"/>
    <x v="587"/>
    <x v="606"/>
    <x v="507"/>
    <x v="20"/>
    <x v="56"/>
    <x v="555"/>
    <x v="71"/>
    <x v="0"/>
    <x v="64"/>
    <x v="2"/>
    <x v="2"/>
    <x v="41"/>
    <x v="353"/>
    <x v="0"/>
    <x v="0"/>
    <x v="0"/>
    <x v="16"/>
    <x v="29"/>
  </r>
  <r>
    <x v="21"/>
    <x v="29"/>
    <x v="41"/>
    <x v="1"/>
    <x v="30"/>
    <x v="41"/>
    <x v="41"/>
    <x v="41"/>
    <x v="41"/>
    <x v="0"/>
    <x v="588"/>
    <x v="607"/>
    <x v="287"/>
    <x v="284"/>
    <x v="51"/>
    <x v="556"/>
    <x v="40"/>
    <x v="1"/>
    <x v="35"/>
    <x v="17"/>
    <x v="1"/>
    <x v="68"/>
    <x v="300"/>
    <x v="0"/>
    <x v="0"/>
    <x v="6"/>
    <x v="0"/>
    <x v="30"/>
  </r>
  <r>
    <x v="21"/>
    <x v="30"/>
    <x v="42"/>
    <x v="1"/>
    <x v="31"/>
    <x v="42"/>
    <x v="42"/>
    <x v="42"/>
    <x v="42"/>
    <x v="0"/>
    <x v="589"/>
    <x v="608"/>
    <x v="508"/>
    <x v="53"/>
    <x v="15"/>
    <x v="557"/>
    <x v="103"/>
    <x v="0"/>
    <x v="66"/>
    <x v="63"/>
    <x v="2"/>
    <x v="91"/>
    <x v="354"/>
    <x v="0"/>
    <x v="0"/>
    <x v="0"/>
    <x v="1"/>
    <x v="31"/>
  </r>
  <r>
    <x v="21"/>
    <x v="31"/>
    <x v="43"/>
    <x v="1"/>
    <x v="32"/>
    <x v="43"/>
    <x v="43"/>
    <x v="43"/>
    <x v="43"/>
    <x v="0"/>
    <x v="590"/>
    <x v="609"/>
    <x v="509"/>
    <x v="198"/>
    <x v="10"/>
    <x v="558"/>
    <x v="92"/>
    <x v="0"/>
    <x v="18"/>
    <x v="2"/>
    <x v="2"/>
    <x v="249"/>
    <x v="91"/>
    <x v="0"/>
    <x v="0"/>
    <x v="0"/>
    <x v="1"/>
    <x v="32"/>
  </r>
  <r>
    <x v="21"/>
    <x v="32"/>
    <x v="44"/>
    <x v="1"/>
    <x v="33"/>
    <x v="44"/>
    <x v="44"/>
    <x v="44"/>
    <x v="44"/>
    <x v="0"/>
    <x v="591"/>
    <x v="610"/>
    <x v="54"/>
    <x v="52"/>
    <x v="39"/>
    <x v="122"/>
    <x v="157"/>
    <x v="0"/>
    <x v="55"/>
    <x v="9"/>
    <x v="3"/>
    <x v="277"/>
    <x v="355"/>
    <x v="0"/>
    <x v="0"/>
    <x v="11"/>
    <x v="16"/>
    <x v="33"/>
  </r>
  <r>
    <x v="21"/>
    <x v="33"/>
    <x v="45"/>
    <x v="1"/>
    <x v="34"/>
    <x v="45"/>
    <x v="45"/>
    <x v="45"/>
    <x v="45"/>
    <x v="0"/>
    <x v="592"/>
    <x v="611"/>
    <x v="510"/>
    <x v="336"/>
    <x v="108"/>
    <x v="67"/>
    <x v="48"/>
    <x v="1"/>
    <x v="32"/>
    <x v="36"/>
    <x v="4"/>
    <x v="278"/>
    <x v="356"/>
    <x v="0"/>
    <x v="0"/>
    <x v="10"/>
    <x v="1"/>
    <x v="34"/>
  </r>
  <r>
    <x v="21"/>
    <x v="34"/>
    <x v="46"/>
    <x v="1"/>
    <x v="35"/>
    <x v="46"/>
    <x v="46"/>
    <x v="46"/>
    <x v="46"/>
    <x v="0"/>
    <x v="593"/>
    <x v="612"/>
    <x v="180"/>
    <x v="247"/>
    <x v="5"/>
    <x v="84"/>
    <x v="31"/>
    <x v="0"/>
    <x v="0"/>
    <x v="14"/>
    <x v="4"/>
    <x v="142"/>
    <x v="202"/>
    <x v="0"/>
    <x v="0"/>
    <x v="2"/>
    <x v="0"/>
    <x v="35"/>
  </r>
  <r>
    <x v="22"/>
    <x v="0"/>
    <x v="0"/>
    <x v="0"/>
    <x v="0"/>
    <x v="0"/>
    <x v="0"/>
    <x v="0"/>
    <x v="0"/>
    <x v="0"/>
    <x v="594"/>
    <x v="613"/>
    <x v="395"/>
    <x v="177"/>
    <x v="43"/>
    <x v="559"/>
    <x v="3"/>
    <x v="1"/>
    <x v="33"/>
    <x v="0"/>
    <x v="0"/>
    <x v="226"/>
    <x v="357"/>
    <x v="0"/>
    <x v="0"/>
    <x v="2"/>
    <x v="10"/>
    <x v="0"/>
  </r>
  <r>
    <x v="22"/>
    <x v="1"/>
    <x v="1"/>
    <x v="1"/>
    <x v="1"/>
    <x v="1"/>
    <x v="1"/>
    <x v="1"/>
    <x v="1"/>
    <x v="0"/>
    <x v="595"/>
    <x v="614"/>
    <x v="511"/>
    <x v="215"/>
    <x v="101"/>
    <x v="560"/>
    <x v="111"/>
    <x v="4"/>
    <x v="11"/>
    <x v="73"/>
    <x v="2"/>
    <x v="204"/>
    <x v="8"/>
    <x v="1"/>
    <x v="7"/>
    <x v="2"/>
    <x v="1"/>
    <x v="1"/>
  </r>
  <r>
    <x v="22"/>
    <x v="0"/>
    <x v="3"/>
    <x v="1"/>
    <x v="0"/>
    <x v="3"/>
    <x v="3"/>
    <x v="3"/>
    <x v="3"/>
    <x v="0"/>
    <x v="596"/>
    <x v="615"/>
    <x v="203"/>
    <x v="331"/>
    <x v="35"/>
    <x v="7"/>
    <x v="48"/>
    <x v="0"/>
    <x v="10"/>
    <x v="37"/>
    <x v="4"/>
    <x v="185"/>
    <x v="12"/>
    <x v="0"/>
    <x v="0"/>
    <x v="11"/>
    <x v="1"/>
    <x v="0"/>
  </r>
  <r>
    <x v="22"/>
    <x v="3"/>
    <x v="4"/>
    <x v="1"/>
    <x v="3"/>
    <x v="4"/>
    <x v="4"/>
    <x v="4"/>
    <x v="4"/>
    <x v="0"/>
    <x v="597"/>
    <x v="616"/>
    <x v="512"/>
    <x v="28"/>
    <x v="68"/>
    <x v="398"/>
    <x v="10"/>
    <x v="1"/>
    <x v="88"/>
    <x v="0"/>
    <x v="4"/>
    <x v="155"/>
    <x v="20"/>
    <x v="0"/>
    <x v="0"/>
    <x v="7"/>
    <x v="1"/>
    <x v="3"/>
  </r>
  <r>
    <x v="22"/>
    <x v="3"/>
    <x v="7"/>
    <x v="2"/>
    <x v="3"/>
    <x v="7"/>
    <x v="7"/>
    <x v="7"/>
    <x v="7"/>
    <x v="0"/>
    <x v="598"/>
    <x v="617"/>
    <x v="228"/>
    <x v="337"/>
    <x v="17"/>
    <x v="31"/>
    <x v="93"/>
    <x v="0"/>
    <x v="76"/>
    <x v="0"/>
    <x v="14"/>
    <x v="100"/>
    <x v="213"/>
    <x v="0"/>
    <x v="0"/>
    <x v="9"/>
    <x v="8"/>
    <x v="3"/>
  </r>
  <r>
    <x v="22"/>
    <x v="6"/>
    <x v="8"/>
    <x v="2"/>
    <x v="6"/>
    <x v="8"/>
    <x v="8"/>
    <x v="8"/>
    <x v="8"/>
    <x v="0"/>
    <x v="599"/>
    <x v="618"/>
    <x v="290"/>
    <x v="51"/>
    <x v="18"/>
    <x v="561"/>
    <x v="16"/>
    <x v="1"/>
    <x v="126"/>
    <x v="26"/>
    <x v="6"/>
    <x v="279"/>
    <x v="6"/>
    <x v="0"/>
    <x v="0"/>
    <x v="8"/>
    <x v="3"/>
    <x v="6"/>
  </r>
  <r>
    <x v="22"/>
    <x v="11"/>
    <x v="13"/>
    <x v="1"/>
    <x v="11"/>
    <x v="13"/>
    <x v="13"/>
    <x v="13"/>
    <x v="13"/>
    <x v="0"/>
    <x v="600"/>
    <x v="619"/>
    <x v="513"/>
    <x v="110"/>
    <x v="43"/>
    <x v="538"/>
    <x v="69"/>
    <x v="0"/>
    <x v="58"/>
    <x v="37"/>
    <x v="4"/>
    <x v="80"/>
    <x v="41"/>
    <x v="0"/>
    <x v="0"/>
    <x v="10"/>
    <x v="1"/>
    <x v="11"/>
  </r>
  <r>
    <x v="22"/>
    <x v="12"/>
    <x v="15"/>
    <x v="1"/>
    <x v="12"/>
    <x v="15"/>
    <x v="15"/>
    <x v="15"/>
    <x v="15"/>
    <x v="0"/>
    <x v="601"/>
    <x v="620"/>
    <x v="143"/>
    <x v="338"/>
    <x v="33"/>
    <x v="562"/>
    <x v="60"/>
    <x v="0"/>
    <x v="12"/>
    <x v="14"/>
    <x v="6"/>
    <x v="228"/>
    <x v="330"/>
    <x v="0"/>
    <x v="0"/>
    <x v="1"/>
    <x v="0"/>
    <x v="12"/>
  </r>
  <r>
    <x v="22"/>
    <x v="12"/>
    <x v="17"/>
    <x v="2"/>
    <x v="12"/>
    <x v="17"/>
    <x v="17"/>
    <x v="17"/>
    <x v="17"/>
    <x v="0"/>
    <x v="602"/>
    <x v="621"/>
    <x v="514"/>
    <x v="66"/>
    <x v="19"/>
    <x v="563"/>
    <x v="194"/>
    <x v="3"/>
    <x v="127"/>
    <x v="9"/>
    <x v="7"/>
    <x v="280"/>
    <x v="81"/>
    <x v="0"/>
    <x v="0"/>
    <x v="30"/>
    <x v="23"/>
    <x v="12"/>
  </r>
  <r>
    <x v="22"/>
    <x v="11"/>
    <x v="18"/>
    <x v="2"/>
    <x v="11"/>
    <x v="18"/>
    <x v="18"/>
    <x v="18"/>
    <x v="18"/>
    <x v="0"/>
    <x v="603"/>
    <x v="622"/>
    <x v="322"/>
    <x v="182"/>
    <x v="84"/>
    <x v="564"/>
    <x v="36"/>
    <x v="0"/>
    <x v="4"/>
    <x v="10"/>
    <x v="2"/>
    <x v="227"/>
    <x v="69"/>
    <x v="0"/>
    <x v="0"/>
    <x v="13"/>
    <x v="1"/>
    <x v="11"/>
  </r>
  <r>
    <x v="22"/>
    <x v="7"/>
    <x v="20"/>
    <x v="2"/>
    <x v="7"/>
    <x v="20"/>
    <x v="20"/>
    <x v="20"/>
    <x v="20"/>
    <x v="0"/>
    <x v="604"/>
    <x v="623"/>
    <x v="515"/>
    <x v="182"/>
    <x v="57"/>
    <x v="565"/>
    <x v="42"/>
    <x v="0"/>
    <x v="75"/>
    <x v="20"/>
    <x v="5"/>
    <x v="281"/>
    <x v="153"/>
    <x v="0"/>
    <x v="0"/>
    <x v="12"/>
    <x v="2"/>
    <x v="7"/>
  </r>
  <r>
    <x v="22"/>
    <x v="15"/>
    <x v="22"/>
    <x v="1"/>
    <x v="15"/>
    <x v="22"/>
    <x v="22"/>
    <x v="22"/>
    <x v="22"/>
    <x v="0"/>
    <x v="605"/>
    <x v="624"/>
    <x v="276"/>
    <x v="182"/>
    <x v="69"/>
    <x v="566"/>
    <x v="64"/>
    <x v="1"/>
    <x v="98"/>
    <x v="14"/>
    <x v="1"/>
    <x v="131"/>
    <x v="358"/>
    <x v="0"/>
    <x v="0"/>
    <x v="0"/>
    <x v="1"/>
    <x v="15"/>
  </r>
  <r>
    <x v="22"/>
    <x v="14"/>
    <x v="23"/>
    <x v="1"/>
    <x v="16"/>
    <x v="23"/>
    <x v="23"/>
    <x v="23"/>
    <x v="23"/>
    <x v="0"/>
    <x v="606"/>
    <x v="625"/>
    <x v="317"/>
    <x v="46"/>
    <x v="50"/>
    <x v="567"/>
    <x v="26"/>
    <x v="0"/>
    <x v="121"/>
    <x v="71"/>
    <x v="6"/>
    <x v="282"/>
    <x v="359"/>
    <x v="0"/>
    <x v="0"/>
    <x v="7"/>
    <x v="3"/>
    <x v="16"/>
  </r>
  <r>
    <x v="22"/>
    <x v="16"/>
    <x v="24"/>
    <x v="1"/>
    <x v="17"/>
    <x v="24"/>
    <x v="24"/>
    <x v="24"/>
    <x v="24"/>
    <x v="0"/>
    <x v="607"/>
    <x v="626"/>
    <x v="516"/>
    <x v="126"/>
    <x v="9"/>
    <x v="568"/>
    <x v="15"/>
    <x v="0"/>
    <x v="9"/>
    <x v="55"/>
    <x v="1"/>
    <x v="221"/>
    <x v="143"/>
    <x v="0"/>
    <x v="0"/>
    <x v="16"/>
    <x v="1"/>
    <x v="17"/>
  </r>
  <r>
    <x v="22"/>
    <x v="18"/>
    <x v="26"/>
    <x v="1"/>
    <x v="19"/>
    <x v="26"/>
    <x v="26"/>
    <x v="26"/>
    <x v="26"/>
    <x v="0"/>
    <x v="608"/>
    <x v="627"/>
    <x v="517"/>
    <x v="306"/>
    <x v="43"/>
    <x v="569"/>
    <x v="119"/>
    <x v="1"/>
    <x v="13"/>
    <x v="27"/>
    <x v="2"/>
    <x v="51"/>
    <x v="242"/>
    <x v="0"/>
    <x v="0"/>
    <x v="11"/>
    <x v="1"/>
    <x v="19"/>
  </r>
  <r>
    <x v="22"/>
    <x v="19"/>
    <x v="27"/>
    <x v="1"/>
    <x v="20"/>
    <x v="27"/>
    <x v="27"/>
    <x v="27"/>
    <x v="27"/>
    <x v="0"/>
    <x v="609"/>
    <x v="628"/>
    <x v="466"/>
    <x v="339"/>
    <x v="101"/>
    <x v="309"/>
    <x v="142"/>
    <x v="1"/>
    <x v="84"/>
    <x v="33"/>
    <x v="1"/>
    <x v="146"/>
    <x v="360"/>
    <x v="0"/>
    <x v="0"/>
    <x v="6"/>
    <x v="1"/>
    <x v="20"/>
  </r>
  <r>
    <x v="22"/>
    <x v="20"/>
    <x v="28"/>
    <x v="1"/>
    <x v="21"/>
    <x v="28"/>
    <x v="28"/>
    <x v="28"/>
    <x v="28"/>
    <x v="0"/>
    <x v="610"/>
    <x v="629"/>
    <x v="364"/>
    <x v="154"/>
    <x v="10"/>
    <x v="570"/>
    <x v="10"/>
    <x v="0"/>
    <x v="29"/>
    <x v="36"/>
    <x v="2"/>
    <x v="76"/>
    <x v="107"/>
    <x v="0"/>
    <x v="0"/>
    <x v="18"/>
    <x v="1"/>
    <x v="21"/>
  </r>
  <r>
    <x v="22"/>
    <x v="18"/>
    <x v="29"/>
    <x v="2"/>
    <x v="19"/>
    <x v="29"/>
    <x v="29"/>
    <x v="29"/>
    <x v="29"/>
    <x v="0"/>
    <x v="611"/>
    <x v="630"/>
    <x v="147"/>
    <x v="340"/>
    <x v="63"/>
    <x v="571"/>
    <x v="26"/>
    <x v="6"/>
    <x v="51"/>
    <x v="87"/>
    <x v="1"/>
    <x v="228"/>
    <x v="35"/>
    <x v="0"/>
    <x v="0"/>
    <x v="2"/>
    <x v="1"/>
    <x v="19"/>
  </r>
  <r>
    <x v="22"/>
    <x v="16"/>
    <x v="30"/>
    <x v="2"/>
    <x v="17"/>
    <x v="30"/>
    <x v="30"/>
    <x v="30"/>
    <x v="30"/>
    <x v="0"/>
    <x v="612"/>
    <x v="631"/>
    <x v="301"/>
    <x v="92"/>
    <x v="119"/>
    <x v="572"/>
    <x v="77"/>
    <x v="0"/>
    <x v="59"/>
    <x v="53"/>
    <x v="3"/>
    <x v="10"/>
    <x v="283"/>
    <x v="0"/>
    <x v="0"/>
    <x v="3"/>
    <x v="1"/>
    <x v="17"/>
  </r>
  <r>
    <x v="22"/>
    <x v="21"/>
    <x v="31"/>
    <x v="1"/>
    <x v="22"/>
    <x v="31"/>
    <x v="31"/>
    <x v="31"/>
    <x v="31"/>
    <x v="0"/>
    <x v="613"/>
    <x v="632"/>
    <x v="518"/>
    <x v="316"/>
    <x v="5"/>
    <x v="573"/>
    <x v="195"/>
    <x v="0"/>
    <x v="60"/>
    <x v="5"/>
    <x v="1"/>
    <x v="53"/>
    <x v="131"/>
    <x v="0"/>
    <x v="0"/>
    <x v="20"/>
    <x v="1"/>
    <x v="22"/>
  </r>
  <r>
    <x v="22"/>
    <x v="23"/>
    <x v="33"/>
    <x v="1"/>
    <x v="24"/>
    <x v="33"/>
    <x v="33"/>
    <x v="33"/>
    <x v="33"/>
    <x v="0"/>
    <x v="211"/>
    <x v="633"/>
    <x v="174"/>
    <x v="341"/>
    <x v="114"/>
    <x v="574"/>
    <x v="105"/>
    <x v="3"/>
    <x v="13"/>
    <x v="4"/>
    <x v="3"/>
    <x v="198"/>
    <x v="361"/>
    <x v="0"/>
    <x v="0"/>
    <x v="10"/>
    <x v="1"/>
    <x v="24"/>
  </r>
  <r>
    <x v="22"/>
    <x v="24"/>
    <x v="34"/>
    <x v="1"/>
    <x v="25"/>
    <x v="34"/>
    <x v="34"/>
    <x v="34"/>
    <x v="34"/>
    <x v="0"/>
    <x v="614"/>
    <x v="634"/>
    <x v="519"/>
    <x v="121"/>
    <x v="51"/>
    <x v="575"/>
    <x v="20"/>
    <x v="1"/>
    <x v="0"/>
    <x v="36"/>
    <x v="1"/>
    <x v="142"/>
    <x v="171"/>
    <x v="0"/>
    <x v="0"/>
    <x v="11"/>
    <x v="1"/>
    <x v="25"/>
  </r>
  <r>
    <x v="22"/>
    <x v="25"/>
    <x v="35"/>
    <x v="1"/>
    <x v="26"/>
    <x v="35"/>
    <x v="35"/>
    <x v="35"/>
    <x v="35"/>
    <x v="0"/>
    <x v="615"/>
    <x v="635"/>
    <x v="520"/>
    <x v="92"/>
    <x v="104"/>
    <x v="576"/>
    <x v="12"/>
    <x v="0"/>
    <x v="27"/>
    <x v="0"/>
    <x v="4"/>
    <x v="19"/>
    <x v="164"/>
    <x v="0"/>
    <x v="0"/>
    <x v="7"/>
    <x v="0"/>
    <x v="26"/>
  </r>
  <r>
    <x v="22"/>
    <x v="0"/>
    <x v="36"/>
    <x v="2"/>
    <x v="0"/>
    <x v="36"/>
    <x v="36"/>
    <x v="36"/>
    <x v="36"/>
    <x v="0"/>
    <x v="616"/>
    <x v="636"/>
    <x v="521"/>
    <x v="71"/>
    <x v="48"/>
    <x v="577"/>
    <x v="90"/>
    <x v="0"/>
    <x v="87"/>
    <x v="4"/>
    <x v="4"/>
    <x v="67"/>
    <x v="59"/>
    <x v="0"/>
    <x v="0"/>
    <x v="11"/>
    <x v="1"/>
    <x v="0"/>
  </r>
  <r>
    <x v="22"/>
    <x v="21"/>
    <x v="37"/>
    <x v="2"/>
    <x v="22"/>
    <x v="37"/>
    <x v="37"/>
    <x v="37"/>
    <x v="37"/>
    <x v="0"/>
    <x v="617"/>
    <x v="637"/>
    <x v="522"/>
    <x v="316"/>
    <x v="7"/>
    <x v="578"/>
    <x v="196"/>
    <x v="1"/>
    <x v="28"/>
    <x v="91"/>
    <x v="6"/>
    <x v="283"/>
    <x v="173"/>
    <x v="0"/>
    <x v="0"/>
    <x v="2"/>
    <x v="3"/>
    <x v="22"/>
  </r>
  <r>
    <x v="22"/>
    <x v="26"/>
    <x v="38"/>
    <x v="1"/>
    <x v="27"/>
    <x v="38"/>
    <x v="38"/>
    <x v="38"/>
    <x v="38"/>
    <x v="0"/>
    <x v="618"/>
    <x v="638"/>
    <x v="523"/>
    <x v="270"/>
    <x v="60"/>
    <x v="579"/>
    <x v="17"/>
    <x v="1"/>
    <x v="0"/>
    <x v="51"/>
    <x v="2"/>
    <x v="38"/>
    <x v="97"/>
    <x v="1"/>
    <x v="8"/>
    <x v="0"/>
    <x v="1"/>
    <x v="27"/>
  </r>
  <r>
    <x v="22"/>
    <x v="27"/>
    <x v="39"/>
    <x v="1"/>
    <x v="28"/>
    <x v="39"/>
    <x v="39"/>
    <x v="39"/>
    <x v="39"/>
    <x v="0"/>
    <x v="619"/>
    <x v="639"/>
    <x v="524"/>
    <x v="270"/>
    <x v="123"/>
    <x v="580"/>
    <x v="28"/>
    <x v="4"/>
    <x v="12"/>
    <x v="29"/>
    <x v="2"/>
    <x v="35"/>
    <x v="362"/>
    <x v="0"/>
    <x v="0"/>
    <x v="18"/>
    <x v="27"/>
    <x v="28"/>
  </r>
  <r>
    <x v="22"/>
    <x v="28"/>
    <x v="40"/>
    <x v="1"/>
    <x v="29"/>
    <x v="40"/>
    <x v="40"/>
    <x v="40"/>
    <x v="40"/>
    <x v="0"/>
    <x v="620"/>
    <x v="640"/>
    <x v="127"/>
    <x v="17"/>
    <x v="27"/>
    <x v="581"/>
    <x v="2"/>
    <x v="0"/>
    <x v="64"/>
    <x v="2"/>
    <x v="2"/>
    <x v="284"/>
    <x v="20"/>
    <x v="0"/>
    <x v="0"/>
    <x v="0"/>
    <x v="1"/>
    <x v="29"/>
  </r>
  <r>
    <x v="22"/>
    <x v="29"/>
    <x v="41"/>
    <x v="1"/>
    <x v="30"/>
    <x v="41"/>
    <x v="41"/>
    <x v="41"/>
    <x v="41"/>
    <x v="0"/>
    <x v="621"/>
    <x v="641"/>
    <x v="525"/>
    <x v="151"/>
    <x v="41"/>
    <x v="582"/>
    <x v="57"/>
    <x v="0"/>
    <x v="3"/>
    <x v="14"/>
    <x v="4"/>
    <x v="12"/>
    <x v="205"/>
    <x v="0"/>
    <x v="0"/>
    <x v="12"/>
    <x v="1"/>
    <x v="30"/>
  </r>
  <r>
    <x v="22"/>
    <x v="30"/>
    <x v="42"/>
    <x v="1"/>
    <x v="31"/>
    <x v="42"/>
    <x v="42"/>
    <x v="42"/>
    <x v="42"/>
    <x v="0"/>
    <x v="622"/>
    <x v="642"/>
    <x v="464"/>
    <x v="342"/>
    <x v="21"/>
    <x v="583"/>
    <x v="118"/>
    <x v="0"/>
    <x v="18"/>
    <x v="2"/>
    <x v="4"/>
    <x v="150"/>
    <x v="308"/>
    <x v="0"/>
    <x v="0"/>
    <x v="0"/>
    <x v="1"/>
    <x v="31"/>
  </r>
  <r>
    <x v="22"/>
    <x v="31"/>
    <x v="43"/>
    <x v="1"/>
    <x v="32"/>
    <x v="43"/>
    <x v="43"/>
    <x v="43"/>
    <x v="43"/>
    <x v="0"/>
    <x v="623"/>
    <x v="643"/>
    <x v="526"/>
    <x v="193"/>
    <x v="68"/>
    <x v="228"/>
    <x v="21"/>
    <x v="0"/>
    <x v="60"/>
    <x v="2"/>
    <x v="2"/>
    <x v="285"/>
    <x v="43"/>
    <x v="0"/>
    <x v="0"/>
    <x v="7"/>
    <x v="1"/>
    <x v="32"/>
  </r>
  <r>
    <x v="22"/>
    <x v="32"/>
    <x v="44"/>
    <x v="1"/>
    <x v="33"/>
    <x v="44"/>
    <x v="44"/>
    <x v="44"/>
    <x v="44"/>
    <x v="0"/>
    <x v="624"/>
    <x v="644"/>
    <x v="51"/>
    <x v="179"/>
    <x v="49"/>
    <x v="491"/>
    <x v="152"/>
    <x v="0"/>
    <x v="120"/>
    <x v="24"/>
    <x v="1"/>
    <x v="92"/>
    <x v="363"/>
    <x v="0"/>
    <x v="0"/>
    <x v="18"/>
    <x v="3"/>
    <x v="33"/>
  </r>
  <r>
    <x v="22"/>
    <x v="33"/>
    <x v="45"/>
    <x v="1"/>
    <x v="34"/>
    <x v="45"/>
    <x v="45"/>
    <x v="45"/>
    <x v="45"/>
    <x v="0"/>
    <x v="625"/>
    <x v="645"/>
    <x v="527"/>
    <x v="343"/>
    <x v="69"/>
    <x v="584"/>
    <x v="98"/>
    <x v="0"/>
    <x v="18"/>
    <x v="36"/>
    <x v="2"/>
    <x v="43"/>
    <x v="364"/>
    <x v="0"/>
    <x v="0"/>
    <x v="10"/>
    <x v="0"/>
    <x v="34"/>
  </r>
  <r>
    <x v="22"/>
    <x v="34"/>
    <x v="46"/>
    <x v="1"/>
    <x v="35"/>
    <x v="46"/>
    <x v="46"/>
    <x v="46"/>
    <x v="46"/>
    <x v="0"/>
    <x v="626"/>
    <x v="646"/>
    <x v="528"/>
    <x v="344"/>
    <x v="46"/>
    <x v="585"/>
    <x v="92"/>
    <x v="1"/>
    <x v="33"/>
    <x v="23"/>
    <x v="1"/>
    <x v="56"/>
    <x v="190"/>
    <x v="0"/>
    <x v="0"/>
    <x v="2"/>
    <x v="1"/>
    <x v="35"/>
  </r>
  <r>
    <x v="23"/>
    <x v="0"/>
    <x v="0"/>
    <x v="0"/>
    <x v="0"/>
    <x v="0"/>
    <x v="0"/>
    <x v="0"/>
    <x v="0"/>
    <x v="0"/>
    <x v="627"/>
    <x v="647"/>
    <x v="529"/>
    <x v="230"/>
    <x v="57"/>
    <x v="510"/>
    <x v="20"/>
    <x v="0"/>
    <x v="3"/>
    <x v="17"/>
    <x v="1"/>
    <x v="21"/>
    <x v="365"/>
    <x v="0"/>
    <x v="0"/>
    <x v="10"/>
    <x v="1"/>
    <x v="0"/>
  </r>
  <r>
    <x v="23"/>
    <x v="1"/>
    <x v="1"/>
    <x v="1"/>
    <x v="1"/>
    <x v="1"/>
    <x v="1"/>
    <x v="1"/>
    <x v="1"/>
    <x v="0"/>
    <x v="628"/>
    <x v="648"/>
    <x v="530"/>
    <x v="314"/>
    <x v="108"/>
    <x v="586"/>
    <x v="197"/>
    <x v="1"/>
    <x v="20"/>
    <x v="16"/>
    <x v="3"/>
    <x v="238"/>
    <x v="236"/>
    <x v="0"/>
    <x v="0"/>
    <x v="13"/>
    <x v="1"/>
    <x v="1"/>
  </r>
  <r>
    <x v="23"/>
    <x v="0"/>
    <x v="3"/>
    <x v="1"/>
    <x v="0"/>
    <x v="3"/>
    <x v="3"/>
    <x v="3"/>
    <x v="3"/>
    <x v="0"/>
    <x v="629"/>
    <x v="649"/>
    <x v="531"/>
    <x v="161"/>
    <x v="88"/>
    <x v="327"/>
    <x v="4"/>
    <x v="0"/>
    <x v="58"/>
    <x v="17"/>
    <x v="2"/>
    <x v="33"/>
    <x v="143"/>
    <x v="0"/>
    <x v="0"/>
    <x v="7"/>
    <x v="2"/>
    <x v="0"/>
  </r>
  <r>
    <x v="23"/>
    <x v="3"/>
    <x v="4"/>
    <x v="1"/>
    <x v="3"/>
    <x v="4"/>
    <x v="4"/>
    <x v="4"/>
    <x v="4"/>
    <x v="0"/>
    <x v="630"/>
    <x v="650"/>
    <x v="437"/>
    <x v="345"/>
    <x v="35"/>
    <x v="587"/>
    <x v="4"/>
    <x v="0"/>
    <x v="34"/>
    <x v="17"/>
    <x v="2"/>
    <x v="93"/>
    <x v="185"/>
    <x v="0"/>
    <x v="0"/>
    <x v="5"/>
    <x v="1"/>
    <x v="3"/>
  </r>
  <r>
    <x v="23"/>
    <x v="3"/>
    <x v="7"/>
    <x v="2"/>
    <x v="3"/>
    <x v="7"/>
    <x v="7"/>
    <x v="7"/>
    <x v="7"/>
    <x v="0"/>
    <x v="631"/>
    <x v="651"/>
    <x v="532"/>
    <x v="346"/>
    <x v="109"/>
    <x v="588"/>
    <x v="48"/>
    <x v="0"/>
    <x v="51"/>
    <x v="17"/>
    <x v="1"/>
    <x v="187"/>
    <x v="92"/>
    <x v="0"/>
    <x v="0"/>
    <x v="10"/>
    <x v="1"/>
    <x v="3"/>
  </r>
  <r>
    <x v="23"/>
    <x v="6"/>
    <x v="8"/>
    <x v="2"/>
    <x v="6"/>
    <x v="8"/>
    <x v="8"/>
    <x v="8"/>
    <x v="8"/>
    <x v="0"/>
    <x v="632"/>
    <x v="652"/>
    <x v="533"/>
    <x v="25"/>
    <x v="119"/>
    <x v="589"/>
    <x v="167"/>
    <x v="0"/>
    <x v="31"/>
    <x v="54"/>
    <x v="4"/>
    <x v="272"/>
    <x v="273"/>
    <x v="0"/>
    <x v="0"/>
    <x v="16"/>
    <x v="2"/>
    <x v="6"/>
  </r>
  <r>
    <x v="23"/>
    <x v="11"/>
    <x v="13"/>
    <x v="1"/>
    <x v="11"/>
    <x v="13"/>
    <x v="13"/>
    <x v="13"/>
    <x v="13"/>
    <x v="0"/>
    <x v="633"/>
    <x v="653"/>
    <x v="534"/>
    <x v="167"/>
    <x v="0"/>
    <x v="590"/>
    <x v="53"/>
    <x v="1"/>
    <x v="78"/>
    <x v="32"/>
    <x v="1"/>
    <x v="4"/>
    <x v="204"/>
    <x v="0"/>
    <x v="0"/>
    <x v="2"/>
    <x v="1"/>
    <x v="11"/>
  </r>
  <r>
    <x v="23"/>
    <x v="12"/>
    <x v="15"/>
    <x v="1"/>
    <x v="12"/>
    <x v="15"/>
    <x v="15"/>
    <x v="15"/>
    <x v="15"/>
    <x v="0"/>
    <x v="634"/>
    <x v="654"/>
    <x v="535"/>
    <x v="318"/>
    <x v="21"/>
    <x v="591"/>
    <x v="44"/>
    <x v="0"/>
    <x v="53"/>
    <x v="36"/>
    <x v="1"/>
    <x v="118"/>
    <x v="366"/>
    <x v="0"/>
    <x v="0"/>
    <x v="11"/>
    <x v="16"/>
    <x v="12"/>
  </r>
  <r>
    <x v="23"/>
    <x v="12"/>
    <x v="17"/>
    <x v="2"/>
    <x v="12"/>
    <x v="17"/>
    <x v="17"/>
    <x v="17"/>
    <x v="17"/>
    <x v="0"/>
    <x v="635"/>
    <x v="655"/>
    <x v="536"/>
    <x v="125"/>
    <x v="32"/>
    <x v="592"/>
    <x v="198"/>
    <x v="0"/>
    <x v="128"/>
    <x v="9"/>
    <x v="7"/>
    <x v="286"/>
    <x v="360"/>
    <x v="0"/>
    <x v="0"/>
    <x v="9"/>
    <x v="28"/>
    <x v="12"/>
  </r>
  <r>
    <x v="23"/>
    <x v="11"/>
    <x v="18"/>
    <x v="2"/>
    <x v="11"/>
    <x v="18"/>
    <x v="18"/>
    <x v="18"/>
    <x v="18"/>
    <x v="0"/>
    <x v="636"/>
    <x v="656"/>
    <x v="537"/>
    <x v="136"/>
    <x v="28"/>
    <x v="593"/>
    <x v="4"/>
    <x v="0"/>
    <x v="25"/>
    <x v="27"/>
    <x v="4"/>
    <x v="141"/>
    <x v="218"/>
    <x v="0"/>
    <x v="0"/>
    <x v="7"/>
    <x v="1"/>
    <x v="11"/>
  </r>
  <r>
    <x v="23"/>
    <x v="7"/>
    <x v="20"/>
    <x v="2"/>
    <x v="7"/>
    <x v="20"/>
    <x v="20"/>
    <x v="20"/>
    <x v="20"/>
    <x v="0"/>
    <x v="637"/>
    <x v="657"/>
    <x v="538"/>
    <x v="155"/>
    <x v="0"/>
    <x v="594"/>
    <x v="199"/>
    <x v="3"/>
    <x v="117"/>
    <x v="92"/>
    <x v="6"/>
    <x v="287"/>
    <x v="355"/>
    <x v="0"/>
    <x v="0"/>
    <x v="11"/>
    <x v="0"/>
    <x v="7"/>
  </r>
  <r>
    <x v="23"/>
    <x v="15"/>
    <x v="22"/>
    <x v="1"/>
    <x v="15"/>
    <x v="22"/>
    <x v="22"/>
    <x v="22"/>
    <x v="22"/>
    <x v="0"/>
    <x v="638"/>
    <x v="658"/>
    <x v="539"/>
    <x v="67"/>
    <x v="38"/>
    <x v="595"/>
    <x v="19"/>
    <x v="0"/>
    <x v="20"/>
    <x v="14"/>
    <x v="2"/>
    <x v="80"/>
    <x v="367"/>
    <x v="0"/>
    <x v="0"/>
    <x v="2"/>
    <x v="1"/>
    <x v="15"/>
  </r>
  <r>
    <x v="23"/>
    <x v="14"/>
    <x v="23"/>
    <x v="1"/>
    <x v="16"/>
    <x v="23"/>
    <x v="23"/>
    <x v="23"/>
    <x v="23"/>
    <x v="0"/>
    <x v="639"/>
    <x v="659"/>
    <x v="540"/>
    <x v="123"/>
    <x v="50"/>
    <x v="596"/>
    <x v="142"/>
    <x v="1"/>
    <x v="87"/>
    <x v="29"/>
    <x v="1"/>
    <x v="204"/>
    <x v="190"/>
    <x v="0"/>
    <x v="0"/>
    <x v="3"/>
    <x v="0"/>
    <x v="16"/>
  </r>
  <r>
    <x v="23"/>
    <x v="16"/>
    <x v="24"/>
    <x v="1"/>
    <x v="17"/>
    <x v="24"/>
    <x v="24"/>
    <x v="24"/>
    <x v="24"/>
    <x v="0"/>
    <x v="640"/>
    <x v="660"/>
    <x v="541"/>
    <x v="219"/>
    <x v="31"/>
    <x v="597"/>
    <x v="156"/>
    <x v="1"/>
    <x v="71"/>
    <x v="19"/>
    <x v="3"/>
    <x v="71"/>
    <x v="361"/>
    <x v="0"/>
    <x v="0"/>
    <x v="7"/>
    <x v="1"/>
    <x v="17"/>
  </r>
  <r>
    <x v="23"/>
    <x v="18"/>
    <x v="26"/>
    <x v="1"/>
    <x v="19"/>
    <x v="26"/>
    <x v="26"/>
    <x v="26"/>
    <x v="26"/>
    <x v="0"/>
    <x v="641"/>
    <x v="661"/>
    <x v="542"/>
    <x v="347"/>
    <x v="43"/>
    <x v="598"/>
    <x v="116"/>
    <x v="1"/>
    <x v="67"/>
    <x v="33"/>
    <x v="3"/>
    <x v="177"/>
    <x v="31"/>
    <x v="0"/>
    <x v="0"/>
    <x v="10"/>
    <x v="1"/>
    <x v="19"/>
  </r>
  <r>
    <x v="23"/>
    <x v="19"/>
    <x v="27"/>
    <x v="1"/>
    <x v="20"/>
    <x v="27"/>
    <x v="27"/>
    <x v="27"/>
    <x v="27"/>
    <x v="0"/>
    <x v="323"/>
    <x v="662"/>
    <x v="411"/>
    <x v="348"/>
    <x v="116"/>
    <x v="599"/>
    <x v="188"/>
    <x v="1"/>
    <x v="8"/>
    <x v="27"/>
    <x v="2"/>
    <x v="100"/>
    <x v="368"/>
    <x v="0"/>
    <x v="0"/>
    <x v="22"/>
    <x v="1"/>
    <x v="20"/>
  </r>
  <r>
    <x v="23"/>
    <x v="20"/>
    <x v="28"/>
    <x v="1"/>
    <x v="21"/>
    <x v="28"/>
    <x v="28"/>
    <x v="28"/>
    <x v="28"/>
    <x v="0"/>
    <x v="642"/>
    <x v="663"/>
    <x v="180"/>
    <x v="349"/>
    <x v="5"/>
    <x v="496"/>
    <x v="4"/>
    <x v="0"/>
    <x v="21"/>
    <x v="22"/>
    <x v="4"/>
    <x v="102"/>
    <x v="369"/>
    <x v="0"/>
    <x v="0"/>
    <x v="0"/>
    <x v="1"/>
    <x v="21"/>
  </r>
  <r>
    <x v="23"/>
    <x v="18"/>
    <x v="29"/>
    <x v="2"/>
    <x v="19"/>
    <x v="29"/>
    <x v="29"/>
    <x v="29"/>
    <x v="29"/>
    <x v="0"/>
    <x v="643"/>
    <x v="664"/>
    <x v="67"/>
    <x v="328"/>
    <x v="92"/>
    <x v="600"/>
    <x v="124"/>
    <x v="0"/>
    <x v="88"/>
    <x v="58"/>
    <x v="2"/>
    <x v="100"/>
    <x v="29"/>
    <x v="0"/>
    <x v="0"/>
    <x v="7"/>
    <x v="1"/>
    <x v="19"/>
  </r>
  <r>
    <x v="23"/>
    <x v="16"/>
    <x v="30"/>
    <x v="2"/>
    <x v="17"/>
    <x v="30"/>
    <x v="30"/>
    <x v="30"/>
    <x v="30"/>
    <x v="0"/>
    <x v="644"/>
    <x v="665"/>
    <x v="292"/>
    <x v="323"/>
    <x v="124"/>
    <x v="601"/>
    <x v="184"/>
    <x v="0"/>
    <x v="55"/>
    <x v="47"/>
    <x v="5"/>
    <x v="288"/>
    <x v="207"/>
    <x v="0"/>
    <x v="0"/>
    <x v="18"/>
    <x v="1"/>
    <x v="17"/>
  </r>
  <r>
    <x v="23"/>
    <x v="21"/>
    <x v="31"/>
    <x v="1"/>
    <x v="22"/>
    <x v="31"/>
    <x v="31"/>
    <x v="31"/>
    <x v="31"/>
    <x v="0"/>
    <x v="645"/>
    <x v="666"/>
    <x v="543"/>
    <x v="350"/>
    <x v="30"/>
    <x v="602"/>
    <x v="89"/>
    <x v="1"/>
    <x v="27"/>
    <x v="10"/>
    <x v="1"/>
    <x v="289"/>
    <x v="268"/>
    <x v="0"/>
    <x v="0"/>
    <x v="3"/>
    <x v="1"/>
    <x v="22"/>
  </r>
  <r>
    <x v="23"/>
    <x v="23"/>
    <x v="33"/>
    <x v="1"/>
    <x v="24"/>
    <x v="33"/>
    <x v="33"/>
    <x v="33"/>
    <x v="33"/>
    <x v="0"/>
    <x v="646"/>
    <x v="667"/>
    <x v="544"/>
    <x v="207"/>
    <x v="105"/>
    <x v="603"/>
    <x v="57"/>
    <x v="0"/>
    <x v="51"/>
    <x v="50"/>
    <x v="4"/>
    <x v="101"/>
    <x v="370"/>
    <x v="0"/>
    <x v="0"/>
    <x v="10"/>
    <x v="1"/>
    <x v="24"/>
  </r>
  <r>
    <x v="23"/>
    <x v="24"/>
    <x v="34"/>
    <x v="1"/>
    <x v="25"/>
    <x v="34"/>
    <x v="34"/>
    <x v="34"/>
    <x v="34"/>
    <x v="0"/>
    <x v="647"/>
    <x v="668"/>
    <x v="545"/>
    <x v="60"/>
    <x v="108"/>
    <x v="604"/>
    <x v="20"/>
    <x v="4"/>
    <x v="18"/>
    <x v="51"/>
    <x v="4"/>
    <x v="56"/>
    <x v="157"/>
    <x v="0"/>
    <x v="0"/>
    <x v="11"/>
    <x v="1"/>
    <x v="25"/>
  </r>
  <r>
    <x v="23"/>
    <x v="25"/>
    <x v="35"/>
    <x v="1"/>
    <x v="26"/>
    <x v="35"/>
    <x v="35"/>
    <x v="35"/>
    <x v="35"/>
    <x v="0"/>
    <x v="648"/>
    <x v="669"/>
    <x v="274"/>
    <x v="351"/>
    <x v="46"/>
    <x v="543"/>
    <x v="98"/>
    <x v="0"/>
    <x v="19"/>
    <x v="14"/>
    <x v="4"/>
    <x v="106"/>
    <x v="69"/>
    <x v="0"/>
    <x v="0"/>
    <x v="3"/>
    <x v="1"/>
    <x v="26"/>
  </r>
  <r>
    <x v="23"/>
    <x v="0"/>
    <x v="36"/>
    <x v="2"/>
    <x v="0"/>
    <x v="36"/>
    <x v="36"/>
    <x v="36"/>
    <x v="36"/>
    <x v="0"/>
    <x v="649"/>
    <x v="670"/>
    <x v="546"/>
    <x v="9"/>
    <x v="64"/>
    <x v="605"/>
    <x v="55"/>
    <x v="0"/>
    <x v="85"/>
    <x v="37"/>
    <x v="4"/>
    <x v="137"/>
    <x v="225"/>
    <x v="0"/>
    <x v="0"/>
    <x v="10"/>
    <x v="1"/>
    <x v="0"/>
  </r>
  <r>
    <x v="23"/>
    <x v="21"/>
    <x v="37"/>
    <x v="2"/>
    <x v="22"/>
    <x v="37"/>
    <x v="37"/>
    <x v="37"/>
    <x v="37"/>
    <x v="0"/>
    <x v="650"/>
    <x v="671"/>
    <x v="547"/>
    <x v="159"/>
    <x v="110"/>
    <x v="606"/>
    <x v="200"/>
    <x v="4"/>
    <x v="99"/>
    <x v="46"/>
    <x v="3"/>
    <x v="290"/>
    <x v="38"/>
    <x v="0"/>
    <x v="0"/>
    <x v="5"/>
    <x v="2"/>
    <x v="22"/>
  </r>
  <r>
    <x v="23"/>
    <x v="26"/>
    <x v="38"/>
    <x v="1"/>
    <x v="27"/>
    <x v="38"/>
    <x v="38"/>
    <x v="38"/>
    <x v="38"/>
    <x v="0"/>
    <x v="651"/>
    <x v="672"/>
    <x v="548"/>
    <x v="45"/>
    <x v="101"/>
    <x v="607"/>
    <x v="55"/>
    <x v="1"/>
    <x v="67"/>
    <x v="27"/>
    <x v="4"/>
    <x v="31"/>
    <x v="181"/>
    <x v="1"/>
    <x v="8"/>
    <x v="2"/>
    <x v="1"/>
    <x v="27"/>
  </r>
  <r>
    <x v="23"/>
    <x v="27"/>
    <x v="39"/>
    <x v="1"/>
    <x v="28"/>
    <x v="39"/>
    <x v="39"/>
    <x v="39"/>
    <x v="39"/>
    <x v="0"/>
    <x v="652"/>
    <x v="673"/>
    <x v="549"/>
    <x v="352"/>
    <x v="118"/>
    <x v="608"/>
    <x v="197"/>
    <x v="1"/>
    <x v="16"/>
    <x v="87"/>
    <x v="4"/>
    <x v="238"/>
    <x v="214"/>
    <x v="0"/>
    <x v="0"/>
    <x v="3"/>
    <x v="10"/>
    <x v="28"/>
  </r>
  <r>
    <x v="23"/>
    <x v="28"/>
    <x v="40"/>
    <x v="1"/>
    <x v="29"/>
    <x v="40"/>
    <x v="40"/>
    <x v="40"/>
    <x v="40"/>
    <x v="0"/>
    <x v="653"/>
    <x v="674"/>
    <x v="550"/>
    <x v="275"/>
    <x v="5"/>
    <x v="609"/>
    <x v="5"/>
    <x v="0"/>
    <x v="66"/>
    <x v="2"/>
    <x v="2"/>
    <x v="291"/>
    <x v="371"/>
    <x v="0"/>
    <x v="0"/>
    <x v="0"/>
    <x v="1"/>
    <x v="29"/>
  </r>
  <r>
    <x v="23"/>
    <x v="29"/>
    <x v="41"/>
    <x v="1"/>
    <x v="30"/>
    <x v="41"/>
    <x v="41"/>
    <x v="41"/>
    <x v="41"/>
    <x v="0"/>
    <x v="654"/>
    <x v="675"/>
    <x v="551"/>
    <x v="353"/>
    <x v="38"/>
    <x v="610"/>
    <x v="1"/>
    <x v="0"/>
    <x v="19"/>
    <x v="14"/>
    <x v="4"/>
    <x v="101"/>
    <x v="140"/>
    <x v="0"/>
    <x v="0"/>
    <x v="1"/>
    <x v="1"/>
    <x v="30"/>
  </r>
  <r>
    <x v="23"/>
    <x v="30"/>
    <x v="42"/>
    <x v="1"/>
    <x v="31"/>
    <x v="42"/>
    <x v="42"/>
    <x v="42"/>
    <x v="42"/>
    <x v="0"/>
    <x v="655"/>
    <x v="676"/>
    <x v="508"/>
    <x v="50"/>
    <x v="56"/>
    <x v="611"/>
    <x v="80"/>
    <x v="0"/>
    <x v="64"/>
    <x v="0"/>
    <x v="2"/>
    <x v="60"/>
    <x v="68"/>
    <x v="0"/>
    <x v="0"/>
    <x v="2"/>
    <x v="1"/>
    <x v="31"/>
  </r>
  <r>
    <x v="23"/>
    <x v="31"/>
    <x v="43"/>
    <x v="1"/>
    <x v="32"/>
    <x v="43"/>
    <x v="43"/>
    <x v="43"/>
    <x v="43"/>
    <x v="0"/>
    <x v="656"/>
    <x v="677"/>
    <x v="166"/>
    <x v="61"/>
    <x v="43"/>
    <x v="425"/>
    <x v="93"/>
    <x v="1"/>
    <x v="87"/>
    <x v="17"/>
    <x v="4"/>
    <x v="141"/>
    <x v="127"/>
    <x v="0"/>
    <x v="0"/>
    <x v="3"/>
    <x v="0"/>
    <x v="32"/>
  </r>
  <r>
    <x v="23"/>
    <x v="32"/>
    <x v="44"/>
    <x v="1"/>
    <x v="33"/>
    <x v="44"/>
    <x v="44"/>
    <x v="44"/>
    <x v="44"/>
    <x v="0"/>
    <x v="657"/>
    <x v="678"/>
    <x v="552"/>
    <x v="229"/>
    <x v="69"/>
    <x v="612"/>
    <x v="89"/>
    <x v="0"/>
    <x v="129"/>
    <x v="31"/>
    <x v="5"/>
    <x v="232"/>
    <x v="372"/>
    <x v="0"/>
    <x v="0"/>
    <x v="21"/>
    <x v="0"/>
    <x v="33"/>
  </r>
  <r>
    <x v="23"/>
    <x v="33"/>
    <x v="45"/>
    <x v="1"/>
    <x v="34"/>
    <x v="45"/>
    <x v="45"/>
    <x v="45"/>
    <x v="45"/>
    <x v="0"/>
    <x v="658"/>
    <x v="679"/>
    <x v="553"/>
    <x v="354"/>
    <x v="123"/>
    <x v="613"/>
    <x v="102"/>
    <x v="1"/>
    <x v="64"/>
    <x v="0"/>
    <x v="1"/>
    <x v="166"/>
    <x v="373"/>
    <x v="0"/>
    <x v="0"/>
    <x v="3"/>
    <x v="1"/>
    <x v="34"/>
  </r>
  <r>
    <x v="23"/>
    <x v="34"/>
    <x v="46"/>
    <x v="1"/>
    <x v="35"/>
    <x v="46"/>
    <x v="46"/>
    <x v="46"/>
    <x v="46"/>
    <x v="0"/>
    <x v="659"/>
    <x v="680"/>
    <x v="554"/>
    <x v="126"/>
    <x v="46"/>
    <x v="381"/>
    <x v="41"/>
    <x v="0"/>
    <x v="65"/>
    <x v="36"/>
    <x v="4"/>
    <x v="278"/>
    <x v="268"/>
    <x v="0"/>
    <x v="0"/>
    <x v="0"/>
    <x v="1"/>
    <x v="35"/>
  </r>
  <r>
    <x v="24"/>
    <x v="0"/>
    <x v="0"/>
    <x v="0"/>
    <x v="0"/>
    <x v="0"/>
    <x v="0"/>
    <x v="0"/>
    <x v="0"/>
    <x v="0"/>
    <x v="660"/>
    <x v="681"/>
    <x v="555"/>
    <x v="70"/>
    <x v="57"/>
    <x v="614"/>
    <x v="82"/>
    <x v="0"/>
    <x v="67"/>
    <x v="2"/>
    <x v="2"/>
    <x v="278"/>
    <x v="374"/>
    <x v="0"/>
    <x v="0"/>
    <x v="13"/>
    <x v="0"/>
    <x v="0"/>
  </r>
  <r>
    <x v="24"/>
    <x v="1"/>
    <x v="1"/>
    <x v="1"/>
    <x v="1"/>
    <x v="1"/>
    <x v="1"/>
    <x v="1"/>
    <x v="1"/>
    <x v="0"/>
    <x v="661"/>
    <x v="682"/>
    <x v="556"/>
    <x v="64"/>
    <x v="40"/>
    <x v="615"/>
    <x v="108"/>
    <x v="4"/>
    <x v="19"/>
    <x v="78"/>
    <x v="2"/>
    <x v="42"/>
    <x v="203"/>
    <x v="1"/>
    <x v="9"/>
    <x v="2"/>
    <x v="1"/>
    <x v="1"/>
  </r>
  <r>
    <x v="24"/>
    <x v="0"/>
    <x v="3"/>
    <x v="1"/>
    <x v="0"/>
    <x v="3"/>
    <x v="3"/>
    <x v="3"/>
    <x v="3"/>
    <x v="0"/>
    <x v="662"/>
    <x v="683"/>
    <x v="557"/>
    <x v="135"/>
    <x v="88"/>
    <x v="616"/>
    <x v="105"/>
    <x v="4"/>
    <x v="68"/>
    <x v="14"/>
    <x v="1"/>
    <x v="80"/>
    <x v="157"/>
    <x v="0"/>
    <x v="0"/>
    <x v="0"/>
    <x v="0"/>
    <x v="0"/>
  </r>
  <r>
    <x v="24"/>
    <x v="3"/>
    <x v="4"/>
    <x v="1"/>
    <x v="3"/>
    <x v="4"/>
    <x v="4"/>
    <x v="4"/>
    <x v="4"/>
    <x v="0"/>
    <x v="663"/>
    <x v="684"/>
    <x v="558"/>
    <x v="330"/>
    <x v="15"/>
    <x v="617"/>
    <x v="38"/>
    <x v="0"/>
    <x v="19"/>
    <x v="14"/>
    <x v="4"/>
    <x v="50"/>
    <x v="375"/>
    <x v="0"/>
    <x v="0"/>
    <x v="13"/>
    <x v="0"/>
    <x v="3"/>
  </r>
  <r>
    <x v="24"/>
    <x v="3"/>
    <x v="7"/>
    <x v="2"/>
    <x v="3"/>
    <x v="7"/>
    <x v="7"/>
    <x v="7"/>
    <x v="7"/>
    <x v="0"/>
    <x v="664"/>
    <x v="685"/>
    <x v="559"/>
    <x v="316"/>
    <x v="80"/>
    <x v="545"/>
    <x v="111"/>
    <x v="0"/>
    <x v="118"/>
    <x v="0"/>
    <x v="3"/>
    <x v="161"/>
    <x v="15"/>
    <x v="0"/>
    <x v="0"/>
    <x v="10"/>
    <x v="5"/>
    <x v="3"/>
  </r>
  <r>
    <x v="24"/>
    <x v="6"/>
    <x v="8"/>
    <x v="2"/>
    <x v="6"/>
    <x v="8"/>
    <x v="8"/>
    <x v="8"/>
    <x v="8"/>
    <x v="0"/>
    <x v="665"/>
    <x v="686"/>
    <x v="560"/>
    <x v="317"/>
    <x v="125"/>
    <x v="618"/>
    <x v="180"/>
    <x v="0"/>
    <x v="47"/>
    <x v="47"/>
    <x v="0"/>
    <x v="292"/>
    <x v="10"/>
    <x v="0"/>
    <x v="0"/>
    <x v="5"/>
    <x v="3"/>
    <x v="6"/>
  </r>
  <r>
    <x v="24"/>
    <x v="11"/>
    <x v="13"/>
    <x v="1"/>
    <x v="11"/>
    <x v="13"/>
    <x v="13"/>
    <x v="13"/>
    <x v="13"/>
    <x v="0"/>
    <x v="614"/>
    <x v="687"/>
    <x v="561"/>
    <x v="74"/>
    <x v="43"/>
    <x v="271"/>
    <x v="70"/>
    <x v="1"/>
    <x v="9"/>
    <x v="27"/>
    <x v="2"/>
    <x v="203"/>
    <x v="323"/>
    <x v="0"/>
    <x v="0"/>
    <x v="10"/>
    <x v="0"/>
    <x v="11"/>
  </r>
  <r>
    <x v="24"/>
    <x v="12"/>
    <x v="15"/>
    <x v="1"/>
    <x v="12"/>
    <x v="15"/>
    <x v="15"/>
    <x v="15"/>
    <x v="15"/>
    <x v="0"/>
    <x v="666"/>
    <x v="688"/>
    <x v="562"/>
    <x v="355"/>
    <x v="85"/>
    <x v="619"/>
    <x v="201"/>
    <x v="1"/>
    <x v="92"/>
    <x v="14"/>
    <x v="5"/>
    <x v="1"/>
    <x v="213"/>
    <x v="0"/>
    <x v="0"/>
    <x v="3"/>
    <x v="3"/>
    <x v="12"/>
  </r>
  <r>
    <x v="24"/>
    <x v="12"/>
    <x v="17"/>
    <x v="2"/>
    <x v="12"/>
    <x v="17"/>
    <x v="17"/>
    <x v="17"/>
    <x v="17"/>
    <x v="0"/>
    <x v="667"/>
    <x v="689"/>
    <x v="563"/>
    <x v="140"/>
    <x v="32"/>
    <x v="620"/>
    <x v="202"/>
    <x v="0"/>
    <x v="130"/>
    <x v="10"/>
    <x v="8"/>
    <x v="293"/>
    <x v="366"/>
    <x v="0"/>
    <x v="0"/>
    <x v="14"/>
    <x v="18"/>
    <x v="12"/>
  </r>
  <r>
    <x v="24"/>
    <x v="11"/>
    <x v="18"/>
    <x v="2"/>
    <x v="11"/>
    <x v="18"/>
    <x v="18"/>
    <x v="18"/>
    <x v="18"/>
    <x v="0"/>
    <x v="172"/>
    <x v="690"/>
    <x v="564"/>
    <x v="272"/>
    <x v="109"/>
    <x v="621"/>
    <x v="11"/>
    <x v="1"/>
    <x v="59"/>
    <x v="31"/>
    <x v="2"/>
    <x v="294"/>
    <x v="152"/>
    <x v="0"/>
    <x v="0"/>
    <x v="10"/>
    <x v="0"/>
    <x v="11"/>
  </r>
  <r>
    <x v="24"/>
    <x v="7"/>
    <x v="20"/>
    <x v="2"/>
    <x v="7"/>
    <x v="20"/>
    <x v="20"/>
    <x v="20"/>
    <x v="20"/>
    <x v="0"/>
    <x v="668"/>
    <x v="691"/>
    <x v="565"/>
    <x v="356"/>
    <x v="24"/>
    <x v="367"/>
    <x v="203"/>
    <x v="0"/>
    <x v="116"/>
    <x v="93"/>
    <x v="6"/>
    <x v="295"/>
    <x v="376"/>
    <x v="0"/>
    <x v="0"/>
    <x v="13"/>
    <x v="1"/>
    <x v="7"/>
  </r>
  <r>
    <x v="24"/>
    <x v="15"/>
    <x v="22"/>
    <x v="1"/>
    <x v="15"/>
    <x v="22"/>
    <x v="22"/>
    <x v="22"/>
    <x v="22"/>
    <x v="0"/>
    <x v="625"/>
    <x v="692"/>
    <x v="566"/>
    <x v="56"/>
    <x v="62"/>
    <x v="257"/>
    <x v="37"/>
    <x v="0"/>
    <x v="33"/>
    <x v="42"/>
    <x v="1"/>
    <x v="80"/>
    <x v="210"/>
    <x v="0"/>
    <x v="0"/>
    <x v="0"/>
    <x v="1"/>
    <x v="15"/>
  </r>
  <r>
    <x v="24"/>
    <x v="14"/>
    <x v="23"/>
    <x v="1"/>
    <x v="16"/>
    <x v="23"/>
    <x v="23"/>
    <x v="23"/>
    <x v="23"/>
    <x v="0"/>
    <x v="669"/>
    <x v="693"/>
    <x v="278"/>
    <x v="47"/>
    <x v="62"/>
    <x v="622"/>
    <x v="123"/>
    <x v="0"/>
    <x v="118"/>
    <x v="75"/>
    <x v="4"/>
    <x v="177"/>
    <x v="377"/>
    <x v="0"/>
    <x v="0"/>
    <x v="13"/>
    <x v="2"/>
    <x v="16"/>
  </r>
  <r>
    <x v="24"/>
    <x v="16"/>
    <x v="24"/>
    <x v="1"/>
    <x v="17"/>
    <x v="24"/>
    <x v="24"/>
    <x v="24"/>
    <x v="24"/>
    <x v="0"/>
    <x v="670"/>
    <x v="694"/>
    <x v="432"/>
    <x v="167"/>
    <x v="2"/>
    <x v="623"/>
    <x v="66"/>
    <x v="4"/>
    <x v="49"/>
    <x v="39"/>
    <x v="2"/>
    <x v="7"/>
    <x v="378"/>
    <x v="0"/>
    <x v="0"/>
    <x v="2"/>
    <x v="1"/>
    <x v="17"/>
  </r>
  <r>
    <x v="24"/>
    <x v="18"/>
    <x v="26"/>
    <x v="1"/>
    <x v="19"/>
    <x v="26"/>
    <x v="26"/>
    <x v="26"/>
    <x v="26"/>
    <x v="0"/>
    <x v="671"/>
    <x v="695"/>
    <x v="567"/>
    <x v="97"/>
    <x v="43"/>
    <x v="624"/>
    <x v="184"/>
    <x v="4"/>
    <x v="11"/>
    <x v="27"/>
    <x v="5"/>
    <x v="296"/>
    <x v="260"/>
    <x v="0"/>
    <x v="0"/>
    <x v="10"/>
    <x v="1"/>
    <x v="19"/>
  </r>
  <r>
    <x v="24"/>
    <x v="19"/>
    <x v="27"/>
    <x v="1"/>
    <x v="20"/>
    <x v="27"/>
    <x v="27"/>
    <x v="27"/>
    <x v="27"/>
    <x v="0"/>
    <x v="672"/>
    <x v="696"/>
    <x v="568"/>
    <x v="168"/>
    <x v="114"/>
    <x v="483"/>
    <x v="1"/>
    <x v="0"/>
    <x v="71"/>
    <x v="10"/>
    <x v="4"/>
    <x v="153"/>
    <x v="379"/>
    <x v="0"/>
    <x v="0"/>
    <x v="13"/>
    <x v="1"/>
    <x v="20"/>
  </r>
  <r>
    <x v="24"/>
    <x v="20"/>
    <x v="28"/>
    <x v="1"/>
    <x v="21"/>
    <x v="28"/>
    <x v="28"/>
    <x v="28"/>
    <x v="28"/>
    <x v="0"/>
    <x v="673"/>
    <x v="697"/>
    <x v="569"/>
    <x v="104"/>
    <x v="10"/>
    <x v="625"/>
    <x v="18"/>
    <x v="0"/>
    <x v="20"/>
    <x v="42"/>
    <x v="3"/>
    <x v="4"/>
    <x v="227"/>
    <x v="0"/>
    <x v="0"/>
    <x v="7"/>
    <x v="0"/>
    <x v="21"/>
  </r>
  <r>
    <x v="24"/>
    <x v="18"/>
    <x v="29"/>
    <x v="2"/>
    <x v="19"/>
    <x v="29"/>
    <x v="29"/>
    <x v="29"/>
    <x v="29"/>
    <x v="0"/>
    <x v="674"/>
    <x v="698"/>
    <x v="570"/>
    <x v="243"/>
    <x v="20"/>
    <x v="626"/>
    <x v="33"/>
    <x v="0"/>
    <x v="10"/>
    <x v="58"/>
    <x v="4"/>
    <x v="204"/>
    <x v="166"/>
    <x v="0"/>
    <x v="0"/>
    <x v="10"/>
    <x v="1"/>
    <x v="19"/>
  </r>
  <r>
    <x v="24"/>
    <x v="16"/>
    <x v="30"/>
    <x v="2"/>
    <x v="17"/>
    <x v="30"/>
    <x v="30"/>
    <x v="30"/>
    <x v="30"/>
    <x v="0"/>
    <x v="675"/>
    <x v="699"/>
    <x v="456"/>
    <x v="100"/>
    <x v="66"/>
    <x v="627"/>
    <x v="204"/>
    <x v="0"/>
    <x v="87"/>
    <x v="83"/>
    <x v="1"/>
    <x v="47"/>
    <x v="262"/>
    <x v="0"/>
    <x v="0"/>
    <x v="18"/>
    <x v="1"/>
    <x v="17"/>
  </r>
  <r>
    <x v="24"/>
    <x v="21"/>
    <x v="31"/>
    <x v="1"/>
    <x v="22"/>
    <x v="31"/>
    <x v="31"/>
    <x v="31"/>
    <x v="31"/>
    <x v="0"/>
    <x v="676"/>
    <x v="700"/>
    <x v="571"/>
    <x v="357"/>
    <x v="22"/>
    <x v="628"/>
    <x v="26"/>
    <x v="0"/>
    <x v="20"/>
    <x v="31"/>
    <x v="2"/>
    <x v="161"/>
    <x v="94"/>
    <x v="0"/>
    <x v="0"/>
    <x v="10"/>
    <x v="0"/>
    <x v="22"/>
  </r>
  <r>
    <x v="24"/>
    <x v="23"/>
    <x v="33"/>
    <x v="1"/>
    <x v="24"/>
    <x v="33"/>
    <x v="33"/>
    <x v="33"/>
    <x v="33"/>
    <x v="0"/>
    <x v="677"/>
    <x v="701"/>
    <x v="572"/>
    <x v="257"/>
    <x v="60"/>
    <x v="629"/>
    <x v="104"/>
    <x v="1"/>
    <x v="88"/>
    <x v="9"/>
    <x v="4"/>
    <x v="147"/>
    <x v="155"/>
    <x v="0"/>
    <x v="0"/>
    <x v="11"/>
    <x v="1"/>
    <x v="24"/>
  </r>
  <r>
    <x v="24"/>
    <x v="24"/>
    <x v="34"/>
    <x v="1"/>
    <x v="25"/>
    <x v="34"/>
    <x v="34"/>
    <x v="34"/>
    <x v="34"/>
    <x v="0"/>
    <x v="678"/>
    <x v="702"/>
    <x v="573"/>
    <x v="271"/>
    <x v="51"/>
    <x v="630"/>
    <x v="64"/>
    <x v="4"/>
    <x v="67"/>
    <x v="50"/>
    <x v="0"/>
    <x v="127"/>
    <x v="54"/>
    <x v="0"/>
    <x v="0"/>
    <x v="15"/>
    <x v="1"/>
    <x v="25"/>
  </r>
  <r>
    <x v="24"/>
    <x v="0"/>
    <x v="36"/>
    <x v="2"/>
    <x v="0"/>
    <x v="36"/>
    <x v="36"/>
    <x v="36"/>
    <x v="36"/>
    <x v="0"/>
    <x v="679"/>
    <x v="703"/>
    <x v="334"/>
    <x v="277"/>
    <x v="119"/>
    <x v="631"/>
    <x v="81"/>
    <x v="0"/>
    <x v="71"/>
    <x v="4"/>
    <x v="1"/>
    <x v="137"/>
    <x v="283"/>
    <x v="0"/>
    <x v="0"/>
    <x v="7"/>
    <x v="1"/>
    <x v="0"/>
  </r>
  <r>
    <x v="24"/>
    <x v="21"/>
    <x v="37"/>
    <x v="2"/>
    <x v="22"/>
    <x v="37"/>
    <x v="37"/>
    <x v="37"/>
    <x v="37"/>
    <x v="0"/>
    <x v="680"/>
    <x v="704"/>
    <x v="574"/>
    <x v="142"/>
    <x v="80"/>
    <x v="632"/>
    <x v="205"/>
    <x v="1"/>
    <x v="5"/>
    <x v="43"/>
    <x v="0"/>
    <x v="297"/>
    <x v="346"/>
    <x v="0"/>
    <x v="0"/>
    <x v="19"/>
    <x v="1"/>
    <x v="22"/>
  </r>
  <r>
    <x v="24"/>
    <x v="26"/>
    <x v="38"/>
    <x v="1"/>
    <x v="27"/>
    <x v="38"/>
    <x v="38"/>
    <x v="38"/>
    <x v="38"/>
    <x v="0"/>
    <x v="681"/>
    <x v="705"/>
    <x v="575"/>
    <x v="64"/>
    <x v="51"/>
    <x v="633"/>
    <x v="24"/>
    <x v="4"/>
    <x v="71"/>
    <x v="31"/>
    <x v="2"/>
    <x v="44"/>
    <x v="380"/>
    <x v="1"/>
    <x v="10"/>
    <x v="2"/>
    <x v="1"/>
    <x v="27"/>
  </r>
  <r>
    <x v="24"/>
    <x v="27"/>
    <x v="39"/>
    <x v="1"/>
    <x v="28"/>
    <x v="39"/>
    <x v="39"/>
    <x v="39"/>
    <x v="39"/>
    <x v="0"/>
    <x v="603"/>
    <x v="706"/>
    <x v="576"/>
    <x v="85"/>
    <x v="126"/>
    <x v="634"/>
    <x v="184"/>
    <x v="4"/>
    <x v="56"/>
    <x v="44"/>
    <x v="1"/>
    <x v="298"/>
    <x v="381"/>
    <x v="0"/>
    <x v="0"/>
    <x v="1"/>
    <x v="23"/>
    <x v="28"/>
  </r>
  <r>
    <x v="24"/>
    <x v="28"/>
    <x v="40"/>
    <x v="1"/>
    <x v="29"/>
    <x v="40"/>
    <x v="40"/>
    <x v="40"/>
    <x v="40"/>
    <x v="0"/>
    <x v="682"/>
    <x v="707"/>
    <x v="127"/>
    <x v="358"/>
    <x v="109"/>
    <x v="0"/>
    <x v="79"/>
    <x v="0"/>
    <x v="32"/>
    <x v="2"/>
    <x v="2"/>
    <x v="201"/>
    <x v="382"/>
    <x v="0"/>
    <x v="0"/>
    <x v="0"/>
    <x v="1"/>
    <x v="29"/>
  </r>
  <r>
    <x v="24"/>
    <x v="29"/>
    <x v="41"/>
    <x v="1"/>
    <x v="30"/>
    <x v="41"/>
    <x v="41"/>
    <x v="41"/>
    <x v="41"/>
    <x v="0"/>
    <x v="683"/>
    <x v="708"/>
    <x v="577"/>
    <x v="359"/>
    <x v="39"/>
    <x v="635"/>
    <x v="157"/>
    <x v="0"/>
    <x v="60"/>
    <x v="37"/>
    <x v="4"/>
    <x v="67"/>
    <x v="290"/>
    <x v="0"/>
    <x v="0"/>
    <x v="8"/>
    <x v="1"/>
    <x v="30"/>
  </r>
  <r>
    <x v="24"/>
    <x v="30"/>
    <x v="42"/>
    <x v="1"/>
    <x v="31"/>
    <x v="42"/>
    <x v="42"/>
    <x v="42"/>
    <x v="42"/>
    <x v="0"/>
    <x v="684"/>
    <x v="709"/>
    <x v="578"/>
    <x v="360"/>
    <x v="68"/>
    <x v="315"/>
    <x v="21"/>
    <x v="0"/>
    <x v="64"/>
    <x v="2"/>
    <x v="2"/>
    <x v="60"/>
    <x v="100"/>
    <x v="0"/>
    <x v="0"/>
    <x v="0"/>
    <x v="1"/>
    <x v="31"/>
  </r>
  <r>
    <x v="24"/>
    <x v="31"/>
    <x v="43"/>
    <x v="1"/>
    <x v="32"/>
    <x v="43"/>
    <x v="43"/>
    <x v="43"/>
    <x v="43"/>
    <x v="0"/>
    <x v="685"/>
    <x v="710"/>
    <x v="533"/>
    <x v="361"/>
    <x v="38"/>
    <x v="636"/>
    <x v="36"/>
    <x v="0"/>
    <x v="48"/>
    <x v="17"/>
    <x v="4"/>
    <x v="299"/>
    <x v="173"/>
    <x v="0"/>
    <x v="0"/>
    <x v="18"/>
    <x v="3"/>
    <x v="32"/>
  </r>
  <r>
    <x v="24"/>
    <x v="32"/>
    <x v="44"/>
    <x v="1"/>
    <x v="33"/>
    <x v="44"/>
    <x v="44"/>
    <x v="44"/>
    <x v="44"/>
    <x v="0"/>
    <x v="686"/>
    <x v="711"/>
    <x v="117"/>
    <x v="14"/>
    <x v="51"/>
    <x v="470"/>
    <x v="119"/>
    <x v="0"/>
    <x v="131"/>
    <x v="31"/>
    <x v="3"/>
    <x v="85"/>
    <x v="383"/>
    <x v="0"/>
    <x v="0"/>
    <x v="12"/>
    <x v="1"/>
    <x v="33"/>
  </r>
  <r>
    <x v="24"/>
    <x v="33"/>
    <x v="45"/>
    <x v="1"/>
    <x v="34"/>
    <x v="45"/>
    <x v="45"/>
    <x v="45"/>
    <x v="45"/>
    <x v="0"/>
    <x v="687"/>
    <x v="712"/>
    <x v="579"/>
    <x v="362"/>
    <x v="126"/>
    <x v="637"/>
    <x v="31"/>
    <x v="2"/>
    <x v="77"/>
    <x v="14"/>
    <x v="2"/>
    <x v="21"/>
    <x v="344"/>
    <x v="0"/>
    <x v="0"/>
    <x v="11"/>
    <x v="1"/>
    <x v="34"/>
  </r>
  <r>
    <x v="24"/>
    <x v="34"/>
    <x v="46"/>
    <x v="1"/>
    <x v="35"/>
    <x v="46"/>
    <x v="46"/>
    <x v="46"/>
    <x v="46"/>
    <x v="0"/>
    <x v="688"/>
    <x v="713"/>
    <x v="580"/>
    <x v="247"/>
    <x v="104"/>
    <x v="361"/>
    <x v="31"/>
    <x v="0"/>
    <x v="13"/>
    <x v="8"/>
    <x v="4"/>
    <x v="160"/>
    <x v="125"/>
    <x v="0"/>
    <x v="0"/>
    <x v="11"/>
    <x v="1"/>
    <x v="35"/>
  </r>
  <r>
    <x v="25"/>
    <x v="0"/>
    <x v="0"/>
    <x v="0"/>
    <x v="0"/>
    <x v="0"/>
    <x v="0"/>
    <x v="0"/>
    <x v="0"/>
    <x v="0"/>
    <x v="689"/>
    <x v="714"/>
    <x v="581"/>
    <x v="226"/>
    <x v="57"/>
    <x v="638"/>
    <x v="21"/>
    <x v="0"/>
    <x v="98"/>
    <x v="2"/>
    <x v="3"/>
    <x v="300"/>
    <x v="384"/>
    <x v="0"/>
    <x v="0"/>
    <x v="10"/>
    <x v="0"/>
    <x v="0"/>
  </r>
  <r>
    <x v="25"/>
    <x v="1"/>
    <x v="1"/>
    <x v="1"/>
    <x v="1"/>
    <x v="1"/>
    <x v="1"/>
    <x v="1"/>
    <x v="1"/>
    <x v="0"/>
    <x v="690"/>
    <x v="715"/>
    <x v="582"/>
    <x v="102"/>
    <x v="38"/>
    <x v="639"/>
    <x v="197"/>
    <x v="4"/>
    <x v="1"/>
    <x v="49"/>
    <x v="2"/>
    <x v="107"/>
    <x v="35"/>
    <x v="0"/>
    <x v="0"/>
    <x v="13"/>
    <x v="1"/>
    <x v="1"/>
  </r>
  <r>
    <x v="25"/>
    <x v="0"/>
    <x v="3"/>
    <x v="1"/>
    <x v="0"/>
    <x v="3"/>
    <x v="3"/>
    <x v="3"/>
    <x v="3"/>
    <x v="0"/>
    <x v="691"/>
    <x v="716"/>
    <x v="583"/>
    <x v="363"/>
    <x v="83"/>
    <x v="640"/>
    <x v="31"/>
    <x v="1"/>
    <x v="19"/>
    <x v="0"/>
    <x v="4"/>
    <x v="38"/>
    <x v="385"/>
    <x v="0"/>
    <x v="0"/>
    <x v="11"/>
    <x v="0"/>
    <x v="0"/>
  </r>
  <r>
    <x v="25"/>
    <x v="3"/>
    <x v="4"/>
    <x v="1"/>
    <x v="3"/>
    <x v="4"/>
    <x v="4"/>
    <x v="4"/>
    <x v="4"/>
    <x v="0"/>
    <x v="692"/>
    <x v="717"/>
    <x v="584"/>
    <x v="139"/>
    <x v="6"/>
    <x v="641"/>
    <x v="70"/>
    <x v="0"/>
    <x v="41"/>
    <x v="0"/>
    <x v="2"/>
    <x v="58"/>
    <x v="386"/>
    <x v="0"/>
    <x v="0"/>
    <x v="7"/>
    <x v="1"/>
    <x v="3"/>
  </r>
  <r>
    <x v="25"/>
    <x v="3"/>
    <x v="7"/>
    <x v="2"/>
    <x v="3"/>
    <x v="7"/>
    <x v="7"/>
    <x v="7"/>
    <x v="7"/>
    <x v="0"/>
    <x v="693"/>
    <x v="718"/>
    <x v="585"/>
    <x v="4"/>
    <x v="25"/>
    <x v="642"/>
    <x v="70"/>
    <x v="0"/>
    <x v="90"/>
    <x v="2"/>
    <x v="2"/>
    <x v="94"/>
    <x v="135"/>
    <x v="0"/>
    <x v="0"/>
    <x v="2"/>
    <x v="16"/>
    <x v="3"/>
  </r>
  <r>
    <x v="25"/>
    <x v="6"/>
    <x v="8"/>
    <x v="2"/>
    <x v="6"/>
    <x v="8"/>
    <x v="8"/>
    <x v="8"/>
    <x v="8"/>
    <x v="0"/>
    <x v="694"/>
    <x v="719"/>
    <x v="539"/>
    <x v="242"/>
    <x v="127"/>
    <x v="643"/>
    <x v="206"/>
    <x v="1"/>
    <x v="113"/>
    <x v="20"/>
    <x v="5"/>
    <x v="287"/>
    <x v="262"/>
    <x v="0"/>
    <x v="0"/>
    <x v="18"/>
    <x v="3"/>
    <x v="6"/>
  </r>
  <r>
    <x v="25"/>
    <x v="11"/>
    <x v="13"/>
    <x v="1"/>
    <x v="11"/>
    <x v="13"/>
    <x v="13"/>
    <x v="13"/>
    <x v="13"/>
    <x v="0"/>
    <x v="218"/>
    <x v="720"/>
    <x v="586"/>
    <x v="193"/>
    <x v="104"/>
    <x v="177"/>
    <x v="81"/>
    <x v="0"/>
    <x v="27"/>
    <x v="32"/>
    <x v="2"/>
    <x v="59"/>
    <x v="68"/>
    <x v="0"/>
    <x v="0"/>
    <x v="2"/>
    <x v="1"/>
    <x v="11"/>
  </r>
  <r>
    <x v="25"/>
    <x v="12"/>
    <x v="15"/>
    <x v="1"/>
    <x v="12"/>
    <x v="15"/>
    <x v="15"/>
    <x v="15"/>
    <x v="15"/>
    <x v="0"/>
    <x v="695"/>
    <x v="721"/>
    <x v="587"/>
    <x v="318"/>
    <x v="21"/>
    <x v="515"/>
    <x v="63"/>
    <x v="1"/>
    <x v="26"/>
    <x v="0"/>
    <x v="4"/>
    <x v="149"/>
    <x v="313"/>
    <x v="0"/>
    <x v="0"/>
    <x v="1"/>
    <x v="1"/>
    <x v="12"/>
  </r>
  <r>
    <x v="25"/>
    <x v="12"/>
    <x v="17"/>
    <x v="2"/>
    <x v="12"/>
    <x v="17"/>
    <x v="17"/>
    <x v="17"/>
    <x v="17"/>
    <x v="0"/>
    <x v="696"/>
    <x v="722"/>
    <x v="588"/>
    <x v="364"/>
    <x v="27"/>
    <x v="644"/>
    <x v="207"/>
    <x v="1"/>
    <x v="132"/>
    <x v="22"/>
    <x v="6"/>
    <x v="301"/>
    <x v="240"/>
    <x v="0"/>
    <x v="0"/>
    <x v="31"/>
    <x v="28"/>
    <x v="12"/>
  </r>
  <r>
    <x v="25"/>
    <x v="11"/>
    <x v="18"/>
    <x v="2"/>
    <x v="11"/>
    <x v="18"/>
    <x v="18"/>
    <x v="18"/>
    <x v="18"/>
    <x v="0"/>
    <x v="697"/>
    <x v="723"/>
    <x v="66"/>
    <x v="95"/>
    <x v="37"/>
    <x v="645"/>
    <x v="91"/>
    <x v="1"/>
    <x v="4"/>
    <x v="23"/>
    <x v="1"/>
    <x v="49"/>
    <x v="38"/>
    <x v="0"/>
    <x v="0"/>
    <x v="7"/>
    <x v="1"/>
    <x v="11"/>
  </r>
  <r>
    <x v="25"/>
    <x v="7"/>
    <x v="20"/>
    <x v="2"/>
    <x v="7"/>
    <x v="20"/>
    <x v="20"/>
    <x v="20"/>
    <x v="20"/>
    <x v="0"/>
    <x v="698"/>
    <x v="724"/>
    <x v="589"/>
    <x v="42"/>
    <x v="57"/>
    <x v="646"/>
    <x v="208"/>
    <x v="1"/>
    <x v="133"/>
    <x v="82"/>
    <x v="5"/>
    <x v="302"/>
    <x v="214"/>
    <x v="0"/>
    <x v="0"/>
    <x v="20"/>
    <x v="0"/>
    <x v="7"/>
  </r>
  <r>
    <x v="25"/>
    <x v="15"/>
    <x v="22"/>
    <x v="1"/>
    <x v="15"/>
    <x v="22"/>
    <x v="22"/>
    <x v="22"/>
    <x v="22"/>
    <x v="0"/>
    <x v="699"/>
    <x v="725"/>
    <x v="120"/>
    <x v="65"/>
    <x v="49"/>
    <x v="647"/>
    <x v="91"/>
    <x v="0"/>
    <x v="67"/>
    <x v="17"/>
    <x v="1"/>
    <x v="12"/>
    <x v="149"/>
    <x v="0"/>
    <x v="0"/>
    <x v="0"/>
    <x v="1"/>
    <x v="15"/>
  </r>
  <r>
    <x v="25"/>
    <x v="14"/>
    <x v="23"/>
    <x v="1"/>
    <x v="16"/>
    <x v="23"/>
    <x v="23"/>
    <x v="23"/>
    <x v="23"/>
    <x v="0"/>
    <x v="700"/>
    <x v="726"/>
    <x v="268"/>
    <x v="365"/>
    <x v="24"/>
    <x v="648"/>
    <x v="152"/>
    <x v="0"/>
    <x v="19"/>
    <x v="68"/>
    <x v="2"/>
    <x v="303"/>
    <x v="218"/>
    <x v="0"/>
    <x v="0"/>
    <x v="2"/>
    <x v="0"/>
    <x v="16"/>
  </r>
  <r>
    <x v="25"/>
    <x v="16"/>
    <x v="24"/>
    <x v="1"/>
    <x v="17"/>
    <x v="24"/>
    <x v="24"/>
    <x v="24"/>
    <x v="24"/>
    <x v="0"/>
    <x v="701"/>
    <x v="727"/>
    <x v="52"/>
    <x v="245"/>
    <x v="5"/>
    <x v="649"/>
    <x v="126"/>
    <x v="4"/>
    <x v="78"/>
    <x v="89"/>
    <x v="4"/>
    <x v="47"/>
    <x v="185"/>
    <x v="0"/>
    <x v="0"/>
    <x v="11"/>
    <x v="1"/>
    <x v="17"/>
  </r>
  <r>
    <x v="25"/>
    <x v="18"/>
    <x v="26"/>
    <x v="1"/>
    <x v="19"/>
    <x v="26"/>
    <x v="26"/>
    <x v="26"/>
    <x v="26"/>
    <x v="0"/>
    <x v="702"/>
    <x v="728"/>
    <x v="590"/>
    <x v="34"/>
    <x v="43"/>
    <x v="650"/>
    <x v="74"/>
    <x v="1"/>
    <x v="33"/>
    <x v="32"/>
    <x v="4"/>
    <x v="123"/>
    <x v="387"/>
    <x v="0"/>
    <x v="0"/>
    <x v="2"/>
    <x v="3"/>
    <x v="19"/>
  </r>
  <r>
    <x v="25"/>
    <x v="19"/>
    <x v="27"/>
    <x v="1"/>
    <x v="20"/>
    <x v="27"/>
    <x v="27"/>
    <x v="27"/>
    <x v="27"/>
    <x v="0"/>
    <x v="703"/>
    <x v="729"/>
    <x v="591"/>
    <x v="366"/>
    <x v="116"/>
    <x v="651"/>
    <x v="142"/>
    <x v="0"/>
    <x v="8"/>
    <x v="60"/>
    <x v="4"/>
    <x v="75"/>
    <x v="62"/>
    <x v="0"/>
    <x v="0"/>
    <x v="20"/>
    <x v="1"/>
    <x v="20"/>
  </r>
  <r>
    <x v="25"/>
    <x v="20"/>
    <x v="28"/>
    <x v="1"/>
    <x v="21"/>
    <x v="28"/>
    <x v="28"/>
    <x v="28"/>
    <x v="28"/>
    <x v="0"/>
    <x v="704"/>
    <x v="730"/>
    <x v="90"/>
    <x v="52"/>
    <x v="30"/>
    <x v="652"/>
    <x v="10"/>
    <x v="0"/>
    <x v="3"/>
    <x v="42"/>
    <x v="2"/>
    <x v="38"/>
    <x v="46"/>
    <x v="0"/>
    <x v="0"/>
    <x v="0"/>
    <x v="1"/>
    <x v="21"/>
  </r>
  <r>
    <x v="25"/>
    <x v="18"/>
    <x v="29"/>
    <x v="2"/>
    <x v="19"/>
    <x v="29"/>
    <x v="29"/>
    <x v="29"/>
    <x v="29"/>
    <x v="0"/>
    <x v="705"/>
    <x v="731"/>
    <x v="592"/>
    <x v="349"/>
    <x v="64"/>
    <x v="653"/>
    <x v="119"/>
    <x v="3"/>
    <x v="9"/>
    <x v="10"/>
    <x v="2"/>
    <x v="204"/>
    <x v="42"/>
    <x v="0"/>
    <x v="0"/>
    <x v="11"/>
    <x v="0"/>
    <x v="19"/>
  </r>
  <r>
    <x v="25"/>
    <x v="16"/>
    <x v="30"/>
    <x v="2"/>
    <x v="17"/>
    <x v="30"/>
    <x v="30"/>
    <x v="30"/>
    <x v="30"/>
    <x v="0"/>
    <x v="706"/>
    <x v="732"/>
    <x v="191"/>
    <x v="135"/>
    <x v="18"/>
    <x v="654"/>
    <x v="180"/>
    <x v="0"/>
    <x v="37"/>
    <x v="84"/>
    <x v="0"/>
    <x v="181"/>
    <x v="247"/>
    <x v="0"/>
    <x v="0"/>
    <x v="2"/>
    <x v="1"/>
    <x v="17"/>
  </r>
  <r>
    <x v="25"/>
    <x v="21"/>
    <x v="31"/>
    <x v="1"/>
    <x v="22"/>
    <x v="31"/>
    <x v="31"/>
    <x v="31"/>
    <x v="31"/>
    <x v="0"/>
    <x v="707"/>
    <x v="733"/>
    <x v="593"/>
    <x v="92"/>
    <x v="5"/>
    <x v="655"/>
    <x v="209"/>
    <x v="3"/>
    <x v="90"/>
    <x v="59"/>
    <x v="4"/>
    <x v="247"/>
    <x v="88"/>
    <x v="0"/>
    <x v="0"/>
    <x v="1"/>
    <x v="2"/>
    <x v="22"/>
  </r>
  <r>
    <x v="25"/>
    <x v="23"/>
    <x v="33"/>
    <x v="1"/>
    <x v="24"/>
    <x v="33"/>
    <x v="33"/>
    <x v="33"/>
    <x v="33"/>
    <x v="0"/>
    <x v="172"/>
    <x v="734"/>
    <x v="594"/>
    <x v="183"/>
    <x v="101"/>
    <x v="656"/>
    <x v="70"/>
    <x v="4"/>
    <x v="13"/>
    <x v="60"/>
    <x v="4"/>
    <x v="12"/>
    <x v="13"/>
    <x v="0"/>
    <x v="0"/>
    <x v="10"/>
    <x v="1"/>
    <x v="24"/>
  </r>
  <r>
    <x v="25"/>
    <x v="24"/>
    <x v="34"/>
    <x v="1"/>
    <x v="25"/>
    <x v="34"/>
    <x v="34"/>
    <x v="34"/>
    <x v="34"/>
    <x v="0"/>
    <x v="247"/>
    <x v="735"/>
    <x v="595"/>
    <x v="297"/>
    <x v="69"/>
    <x v="419"/>
    <x v="118"/>
    <x v="1"/>
    <x v="65"/>
    <x v="37"/>
    <x v="6"/>
    <x v="258"/>
    <x v="388"/>
    <x v="0"/>
    <x v="0"/>
    <x v="10"/>
    <x v="1"/>
    <x v="25"/>
  </r>
  <r>
    <x v="25"/>
    <x v="25"/>
    <x v="35"/>
    <x v="1"/>
    <x v="26"/>
    <x v="35"/>
    <x v="35"/>
    <x v="35"/>
    <x v="35"/>
    <x v="0"/>
    <x v="708"/>
    <x v="736"/>
    <x v="455"/>
    <x v="251"/>
    <x v="46"/>
    <x v="657"/>
    <x v="10"/>
    <x v="0"/>
    <x v="35"/>
    <x v="14"/>
    <x v="2"/>
    <x v="69"/>
    <x v="126"/>
    <x v="0"/>
    <x v="0"/>
    <x v="10"/>
    <x v="0"/>
    <x v="26"/>
  </r>
  <r>
    <x v="25"/>
    <x v="0"/>
    <x v="36"/>
    <x v="2"/>
    <x v="0"/>
    <x v="36"/>
    <x v="36"/>
    <x v="36"/>
    <x v="36"/>
    <x v="0"/>
    <x v="709"/>
    <x v="737"/>
    <x v="426"/>
    <x v="119"/>
    <x v="58"/>
    <x v="658"/>
    <x v="57"/>
    <x v="1"/>
    <x v="40"/>
    <x v="4"/>
    <x v="2"/>
    <x v="294"/>
    <x v="278"/>
    <x v="0"/>
    <x v="0"/>
    <x v="10"/>
    <x v="1"/>
    <x v="0"/>
  </r>
  <r>
    <x v="25"/>
    <x v="21"/>
    <x v="37"/>
    <x v="2"/>
    <x v="22"/>
    <x v="37"/>
    <x v="37"/>
    <x v="37"/>
    <x v="37"/>
    <x v="0"/>
    <x v="710"/>
    <x v="738"/>
    <x v="242"/>
    <x v="323"/>
    <x v="83"/>
    <x v="306"/>
    <x v="210"/>
    <x v="1"/>
    <x v="97"/>
    <x v="94"/>
    <x v="11"/>
    <x v="304"/>
    <x v="379"/>
    <x v="0"/>
    <x v="0"/>
    <x v="5"/>
    <x v="3"/>
    <x v="22"/>
  </r>
  <r>
    <x v="25"/>
    <x v="26"/>
    <x v="38"/>
    <x v="1"/>
    <x v="27"/>
    <x v="38"/>
    <x v="38"/>
    <x v="38"/>
    <x v="38"/>
    <x v="0"/>
    <x v="711"/>
    <x v="739"/>
    <x v="596"/>
    <x v="120"/>
    <x v="69"/>
    <x v="659"/>
    <x v="90"/>
    <x v="1"/>
    <x v="36"/>
    <x v="23"/>
    <x v="2"/>
    <x v="240"/>
    <x v="152"/>
    <x v="0"/>
    <x v="0"/>
    <x v="2"/>
    <x v="1"/>
    <x v="27"/>
  </r>
  <r>
    <x v="25"/>
    <x v="27"/>
    <x v="39"/>
    <x v="1"/>
    <x v="28"/>
    <x v="39"/>
    <x v="39"/>
    <x v="39"/>
    <x v="39"/>
    <x v="0"/>
    <x v="712"/>
    <x v="740"/>
    <x v="597"/>
    <x v="367"/>
    <x v="128"/>
    <x v="660"/>
    <x v="211"/>
    <x v="0"/>
    <x v="126"/>
    <x v="70"/>
    <x v="0"/>
    <x v="116"/>
    <x v="389"/>
    <x v="0"/>
    <x v="0"/>
    <x v="21"/>
    <x v="9"/>
    <x v="28"/>
  </r>
  <r>
    <x v="25"/>
    <x v="28"/>
    <x v="40"/>
    <x v="1"/>
    <x v="29"/>
    <x v="40"/>
    <x v="40"/>
    <x v="40"/>
    <x v="40"/>
    <x v="0"/>
    <x v="713"/>
    <x v="741"/>
    <x v="598"/>
    <x v="368"/>
    <x v="109"/>
    <x v="661"/>
    <x v="103"/>
    <x v="0"/>
    <x v="64"/>
    <x v="2"/>
    <x v="2"/>
    <x v="108"/>
    <x v="191"/>
    <x v="0"/>
    <x v="0"/>
    <x v="0"/>
    <x v="1"/>
    <x v="29"/>
  </r>
  <r>
    <x v="25"/>
    <x v="29"/>
    <x v="41"/>
    <x v="1"/>
    <x v="30"/>
    <x v="41"/>
    <x v="41"/>
    <x v="41"/>
    <x v="41"/>
    <x v="0"/>
    <x v="247"/>
    <x v="742"/>
    <x v="316"/>
    <x v="85"/>
    <x v="59"/>
    <x v="662"/>
    <x v="152"/>
    <x v="0"/>
    <x v="67"/>
    <x v="0"/>
    <x v="2"/>
    <x v="67"/>
    <x v="290"/>
    <x v="0"/>
    <x v="0"/>
    <x v="6"/>
    <x v="1"/>
    <x v="30"/>
  </r>
  <r>
    <x v="25"/>
    <x v="30"/>
    <x v="42"/>
    <x v="1"/>
    <x v="31"/>
    <x v="42"/>
    <x v="42"/>
    <x v="42"/>
    <x v="42"/>
    <x v="0"/>
    <x v="714"/>
    <x v="743"/>
    <x v="599"/>
    <x v="316"/>
    <x v="14"/>
    <x v="663"/>
    <x v="39"/>
    <x v="0"/>
    <x v="66"/>
    <x v="2"/>
    <x v="2"/>
    <x v="165"/>
    <x v="120"/>
    <x v="0"/>
    <x v="0"/>
    <x v="0"/>
    <x v="1"/>
    <x v="31"/>
  </r>
  <r>
    <x v="25"/>
    <x v="31"/>
    <x v="43"/>
    <x v="1"/>
    <x v="32"/>
    <x v="43"/>
    <x v="43"/>
    <x v="43"/>
    <x v="43"/>
    <x v="0"/>
    <x v="715"/>
    <x v="744"/>
    <x v="600"/>
    <x v="369"/>
    <x v="38"/>
    <x v="664"/>
    <x v="81"/>
    <x v="0"/>
    <x v="48"/>
    <x v="0"/>
    <x v="2"/>
    <x v="294"/>
    <x v="390"/>
    <x v="0"/>
    <x v="0"/>
    <x v="1"/>
    <x v="11"/>
    <x v="32"/>
  </r>
  <r>
    <x v="25"/>
    <x v="32"/>
    <x v="44"/>
    <x v="1"/>
    <x v="33"/>
    <x v="44"/>
    <x v="44"/>
    <x v="44"/>
    <x v="44"/>
    <x v="0"/>
    <x v="352"/>
    <x v="745"/>
    <x v="237"/>
    <x v="356"/>
    <x v="40"/>
    <x v="665"/>
    <x v="156"/>
    <x v="4"/>
    <x v="134"/>
    <x v="15"/>
    <x v="13"/>
    <x v="232"/>
    <x v="391"/>
    <x v="0"/>
    <x v="0"/>
    <x v="13"/>
    <x v="3"/>
    <x v="33"/>
  </r>
  <r>
    <x v="25"/>
    <x v="33"/>
    <x v="45"/>
    <x v="1"/>
    <x v="34"/>
    <x v="45"/>
    <x v="45"/>
    <x v="45"/>
    <x v="45"/>
    <x v="0"/>
    <x v="218"/>
    <x v="746"/>
    <x v="601"/>
    <x v="370"/>
    <x v="128"/>
    <x v="666"/>
    <x v="102"/>
    <x v="2"/>
    <x v="46"/>
    <x v="37"/>
    <x v="4"/>
    <x v="213"/>
    <x v="392"/>
    <x v="0"/>
    <x v="0"/>
    <x v="0"/>
    <x v="1"/>
    <x v="34"/>
  </r>
  <r>
    <x v="25"/>
    <x v="34"/>
    <x v="46"/>
    <x v="1"/>
    <x v="35"/>
    <x v="46"/>
    <x v="46"/>
    <x v="46"/>
    <x v="46"/>
    <x v="0"/>
    <x v="716"/>
    <x v="747"/>
    <x v="564"/>
    <x v="140"/>
    <x v="46"/>
    <x v="367"/>
    <x v="102"/>
    <x v="0"/>
    <x v="13"/>
    <x v="8"/>
    <x v="6"/>
    <x v="142"/>
    <x v="211"/>
    <x v="0"/>
    <x v="0"/>
    <x v="2"/>
    <x v="1"/>
    <x v="35"/>
  </r>
  <r>
    <x v="26"/>
    <x v="0"/>
    <x v="0"/>
    <x v="0"/>
    <x v="0"/>
    <x v="0"/>
    <x v="0"/>
    <x v="0"/>
    <x v="0"/>
    <x v="0"/>
    <x v="717"/>
    <x v="748"/>
    <x v="602"/>
    <x v="357"/>
    <x v="57"/>
    <x v="667"/>
    <x v="92"/>
    <x v="1"/>
    <x v="0"/>
    <x v="2"/>
    <x v="4"/>
    <x v="258"/>
    <x v="393"/>
    <x v="0"/>
    <x v="0"/>
    <x v="10"/>
    <x v="1"/>
    <x v="0"/>
  </r>
  <r>
    <x v="26"/>
    <x v="1"/>
    <x v="1"/>
    <x v="1"/>
    <x v="1"/>
    <x v="1"/>
    <x v="1"/>
    <x v="1"/>
    <x v="1"/>
    <x v="0"/>
    <x v="718"/>
    <x v="749"/>
    <x v="603"/>
    <x v="371"/>
    <x v="69"/>
    <x v="579"/>
    <x v="9"/>
    <x v="2"/>
    <x v="60"/>
    <x v="48"/>
    <x v="2"/>
    <x v="305"/>
    <x v="275"/>
    <x v="0"/>
    <x v="0"/>
    <x v="32"/>
    <x v="1"/>
    <x v="1"/>
  </r>
  <r>
    <x v="26"/>
    <x v="0"/>
    <x v="3"/>
    <x v="1"/>
    <x v="0"/>
    <x v="3"/>
    <x v="3"/>
    <x v="3"/>
    <x v="3"/>
    <x v="0"/>
    <x v="719"/>
    <x v="750"/>
    <x v="604"/>
    <x v="176"/>
    <x v="109"/>
    <x v="668"/>
    <x v="20"/>
    <x v="0"/>
    <x v="11"/>
    <x v="0"/>
    <x v="2"/>
    <x v="19"/>
    <x v="394"/>
    <x v="0"/>
    <x v="0"/>
    <x v="0"/>
    <x v="1"/>
    <x v="0"/>
  </r>
  <r>
    <x v="26"/>
    <x v="3"/>
    <x v="4"/>
    <x v="1"/>
    <x v="3"/>
    <x v="4"/>
    <x v="4"/>
    <x v="4"/>
    <x v="4"/>
    <x v="0"/>
    <x v="720"/>
    <x v="582"/>
    <x v="605"/>
    <x v="303"/>
    <x v="32"/>
    <x v="669"/>
    <x v="10"/>
    <x v="1"/>
    <x v="78"/>
    <x v="2"/>
    <x v="4"/>
    <x v="12"/>
    <x v="222"/>
    <x v="0"/>
    <x v="0"/>
    <x v="18"/>
    <x v="16"/>
    <x v="3"/>
  </r>
  <r>
    <x v="26"/>
    <x v="3"/>
    <x v="7"/>
    <x v="2"/>
    <x v="3"/>
    <x v="7"/>
    <x v="7"/>
    <x v="7"/>
    <x v="7"/>
    <x v="0"/>
    <x v="68"/>
    <x v="751"/>
    <x v="606"/>
    <x v="159"/>
    <x v="3"/>
    <x v="670"/>
    <x v="64"/>
    <x v="0"/>
    <x v="58"/>
    <x v="0"/>
    <x v="2"/>
    <x v="160"/>
    <x v="211"/>
    <x v="0"/>
    <x v="0"/>
    <x v="7"/>
    <x v="3"/>
    <x v="3"/>
  </r>
  <r>
    <x v="26"/>
    <x v="6"/>
    <x v="8"/>
    <x v="2"/>
    <x v="6"/>
    <x v="8"/>
    <x v="8"/>
    <x v="8"/>
    <x v="8"/>
    <x v="0"/>
    <x v="721"/>
    <x v="752"/>
    <x v="607"/>
    <x v="155"/>
    <x v="18"/>
    <x v="671"/>
    <x v="151"/>
    <x v="0"/>
    <x v="69"/>
    <x v="59"/>
    <x v="0"/>
    <x v="306"/>
    <x v="135"/>
    <x v="0"/>
    <x v="0"/>
    <x v="12"/>
    <x v="1"/>
    <x v="6"/>
  </r>
  <r>
    <x v="26"/>
    <x v="11"/>
    <x v="13"/>
    <x v="1"/>
    <x v="11"/>
    <x v="13"/>
    <x v="13"/>
    <x v="13"/>
    <x v="13"/>
    <x v="0"/>
    <x v="722"/>
    <x v="753"/>
    <x v="206"/>
    <x v="187"/>
    <x v="1"/>
    <x v="672"/>
    <x v="86"/>
    <x v="3"/>
    <x v="1"/>
    <x v="32"/>
    <x v="2"/>
    <x v="61"/>
    <x v="127"/>
    <x v="0"/>
    <x v="0"/>
    <x v="10"/>
    <x v="1"/>
    <x v="11"/>
  </r>
  <r>
    <x v="26"/>
    <x v="12"/>
    <x v="15"/>
    <x v="1"/>
    <x v="12"/>
    <x v="15"/>
    <x v="15"/>
    <x v="15"/>
    <x v="15"/>
    <x v="0"/>
    <x v="723"/>
    <x v="754"/>
    <x v="23"/>
    <x v="41"/>
    <x v="15"/>
    <x v="555"/>
    <x v="46"/>
    <x v="0"/>
    <x v="48"/>
    <x v="37"/>
    <x v="1"/>
    <x v="167"/>
    <x v="190"/>
    <x v="0"/>
    <x v="0"/>
    <x v="11"/>
    <x v="1"/>
    <x v="12"/>
  </r>
  <r>
    <x v="26"/>
    <x v="12"/>
    <x v="17"/>
    <x v="2"/>
    <x v="12"/>
    <x v="17"/>
    <x v="17"/>
    <x v="17"/>
    <x v="17"/>
    <x v="0"/>
    <x v="724"/>
    <x v="755"/>
    <x v="608"/>
    <x v="77"/>
    <x v="74"/>
    <x v="485"/>
    <x v="212"/>
    <x v="0"/>
    <x v="132"/>
    <x v="60"/>
    <x v="5"/>
    <x v="307"/>
    <x v="39"/>
    <x v="0"/>
    <x v="0"/>
    <x v="25"/>
    <x v="14"/>
    <x v="12"/>
  </r>
  <r>
    <x v="26"/>
    <x v="11"/>
    <x v="18"/>
    <x v="2"/>
    <x v="11"/>
    <x v="18"/>
    <x v="18"/>
    <x v="18"/>
    <x v="18"/>
    <x v="0"/>
    <x v="725"/>
    <x v="756"/>
    <x v="455"/>
    <x v="372"/>
    <x v="27"/>
    <x v="673"/>
    <x v="11"/>
    <x v="0"/>
    <x v="90"/>
    <x v="9"/>
    <x v="2"/>
    <x v="137"/>
    <x v="173"/>
    <x v="0"/>
    <x v="0"/>
    <x v="11"/>
    <x v="1"/>
    <x v="11"/>
  </r>
  <r>
    <x v="26"/>
    <x v="7"/>
    <x v="20"/>
    <x v="2"/>
    <x v="7"/>
    <x v="20"/>
    <x v="20"/>
    <x v="20"/>
    <x v="20"/>
    <x v="0"/>
    <x v="726"/>
    <x v="757"/>
    <x v="609"/>
    <x v="65"/>
    <x v="31"/>
    <x v="674"/>
    <x v="213"/>
    <x v="0"/>
    <x v="99"/>
    <x v="26"/>
    <x v="4"/>
    <x v="308"/>
    <x v="270"/>
    <x v="0"/>
    <x v="0"/>
    <x v="6"/>
    <x v="0"/>
    <x v="7"/>
  </r>
  <r>
    <x v="26"/>
    <x v="15"/>
    <x v="22"/>
    <x v="1"/>
    <x v="15"/>
    <x v="22"/>
    <x v="22"/>
    <x v="22"/>
    <x v="22"/>
    <x v="0"/>
    <x v="727"/>
    <x v="758"/>
    <x v="610"/>
    <x v="309"/>
    <x v="59"/>
    <x v="316"/>
    <x v="93"/>
    <x v="0"/>
    <x v="29"/>
    <x v="14"/>
    <x v="1"/>
    <x v="190"/>
    <x v="99"/>
    <x v="0"/>
    <x v="0"/>
    <x v="2"/>
    <x v="1"/>
    <x v="15"/>
  </r>
  <r>
    <x v="26"/>
    <x v="14"/>
    <x v="23"/>
    <x v="1"/>
    <x v="16"/>
    <x v="23"/>
    <x v="23"/>
    <x v="23"/>
    <x v="23"/>
    <x v="0"/>
    <x v="728"/>
    <x v="759"/>
    <x v="383"/>
    <x v="169"/>
    <x v="50"/>
    <x v="675"/>
    <x v="84"/>
    <x v="1"/>
    <x v="63"/>
    <x v="81"/>
    <x v="6"/>
    <x v="145"/>
    <x v="81"/>
    <x v="0"/>
    <x v="0"/>
    <x v="13"/>
    <x v="1"/>
    <x v="16"/>
  </r>
  <r>
    <x v="26"/>
    <x v="16"/>
    <x v="24"/>
    <x v="1"/>
    <x v="17"/>
    <x v="24"/>
    <x v="24"/>
    <x v="24"/>
    <x v="24"/>
    <x v="0"/>
    <x v="729"/>
    <x v="760"/>
    <x v="611"/>
    <x v="293"/>
    <x v="104"/>
    <x v="676"/>
    <x v="125"/>
    <x v="4"/>
    <x v="10"/>
    <x v="71"/>
    <x v="7"/>
    <x v="309"/>
    <x v="133"/>
    <x v="0"/>
    <x v="0"/>
    <x v="18"/>
    <x v="1"/>
    <x v="17"/>
  </r>
  <r>
    <x v="26"/>
    <x v="18"/>
    <x v="26"/>
    <x v="1"/>
    <x v="19"/>
    <x v="26"/>
    <x v="26"/>
    <x v="26"/>
    <x v="26"/>
    <x v="0"/>
    <x v="730"/>
    <x v="761"/>
    <x v="612"/>
    <x v="285"/>
    <x v="43"/>
    <x v="677"/>
    <x v="204"/>
    <x v="0"/>
    <x v="19"/>
    <x v="23"/>
    <x v="2"/>
    <x v="310"/>
    <x v="395"/>
    <x v="0"/>
    <x v="0"/>
    <x v="11"/>
    <x v="1"/>
    <x v="19"/>
  </r>
  <r>
    <x v="26"/>
    <x v="19"/>
    <x v="27"/>
    <x v="1"/>
    <x v="20"/>
    <x v="27"/>
    <x v="27"/>
    <x v="27"/>
    <x v="27"/>
    <x v="0"/>
    <x v="731"/>
    <x v="762"/>
    <x v="613"/>
    <x v="62"/>
    <x v="114"/>
    <x v="678"/>
    <x v="47"/>
    <x v="0"/>
    <x v="50"/>
    <x v="60"/>
    <x v="2"/>
    <x v="294"/>
    <x v="152"/>
    <x v="0"/>
    <x v="0"/>
    <x v="3"/>
    <x v="1"/>
    <x v="20"/>
  </r>
  <r>
    <x v="26"/>
    <x v="20"/>
    <x v="28"/>
    <x v="1"/>
    <x v="21"/>
    <x v="28"/>
    <x v="28"/>
    <x v="28"/>
    <x v="28"/>
    <x v="0"/>
    <x v="732"/>
    <x v="763"/>
    <x v="528"/>
    <x v="373"/>
    <x v="5"/>
    <x v="679"/>
    <x v="91"/>
    <x v="0"/>
    <x v="88"/>
    <x v="37"/>
    <x v="2"/>
    <x v="94"/>
    <x v="228"/>
    <x v="0"/>
    <x v="0"/>
    <x v="7"/>
    <x v="1"/>
    <x v="21"/>
  </r>
  <r>
    <x v="26"/>
    <x v="18"/>
    <x v="29"/>
    <x v="2"/>
    <x v="19"/>
    <x v="29"/>
    <x v="29"/>
    <x v="29"/>
    <x v="29"/>
    <x v="0"/>
    <x v="733"/>
    <x v="764"/>
    <x v="614"/>
    <x v="147"/>
    <x v="111"/>
    <x v="680"/>
    <x v="201"/>
    <x v="0"/>
    <x v="34"/>
    <x v="68"/>
    <x v="4"/>
    <x v="123"/>
    <x v="179"/>
    <x v="0"/>
    <x v="0"/>
    <x v="2"/>
    <x v="2"/>
    <x v="19"/>
  </r>
  <r>
    <x v="26"/>
    <x v="16"/>
    <x v="30"/>
    <x v="2"/>
    <x v="17"/>
    <x v="30"/>
    <x v="30"/>
    <x v="30"/>
    <x v="30"/>
    <x v="0"/>
    <x v="734"/>
    <x v="765"/>
    <x v="30"/>
    <x v="374"/>
    <x v="84"/>
    <x v="681"/>
    <x v="214"/>
    <x v="0"/>
    <x v="48"/>
    <x v="83"/>
    <x v="2"/>
    <x v="311"/>
    <x v="301"/>
    <x v="0"/>
    <x v="0"/>
    <x v="10"/>
    <x v="1"/>
    <x v="17"/>
  </r>
  <r>
    <x v="26"/>
    <x v="21"/>
    <x v="31"/>
    <x v="1"/>
    <x v="22"/>
    <x v="31"/>
    <x v="31"/>
    <x v="31"/>
    <x v="31"/>
    <x v="0"/>
    <x v="735"/>
    <x v="766"/>
    <x v="615"/>
    <x v="238"/>
    <x v="10"/>
    <x v="682"/>
    <x v="215"/>
    <x v="1"/>
    <x v="71"/>
    <x v="84"/>
    <x v="1"/>
    <x v="83"/>
    <x v="107"/>
    <x v="0"/>
    <x v="0"/>
    <x v="7"/>
    <x v="1"/>
    <x v="22"/>
  </r>
  <r>
    <x v="26"/>
    <x v="23"/>
    <x v="33"/>
    <x v="1"/>
    <x v="24"/>
    <x v="33"/>
    <x v="33"/>
    <x v="33"/>
    <x v="33"/>
    <x v="0"/>
    <x v="736"/>
    <x v="767"/>
    <x v="391"/>
    <x v="259"/>
    <x v="116"/>
    <x v="683"/>
    <x v="68"/>
    <x v="0"/>
    <x v="13"/>
    <x v="42"/>
    <x v="1"/>
    <x v="106"/>
    <x v="196"/>
    <x v="0"/>
    <x v="0"/>
    <x v="10"/>
    <x v="1"/>
    <x v="24"/>
  </r>
  <r>
    <x v="26"/>
    <x v="24"/>
    <x v="34"/>
    <x v="1"/>
    <x v="25"/>
    <x v="34"/>
    <x v="34"/>
    <x v="34"/>
    <x v="34"/>
    <x v="0"/>
    <x v="737"/>
    <x v="768"/>
    <x v="404"/>
    <x v="2"/>
    <x v="51"/>
    <x v="684"/>
    <x v="41"/>
    <x v="1"/>
    <x v="0"/>
    <x v="36"/>
    <x v="1"/>
    <x v="56"/>
    <x v="157"/>
    <x v="0"/>
    <x v="0"/>
    <x v="2"/>
    <x v="0"/>
    <x v="25"/>
  </r>
  <r>
    <x v="26"/>
    <x v="25"/>
    <x v="35"/>
    <x v="1"/>
    <x v="26"/>
    <x v="35"/>
    <x v="35"/>
    <x v="35"/>
    <x v="35"/>
    <x v="0"/>
    <x v="738"/>
    <x v="769"/>
    <x v="616"/>
    <x v="224"/>
    <x v="46"/>
    <x v="685"/>
    <x v="17"/>
    <x v="0"/>
    <x v="3"/>
    <x v="17"/>
    <x v="1"/>
    <x v="14"/>
    <x v="341"/>
    <x v="0"/>
    <x v="0"/>
    <x v="10"/>
    <x v="1"/>
    <x v="26"/>
  </r>
  <r>
    <x v="26"/>
    <x v="0"/>
    <x v="36"/>
    <x v="2"/>
    <x v="0"/>
    <x v="36"/>
    <x v="36"/>
    <x v="36"/>
    <x v="36"/>
    <x v="0"/>
    <x v="739"/>
    <x v="770"/>
    <x v="180"/>
    <x v="119"/>
    <x v="129"/>
    <x v="686"/>
    <x v="169"/>
    <x v="0"/>
    <x v="84"/>
    <x v="36"/>
    <x v="1"/>
    <x v="137"/>
    <x v="236"/>
    <x v="0"/>
    <x v="0"/>
    <x v="2"/>
    <x v="0"/>
    <x v="0"/>
  </r>
  <r>
    <x v="26"/>
    <x v="21"/>
    <x v="37"/>
    <x v="2"/>
    <x v="22"/>
    <x v="37"/>
    <x v="37"/>
    <x v="37"/>
    <x v="37"/>
    <x v="0"/>
    <x v="740"/>
    <x v="771"/>
    <x v="617"/>
    <x v="39"/>
    <x v="17"/>
    <x v="687"/>
    <x v="216"/>
    <x v="4"/>
    <x v="53"/>
    <x v="93"/>
    <x v="0"/>
    <x v="312"/>
    <x v="396"/>
    <x v="0"/>
    <x v="0"/>
    <x v="3"/>
    <x v="3"/>
    <x v="22"/>
  </r>
  <r>
    <x v="26"/>
    <x v="26"/>
    <x v="38"/>
    <x v="1"/>
    <x v="27"/>
    <x v="38"/>
    <x v="38"/>
    <x v="38"/>
    <x v="38"/>
    <x v="0"/>
    <x v="741"/>
    <x v="772"/>
    <x v="618"/>
    <x v="375"/>
    <x v="51"/>
    <x v="688"/>
    <x v="19"/>
    <x v="0"/>
    <x v="51"/>
    <x v="24"/>
    <x v="2"/>
    <x v="137"/>
    <x v="232"/>
    <x v="0"/>
    <x v="0"/>
    <x v="11"/>
    <x v="0"/>
    <x v="27"/>
  </r>
  <r>
    <x v="26"/>
    <x v="27"/>
    <x v="39"/>
    <x v="1"/>
    <x v="28"/>
    <x v="39"/>
    <x v="39"/>
    <x v="39"/>
    <x v="39"/>
    <x v="0"/>
    <x v="742"/>
    <x v="773"/>
    <x v="619"/>
    <x v="190"/>
    <x v="128"/>
    <x v="689"/>
    <x v="217"/>
    <x v="0"/>
    <x v="100"/>
    <x v="81"/>
    <x v="0"/>
    <x v="36"/>
    <x v="397"/>
    <x v="0"/>
    <x v="0"/>
    <x v="13"/>
    <x v="13"/>
    <x v="28"/>
  </r>
  <r>
    <x v="26"/>
    <x v="28"/>
    <x v="40"/>
    <x v="1"/>
    <x v="29"/>
    <x v="40"/>
    <x v="40"/>
    <x v="40"/>
    <x v="40"/>
    <x v="0"/>
    <x v="743"/>
    <x v="774"/>
    <x v="104"/>
    <x v="376"/>
    <x v="4"/>
    <x v="690"/>
    <x v="71"/>
    <x v="0"/>
    <x v="66"/>
    <x v="2"/>
    <x v="2"/>
    <x v="91"/>
    <x v="398"/>
    <x v="0"/>
    <x v="0"/>
    <x v="0"/>
    <x v="0"/>
    <x v="29"/>
  </r>
  <r>
    <x v="26"/>
    <x v="29"/>
    <x v="41"/>
    <x v="1"/>
    <x v="30"/>
    <x v="41"/>
    <x v="41"/>
    <x v="41"/>
    <x v="41"/>
    <x v="0"/>
    <x v="744"/>
    <x v="775"/>
    <x v="620"/>
    <x v="377"/>
    <x v="38"/>
    <x v="27"/>
    <x v="104"/>
    <x v="0"/>
    <x v="67"/>
    <x v="17"/>
    <x v="2"/>
    <x v="139"/>
    <x v="191"/>
    <x v="0"/>
    <x v="0"/>
    <x v="8"/>
    <x v="1"/>
    <x v="30"/>
  </r>
  <r>
    <x v="26"/>
    <x v="30"/>
    <x v="42"/>
    <x v="1"/>
    <x v="31"/>
    <x v="42"/>
    <x v="42"/>
    <x v="42"/>
    <x v="42"/>
    <x v="0"/>
    <x v="745"/>
    <x v="776"/>
    <x v="621"/>
    <x v="275"/>
    <x v="28"/>
    <x v="691"/>
    <x v="80"/>
    <x v="0"/>
    <x v="54"/>
    <x v="2"/>
    <x v="2"/>
    <x v="233"/>
    <x v="390"/>
    <x v="0"/>
    <x v="0"/>
    <x v="0"/>
    <x v="1"/>
    <x v="31"/>
  </r>
  <r>
    <x v="26"/>
    <x v="31"/>
    <x v="43"/>
    <x v="1"/>
    <x v="32"/>
    <x v="43"/>
    <x v="43"/>
    <x v="43"/>
    <x v="43"/>
    <x v="0"/>
    <x v="746"/>
    <x v="777"/>
    <x v="622"/>
    <x v="378"/>
    <x v="76"/>
    <x v="692"/>
    <x v="19"/>
    <x v="0"/>
    <x v="85"/>
    <x v="0"/>
    <x v="3"/>
    <x v="132"/>
    <x v="246"/>
    <x v="0"/>
    <x v="0"/>
    <x v="8"/>
    <x v="11"/>
    <x v="32"/>
  </r>
  <r>
    <x v="26"/>
    <x v="32"/>
    <x v="44"/>
    <x v="1"/>
    <x v="33"/>
    <x v="44"/>
    <x v="44"/>
    <x v="44"/>
    <x v="44"/>
    <x v="0"/>
    <x v="747"/>
    <x v="778"/>
    <x v="623"/>
    <x v="194"/>
    <x v="39"/>
    <x v="693"/>
    <x v="46"/>
    <x v="0"/>
    <x v="44"/>
    <x v="15"/>
    <x v="6"/>
    <x v="313"/>
    <x v="315"/>
    <x v="0"/>
    <x v="0"/>
    <x v="20"/>
    <x v="2"/>
    <x v="33"/>
  </r>
  <r>
    <x v="26"/>
    <x v="33"/>
    <x v="45"/>
    <x v="1"/>
    <x v="34"/>
    <x v="45"/>
    <x v="45"/>
    <x v="45"/>
    <x v="45"/>
    <x v="0"/>
    <x v="748"/>
    <x v="779"/>
    <x v="624"/>
    <x v="379"/>
    <x v="128"/>
    <x v="694"/>
    <x v="17"/>
    <x v="4"/>
    <x v="77"/>
    <x v="17"/>
    <x v="2"/>
    <x v="21"/>
    <x v="399"/>
    <x v="0"/>
    <x v="0"/>
    <x v="2"/>
    <x v="1"/>
    <x v="34"/>
  </r>
  <r>
    <x v="26"/>
    <x v="34"/>
    <x v="46"/>
    <x v="1"/>
    <x v="35"/>
    <x v="46"/>
    <x v="46"/>
    <x v="46"/>
    <x v="46"/>
    <x v="0"/>
    <x v="749"/>
    <x v="780"/>
    <x v="343"/>
    <x v="226"/>
    <x v="16"/>
    <x v="114"/>
    <x v="102"/>
    <x v="1"/>
    <x v="29"/>
    <x v="15"/>
    <x v="3"/>
    <x v="76"/>
    <x v="336"/>
    <x v="0"/>
    <x v="0"/>
    <x v="3"/>
    <x v="0"/>
    <x v="35"/>
  </r>
  <r>
    <x v="27"/>
    <x v="0"/>
    <x v="0"/>
    <x v="0"/>
    <x v="0"/>
    <x v="0"/>
    <x v="0"/>
    <x v="0"/>
    <x v="0"/>
    <x v="0"/>
    <x v="750"/>
    <x v="781"/>
    <x v="119"/>
    <x v="324"/>
    <x v="87"/>
    <x v="695"/>
    <x v="82"/>
    <x v="0"/>
    <x v="29"/>
    <x v="37"/>
    <x v="0"/>
    <x v="24"/>
    <x v="400"/>
    <x v="0"/>
    <x v="0"/>
    <x v="18"/>
    <x v="1"/>
    <x v="0"/>
  </r>
  <r>
    <x v="27"/>
    <x v="1"/>
    <x v="1"/>
    <x v="1"/>
    <x v="1"/>
    <x v="1"/>
    <x v="1"/>
    <x v="1"/>
    <x v="1"/>
    <x v="0"/>
    <x v="751"/>
    <x v="782"/>
    <x v="625"/>
    <x v="104"/>
    <x v="69"/>
    <x v="696"/>
    <x v="197"/>
    <x v="0"/>
    <x v="11"/>
    <x v="95"/>
    <x v="3"/>
    <x v="162"/>
    <x v="60"/>
    <x v="0"/>
    <x v="0"/>
    <x v="10"/>
    <x v="1"/>
    <x v="1"/>
  </r>
  <r>
    <x v="27"/>
    <x v="0"/>
    <x v="3"/>
    <x v="1"/>
    <x v="0"/>
    <x v="3"/>
    <x v="3"/>
    <x v="3"/>
    <x v="3"/>
    <x v="0"/>
    <x v="752"/>
    <x v="783"/>
    <x v="204"/>
    <x v="261"/>
    <x v="47"/>
    <x v="376"/>
    <x v="4"/>
    <x v="0"/>
    <x v="88"/>
    <x v="14"/>
    <x v="1"/>
    <x v="185"/>
    <x v="401"/>
    <x v="0"/>
    <x v="0"/>
    <x v="2"/>
    <x v="1"/>
    <x v="0"/>
  </r>
  <r>
    <x v="27"/>
    <x v="3"/>
    <x v="4"/>
    <x v="1"/>
    <x v="3"/>
    <x v="4"/>
    <x v="4"/>
    <x v="4"/>
    <x v="4"/>
    <x v="0"/>
    <x v="753"/>
    <x v="784"/>
    <x v="232"/>
    <x v="380"/>
    <x v="32"/>
    <x v="697"/>
    <x v="24"/>
    <x v="1"/>
    <x v="68"/>
    <x v="14"/>
    <x v="4"/>
    <x v="58"/>
    <x v="402"/>
    <x v="0"/>
    <x v="0"/>
    <x v="16"/>
    <x v="14"/>
    <x v="3"/>
  </r>
  <r>
    <x v="27"/>
    <x v="3"/>
    <x v="7"/>
    <x v="2"/>
    <x v="3"/>
    <x v="7"/>
    <x v="7"/>
    <x v="7"/>
    <x v="7"/>
    <x v="0"/>
    <x v="754"/>
    <x v="785"/>
    <x v="201"/>
    <x v="82"/>
    <x v="89"/>
    <x v="698"/>
    <x v="98"/>
    <x v="0"/>
    <x v="59"/>
    <x v="37"/>
    <x v="1"/>
    <x v="94"/>
    <x v="74"/>
    <x v="0"/>
    <x v="0"/>
    <x v="0"/>
    <x v="15"/>
    <x v="3"/>
  </r>
  <r>
    <x v="27"/>
    <x v="6"/>
    <x v="8"/>
    <x v="2"/>
    <x v="6"/>
    <x v="8"/>
    <x v="8"/>
    <x v="8"/>
    <x v="8"/>
    <x v="0"/>
    <x v="755"/>
    <x v="786"/>
    <x v="86"/>
    <x v="19"/>
    <x v="78"/>
    <x v="699"/>
    <x v="166"/>
    <x v="4"/>
    <x v="135"/>
    <x v="67"/>
    <x v="3"/>
    <x v="255"/>
    <x v="126"/>
    <x v="0"/>
    <x v="0"/>
    <x v="20"/>
    <x v="16"/>
    <x v="6"/>
  </r>
  <r>
    <x v="27"/>
    <x v="7"/>
    <x v="9"/>
    <x v="1"/>
    <x v="7"/>
    <x v="9"/>
    <x v="9"/>
    <x v="9"/>
    <x v="9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7"/>
  </r>
  <r>
    <x v="27"/>
    <x v="11"/>
    <x v="13"/>
    <x v="1"/>
    <x v="11"/>
    <x v="13"/>
    <x v="13"/>
    <x v="13"/>
    <x v="13"/>
    <x v="0"/>
    <x v="757"/>
    <x v="788"/>
    <x v="65"/>
    <x v="290"/>
    <x v="62"/>
    <x v="701"/>
    <x v="24"/>
    <x v="0"/>
    <x v="50"/>
    <x v="22"/>
    <x v="1"/>
    <x v="30"/>
    <x v="190"/>
    <x v="0"/>
    <x v="0"/>
    <x v="11"/>
    <x v="1"/>
    <x v="11"/>
  </r>
  <r>
    <x v="27"/>
    <x v="12"/>
    <x v="15"/>
    <x v="1"/>
    <x v="12"/>
    <x v="15"/>
    <x v="15"/>
    <x v="15"/>
    <x v="15"/>
    <x v="0"/>
    <x v="758"/>
    <x v="789"/>
    <x v="627"/>
    <x v="275"/>
    <x v="15"/>
    <x v="702"/>
    <x v="108"/>
    <x v="0"/>
    <x v="81"/>
    <x v="0"/>
    <x v="4"/>
    <x v="161"/>
    <x v="173"/>
    <x v="0"/>
    <x v="0"/>
    <x v="3"/>
    <x v="0"/>
    <x v="12"/>
  </r>
  <r>
    <x v="27"/>
    <x v="12"/>
    <x v="17"/>
    <x v="2"/>
    <x v="12"/>
    <x v="17"/>
    <x v="17"/>
    <x v="17"/>
    <x v="17"/>
    <x v="0"/>
    <x v="759"/>
    <x v="790"/>
    <x v="628"/>
    <x v="96"/>
    <x v="53"/>
    <x v="72"/>
    <x v="218"/>
    <x v="0"/>
    <x v="136"/>
    <x v="32"/>
    <x v="10"/>
    <x v="314"/>
    <x v="139"/>
    <x v="0"/>
    <x v="0"/>
    <x v="9"/>
    <x v="5"/>
    <x v="12"/>
  </r>
  <r>
    <x v="27"/>
    <x v="11"/>
    <x v="18"/>
    <x v="2"/>
    <x v="11"/>
    <x v="18"/>
    <x v="18"/>
    <x v="18"/>
    <x v="18"/>
    <x v="0"/>
    <x v="760"/>
    <x v="791"/>
    <x v="629"/>
    <x v="1"/>
    <x v="30"/>
    <x v="703"/>
    <x v="107"/>
    <x v="0"/>
    <x v="25"/>
    <x v="10"/>
    <x v="2"/>
    <x v="120"/>
    <x v="298"/>
    <x v="0"/>
    <x v="0"/>
    <x v="18"/>
    <x v="1"/>
    <x v="11"/>
  </r>
  <r>
    <x v="27"/>
    <x v="7"/>
    <x v="20"/>
    <x v="2"/>
    <x v="7"/>
    <x v="20"/>
    <x v="20"/>
    <x v="20"/>
    <x v="20"/>
    <x v="0"/>
    <x v="761"/>
    <x v="792"/>
    <x v="221"/>
    <x v="149"/>
    <x v="81"/>
    <x v="704"/>
    <x v="219"/>
    <x v="1"/>
    <x v="113"/>
    <x v="78"/>
    <x v="6"/>
    <x v="315"/>
    <x v="326"/>
    <x v="0"/>
    <x v="0"/>
    <x v="2"/>
    <x v="1"/>
    <x v="7"/>
  </r>
  <r>
    <x v="27"/>
    <x v="15"/>
    <x v="22"/>
    <x v="1"/>
    <x v="15"/>
    <x v="22"/>
    <x v="22"/>
    <x v="22"/>
    <x v="22"/>
    <x v="0"/>
    <x v="762"/>
    <x v="793"/>
    <x v="630"/>
    <x v="9"/>
    <x v="50"/>
    <x v="705"/>
    <x v="11"/>
    <x v="0"/>
    <x v="0"/>
    <x v="14"/>
    <x v="2"/>
    <x v="80"/>
    <x v="117"/>
    <x v="0"/>
    <x v="0"/>
    <x v="0"/>
    <x v="1"/>
    <x v="15"/>
  </r>
  <r>
    <x v="27"/>
    <x v="14"/>
    <x v="23"/>
    <x v="1"/>
    <x v="16"/>
    <x v="23"/>
    <x v="23"/>
    <x v="23"/>
    <x v="23"/>
    <x v="0"/>
    <x v="763"/>
    <x v="794"/>
    <x v="631"/>
    <x v="245"/>
    <x v="62"/>
    <x v="706"/>
    <x v="14"/>
    <x v="4"/>
    <x v="26"/>
    <x v="71"/>
    <x v="3"/>
    <x v="16"/>
    <x v="297"/>
    <x v="0"/>
    <x v="0"/>
    <x v="20"/>
    <x v="1"/>
    <x v="16"/>
  </r>
  <r>
    <x v="27"/>
    <x v="16"/>
    <x v="24"/>
    <x v="1"/>
    <x v="17"/>
    <x v="24"/>
    <x v="24"/>
    <x v="24"/>
    <x v="24"/>
    <x v="0"/>
    <x v="764"/>
    <x v="795"/>
    <x v="632"/>
    <x v="110"/>
    <x v="104"/>
    <x v="707"/>
    <x v="109"/>
    <x v="0"/>
    <x v="59"/>
    <x v="89"/>
    <x v="3"/>
    <x v="35"/>
    <x v="329"/>
    <x v="0"/>
    <x v="0"/>
    <x v="3"/>
    <x v="1"/>
    <x v="17"/>
  </r>
  <r>
    <x v="27"/>
    <x v="18"/>
    <x v="26"/>
    <x v="1"/>
    <x v="19"/>
    <x v="26"/>
    <x v="26"/>
    <x v="26"/>
    <x v="26"/>
    <x v="0"/>
    <x v="765"/>
    <x v="796"/>
    <x v="146"/>
    <x v="235"/>
    <x v="57"/>
    <x v="708"/>
    <x v="109"/>
    <x v="0"/>
    <x v="13"/>
    <x v="33"/>
    <x v="1"/>
    <x v="204"/>
    <x v="302"/>
    <x v="0"/>
    <x v="0"/>
    <x v="18"/>
    <x v="1"/>
    <x v="19"/>
  </r>
  <r>
    <x v="27"/>
    <x v="19"/>
    <x v="27"/>
    <x v="1"/>
    <x v="20"/>
    <x v="27"/>
    <x v="27"/>
    <x v="27"/>
    <x v="27"/>
    <x v="0"/>
    <x v="766"/>
    <x v="797"/>
    <x v="633"/>
    <x v="382"/>
    <x v="120"/>
    <x v="709"/>
    <x v="1"/>
    <x v="0"/>
    <x v="90"/>
    <x v="15"/>
    <x v="2"/>
    <x v="212"/>
    <x v="248"/>
    <x v="0"/>
    <x v="0"/>
    <x v="21"/>
    <x v="1"/>
    <x v="20"/>
  </r>
  <r>
    <x v="27"/>
    <x v="20"/>
    <x v="28"/>
    <x v="1"/>
    <x v="21"/>
    <x v="28"/>
    <x v="28"/>
    <x v="28"/>
    <x v="28"/>
    <x v="0"/>
    <x v="767"/>
    <x v="798"/>
    <x v="503"/>
    <x v="154"/>
    <x v="46"/>
    <x v="133"/>
    <x v="38"/>
    <x v="0"/>
    <x v="33"/>
    <x v="22"/>
    <x v="1"/>
    <x v="80"/>
    <x v="377"/>
    <x v="0"/>
    <x v="0"/>
    <x v="0"/>
    <x v="11"/>
    <x v="21"/>
  </r>
  <r>
    <x v="27"/>
    <x v="18"/>
    <x v="29"/>
    <x v="2"/>
    <x v="19"/>
    <x v="29"/>
    <x v="29"/>
    <x v="29"/>
    <x v="29"/>
    <x v="0"/>
    <x v="768"/>
    <x v="799"/>
    <x v="26"/>
    <x v="61"/>
    <x v="115"/>
    <x v="710"/>
    <x v="123"/>
    <x v="0"/>
    <x v="51"/>
    <x v="29"/>
    <x v="2"/>
    <x v="316"/>
    <x v="253"/>
    <x v="0"/>
    <x v="0"/>
    <x v="18"/>
    <x v="1"/>
    <x v="19"/>
  </r>
  <r>
    <x v="27"/>
    <x v="16"/>
    <x v="30"/>
    <x v="2"/>
    <x v="17"/>
    <x v="30"/>
    <x v="30"/>
    <x v="30"/>
    <x v="30"/>
    <x v="0"/>
    <x v="769"/>
    <x v="800"/>
    <x v="634"/>
    <x v="235"/>
    <x v="80"/>
    <x v="711"/>
    <x v="172"/>
    <x v="0"/>
    <x v="49"/>
    <x v="80"/>
    <x v="1"/>
    <x v="317"/>
    <x v="330"/>
    <x v="0"/>
    <x v="0"/>
    <x v="3"/>
    <x v="1"/>
    <x v="17"/>
  </r>
  <r>
    <x v="27"/>
    <x v="21"/>
    <x v="31"/>
    <x v="1"/>
    <x v="22"/>
    <x v="31"/>
    <x v="31"/>
    <x v="31"/>
    <x v="31"/>
    <x v="0"/>
    <x v="770"/>
    <x v="801"/>
    <x v="635"/>
    <x v="383"/>
    <x v="10"/>
    <x v="712"/>
    <x v="42"/>
    <x v="1"/>
    <x v="40"/>
    <x v="28"/>
    <x v="1"/>
    <x v="73"/>
    <x v="140"/>
    <x v="0"/>
    <x v="0"/>
    <x v="10"/>
    <x v="0"/>
    <x v="22"/>
  </r>
  <r>
    <x v="27"/>
    <x v="23"/>
    <x v="33"/>
    <x v="1"/>
    <x v="24"/>
    <x v="33"/>
    <x v="33"/>
    <x v="33"/>
    <x v="33"/>
    <x v="0"/>
    <x v="771"/>
    <x v="802"/>
    <x v="635"/>
    <x v="314"/>
    <x v="101"/>
    <x v="713"/>
    <x v="169"/>
    <x v="0"/>
    <x v="67"/>
    <x v="50"/>
    <x v="4"/>
    <x v="59"/>
    <x v="131"/>
    <x v="0"/>
    <x v="0"/>
    <x v="18"/>
    <x v="1"/>
    <x v="24"/>
  </r>
  <r>
    <x v="27"/>
    <x v="24"/>
    <x v="34"/>
    <x v="1"/>
    <x v="25"/>
    <x v="34"/>
    <x v="34"/>
    <x v="34"/>
    <x v="34"/>
    <x v="0"/>
    <x v="123"/>
    <x v="803"/>
    <x v="518"/>
    <x v="65"/>
    <x v="38"/>
    <x v="714"/>
    <x v="10"/>
    <x v="0"/>
    <x v="88"/>
    <x v="8"/>
    <x v="4"/>
    <x v="11"/>
    <x v="236"/>
    <x v="0"/>
    <x v="0"/>
    <x v="7"/>
    <x v="1"/>
    <x v="25"/>
  </r>
  <r>
    <x v="27"/>
    <x v="25"/>
    <x v="35"/>
    <x v="1"/>
    <x v="26"/>
    <x v="35"/>
    <x v="35"/>
    <x v="35"/>
    <x v="35"/>
    <x v="0"/>
    <x v="772"/>
    <x v="804"/>
    <x v="636"/>
    <x v="107"/>
    <x v="31"/>
    <x v="715"/>
    <x v="11"/>
    <x v="0"/>
    <x v="1"/>
    <x v="14"/>
    <x v="4"/>
    <x v="50"/>
    <x v="325"/>
    <x v="0"/>
    <x v="0"/>
    <x v="11"/>
    <x v="1"/>
    <x v="26"/>
  </r>
  <r>
    <x v="27"/>
    <x v="0"/>
    <x v="36"/>
    <x v="2"/>
    <x v="0"/>
    <x v="36"/>
    <x v="36"/>
    <x v="36"/>
    <x v="36"/>
    <x v="0"/>
    <x v="773"/>
    <x v="805"/>
    <x v="61"/>
    <x v="384"/>
    <x v="131"/>
    <x v="716"/>
    <x v="91"/>
    <x v="4"/>
    <x v="68"/>
    <x v="37"/>
    <x v="4"/>
    <x v="30"/>
    <x v="403"/>
    <x v="0"/>
    <x v="0"/>
    <x v="10"/>
    <x v="1"/>
    <x v="0"/>
  </r>
  <r>
    <x v="27"/>
    <x v="21"/>
    <x v="37"/>
    <x v="2"/>
    <x v="22"/>
    <x v="37"/>
    <x v="37"/>
    <x v="37"/>
    <x v="37"/>
    <x v="0"/>
    <x v="774"/>
    <x v="806"/>
    <x v="637"/>
    <x v="240"/>
    <x v="74"/>
    <x v="717"/>
    <x v="153"/>
    <x v="4"/>
    <x v="137"/>
    <x v="62"/>
    <x v="5"/>
    <x v="34"/>
    <x v="404"/>
    <x v="0"/>
    <x v="0"/>
    <x v="7"/>
    <x v="0"/>
    <x v="22"/>
  </r>
  <r>
    <x v="27"/>
    <x v="26"/>
    <x v="38"/>
    <x v="1"/>
    <x v="27"/>
    <x v="38"/>
    <x v="38"/>
    <x v="38"/>
    <x v="38"/>
    <x v="0"/>
    <x v="775"/>
    <x v="807"/>
    <x v="638"/>
    <x v="385"/>
    <x v="69"/>
    <x v="718"/>
    <x v="81"/>
    <x v="0"/>
    <x v="51"/>
    <x v="60"/>
    <x v="4"/>
    <x v="61"/>
    <x v="81"/>
    <x v="0"/>
    <x v="0"/>
    <x v="7"/>
    <x v="1"/>
    <x v="27"/>
  </r>
  <r>
    <x v="27"/>
    <x v="27"/>
    <x v="39"/>
    <x v="1"/>
    <x v="28"/>
    <x v="39"/>
    <x v="39"/>
    <x v="39"/>
    <x v="39"/>
    <x v="0"/>
    <x v="776"/>
    <x v="808"/>
    <x v="639"/>
    <x v="200"/>
    <x v="126"/>
    <x v="719"/>
    <x v="184"/>
    <x v="1"/>
    <x v="5"/>
    <x v="35"/>
    <x v="3"/>
    <x v="318"/>
    <x v="405"/>
    <x v="0"/>
    <x v="0"/>
    <x v="21"/>
    <x v="18"/>
    <x v="28"/>
  </r>
  <r>
    <x v="27"/>
    <x v="28"/>
    <x v="40"/>
    <x v="1"/>
    <x v="29"/>
    <x v="40"/>
    <x v="40"/>
    <x v="40"/>
    <x v="40"/>
    <x v="0"/>
    <x v="777"/>
    <x v="809"/>
    <x v="640"/>
    <x v="383"/>
    <x v="27"/>
    <x v="720"/>
    <x v="5"/>
    <x v="0"/>
    <x v="64"/>
    <x v="2"/>
    <x v="2"/>
    <x v="201"/>
    <x v="406"/>
    <x v="0"/>
    <x v="0"/>
    <x v="0"/>
    <x v="1"/>
    <x v="29"/>
  </r>
  <r>
    <x v="27"/>
    <x v="29"/>
    <x v="41"/>
    <x v="1"/>
    <x v="30"/>
    <x v="41"/>
    <x v="41"/>
    <x v="41"/>
    <x v="41"/>
    <x v="0"/>
    <x v="778"/>
    <x v="810"/>
    <x v="641"/>
    <x v="314"/>
    <x v="40"/>
    <x v="117"/>
    <x v="75"/>
    <x v="0"/>
    <x v="3"/>
    <x v="17"/>
    <x v="2"/>
    <x v="137"/>
    <x v="300"/>
    <x v="0"/>
    <x v="0"/>
    <x v="21"/>
    <x v="1"/>
    <x v="30"/>
  </r>
  <r>
    <x v="27"/>
    <x v="30"/>
    <x v="42"/>
    <x v="1"/>
    <x v="31"/>
    <x v="42"/>
    <x v="42"/>
    <x v="42"/>
    <x v="42"/>
    <x v="0"/>
    <x v="779"/>
    <x v="811"/>
    <x v="642"/>
    <x v="386"/>
    <x v="15"/>
    <x v="584"/>
    <x v="79"/>
    <x v="0"/>
    <x v="98"/>
    <x v="2"/>
    <x v="2"/>
    <x v="81"/>
    <x v="288"/>
    <x v="0"/>
    <x v="0"/>
    <x v="0"/>
    <x v="1"/>
    <x v="31"/>
  </r>
  <r>
    <x v="27"/>
    <x v="31"/>
    <x v="43"/>
    <x v="1"/>
    <x v="32"/>
    <x v="43"/>
    <x v="43"/>
    <x v="43"/>
    <x v="43"/>
    <x v="0"/>
    <x v="780"/>
    <x v="812"/>
    <x v="447"/>
    <x v="31"/>
    <x v="38"/>
    <x v="721"/>
    <x v="169"/>
    <x v="0"/>
    <x v="26"/>
    <x v="14"/>
    <x v="6"/>
    <x v="144"/>
    <x v="219"/>
    <x v="0"/>
    <x v="0"/>
    <x v="13"/>
    <x v="16"/>
    <x v="32"/>
  </r>
  <r>
    <x v="27"/>
    <x v="32"/>
    <x v="44"/>
    <x v="1"/>
    <x v="33"/>
    <x v="44"/>
    <x v="44"/>
    <x v="44"/>
    <x v="44"/>
    <x v="0"/>
    <x v="781"/>
    <x v="813"/>
    <x v="643"/>
    <x v="387"/>
    <x v="42"/>
    <x v="722"/>
    <x v="75"/>
    <x v="0"/>
    <x v="75"/>
    <x v="32"/>
    <x v="0"/>
    <x v="107"/>
    <x v="315"/>
    <x v="0"/>
    <x v="0"/>
    <x v="7"/>
    <x v="0"/>
    <x v="33"/>
  </r>
  <r>
    <x v="27"/>
    <x v="33"/>
    <x v="45"/>
    <x v="1"/>
    <x v="34"/>
    <x v="45"/>
    <x v="45"/>
    <x v="45"/>
    <x v="45"/>
    <x v="0"/>
    <x v="782"/>
    <x v="814"/>
    <x v="644"/>
    <x v="388"/>
    <x v="128"/>
    <x v="723"/>
    <x v="31"/>
    <x v="0"/>
    <x v="98"/>
    <x v="14"/>
    <x v="4"/>
    <x v="43"/>
    <x v="141"/>
    <x v="0"/>
    <x v="0"/>
    <x v="6"/>
    <x v="1"/>
    <x v="34"/>
  </r>
  <r>
    <x v="27"/>
    <x v="34"/>
    <x v="46"/>
    <x v="1"/>
    <x v="35"/>
    <x v="46"/>
    <x v="46"/>
    <x v="46"/>
    <x v="46"/>
    <x v="0"/>
    <x v="783"/>
    <x v="815"/>
    <x v="300"/>
    <x v="13"/>
    <x v="97"/>
    <x v="33"/>
    <x v="23"/>
    <x v="0"/>
    <x v="0"/>
    <x v="27"/>
    <x v="4"/>
    <x v="125"/>
    <x v="78"/>
    <x v="0"/>
    <x v="0"/>
    <x v="0"/>
    <x v="0"/>
    <x v="35"/>
  </r>
  <r>
    <x v="28"/>
    <x v="0"/>
    <x v="0"/>
    <x v="0"/>
    <x v="0"/>
    <x v="0"/>
    <x v="0"/>
    <x v="0"/>
    <x v="0"/>
    <x v="0"/>
    <x v="784"/>
    <x v="816"/>
    <x v="645"/>
    <x v="389"/>
    <x v="87"/>
    <x v="47"/>
    <x v="71"/>
    <x v="0"/>
    <x v="66"/>
    <x v="2"/>
    <x v="2"/>
    <x v="91"/>
    <x v="407"/>
    <x v="0"/>
    <x v="0"/>
    <x v="0"/>
    <x v="1"/>
    <x v="0"/>
  </r>
  <r>
    <x v="28"/>
    <x v="1"/>
    <x v="1"/>
    <x v="1"/>
    <x v="1"/>
    <x v="1"/>
    <x v="1"/>
    <x v="1"/>
    <x v="1"/>
    <x v="0"/>
    <x v="785"/>
    <x v="817"/>
    <x v="646"/>
    <x v="214"/>
    <x v="114"/>
    <x v="724"/>
    <x v="82"/>
    <x v="1"/>
    <x v="54"/>
    <x v="32"/>
    <x v="2"/>
    <x v="131"/>
    <x v="262"/>
    <x v="0"/>
    <x v="0"/>
    <x v="0"/>
    <x v="1"/>
    <x v="1"/>
  </r>
  <r>
    <x v="28"/>
    <x v="0"/>
    <x v="3"/>
    <x v="1"/>
    <x v="0"/>
    <x v="3"/>
    <x v="3"/>
    <x v="3"/>
    <x v="3"/>
    <x v="0"/>
    <x v="786"/>
    <x v="818"/>
    <x v="647"/>
    <x v="109"/>
    <x v="30"/>
    <x v="105"/>
    <x v="100"/>
    <x v="0"/>
    <x v="46"/>
    <x v="0"/>
    <x v="2"/>
    <x v="136"/>
    <x v="304"/>
    <x v="0"/>
    <x v="0"/>
    <x v="0"/>
    <x v="1"/>
    <x v="0"/>
  </r>
  <r>
    <x v="28"/>
    <x v="3"/>
    <x v="4"/>
    <x v="1"/>
    <x v="3"/>
    <x v="4"/>
    <x v="4"/>
    <x v="4"/>
    <x v="4"/>
    <x v="0"/>
    <x v="787"/>
    <x v="819"/>
    <x v="114"/>
    <x v="268"/>
    <x v="33"/>
    <x v="725"/>
    <x v="41"/>
    <x v="0"/>
    <x v="1"/>
    <x v="17"/>
    <x v="2"/>
    <x v="142"/>
    <x v="194"/>
    <x v="0"/>
    <x v="0"/>
    <x v="11"/>
    <x v="0"/>
    <x v="3"/>
  </r>
  <r>
    <x v="28"/>
    <x v="3"/>
    <x v="7"/>
    <x v="2"/>
    <x v="3"/>
    <x v="7"/>
    <x v="7"/>
    <x v="7"/>
    <x v="7"/>
    <x v="0"/>
    <x v="788"/>
    <x v="820"/>
    <x v="648"/>
    <x v="114"/>
    <x v="25"/>
    <x v="726"/>
    <x v="31"/>
    <x v="0"/>
    <x v="51"/>
    <x v="0"/>
    <x v="4"/>
    <x v="69"/>
    <x v="323"/>
    <x v="0"/>
    <x v="0"/>
    <x v="0"/>
    <x v="17"/>
    <x v="3"/>
  </r>
  <r>
    <x v="28"/>
    <x v="6"/>
    <x v="8"/>
    <x v="2"/>
    <x v="6"/>
    <x v="8"/>
    <x v="8"/>
    <x v="8"/>
    <x v="8"/>
    <x v="0"/>
    <x v="789"/>
    <x v="821"/>
    <x v="649"/>
    <x v="223"/>
    <x v="92"/>
    <x v="727"/>
    <x v="46"/>
    <x v="0"/>
    <x v="34"/>
    <x v="58"/>
    <x v="2"/>
    <x v="171"/>
    <x v="107"/>
    <x v="0"/>
    <x v="0"/>
    <x v="7"/>
    <x v="1"/>
    <x v="6"/>
  </r>
  <r>
    <x v="28"/>
    <x v="7"/>
    <x v="9"/>
    <x v="1"/>
    <x v="7"/>
    <x v="9"/>
    <x v="9"/>
    <x v="9"/>
    <x v="9"/>
    <x v="0"/>
    <x v="790"/>
    <x v="822"/>
    <x v="650"/>
    <x v="390"/>
    <x v="81"/>
    <x v="728"/>
    <x v="124"/>
    <x v="4"/>
    <x v="87"/>
    <x v="83"/>
    <x v="3"/>
    <x v="319"/>
    <x v="408"/>
    <x v="0"/>
    <x v="0"/>
    <x v="18"/>
    <x v="1"/>
    <x v="7"/>
  </r>
  <r>
    <x v="28"/>
    <x v="11"/>
    <x v="13"/>
    <x v="1"/>
    <x v="11"/>
    <x v="13"/>
    <x v="13"/>
    <x v="13"/>
    <x v="13"/>
    <x v="0"/>
    <x v="791"/>
    <x v="823"/>
    <x v="535"/>
    <x v="224"/>
    <x v="81"/>
    <x v="729"/>
    <x v="36"/>
    <x v="1"/>
    <x v="58"/>
    <x v="51"/>
    <x v="4"/>
    <x v="139"/>
    <x v="191"/>
    <x v="0"/>
    <x v="0"/>
    <x v="7"/>
    <x v="1"/>
    <x v="11"/>
  </r>
  <r>
    <x v="28"/>
    <x v="12"/>
    <x v="15"/>
    <x v="1"/>
    <x v="12"/>
    <x v="15"/>
    <x v="15"/>
    <x v="15"/>
    <x v="15"/>
    <x v="0"/>
    <x v="792"/>
    <x v="824"/>
    <x v="651"/>
    <x v="391"/>
    <x v="21"/>
    <x v="510"/>
    <x v="101"/>
    <x v="1"/>
    <x v="25"/>
    <x v="14"/>
    <x v="3"/>
    <x v="100"/>
    <x v="247"/>
    <x v="0"/>
    <x v="0"/>
    <x v="7"/>
    <x v="8"/>
    <x v="12"/>
  </r>
  <r>
    <x v="28"/>
    <x v="12"/>
    <x v="17"/>
    <x v="2"/>
    <x v="12"/>
    <x v="17"/>
    <x v="17"/>
    <x v="17"/>
    <x v="17"/>
    <x v="0"/>
    <x v="793"/>
    <x v="825"/>
    <x v="652"/>
    <x v="29"/>
    <x v="35"/>
    <x v="730"/>
    <x v="220"/>
    <x v="1"/>
    <x v="138"/>
    <x v="31"/>
    <x v="1"/>
    <x v="320"/>
    <x v="219"/>
    <x v="0"/>
    <x v="0"/>
    <x v="12"/>
    <x v="12"/>
    <x v="12"/>
  </r>
  <r>
    <x v="28"/>
    <x v="11"/>
    <x v="18"/>
    <x v="2"/>
    <x v="11"/>
    <x v="18"/>
    <x v="18"/>
    <x v="18"/>
    <x v="18"/>
    <x v="0"/>
    <x v="794"/>
    <x v="826"/>
    <x v="653"/>
    <x v="392"/>
    <x v="32"/>
    <x v="731"/>
    <x v="93"/>
    <x v="2"/>
    <x v="4"/>
    <x v="31"/>
    <x v="2"/>
    <x v="202"/>
    <x v="366"/>
    <x v="0"/>
    <x v="0"/>
    <x v="2"/>
    <x v="1"/>
    <x v="11"/>
  </r>
  <r>
    <x v="28"/>
    <x v="7"/>
    <x v="20"/>
    <x v="2"/>
    <x v="7"/>
    <x v="20"/>
    <x v="20"/>
    <x v="20"/>
    <x v="20"/>
    <x v="0"/>
    <x v="795"/>
    <x v="827"/>
    <x v="654"/>
    <x v="39"/>
    <x v="22"/>
    <x v="644"/>
    <x v="221"/>
    <x v="4"/>
    <x v="139"/>
    <x v="96"/>
    <x v="13"/>
    <x v="321"/>
    <x v="409"/>
    <x v="0"/>
    <x v="0"/>
    <x v="5"/>
    <x v="3"/>
    <x v="7"/>
  </r>
  <r>
    <x v="28"/>
    <x v="15"/>
    <x v="22"/>
    <x v="1"/>
    <x v="15"/>
    <x v="22"/>
    <x v="22"/>
    <x v="22"/>
    <x v="22"/>
    <x v="0"/>
    <x v="796"/>
    <x v="828"/>
    <x v="655"/>
    <x v="46"/>
    <x v="50"/>
    <x v="732"/>
    <x v="80"/>
    <x v="0"/>
    <x v="64"/>
    <x v="17"/>
    <x v="2"/>
    <x v="233"/>
    <x v="314"/>
    <x v="0"/>
    <x v="0"/>
    <x v="0"/>
    <x v="1"/>
    <x v="15"/>
  </r>
  <r>
    <x v="28"/>
    <x v="14"/>
    <x v="23"/>
    <x v="1"/>
    <x v="16"/>
    <x v="23"/>
    <x v="23"/>
    <x v="23"/>
    <x v="23"/>
    <x v="0"/>
    <x v="797"/>
    <x v="829"/>
    <x v="56"/>
    <x v="100"/>
    <x v="49"/>
    <x v="733"/>
    <x v="19"/>
    <x v="0"/>
    <x v="78"/>
    <x v="31"/>
    <x v="0"/>
    <x v="132"/>
    <x v="184"/>
    <x v="0"/>
    <x v="0"/>
    <x v="10"/>
    <x v="0"/>
    <x v="16"/>
  </r>
  <r>
    <x v="28"/>
    <x v="16"/>
    <x v="24"/>
    <x v="1"/>
    <x v="17"/>
    <x v="24"/>
    <x v="24"/>
    <x v="24"/>
    <x v="24"/>
    <x v="0"/>
    <x v="798"/>
    <x v="830"/>
    <x v="656"/>
    <x v="226"/>
    <x v="30"/>
    <x v="657"/>
    <x v="61"/>
    <x v="0"/>
    <x v="78"/>
    <x v="47"/>
    <x v="11"/>
    <x v="322"/>
    <x v="165"/>
    <x v="0"/>
    <x v="0"/>
    <x v="11"/>
    <x v="1"/>
    <x v="17"/>
  </r>
  <r>
    <x v="28"/>
    <x v="18"/>
    <x v="26"/>
    <x v="1"/>
    <x v="19"/>
    <x v="26"/>
    <x v="26"/>
    <x v="26"/>
    <x v="26"/>
    <x v="0"/>
    <x v="799"/>
    <x v="121"/>
    <x v="657"/>
    <x v="393"/>
    <x v="24"/>
    <x v="45"/>
    <x v="38"/>
    <x v="1"/>
    <x v="54"/>
    <x v="51"/>
    <x v="2"/>
    <x v="78"/>
    <x v="123"/>
    <x v="0"/>
    <x v="0"/>
    <x v="2"/>
    <x v="1"/>
    <x v="19"/>
  </r>
  <r>
    <x v="28"/>
    <x v="19"/>
    <x v="27"/>
    <x v="1"/>
    <x v="20"/>
    <x v="27"/>
    <x v="27"/>
    <x v="27"/>
    <x v="27"/>
    <x v="0"/>
    <x v="800"/>
    <x v="831"/>
    <x v="318"/>
    <x v="231"/>
    <x v="114"/>
    <x v="734"/>
    <x v="90"/>
    <x v="0"/>
    <x v="27"/>
    <x v="9"/>
    <x v="4"/>
    <x v="50"/>
    <x v="257"/>
    <x v="0"/>
    <x v="0"/>
    <x v="13"/>
    <x v="1"/>
    <x v="20"/>
  </r>
  <r>
    <x v="28"/>
    <x v="20"/>
    <x v="28"/>
    <x v="1"/>
    <x v="21"/>
    <x v="28"/>
    <x v="28"/>
    <x v="28"/>
    <x v="28"/>
    <x v="0"/>
    <x v="801"/>
    <x v="832"/>
    <x v="569"/>
    <x v="22"/>
    <x v="10"/>
    <x v="735"/>
    <x v="18"/>
    <x v="0"/>
    <x v="27"/>
    <x v="22"/>
    <x v="4"/>
    <x v="4"/>
    <x v="410"/>
    <x v="0"/>
    <x v="0"/>
    <x v="7"/>
    <x v="1"/>
    <x v="21"/>
  </r>
  <r>
    <x v="28"/>
    <x v="18"/>
    <x v="29"/>
    <x v="2"/>
    <x v="19"/>
    <x v="29"/>
    <x v="29"/>
    <x v="29"/>
    <x v="29"/>
    <x v="0"/>
    <x v="802"/>
    <x v="833"/>
    <x v="658"/>
    <x v="273"/>
    <x v="35"/>
    <x v="736"/>
    <x v="17"/>
    <x v="0"/>
    <x v="65"/>
    <x v="50"/>
    <x v="2"/>
    <x v="142"/>
    <x v="338"/>
    <x v="0"/>
    <x v="0"/>
    <x v="0"/>
    <x v="1"/>
    <x v="19"/>
  </r>
  <r>
    <x v="28"/>
    <x v="16"/>
    <x v="30"/>
    <x v="2"/>
    <x v="17"/>
    <x v="30"/>
    <x v="30"/>
    <x v="30"/>
    <x v="30"/>
    <x v="0"/>
    <x v="803"/>
    <x v="834"/>
    <x v="659"/>
    <x v="394"/>
    <x v="45"/>
    <x v="737"/>
    <x v="85"/>
    <x v="0"/>
    <x v="87"/>
    <x v="87"/>
    <x v="4"/>
    <x v="86"/>
    <x v="68"/>
    <x v="0"/>
    <x v="0"/>
    <x v="7"/>
    <x v="1"/>
    <x v="17"/>
  </r>
  <r>
    <x v="28"/>
    <x v="21"/>
    <x v="31"/>
    <x v="1"/>
    <x v="22"/>
    <x v="31"/>
    <x v="31"/>
    <x v="31"/>
    <x v="31"/>
    <x v="0"/>
    <x v="804"/>
    <x v="835"/>
    <x v="660"/>
    <x v="346"/>
    <x v="34"/>
    <x v="738"/>
    <x v="112"/>
    <x v="0"/>
    <x v="3"/>
    <x v="8"/>
    <x v="4"/>
    <x v="183"/>
    <x v="140"/>
    <x v="0"/>
    <x v="0"/>
    <x v="9"/>
    <x v="1"/>
    <x v="22"/>
  </r>
  <r>
    <x v="28"/>
    <x v="23"/>
    <x v="33"/>
    <x v="1"/>
    <x v="24"/>
    <x v="33"/>
    <x v="33"/>
    <x v="33"/>
    <x v="33"/>
    <x v="0"/>
    <x v="805"/>
    <x v="836"/>
    <x v="661"/>
    <x v="395"/>
    <x v="114"/>
    <x v="739"/>
    <x v="97"/>
    <x v="1"/>
    <x v="58"/>
    <x v="31"/>
    <x v="6"/>
    <x v="323"/>
    <x v="305"/>
    <x v="0"/>
    <x v="0"/>
    <x v="22"/>
    <x v="1"/>
    <x v="24"/>
  </r>
  <r>
    <x v="28"/>
    <x v="24"/>
    <x v="34"/>
    <x v="1"/>
    <x v="25"/>
    <x v="34"/>
    <x v="34"/>
    <x v="34"/>
    <x v="34"/>
    <x v="0"/>
    <x v="806"/>
    <x v="837"/>
    <x v="662"/>
    <x v="396"/>
    <x v="39"/>
    <x v="740"/>
    <x v="30"/>
    <x v="0"/>
    <x v="26"/>
    <x v="75"/>
    <x v="6"/>
    <x v="124"/>
    <x v="328"/>
    <x v="0"/>
    <x v="0"/>
    <x v="21"/>
    <x v="0"/>
    <x v="25"/>
  </r>
  <r>
    <x v="28"/>
    <x v="25"/>
    <x v="35"/>
    <x v="1"/>
    <x v="26"/>
    <x v="35"/>
    <x v="35"/>
    <x v="35"/>
    <x v="35"/>
    <x v="0"/>
    <x v="807"/>
    <x v="838"/>
    <x v="663"/>
    <x v="239"/>
    <x v="97"/>
    <x v="353"/>
    <x v="47"/>
    <x v="0"/>
    <x v="19"/>
    <x v="4"/>
    <x v="4"/>
    <x v="67"/>
    <x v="88"/>
    <x v="0"/>
    <x v="0"/>
    <x v="11"/>
    <x v="1"/>
    <x v="26"/>
  </r>
  <r>
    <x v="28"/>
    <x v="0"/>
    <x v="36"/>
    <x v="2"/>
    <x v="0"/>
    <x v="36"/>
    <x v="36"/>
    <x v="36"/>
    <x v="36"/>
    <x v="0"/>
    <x v="808"/>
    <x v="839"/>
    <x v="664"/>
    <x v="397"/>
    <x v="20"/>
    <x v="741"/>
    <x v="94"/>
    <x v="4"/>
    <x v="50"/>
    <x v="22"/>
    <x v="5"/>
    <x v="202"/>
    <x v="411"/>
    <x v="0"/>
    <x v="0"/>
    <x v="11"/>
    <x v="3"/>
    <x v="0"/>
  </r>
  <r>
    <x v="28"/>
    <x v="21"/>
    <x v="37"/>
    <x v="2"/>
    <x v="22"/>
    <x v="37"/>
    <x v="37"/>
    <x v="37"/>
    <x v="37"/>
    <x v="0"/>
    <x v="809"/>
    <x v="840"/>
    <x v="665"/>
    <x v="398"/>
    <x v="27"/>
    <x v="568"/>
    <x v="222"/>
    <x v="4"/>
    <x v="25"/>
    <x v="81"/>
    <x v="4"/>
    <x v="324"/>
    <x v="412"/>
    <x v="0"/>
    <x v="0"/>
    <x v="33"/>
    <x v="2"/>
    <x v="22"/>
  </r>
  <r>
    <x v="28"/>
    <x v="26"/>
    <x v="38"/>
    <x v="1"/>
    <x v="27"/>
    <x v="38"/>
    <x v="38"/>
    <x v="38"/>
    <x v="38"/>
    <x v="0"/>
    <x v="810"/>
    <x v="841"/>
    <x v="132"/>
    <x v="242"/>
    <x v="41"/>
    <x v="742"/>
    <x v="146"/>
    <x v="0"/>
    <x v="58"/>
    <x v="31"/>
    <x v="0"/>
    <x v="244"/>
    <x v="219"/>
    <x v="1"/>
    <x v="1"/>
    <x v="2"/>
    <x v="1"/>
    <x v="27"/>
  </r>
  <r>
    <x v="28"/>
    <x v="27"/>
    <x v="39"/>
    <x v="1"/>
    <x v="28"/>
    <x v="39"/>
    <x v="39"/>
    <x v="39"/>
    <x v="39"/>
    <x v="0"/>
    <x v="811"/>
    <x v="842"/>
    <x v="666"/>
    <x v="352"/>
    <x v="126"/>
    <x v="743"/>
    <x v="223"/>
    <x v="4"/>
    <x v="140"/>
    <x v="93"/>
    <x v="2"/>
    <x v="325"/>
    <x v="413"/>
    <x v="0"/>
    <x v="0"/>
    <x v="10"/>
    <x v="22"/>
    <x v="28"/>
  </r>
  <r>
    <x v="28"/>
    <x v="28"/>
    <x v="40"/>
    <x v="1"/>
    <x v="29"/>
    <x v="40"/>
    <x v="40"/>
    <x v="40"/>
    <x v="40"/>
    <x v="0"/>
    <x v="812"/>
    <x v="843"/>
    <x v="667"/>
    <x v="345"/>
    <x v="47"/>
    <x v="188"/>
    <x v="134"/>
    <x v="0"/>
    <x v="66"/>
    <x v="2"/>
    <x v="2"/>
    <x v="60"/>
    <x v="286"/>
    <x v="0"/>
    <x v="0"/>
    <x v="10"/>
    <x v="1"/>
    <x v="29"/>
  </r>
  <r>
    <x v="28"/>
    <x v="29"/>
    <x v="41"/>
    <x v="1"/>
    <x v="30"/>
    <x v="41"/>
    <x v="41"/>
    <x v="41"/>
    <x v="41"/>
    <x v="0"/>
    <x v="482"/>
    <x v="844"/>
    <x v="668"/>
    <x v="399"/>
    <x v="40"/>
    <x v="744"/>
    <x v="97"/>
    <x v="0"/>
    <x v="11"/>
    <x v="17"/>
    <x v="4"/>
    <x v="141"/>
    <x v="112"/>
    <x v="0"/>
    <x v="0"/>
    <x v="7"/>
    <x v="1"/>
    <x v="30"/>
  </r>
  <r>
    <x v="28"/>
    <x v="30"/>
    <x v="42"/>
    <x v="1"/>
    <x v="31"/>
    <x v="42"/>
    <x v="42"/>
    <x v="42"/>
    <x v="42"/>
    <x v="0"/>
    <x v="813"/>
    <x v="845"/>
    <x v="508"/>
    <x v="364"/>
    <x v="109"/>
    <x v="745"/>
    <x v="21"/>
    <x v="0"/>
    <x v="77"/>
    <x v="2"/>
    <x v="2"/>
    <x v="191"/>
    <x v="61"/>
    <x v="0"/>
    <x v="0"/>
    <x v="0"/>
    <x v="1"/>
    <x v="31"/>
  </r>
  <r>
    <x v="28"/>
    <x v="31"/>
    <x v="43"/>
    <x v="1"/>
    <x v="32"/>
    <x v="43"/>
    <x v="43"/>
    <x v="43"/>
    <x v="43"/>
    <x v="0"/>
    <x v="814"/>
    <x v="846"/>
    <x v="669"/>
    <x v="263"/>
    <x v="49"/>
    <x v="746"/>
    <x v="22"/>
    <x v="0"/>
    <x v="72"/>
    <x v="17"/>
    <x v="2"/>
    <x v="120"/>
    <x v="39"/>
    <x v="0"/>
    <x v="0"/>
    <x v="7"/>
    <x v="8"/>
    <x v="32"/>
  </r>
  <r>
    <x v="28"/>
    <x v="32"/>
    <x v="44"/>
    <x v="1"/>
    <x v="33"/>
    <x v="44"/>
    <x v="44"/>
    <x v="44"/>
    <x v="44"/>
    <x v="0"/>
    <x v="815"/>
    <x v="847"/>
    <x v="72"/>
    <x v="42"/>
    <x v="59"/>
    <x v="747"/>
    <x v="46"/>
    <x v="0"/>
    <x v="137"/>
    <x v="24"/>
    <x v="0"/>
    <x v="92"/>
    <x v="229"/>
    <x v="0"/>
    <x v="0"/>
    <x v="34"/>
    <x v="3"/>
    <x v="33"/>
  </r>
  <r>
    <x v="28"/>
    <x v="33"/>
    <x v="45"/>
    <x v="1"/>
    <x v="34"/>
    <x v="45"/>
    <x v="45"/>
    <x v="45"/>
    <x v="45"/>
    <x v="0"/>
    <x v="816"/>
    <x v="848"/>
    <x v="670"/>
    <x v="348"/>
    <x v="101"/>
    <x v="396"/>
    <x v="224"/>
    <x v="2"/>
    <x v="41"/>
    <x v="71"/>
    <x v="3"/>
    <x v="28"/>
    <x v="150"/>
    <x v="0"/>
    <x v="0"/>
    <x v="20"/>
    <x v="1"/>
    <x v="34"/>
  </r>
  <r>
    <x v="28"/>
    <x v="34"/>
    <x v="46"/>
    <x v="1"/>
    <x v="35"/>
    <x v="46"/>
    <x v="46"/>
    <x v="46"/>
    <x v="46"/>
    <x v="0"/>
    <x v="817"/>
    <x v="849"/>
    <x v="671"/>
    <x v="71"/>
    <x v="5"/>
    <x v="748"/>
    <x v="0"/>
    <x v="0"/>
    <x v="11"/>
    <x v="60"/>
    <x v="4"/>
    <x v="125"/>
    <x v="80"/>
    <x v="0"/>
    <x v="0"/>
    <x v="2"/>
    <x v="1"/>
    <x v="35"/>
  </r>
  <r>
    <x v="28"/>
    <x v="35"/>
    <x v="47"/>
    <x v="2"/>
    <x v="22"/>
    <x v="47"/>
    <x v="47"/>
    <x v="47"/>
    <x v="47"/>
    <x v="0"/>
    <x v="756"/>
    <x v="850"/>
    <x v="626"/>
    <x v="381"/>
    <x v="130"/>
    <x v="700"/>
    <x v="5"/>
    <x v="0"/>
    <x v="2"/>
    <x v="2"/>
    <x v="2"/>
    <x v="5"/>
    <x v="5"/>
    <x v="0"/>
    <x v="0"/>
    <x v="0"/>
    <x v="1"/>
    <x v="22"/>
  </r>
  <r>
    <x v="28"/>
    <x v="23"/>
    <x v="48"/>
    <x v="2"/>
    <x v="24"/>
    <x v="47"/>
    <x v="47"/>
    <x v="47"/>
    <x v="47"/>
    <x v="0"/>
    <x v="818"/>
    <x v="851"/>
    <x v="672"/>
    <x v="400"/>
    <x v="40"/>
    <x v="491"/>
    <x v="225"/>
    <x v="3"/>
    <x v="141"/>
    <x v="52"/>
    <x v="4"/>
    <x v="326"/>
    <x v="391"/>
    <x v="0"/>
    <x v="0"/>
    <x v="12"/>
    <x v="1"/>
    <x v="24"/>
  </r>
  <r>
    <x v="28"/>
    <x v="36"/>
    <x v="49"/>
    <x v="2"/>
    <x v="24"/>
    <x v="48"/>
    <x v="48"/>
    <x v="48"/>
    <x v="48"/>
    <x v="0"/>
    <x v="756"/>
    <x v="850"/>
    <x v="626"/>
    <x v="381"/>
    <x v="130"/>
    <x v="700"/>
    <x v="5"/>
    <x v="0"/>
    <x v="2"/>
    <x v="2"/>
    <x v="2"/>
    <x v="5"/>
    <x v="5"/>
    <x v="0"/>
    <x v="0"/>
    <x v="0"/>
    <x v="1"/>
    <x v="24"/>
  </r>
  <r>
    <x v="28"/>
    <x v="33"/>
    <x v="50"/>
    <x v="2"/>
    <x v="34"/>
    <x v="48"/>
    <x v="48"/>
    <x v="48"/>
    <x v="48"/>
    <x v="0"/>
    <x v="819"/>
    <x v="852"/>
    <x v="673"/>
    <x v="401"/>
    <x v="5"/>
    <x v="749"/>
    <x v="83"/>
    <x v="1"/>
    <x v="58"/>
    <x v="32"/>
    <x v="4"/>
    <x v="327"/>
    <x v="414"/>
    <x v="0"/>
    <x v="0"/>
    <x v="2"/>
    <x v="1"/>
    <x v="34"/>
  </r>
  <r>
    <x v="28"/>
    <x v="30"/>
    <x v="51"/>
    <x v="2"/>
    <x v="31"/>
    <x v="49"/>
    <x v="49"/>
    <x v="49"/>
    <x v="49"/>
    <x v="0"/>
    <x v="820"/>
    <x v="853"/>
    <x v="674"/>
    <x v="180"/>
    <x v="132"/>
    <x v="750"/>
    <x v="124"/>
    <x v="0"/>
    <x v="121"/>
    <x v="17"/>
    <x v="0"/>
    <x v="173"/>
    <x v="340"/>
    <x v="0"/>
    <x v="0"/>
    <x v="10"/>
    <x v="0"/>
    <x v="31"/>
  </r>
  <r>
    <x v="28"/>
    <x v="37"/>
    <x v="52"/>
    <x v="2"/>
    <x v="31"/>
    <x v="50"/>
    <x v="50"/>
    <x v="50"/>
    <x v="50"/>
    <x v="0"/>
    <x v="756"/>
    <x v="854"/>
    <x v="626"/>
    <x v="381"/>
    <x v="130"/>
    <x v="700"/>
    <x v="5"/>
    <x v="0"/>
    <x v="2"/>
    <x v="2"/>
    <x v="2"/>
    <x v="5"/>
    <x v="5"/>
    <x v="0"/>
    <x v="0"/>
    <x v="0"/>
    <x v="1"/>
    <x v="31"/>
  </r>
  <r>
    <x v="28"/>
    <x v="38"/>
    <x v="53"/>
    <x v="2"/>
    <x v="29"/>
    <x v="50"/>
    <x v="50"/>
    <x v="50"/>
    <x v="50"/>
    <x v="0"/>
    <x v="821"/>
    <x v="855"/>
    <x v="675"/>
    <x v="30"/>
    <x v="127"/>
    <x v="751"/>
    <x v="68"/>
    <x v="0"/>
    <x v="9"/>
    <x v="0"/>
    <x v="2"/>
    <x v="69"/>
    <x v="53"/>
    <x v="0"/>
    <x v="0"/>
    <x v="7"/>
    <x v="11"/>
    <x v="29"/>
  </r>
  <r>
    <x v="29"/>
    <x v="0"/>
    <x v="0"/>
    <x v="0"/>
    <x v="0"/>
    <x v="0"/>
    <x v="0"/>
    <x v="0"/>
    <x v="0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0"/>
  </r>
  <r>
    <x v="29"/>
    <x v="1"/>
    <x v="1"/>
    <x v="1"/>
    <x v="1"/>
    <x v="1"/>
    <x v="1"/>
    <x v="1"/>
    <x v="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"/>
  </r>
  <r>
    <x v="29"/>
    <x v="3"/>
    <x v="4"/>
    <x v="1"/>
    <x v="3"/>
    <x v="4"/>
    <x v="4"/>
    <x v="4"/>
    <x v="4"/>
    <x v="0"/>
    <x v="822"/>
    <x v="856"/>
    <x v="471"/>
    <x v="4"/>
    <x v="32"/>
    <x v="690"/>
    <x v="20"/>
    <x v="0"/>
    <x v="58"/>
    <x v="2"/>
    <x v="2"/>
    <x v="160"/>
    <x v="230"/>
    <x v="0"/>
    <x v="0"/>
    <x v="11"/>
    <x v="2"/>
    <x v="3"/>
  </r>
  <r>
    <x v="29"/>
    <x v="6"/>
    <x v="8"/>
    <x v="2"/>
    <x v="6"/>
    <x v="8"/>
    <x v="8"/>
    <x v="8"/>
    <x v="8"/>
    <x v="0"/>
    <x v="823"/>
    <x v="857"/>
    <x v="653"/>
    <x v="402"/>
    <x v="20"/>
    <x v="752"/>
    <x v="50"/>
    <x v="1"/>
    <x v="51"/>
    <x v="29"/>
    <x v="0"/>
    <x v="316"/>
    <x v="159"/>
    <x v="0"/>
    <x v="0"/>
    <x v="18"/>
    <x v="3"/>
    <x v="6"/>
  </r>
  <r>
    <x v="29"/>
    <x v="7"/>
    <x v="9"/>
    <x v="1"/>
    <x v="7"/>
    <x v="9"/>
    <x v="9"/>
    <x v="9"/>
    <x v="9"/>
    <x v="0"/>
    <x v="824"/>
    <x v="858"/>
    <x v="474"/>
    <x v="317"/>
    <x v="49"/>
    <x v="753"/>
    <x v="75"/>
    <x v="1"/>
    <x v="82"/>
    <x v="38"/>
    <x v="5"/>
    <x v="35"/>
    <x v="35"/>
    <x v="0"/>
    <x v="0"/>
    <x v="10"/>
    <x v="1"/>
    <x v="7"/>
  </r>
  <r>
    <x v="29"/>
    <x v="11"/>
    <x v="13"/>
    <x v="1"/>
    <x v="11"/>
    <x v="13"/>
    <x v="13"/>
    <x v="13"/>
    <x v="13"/>
    <x v="0"/>
    <x v="825"/>
    <x v="859"/>
    <x v="676"/>
    <x v="156"/>
    <x v="133"/>
    <x v="610"/>
    <x v="38"/>
    <x v="0"/>
    <x v="36"/>
    <x v="4"/>
    <x v="2"/>
    <x v="50"/>
    <x v="237"/>
    <x v="0"/>
    <x v="0"/>
    <x v="10"/>
    <x v="1"/>
    <x v="11"/>
  </r>
  <r>
    <x v="29"/>
    <x v="12"/>
    <x v="15"/>
    <x v="1"/>
    <x v="12"/>
    <x v="15"/>
    <x v="15"/>
    <x v="15"/>
    <x v="15"/>
    <x v="0"/>
    <x v="826"/>
    <x v="860"/>
    <x v="677"/>
    <x v="279"/>
    <x v="55"/>
    <x v="187"/>
    <x v="148"/>
    <x v="0"/>
    <x v="42"/>
    <x v="17"/>
    <x v="1"/>
    <x v="53"/>
    <x v="334"/>
    <x v="0"/>
    <x v="0"/>
    <x v="18"/>
    <x v="17"/>
    <x v="12"/>
  </r>
  <r>
    <x v="29"/>
    <x v="12"/>
    <x v="17"/>
    <x v="2"/>
    <x v="12"/>
    <x v="17"/>
    <x v="17"/>
    <x v="17"/>
    <x v="17"/>
    <x v="0"/>
    <x v="827"/>
    <x v="861"/>
    <x v="678"/>
    <x v="238"/>
    <x v="4"/>
    <x v="754"/>
    <x v="226"/>
    <x v="0"/>
    <x v="142"/>
    <x v="60"/>
    <x v="3"/>
    <x v="301"/>
    <x v="366"/>
    <x v="0"/>
    <x v="0"/>
    <x v="19"/>
    <x v="29"/>
    <x v="12"/>
  </r>
  <r>
    <x v="29"/>
    <x v="11"/>
    <x v="18"/>
    <x v="2"/>
    <x v="11"/>
    <x v="18"/>
    <x v="18"/>
    <x v="18"/>
    <x v="18"/>
    <x v="0"/>
    <x v="828"/>
    <x v="862"/>
    <x v="679"/>
    <x v="57"/>
    <x v="29"/>
    <x v="755"/>
    <x v="111"/>
    <x v="0"/>
    <x v="94"/>
    <x v="10"/>
    <x v="2"/>
    <x v="158"/>
    <x v="184"/>
    <x v="0"/>
    <x v="0"/>
    <x v="0"/>
    <x v="0"/>
    <x v="11"/>
  </r>
  <r>
    <x v="29"/>
    <x v="7"/>
    <x v="20"/>
    <x v="2"/>
    <x v="7"/>
    <x v="20"/>
    <x v="20"/>
    <x v="20"/>
    <x v="20"/>
    <x v="0"/>
    <x v="829"/>
    <x v="863"/>
    <x v="680"/>
    <x v="273"/>
    <x v="9"/>
    <x v="756"/>
    <x v="76"/>
    <x v="3"/>
    <x v="143"/>
    <x v="96"/>
    <x v="11"/>
    <x v="328"/>
    <x v="347"/>
    <x v="0"/>
    <x v="0"/>
    <x v="9"/>
    <x v="16"/>
    <x v="7"/>
  </r>
  <r>
    <x v="29"/>
    <x v="15"/>
    <x v="22"/>
    <x v="1"/>
    <x v="15"/>
    <x v="22"/>
    <x v="22"/>
    <x v="22"/>
    <x v="22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5"/>
  </r>
  <r>
    <x v="29"/>
    <x v="14"/>
    <x v="23"/>
    <x v="1"/>
    <x v="16"/>
    <x v="23"/>
    <x v="23"/>
    <x v="23"/>
    <x v="23"/>
    <x v="0"/>
    <x v="830"/>
    <x v="864"/>
    <x v="681"/>
    <x v="403"/>
    <x v="51"/>
    <x v="292"/>
    <x v="4"/>
    <x v="0"/>
    <x v="88"/>
    <x v="22"/>
    <x v="2"/>
    <x v="33"/>
    <x v="396"/>
    <x v="0"/>
    <x v="0"/>
    <x v="7"/>
    <x v="1"/>
    <x v="16"/>
  </r>
  <r>
    <x v="29"/>
    <x v="16"/>
    <x v="24"/>
    <x v="1"/>
    <x v="17"/>
    <x v="24"/>
    <x v="24"/>
    <x v="24"/>
    <x v="24"/>
    <x v="0"/>
    <x v="831"/>
    <x v="865"/>
    <x v="682"/>
    <x v="72"/>
    <x v="2"/>
    <x v="457"/>
    <x v="163"/>
    <x v="0"/>
    <x v="41"/>
    <x v="39"/>
    <x v="0"/>
    <x v="329"/>
    <x v="222"/>
    <x v="0"/>
    <x v="0"/>
    <x v="10"/>
    <x v="1"/>
    <x v="17"/>
  </r>
  <r>
    <x v="29"/>
    <x v="18"/>
    <x v="26"/>
    <x v="1"/>
    <x v="19"/>
    <x v="26"/>
    <x v="26"/>
    <x v="26"/>
    <x v="26"/>
    <x v="0"/>
    <x v="832"/>
    <x v="866"/>
    <x v="683"/>
    <x v="194"/>
    <x v="49"/>
    <x v="757"/>
    <x v="11"/>
    <x v="0"/>
    <x v="54"/>
    <x v="51"/>
    <x v="2"/>
    <x v="155"/>
    <x v="250"/>
    <x v="0"/>
    <x v="0"/>
    <x v="0"/>
    <x v="1"/>
    <x v="19"/>
  </r>
  <r>
    <x v="29"/>
    <x v="20"/>
    <x v="28"/>
    <x v="1"/>
    <x v="21"/>
    <x v="28"/>
    <x v="28"/>
    <x v="28"/>
    <x v="28"/>
    <x v="0"/>
    <x v="833"/>
    <x v="867"/>
    <x v="415"/>
    <x v="146"/>
    <x v="30"/>
    <x v="758"/>
    <x v="38"/>
    <x v="0"/>
    <x v="13"/>
    <x v="42"/>
    <x v="2"/>
    <x v="80"/>
    <x v="81"/>
    <x v="0"/>
    <x v="0"/>
    <x v="2"/>
    <x v="0"/>
    <x v="21"/>
  </r>
  <r>
    <x v="29"/>
    <x v="18"/>
    <x v="29"/>
    <x v="2"/>
    <x v="19"/>
    <x v="29"/>
    <x v="29"/>
    <x v="29"/>
    <x v="29"/>
    <x v="0"/>
    <x v="834"/>
    <x v="868"/>
    <x v="684"/>
    <x v="56"/>
    <x v="119"/>
    <x v="759"/>
    <x v="81"/>
    <x v="0"/>
    <x v="11"/>
    <x v="8"/>
    <x v="2"/>
    <x v="203"/>
    <x v="341"/>
    <x v="0"/>
    <x v="0"/>
    <x v="2"/>
    <x v="1"/>
    <x v="19"/>
  </r>
  <r>
    <x v="29"/>
    <x v="16"/>
    <x v="30"/>
    <x v="2"/>
    <x v="17"/>
    <x v="30"/>
    <x v="30"/>
    <x v="30"/>
    <x v="30"/>
    <x v="0"/>
    <x v="835"/>
    <x v="869"/>
    <x v="685"/>
    <x v="109"/>
    <x v="44"/>
    <x v="760"/>
    <x v="34"/>
    <x v="0"/>
    <x v="41"/>
    <x v="84"/>
    <x v="4"/>
    <x v="330"/>
    <x v="345"/>
    <x v="0"/>
    <x v="0"/>
    <x v="3"/>
    <x v="1"/>
    <x v="17"/>
  </r>
  <r>
    <x v="29"/>
    <x v="21"/>
    <x v="31"/>
    <x v="1"/>
    <x v="22"/>
    <x v="31"/>
    <x v="31"/>
    <x v="31"/>
    <x v="3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2"/>
  </r>
  <r>
    <x v="29"/>
    <x v="23"/>
    <x v="33"/>
    <x v="1"/>
    <x v="24"/>
    <x v="33"/>
    <x v="33"/>
    <x v="33"/>
    <x v="33"/>
    <x v="0"/>
    <x v="836"/>
    <x v="870"/>
    <x v="686"/>
    <x v="404"/>
    <x v="105"/>
    <x v="761"/>
    <x v="119"/>
    <x v="1"/>
    <x v="48"/>
    <x v="87"/>
    <x v="2"/>
    <x v="331"/>
    <x v="65"/>
    <x v="0"/>
    <x v="0"/>
    <x v="13"/>
    <x v="1"/>
    <x v="24"/>
  </r>
  <r>
    <x v="29"/>
    <x v="24"/>
    <x v="34"/>
    <x v="1"/>
    <x v="25"/>
    <x v="34"/>
    <x v="34"/>
    <x v="34"/>
    <x v="34"/>
    <x v="0"/>
    <x v="837"/>
    <x v="871"/>
    <x v="62"/>
    <x v="1"/>
    <x v="49"/>
    <x v="762"/>
    <x v="227"/>
    <x v="1"/>
    <x v="48"/>
    <x v="15"/>
    <x v="6"/>
    <x v="1"/>
    <x v="236"/>
    <x v="0"/>
    <x v="0"/>
    <x v="24"/>
    <x v="3"/>
    <x v="25"/>
  </r>
  <r>
    <x v="29"/>
    <x v="25"/>
    <x v="35"/>
    <x v="1"/>
    <x v="26"/>
    <x v="35"/>
    <x v="35"/>
    <x v="35"/>
    <x v="35"/>
    <x v="0"/>
    <x v="838"/>
    <x v="872"/>
    <x v="360"/>
    <x v="405"/>
    <x v="16"/>
    <x v="417"/>
    <x v="24"/>
    <x v="0"/>
    <x v="29"/>
    <x v="37"/>
    <x v="2"/>
    <x v="127"/>
    <x v="415"/>
    <x v="0"/>
    <x v="0"/>
    <x v="13"/>
    <x v="1"/>
    <x v="26"/>
  </r>
  <r>
    <x v="29"/>
    <x v="0"/>
    <x v="36"/>
    <x v="2"/>
    <x v="0"/>
    <x v="36"/>
    <x v="36"/>
    <x v="36"/>
    <x v="36"/>
    <x v="0"/>
    <x v="839"/>
    <x v="873"/>
    <x v="33"/>
    <x v="406"/>
    <x v="29"/>
    <x v="763"/>
    <x v="75"/>
    <x v="1"/>
    <x v="74"/>
    <x v="50"/>
    <x v="3"/>
    <x v="296"/>
    <x v="116"/>
    <x v="0"/>
    <x v="0"/>
    <x v="10"/>
    <x v="1"/>
    <x v="0"/>
  </r>
  <r>
    <x v="29"/>
    <x v="21"/>
    <x v="37"/>
    <x v="2"/>
    <x v="22"/>
    <x v="37"/>
    <x v="37"/>
    <x v="37"/>
    <x v="37"/>
    <x v="0"/>
    <x v="840"/>
    <x v="874"/>
    <x v="687"/>
    <x v="50"/>
    <x v="47"/>
    <x v="764"/>
    <x v="228"/>
    <x v="0"/>
    <x v="37"/>
    <x v="3"/>
    <x v="2"/>
    <x v="332"/>
    <x v="39"/>
    <x v="0"/>
    <x v="0"/>
    <x v="2"/>
    <x v="15"/>
    <x v="22"/>
  </r>
  <r>
    <x v="29"/>
    <x v="26"/>
    <x v="38"/>
    <x v="1"/>
    <x v="27"/>
    <x v="38"/>
    <x v="38"/>
    <x v="38"/>
    <x v="38"/>
    <x v="0"/>
    <x v="841"/>
    <x v="875"/>
    <x v="688"/>
    <x v="407"/>
    <x v="69"/>
    <x v="369"/>
    <x v="146"/>
    <x v="0"/>
    <x v="90"/>
    <x v="15"/>
    <x v="2"/>
    <x v="169"/>
    <x v="416"/>
    <x v="0"/>
    <x v="0"/>
    <x v="2"/>
    <x v="1"/>
    <x v="27"/>
  </r>
  <r>
    <x v="29"/>
    <x v="27"/>
    <x v="39"/>
    <x v="1"/>
    <x v="28"/>
    <x v="39"/>
    <x v="39"/>
    <x v="39"/>
    <x v="39"/>
    <x v="0"/>
    <x v="842"/>
    <x v="876"/>
    <x v="689"/>
    <x v="102"/>
    <x v="126"/>
    <x v="765"/>
    <x v="229"/>
    <x v="1"/>
    <x v="144"/>
    <x v="97"/>
    <x v="3"/>
    <x v="333"/>
    <x v="372"/>
    <x v="0"/>
    <x v="0"/>
    <x v="27"/>
    <x v="30"/>
    <x v="28"/>
  </r>
  <r>
    <x v="29"/>
    <x v="28"/>
    <x v="40"/>
    <x v="1"/>
    <x v="29"/>
    <x v="40"/>
    <x v="40"/>
    <x v="40"/>
    <x v="40"/>
    <x v="0"/>
    <x v="843"/>
    <x v="877"/>
    <x v="690"/>
    <x v="408"/>
    <x v="13"/>
    <x v="766"/>
    <x v="21"/>
    <x v="0"/>
    <x v="46"/>
    <x v="2"/>
    <x v="2"/>
    <x v="233"/>
    <x v="200"/>
    <x v="0"/>
    <x v="0"/>
    <x v="0"/>
    <x v="1"/>
    <x v="29"/>
  </r>
  <r>
    <x v="29"/>
    <x v="29"/>
    <x v="41"/>
    <x v="1"/>
    <x v="30"/>
    <x v="41"/>
    <x v="41"/>
    <x v="41"/>
    <x v="41"/>
    <x v="0"/>
    <x v="844"/>
    <x v="878"/>
    <x v="691"/>
    <x v="179"/>
    <x v="76"/>
    <x v="767"/>
    <x v="188"/>
    <x v="0"/>
    <x v="67"/>
    <x v="14"/>
    <x v="4"/>
    <x v="61"/>
    <x v="216"/>
    <x v="0"/>
    <x v="0"/>
    <x v="21"/>
    <x v="1"/>
    <x v="30"/>
  </r>
  <r>
    <x v="29"/>
    <x v="30"/>
    <x v="42"/>
    <x v="1"/>
    <x v="31"/>
    <x v="42"/>
    <x v="42"/>
    <x v="42"/>
    <x v="42"/>
    <x v="0"/>
    <x v="845"/>
    <x v="879"/>
    <x v="647"/>
    <x v="364"/>
    <x v="35"/>
    <x v="768"/>
    <x v="134"/>
    <x v="0"/>
    <x v="65"/>
    <x v="2"/>
    <x v="2"/>
    <x v="300"/>
    <x v="289"/>
    <x v="0"/>
    <x v="0"/>
    <x v="0"/>
    <x v="1"/>
    <x v="31"/>
  </r>
  <r>
    <x v="29"/>
    <x v="31"/>
    <x v="43"/>
    <x v="1"/>
    <x v="32"/>
    <x v="43"/>
    <x v="43"/>
    <x v="43"/>
    <x v="43"/>
    <x v="0"/>
    <x v="846"/>
    <x v="880"/>
    <x v="692"/>
    <x v="331"/>
    <x v="71"/>
    <x v="769"/>
    <x v="4"/>
    <x v="0"/>
    <x v="87"/>
    <x v="2"/>
    <x v="1"/>
    <x v="39"/>
    <x v="43"/>
    <x v="0"/>
    <x v="0"/>
    <x v="11"/>
    <x v="15"/>
    <x v="32"/>
  </r>
  <r>
    <x v="29"/>
    <x v="32"/>
    <x v="44"/>
    <x v="1"/>
    <x v="33"/>
    <x v="44"/>
    <x v="44"/>
    <x v="44"/>
    <x v="44"/>
    <x v="0"/>
    <x v="847"/>
    <x v="881"/>
    <x v="693"/>
    <x v="323"/>
    <x v="42"/>
    <x v="705"/>
    <x v="30"/>
    <x v="0"/>
    <x v="47"/>
    <x v="68"/>
    <x v="9"/>
    <x v="28"/>
    <x v="417"/>
    <x v="0"/>
    <x v="0"/>
    <x v="9"/>
    <x v="2"/>
    <x v="33"/>
  </r>
  <r>
    <x v="29"/>
    <x v="33"/>
    <x v="45"/>
    <x v="1"/>
    <x v="34"/>
    <x v="45"/>
    <x v="45"/>
    <x v="45"/>
    <x v="45"/>
    <x v="0"/>
    <x v="848"/>
    <x v="882"/>
    <x v="694"/>
    <x v="409"/>
    <x v="101"/>
    <x v="770"/>
    <x v="171"/>
    <x v="7"/>
    <x v="41"/>
    <x v="24"/>
    <x v="8"/>
    <x v="145"/>
    <x v="418"/>
    <x v="0"/>
    <x v="0"/>
    <x v="12"/>
    <x v="0"/>
    <x v="34"/>
  </r>
  <r>
    <x v="29"/>
    <x v="34"/>
    <x v="46"/>
    <x v="1"/>
    <x v="35"/>
    <x v="46"/>
    <x v="46"/>
    <x v="46"/>
    <x v="46"/>
    <x v="0"/>
    <x v="849"/>
    <x v="883"/>
    <x v="695"/>
    <x v="71"/>
    <x v="16"/>
    <x v="638"/>
    <x v="41"/>
    <x v="0"/>
    <x v="11"/>
    <x v="68"/>
    <x v="0"/>
    <x v="12"/>
    <x v="188"/>
    <x v="0"/>
    <x v="0"/>
    <x v="0"/>
    <x v="1"/>
    <x v="35"/>
  </r>
  <r>
    <x v="29"/>
    <x v="23"/>
    <x v="48"/>
    <x v="2"/>
    <x v="24"/>
    <x v="47"/>
    <x v="47"/>
    <x v="47"/>
    <x v="47"/>
    <x v="0"/>
    <x v="850"/>
    <x v="884"/>
    <x v="696"/>
    <x v="410"/>
    <x v="69"/>
    <x v="771"/>
    <x v="230"/>
    <x v="2"/>
    <x v="145"/>
    <x v="12"/>
    <x v="10"/>
    <x v="334"/>
    <x v="419"/>
    <x v="0"/>
    <x v="0"/>
    <x v="8"/>
    <x v="1"/>
    <x v="24"/>
  </r>
  <r>
    <x v="29"/>
    <x v="33"/>
    <x v="50"/>
    <x v="2"/>
    <x v="34"/>
    <x v="48"/>
    <x v="48"/>
    <x v="48"/>
    <x v="48"/>
    <x v="0"/>
    <x v="851"/>
    <x v="885"/>
    <x v="697"/>
    <x v="411"/>
    <x v="62"/>
    <x v="772"/>
    <x v="231"/>
    <x v="2"/>
    <x v="8"/>
    <x v="33"/>
    <x v="3"/>
    <x v="335"/>
    <x v="333"/>
    <x v="0"/>
    <x v="0"/>
    <x v="18"/>
    <x v="0"/>
    <x v="34"/>
  </r>
  <r>
    <x v="29"/>
    <x v="30"/>
    <x v="51"/>
    <x v="2"/>
    <x v="31"/>
    <x v="49"/>
    <x v="49"/>
    <x v="49"/>
    <x v="49"/>
    <x v="0"/>
    <x v="852"/>
    <x v="886"/>
    <x v="203"/>
    <x v="13"/>
    <x v="58"/>
    <x v="773"/>
    <x v="66"/>
    <x v="1"/>
    <x v="121"/>
    <x v="36"/>
    <x v="2"/>
    <x v="107"/>
    <x v="35"/>
    <x v="0"/>
    <x v="0"/>
    <x v="2"/>
    <x v="2"/>
    <x v="31"/>
  </r>
  <r>
    <x v="29"/>
    <x v="38"/>
    <x v="53"/>
    <x v="2"/>
    <x v="29"/>
    <x v="50"/>
    <x v="50"/>
    <x v="50"/>
    <x v="50"/>
    <x v="0"/>
    <x v="853"/>
    <x v="887"/>
    <x v="22"/>
    <x v="77"/>
    <x v="125"/>
    <x v="24"/>
    <x v="33"/>
    <x v="4"/>
    <x v="8"/>
    <x v="4"/>
    <x v="0"/>
    <x v="243"/>
    <x v="254"/>
    <x v="0"/>
    <x v="0"/>
    <x v="10"/>
    <x v="0"/>
    <x v="29"/>
  </r>
  <r>
    <x v="30"/>
    <x v="39"/>
    <x v="54"/>
    <x v="1"/>
    <x v="36"/>
    <x v="51"/>
    <x v="51"/>
    <x v="51"/>
    <x v="5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36"/>
  </r>
  <r>
    <x v="30"/>
    <x v="40"/>
    <x v="55"/>
    <x v="1"/>
    <x v="37"/>
    <x v="52"/>
    <x v="52"/>
    <x v="52"/>
    <x v="52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37"/>
  </r>
  <r>
    <x v="30"/>
    <x v="0"/>
    <x v="3"/>
    <x v="1"/>
    <x v="0"/>
    <x v="3"/>
    <x v="3"/>
    <x v="3"/>
    <x v="3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0"/>
  </r>
  <r>
    <x v="30"/>
    <x v="3"/>
    <x v="4"/>
    <x v="1"/>
    <x v="3"/>
    <x v="4"/>
    <x v="4"/>
    <x v="4"/>
    <x v="4"/>
    <x v="0"/>
    <x v="854"/>
    <x v="888"/>
    <x v="301"/>
    <x v="138"/>
    <x v="97"/>
    <x v="774"/>
    <x v="17"/>
    <x v="4"/>
    <x v="58"/>
    <x v="0"/>
    <x v="4"/>
    <x v="80"/>
    <x v="299"/>
    <x v="0"/>
    <x v="0"/>
    <x v="3"/>
    <x v="1"/>
    <x v="3"/>
  </r>
  <r>
    <x v="30"/>
    <x v="6"/>
    <x v="8"/>
    <x v="2"/>
    <x v="6"/>
    <x v="8"/>
    <x v="8"/>
    <x v="8"/>
    <x v="8"/>
    <x v="0"/>
    <x v="855"/>
    <x v="889"/>
    <x v="698"/>
    <x v="361"/>
    <x v="89"/>
    <x v="775"/>
    <x v="124"/>
    <x v="1"/>
    <x v="41"/>
    <x v="23"/>
    <x v="2"/>
    <x v="161"/>
    <x v="218"/>
    <x v="0"/>
    <x v="0"/>
    <x v="18"/>
    <x v="1"/>
    <x v="6"/>
  </r>
  <r>
    <x v="30"/>
    <x v="41"/>
    <x v="56"/>
    <x v="1"/>
    <x v="38"/>
    <x v="53"/>
    <x v="53"/>
    <x v="53"/>
    <x v="53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38"/>
  </r>
  <r>
    <x v="30"/>
    <x v="7"/>
    <x v="9"/>
    <x v="1"/>
    <x v="7"/>
    <x v="9"/>
    <x v="9"/>
    <x v="9"/>
    <x v="9"/>
    <x v="0"/>
    <x v="856"/>
    <x v="890"/>
    <x v="330"/>
    <x v="291"/>
    <x v="38"/>
    <x v="776"/>
    <x v="123"/>
    <x v="1"/>
    <x v="78"/>
    <x v="13"/>
    <x v="6"/>
    <x v="336"/>
    <x v="137"/>
    <x v="0"/>
    <x v="0"/>
    <x v="10"/>
    <x v="0"/>
    <x v="7"/>
  </r>
  <r>
    <x v="30"/>
    <x v="11"/>
    <x v="13"/>
    <x v="1"/>
    <x v="11"/>
    <x v="13"/>
    <x v="13"/>
    <x v="13"/>
    <x v="13"/>
    <x v="0"/>
    <x v="586"/>
    <x v="891"/>
    <x v="630"/>
    <x v="253"/>
    <x v="62"/>
    <x v="777"/>
    <x v="4"/>
    <x v="0"/>
    <x v="67"/>
    <x v="50"/>
    <x v="2"/>
    <x v="155"/>
    <x v="77"/>
    <x v="0"/>
    <x v="0"/>
    <x v="11"/>
    <x v="0"/>
    <x v="11"/>
  </r>
  <r>
    <x v="30"/>
    <x v="12"/>
    <x v="15"/>
    <x v="1"/>
    <x v="12"/>
    <x v="15"/>
    <x v="15"/>
    <x v="15"/>
    <x v="15"/>
    <x v="0"/>
    <x v="857"/>
    <x v="892"/>
    <x v="17"/>
    <x v="355"/>
    <x v="21"/>
    <x v="557"/>
    <x v="7"/>
    <x v="0"/>
    <x v="118"/>
    <x v="17"/>
    <x v="4"/>
    <x v="228"/>
    <x v="218"/>
    <x v="0"/>
    <x v="0"/>
    <x v="27"/>
    <x v="8"/>
    <x v="12"/>
  </r>
  <r>
    <x v="30"/>
    <x v="12"/>
    <x v="17"/>
    <x v="2"/>
    <x v="12"/>
    <x v="17"/>
    <x v="17"/>
    <x v="17"/>
    <x v="17"/>
    <x v="0"/>
    <x v="858"/>
    <x v="893"/>
    <x v="699"/>
    <x v="398"/>
    <x v="109"/>
    <x v="778"/>
    <x v="232"/>
    <x v="0"/>
    <x v="146"/>
    <x v="15"/>
    <x v="6"/>
    <x v="337"/>
    <x v="420"/>
    <x v="0"/>
    <x v="0"/>
    <x v="12"/>
    <x v="22"/>
    <x v="12"/>
  </r>
  <r>
    <x v="30"/>
    <x v="11"/>
    <x v="18"/>
    <x v="2"/>
    <x v="11"/>
    <x v="18"/>
    <x v="18"/>
    <x v="18"/>
    <x v="18"/>
    <x v="0"/>
    <x v="859"/>
    <x v="894"/>
    <x v="616"/>
    <x v="184"/>
    <x v="25"/>
    <x v="779"/>
    <x v="68"/>
    <x v="4"/>
    <x v="49"/>
    <x v="27"/>
    <x v="4"/>
    <x v="44"/>
    <x v="127"/>
    <x v="0"/>
    <x v="0"/>
    <x v="18"/>
    <x v="1"/>
    <x v="11"/>
  </r>
  <r>
    <x v="30"/>
    <x v="7"/>
    <x v="20"/>
    <x v="2"/>
    <x v="7"/>
    <x v="20"/>
    <x v="20"/>
    <x v="20"/>
    <x v="20"/>
    <x v="0"/>
    <x v="860"/>
    <x v="895"/>
    <x v="700"/>
    <x v="219"/>
    <x v="97"/>
    <x v="780"/>
    <x v="233"/>
    <x v="2"/>
    <x v="147"/>
    <x v="98"/>
    <x v="11"/>
    <x v="338"/>
    <x v="214"/>
    <x v="0"/>
    <x v="0"/>
    <x v="21"/>
    <x v="0"/>
    <x v="7"/>
  </r>
  <r>
    <x v="30"/>
    <x v="14"/>
    <x v="23"/>
    <x v="1"/>
    <x v="16"/>
    <x v="23"/>
    <x v="23"/>
    <x v="23"/>
    <x v="23"/>
    <x v="0"/>
    <x v="861"/>
    <x v="896"/>
    <x v="340"/>
    <x v="282"/>
    <x v="41"/>
    <x v="781"/>
    <x v="23"/>
    <x v="1"/>
    <x v="33"/>
    <x v="4"/>
    <x v="2"/>
    <x v="77"/>
    <x v="139"/>
    <x v="0"/>
    <x v="0"/>
    <x v="0"/>
    <x v="1"/>
    <x v="16"/>
  </r>
  <r>
    <x v="30"/>
    <x v="16"/>
    <x v="24"/>
    <x v="1"/>
    <x v="17"/>
    <x v="24"/>
    <x v="24"/>
    <x v="24"/>
    <x v="24"/>
    <x v="0"/>
    <x v="862"/>
    <x v="897"/>
    <x v="628"/>
    <x v="283"/>
    <x v="112"/>
    <x v="507"/>
    <x v="126"/>
    <x v="3"/>
    <x v="68"/>
    <x v="89"/>
    <x v="8"/>
    <x v="282"/>
    <x v="75"/>
    <x v="0"/>
    <x v="0"/>
    <x v="7"/>
    <x v="1"/>
    <x v="17"/>
  </r>
  <r>
    <x v="30"/>
    <x v="18"/>
    <x v="26"/>
    <x v="1"/>
    <x v="19"/>
    <x v="26"/>
    <x v="26"/>
    <x v="26"/>
    <x v="26"/>
    <x v="0"/>
    <x v="863"/>
    <x v="898"/>
    <x v="701"/>
    <x v="60"/>
    <x v="50"/>
    <x v="163"/>
    <x v="1"/>
    <x v="0"/>
    <x v="18"/>
    <x v="36"/>
    <x v="3"/>
    <x v="58"/>
    <x v="421"/>
    <x v="0"/>
    <x v="0"/>
    <x v="2"/>
    <x v="1"/>
    <x v="19"/>
  </r>
  <r>
    <x v="30"/>
    <x v="19"/>
    <x v="27"/>
    <x v="1"/>
    <x v="20"/>
    <x v="27"/>
    <x v="27"/>
    <x v="27"/>
    <x v="27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0"/>
  </r>
  <r>
    <x v="30"/>
    <x v="20"/>
    <x v="28"/>
    <x v="1"/>
    <x v="21"/>
    <x v="28"/>
    <x v="28"/>
    <x v="28"/>
    <x v="28"/>
    <x v="0"/>
    <x v="864"/>
    <x v="899"/>
    <x v="415"/>
    <x v="14"/>
    <x v="10"/>
    <x v="782"/>
    <x v="68"/>
    <x v="0"/>
    <x v="29"/>
    <x v="4"/>
    <x v="4"/>
    <x v="76"/>
    <x v="325"/>
    <x v="0"/>
    <x v="0"/>
    <x v="18"/>
    <x v="1"/>
    <x v="21"/>
  </r>
  <r>
    <x v="30"/>
    <x v="18"/>
    <x v="29"/>
    <x v="2"/>
    <x v="19"/>
    <x v="29"/>
    <x v="29"/>
    <x v="29"/>
    <x v="29"/>
    <x v="0"/>
    <x v="865"/>
    <x v="900"/>
    <x v="48"/>
    <x v="412"/>
    <x v="17"/>
    <x v="783"/>
    <x v="107"/>
    <x v="0"/>
    <x v="65"/>
    <x v="32"/>
    <x v="2"/>
    <x v="31"/>
    <x v="135"/>
    <x v="0"/>
    <x v="0"/>
    <x v="0"/>
    <x v="1"/>
    <x v="19"/>
  </r>
  <r>
    <x v="30"/>
    <x v="16"/>
    <x v="30"/>
    <x v="2"/>
    <x v="17"/>
    <x v="30"/>
    <x v="30"/>
    <x v="30"/>
    <x v="30"/>
    <x v="0"/>
    <x v="866"/>
    <x v="147"/>
    <x v="702"/>
    <x v="26"/>
    <x v="64"/>
    <x v="784"/>
    <x v="180"/>
    <x v="4"/>
    <x v="22"/>
    <x v="59"/>
    <x v="3"/>
    <x v="262"/>
    <x v="422"/>
    <x v="0"/>
    <x v="0"/>
    <x v="10"/>
    <x v="1"/>
    <x v="17"/>
  </r>
  <r>
    <x v="30"/>
    <x v="21"/>
    <x v="31"/>
    <x v="1"/>
    <x v="22"/>
    <x v="31"/>
    <x v="31"/>
    <x v="31"/>
    <x v="3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2"/>
  </r>
  <r>
    <x v="30"/>
    <x v="23"/>
    <x v="33"/>
    <x v="1"/>
    <x v="24"/>
    <x v="33"/>
    <x v="33"/>
    <x v="33"/>
    <x v="33"/>
    <x v="0"/>
    <x v="867"/>
    <x v="901"/>
    <x v="703"/>
    <x v="63"/>
    <x v="101"/>
    <x v="785"/>
    <x v="63"/>
    <x v="1"/>
    <x v="59"/>
    <x v="9"/>
    <x v="3"/>
    <x v="277"/>
    <x v="53"/>
    <x v="0"/>
    <x v="0"/>
    <x v="20"/>
    <x v="1"/>
    <x v="24"/>
  </r>
  <r>
    <x v="30"/>
    <x v="24"/>
    <x v="34"/>
    <x v="1"/>
    <x v="25"/>
    <x v="34"/>
    <x v="34"/>
    <x v="34"/>
    <x v="34"/>
    <x v="0"/>
    <x v="868"/>
    <x v="902"/>
    <x v="704"/>
    <x v="403"/>
    <x v="38"/>
    <x v="69"/>
    <x v="188"/>
    <x v="3"/>
    <x v="87"/>
    <x v="58"/>
    <x v="11"/>
    <x v="316"/>
    <x v="29"/>
    <x v="0"/>
    <x v="0"/>
    <x v="31"/>
    <x v="1"/>
    <x v="25"/>
  </r>
  <r>
    <x v="30"/>
    <x v="25"/>
    <x v="35"/>
    <x v="1"/>
    <x v="26"/>
    <x v="35"/>
    <x v="35"/>
    <x v="35"/>
    <x v="35"/>
    <x v="0"/>
    <x v="869"/>
    <x v="852"/>
    <x v="705"/>
    <x v="3"/>
    <x v="5"/>
    <x v="25"/>
    <x v="81"/>
    <x v="1"/>
    <x v="33"/>
    <x v="50"/>
    <x v="4"/>
    <x v="12"/>
    <x v="334"/>
    <x v="0"/>
    <x v="0"/>
    <x v="7"/>
    <x v="1"/>
    <x v="26"/>
  </r>
  <r>
    <x v="30"/>
    <x v="0"/>
    <x v="36"/>
    <x v="2"/>
    <x v="0"/>
    <x v="36"/>
    <x v="36"/>
    <x v="36"/>
    <x v="36"/>
    <x v="0"/>
    <x v="870"/>
    <x v="903"/>
    <x v="706"/>
    <x v="1"/>
    <x v="124"/>
    <x v="786"/>
    <x v="7"/>
    <x v="0"/>
    <x v="17"/>
    <x v="51"/>
    <x v="4"/>
    <x v="313"/>
    <x v="55"/>
    <x v="0"/>
    <x v="0"/>
    <x v="2"/>
    <x v="1"/>
    <x v="0"/>
  </r>
  <r>
    <x v="30"/>
    <x v="21"/>
    <x v="37"/>
    <x v="2"/>
    <x v="22"/>
    <x v="37"/>
    <x v="37"/>
    <x v="37"/>
    <x v="37"/>
    <x v="0"/>
    <x v="871"/>
    <x v="904"/>
    <x v="707"/>
    <x v="239"/>
    <x v="28"/>
    <x v="787"/>
    <x v="151"/>
    <x v="1"/>
    <x v="49"/>
    <x v="84"/>
    <x v="0"/>
    <x v="324"/>
    <x v="416"/>
    <x v="0"/>
    <x v="0"/>
    <x v="10"/>
    <x v="3"/>
    <x v="22"/>
  </r>
  <r>
    <x v="30"/>
    <x v="26"/>
    <x v="38"/>
    <x v="1"/>
    <x v="27"/>
    <x v="38"/>
    <x v="38"/>
    <x v="38"/>
    <x v="38"/>
    <x v="0"/>
    <x v="872"/>
    <x v="905"/>
    <x v="708"/>
    <x v="413"/>
    <x v="51"/>
    <x v="788"/>
    <x v="1"/>
    <x v="0"/>
    <x v="22"/>
    <x v="31"/>
    <x v="4"/>
    <x v="146"/>
    <x v="246"/>
    <x v="0"/>
    <x v="0"/>
    <x v="0"/>
    <x v="1"/>
    <x v="27"/>
  </r>
  <r>
    <x v="30"/>
    <x v="27"/>
    <x v="39"/>
    <x v="1"/>
    <x v="28"/>
    <x v="39"/>
    <x v="39"/>
    <x v="39"/>
    <x v="39"/>
    <x v="0"/>
    <x v="873"/>
    <x v="906"/>
    <x v="709"/>
    <x v="382"/>
    <x v="126"/>
    <x v="634"/>
    <x v="35"/>
    <x v="0"/>
    <x v="148"/>
    <x v="52"/>
    <x v="1"/>
    <x v="339"/>
    <x v="423"/>
    <x v="0"/>
    <x v="0"/>
    <x v="21"/>
    <x v="31"/>
    <x v="28"/>
  </r>
  <r>
    <x v="30"/>
    <x v="28"/>
    <x v="40"/>
    <x v="1"/>
    <x v="29"/>
    <x v="40"/>
    <x v="40"/>
    <x v="40"/>
    <x v="40"/>
    <x v="0"/>
    <x v="874"/>
    <x v="907"/>
    <x v="710"/>
    <x v="254"/>
    <x v="35"/>
    <x v="789"/>
    <x v="92"/>
    <x v="0"/>
    <x v="46"/>
    <x v="2"/>
    <x v="2"/>
    <x v="164"/>
    <x v="36"/>
    <x v="0"/>
    <x v="0"/>
    <x v="0"/>
    <x v="1"/>
    <x v="29"/>
  </r>
  <r>
    <x v="30"/>
    <x v="29"/>
    <x v="41"/>
    <x v="1"/>
    <x v="30"/>
    <x v="41"/>
    <x v="41"/>
    <x v="41"/>
    <x v="41"/>
    <x v="0"/>
    <x v="875"/>
    <x v="908"/>
    <x v="711"/>
    <x v="352"/>
    <x v="40"/>
    <x v="790"/>
    <x v="97"/>
    <x v="1"/>
    <x v="27"/>
    <x v="17"/>
    <x v="1"/>
    <x v="61"/>
    <x v="216"/>
    <x v="0"/>
    <x v="0"/>
    <x v="11"/>
    <x v="0"/>
    <x v="30"/>
  </r>
  <r>
    <x v="30"/>
    <x v="30"/>
    <x v="42"/>
    <x v="1"/>
    <x v="31"/>
    <x v="42"/>
    <x v="42"/>
    <x v="42"/>
    <x v="42"/>
    <x v="0"/>
    <x v="876"/>
    <x v="909"/>
    <x v="712"/>
    <x v="134"/>
    <x v="33"/>
    <x v="491"/>
    <x v="12"/>
    <x v="0"/>
    <x v="3"/>
    <x v="2"/>
    <x v="4"/>
    <x v="0"/>
    <x v="127"/>
    <x v="0"/>
    <x v="0"/>
    <x v="11"/>
    <x v="0"/>
    <x v="31"/>
  </r>
  <r>
    <x v="30"/>
    <x v="31"/>
    <x v="43"/>
    <x v="1"/>
    <x v="32"/>
    <x v="43"/>
    <x v="43"/>
    <x v="43"/>
    <x v="43"/>
    <x v="0"/>
    <x v="877"/>
    <x v="910"/>
    <x v="713"/>
    <x v="0"/>
    <x v="102"/>
    <x v="791"/>
    <x v="93"/>
    <x v="0"/>
    <x v="7"/>
    <x v="0"/>
    <x v="4"/>
    <x v="144"/>
    <x v="233"/>
    <x v="0"/>
    <x v="0"/>
    <x v="6"/>
    <x v="7"/>
    <x v="32"/>
  </r>
  <r>
    <x v="30"/>
    <x v="32"/>
    <x v="44"/>
    <x v="1"/>
    <x v="33"/>
    <x v="44"/>
    <x v="44"/>
    <x v="44"/>
    <x v="44"/>
    <x v="0"/>
    <x v="878"/>
    <x v="911"/>
    <x v="714"/>
    <x v="333"/>
    <x v="41"/>
    <x v="792"/>
    <x v="46"/>
    <x v="0"/>
    <x v="133"/>
    <x v="66"/>
    <x v="0"/>
    <x v="330"/>
    <x v="424"/>
    <x v="0"/>
    <x v="0"/>
    <x v="3"/>
    <x v="8"/>
    <x v="33"/>
  </r>
  <r>
    <x v="30"/>
    <x v="33"/>
    <x v="45"/>
    <x v="1"/>
    <x v="34"/>
    <x v="45"/>
    <x v="45"/>
    <x v="45"/>
    <x v="45"/>
    <x v="0"/>
    <x v="879"/>
    <x v="912"/>
    <x v="715"/>
    <x v="414"/>
    <x v="134"/>
    <x v="793"/>
    <x v="234"/>
    <x v="7"/>
    <x v="59"/>
    <x v="80"/>
    <x v="5"/>
    <x v="90"/>
    <x v="425"/>
    <x v="0"/>
    <x v="0"/>
    <x v="21"/>
    <x v="3"/>
    <x v="34"/>
  </r>
  <r>
    <x v="30"/>
    <x v="34"/>
    <x v="46"/>
    <x v="1"/>
    <x v="35"/>
    <x v="46"/>
    <x v="46"/>
    <x v="46"/>
    <x v="46"/>
    <x v="0"/>
    <x v="332"/>
    <x v="913"/>
    <x v="267"/>
    <x v="3"/>
    <x v="34"/>
    <x v="794"/>
    <x v="29"/>
    <x v="1"/>
    <x v="10"/>
    <x v="60"/>
    <x v="1"/>
    <x v="58"/>
    <x v="66"/>
    <x v="0"/>
    <x v="0"/>
    <x v="21"/>
    <x v="0"/>
    <x v="35"/>
  </r>
  <r>
    <x v="30"/>
    <x v="23"/>
    <x v="48"/>
    <x v="2"/>
    <x v="24"/>
    <x v="47"/>
    <x v="47"/>
    <x v="47"/>
    <x v="47"/>
    <x v="0"/>
    <x v="880"/>
    <x v="914"/>
    <x v="716"/>
    <x v="415"/>
    <x v="60"/>
    <x v="795"/>
    <x v="216"/>
    <x v="8"/>
    <x v="149"/>
    <x v="99"/>
    <x v="7"/>
    <x v="340"/>
    <x v="426"/>
    <x v="0"/>
    <x v="0"/>
    <x v="9"/>
    <x v="1"/>
    <x v="24"/>
  </r>
  <r>
    <x v="30"/>
    <x v="33"/>
    <x v="50"/>
    <x v="2"/>
    <x v="34"/>
    <x v="48"/>
    <x v="48"/>
    <x v="48"/>
    <x v="48"/>
    <x v="0"/>
    <x v="881"/>
    <x v="915"/>
    <x v="717"/>
    <x v="416"/>
    <x v="105"/>
    <x v="796"/>
    <x v="235"/>
    <x v="6"/>
    <x v="62"/>
    <x v="83"/>
    <x v="1"/>
    <x v="341"/>
    <x v="383"/>
    <x v="0"/>
    <x v="0"/>
    <x v="1"/>
    <x v="0"/>
    <x v="34"/>
  </r>
  <r>
    <x v="30"/>
    <x v="30"/>
    <x v="51"/>
    <x v="2"/>
    <x v="31"/>
    <x v="49"/>
    <x v="49"/>
    <x v="49"/>
    <x v="49"/>
    <x v="0"/>
    <x v="882"/>
    <x v="916"/>
    <x v="188"/>
    <x v="82"/>
    <x v="135"/>
    <x v="797"/>
    <x v="236"/>
    <x v="0"/>
    <x v="76"/>
    <x v="36"/>
    <x v="2"/>
    <x v="28"/>
    <x v="271"/>
    <x v="0"/>
    <x v="0"/>
    <x v="11"/>
    <x v="3"/>
    <x v="31"/>
  </r>
  <r>
    <x v="30"/>
    <x v="38"/>
    <x v="53"/>
    <x v="2"/>
    <x v="29"/>
    <x v="50"/>
    <x v="50"/>
    <x v="50"/>
    <x v="50"/>
    <x v="0"/>
    <x v="883"/>
    <x v="917"/>
    <x v="718"/>
    <x v="241"/>
    <x v="12"/>
    <x v="798"/>
    <x v="204"/>
    <x v="1"/>
    <x v="55"/>
    <x v="36"/>
    <x v="4"/>
    <x v="53"/>
    <x v="137"/>
    <x v="0"/>
    <x v="0"/>
    <x v="11"/>
    <x v="0"/>
    <x v="29"/>
  </r>
  <r>
    <x v="31"/>
    <x v="2"/>
    <x v="57"/>
    <x v="0"/>
    <x v="2"/>
    <x v="54"/>
    <x v="54"/>
    <x v="54"/>
    <x v="54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"/>
  </r>
  <r>
    <x v="31"/>
    <x v="1"/>
    <x v="1"/>
    <x v="1"/>
    <x v="1"/>
    <x v="1"/>
    <x v="1"/>
    <x v="1"/>
    <x v="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"/>
  </r>
  <r>
    <x v="31"/>
    <x v="0"/>
    <x v="3"/>
    <x v="1"/>
    <x v="0"/>
    <x v="3"/>
    <x v="3"/>
    <x v="3"/>
    <x v="3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0"/>
  </r>
  <r>
    <x v="31"/>
    <x v="3"/>
    <x v="4"/>
    <x v="1"/>
    <x v="3"/>
    <x v="4"/>
    <x v="4"/>
    <x v="4"/>
    <x v="4"/>
    <x v="0"/>
    <x v="884"/>
    <x v="918"/>
    <x v="468"/>
    <x v="26"/>
    <x v="46"/>
    <x v="799"/>
    <x v="29"/>
    <x v="0"/>
    <x v="34"/>
    <x v="2"/>
    <x v="0"/>
    <x v="80"/>
    <x v="163"/>
    <x v="0"/>
    <x v="0"/>
    <x v="11"/>
    <x v="0"/>
    <x v="3"/>
  </r>
  <r>
    <x v="31"/>
    <x v="6"/>
    <x v="8"/>
    <x v="2"/>
    <x v="6"/>
    <x v="8"/>
    <x v="8"/>
    <x v="8"/>
    <x v="8"/>
    <x v="0"/>
    <x v="885"/>
    <x v="919"/>
    <x v="719"/>
    <x v="54"/>
    <x v="85"/>
    <x v="800"/>
    <x v="237"/>
    <x v="4"/>
    <x v="78"/>
    <x v="33"/>
    <x v="1"/>
    <x v="342"/>
    <x v="290"/>
    <x v="0"/>
    <x v="0"/>
    <x v="7"/>
    <x v="1"/>
    <x v="6"/>
  </r>
  <r>
    <x v="31"/>
    <x v="7"/>
    <x v="9"/>
    <x v="1"/>
    <x v="7"/>
    <x v="9"/>
    <x v="9"/>
    <x v="9"/>
    <x v="9"/>
    <x v="0"/>
    <x v="886"/>
    <x v="920"/>
    <x v="720"/>
    <x v="22"/>
    <x v="41"/>
    <x v="801"/>
    <x v="188"/>
    <x v="1"/>
    <x v="87"/>
    <x v="87"/>
    <x v="10"/>
    <x v="206"/>
    <x v="11"/>
    <x v="0"/>
    <x v="0"/>
    <x v="3"/>
    <x v="0"/>
    <x v="7"/>
  </r>
  <r>
    <x v="31"/>
    <x v="11"/>
    <x v="13"/>
    <x v="1"/>
    <x v="11"/>
    <x v="13"/>
    <x v="13"/>
    <x v="13"/>
    <x v="13"/>
    <x v="0"/>
    <x v="239"/>
    <x v="921"/>
    <x v="721"/>
    <x v="340"/>
    <x v="59"/>
    <x v="622"/>
    <x v="17"/>
    <x v="0"/>
    <x v="9"/>
    <x v="22"/>
    <x v="4"/>
    <x v="190"/>
    <x v="117"/>
    <x v="0"/>
    <x v="0"/>
    <x v="11"/>
    <x v="0"/>
    <x v="11"/>
  </r>
  <r>
    <x v="31"/>
    <x v="12"/>
    <x v="15"/>
    <x v="1"/>
    <x v="12"/>
    <x v="15"/>
    <x v="15"/>
    <x v="15"/>
    <x v="15"/>
    <x v="0"/>
    <x v="887"/>
    <x v="892"/>
    <x v="643"/>
    <x v="334"/>
    <x v="55"/>
    <x v="802"/>
    <x v="45"/>
    <x v="4"/>
    <x v="125"/>
    <x v="4"/>
    <x v="1"/>
    <x v="192"/>
    <x v="246"/>
    <x v="0"/>
    <x v="0"/>
    <x v="7"/>
    <x v="11"/>
    <x v="12"/>
  </r>
  <r>
    <x v="31"/>
    <x v="12"/>
    <x v="17"/>
    <x v="2"/>
    <x v="12"/>
    <x v="17"/>
    <x v="17"/>
    <x v="17"/>
    <x v="17"/>
    <x v="0"/>
    <x v="888"/>
    <x v="922"/>
    <x v="722"/>
    <x v="351"/>
    <x v="6"/>
    <x v="803"/>
    <x v="238"/>
    <x v="3"/>
    <x v="138"/>
    <x v="15"/>
    <x v="6"/>
    <x v="343"/>
    <x v="233"/>
    <x v="0"/>
    <x v="0"/>
    <x v="23"/>
    <x v="20"/>
    <x v="12"/>
  </r>
  <r>
    <x v="31"/>
    <x v="11"/>
    <x v="18"/>
    <x v="2"/>
    <x v="11"/>
    <x v="18"/>
    <x v="18"/>
    <x v="18"/>
    <x v="18"/>
    <x v="0"/>
    <x v="889"/>
    <x v="535"/>
    <x v="723"/>
    <x v="155"/>
    <x v="3"/>
    <x v="804"/>
    <x v="169"/>
    <x v="0"/>
    <x v="68"/>
    <x v="27"/>
    <x v="2"/>
    <x v="299"/>
    <x v="410"/>
    <x v="0"/>
    <x v="0"/>
    <x v="7"/>
    <x v="1"/>
    <x v="11"/>
  </r>
  <r>
    <x v="31"/>
    <x v="7"/>
    <x v="20"/>
    <x v="2"/>
    <x v="7"/>
    <x v="20"/>
    <x v="20"/>
    <x v="20"/>
    <x v="20"/>
    <x v="0"/>
    <x v="890"/>
    <x v="923"/>
    <x v="500"/>
    <x v="293"/>
    <x v="22"/>
    <x v="374"/>
    <x v="231"/>
    <x v="1"/>
    <x v="144"/>
    <x v="62"/>
    <x v="0"/>
    <x v="344"/>
    <x v="427"/>
    <x v="0"/>
    <x v="0"/>
    <x v="13"/>
    <x v="0"/>
    <x v="7"/>
  </r>
  <r>
    <x v="31"/>
    <x v="14"/>
    <x v="23"/>
    <x v="1"/>
    <x v="16"/>
    <x v="23"/>
    <x v="23"/>
    <x v="23"/>
    <x v="23"/>
    <x v="0"/>
    <x v="891"/>
    <x v="924"/>
    <x v="55"/>
    <x v="204"/>
    <x v="51"/>
    <x v="688"/>
    <x v="64"/>
    <x v="0"/>
    <x v="67"/>
    <x v="9"/>
    <x v="1"/>
    <x v="38"/>
    <x v="420"/>
    <x v="0"/>
    <x v="0"/>
    <x v="0"/>
    <x v="0"/>
    <x v="16"/>
  </r>
  <r>
    <x v="31"/>
    <x v="16"/>
    <x v="24"/>
    <x v="1"/>
    <x v="17"/>
    <x v="24"/>
    <x v="24"/>
    <x v="24"/>
    <x v="24"/>
    <x v="0"/>
    <x v="892"/>
    <x v="925"/>
    <x v="724"/>
    <x v="65"/>
    <x v="1"/>
    <x v="662"/>
    <x v="161"/>
    <x v="3"/>
    <x v="59"/>
    <x v="19"/>
    <x v="0"/>
    <x v="111"/>
    <x v="428"/>
    <x v="0"/>
    <x v="0"/>
    <x v="9"/>
    <x v="1"/>
    <x v="17"/>
  </r>
  <r>
    <x v="31"/>
    <x v="18"/>
    <x v="26"/>
    <x v="1"/>
    <x v="19"/>
    <x v="26"/>
    <x v="26"/>
    <x v="26"/>
    <x v="26"/>
    <x v="0"/>
    <x v="893"/>
    <x v="926"/>
    <x v="725"/>
    <x v="412"/>
    <x v="49"/>
    <x v="381"/>
    <x v="56"/>
    <x v="0"/>
    <x v="65"/>
    <x v="8"/>
    <x v="4"/>
    <x v="30"/>
    <x v="250"/>
    <x v="0"/>
    <x v="0"/>
    <x v="13"/>
    <x v="1"/>
    <x v="19"/>
  </r>
  <r>
    <x v="31"/>
    <x v="20"/>
    <x v="28"/>
    <x v="1"/>
    <x v="21"/>
    <x v="28"/>
    <x v="28"/>
    <x v="28"/>
    <x v="28"/>
    <x v="0"/>
    <x v="894"/>
    <x v="927"/>
    <x v="629"/>
    <x v="216"/>
    <x v="31"/>
    <x v="805"/>
    <x v="40"/>
    <x v="0"/>
    <x v="1"/>
    <x v="10"/>
    <x v="6"/>
    <x v="120"/>
    <x v="429"/>
    <x v="0"/>
    <x v="0"/>
    <x v="0"/>
    <x v="1"/>
    <x v="21"/>
  </r>
  <r>
    <x v="31"/>
    <x v="18"/>
    <x v="29"/>
    <x v="2"/>
    <x v="19"/>
    <x v="29"/>
    <x v="29"/>
    <x v="29"/>
    <x v="29"/>
    <x v="0"/>
    <x v="402"/>
    <x v="928"/>
    <x v="41"/>
    <x v="80"/>
    <x v="74"/>
    <x v="806"/>
    <x v="40"/>
    <x v="0"/>
    <x v="21"/>
    <x v="9"/>
    <x v="2"/>
    <x v="119"/>
    <x v="430"/>
    <x v="0"/>
    <x v="0"/>
    <x v="0"/>
    <x v="1"/>
    <x v="19"/>
  </r>
  <r>
    <x v="31"/>
    <x v="16"/>
    <x v="30"/>
    <x v="2"/>
    <x v="17"/>
    <x v="30"/>
    <x v="30"/>
    <x v="30"/>
    <x v="30"/>
    <x v="0"/>
    <x v="895"/>
    <x v="929"/>
    <x v="702"/>
    <x v="131"/>
    <x v="20"/>
    <x v="807"/>
    <x v="239"/>
    <x v="1"/>
    <x v="94"/>
    <x v="44"/>
    <x v="1"/>
    <x v="179"/>
    <x v="138"/>
    <x v="0"/>
    <x v="0"/>
    <x v="18"/>
    <x v="1"/>
    <x v="17"/>
  </r>
  <r>
    <x v="31"/>
    <x v="23"/>
    <x v="33"/>
    <x v="1"/>
    <x v="24"/>
    <x v="33"/>
    <x v="33"/>
    <x v="33"/>
    <x v="33"/>
    <x v="0"/>
    <x v="896"/>
    <x v="930"/>
    <x v="726"/>
    <x v="417"/>
    <x v="116"/>
    <x v="808"/>
    <x v="156"/>
    <x v="4"/>
    <x v="25"/>
    <x v="58"/>
    <x v="1"/>
    <x v="32"/>
    <x v="13"/>
    <x v="0"/>
    <x v="0"/>
    <x v="2"/>
    <x v="1"/>
    <x v="24"/>
  </r>
  <r>
    <x v="31"/>
    <x v="24"/>
    <x v="34"/>
    <x v="1"/>
    <x v="25"/>
    <x v="34"/>
    <x v="34"/>
    <x v="34"/>
    <x v="34"/>
    <x v="0"/>
    <x v="880"/>
    <x v="931"/>
    <x v="727"/>
    <x v="418"/>
    <x v="40"/>
    <x v="809"/>
    <x v="56"/>
    <x v="4"/>
    <x v="59"/>
    <x v="27"/>
    <x v="5"/>
    <x v="152"/>
    <x v="34"/>
    <x v="0"/>
    <x v="0"/>
    <x v="14"/>
    <x v="0"/>
    <x v="25"/>
  </r>
  <r>
    <x v="31"/>
    <x v="25"/>
    <x v="35"/>
    <x v="1"/>
    <x v="26"/>
    <x v="35"/>
    <x v="35"/>
    <x v="35"/>
    <x v="35"/>
    <x v="0"/>
    <x v="897"/>
    <x v="932"/>
    <x v="520"/>
    <x v="394"/>
    <x v="31"/>
    <x v="810"/>
    <x v="17"/>
    <x v="0"/>
    <x v="13"/>
    <x v="4"/>
    <x v="4"/>
    <x v="125"/>
    <x v="42"/>
    <x v="0"/>
    <x v="0"/>
    <x v="2"/>
    <x v="1"/>
    <x v="26"/>
  </r>
  <r>
    <x v="31"/>
    <x v="0"/>
    <x v="36"/>
    <x v="2"/>
    <x v="0"/>
    <x v="36"/>
    <x v="36"/>
    <x v="36"/>
    <x v="36"/>
    <x v="0"/>
    <x v="898"/>
    <x v="933"/>
    <x v="728"/>
    <x v="232"/>
    <x v="125"/>
    <x v="127"/>
    <x v="201"/>
    <x v="0"/>
    <x v="92"/>
    <x v="42"/>
    <x v="2"/>
    <x v="53"/>
    <x v="35"/>
    <x v="0"/>
    <x v="0"/>
    <x v="2"/>
    <x v="0"/>
    <x v="0"/>
  </r>
  <r>
    <x v="31"/>
    <x v="21"/>
    <x v="37"/>
    <x v="2"/>
    <x v="22"/>
    <x v="37"/>
    <x v="37"/>
    <x v="37"/>
    <x v="37"/>
    <x v="0"/>
    <x v="899"/>
    <x v="934"/>
    <x v="729"/>
    <x v="291"/>
    <x v="21"/>
    <x v="811"/>
    <x v="42"/>
    <x v="3"/>
    <x v="63"/>
    <x v="58"/>
    <x v="5"/>
    <x v="345"/>
    <x v="416"/>
    <x v="0"/>
    <x v="0"/>
    <x v="1"/>
    <x v="3"/>
    <x v="22"/>
  </r>
  <r>
    <x v="31"/>
    <x v="26"/>
    <x v="38"/>
    <x v="1"/>
    <x v="27"/>
    <x v="38"/>
    <x v="38"/>
    <x v="38"/>
    <x v="38"/>
    <x v="0"/>
    <x v="900"/>
    <x v="935"/>
    <x v="730"/>
    <x v="297"/>
    <x v="69"/>
    <x v="812"/>
    <x v="142"/>
    <x v="0"/>
    <x v="26"/>
    <x v="53"/>
    <x v="0"/>
    <x v="310"/>
    <x v="396"/>
    <x v="0"/>
    <x v="0"/>
    <x v="2"/>
    <x v="1"/>
    <x v="27"/>
  </r>
  <r>
    <x v="31"/>
    <x v="27"/>
    <x v="39"/>
    <x v="1"/>
    <x v="28"/>
    <x v="39"/>
    <x v="39"/>
    <x v="39"/>
    <x v="39"/>
    <x v="0"/>
    <x v="901"/>
    <x v="936"/>
    <x v="731"/>
    <x v="23"/>
    <x v="126"/>
    <x v="813"/>
    <x v="16"/>
    <x v="4"/>
    <x v="147"/>
    <x v="12"/>
    <x v="0"/>
    <x v="346"/>
    <x v="397"/>
    <x v="0"/>
    <x v="0"/>
    <x v="21"/>
    <x v="32"/>
    <x v="28"/>
  </r>
  <r>
    <x v="31"/>
    <x v="28"/>
    <x v="40"/>
    <x v="1"/>
    <x v="29"/>
    <x v="40"/>
    <x v="40"/>
    <x v="40"/>
    <x v="40"/>
    <x v="0"/>
    <x v="902"/>
    <x v="937"/>
    <x v="732"/>
    <x v="419"/>
    <x v="56"/>
    <x v="814"/>
    <x v="71"/>
    <x v="0"/>
    <x v="54"/>
    <x v="2"/>
    <x v="2"/>
    <x v="165"/>
    <x v="33"/>
    <x v="0"/>
    <x v="0"/>
    <x v="0"/>
    <x v="1"/>
    <x v="29"/>
  </r>
  <r>
    <x v="31"/>
    <x v="29"/>
    <x v="41"/>
    <x v="1"/>
    <x v="30"/>
    <x v="41"/>
    <x v="41"/>
    <x v="41"/>
    <x v="41"/>
    <x v="0"/>
    <x v="903"/>
    <x v="938"/>
    <x v="733"/>
    <x v="420"/>
    <x v="40"/>
    <x v="712"/>
    <x v="237"/>
    <x v="0"/>
    <x v="88"/>
    <x v="0"/>
    <x v="1"/>
    <x v="137"/>
    <x v="218"/>
    <x v="0"/>
    <x v="0"/>
    <x v="13"/>
    <x v="1"/>
    <x v="30"/>
  </r>
  <r>
    <x v="31"/>
    <x v="30"/>
    <x v="42"/>
    <x v="1"/>
    <x v="31"/>
    <x v="42"/>
    <x v="42"/>
    <x v="42"/>
    <x v="42"/>
    <x v="0"/>
    <x v="904"/>
    <x v="939"/>
    <x v="734"/>
    <x v="421"/>
    <x v="33"/>
    <x v="325"/>
    <x v="3"/>
    <x v="0"/>
    <x v="33"/>
    <x v="2"/>
    <x v="4"/>
    <x v="121"/>
    <x v="377"/>
    <x v="0"/>
    <x v="0"/>
    <x v="0"/>
    <x v="3"/>
    <x v="31"/>
  </r>
  <r>
    <x v="31"/>
    <x v="31"/>
    <x v="43"/>
    <x v="1"/>
    <x v="32"/>
    <x v="43"/>
    <x v="43"/>
    <x v="43"/>
    <x v="43"/>
    <x v="0"/>
    <x v="905"/>
    <x v="940"/>
    <x v="735"/>
    <x v="422"/>
    <x v="76"/>
    <x v="815"/>
    <x v="93"/>
    <x v="0"/>
    <x v="62"/>
    <x v="17"/>
    <x v="0"/>
    <x v="347"/>
    <x v="248"/>
    <x v="0"/>
    <x v="0"/>
    <x v="20"/>
    <x v="10"/>
    <x v="32"/>
  </r>
  <r>
    <x v="31"/>
    <x v="32"/>
    <x v="44"/>
    <x v="1"/>
    <x v="33"/>
    <x v="44"/>
    <x v="44"/>
    <x v="44"/>
    <x v="44"/>
    <x v="0"/>
    <x v="906"/>
    <x v="941"/>
    <x v="736"/>
    <x v="61"/>
    <x v="69"/>
    <x v="816"/>
    <x v="119"/>
    <x v="0"/>
    <x v="110"/>
    <x v="33"/>
    <x v="15"/>
    <x v="112"/>
    <x v="423"/>
    <x v="0"/>
    <x v="0"/>
    <x v="8"/>
    <x v="1"/>
    <x v="33"/>
  </r>
  <r>
    <x v="31"/>
    <x v="33"/>
    <x v="45"/>
    <x v="1"/>
    <x v="34"/>
    <x v="45"/>
    <x v="45"/>
    <x v="45"/>
    <x v="45"/>
    <x v="0"/>
    <x v="907"/>
    <x v="942"/>
    <x v="737"/>
    <x v="423"/>
    <x v="134"/>
    <x v="817"/>
    <x v="240"/>
    <x v="7"/>
    <x v="26"/>
    <x v="19"/>
    <x v="6"/>
    <x v="220"/>
    <x v="123"/>
    <x v="0"/>
    <x v="0"/>
    <x v="6"/>
    <x v="1"/>
    <x v="34"/>
  </r>
  <r>
    <x v="31"/>
    <x v="34"/>
    <x v="46"/>
    <x v="1"/>
    <x v="35"/>
    <x v="46"/>
    <x v="46"/>
    <x v="46"/>
    <x v="46"/>
    <x v="0"/>
    <x v="908"/>
    <x v="943"/>
    <x v="98"/>
    <x v="424"/>
    <x v="112"/>
    <x v="223"/>
    <x v="48"/>
    <x v="0"/>
    <x v="27"/>
    <x v="68"/>
    <x v="1"/>
    <x v="31"/>
    <x v="16"/>
    <x v="0"/>
    <x v="0"/>
    <x v="2"/>
    <x v="1"/>
    <x v="35"/>
  </r>
  <r>
    <x v="31"/>
    <x v="23"/>
    <x v="48"/>
    <x v="2"/>
    <x v="24"/>
    <x v="47"/>
    <x v="47"/>
    <x v="47"/>
    <x v="47"/>
    <x v="0"/>
    <x v="909"/>
    <x v="944"/>
    <x v="738"/>
    <x v="400"/>
    <x v="69"/>
    <x v="818"/>
    <x v="231"/>
    <x v="5"/>
    <x v="150"/>
    <x v="1"/>
    <x v="11"/>
    <x v="348"/>
    <x v="405"/>
    <x v="0"/>
    <x v="0"/>
    <x v="6"/>
    <x v="1"/>
    <x v="24"/>
  </r>
  <r>
    <x v="31"/>
    <x v="33"/>
    <x v="50"/>
    <x v="2"/>
    <x v="34"/>
    <x v="48"/>
    <x v="48"/>
    <x v="48"/>
    <x v="48"/>
    <x v="0"/>
    <x v="910"/>
    <x v="945"/>
    <x v="739"/>
    <x v="425"/>
    <x v="120"/>
    <x v="819"/>
    <x v="241"/>
    <x v="9"/>
    <x v="62"/>
    <x v="38"/>
    <x v="5"/>
    <x v="349"/>
    <x v="372"/>
    <x v="0"/>
    <x v="0"/>
    <x v="23"/>
    <x v="16"/>
    <x v="34"/>
  </r>
  <r>
    <x v="31"/>
    <x v="30"/>
    <x v="51"/>
    <x v="2"/>
    <x v="31"/>
    <x v="49"/>
    <x v="49"/>
    <x v="49"/>
    <x v="49"/>
    <x v="0"/>
    <x v="911"/>
    <x v="946"/>
    <x v="229"/>
    <x v="380"/>
    <x v="136"/>
    <x v="820"/>
    <x v="227"/>
    <x v="0"/>
    <x v="104"/>
    <x v="37"/>
    <x v="1"/>
    <x v="310"/>
    <x v="328"/>
    <x v="0"/>
    <x v="0"/>
    <x v="0"/>
    <x v="1"/>
    <x v="31"/>
  </r>
  <r>
    <x v="31"/>
    <x v="38"/>
    <x v="53"/>
    <x v="2"/>
    <x v="29"/>
    <x v="50"/>
    <x v="50"/>
    <x v="50"/>
    <x v="50"/>
    <x v="0"/>
    <x v="912"/>
    <x v="947"/>
    <x v="740"/>
    <x v="142"/>
    <x v="135"/>
    <x v="821"/>
    <x v="89"/>
    <x v="0"/>
    <x v="4"/>
    <x v="4"/>
    <x v="1"/>
    <x v="350"/>
    <x v="149"/>
    <x v="0"/>
    <x v="0"/>
    <x v="2"/>
    <x v="1"/>
    <x v="29"/>
  </r>
  <r>
    <x v="32"/>
    <x v="3"/>
    <x v="4"/>
    <x v="1"/>
    <x v="3"/>
    <x v="4"/>
    <x v="4"/>
    <x v="4"/>
    <x v="4"/>
    <x v="0"/>
    <x v="913"/>
    <x v="948"/>
    <x v="149"/>
    <x v="158"/>
    <x v="9"/>
    <x v="822"/>
    <x v="31"/>
    <x v="1"/>
    <x v="88"/>
    <x v="17"/>
    <x v="1"/>
    <x v="127"/>
    <x v="431"/>
    <x v="0"/>
    <x v="0"/>
    <x v="7"/>
    <x v="1"/>
    <x v="3"/>
  </r>
  <r>
    <x v="32"/>
    <x v="42"/>
    <x v="58"/>
    <x v="1"/>
    <x v="39"/>
    <x v="55"/>
    <x v="55"/>
    <x v="55"/>
    <x v="55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39"/>
  </r>
  <r>
    <x v="32"/>
    <x v="6"/>
    <x v="8"/>
    <x v="2"/>
    <x v="6"/>
    <x v="8"/>
    <x v="8"/>
    <x v="8"/>
    <x v="8"/>
    <x v="0"/>
    <x v="914"/>
    <x v="949"/>
    <x v="13"/>
    <x v="426"/>
    <x v="19"/>
    <x v="823"/>
    <x v="197"/>
    <x v="0"/>
    <x v="51"/>
    <x v="66"/>
    <x v="2"/>
    <x v="216"/>
    <x v="140"/>
    <x v="0"/>
    <x v="0"/>
    <x v="20"/>
    <x v="1"/>
    <x v="6"/>
  </r>
  <r>
    <x v="32"/>
    <x v="7"/>
    <x v="9"/>
    <x v="1"/>
    <x v="7"/>
    <x v="9"/>
    <x v="9"/>
    <x v="9"/>
    <x v="9"/>
    <x v="0"/>
    <x v="511"/>
    <x v="950"/>
    <x v="741"/>
    <x v="304"/>
    <x v="76"/>
    <x v="824"/>
    <x v="197"/>
    <x v="2"/>
    <x v="104"/>
    <x v="53"/>
    <x v="5"/>
    <x v="196"/>
    <x v="289"/>
    <x v="0"/>
    <x v="0"/>
    <x v="7"/>
    <x v="0"/>
    <x v="7"/>
  </r>
  <r>
    <x v="32"/>
    <x v="11"/>
    <x v="13"/>
    <x v="1"/>
    <x v="11"/>
    <x v="13"/>
    <x v="13"/>
    <x v="13"/>
    <x v="13"/>
    <x v="0"/>
    <x v="147"/>
    <x v="951"/>
    <x v="742"/>
    <x v="329"/>
    <x v="42"/>
    <x v="557"/>
    <x v="90"/>
    <x v="4"/>
    <x v="51"/>
    <x v="36"/>
    <x v="4"/>
    <x v="39"/>
    <x v="432"/>
    <x v="0"/>
    <x v="0"/>
    <x v="7"/>
    <x v="1"/>
    <x v="11"/>
  </r>
  <r>
    <x v="32"/>
    <x v="12"/>
    <x v="15"/>
    <x v="1"/>
    <x v="12"/>
    <x v="15"/>
    <x v="15"/>
    <x v="15"/>
    <x v="15"/>
    <x v="0"/>
    <x v="915"/>
    <x v="952"/>
    <x v="743"/>
    <x v="196"/>
    <x v="21"/>
    <x v="682"/>
    <x v="51"/>
    <x v="1"/>
    <x v="42"/>
    <x v="14"/>
    <x v="4"/>
    <x v="206"/>
    <x v="433"/>
    <x v="0"/>
    <x v="0"/>
    <x v="6"/>
    <x v="14"/>
    <x v="12"/>
  </r>
  <r>
    <x v="32"/>
    <x v="12"/>
    <x v="17"/>
    <x v="2"/>
    <x v="12"/>
    <x v="17"/>
    <x v="17"/>
    <x v="17"/>
    <x v="17"/>
    <x v="0"/>
    <x v="916"/>
    <x v="953"/>
    <x v="744"/>
    <x v="71"/>
    <x v="109"/>
    <x v="545"/>
    <x v="242"/>
    <x v="4"/>
    <x v="151"/>
    <x v="9"/>
    <x v="11"/>
    <x v="351"/>
    <x v="18"/>
    <x v="0"/>
    <x v="0"/>
    <x v="5"/>
    <x v="33"/>
    <x v="12"/>
  </r>
  <r>
    <x v="32"/>
    <x v="11"/>
    <x v="18"/>
    <x v="2"/>
    <x v="11"/>
    <x v="18"/>
    <x v="18"/>
    <x v="18"/>
    <x v="18"/>
    <x v="0"/>
    <x v="464"/>
    <x v="954"/>
    <x v="745"/>
    <x v="147"/>
    <x v="47"/>
    <x v="825"/>
    <x v="36"/>
    <x v="0"/>
    <x v="50"/>
    <x v="10"/>
    <x v="2"/>
    <x v="44"/>
    <x v="257"/>
    <x v="0"/>
    <x v="0"/>
    <x v="7"/>
    <x v="1"/>
    <x v="11"/>
  </r>
  <r>
    <x v="32"/>
    <x v="7"/>
    <x v="20"/>
    <x v="2"/>
    <x v="7"/>
    <x v="20"/>
    <x v="20"/>
    <x v="20"/>
    <x v="20"/>
    <x v="0"/>
    <x v="917"/>
    <x v="955"/>
    <x v="746"/>
    <x v="169"/>
    <x v="34"/>
    <x v="354"/>
    <x v="194"/>
    <x v="4"/>
    <x v="143"/>
    <x v="25"/>
    <x v="12"/>
    <x v="352"/>
    <x v="376"/>
    <x v="0"/>
    <x v="0"/>
    <x v="12"/>
    <x v="1"/>
    <x v="7"/>
  </r>
  <r>
    <x v="32"/>
    <x v="14"/>
    <x v="23"/>
    <x v="1"/>
    <x v="16"/>
    <x v="23"/>
    <x v="23"/>
    <x v="23"/>
    <x v="23"/>
    <x v="0"/>
    <x v="918"/>
    <x v="956"/>
    <x v="498"/>
    <x v="271"/>
    <x v="41"/>
    <x v="826"/>
    <x v="12"/>
    <x v="0"/>
    <x v="3"/>
    <x v="8"/>
    <x v="2"/>
    <x v="56"/>
    <x v="434"/>
    <x v="0"/>
    <x v="0"/>
    <x v="18"/>
    <x v="1"/>
    <x v="16"/>
  </r>
  <r>
    <x v="32"/>
    <x v="16"/>
    <x v="24"/>
    <x v="1"/>
    <x v="17"/>
    <x v="24"/>
    <x v="24"/>
    <x v="24"/>
    <x v="24"/>
    <x v="0"/>
    <x v="919"/>
    <x v="957"/>
    <x v="747"/>
    <x v="427"/>
    <x v="24"/>
    <x v="52"/>
    <x v="121"/>
    <x v="0"/>
    <x v="51"/>
    <x v="80"/>
    <x v="1"/>
    <x v="353"/>
    <x v="167"/>
    <x v="0"/>
    <x v="0"/>
    <x v="7"/>
    <x v="1"/>
    <x v="17"/>
  </r>
  <r>
    <x v="32"/>
    <x v="18"/>
    <x v="26"/>
    <x v="1"/>
    <x v="19"/>
    <x v="26"/>
    <x v="26"/>
    <x v="26"/>
    <x v="26"/>
    <x v="0"/>
    <x v="920"/>
    <x v="958"/>
    <x v="748"/>
    <x v="428"/>
    <x v="50"/>
    <x v="827"/>
    <x v="124"/>
    <x v="0"/>
    <x v="46"/>
    <x v="0"/>
    <x v="4"/>
    <x v="67"/>
    <x v="408"/>
    <x v="0"/>
    <x v="0"/>
    <x v="0"/>
    <x v="1"/>
    <x v="19"/>
  </r>
  <r>
    <x v="32"/>
    <x v="20"/>
    <x v="28"/>
    <x v="1"/>
    <x v="21"/>
    <x v="28"/>
    <x v="28"/>
    <x v="28"/>
    <x v="28"/>
    <x v="0"/>
    <x v="921"/>
    <x v="959"/>
    <x v="580"/>
    <x v="259"/>
    <x v="34"/>
    <x v="828"/>
    <x v="104"/>
    <x v="0"/>
    <x v="29"/>
    <x v="42"/>
    <x v="4"/>
    <x v="207"/>
    <x v="252"/>
    <x v="0"/>
    <x v="0"/>
    <x v="2"/>
    <x v="3"/>
    <x v="21"/>
  </r>
  <r>
    <x v="32"/>
    <x v="18"/>
    <x v="29"/>
    <x v="2"/>
    <x v="19"/>
    <x v="29"/>
    <x v="29"/>
    <x v="29"/>
    <x v="29"/>
    <x v="0"/>
    <x v="922"/>
    <x v="960"/>
    <x v="41"/>
    <x v="216"/>
    <x v="63"/>
    <x v="829"/>
    <x v="46"/>
    <x v="1"/>
    <x v="35"/>
    <x v="32"/>
    <x v="4"/>
    <x v="212"/>
    <x v="107"/>
    <x v="0"/>
    <x v="0"/>
    <x v="7"/>
    <x v="1"/>
    <x v="19"/>
  </r>
  <r>
    <x v="32"/>
    <x v="16"/>
    <x v="30"/>
    <x v="2"/>
    <x v="17"/>
    <x v="30"/>
    <x v="30"/>
    <x v="30"/>
    <x v="30"/>
    <x v="0"/>
    <x v="923"/>
    <x v="961"/>
    <x v="749"/>
    <x v="356"/>
    <x v="4"/>
    <x v="830"/>
    <x v="171"/>
    <x v="1"/>
    <x v="87"/>
    <x v="38"/>
    <x v="1"/>
    <x v="134"/>
    <x v="247"/>
    <x v="0"/>
    <x v="0"/>
    <x v="7"/>
    <x v="1"/>
    <x v="17"/>
  </r>
  <r>
    <x v="32"/>
    <x v="21"/>
    <x v="31"/>
    <x v="1"/>
    <x v="22"/>
    <x v="31"/>
    <x v="31"/>
    <x v="31"/>
    <x v="3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2"/>
  </r>
  <r>
    <x v="32"/>
    <x v="23"/>
    <x v="33"/>
    <x v="1"/>
    <x v="24"/>
    <x v="33"/>
    <x v="33"/>
    <x v="33"/>
    <x v="33"/>
    <x v="0"/>
    <x v="41"/>
    <x v="962"/>
    <x v="750"/>
    <x v="244"/>
    <x v="101"/>
    <x v="831"/>
    <x v="148"/>
    <x v="2"/>
    <x v="90"/>
    <x v="75"/>
    <x v="2"/>
    <x v="88"/>
    <x v="254"/>
    <x v="0"/>
    <x v="0"/>
    <x v="18"/>
    <x v="1"/>
    <x v="24"/>
  </r>
  <r>
    <x v="32"/>
    <x v="24"/>
    <x v="34"/>
    <x v="1"/>
    <x v="25"/>
    <x v="34"/>
    <x v="34"/>
    <x v="34"/>
    <x v="34"/>
    <x v="0"/>
    <x v="924"/>
    <x v="963"/>
    <x v="751"/>
    <x v="289"/>
    <x v="76"/>
    <x v="380"/>
    <x v="46"/>
    <x v="3"/>
    <x v="84"/>
    <x v="27"/>
    <x v="1"/>
    <x v="75"/>
    <x v="435"/>
    <x v="0"/>
    <x v="0"/>
    <x v="2"/>
    <x v="1"/>
    <x v="25"/>
  </r>
  <r>
    <x v="32"/>
    <x v="25"/>
    <x v="35"/>
    <x v="1"/>
    <x v="26"/>
    <x v="35"/>
    <x v="35"/>
    <x v="35"/>
    <x v="35"/>
    <x v="0"/>
    <x v="925"/>
    <x v="964"/>
    <x v="281"/>
    <x v="369"/>
    <x v="34"/>
    <x v="832"/>
    <x v="55"/>
    <x v="1"/>
    <x v="67"/>
    <x v="4"/>
    <x v="1"/>
    <x v="12"/>
    <x v="156"/>
    <x v="0"/>
    <x v="0"/>
    <x v="12"/>
    <x v="1"/>
    <x v="26"/>
  </r>
  <r>
    <x v="32"/>
    <x v="0"/>
    <x v="36"/>
    <x v="2"/>
    <x v="0"/>
    <x v="36"/>
    <x v="36"/>
    <x v="36"/>
    <x v="36"/>
    <x v="0"/>
    <x v="926"/>
    <x v="965"/>
    <x v="520"/>
    <x v="322"/>
    <x v="137"/>
    <x v="833"/>
    <x v="77"/>
    <x v="1"/>
    <x v="45"/>
    <x v="27"/>
    <x v="4"/>
    <x v="1"/>
    <x v="35"/>
    <x v="0"/>
    <x v="0"/>
    <x v="7"/>
    <x v="0"/>
    <x v="0"/>
  </r>
  <r>
    <x v="32"/>
    <x v="21"/>
    <x v="37"/>
    <x v="2"/>
    <x v="22"/>
    <x v="37"/>
    <x v="37"/>
    <x v="37"/>
    <x v="37"/>
    <x v="0"/>
    <x v="927"/>
    <x v="966"/>
    <x v="618"/>
    <x v="333"/>
    <x v="33"/>
    <x v="834"/>
    <x v="138"/>
    <x v="4"/>
    <x v="26"/>
    <x v="71"/>
    <x v="3"/>
    <x v="265"/>
    <x v="436"/>
    <x v="0"/>
    <x v="0"/>
    <x v="11"/>
    <x v="0"/>
    <x v="22"/>
  </r>
  <r>
    <x v="32"/>
    <x v="26"/>
    <x v="38"/>
    <x v="1"/>
    <x v="27"/>
    <x v="38"/>
    <x v="38"/>
    <x v="38"/>
    <x v="38"/>
    <x v="0"/>
    <x v="928"/>
    <x v="967"/>
    <x v="270"/>
    <x v="429"/>
    <x v="51"/>
    <x v="835"/>
    <x v="104"/>
    <x v="1"/>
    <x v="4"/>
    <x v="15"/>
    <x v="1"/>
    <x v="323"/>
    <x v="184"/>
    <x v="0"/>
    <x v="0"/>
    <x v="7"/>
    <x v="1"/>
    <x v="27"/>
  </r>
  <r>
    <x v="32"/>
    <x v="27"/>
    <x v="39"/>
    <x v="1"/>
    <x v="28"/>
    <x v="39"/>
    <x v="39"/>
    <x v="39"/>
    <x v="39"/>
    <x v="0"/>
    <x v="929"/>
    <x v="968"/>
    <x v="752"/>
    <x v="325"/>
    <x v="126"/>
    <x v="836"/>
    <x v="243"/>
    <x v="1"/>
    <x v="152"/>
    <x v="85"/>
    <x v="2"/>
    <x v="295"/>
    <x v="437"/>
    <x v="0"/>
    <x v="0"/>
    <x v="1"/>
    <x v="34"/>
    <x v="28"/>
  </r>
  <r>
    <x v="32"/>
    <x v="28"/>
    <x v="40"/>
    <x v="1"/>
    <x v="29"/>
    <x v="40"/>
    <x v="40"/>
    <x v="40"/>
    <x v="40"/>
    <x v="0"/>
    <x v="930"/>
    <x v="969"/>
    <x v="753"/>
    <x v="430"/>
    <x v="19"/>
    <x v="728"/>
    <x v="80"/>
    <x v="0"/>
    <x v="46"/>
    <x v="17"/>
    <x v="2"/>
    <x v="354"/>
    <x v="438"/>
    <x v="0"/>
    <x v="0"/>
    <x v="0"/>
    <x v="1"/>
    <x v="29"/>
  </r>
  <r>
    <x v="32"/>
    <x v="29"/>
    <x v="41"/>
    <x v="1"/>
    <x v="30"/>
    <x v="41"/>
    <x v="41"/>
    <x v="41"/>
    <x v="41"/>
    <x v="0"/>
    <x v="25"/>
    <x v="970"/>
    <x v="551"/>
    <x v="431"/>
    <x v="38"/>
    <x v="837"/>
    <x v="9"/>
    <x v="0"/>
    <x v="0"/>
    <x v="14"/>
    <x v="4"/>
    <x v="183"/>
    <x v="212"/>
    <x v="0"/>
    <x v="0"/>
    <x v="0"/>
    <x v="1"/>
    <x v="30"/>
  </r>
  <r>
    <x v="32"/>
    <x v="30"/>
    <x v="42"/>
    <x v="1"/>
    <x v="31"/>
    <x v="42"/>
    <x v="42"/>
    <x v="42"/>
    <x v="42"/>
    <x v="0"/>
    <x v="931"/>
    <x v="971"/>
    <x v="754"/>
    <x v="355"/>
    <x v="6"/>
    <x v="330"/>
    <x v="102"/>
    <x v="0"/>
    <x v="21"/>
    <x v="2"/>
    <x v="2"/>
    <x v="121"/>
    <x v="216"/>
    <x v="0"/>
    <x v="0"/>
    <x v="0"/>
    <x v="15"/>
    <x v="31"/>
  </r>
  <r>
    <x v="32"/>
    <x v="31"/>
    <x v="43"/>
    <x v="1"/>
    <x v="32"/>
    <x v="43"/>
    <x v="43"/>
    <x v="43"/>
    <x v="43"/>
    <x v="0"/>
    <x v="932"/>
    <x v="972"/>
    <x v="755"/>
    <x v="306"/>
    <x v="59"/>
    <x v="838"/>
    <x v="37"/>
    <x v="0"/>
    <x v="55"/>
    <x v="17"/>
    <x v="5"/>
    <x v="347"/>
    <x v="439"/>
    <x v="0"/>
    <x v="0"/>
    <x v="12"/>
    <x v="16"/>
    <x v="32"/>
  </r>
  <r>
    <x v="32"/>
    <x v="32"/>
    <x v="44"/>
    <x v="1"/>
    <x v="33"/>
    <x v="44"/>
    <x v="44"/>
    <x v="44"/>
    <x v="44"/>
    <x v="0"/>
    <x v="933"/>
    <x v="973"/>
    <x v="175"/>
    <x v="432"/>
    <x v="51"/>
    <x v="839"/>
    <x v="46"/>
    <x v="1"/>
    <x v="122"/>
    <x v="60"/>
    <x v="6"/>
    <x v="336"/>
    <x v="362"/>
    <x v="0"/>
    <x v="0"/>
    <x v="1"/>
    <x v="1"/>
    <x v="33"/>
  </r>
  <r>
    <x v="32"/>
    <x v="33"/>
    <x v="45"/>
    <x v="1"/>
    <x v="34"/>
    <x v="45"/>
    <x v="45"/>
    <x v="45"/>
    <x v="45"/>
    <x v="0"/>
    <x v="934"/>
    <x v="974"/>
    <x v="756"/>
    <x v="433"/>
    <x v="134"/>
    <x v="840"/>
    <x v="244"/>
    <x v="5"/>
    <x v="90"/>
    <x v="55"/>
    <x v="7"/>
    <x v="318"/>
    <x v="164"/>
    <x v="0"/>
    <x v="0"/>
    <x v="20"/>
    <x v="0"/>
    <x v="34"/>
  </r>
  <r>
    <x v="32"/>
    <x v="34"/>
    <x v="46"/>
    <x v="1"/>
    <x v="35"/>
    <x v="46"/>
    <x v="46"/>
    <x v="46"/>
    <x v="46"/>
    <x v="0"/>
    <x v="935"/>
    <x v="975"/>
    <x v="757"/>
    <x v="268"/>
    <x v="43"/>
    <x v="841"/>
    <x v="105"/>
    <x v="1"/>
    <x v="20"/>
    <x v="9"/>
    <x v="2"/>
    <x v="106"/>
    <x v="281"/>
    <x v="0"/>
    <x v="0"/>
    <x v="0"/>
    <x v="1"/>
    <x v="35"/>
  </r>
  <r>
    <x v="32"/>
    <x v="23"/>
    <x v="48"/>
    <x v="2"/>
    <x v="24"/>
    <x v="47"/>
    <x v="47"/>
    <x v="47"/>
    <x v="47"/>
    <x v="0"/>
    <x v="936"/>
    <x v="976"/>
    <x v="758"/>
    <x v="434"/>
    <x v="41"/>
    <x v="842"/>
    <x v="245"/>
    <x v="4"/>
    <x v="80"/>
    <x v="56"/>
    <x v="6"/>
    <x v="355"/>
    <x v="440"/>
    <x v="0"/>
    <x v="0"/>
    <x v="3"/>
    <x v="1"/>
    <x v="24"/>
  </r>
  <r>
    <x v="32"/>
    <x v="33"/>
    <x v="50"/>
    <x v="2"/>
    <x v="34"/>
    <x v="48"/>
    <x v="48"/>
    <x v="48"/>
    <x v="48"/>
    <x v="0"/>
    <x v="937"/>
    <x v="977"/>
    <x v="759"/>
    <x v="435"/>
    <x v="120"/>
    <x v="843"/>
    <x v="246"/>
    <x v="7"/>
    <x v="8"/>
    <x v="58"/>
    <x v="1"/>
    <x v="356"/>
    <x v="413"/>
    <x v="0"/>
    <x v="0"/>
    <x v="20"/>
    <x v="1"/>
    <x v="34"/>
  </r>
  <r>
    <x v="32"/>
    <x v="30"/>
    <x v="51"/>
    <x v="2"/>
    <x v="31"/>
    <x v="49"/>
    <x v="49"/>
    <x v="49"/>
    <x v="49"/>
    <x v="0"/>
    <x v="938"/>
    <x v="978"/>
    <x v="760"/>
    <x v="210"/>
    <x v="136"/>
    <x v="844"/>
    <x v="44"/>
    <x v="0"/>
    <x v="85"/>
    <x v="4"/>
    <x v="2"/>
    <x v="162"/>
    <x v="58"/>
    <x v="0"/>
    <x v="0"/>
    <x v="0"/>
    <x v="1"/>
    <x v="31"/>
  </r>
  <r>
    <x v="32"/>
    <x v="38"/>
    <x v="53"/>
    <x v="2"/>
    <x v="29"/>
    <x v="50"/>
    <x v="50"/>
    <x v="50"/>
    <x v="50"/>
    <x v="0"/>
    <x v="939"/>
    <x v="979"/>
    <x v="761"/>
    <x v="39"/>
    <x v="138"/>
    <x v="845"/>
    <x v="201"/>
    <x v="1"/>
    <x v="25"/>
    <x v="22"/>
    <x v="4"/>
    <x v="204"/>
    <x v="250"/>
    <x v="0"/>
    <x v="0"/>
    <x v="7"/>
    <x v="14"/>
    <x v="29"/>
  </r>
  <r>
    <x v="33"/>
    <x v="1"/>
    <x v="1"/>
    <x v="1"/>
    <x v="1"/>
    <x v="1"/>
    <x v="1"/>
    <x v="1"/>
    <x v="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"/>
  </r>
  <r>
    <x v="33"/>
    <x v="43"/>
    <x v="59"/>
    <x v="1"/>
    <x v="40"/>
    <x v="56"/>
    <x v="56"/>
    <x v="56"/>
    <x v="56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40"/>
  </r>
  <r>
    <x v="33"/>
    <x v="3"/>
    <x v="4"/>
    <x v="1"/>
    <x v="3"/>
    <x v="4"/>
    <x v="4"/>
    <x v="4"/>
    <x v="4"/>
    <x v="0"/>
    <x v="940"/>
    <x v="980"/>
    <x v="762"/>
    <x v="205"/>
    <x v="85"/>
    <x v="846"/>
    <x v="36"/>
    <x v="0"/>
    <x v="1"/>
    <x v="2"/>
    <x v="2"/>
    <x v="80"/>
    <x v="118"/>
    <x v="0"/>
    <x v="0"/>
    <x v="13"/>
    <x v="0"/>
    <x v="3"/>
  </r>
  <r>
    <x v="33"/>
    <x v="42"/>
    <x v="58"/>
    <x v="1"/>
    <x v="39"/>
    <x v="55"/>
    <x v="55"/>
    <x v="55"/>
    <x v="55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39"/>
  </r>
  <r>
    <x v="33"/>
    <x v="6"/>
    <x v="8"/>
    <x v="2"/>
    <x v="6"/>
    <x v="8"/>
    <x v="8"/>
    <x v="8"/>
    <x v="8"/>
    <x v="0"/>
    <x v="941"/>
    <x v="981"/>
    <x v="114"/>
    <x v="356"/>
    <x v="84"/>
    <x v="847"/>
    <x v="30"/>
    <x v="0"/>
    <x v="59"/>
    <x v="68"/>
    <x v="6"/>
    <x v="9"/>
    <x v="390"/>
    <x v="0"/>
    <x v="0"/>
    <x v="13"/>
    <x v="0"/>
    <x v="6"/>
  </r>
  <r>
    <x v="33"/>
    <x v="7"/>
    <x v="9"/>
    <x v="1"/>
    <x v="7"/>
    <x v="9"/>
    <x v="9"/>
    <x v="9"/>
    <x v="9"/>
    <x v="0"/>
    <x v="942"/>
    <x v="982"/>
    <x v="763"/>
    <x v="392"/>
    <x v="40"/>
    <x v="848"/>
    <x v="108"/>
    <x v="1"/>
    <x v="26"/>
    <x v="83"/>
    <x v="3"/>
    <x v="319"/>
    <x v="421"/>
    <x v="0"/>
    <x v="0"/>
    <x v="20"/>
    <x v="1"/>
    <x v="7"/>
  </r>
  <r>
    <x v="33"/>
    <x v="11"/>
    <x v="13"/>
    <x v="1"/>
    <x v="11"/>
    <x v="13"/>
    <x v="13"/>
    <x v="13"/>
    <x v="13"/>
    <x v="0"/>
    <x v="265"/>
    <x v="983"/>
    <x v="543"/>
    <x v="146"/>
    <x v="59"/>
    <x v="633"/>
    <x v="55"/>
    <x v="0"/>
    <x v="34"/>
    <x v="36"/>
    <x v="2"/>
    <x v="203"/>
    <x v="151"/>
    <x v="0"/>
    <x v="0"/>
    <x v="11"/>
    <x v="1"/>
    <x v="11"/>
  </r>
  <r>
    <x v="33"/>
    <x v="12"/>
    <x v="15"/>
    <x v="1"/>
    <x v="12"/>
    <x v="15"/>
    <x v="15"/>
    <x v="15"/>
    <x v="15"/>
    <x v="0"/>
    <x v="943"/>
    <x v="984"/>
    <x v="8"/>
    <x v="21"/>
    <x v="15"/>
    <x v="849"/>
    <x v="50"/>
    <x v="0"/>
    <x v="48"/>
    <x v="37"/>
    <x v="4"/>
    <x v="173"/>
    <x v="314"/>
    <x v="0"/>
    <x v="0"/>
    <x v="7"/>
    <x v="1"/>
    <x v="12"/>
  </r>
  <r>
    <x v="33"/>
    <x v="12"/>
    <x v="17"/>
    <x v="2"/>
    <x v="12"/>
    <x v="17"/>
    <x v="17"/>
    <x v="17"/>
    <x v="17"/>
    <x v="0"/>
    <x v="944"/>
    <x v="985"/>
    <x v="764"/>
    <x v="436"/>
    <x v="83"/>
    <x v="850"/>
    <x v="241"/>
    <x v="0"/>
    <x v="153"/>
    <x v="31"/>
    <x v="11"/>
    <x v="357"/>
    <x v="420"/>
    <x v="0"/>
    <x v="0"/>
    <x v="26"/>
    <x v="23"/>
    <x v="12"/>
  </r>
  <r>
    <x v="33"/>
    <x v="11"/>
    <x v="18"/>
    <x v="2"/>
    <x v="11"/>
    <x v="18"/>
    <x v="18"/>
    <x v="18"/>
    <x v="18"/>
    <x v="0"/>
    <x v="265"/>
    <x v="986"/>
    <x v="765"/>
    <x v="437"/>
    <x v="13"/>
    <x v="851"/>
    <x v="81"/>
    <x v="0"/>
    <x v="85"/>
    <x v="15"/>
    <x v="1"/>
    <x v="153"/>
    <x v="240"/>
    <x v="0"/>
    <x v="0"/>
    <x v="0"/>
    <x v="1"/>
    <x v="11"/>
  </r>
  <r>
    <x v="33"/>
    <x v="7"/>
    <x v="20"/>
    <x v="2"/>
    <x v="7"/>
    <x v="20"/>
    <x v="20"/>
    <x v="20"/>
    <x v="20"/>
    <x v="0"/>
    <x v="945"/>
    <x v="987"/>
    <x v="766"/>
    <x v="56"/>
    <x v="104"/>
    <x v="852"/>
    <x v="247"/>
    <x v="4"/>
    <x v="154"/>
    <x v="100"/>
    <x v="3"/>
    <x v="358"/>
    <x v="362"/>
    <x v="0"/>
    <x v="0"/>
    <x v="11"/>
    <x v="3"/>
    <x v="7"/>
  </r>
  <r>
    <x v="33"/>
    <x v="14"/>
    <x v="23"/>
    <x v="1"/>
    <x v="16"/>
    <x v="23"/>
    <x v="23"/>
    <x v="23"/>
    <x v="23"/>
    <x v="0"/>
    <x v="946"/>
    <x v="988"/>
    <x v="767"/>
    <x v="255"/>
    <x v="41"/>
    <x v="369"/>
    <x v="82"/>
    <x v="0"/>
    <x v="98"/>
    <x v="42"/>
    <x v="4"/>
    <x v="0"/>
    <x v="434"/>
    <x v="0"/>
    <x v="0"/>
    <x v="2"/>
    <x v="1"/>
    <x v="16"/>
  </r>
  <r>
    <x v="33"/>
    <x v="16"/>
    <x v="24"/>
    <x v="1"/>
    <x v="17"/>
    <x v="24"/>
    <x v="24"/>
    <x v="24"/>
    <x v="24"/>
    <x v="0"/>
    <x v="947"/>
    <x v="989"/>
    <x v="768"/>
    <x v="260"/>
    <x v="62"/>
    <x v="357"/>
    <x v="195"/>
    <x v="0"/>
    <x v="9"/>
    <x v="80"/>
    <x v="4"/>
    <x v="138"/>
    <x v="441"/>
    <x v="0"/>
    <x v="0"/>
    <x v="1"/>
    <x v="1"/>
    <x v="17"/>
  </r>
  <r>
    <x v="33"/>
    <x v="18"/>
    <x v="26"/>
    <x v="1"/>
    <x v="19"/>
    <x v="26"/>
    <x v="26"/>
    <x v="26"/>
    <x v="26"/>
    <x v="0"/>
    <x v="948"/>
    <x v="990"/>
    <x v="769"/>
    <x v="412"/>
    <x v="50"/>
    <x v="690"/>
    <x v="47"/>
    <x v="0"/>
    <x v="77"/>
    <x v="14"/>
    <x v="2"/>
    <x v="155"/>
    <x v="85"/>
    <x v="0"/>
    <x v="0"/>
    <x v="10"/>
    <x v="1"/>
    <x v="19"/>
  </r>
  <r>
    <x v="33"/>
    <x v="20"/>
    <x v="28"/>
    <x v="1"/>
    <x v="21"/>
    <x v="28"/>
    <x v="28"/>
    <x v="28"/>
    <x v="28"/>
    <x v="0"/>
    <x v="832"/>
    <x v="991"/>
    <x v="344"/>
    <x v="438"/>
    <x v="104"/>
    <x v="853"/>
    <x v="108"/>
    <x v="0"/>
    <x v="27"/>
    <x v="32"/>
    <x v="2"/>
    <x v="347"/>
    <x v="439"/>
    <x v="0"/>
    <x v="0"/>
    <x v="0"/>
    <x v="1"/>
    <x v="21"/>
  </r>
  <r>
    <x v="33"/>
    <x v="18"/>
    <x v="29"/>
    <x v="2"/>
    <x v="19"/>
    <x v="29"/>
    <x v="29"/>
    <x v="29"/>
    <x v="29"/>
    <x v="0"/>
    <x v="949"/>
    <x v="992"/>
    <x v="679"/>
    <x v="204"/>
    <x v="58"/>
    <x v="854"/>
    <x v="146"/>
    <x v="0"/>
    <x v="29"/>
    <x v="32"/>
    <x v="2"/>
    <x v="359"/>
    <x v="65"/>
    <x v="0"/>
    <x v="0"/>
    <x v="0"/>
    <x v="1"/>
    <x v="19"/>
  </r>
  <r>
    <x v="33"/>
    <x v="16"/>
    <x v="30"/>
    <x v="2"/>
    <x v="17"/>
    <x v="30"/>
    <x v="30"/>
    <x v="30"/>
    <x v="30"/>
    <x v="0"/>
    <x v="950"/>
    <x v="993"/>
    <x v="54"/>
    <x v="378"/>
    <x v="75"/>
    <x v="855"/>
    <x v="248"/>
    <x v="1"/>
    <x v="22"/>
    <x v="67"/>
    <x v="0"/>
    <x v="275"/>
    <x v="69"/>
    <x v="0"/>
    <x v="0"/>
    <x v="18"/>
    <x v="1"/>
    <x v="17"/>
  </r>
  <r>
    <x v="33"/>
    <x v="23"/>
    <x v="33"/>
    <x v="1"/>
    <x v="24"/>
    <x v="33"/>
    <x v="33"/>
    <x v="33"/>
    <x v="33"/>
    <x v="0"/>
    <x v="951"/>
    <x v="994"/>
    <x v="770"/>
    <x v="415"/>
    <x v="101"/>
    <x v="856"/>
    <x v="123"/>
    <x v="1"/>
    <x v="71"/>
    <x v="23"/>
    <x v="3"/>
    <x v="289"/>
    <x v="275"/>
    <x v="0"/>
    <x v="0"/>
    <x v="3"/>
    <x v="1"/>
    <x v="24"/>
  </r>
  <r>
    <x v="33"/>
    <x v="24"/>
    <x v="34"/>
    <x v="1"/>
    <x v="25"/>
    <x v="34"/>
    <x v="34"/>
    <x v="34"/>
    <x v="34"/>
    <x v="0"/>
    <x v="952"/>
    <x v="995"/>
    <x v="771"/>
    <x v="404"/>
    <x v="38"/>
    <x v="43"/>
    <x v="40"/>
    <x v="0"/>
    <x v="59"/>
    <x v="9"/>
    <x v="0"/>
    <x v="323"/>
    <x v="132"/>
    <x v="0"/>
    <x v="0"/>
    <x v="5"/>
    <x v="0"/>
    <x v="25"/>
  </r>
  <r>
    <x v="33"/>
    <x v="25"/>
    <x v="35"/>
    <x v="1"/>
    <x v="26"/>
    <x v="35"/>
    <x v="35"/>
    <x v="35"/>
    <x v="35"/>
    <x v="0"/>
    <x v="953"/>
    <x v="996"/>
    <x v="772"/>
    <x v="263"/>
    <x v="112"/>
    <x v="276"/>
    <x v="86"/>
    <x v="0"/>
    <x v="68"/>
    <x v="4"/>
    <x v="2"/>
    <x v="137"/>
    <x v="300"/>
    <x v="0"/>
    <x v="0"/>
    <x v="3"/>
    <x v="1"/>
    <x v="26"/>
  </r>
  <r>
    <x v="33"/>
    <x v="0"/>
    <x v="36"/>
    <x v="2"/>
    <x v="0"/>
    <x v="36"/>
    <x v="36"/>
    <x v="36"/>
    <x v="36"/>
    <x v="0"/>
    <x v="954"/>
    <x v="997"/>
    <x v="773"/>
    <x v="372"/>
    <x v="139"/>
    <x v="857"/>
    <x v="123"/>
    <x v="1"/>
    <x v="72"/>
    <x v="31"/>
    <x v="4"/>
    <x v="42"/>
    <x v="237"/>
    <x v="0"/>
    <x v="0"/>
    <x v="18"/>
    <x v="34"/>
    <x v="0"/>
  </r>
  <r>
    <x v="33"/>
    <x v="21"/>
    <x v="37"/>
    <x v="2"/>
    <x v="22"/>
    <x v="37"/>
    <x v="37"/>
    <x v="37"/>
    <x v="37"/>
    <x v="0"/>
    <x v="955"/>
    <x v="998"/>
    <x v="774"/>
    <x v="131"/>
    <x v="9"/>
    <x v="180"/>
    <x v="249"/>
    <x v="3"/>
    <x v="85"/>
    <x v="83"/>
    <x v="3"/>
    <x v="225"/>
    <x v="442"/>
    <x v="0"/>
    <x v="0"/>
    <x v="7"/>
    <x v="1"/>
    <x v="22"/>
  </r>
  <r>
    <x v="33"/>
    <x v="26"/>
    <x v="38"/>
    <x v="1"/>
    <x v="27"/>
    <x v="38"/>
    <x v="38"/>
    <x v="38"/>
    <x v="38"/>
    <x v="0"/>
    <x v="956"/>
    <x v="999"/>
    <x v="775"/>
    <x v="439"/>
    <x v="51"/>
    <x v="858"/>
    <x v="169"/>
    <x v="1"/>
    <x v="90"/>
    <x v="10"/>
    <x v="4"/>
    <x v="114"/>
    <x v="360"/>
    <x v="0"/>
    <x v="0"/>
    <x v="0"/>
    <x v="0"/>
    <x v="27"/>
  </r>
  <r>
    <x v="33"/>
    <x v="27"/>
    <x v="39"/>
    <x v="1"/>
    <x v="28"/>
    <x v="39"/>
    <x v="39"/>
    <x v="39"/>
    <x v="39"/>
    <x v="0"/>
    <x v="957"/>
    <x v="1000"/>
    <x v="776"/>
    <x v="440"/>
    <x v="118"/>
    <x v="859"/>
    <x v="162"/>
    <x v="1"/>
    <x v="155"/>
    <x v="49"/>
    <x v="4"/>
    <x v="360"/>
    <x v="423"/>
    <x v="0"/>
    <x v="0"/>
    <x v="19"/>
    <x v="35"/>
    <x v="28"/>
  </r>
  <r>
    <x v="33"/>
    <x v="28"/>
    <x v="40"/>
    <x v="1"/>
    <x v="29"/>
    <x v="40"/>
    <x v="40"/>
    <x v="40"/>
    <x v="40"/>
    <x v="0"/>
    <x v="958"/>
    <x v="971"/>
    <x v="777"/>
    <x v="441"/>
    <x v="56"/>
    <x v="860"/>
    <x v="39"/>
    <x v="0"/>
    <x v="46"/>
    <x v="0"/>
    <x v="2"/>
    <x v="60"/>
    <x v="230"/>
    <x v="0"/>
    <x v="0"/>
    <x v="2"/>
    <x v="1"/>
    <x v="29"/>
  </r>
  <r>
    <x v="33"/>
    <x v="29"/>
    <x v="41"/>
    <x v="1"/>
    <x v="30"/>
    <x v="41"/>
    <x v="41"/>
    <x v="41"/>
    <x v="41"/>
    <x v="0"/>
    <x v="959"/>
    <x v="1001"/>
    <x v="778"/>
    <x v="442"/>
    <x v="41"/>
    <x v="0"/>
    <x v="104"/>
    <x v="0"/>
    <x v="33"/>
    <x v="14"/>
    <x v="4"/>
    <x v="31"/>
    <x v="188"/>
    <x v="0"/>
    <x v="0"/>
    <x v="7"/>
    <x v="3"/>
    <x v="30"/>
  </r>
  <r>
    <x v="33"/>
    <x v="30"/>
    <x v="42"/>
    <x v="1"/>
    <x v="31"/>
    <x v="42"/>
    <x v="42"/>
    <x v="42"/>
    <x v="42"/>
    <x v="0"/>
    <x v="960"/>
    <x v="1002"/>
    <x v="710"/>
    <x v="443"/>
    <x v="74"/>
    <x v="861"/>
    <x v="118"/>
    <x v="1"/>
    <x v="98"/>
    <x v="0"/>
    <x v="2"/>
    <x v="150"/>
    <x v="237"/>
    <x v="0"/>
    <x v="0"/>
    <x v="0"/>
    <x v="1"/>
    <x v="31"/>
  </r>
  <r>
    <x v="33"/>
    <x v="31"/>
    <x v="43"/>
    <x v="1"/>
    <x v="32"/>
    <x v="43"/>
    <x v="43"/>
    <x v="43"/>
    <x v="43"/>
    <x v="0"/>
    <x v="961"/>
    <x v="1003"/>
    <x v="779"/>
    <x v="149"/>
    <x v="39"/>
    <x v="862"/>
    <x v="19"/>
    <x v="0"/>
    <x v="48"/>
    <x v="0"/>
    <x v="4"/>
    <x v="178"/>
    <x v="297"/>
    <x v="0"/>
    <x v="0"/>
    <x v="18"/>
    <x v="16"/>
    <x v="32"/>
  </r>
  <r>
    <x v="33"/>
    <x v="32"/>
    <x v="44"/>
    <x v="1"/>
    <x v="33"/>
    <x v="44"/>
    <x v="44"/>
    <x v="44"/>
    <x v="44"/>
    <x v="0"/>
    <x v="828"/>
    <x v="1004"/>
    <x v="780"/>
    <x v="299"/>
    <x v="108"/>
    <x v="863"/>
    <x v="9"/>
    <x v="1"/>
    <x v="105"/>
    <x v="33"/>
    <x v="12"/>
    <x v="88"/>
    <x v="414"/>
    <x v="0"/>
    <x v="0"/>
    <x v="1"/>
    <x v="0"/>
    <x v="33"/>
  </r>
  <r>
    <x v="33"/>
    <x v="33"/>
    <x v="45"/>
    <x v="1"/>
    <x v="34"/>
    <x v="45"/>
    <x v="45"/>
    <x v="45"/>
    <x v="45"/>
    <x v="0"/>
    <x v="962"/>
    <x v="1005"/>
    <x v="781"/>
    <x v="85"/>
    <x v="120"/>
    <x v="864"/>
    <x v="250"/>
    <x v="6"/>
    <x v="10"/>
    <x v="5"/>
    <x v="5"/>
    <x v="223"/>
    <x v="443"/>
    <x v="0"/>
    <x v="0"/>
    <x v="13"/>
    <x v="1"/>
    <x v="34"/>
  </r>
  <r>
    <x v="33"/>
    <x v="34"/>
    <x v="46"/>
    <x v="1"/>
    <x v="35"/>
    <x v="46"/>
    <x v="46"/>
    <x v="46"/>
    <x v="46"/>
    <x v="0"/>
    <x v="963"/>
    <x v="1006"/>
    <x v="437"/>
    <x v="444"/>
    <x v="16"/>
    <x v="865"/>
    <x v="29"/>
    <x v="1"/>
    <x v="33"/>
    <x v="23"/>
    <x v="2"/>
    <x v="76"/>
    <x v="352"/>
    <x v="0"/>
    <x v="0"/>
    <x v="7"/>
    <x v="1"/>
    <x v="35"/>
  </r>
  <r>
    <x v="33"/>
    <x v="23"/>
    <x v="48"/>
    <x v="2"/>
    <x v="24"/>
    <x v="47"/>
    <x v="47"/>
    <x v="47"/>
    <x v="47"/>
    <x v="0"/>
    <x v="964"/>
    <x v="1007"/>
    <x v="782"/>
    <x v="221"/>
    <x v="69"/>
    <x v="866"/>
    <x v="251"/>
    <x v="3"/>
    <x v="143"/>
    <x v="43"/>
    <x v="0"/>
    <x v="361"/>
    <x v="391"/>
    <x v="0"/>
    <x v="0"/>
    <x v="8"/>
    <x v="1"/>
    <x v="24"/>
  </r>
  <r>
    <x v="33"/>
    <x v="33"/>
    <x v="50"/>
    <x v="2"/>
    <x v="34"/>
    <x v="48"/>
    <x v="48"/>
    <x v="48"/>
    <x v="48"/>
    <x v="0"/>
    <x v="965"/>
    <x v="1008"/>
    <x v="783"/>
    <x v="445"/>
    <x v="120"/>
    <x v="867"/>
    <x v="252"/>
    <x v="6"/>
    <x v="84"/>
    <x v="70"/>
    <x v="2"/>
    <x v="362"/>
    <x v="419"/>
    <x v="0"/>
    <x v="0"/>
    <x v="21"/>
    <x v="1"/>
    <x v="34"/>
  </r>
  <r>
    <x v="33"/>
    <x v="30"/>
    <x v="51"/>
    <x v="2"/>
    <x v="31"/>
    <x v="49"/>
    <x v="49"/>
    <x v="49"/>
    <x v="49"/>
    <x v="0"/>
    <x v="966"/>
    <x v="1009"/>
    <x v="105"/>
    <x v="261"/>
    <x v="12"/>
    <x v="868"/>
    <x v="195"/>
    <x v="0"/>
    <x v="42"/>
    <x v="4"/>
    <x v="4"/>
    <x v="363"/>
    <x v="288"/>
    <x v="0"/>
    <x v="0"/>
    <x v="11"/>
    <x v="2"/>
    <x v="31"/>
  </r>
  <r>
    <x v="33"/>
    <x v="38"/>
    <x v="53"/>
    <x v="2"/>
    <x v="29"/>
    <x v="50"/>
    <x v="50"/>
    <x v="50"/>
    <x v="50"/>
    <x v="0"/>
    <x v="967"/>
    <x v="1010"/>
    <x v="105"/>
    <x v="226"/>
    <x v="140"/>
    <x v="869"/>
    <x v="15"/>
    <x v="1"/>
    <x v="85"/>
    <x v="37"/>
    <x v="2"/>
    <x v="296"/>
    <x v="253"/>
    <x v="0"/>
    <x v="0"/>
    <x v="2"/>
    <x v="16"/>
    <x v="29"/>
  </r>
  <r>
    <x v="34"/>
    <x v="1"/>
    <x v="1"/>
    <x v="1"/>
    <x v="1"/>
    <x v="1"/>
    <x v="1"/>
    <x v="1"/>
    <x v="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"/>
  </r>
  <r>
    <x v="34"/>
    <x v="3"/>
    <x v="4"/>
    <x v="1"/>
    <x v="3"/>
    <x v="4"/>
    <x v="4"/>
    <x v="4"/>
    <x v="4"/>
    <x v="0"/>
    <x v="968"/>
    <x v="1011"/>
    <x v="784"/>
    <x v="141"/>
    <x v="30"/>
    <x v="254"/>
    <x v="69"/>
    <x v="0"/>
    <x v="10"/>
    <x v="0"/>
    <x v="2"/>
    <x v="78"/>
    <x v="444"/>
    <x v="0"/>
    <x v="0"/>
    <x v="2"/>
    <x v="1"/>
    <x v="3"/>
  </r>
  <r>
    <x v="34"/>
    <x v="42"/>
    <x v="58"/>
    <x v="1"/>
    <x v="39"/>
    <x v="55"/>
    <x v="55"/>
    <x v="55"/>
    <x v="55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39"/>
  </r>
  <r>
    <x v="34"/>
    <x v="6"/>
    <x v="8"/>
    <x v="2"/>
    <x v="6"/>
    <x v="8"/>
    <x v="8"/>
    <x v="8"/>
    <x v="8"/>
    <x v="0"/>
    <x v="969"/>
    <x v="1012"/>
    <x v="785"/>
    <x v="320"/>
    <x v="74"/>
    <x v="870"/>
    <x v="28"/>
    <x v="0"/>
    <x v="84"/>
    <x v="58"/>
    <x v="1"/>
    <x v="364"/>
    <x v="216"/>
    <x v="0"/>
    <x v="0"/>
    <x v="12"/>
    <x v="0"/>
    <x v="6"/>
  </r>
  <r>
    <x v="34"/>
    <x v="7"/>
    <x v="9"/>
    <x v="1"/>
    <x v="7"/>
    <x v="9"/>
    <x v="9"/>
    <x v="9"/>
    <x v="9"/>
    <x v="0"/>
    <x v="970"/>
    <x v="1013"/>
    <x v="80"/>
    <x v="251"/>
    <x v="39"/>
    <x v="871"/>
    <x v="197"/>
    <x v="1"/>
    <x v="25"/>
    <x v="40"/>
    <x v="3"/>
    <x v="10"/>
    <x v="113"/>
    <x v="0"/>
    <x v="0"/>
    <x v="18"/>
    <x v="0"/>
    <x v="7"/>
  </r>
  <r>
    <x v="34"/>
    <x v="11"/>
    <x v="13"/>
    <x v="1"/>
    <x v="11"/>
    <x v="13"/>
    <x v="13"/>
    <x v="13"/>
    <x v="13"/>
    <x v="0"/>
    <x v="766"/>
    <x v="497"/>
    <x v="786"/>
    <x v="16"/>
    <x v="39"/>
    <x v="573"/>
    <x v="38"/>
    <x v="1"/>
    <x v="68"/>
    <x v="32"/>
    <x v="2"/>
    <x v="359"/>
    <x v="190"/>
    <x v="0"/>
    <x v="0"/>
    <x v="18"/>
    <x v="1"/>
    <x v="11"/>
  </r>
  <r>
    <x v="34"/>
    <x v="12"/>
    <x v="15"/>
    <x v="1"/>
    <x v="12"/>
    <x v="15"/>
    <x v="15"/>
    <x v="15"/>
    <x v="15"/>
    <x v="0"/>
    <x v="971"/>
    <x v="1014"/>
    <x v="787"/>
    <x v="386"/>
    <x v="33"/>
    <x v="322"/>
    <x v="156"/>
    <x v="4"/>
    <x v="100"/>
    <x v="50"/>
    <x v="3"/>
    <x v="363"/>
    <x v="107"/>
    <x v="0"/>
    <x v="0"/>
    <x v="7"/>
    <x v="0"/>
    <x v="12"/>
  </r>
  <r>
    <x v="34"/>
    <x v="12"/>
    <x v="17"/>
    <x v="2"/>
    <x v="12"/>
    <x v="17"/>
    <x v="17"/>
    <x v="17"/>
    <x v="17"/>
    <x v="0"/>
    <x v="972"/>
    <x v="1015"/>
    <x v="788"/>
    <x v="380"/>
    <x v="28"/>
    <x v="623"/>
    <x v="253"/>
    <x v="1"/>
    <x v="156"/>
    <x v="32"/>
    <x v="11"/>
    <x v="365"/>
    <x v="232"/>
    <x v="0"/>
    <x v="0"/>
    <x v="5"/>
    <x v="6"/>
    <x v="12"/>
  </r>
  <r>
    <x v="34"/>
    <x v="11"/>
    <x v="18"/>
    <x v="2"/>
    <x v="11"/>
    <x v="18"/>
    <x v="18"/>
    <x v="18"/>
    <x v="18"/>
    <x v="0"/>
    <x v="973"/>
    <x v="256"/>
    <x v="158"/>
    <x v="372"/>
    <x v="53"/>
    <x v="872"/>
    <x v="146"/>
    <x v="0"/>
    <x v="82"/>
    <x v="45"/>
    <x v="1"/>
    <x v="277"/>
    <x v="445"/>
    <x v="0"/>
    <x v="0"/>
    <x v="10"/>
    <x v="1"/>
    <x v="11"/>
  </r>
  <r>
    <x v="34"/>
    <x v="7"/>
    <x v="20"/>
    <x v="2"/>
    <x v="7"/>
    <x v="20"/>
    <x v="20"/>
    <x v="20"/>
    <x v="20"/>
    <x v="0"/>
    <x v="974"/>
    <x v="1016"/>
    <x v="789"/>
    <x v="19"/>
    <x v="31"/>
    <x v="873"/>
    <x v="254"/>
    <x v="1"/>
    <x v="152"/>
    <x v="101"/>
    <x v="13"/>
    <x v="366"/>
    <x v="376"/>
    <x v="0"/>
    <x v="0"/>
    <x v="21"/>
    <x v="3"/>
    <x v="7"/>
  </r>
  <r>
    <x v="34"/>
    <x v="15"/>
    <x v="22"/>
    <x v="1"/>
    <x v="15"/>
    <x v="22"/>
    <x v="22"/>
    <x v="22"/>
    <x v="22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5"/>
  </r>
  <r>
    <x v="34"/>
    <x v="14"/>
    <x v="23"/>
    <x v="1"/>
    <x v="16"/>
    <x v="23"/>
    <x v="23"/>
    <x v="23"/>
    <x v="23"/>
    <x v="0"/>
    <x v="975"/>
    <x v="1017"/>
    <x v="532"/>
    <x v="282"/>
    <x v="69"/>
    <x v="871"/>
    <x v="3"/>
    <x v="0"/>
    <x v="29"/>
    <x v="8"/>
    <x v="2"/>
    <x v="40"/>
    <x v="436"/>
    <x v="0"/>
    <x v="0"/>
    <x v="2"/>
    <x v="0"/>
    <x v="16"/>
  </r>
  <r>
    <x v="34"/>
    <x v="16"/>
    <x v="24"/>
    <x v="1"/>
    <x v="17"/>
    <x v="24"/>
    <x v="24"/>
    <x v="24"/>
    <x v="24"/>
    <x v="0"/>
    <x v="976"/>
    <x v="1018"/>
    <x v="790"/>
    <x v="390"/>
    <x v="43"/>
    <x v="874"/>
    <x v="195"/>
    <x v="1"/>
    <x v="84"/>
    <x v="83"/>
    <x v="7"/>
    <x v="28"/>
    <x v="428"/>
    <x v="0"/>
    <x v="0"/>
    <x v="6"/>
    <x v="1"/>
    <x v="17"/>
  </r>
  <r>
    <x v="34"/>
    <x v="18"/>
    <x v="26"/>
    <x v="1"/>
    <x v="19"/>
    <x v="26"/>
    <x v="26"/>
    <x v="26"/>
    <x v="26"/>
    <x v="0"/>
    <x v="977"/>
    <x v="1019"/>
    <x v="326"/>
    <x v="307"/>
    <x v="49"/>
    <x v="378"/>
    <x v="22"/>
    <x v="0"/>
    <x v="77"/>
    <x v="37"/>
    <x v="4"/>
    <x v="155"/>
    <x v="340"/>
    <x v="0"/>
    <x v="0"/>
    <x v="0"/>
    <x v="0"/>
    <x v="19"/>
  </r>
  <r>
    <x v="34"/>
    <x v="20"/>
    <x v="28"/>
    <x v="1"/>
    <x v="21"/>
    <x v="28"/>
    <x v="28"/>
    <x v="28"/>
    <x v="28"/>
    <x v="0"/>
    <x v="978"/>
    <x v="1020"/>
    <x v="791"/>
    <x v="404"/>
    <x v="34"/>
    <x v="875"/>
    <x v="152"/>
    <x v="0"/>
    <x v="27"/>
    <x v="8"/>
    <x v="3"/>
    <x v="135"/>
    <x v="422"/>
    <x v="0"/>
    <x v="0"/>
    <x v="3"/>
    <x v="3"/>
    <x v="21"/>
  </r>
  <r>
    <x v="34"/>
    <x v="18"/>
    <x v="29"/>
    <x v="2"/>
    <x v="19"/>
    <x v="29"/>
    <x v="29"/>
    <x v="29"/>
    <x v="29"/>
    <x v="0"/>
    <x v="979"/>
    <x v="1021"/>
    <x v="792"/>
    <x v="422"/>
    <x v="103"/>
    <x v="876"/>
    <x v="146"/>
    <x v="0"/>
    <x v="21"/>
    <x v="4"/>
    <x v="2"/>
    <x v="203"/>
    <x v="181"/>
    <x v="0"/>
    <x v="0"/>
    <x v="0"/>
    <x v="1"/>
    <x v="19"/>
  </r>
  <r>
    <x v="34"/>
    <x v="16"/>
    <x v="30"/>
    <x v="2"/>
    <x v="17"/>
    <x v="30"/>
    <x v="30"/>
    <x v="30"/>
    <x v="30"/>
    <x v="0"/>
    <x v="980"/>
    <x v="1022"/>
    <x v="145"/>
    <x v="446"/>
    <x v="110"/>
    <x v="877"/>
    <x v="16"/>
    <x v="4"/>
    <x v="50"/>
    <x v="28"/>
    <x v="6"/>
    <x v="367"/>
    <x v="17"/>
    <x v="0"/>
    <x v="0"/>
    <x v="12"/>
    <x v="1"/>
    <x v="17"/>
  </r>
  <r>
    <x v="34"/>
    <x v="23"/>
    <x v="33"/>
    <x v="1"/>
    <x v="24"/>
    <x v="33"/>
    <x v="33"/>
    <x v="33"/>
    <x v="33"/>
    <x v="0"/>
    <x v="856"/>
    <x v="1023"/>
    <x v="793"/>
    <x v="447"/>
    <x v="101"/>
    <x v="878"/>
    <x v="40"/>
    <x v="4"/>
    <x v="19"/>
    <x v="27"/>
    <x v="2"/>
    <x v="114"/>
    <x v="20"/>
    <x v="0"/>
    <x v="0"/>
    <x v="10"/>
    <x v="1"/>
    <x v="24"/>
  </r>
  <r>
    <x v="34"/>
    <x v="24"/>
    <x v="34"/>
    <x v="1"/>
    <x v="25"/>
    <x v="34"/>
    <x v="34"/>
    <x v="34"/>
    <x v="34"/>
    <x v="0"/>
    <x v="981"/>
    <x v="1024"/>
    <x v="794"/>
    <x v="327"/>
    <x v="38"/>
    <x v="405"/>
    <x v="188"/>
    <x v="6"/>
    <x v="49"/>
    <x v="9"/>
    <x v="3"/>
    <x v="243"/>
    <x v="446"/>
    <x v="0"/>
    <x v="0"/>
    <x v="12"/>
    <x v="0"/>
    <x v="25"/>
  </r>
  <r>
    <x v="34"/>
    <x v="25"/>
    <x v="35"/>
    <x v="1"/>
    <x v="26"/>
    <x v="35"/>
    <x v="35"/>
    <x v="35"/>
    <x v="35"/>
    <x v="0"/>
    <x v="982"/>
    <x v="1025"/>
    <x v="99"/>
    <x v="175"/>
    <x v="97"/>
    <x v="879"/>
    <x v="47"/>
    <x v="0"/>
    <x v="19"/>
    <x v="14"/>
    <x v="4"/>
    <x v="183"/>
    <x v="191"/>
    <x v="0"/>
    <x v="0"/>
    <x v="11"/>
    <x v="1"/>
    <x v="26"/>
  </r>
  <r>
    <x v="34"/>
    <x v="0"/>
    <x v="36"/>
    <x v="2"/>
    <x v="0"/>
    <x v="36"/>
    <x v="36"/>
    <x v="36"/>
    <x v="36"/>
    <x v="0"/>
    <x v="983"/>
    <x v="1026"/>
    <x v="795"/>
    <x v="58"/>
    <x v="141"/>
    <x v="880"/>
    <x v="63"/>
    <x v="1"/>
    <x v="16"/>
    <x v="8"/>
    <x v="0"/>
    <x v="10"/>
    <x v="447"/>
    <x v="0"/>
    <x v="0"/>
    <x v="0"/>
    <x v="0"/>
    <x v="0"/>
  </r>
  <r>
    <x v="34"/>
    <x v="21"/>
    <x v="37"/>
    <x v="2"/>
    <x v="22"/>
    <x v="37"/>
    <x v="37"/>
    <x v="37"/>
    <x v="37"/>
    <x v="0"/>
    <x v="984"/>
    <x v="1027"/>
    <x v="235"/>
    <x v="156"/>
    <x v="15"/>
    <x v="362"/>
    <x v="131"/>
    <x v="2"/>
    <x v="37"/>
    <x v="47"/>
    <x v="0"/>
    <x v="368"/>
    <x v="445"/>
    <x v="0"/>
    <x v="0"/>
    <x v="35"/>
    <x v="2"/>
    <x v="22"/>
  </r>
  <r>
    <x v="34"/>
    <x v="26"/>
    <x v="38"/>
    <x v="1"/>
    <x v="27"/>
    <x v="38"/>
    <x v="38"/>
    <x v="38"/>
    <x v="38"/>
    <x v="0"/>
    <x v="985"/>
    <x v="1028"/>
    <x v="540"/>
    <x v="448"/>
    <x v="69"/>
    <x v="265"/>
    <x v="237"/>
    <x v="0"/>
    <x v="4"/>
    <x v="9"/>
    <x v="2"/>
    <x v="152"/>
    <x v="448"/>
    <x v="0"/>
    <x v="0"/>
    <x v="2"/>
    <x v="3"/>
    <x v="27"/>
  </r>
  <r>
    <x v="34"/>
    <x v="27"/>
    <x v="39"/>
    <x v="1"/>
    <x v="28"/>
    <x v="39"/>
    <x v="39"/>
    <x v="39"/>
    <x v="39"/>
    <x v="0"/>
    <x v="986"/>
    <x v="1029"/>
    <x v="796"/>
    <x v="233"/>
    <x v="123"/>
    <x v="881"/>
    <x v="178"/>
    <x v="1"/>
    <x v="157"/>
    <x v="79"/>
    <x v="0"/>
    <x v="369"/>
    <x v="389"/>
    <x v="0"/>
    <x v="0"/>
    <x v="12"/>
    <x v="22"/>
    <x v="28"/>
  </r>
  <r>
    <x v="34"/>
    <x v="38"/>
    <x v="40"/>
    <x v="1"/>
    <x v="29"/>
    <x v="40"/>
    <x v="40"/>
    <x v="40"/>
    <x v="40"/>
    <x v="0"/>
    <x v="987"/>
    <x v="1030"/>
    <x v="797"/>
    <x v="449"/>
    <x v="83"/>
    <x v="882"/>
    <x v="80"/>
    <x v="0"/>
    <x v="46"/>
    <x v="2"/>
    <x v="2"/>
    <x v="60"/>
    <x v="189"/>
    <x v="0"/>
    <x v="0"/>
    <x v="0"/>
    <x v="1"/>
    <x v="29"/>
  </r>
  <r>
    <x v="34"/>
    <x v="29"/>
    <x v="41"/>
    <x v="1"/>
    <x v="30"/>
    <x v="41"/>
    <x v="41"/>
    <x v="41"/>
    <x v="41"/>
    <x v="0"/>
    <x v="988"/>
    <x v="1031"/>
    <x v="798"/>
    <x v="450"/>
    <x v="51"/>
    <x v="488"/>
    <x v="108"/>
    <x v="0"/>
    <x v="27"/>
    <x v="37"/>
    <x v="2"/>
    <x v="147"/>
    <x v="369"/>
    <x v="1"/>
    <x v="1"/>
    <x v="10"/>
    <x v="0"/>
    <x v="30"/>
  </r>
  <r>
    <x v="34"/>
    <x v="30"/>
    <x v="42"/>
    <x v="1"/>
    <x v="31"/>
    <x v="42"/>
    <x v="42"/>
    <x v="42"/>
    <x v="42"/>
    <x v="0"/>
    <x v="989"/>
    <x v="1032"/>
    <x v="799"/>
    <x v="55"/>
    <x v="33"/>
    <x v="883"/>
    <x v="102"/>
    <x v="4"/>
    <x v="67"/>
    <x v="17"/>
    <x v="4"/>
    <x v="19"/>
    <x v="359"/>
    <x v="0"/>
    <x v="0"/>
    <x v="2"/>
    <x v="8"/>
    <x v="31"/>
  </r>
  <r>
    <x v="34"/>
    <x v="31"/>
    <x v="43"/>
    <x v="1"/>
    <x v="32"/>
    <x v="43"/>
    <x v="43"/>
    <x v="43"/>
    <x v="43"/>
    <x v="0"/>
    <x v="990"/>
    <x v="1033"/>
    <x v="800"/>
    <x v="451"/>
    <x v="42"/>
    <x v="884"/>
    <x v="36"/>
    <x v="0"/>
    <x v="62"/>
    <x v="0"/>
    <x v="2"/>
    <x v="61"/>
    <x v="216"/>
    <x v="0"/>
    <x v="0"/>
    <x v="11"/>
    <x v="8"/>
    <x v="32"/>
  </r>
  <r>
    <x v="34"/>
    <x v="32"/>
    <x v="44"/>
    <x v="1"/>
    <x v="33"/>
    <x v="44"/>
    <x v="44"/>
    <x v="44"/>
    <x v="44"/>
    <x v="0"/>
    <x v="991"/>
    <x v="940"/>
    <x v="801"/>
    <x v="432"/>
    <x v="40"/>
    <x v="885"/>
    <x v="15"/>
    <x v="0"/>
    <x v="158"/>
    <x v="68"/>
    <x v="11"/>
    <x v="170"/>
    <x v="419"/>
    <x v="0"/>
    <x v="0"/>
    <x v="8"/>
    <x v="3"/>
    <x v="33"/>
  </r>
  <r>
    <x v="34"/>
    <x v="33"/>
    <x v="45"/>
    <x v="1"/>
    <x v="34"/>
    <x v="45"/>
    <x v="45"/>
    <x v="45"/>
    <x v="45"/>
    <x v="0"/>
    <x v="992"/>
    <x v="1034"/>
    <x v="802"/>
    <x v="407"/>
    <x v="108"/>
    <x v="812"/>
    <x v="255"/>
    <x v="7"/>
    <x v="68"/>
    <x v="58"/>
    <x v="5"/>
    <x v="28"/>
    <x v="95"/>
    <x v="0"/>
    <x v="0"/>
    <x v="12"/>
    <x v="0"/>
    <x v="34"/>
  </r>
  <r>
    <x v="34"/>
    <x v="34"/>
    <x v="46"/>
    <x v="1"/>
    <x v="35"/>
    <x v="46"/>
    <x v="46"/>
    <x v="46"/>
    <x v="46"/>
    <x v="0"/>
    <x v="993"/>
    <x v="1035"/>
    <x v="803"/>
    <x v="106"/>
    <x v="46"/>
    <x v="886"/>
    <x v="20"/>
    <x v="0"/>
    <x v="33"/>
    <x v="15"/>
    <x v="1"/>
    <x v="76"/>
    <x v="323"/>
    <x v="0"/>
    <x v="0"/>
    <x v="7"/>
    <x v="0"/>
    <x v="35"/>
  </r>
  <r>
    <x v="34"/>
    <x v="23"/>
    <x v="48"/>
    <x v="2"/>
    <x v="24"/>
    <x v="47"/>
    <x v="47"/>
    <x v="47"/>
    <x v="47"/>
    <x v="0"/>
    <x v="994"/>
    <x v="1036"/>
    <x v="804"/>
    <x v="452"/>
    <x v="38"/>
    <x v="276"/>
    <x v="256"/>
    <x v="2"/>
    <x v="155"/>
    <x v="7"/>
    <x v="0"/>
    <x v="312"/>
    <x v="449"/>
    <x v="0"/>
    <x v="0"/>
    <x v="2"/>
    <x v="1"/>
    <x v="24"/>
  </r>
  <r>
    <x v="34"/>
    <x v="33"/>
    <x v="50"/>
    <x v="2"/>
    <x v="34"/>
    <x v="48"/>
    <x v="48"/>
    <x v="48"/>
    <x v="48"/>
    <x v="0"/>
    <x v="837"/>
    <x v="1037"/>
    <x v="805"/>
    <x v="453"/>
    <x v="60"/>
    <x v="887"/>
    <x v="257"/>
    <x v="6"/>
    <x v="22"/>
    <x v="40"/>
    <x v="6"/>
    <x v="370"/>
    <x v="450"/>
    <x v="0"/>
    <x v="0"/>
    <x v="1"/>
    <x v="1"/>
    <x v="34"/>
  </r>
  <r>
    <x v="34"/>
    <x v="30"/>
    <x v="51"/>
    <x v="2"/>
    <x v="31"/>
    <x v="49"/>
    <x v="49"/>
    <x v="49"/>
    <x v="49"/>
    <x v="0"/>
    <x v="995"/>
    <x v="1038"/>
    <x v="300"/>
    <x v="139"/>
    <x v="103"/>
    <x v="89"/>
    <x v="148"/>
    <x v="0"/>
    <x v="48"/>
    <x v="37"/>
    <x v="4"/>
    <x v="162"/>
    <x v="268"/>
    <x v="0"/>
    <x v="0"/>
    <x v="18"/>
    <x v="18"/>
    <x v="31"/>
  </r>
  <r>
    <x v="34"/>
    <x v="38"/>
    <x v="53"/>
    <x v="2"/>
    <x v="29"/>
    <x v="50"/>
    <x v="50"/>
    <x v="50"/>
    <x v="50"/>
    <x v="0"/>
    <x v="996"/>
    <x v="731"/>
    <x v="806"/>
    <x v="454"/>
    <x v="142"/>
    <x v="888"/>
    <x v="45"/>
    <x v="0"/>
    <x v="22"/>
    <x v="36"/>
    <x v="1"/>
    <x v="182"/>
    <x v="367"/>
    <x v="0"/>
    <x v="0"/>
    <x v="18"/>
    <x v="16"/>
    <x v="29"/>
  </r>
  <r>
    <x v="35"/>
    <x v="6"/>
    <x v="60"/>
    <x v="1"/>
    <x v="6"/>
    <x v="57"/>
    <x v="57"/>
    <x v="57"/>
    <x v="57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6"/>
  </r>
  <r>
    <x v="35"/>
    <x v="3"/>
    <x v="4"/>
    <x v="1"/>
    <x v="3"/>
    <x v="4"/>
    <x v="4"/>
    <x v="4"/>
    <x v="4"/>
    <x v="0"/>
    <x v="997"/>
    <x v="1039"/>
    <x v="203"/>
    <x v="138"/>
    <x v="16"/>
    <x v="90"/>
    <x v="17"/>
    <x v="0"/>
    <x v="78"/>
    <x v="0"/>
    <x v="2"/>
    <x v="187"/>
    <x v="156"/>
    <x v="0"/>
    <x v="0"/>
    <x v="10"/>
    <x v="0"/>
    <x v="3"/>
  </r>
  <r>
    <x v="35"/>
    <x v="6"/>
    <x v="8"/>
    <x v="2"/>
    <x v="6"/>
    <x v="8"/>
    <x v="8"/>
    <x v="8"/>
    <x v="8"/>
    <x v="0"/>
    <x v="998"/>
    <x v="1040"/>
    <x v="559"/>
    <x v="97"/>
    <x v="83"/>
    <x v="889"/>
    <x v="191"/>
    <x v="1"/>
    <x v="8"/>
    <x v="31"/>
    <x v="1"/>
    <x v="23"/>
    <x v="369"/>
    <x v="0"/>
    <x v="0"/>
    <x v="11"/>
    <x v="3"/>
    <x v="6"/>
  </r>
  <r>
    <x v="35"/>
    <x v="7"/>
    <x v="9"/>
    <x v="1"/>
    <x v="7"/>
    <x v="9"/>
    <x v="9"/>
    <x v="9"/>
    <x v="9"/>
    <x v="0"/>
    <x v="999"/>
    <x v="1041"/>
    <x v="807"/>
    <x v="198"/>
    <x v="59"/>
    <x v="848"/>
    <x v="91"/>
    <x v="4"/>
    <x v="58"/>
    <x v="45"/>
    <x v="6"/>
    <x v="113"/>
    <x v="37"/>
    <x v="0"/>
    <x v="0"/>
    <x v="0"/>
    <x v="1"/>
    <x v="7"/>
  </r>
  <r>
    <x v="35"/>
    <x v="11"/>
    <x v="13"/>
    <x v="1"/>
    <x v="11"/>
    <x v="13"/>
    <x v="13"/>
    <x v="13"/>
    <x v="13"/>
    <x v="0"/>
    <x v="1000"/>
    <x v="1042"/>
    <x v="742"/>
    <x v="347"/>
    <x v="59"/>
    <x v="890"/>
    <x v="37"/>
    <x v="0"/>
    <x v="35"/>
    <x v="42"/>
    <x v="4"/>
    <x v="50"/>
    <x v="15"/>
    <x v="0"/>
    <x v="0"/>
    <x v="0"/>
    <x v="1"/>
    <x v="11"/>
  </r>
  <r>
    <x v="35"/>
    <x v="12"/>
    <x v="15"/>
    <x v="1"/>
    <x v="12"/>
    <x v="15"/>
    <x v="15"/>
    <x v="15"/>
    <x v="15"/>
    <x v="0"/>
    <x v="1001"/>
    <x v="1043"/>
    <x v="140"/>
    <x v="408"/>
    <x v="21"/>
    <x v="439"/>
    <x v="142"/>
    <x v="0"/>
    <x v="63"/>
    <x v="0"/>
    <x v="1"/>
    <x v="342"/>
    <x v="46"/>
    <x v="0"/>
    <x v="0"/>
    <x v="18"/>
    <x v="2"/>
    <x v="12"/>
  </r>
  <r>
    <x v="35"/>
    <x v="12"/>
    <x v="17"/>
    <x v="2"/>
    <x v="12"/>
    <x v="17"/>
    <x v="17"/>
    <x v="17"/>
    <x v="17"/>
    <x v="0"/>
    <x v="1002"/>
    <x v="1044"/>
    <x v="808"/>
    <x v="4"/>
    <x v="28"/>
    <x v="891"/>
    <x v="258"/>
    <x v="4"/>
    <x v="159"/>
    <x v="32"/>
    <x v="5"/>
    <x v="371"/>
    <x v="219"/>
    <x v="0"/>
    <x v="0"/>
    <x v="27"/>
    <x v="5"/>
    <x v="12"/>
  </r>
  <r>
    <x v="35"/>
    <x v="11"/>
    <x v="18"/>
    <x v="2"/>
    <x v="11"/>
    <x v="18"/>
    <x v="18"/>
    <x v="18"/>
    <x v="18"/>
    <x v="0"/>
    <x v="1003"/>
    <x v="1045"/>
    <x v="809"/>
    <x v="356"/>
    <x v="80"/>
    <x v="892"/>
    <x v="86"/>
    <x v="1"/>
    <x v="26"/>
    <x v="9"/>
    <x v="4"/>
    <x v="158"/>
    <x v="412"/>
    <x v="0"/>
    <x v="0"/>
    <x v="7"/>
    <x v="1"/>
    <x v="11"/>
  </r>
  <r>
    <x v="35"/>
    <x v="7"/>
    <x v="20"/>
    <x v="2"/>
    <x v="7"/>
    <x v="20"/>
    <x v="20"/>
    <x v="20"/>
    <x v="20"/>
    <x v="0"/>
    <x v="1004"/>
    <x v="1046"/>
    <x v="810"/>
    <x v="365"/>
    <x v="43"/>
    <x v="774"/>
    <x v="117"/>
    <x v="3"/>
    <x v="69"/>
    <x v="44"/>
    <x v="6"/>
    <x v="325"/>
    <x v="362"/>
    <x v="0"/>
    <x v="0"/>
    <x v="1"/>
    <x v="0"/>
    <x v="7"/>
  </r>
  <r>
    <x v="35"/>
    <x v="14"/>
    <x v="23"/>
    <x v="1"/>
    <x v="16"/>
    <x v="23"/>
    <x v="23"/>
    <x v="23"/>
    <x v="23"/>
    <x v="0"/>
    <x v="1005"/>
    <x v="1047"/>
    <x v="811"/>
    <x v="93"/>
    <x v="41"/>
    <x v="893"/>
    <x v="118"/>
    <x v="0"/>
    <x v="77"/>
    <x v="17"/>
    <x v="2"/>
    <x v="300"/>
    <x v="257"/>
    <x v="0"/>
    <x v="0"/>
    <x v="2"/>
    <x v="1"/>
    <x v="16"/>
  </r>
  <r>
    <x v="35"/>
    <x v="16"/>
    <x v="24"/>
    <x v="1"/>
    <x v="17"/>
    <x v="24"/>
    <x v="24"/>
    <x v="24"/>
    <x v="24"/>
    <x v="0"/>
    <x v="1006"/>
    <x v="1048"/>
    <x v="812"/>
    <x v="97"/>
    <x v="71"/>
    <x v="68"/>
    <x v="197"/>
    <x v="0"/>
    <x v="60"/>
    <x v="68"/>
    <x v="4"/>
    <x v="202"/>
    <x v="451"/>
    <x v="0"/>
    <x v="0"/>
    <x v="0"/>
    <x v="1"/>
    <x v="17"/>
  </r>
  <r>
    <x v="35"/>
    <x v="18"/>
    <x v="26"/>
    <x v="1"/>
    <x v="19"/>
    <x v="26"/>
    <x v="26"/>
    <x v="26"/>
    <x v="26"/>
    <x v="0"/>
    <x v="1007"/>
    <x v="1049"/>
    <x v="184"/>
    <x v="418"/>
    <x v="62"/>
    <x v="394"/>
    <x v="10"/>
    <x v="0"/>
    <x v="46"/>
    <x v="37"/>
    <x v="4"/>
    <x v="128"/>
    <x v="398"/>
    <x v="0"/>
    <x v="0"/>
    <x v="0"/>
    <x v="3"/>
    <x v="19"/>
  </r>
  <r>
    <x v="35"/>
    <x v="20"/>
    <x v="28"/>
    <x v="1"/>
    <x v="21"/>
    <x v="28"/>
    <x v="28"/>
    <x v="28"/>
    <x v="28"/>
    <x v="0"/>
    <x v="1008"/>
    <x v="1050"/>
    <x v="813"/>
    <x v="181"/>
    <x v="5"/>
    <x v="894"/>
    <x v="9"/>
    <x v="0"/>
    <x v="60"/>
    <x v="51"/>
    <x v="2"/>
    <x v="119"/>
    <x v="430"/>
    <x v="0"/>
    <x v="0"/>
    <x v="2"/>
    <x v="1"/>
    <x v="21"/>
  </r>
  <r>
    <x v="35"/>
    <x v="18"/>
    <x v="29"/>
    <x v="2"/>
    <x v="19"/>
    <x v="29"/>
    <x v="29"/>
    <x v="29"/>
    <x v="29"/>
    <x v="0"/>
    <x v="1009"/>
    <x v="1051"/>
    <x v="814"/>
    <x v="212"/>
    <x v="20"/>
    <x v="895"/>
    <x v="156"/>
    <x v="0"/>
    <x v="88"/>
    <x v="60"/>
    <x v="2"/>
    <x v="161"/>
    <x v="207"/>
    <x v="0"/>
    <x v="0"/>
    <x v="0"/>
    <x v="1"/>
    <x v="19"/>
  </r>
  <r>
    <x v="35"/>
    <x v="16"/>
    <x v="30"/>
    <x v="2"/>
    <x v="17"/>
    <x v="30"/>
    <x v="30"/>
    <x v="30"/>
    <x v="30"/>
    <x v="0"/>
    <x v="1010"/>
    <x v="1052"/>
    <x v="815"/>
    <x v="312"/>
    <x v="80"/>
    <x v="18"/>
    <x v="239"/>
    <x v="0"/>
    <x v="41"/>
    <x v="71"/>
    <x v="3"/>
    <x v="99"/>
    <x v="430"/>
    <x v="0"/>
    <x v="0"/>
    <x v="7"/>
    <x v="1"/>
    <x v="17"/>
  </r>
  <r>
    <x v="35"/>
    <x v="23"/>
    <x v="33"/>
    <x v="1"/>
    <x v="24"/>
    <x v="33"/>
    <x v="33"/>
    <x v="33"/>
    <x v="33"/>
    <x v="0"/>
    <x v="1011"/>
    <x v="1053"/>
    <x v="816"/>
    <x v="455"/>
    <x v="101"/>
    <x v="419"/>
    <x v="75"/>
    <x v="4"/>
    <x v="41"/>
    <x v="58"/>
    <x v="1"/>
    <x v="123"/>
    <x v="179"/>
    <x v="0"/>
    <x v="0"/>
    <x v="11"/>
    <x v="1"/>
    <x v="24"/>
  </r>
  <r>
    <x v="35"/>
    <x v="24"/>
    <x v="34"/>
    <x v="1"/>
    <x v="25"/>
    <x v="34"/>
    <x v="34"/>
    <x v="34"/>
    <x v="34"/>
    <x v="0"/>
    <x v="1012"/>
    <x v="1054"/>
    <x v="817"/>
    <x v="456"/>
    <x v="59"/>
    <x v="896"/>
    <x v="96"/>
    <x v="1"/>
    <x v="47"/>
    <x v="29"/>
    <x v="6"/>
    <x v="372"/>
    <x v="203"/>
    <x v="0"/>
    <x v="0"/>
    <x v="24"/>
    <x v="1"/>
    <x v="25"/>
  </r>
  <r>
    <x v="35"/>
    <x v="25"/>
    <x v="35"/>
    <x v="1"/>
    <x v="26"/>
    <x v="35"/>
    <x v="35"/>
    <x v="35"/>
    <x v="35"/>
    <x v="0"/>
    <x v="1013"/>
    <x v="72"/>
    <x v="402"/>
    <x v="248"/>
    <x v="46"/>
    <x v="301"/>
    <x v="22"/>
    <x v="0"/>
    <x v="20"/>
    <x v="36"/>
    <x v="2"/>
    <x v="79"/>
    <x v="269"/>
    <x v="0"/>
    <x v="0"/>
    <x v="1"/>
    <x v="1"/>
    <x v="26"/>
  </r>
  <r>
    <x v="35"/>
    <x v="0"/>
    <x v="36"/>
    <x v="2"/>
    <x v="0"/>
    <x v="36"/>
    <x v="36"/>
    <x v="36"/>
    <x v="36"/>
    <x v="0"/>
    <x v="1014"/>
    <x v="1055"/>
    <x v="415"/>
    <x v="228"/>
    <x v="143"/>
    <x v="897"/>
    <x v="112"/>
    <x v="0"/>
    <x v="71"/>
    <x v="4"/>
    <x v="3"/>
    <x v="294"/>
    <x v="58"/>
    <x v="0"/>
    <x v="0"/>
    <x v="6"/>
    <x v="0"/>
    <x v="0"/>
  </r>
  <r>
    <x v="35"/>
    <x v="21"/>
    <x v="37"/>
    <x v="2"/>
    <x v="22"/>
    <x v="37"/>
    <x v="37"/>
    <x v="37"/>
    <x v="37"/>
    <x v="0"/>
    <x v="1015"/>
    <x v="1056"/>
    <x v="818"/>
    <x v="226"/>
    <x v="21"/>
    <x v="70"/>
    <x v="223"/>
    <x v="2"/>
    <x v="78"/>
    <x v="45"/>
    <x v="4"/>
    <x v="66"/>
    <x v="452"/>
    <x v="0"/>
    <x v="0"/>
    <x v="7"/>
    <x v="3"/>
    <x v="22"/>
  </r>
  <r>
    <x v="35"/>
    <x v="26"/>
    <x v="38"/>
    <x v="1"/>
    <x v="27"/>
    <x v="38"/>
    <x v="38"/>
    <x v="38"/>
    <x v="38"/>
    <x v="0"/>
    <x v="1016"/>
    <x v="1057"/>
    <x v="819"/>
    <x v="426"/>
    <x v="51"/>
    <x v="898"/>
    <x v="9"/>
    <x v="1"/>
    <x v="34"/>
    <x v="60"/>
    <x v="1"/>
    <x v="303"/>
    <x v="284"/>
    <x v="0"/>
    <x v="0"/>
    <x v="2"/>
    <x v="1"/>
    <x v="27"/>
  </r>
  <r>
    <x v="35"/>
    <x v="27"/>
    <x v="39"/>
    <x v="1"/>
    <x v="28"/>
    <x v="39"/>
    <x v="39"/>
    <x v="39"/>
    <x v="39"/>
    <x v="0"/>
    <x v="1017"/>
    <x v="1058"/>
    <x v="820"/>
    <x v="418"/>
    <x v="116"/>
    <x v="899"/>
    <x v="259"/>
    <x v="1"/>
    <x v="160"/>
    <x v="102"/>
    <x v="12"/>
    <x v="373"/>
    <x v="391"/>
    <x v="0"/>
    <x v="0"/>
    <x v="15"/>
    <x v="36"/>
    <x v="28"/>
  </r>
  <r>
    <x v="35"/>
    <x v="38"/>
    <x v="40"/>
    <x v="1"/>
    <x v="29"/>
    <x v="40"/>
    <x v="40"/>
    <x v="40"/>
    <x v="40"/>
    <x v="0"/>
    <x v="1018"/>
    <x v="1059"/>
    <x v="821"/>
    <x v="342"/>
    <x v="14"/>
    <x v="515"/>
    <x v="71"/>
    <x v="0"/>
    <x v="64"/>
    <x v="2"/>
    <x v="2"/>
    <x v="41"/>
    <x v="453"/>
    <x v="0"/>
    <x v="0"/>
    <x v="2"/>
    <x v="1"/>
    <x v="29"/>
  </r>
  <r>
    <x v="35"/>
    <x v="29"/>
    <x v="41"/>
    <x v="1"/>
    <x v="30"/>
    <x v="41"/>
    <x v="41"/>
    <x v="41"/>
    <x v="41"/>
    <x v="0"/>
    <x v="1019"/>
    <x v="1060"/>
    <x v="822"/>
    <x v="395"/>
    <x v="51"/>
    <x v="36"/>
    <x v="104"/>
    <x v="0"/>
    <x v="3"/>
    <x v="0"/>
    <x v="4"/>
    <x v="31"/>
    <x v="79"/>
    <x v="0"/>
    <x v="0"/>
    <x v="18"/>
    <x v="0"/>
    <x v="30"/>
  </r>
  <r>
    <x v="35"/>
    <x v="30"/>
    <x v="42"/>
    <x v="1"/>
    <x v="31"/>
    <x v="42"/>
    <x v="42"/>
    <x v="42"/>
    <x v="42"/>
    <x v="0"/>
    <x v="1020"/>
    <x v="1061"/>
    <x v="823"/>
    <x v="76"/>
    <x v="56"/>
    <x v="900"/>
    <x v="92"/>
    <x v="0"/>
    <x v="65"/>
    <x v="17"/>
    <x v="2"/>
    <x v="22"/>
    <x v="216"/>
    <x v="0"/>
    <x v="0"/>
    <x v="0"/>
    <x v="1"/>
    <x v="31"/>
  </r>
  <r>
    <x v="35"/>
    <x v="31"/>
    <x v="43"/>
    <x v="1"/>
    <x v="32"/>
    <x v="43"/>
    <x v="43"/>
    <x v="43"/>
    <x v="43"/>
    <x v="0"/>
    <x v="1021"/>
    <x v="1062"/>
    <x v="824"/>
    <x v="68"/>
    <x v="49"/>
    <x v="535"/>
    <x v="22"/>
    <x v="1"/>
    <x v="105"/>
    <x v="37"/>
    <x v="1"/>
    <x v="342"/>
    <x v="300"/>
    <x v="0"/>
    <x v="0"/>
    <x v="11"/>
    <x v="10"/>
    <x v="32"/>
  </r>
  <r>
    <x v="35"/>
    <x v="32"/>
    <x v="44"/>
    <x v="1"/>
    <x v="33"/>
    <x v="44"/>
    <x v="44"/>
    <x v="44"/>
    <x v="44"/>
    <x v="0"/>
    <x v="1022"/>
    <x v="1063"/>
    <x v="825"/>
    <x v="333"/>
    <x v="59"/>
    <x v="901"/>
    <x v="85"/>
    <x v="0"/>
    <x v="161"/>
    <x v="29"/>
    <x v="9"/>
    <x v="374"/>
    <x v="454"/>
    <x v="0"/>
    <x v="0"/>
    <x v="21"/>
    <x v="11"/>
    <x v="33"/>
  </r>
  <r>
    <x v="35"/>
    <x v="33"/>
    <x v="45"/>
    <x v="1"/>
    <x v="34"/>
    <x v="45"/>
    <x v="45"/>
    <x v="45"/>
    <x v="45"/>
    <x v="0"/>
    <x v="1023"/>
    <x v="1064"/>
    <x v="826"/>
    <x v="457"/>
    <x v="116"/>
    <x v="424"/>
    <x v="51"/>
    <x v="4"/>
    <x v="0"/>
    <x v="31"/>
    <x v="5"/>
    <x v="375"/>
    <x v="64"/>
    <x v="0"/>
    <x v="0"/>
    <x v="11"/>
    <x v="1"/>
    <x v="34"/>
  </r>
  <r>
    <x v="35"/>
    <x v="34"/>
    <x v="46"/>
    <x v="1"/>
    <x v="35"/>
    <x v="46"/>
    <x v="46"/>
    <x v="46"/>
    <x v="46"/>
    <x v="0"/>
    <x v="1024"/>
    <x v="1065"/>
    <x v="827"/>
    <x v="156"/>
    <x v="97"/>
    <x v="902"/>
    <x v="103"/>
    <x v="0"/>
    <x v="77"/>
    <x v="36"/>
    <x v="2"/>
    <x v="242"/>
    <x v="186"/>
    <x v="0"/>
    <x v="0"/>
    <x v="7"/>
    <x v="1"/>
    <x v="35"/>
  </r>
  <r>
    <x v="35"/>
    <x v="23"/>
    <x v="48"/>
    <x v="2"/>
    <x v="24"/>
    <x v="47"/>
    <x v="47"/>
    <x v="47"/>
    <x v="47"/>
    <x v="0"/>
    <x v="1025"/>
    <x v="1066"/>
    <x v="828"/>
    <x v="458"/>
    <x v="102"/>
    <x v="903"/>
    <x v="260"/>
    <x v="2"/>
    <x v="116"/>
    <x v="90"/>
    <x v="3"/>
    <x v="376"/>
    <x v="419"/>
    <x v="0"/>
    <x v="0"/>
    <x v="13"/>
    <x v="1"/>
    <x v="24"/>
  </r>
  <r>
    <x v="35"/>
    <x v="33"/>
    <x v="50"/>
    <x v="2"/>
    <x v="34"/>
    <x v="48"/>
    <x v="48"/>
    <x v="48"/>
    <x v="48"/>
    <x v="0"/>
    <x v="1026"/>
    <x v="1067"/>
    <x v="829"/>
    <x v="459"/>
    <x v="40"/>
    <x v="219"/>
    <x v="261"/>
    <x v="6"/>
    <x v="42"/>
    <x v="18"/>
    <x v="6"/>
    <x v="377"/>
    <x v="279"/>
    <x v="0"/>
    <x v="0"/>
    <x v="18"/>
    <x v="0"/>
    <x v="34"/>
  </r>
  <r>
    <x v="35"/>
    <x v="30"/>
    <x v="51"/>
    <x v="2"/>
    <x v="31"/>
    <x v="49"/>
    <x v="49"/>
    <x v="49"/>
    <x v="49"/>
    <x v="0"/>
    <x v="1027"/>
    <x v="1068"/>
    <x v="718"/>
    <x v="303"/>
    <x v="129"/>
    <x v="904"/>
    <x v="77"/>
    <x v="0"/>
    <x v="22"/>
    <x v="0"/>
    <x v="1"/>
    <x v="277"/>
    <x v="447"/>
    <x v="0"/>
    <x v="0"/>
    <x v="8"/>
    <x v="0"/>
    <x v="31"/>
  </r>
  <r>
    <x v="35"/>
    <x v="38"/>
    <x v="53"/>
    <x v="2"/>
    <x v="29"/>
    <x v="50"/>
    <x v="50"/>
    <x v="50"/>
    <x v="50"/>
    <x v="0"/>
    <x v="1028"/>
    <x v="249"/>
    <x v="679"/>
    <x v="460"/>
    <x v="144"/>
    <x v="905"/>
    <x v="112"/>
    <x v="0"/>
    <x v="51"/>
    <x v="0"/>
    <x v="4"/>
    <x v="101"/>
    <x v="117"/>
    <x v="0"/>
    <x v="0"/>
    <x v="0"/>
    <x v="1"/>
    <x v="29"/>
  </r>
  <r>
    <x v="36"/>
    <x v="1"/>
    <x v="1"/>
    <x v="1"/>
    <x v="1"/>
    <x v="1"/>
    <x v="1"/>
    <x v="1"/>
    <x v="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"/>
  </r>
  <r>
    <x v="36"/>
    <x v="3"/>
    <x v="4"/>
    <x v="1"/>
    <x v="3"/>
    <x v="4"/>
    <x v="4"/>
    <x v="4"/>
    <x v="4"/>
    <x v="0"/>
    <x v="693"/>
    <x v="1069"/>
    <x v="830"/>
    <x v="323"/>
    <x v="22"/>
    <x v="906"/>
    <x v="20"/>
    <x v="0"/>
    <x v="51"/>
    <x v="0"/>
    <x v="1"/>
    <x v="106"/>
    <x v="30"/>
    <x v="0"/>
    <x v="0"/>
    <x v="6"/>
    <x v="0"/>
    <x v="3"/>
  </r>
  <r>
    <x v="36"/>
    <x v="6"/>
    <x v="8"/>
    <x v="2"/>
    <x v="6"/>
    <x v="8"/>
    <x v="8"/>
    <x v="8"/>
    <x v="8"/>
    <x v="0"/>
    <x v="1029"/>
    <x v="1070"/>
    <x v="229"/>
    <x v="291"/>
    <x v="4"/>
    <x v="907"/>
    <x v="237"/>
    <x v="1"/>
    <x v="41"/>
    <x v="10"/>
    <x v="1"/>
    <x v="75"/>
    <x v="138"/>
    <x v="0"/>
    <x v="0"/>
    <x v="21"/>
    <x v="0"/>
    <x v="6"/>
  </r>
  <r>
    <x v="36"/>
    <x v="7"/>
    <x v="9"/>
    <x v="1"/>
    <x v="7"/>
    <x v="9"/>
    <x v="9"/>
    <x v="9"/>
    <x v="9"/>
    <x v="0"/>
    <x v="1030"/>
    <x v="1071"/>
    <x v="502"/>
    <x v="394"/>
    <x v="42"/>
    <x v="908"/>
    <x v="68"/>
    <x v="0"/>
    <x v="1"/>
    <x v="15"/>
    <x v="0"/>
    <x v="4"/>
    <x v="30"/>
    <x v="0"/>
    <x v="0"/>
    <x v="10"/>
    <x v="1"/>
    <x v="7"/>
  </r>
  <r>
    <x v="36"/>
    <x v="11"/>
    <x v="13"/>
    <x v="1"/>
    <x v="11"/>
    <x v="13"/>
    <x v="13"/>
    <x v="13"/>
    <x v="13"/>
    <x v="0"/>
    <x v="1031"/>
    <x v="1072"/>
    <x v="831"/>
    <x v="135"/>
    <x v="42"/>
    <x v="284"/>
    <x v="53"/>
    <x v="0"/>
    <x v="27"/>
    <x v="4"/>
    <x v="4"/>
    <x v="69"/>
    <x v="294"/>
    <x v="0"/>
    <x v="0"/>
    <x v="10"/>
    <x v="1"/>
    <x v="11"/>
  </r>
  <r>
    <x v="36"/>
    <x v="12"/>
    <x v="15"/>
    <x v="1"/>
    <x v="12"/>
    <x v="15"/>
    <x v="15"/>
    <x v="15"/>
    <x v="15"/>
    <x v="0"/>
    <x v="1032"/>
    <x v="1073"/>
    <x v="228"/>
    <x v="53"/>
    <x v="21"/>
    <x v="909"/>
    <x v="22"/>
    <x v="1"/>
    <x v="68"/>
    <x v="0"/>
    <x v="4"/>
    <x v="207"/>
    <x v="15"/>
    <x v="0"/>
    <x v="0"/>
    <x v="7"/>
    <x v="2"/>
    <x v="12"/>
  </r>
  <r>
    <x v="36"/>
    <x v="12"/>
    <x v="17"/>
    <x v="2"/>
    <x v="12"/>
    <x v="17"/>
    <x v="17"/>
    <x v="17"/>
    <x v="17"/>
    <x v="0"/>
    <x v="1033"/>
    <x v="1074"/>
    <x v="231"/>
    <x v="37"/>
    <x v="47"/>
    <x v="910"/>
    <x v="233"/>
    <x v="1"/>
    <x v="162"/>
    <x v="9"/>
    <x v="11"/>
    <x v="366"/>
    <x v="422"/>
    <x v="0"/>
    <x v="0"/>
    <x v="18"/>
    <x v="2"/>
    <x v="12"/>
  </r>
  <r>
    <x v="36"/>
    <x v="11"/>
    <x v="18"/>
    <x v="2"/>
    <x v="11"/>
    <x v="18"/>
    <x v="18"/>
    <x v="18"/>
    <x v="18"/>
    <x v="0"/>
    <x v="1034"/>
    <x v="1075"/>
    <x v="214"/>
    <x v="461"/>
    <x v="75"/>
    <x v="911"/>
    <x v="48"/>
    <x v="0"/>
    <x v="10"/>
    <x v="32"/>
    <x v="2"/>
    <x v="93"/>
    <x v="181"/>
    <x v="0"/>
    <x v="0"/>
    <x v="0"/>
    <x v="1"/>
    <x v="11"/>
  </r>
  <r>
    <x v="36"/>
    <x v="7"/>
    <x v="20"/>
    <x v="2"/>
    <x v="7"/>
    <x v="20"/>
    <x v="20"/>
    <x v="20"/>
    <x v="20"/>
    <x v="0"/>
    <x v="1035"/>
    <x v="1076"/>
    <x v="832"/>
    <x v="47"/>
    <x v="97"/>
    <x v="644"/>
    <x v="262"/>
    <x v="0"/>
    <x v="74"/>
    <x v="57"/>
    <x v="11"/>
    <x v="378"/>
    <x v="409"/>
    <x v="0"/>
    <x v="0"/>
    <x v="1"/>
    <x v="3"/>
    <x v="7"/>
  </r>
  <r>
    <x v="36"/>
    <x v="14"/>
    <x v="23"/>
    <x v="1"/>
    <x v="16"/>
    <x v="23"/>
    <x v="23"/>
    <x v="23"/>
    <x v="23"/>
    <x v="0"/>
    <x v="1036"/>
    <x v="1077"/>
    <x v="723"/>
    <x v="385"/>
    <x v="76"/>
    <x v="912"/>
    <x v="3"/>
    <x v="0"/>
    <x v="60"/>
    <x v="50"/>
    <x v="4"/>
    <x v="21"/>
    <x v="277"/>
    <x v="0"/>
    <x v="0"/>
    <x v="10"/>
    <x v="1"/>
    <x v="16"/>
  </r>
  <r>
    <x v="36"/>
    <x v="16"/>
    <x v="24"/>
    <x v="1"/>
    <x v="17"/>
    <x v="24"/>
    <x v="24"/>
    <x v="24"/>
    <x v="24"/>
    <x v="0"/>
    <x v="1037"/>
    <x v="1078"/>
    <x v="833"/>
    <x v="278"/>
    <x v="133"/>
    <x v="913"/>
    <x v="9"/>
    <x v="0"/>
    <x v="33"/>
    <x v="9"/>
    <x v="4"/>
    <x v="101"/>
    <x v="401"/>
    <x v="0"/>
    <x v="0"/>
    <x v="7"/>
    <x v="1"/>
    <x v="17"/>
  </r>
  <r>
    <x v="36"/>
    <x v="18"/>
    <x v="26"/>
    <x v="1"/>
    <x v="19"/>
    <x v="26"/>
    <x v="26"/>
    <x v="26"/>
    <x v="26"/>
    <x v="0"/>
    <x v="1038"/>
    <x v="1079"/>
    <x v="300"/>
    <x v="427"/>
    <x v="62"/>
    <x v="914"/>
    <x v="105"/>
    <x v="0"/>
    <x v="2"/>
    <x v="17"/>
    <x v="2"/>
    <x v="22"/>
    <x v="455"/>
    <x v="0"/>
    <x v="0"/>
    <x v="0"/>
    <x v="1"/>
    <x v="19"/>
  </r>
  <r>
    <x v="36"/>
    <x v="20"/>
    <x v="28"/>
    <x v="1"/>
    <x v="21"/>
    <x v="28"/>
    <x v="28"/>
    <x v="28"/>
    <x v="28"/>
    <x v="0"/>
    <x v="1039"/>
    <x v="1080"/>
    <x v="834"/>
    <x v="117"/>
    <x v="10"/>
    <x v="915"/>
    <x v="48"/>
    <x v="0"/>
    <x v="3"/>
    <x v="22"/>
    <x v="2"/>
    <x v="125"/>
    <x v="246"/>
    <x v="0"/>
    <x v="0"/>
    <x v="0"/>
    <x v="1"/>
    <x v="21"/>
  </r>
  <r>
    <x v="36"/>
    <x v="18"/>
    <x v="29"/>
    <x v="2"/>
    <x v="19"/>
    <x v="29"/>
    <x v="29"/>
    <x v="29"/>
    <x v="29"/>
    <x v="0"/>
    <x v="1040"/>
    <x v="1081"/>
    <x v="835"/>
    <x v="432"/>
    <x v="58"/>
    <x v="916"/>
    <x v="157"/>
    <x v="4"/>
    <x v="36"/>
    <x v="23"/>
    <x v="2"/>
    <x v="347"/>
    <x v="238"/>
    <x v="0"/>
    <x v="0"/>
    <x v="2"/>
    <x v="0"/>
    <x v="19"/>
  </r>
  <r>
    <x v="36"/>
    <x v="16"/>
    <x v="30"/>
    <x v="2"/>
    <x v="17"/>
    <x v="30"/>
    <x v="30"/>
    <x v="30"/>
    <x v="30"/>
    <x v="0"/>
    <x v="1041"/>
    <x v="1082"/>
    <x v="468"/>
    <x v="106"/>
    <x v="125"/>
    <x v="917"/>
    <x v="168"/>
    <x v="1"/>
    <x v="71"/>
    <x v="47"/>
    <x v="0"/>
    <x v="63"/>
    <x v="314"/>
    <x v="0"/>
    <x v="0"/>
    <x v="12"/>
    <x v="1"/>
    <x v="17"/>
  </r>
  <r>
    <x v="36"/>
    <x v="23"/>
    <x v="33"/>
    <x v="1"/>
    <x v="24"/>
    <x v="33"/>
    <x v="33"/>
    <x v="33"/>
    <x v="33"/>
    <x v="0"/>
    <x v="1042"/>
    <x v="1083"/>
    <x v="836"/>
    <x v="462"/>
    <x v="101"/>
    <x v="630"/>
    <x v="88"/>
    <x v="1"/>
    <x v="34"/>
    <x v="15"/>
    <x v="3"/>
    <x v="379"/>
    <x v="273"/>
    <x v="0"/>
    <x v="0"/>
    <x v="1"/>
    <x v="1"/>
    <x v="24"/>
  </r>
  <r>
    <x v="36"/>
    <x v="24"/>
    <x v="34"/>
    <x v="1"/>
    <x v="25"/>
    <x v="34"/>
    <x v="34"/>
    <x v="34"/>
    <x v="34"/>
    <x v="0"/>
    <x v="1043"/>
    <x v="1084"/>
    <x v="837"/>
    <x v="54"/>
    <x v="62"/>
    <x v="95"/>
    <x v="185"/>
    <x v="4"/>
    <x v="28"/>
    <x v="39"/>
    <x v="3"/>
    <x v="17"/>
    <x v="65"/>
    <x v="0"/>
    <x v="0"/>
    <x v="36"/>
    <x v="0"/>
    <x v="25"/>
  </r>
  <r>
    <x v="36"/>
    <x v="25"/>
    <x v="35"/>
    <x v="1"/>
    <x v="26"/>
    <x v="35"/>
    <x v="35"/>
    <x v="35"/>
    <x v="35"/>
    <x v="0"/>
    <x v="1044"/>
    <x v="1085"/>
    <x v="838"/>
    <x v="91"/>
    <x v="31"/>
    <x v="918"/>
    <x v="69"/>
    <x v="0"/>
    <x v="3"/>
    <x v="37"/>
    <x v="4"/>
    <x v="14"/>
    <x v="290"/>
    <x v="0"/>
    <x v="0"/>
    <x v="7"/>
    <x v="1"/>
    <x v="26"/>
  </r>
  <r>
    <x v="36"/>
    <x v="0"/>
    <x v="36"/>
    <x v="2"/>
    <x v="0"/>
    <x v="36"/>
    <x v="36"/>
    <x v="36"/>
    <x v="36"/>
    <x v="0"/>
    <x v="1045"/>
    <x v="1086"/>
    <x v="426"/>
    <x v="24"/>
    <x v="67"/>
    <x v="919"/>
    <x v="19"/>
    <x v="0"/>
    <x v="68"/>
    <x v="4"/>
    <x v="3"/>
    <x v="207"/>
    <x v="156"/>
    <x v="0"/>
    <x v="0"/>
    <x v="7"/>
    <x v="1"/>
    <x v="0"/>
  </r>
  <r>
    <x v="36"/>
    <x v="21"/>
    <x v="37"/>
    <x v="2"/>
    <x v="22"/>
    <x v="37"/>
    <x v="37"/>
    <x v="37"/>
    <x v="37"/>
    <x v="0"/>
    <x v="1046"/>
    <x v="1087"/>
    <x v="839"/>
    <x v="210"/>
    <x v="35"/>
    <x v="920"/>
    <x v="255"/>
    <x v="1"/>
    <x v="1"/>
    <x v="87"/>
    <x v="2"/>
    <x v="177"/>
    <x v="445"/>
    <x v="0"/>
    <x v="0"/>
    <x v="10"/>
    <x v="1"/>
    <x v="22"/>
  </r>
  <r>
    <x v="36"/>
    <x v="26"/>
    <x v="38"/>
    <x v="1"/>
    <x v="27"/>
    <x v="38"/>
    <x v="38"/>
    <x v="38"/>
    <x v="38"/>
    <x v="0"/>
    <x v="1047"/>
    <x v="1088"/>
    <x v="347"/>
    <x v="250"/>
    <x v="69"/>
    <x v="812"/>
    <x v="37"/>
    <x v="0"/>
    <x v="78"/>
    <x v="22"/>
    <x v="1"/>
    <x v="183"/>
    <x v="308"/>
    <x v="1"/>
    <x v="11"/>
    <x v="0"/>
    <x v="1"/>
    <x v="27"/>
  </r>
  <r>
    <x v="36"/>
    <x v="27"/>
    <x v="39"/>
    <x v="1"/>
    <x v="28"/>
    <x v="39"/>
    <x v="39"/>
    <x v="39"/>
    <x v="39"/>
    <x v="0"/>
    <x v="1048"/>
    <x v="1089"/>
    <x v="840"/>
    <x v="385"/>
    <x v="101"/>
    <x v="921"/>
    <x v="263"/>
    <x v="1"/>
    <x v="163"/>
    <x v="103"/>
    <x v="5"/>
    <x v="380"/>
    <x v="454"/>
    <x v="0"/>
    <x v="0"/>
    <x v="23"/>
    <x v="37"/>
    <x v="28"/>
  </r>
  <r>
    <x v="36"/>
    <x v="38"/>
    <x v="40"/>
    <x v="1"/>
    <x v="29"/>
    <x v="40"/>
    <x v="40"/>
    <x v="40"/>
    <x v="40"/>
    <x v="0"/>
    <x v="1049"/>
    <x v="1090"/>
    <x v="841"/>
    <x v="463"/>
    <x v="35"/>
    <x v="114"/>
    <x v="21"/>
    <x v="0"/>
    <x v="77"/>
    <x v="0"/>
    <x v="2"/>
    <x v="242"/>
    <x v="286"/>
    <x v="0"/>
    <x v="0"/>
    <x v="2"/>
    <x v="1"/>
    <x v="29"/>
  </r>
  <r>
    <x v="36"/>
    <x v="29"/>
    <x v="41"/>
    <x v="1"/>
    <x v="30"/>
    <x v="41"/>
    <x v="41"/>
    <x v="41"/>
    <x v="41"/>
    <x v="0"/>
    <x v="1050"/>
    <x v="1091"/>
    <x v="43"/>
    <x v="341"/>
    <x v="41"/>
    <x v="390"/>
    <x v="157"/>
    <x v="0"/>
    <x v="13"/>
    <x v="17"/>
    <x v="3"/>
    <x v="139"/>
    <x v="174"/>
    <x v="0"/>
    <x v="0"/>
    <x v="13"/>
    <x v="3"/>
    <x v="30"/>
  </r>
  <r>
    <x v="36"/>
    <x v="30"/>
    <x v="42"/>
    <x v="1"/>
    <x v="31"/>
    <x v="42"/>
    <x v="42"/>
    <x v="42"/>
    <x v="42"/>
    <x v="0"/>
    <x v="1051"/>
    <x v="1092"/>
    <x v="842"/>
    <x v="319"/>
    <x v="35"/>
    <x v="394"/>
    <x v="82"/>
    <x v="0"/>
    <x v="98"/>
    <x v="0"/>
    <x v="2"/>
    <x v="166"/>
    <x v="16"/>
    <x v="0"/>
    <x v="0"/>
    <x v="18"/>
    <x v="1"/>
    <x v="31"/>
  </r>
  <r>
    <x v="36"/>
    <x v="31"/>
    <x v="43"/>
    <x v="1"/>
    <x v="32"/>
    <x v="43"/>
    <x v="43"/>
    <x v="43"/>
    <x v="43"/>
    <x v="0"/>
    <x v="1052"/>
    <x v="1093"/>
    <x v="129"/>
    <x v="124"/>
    <x v="24"/>
    <x v="922"/>
    <x v="112"/>
    <x v="1"/>
    <x v="62"/>
    <x v="17"/>
    <x v="1"/>
    <x v="303"/>
    <x v="112"/>
    <x v="0"/>
    <x v="0"/>
    <x v="13"/>
    <x v="2"/>
    <x v="32"/>
  </r>
  <r>
    <x v="36"/>
    <x v="32"/>
    <x v="44"/>
    <x v="1"/>
    <x v="33"/>
    <x v="44"/>
    <x v="44"/>
    <x v="44"/>
    <x v="44"/>
    <x v="0"/>
    <x v="1029"/>
    <x v="1094"/>
    <x v="404"/>
    <x v="312"/>
    <x v="42"/>
    <x v="316"/>
    <x v="45"/>
    <x v="1"/>
    <x v="135"/>
    <x v="24"/>
    <x v="13"/>
    <x v="27"/>
    <x v="456"/>
    <x v="0"/>
    <x v="0"/>
    <x v="16"/>
    <x v="3"/>
    <x v="33"/>
  </r>
  <r>
    <x v="36"/>
    <x v="33"/>
    <x v="45"/>
    <x v="1"/>
    <x v="34"/>
    <x v="45"/>
    <x v="45"/>
    <x v="45"/>
    <x v="45"/>
    <x v="0"/>
    <x v="1053"/>
    <x v="1095"/>
    <x v="843"/>
    <x v="332"/>
    <x v="101"/>
    <x v="636"/>
    <x v="9"/>
    <x v="0"/>
    <x v="77"/>
    <x v="23"/>
    <x v="3"/>
    <x v="359"/>
    <x v="395"/>
    <x v="0"/>
    <x v="0"/>
    <x v="7"/>
    <x v="1"/>
    <x v="34"/>
  </r>
  <r>
    <x v="36"/>
    <x v="34"/>
    <x v="46"/>
    <x v="1"/>
    <x v="35"/>
    <x v="46"/>
    <x v="46"/>
    <x v="46"/>
    <x v="46"/>
    <x v="0"/>
    <x v="1054"/>
    <x v="1096"/>
    <x v="844"/>
    <x v="177"/>
    <x v="5"/>
    <x v="923"/>
    <x v="134"/>
    <x v="0"/>
    <x v="98"/>
    <x v="9"/>
    <x v="2"/>
    <x v="258"/>
    <x v="65"/>
    <x v="0"/>
    <x v="0"/>
    <x v="7"/>
    <x v="1"/>
    <x v="35"/>
  </r>
  <r>
    <x v="36"/>
    <x v="23"/>
    <x v="48"/>
    <x v="2"/>
    <x v="24"/>
    <x v="47"/>
    <x v="47"/>
    <x v="47"/>
    <x v="47"/>
    <x v="0"/>
    <x v="1055"/>
    <x v="1097"/>
    <x v="845"/>
    <x v="464"/>
    <x v="11"/>
    <x v="924"/>
    <x v="264"/>
    <x v="0"/>
    <x v="79"/>
    <x v="78"/>
    <x v="5"/>
    <x v="381"/>
    <x v="417"/>
    <x v="0"/>
    <x v="0"/>
    <x v="7"/>
    <x v="1"/>
    <x v="24"/>
  </r>
  <r>
    <x v="36"/>
    <x v="33"/>
    <x v="50"/>
    <x v="2"/>
    <x v="34"/>
    <x v="48"/>
    <x v="48"/>
    <x v="48"/>
    <x v="48"/>
    <x v="0"/>
    <x v="1056"/>
    <x v="1098"/>
    <x v="846"/>
    <x v="465"/>
    <x v="39"/>
    <x v="925"/>
    <x v="265"/>
    <x v="10"/>
    <x v="81"/>
    <x v="69"/>
    <x v="0"/>
    <x v="356"/>
    <x v="456"/>
    <x v="0"/>
    <x v="0"/>
    <x v="18"/>
    <x v="1"/>
    <x v="34"/>
  </r>
  <r>
    <x v="36"/>
    <x v="30"/>
    <x v="51"/>
    <x v="2"/>
    <x v="31"/>
    <x v="49"/>
    <x v="49"/>
    <x v="49"/>
    <x v="49"/>
    <x v="0"/>
    <x v="1057"/>
    <x v="1099"/>
    <x v="847"/>
    <x v="276"/>
    <x v="145"/>
    <x v="926"/>
    <x v="54"/>
    <x v="1"/>
    <x v="37"/>
    <x v="0"/>
    <x v="4"/>
    <x v="382"/>
    <x v="58"/>
    <x v="0"/>
    <x v="0"/>
    <x v="2"/>
    <x v="1"/>
    <x v="31"/>
  </r>
  <r>
    <x v="36"/>
    <x v="38"/>
    <x v="53"/>
    <x v="2"/>
    <x v="29"/>
    <x v="50"/>
    <x v="50"/>
    <x v="50"/>
    <x v="50"/>
    <x v="0"/>
    <x v="1058"/>
    <x v="1100"/>
    <x v="848"/>
    <x v="460"/>
    <x v="136"/>
    <x v="79"/>
    <x v="11"/>
    <x v="0"/>
    <x v="29"/>
    <x v="0"/>
    <x v="2"/>
    <x v="155"/>
    <x v="268"/>
    <x v="0"/>
    <x v="0"/>
    <x v="7"/>
    <x v="2"/>
    <x v="29"/>
  </r>
  <r>
    <x v="37"/>
    <x v="3"/>
    <x v="4"/>
    <x v="1"/>
    <x v="3"/>
    <x v="4"/>
    <x v="4"/>
    <x v="4"/>
    <x v="4"/>
    <x v="0"/>
    <x v="1059"/>
    <x v="1101"/>
    <x v="849"/>
    <x v="337"/>
    <x v="6"/>
    <x v="927"/>
    <x v="4"/>
    <x v="0"/>
    <x v="35"/>
    <x v="17"/>
    <x v="1"/>
    <x v="69"/>
    <x v="403"/>
    <x v="0"/>
    <x v="0"/>
    <x v="13"/>
    <x v="2"/>
    <x v="3"/>
  </r>
  <r>
    <x v="37"/>
    <x v="6"/>
    <x v="8"/>
    <x v="2"/>
    <x v="6"/>
    <x v="8"/>
    <x v="8"/>
    <x v="8"/>
    <x v="8"/>
    <x v="0"/>
    <x v="1060"/>
    <x v="877"/>
    <x v="850"/>
    <x v="446"/>
    <x v="28"/>
    <x v="299"/>
    <x v="41"/>
    <x v="0"/>
    <x v="33"/>
    <x v="51"/>
    <x v="1"/>
    <x v="56"/>
    <x v="88"/>
    <x v="0"/>
    <x v="0"/>
    <x v="0"/>
    <x v="1"/>
    <x v="6"/>
  </r>
  <r>
    <x v="37"/>
    <x v="7"/>
    <x v="9"/>
    <x v="1"/>
    <x v="7"/>
    <x v="9"/>
    <x v="9"/>
    <x v="9"/>
    <x v="9"/>
    <x v="0"/>
    <x v="1061"/>
    <x v="1102"/>
    <x v="851"/>
    <x v="272"/>
    <x v="24"/>
    <x v="814"/>
    <x v="47"/>
    <x v="1"/>
    <x v="9"/>
    <x v="11"/>
    <x v="0"/>
    <x v="144"/>
    <x v="94"/>
    <x v="0"/>
    <x v="0"/>
    <x v="6"/>
    <x v="1"/>
    <x v="7"/>
  </r>
  <r>
    <x v="37"/>
    <x v="11"/>
    <x v="13"/>
    <x v="1"/>
    <x v="11"/>
    <x v="13"/>
    <x v="13"/>
    <x v="13"/>
    <x v="13"/>
    <x v="0"/>
    <x v="1062"/>
    <x v="1103"/>
    <x v="852"/>
    <x v="291"/>
    <x v="24"/>
    <x v="928"/>
    <x v="36"/>
    <x v="4"/>
    <x v="67"/>
    <x v="50"/>
    <x v="4"/>
    <x v="11"/>
    <x v="438"/>
    <x v="0"/>
    <x v="0"/>
    <x v="0"/>
    <x v="1"/>
    <x v="11"/>
  </r>
  <r>
    <x v="37"/>
    <x v="12"/>
    <x v="15"/>
    <x v="1"/>
    <x v="12"/>
    <x v="15"/>
    <x v="15"/>
    <x v="15"/>
    <x v="15"/>
    <x v="0"/>
    <x v="1063"/>
    <x v="1104"/>
    <x v="853"/>
    <x v="105"/>
    <x v="32"/>
    <x v="201"/>
    <x v="91"/>
    <x v="1"/>
    <x v="41"/>
    <x v="0"/>
    <x v="2"/>
    <x v="30"/>
    <x v="188"/>
    <x v="0"/>
    <x v="0"/>
    <x v="7"/>
    <x v="1"/>
    <x v="12"/>
  </r>
  <r>
    <x v="37"/>
    <x v="12"/>
    <x v="17"/>
    <x v="2"/>
    <x v="12"/>
    <x v="17"/>
    <x v="17"/>
    <x v="17"/>
    <x v="17"/>
    <x v="0"/>
    <x v="1064"/>
    <x v="1105"/>
    <x v="854"/>
    <x v="466"/>
    <x v="14"/>
    <x v="929"/>
    <x v="193"/>
    <x v="1"/>
    <x v="164"/>
    <x v="27"/>
    <x v="3"/>
    <x v="383"/>
    <x v="233"/>
    <x v="0"/>
    <x v="0"/>
    <x v="25"/>
    <x v="38"/>
    <x v="12"/>
  </r>
  <r>
    <x v="37"/>
    <x v="11"/>
    <x v="18"/>
    <x v="2"/>
    <x v="11"/>
    <x v="18"/>
    <x v="18"/>
    <x v="18"/>
    <x v="18"/>
    <x v="0"/>
    <x v="1065"/>
    <x v="1106"/>
    <x v="537"/>
    <x v="309"/>
    <x v="47"/>
    <x v="278"/>
    <x v="4"/>
    <x v="1"/>
    <x v="20"/>
    <x v="15"/>
    <x v="1"/>
    <x v="79"/>
    <x v="278"/>
    <x v="0"/>
    <x v="0"/>
    <x v="13"/>
    <x v="1"/>
    <x v="11"/>
  </r>
  <r>
    <x v="37"/>
    <x v="7"/>
    <x v="20"/>
    <x v="2"/>
    <x v="7"/>
    <x v="20"/>
    <x v="20"/>
    <x v="20"/>
    <x v="20"/>
    <x v="0"/>
    <x v="1066"/>
    <x v="1107"/>
    <x v="855"/>
    <x v="323"/>
    <x v="22"/>
    <x v="148"/>
    <x v="250"/>
    <x v="4"/>
    <x v="75"/>
    <x v="44"/>
    <x v="0"/>
    <x v="279"/>
    <x v="457"/>
    <x v="0"/>
    <x v="0"/>
    <x v="20"/>
    <x v="1"/>
    <x v="7"/>
  </r>
  <r>
    <x v="37"/>
    <x v="14"/>
    <x v="23"/>
    <x v="1"/>
    <x v="16"/>
    <x v="23"/>
    <x v="23"/>
    <x v="23"/>
    <x v="23"/>
    <x v="0"/>
    <x v="1067"/>
    <x v="1108"/>
    <x v="856"/>
    <x v="467"/>
    <x v="102"/>
    <x v="767"/>
    <x v="23"/>
    <x v="0"/>
    <x v="29"/>
    <x v="8"/>
    <x v="2"/>
    <x v="56"/>
    <x v="427"/>
    <x v="0"/>
    <x v="0"/>
    <x v="11"/>
    <x v="1"/>
    <x v="16"/>
  </r>
  <r>
    <x v="37"/>
    <x v="16"/>
    <x v="24"/>
    <x v="1"/>
    <x v="17"/>
    <x v="24"/>
    <x v="24"/>
    <x v="24"/>
    <x v="24"/>
    <x v="0"/>
    <x v="1068"/>
    <x v="1109"/>
    <x v="857"/>
    <x v="33"/>
    <x v="34"/>
    <x v="930"/>
    <x v="70"/>
    <x v="0"/>
    <x v="18"/>
    <x v="27"/>
    <x v="2"/>
    <x v="78"/>
    <x v="458"/>
    <x v="0"/>
    <x v="0"/>
    <x v="7"/>
    <x v="1"/>
    <x v="17"/>
  </r>
  <r>
    <x v="37"/>
    <x v="18"/>
    <x v="26"/>
    <x v="1"/>
    <x v="19"/>
    <x v="26"/>
    <x v="26"/>
    <x v="26"/>
    <x v="26"/>
    <x v="0"/>
    <x v="1069"/>
    <x v="1110"/>
    <x v="208"/>
    <x v="14"/>
    <x v="50"/>
    <x v="308"/>
    <x v="20"/>
    <x v="4"/>
    <x v="66"/>
    <x v="37"/>
    <x v="2"/>
    <x v="213"/>
    <x v="133"/>
    <x v="0"/>
    <x v="0"/>
    <x v="7"/>
    <x v="0"/>
    <x v="19"/>
  </r>
  <r>
    <x v="37"/>
    <x v="20"/>
    <x v="28"/>
    <x v="1"/>
    <x v="21"/>
    <x v="28"/>
    <x v="28"/>
    <x v="28"/>
    <x v="28"/>
    <x v="0"/>
    <x v="1070"/>
    <x v="1111"/>
    <x v="858"/>
    <x v="197"/>
    <x v="30"/>
    <x v="931"/>
    <x v="31"/>
    <x v="0"/>
    <x v="60"/>
    <x v="14"/>
    <x v="2"/>
    <x v="142"/>
    <x v="213"/>
    <x v="0"/>
    <x v="0"/>
    <x v="2"/>
    <x v="1"/>
    <x v="21"/>
  </r>
  <r>
    <x v="37"/>
    <x v="18"/>
    <x v="29"/>
    <x v="2"/>
    <x v="19"/>
    <x v="29"/>
    <x v="29"/>
    <x v="29"/>
    <x v="29"/>
    <x v="0"/>
    <x v="1071"/>
    <x v="1112"/>
    <x v="3"/>
    <x v="61"/>
    <x v="119"/>
    <x v="932"/>
    <x v="36"/>
    <x v="0"/>
    <x v="11"/>
    <x v="51"/>
    <x v="2"/>
    <x v="93"/>
    <x v="408"/>
    <x v="0"/>
    <x v="0"/>
    <x v="0"/>
    <x v="1"/>
    <x v="19"/>
  </r>
  <r>
    <x v="37"/>
    <x v="16"/>
    <x v="30"/>
    <x v="2"/>
    <x v="17"/>
    <x v="30"/>
    <x v="30"/>
    <x v="30"/>
    <x v="30"/>
    <x v="0"/>
    <x v="1072"/>
    <x v="1113"/>
    <x v="859"/>
    <x v="10"/>
    <x v="139"/>
    <x v="933"/>
    <x v="40"/>
    <x v="1"/>
    <x v="20"/>
    <x v="15"/>
    <x v="1"/>
    <x v="294"/>
    <x v="87"/>
    <x v="0"/>
    <x v="0"/>
    <x v="2"/>
    <x v="1"/>
    <x v="17"/>
  </r>
  <r>
    <x v="37"/>
    <x v="23"/>
    <x v="33"/>
    <x v="1"/>
    <x v="24"/>
    <x v="33"/>
    <x v="33"/>
    <x v="33"/>
    <x v="33"/>
    <x v="0"/>
    <x v="1073"/>
    <x v="1114"/>
    <x v="860"/>
    <x v="352"/>
    <x v="105"/>
    <x v="607"/>
    <x v="54"/>
    <x v="1"/>
    <x v="19"/>
    <x v="10"/>
    <x v="4"/>
    <x v="342"/>
    <x v="260"/>
    <x v="0"/>
    <x v="0"/>
    <x v="12"/>
    <x v="1"/>
    <x v="24"/>
  </r>
  <r>
    <x v="37"/>
    <x v="24"/>
    <x v="34"/>
    <x v="1"/>
    <x v="25"/>
    <x v="34"/>
    <x v="34"/>
    <x v="34"/>
    <x v="34"/>
    <x v="0"/>
    <x v="1074"/>
    <x v="1115"/>
    <x v="568"/>
    <x v="312"/>
    <x v="10"/>
    <x v="469"/>
    <x v="266"/>
    <x v="5"/>
    <x v="165"/>
    <x v="83"/>
    <x v="5"/>
    <x v="384"/>
    <x v="126"/>
    <x v="0"/>
    <x v="0"/>
    <x v="27"/>
    <x v="0"/>
    <x v="25"/>
  </r>
  <r>
    <x v="37"/>
    <x v="25"/>
    <x v="35"/>
    <x v="1"/>
    <x v="26"/>
    <x v="35"/>
    <x v="35"/>
    <x v="35"/>
    <x v="35"/>
    <x v="0"/>
    <x v="1075"/>
    <x v="1116"/>
    <x v="199"/>
    <x v="247"/>
    <x v="10"/>
    <x v="934"/>
    <x v="98"/>
    <x v="0"/>
    <x v="29"/>
    <x v="50"/>
    <x v="2"/>
    <x v="142"/>
    <x v="68"/>
    <x v="0"/>
    <x v="0"/>
    <x v="10"/>
    <x v="1"/>
    <x v="26"/>
  </r>
  <r>
    <x v="37"/>
    <x v="0"/>
    <x v="36"/>
    <x v="2"/>
    <x v="0"/>
    <x v="36"/>
    <x v="36"/>
    <x v="36"/>
    <x v="36"/>
    <x v="0"/>
    <x v="1076"/>
    <x v="1117"/>
    <x v="861"/>
    <x v="387"/>
    <x v="119"/>
    <x v="935"/>
    <x v="104"/>
    <x v="1"/>
    <x v="25"/>
    <x v="37"/>
    <x v="4"/>
    <x v="385"/>
    <x v="87"/>
    <x v="0"/>
    <x v="0"/>
    <x v="10"/>
    <x v="16"/>
    <x v="0"/>
  </r>
  <r>
    <x v="37"/>
    <x v="21"/>
    <x v="37"/>
    <x v="2"/>
    <x v="22"/>
    <x v="37"/>
    <x v="37"/>
    <x v="37"/>
    <x v="37"/>
    <x v="0"/>
    <x v="1077"/>
    <x v="1118"/>
    <x v="258"/>
    <x v="29"/>
    <x v="21"/>
    <x v="936"/>
    <x v="96"/>
    <x v="0"/>
    <x v="1"/>
    <x v="11"/>
    <x v="1"/>
    <x v="177"/>
    <x v="368"/>
    <x v="0"/>
    <x v="0"/>
    <x v="2"/>
    <x v="1"/>
    <x v="22"/>
  </r>
  <r>
    <x v="37"/>
    <x v="26"/>
    <x v="38"/>
    <x v="1"/>
    <x v="27"/>
    <x v="38"/>
    <x v="38"/>
    <x v="38"/>
    <x v="38"/>
    <x v="0"/>
    <x v="1078"/>
    <x v="1119"/>
    <x v="614"/>
    <x v="428"/>
    <x v="51"/>
    <x v="937"/>
    <x v="68"/>
    <x v="0"/>
    <x v="0"/>
    <x v="36"/>
    <x v="4"/>
    <x v="76"/>
    <x v="380"/>
    <x v="1"/>
    <x v="12"/>
    <x v="2"/>
    <x v="0"/>
    <x v="27"/>
  </r>
  <r>
    <x v="37"/>
    <x v="27"/>
    <x v="39"/>
    <x v="1"/>
    <x v="28"/>
    <x v="39"/>
    <x v="39"/>
    <x v="39"/>
    <x v="39"/>
    <x v="0"/>
    <x v="1079"/>
    <x v="1120"/>
    <x v="862"/>
    <x v="393"/>
    <x v="51"/>
    <x v="938"/>
    <x v="267"/>
    <x v="1"/>
    <x v="166"/>
    <x v="1"/>
    <x v="1"/>
    <x v="386"/>
    <x v="459"/>
    <x v="0"/>
    <x v="0"/>
    <x v="27"/>
    <x v="39"/>
    <x v="28"/>
  </r>
  <r>
    <x v="37"/>
    <x v="38"/>
    <x v="40"/>
    <x v="1"/>
    <x v="29"/>
    <x v="40"/>
    <x v="40"/>
    <x v="40"/>
    <x v="40"/>
    <x v="0"/>
    <x v="1080"/>
    <x v="1121"/>
    <x v="863"/>
    <x v="468"/>
    <x v="74"/>
    <x v="939"/>
    <x v="100"/>
    <x v="0"/>
    <x v="66"/>
    <x v="2"/>
    <x v="2"/>
    <x v="108"/>
    <x v="230"/>
    <x v="0"/>
    <x v="0"/>
    <x v="0"/>
    <x v="1"/>
    <x v="29"/>
  </r>
  <r>
    <x v="37"/>
    <x v="29"/>
    <x v="41"/>
    <x v="1"/>
    <x v="30"/>
    <x v="41"/>
    <x v="41"/>
    <x v="41"/>
    <x v="41"/>
    <x v="0"/>
    <x v="480"/>
    <x v="1122"/>
    <x v="202"/>
    <x v="469"/>
    <x v="24"/>
    <x v="940"/>
    <x v="104"/>
    <x v="4"/>
    <x v="35"/>
    <x v="37"/>
    <x v="4"/>
    <x v="101"/>
    <x v="286"/>
    <x v="0"/>
    <x v="0"/>
    <x v="13"/>
    <x v="0"/>
    <x v="30"/>
  </r>
  <r>
    <x v="37"/>
    <x v="30"/>
    <x v="42"/>
    <x v="1"/>
    <x v="31"/>
    <x v="42"/>
    <x v="42"/>
    <x v="42"/>
    <x v="42"/>
    <x v="0"/>
    <x v="1081"/>
    <x v="1123"/>
    <x v="864"/>
    <x v="5"/>
    <x v="74"/>
    <x v="66"/>
    <x v="100"/>
    <x v="0"/>
    <x v="77"/>
    <x v="2"/>
    <x v="2"/>
    <x v="60"/>
    <x v="378"/>
    <x v="0"/>
    <x v="0"/>
    <x v="0"/>
    <x v="8"/>
    <x v="31"/>
  </r>
  <r>
    <x v="37"/>
    <x v="31"/>
    <x v="43"/>
    <x v="1"/>
    <x v="32"/>
    <x v="43"/>
    <x v="43"/>
    <x v="43"/>
    <x v="43"/>
    <x v="0"/>
    <x v="1082"/>
    <x v="1124"/>
    <x v="787"/>
    <x v="140"/>
    <x v="87"/>
    <x v="562"/>
    <x v="24"/>
    <x v="0"/>
    <x v="26"/>
    <x v="36"/>
    <x v="2"/>
    <x v="119"/>
    <x v="77"/>
    <x v="0"/>
    <x v="0"/>
    <x v="10"/>
    <x v="3"/>
    <x v="32"/>
  </r>
  <r>
    <x v="37"/>
    <x v="32"/>
    <x v="44"/>
    <x v="1"/>
    <x v="33"/>
    <x v="44"/>
    <x v="44"/>
    <x v="44"/>
    <x v="44"/>
    <x v="0"/>
    <x v="1083"/>
    <x v="1125"/>
    <x v="865"/>
    <x v="202"/>
    <x v="1"/>
    <x v="941"/>
    <x v="156"/>
    <x v="0"/>
    <x v="116"/>
    <x v="45"/>
    <x v="11"/>
    <x v="89"/>
    <x v="427"/>
    <x v="0"/>
    <x v="0"/>
    <x v="6"/>
    <x v="1"/>
    <x v="33"/>
  </r>
  <r>
    <x v="37"/>
    <x v="33"/>
    <x v="45"/>
    <x v="1"/>
    <x v="34"/>
    <x v="45"/>
    <x v="45"/>
    <x v="45"/>
    <x v="45"/>
    <x v="0"/>
    <x v="1084"/>
    <x v="1126"/>
    <x v="866"/>
    <x v="214"/>
    <x v="108"/>
    <x v="942"/>
    <x v="86"/>
    <x v="2"/>
    <x v="13"/>
    <x v="31"/>
    <x v="6"/>
    <x v="44"/>
    <x v="182"/>
    <x v="0"/>
    <x v="0"/>
    <x v="13"/>
    <x v="1"/>
    <x v="34"/>
  </r>
  <r>
    <x v="37"/>
    <x v="34"/>
    <x v="46"/>
    <x v="1"/>
    <x v="35"/>
    <x v="46"/>
    <x v="46"/>
    <x v="46"/>
    <x v="46"/>
    <x v="0"/>
    <x v="1085"/>
    <x v="1127"/>
    <x v="867"/>
    <x v="13"/>
    <x v="22"/>
    <x v="842"/>
    <x v="134"/>
    <x v="0"/>
    <x v="33"/>
    <x v="50"/>
    <x v="2"/>
    <x v="95"/>
    <x v="253"/>
    <x v="0"/>
    <x v="0"/>
    <x v="0"/>
    <x v="1"/>
    <x v="35"/>
  </r>
  <r>
    <x v="37"/>
    <x v="23"/>
    <x v="48"/>
    <x v="2"/>
    <x v="24"/>
    <x v="47"/>
    <x v="47"/>
    <x v="47"/>
    <x v="47"/>
    <x v="0"/>
    <x v="1086"/>
    <x v="1128"/>
    <x v="868"/>
    <x v="214"/>
    <x v="104"/>
    <x v="943"/>
    <x v="268"/>
    <x v="0"/>
    <x v="57"/>
    <x v="18"/>
    <x v="6"/>
    <x v="252"/>
    <x v="258"/>
    <x v="0"/>
    <x v="0"/>
    <x v="2"/>
    <x v="1"/>
    <x v="24"/>
  </r>
  <r>
    <x v="37"/>
    <x v="33"/>
    <x v="50"/>
    <x v="2"/>
    <x v="34"/>
    <x v="48"/>
    <x v="48"/>
    <x v="48"/>
    <x v="48"/>
    <x v="0"/>
    <x v="1087"/>
    <x v="1129"/>
    <x v="869"/>
    <x v="470"/>
    <x v="133"/>
    <x v="944"/>
    <x v="269"/>
    <x v="2"/>
    <x v="40"/>
    <x v="38"/>
    <x v="4"/>
    <x v="387"/>
    <x v="460"/>
    <x v="0"/>
    <x v="0"/>
    <x v="10"/>
    <x v="16"/>
    <x v="34"/>
  </r>
  <r>
    <x v="37"/>
    <x v="30"/>
    <x v="51"/>
    <x v="2"/>
    <x v="31"/>
    <x v="49"/>
    <x v="49"/>
    <x v="49"/>
    <x v="49"/>
    <x v="0"/>
    <x v="1088"/>
    <x v="1130"/>
    <x v="870"/>
    <x v="209"/>
    <x v="146"/>
    <x v="945"/>
    <x v="156"/>
    <x v="1"/>
    <x v="15"/>
    <x v="4"/>
    <x v="4"/>
    <x v="319"/>
    <x v="294"/>
    <x v="0"/>
    <x v="0"/>
    <x v="0"/>
    <x v="1"/>
    <x v="31"/>
  </r>
  <r>
    <x v="37"/>
    <x v="38"/>
    <x v="53"/>
    <x v="2"/>
    <x v="29"/>
    <x v="50"/>
    <x v="50"/>
    <x v="50"/>
    <x v="50"/>
    <x v="0"/>
    <x v="1089"/>
    <x v="1131"/>
    <x v="871"/>
    <x v="351"/>
    <x v="147"/>
    <x v="946"/>
    <x v="157"/>
    <x v="1"/>
    <x v="50"/>
    <x v="36"/>
    <x v="4"/>
    <x v="385"/>
    <x v="98"/>
    <x v="0"/>
    <x v="0"/>
    <x v="13"/>
    <x v="16"/>
    <x v="29"/>
  </r>
  <r>
    <x v="37"/>
    <x v="44"/>
    <x v="61"/>
    <x v="1"/>
    <x v="41"/>
    <x v="58"/>
    <x v="58"/>
    <x v="58"/>
    <x v="58"/>
    <x v="0"/>
    <x v="1090"/>
    <x v="1132"/>
    <x v="41"/>
    <x v="175"/>
    <x v="39"/>
    <x v="947"/>
    <x v="80"/>
    <x v="0"/>
    <x v="32"/>
    <x v="36"/>
    <x v="2"/>
    <x v="354"/>
    <x v="141"/>
    <x v="0"/>
    <x v="0"/>
    <x v="0"/>
    <x v="1"/>
    <x v="41"/>
  </r>
  <r>
    <x v="37"/>
    <x v="45"/>
    <x v="62"/>
    <x v="1"/>
    <x v="42"/>
    <x v="59"/>
    <x v="59"/>
    <x v="59"/>
    <x v="59"/>
    <x v="0"/>
    <x v="1091"/>
    <x v="1133"/>
    <x v="684"/>
    <x v="471"/>
    <x v="81"/>
    <x v="948"/>
    <x v="92"/>
    <x v="0"/>
    <x v="33"/>
    <x v="50"/>
    <x v="2"/>
    <x v="226"/>
    <x v="216"/>
    <x v="0"/>
    <x v="0"/>
    <x v="2"/>
    <x v="1"/>
    <x v="42"/>
  </r>
  <r>
    <x v="38"/>
    <x v="3"/>
    <x v="4"/>
    <x v="1"/>
    <x v="3"/>
    <x v="4"/>
    <x v="4"/>
    <x v="4"/>
    <x v="4"/>
    <x v="0"/>
    <x v="1092"/>
    <x v="1134"/>
    <x v="872"/>
    <x v="114"/>
    <x v="53"/>
    <x v="949"/>
    <x v="68"/>
    <x v="1"/>
    <x v="3"/>
    <x v="0"/>
    <x v="2"/>
    <x v="14"/>
    <x v="317"/>
    <x v="0"/>
    <x v="0"/>
    <x v="7"/>
    <x v="16"/>
    <x v="3"/>
  </r>
  <r>
    <x v="38"/>
    <x v="6"/>
    <x v="8"/>
    <x v="2"/>
    <x v="6"/>
    <x v="8"/>
    <x v="8"/>
    <x v="8"/>
    <x v="8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6"/>
  </r>
  <r>
    <x v="38"/>
    <x v="7"/>
    <x v="9"/>
    <x v="1"/>
    <x v="7"/>
    <x v="9"/>
    <x v="9"/>
    <x v="9"/>
    <x v="9"/>
    <x v="0"/>
    <x v="1093"/>
    <x v="1135"/>
    <x v="855"/>
    <x v="472"/>
    <x v="0"/>
    <x v="728"/>
    <x v="81"/>
    <x v="0"/>
    <x v="9"/>
    <x v="45"/>
    <x v="1"/>
    <x v="147"/>
    <x v="211"/>
    <x v="0"/>
    <x v="0"/>
    <x v="2"/>
    <x v="0"/>
    <x v="7"/>
  </r>
  <r>
    <x v="38"/>
    <x v="11"/>
    <x v="13"/>
    <x v="1"/>
    <x v="11"/>
    <x v="13"/>
    <x v="13"/>
    <x v="13"/>
    <x v="13"/>
    <x v="0"/>
    <x v="1094"/>
    <x v="1136"/>
    <x v="873"/>
    <x v="365"/>
    <x v="23"/>
    <x v="465"/>
    <x v="24"/>
    <x v="0"/>
    <x v="78"/>
    <x v="4"/>
    <x v="4"/>
    <x v="31"/>
    <x v="135"/>
    <x v="0"/>
    <x v="0"/>
    <x v="13"/>
    <x v="0"/>
    <x v="11"/>
  </r>
  <r>
    <x v="38"/>
    <x v="6"/>
    <x v="14"/>
    <x v="1"/>
    <x v="6"/>
    <x v="14"/>
    <x v="14"/>
    <x v="14"/>
    <x v="14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6"/>
  </r>
  <r>
    <x v="38"/>
    <x v="12"/>
    <x v="15"/>
    <x v="1"/>
    <x v="12"/>
    <x v="15"/>
    <x v="15"/>
    <x v="15"/>
    <x v="15"/>
    <x v="0"/>
    <x v="1095"/>
    <x v="1137"/>
    <x v="830"/>
    <x v="473"/>
    <x v="32"/>
    <x v="930"/>
    <x v="169"/>
    <x v="0"/>
    <x v="8"/>
    <x v="50"/>
    <x v="1"/>
    <x v="49"/>
    <x v="369"/>
    <x v="0"/>
    <x v="0"/>
    <x v="7"/>
    <x v="1"/>
    <x v="12"/>
  </r>
  <r>
    <x v="38"/>
    <x v="12"/>
    <x v="17"/>
    <x v="2"/>
    <x v="12"/>
    <x v="17"/>
    <x v="17"/>
    <x v="17"/>
    <x v="17"/>
    <x v="0"/>
    <x v="1096"/>
    <x v="1138"/>
    <x v="874"/>
    <x v="139"/>
    <x v="32"/>
    <x v="950"/>
    <x v="216"/>
    <x v="0"/>
    <x v="167"/>
    <x v="51"/>
    <x v="4"/>
    <x v="349"/>
    <x v="379"/>
    <x v="0"/>
    <x v="0"/>
    <x v="5"/>
    <x v="34"/>
    <x v="12"/>
  </r>
  <r>
    <x v="38"/>
    <x v="11"/>
    <x v="18"/>
    <x v="2"/>
    <x v="11"/>
    <x v="18"/>
    <x v="18"/>
    <x v="18"/>
    <x v="18"/>
    <x v="0"/>
    <x v="731"/>
    <x v="1139"/>
    <x v="272"/>
    <x v="30"/>
    <x v="25"/>
    <x v="951"/>
    <x v="93"/>
    <x v="1"/>
    <x v="34"/>
    <x v="60"/>
    <x v="4"/>
    <x v="147"/>
    <x v="369"/>
    <x v="0"/>
    <x v="0"/>
    <x v="2"/>
    <x v="1"/>
    <x v="11"/>
  </r>
  <r>
    <x v="38"/>
    <x v="7"/>
    <x v="20"/>
    <x v="2"/>
    <x v="7"/>
    <x v="20"/>
    <x v="20"/>
    <x v="20"/>
    <x v="20"/>
    <x v="0"/>
    <x v="1097"/>
    <x v="1140"/>
    <x v="72"/>
    <x v="356"/>
    <x v="5"/>
    <x v="952"/>
    <x v="67"/>
    <x v="0"/>
    <x v="17"/>
    <x v="40"/>
    <x v="8"/>
    <x v="275"/>
    <x v="347"/>
    <x v="0"/>
    <x v="0"/>
    <x v="21"/>
    <x v="0"/>
    <x v="7"/>
  </r>
  <r>
    <x v="38"/>
    <x v="14"/>
    <x v="23"/>
    <x v="1"/>
    <x v="16"/>
    <x v="23"/>
    <x v="23"/>
    <x v="23"/>
    <x v="23"/>
    <x v="0"/>
    <x v="1098"/>
    <x v="971"/>
    <x v="482"/>
    <x v="439"/>
    <x v="59"/>
    <x v="953"/>
    <x v="23"/>
    <x v="1"/>
    <x v="13"/>
    <x v="42"/>
    <x v="2"/>
    <x v="40"/>
    <x v="461"/>
    <x v="0"/>
    <x v="0"/>
    <x v="7"/>
    <x v="1"/>
    <x v="16"/>
  </r>
  <r>
    <x v="38"/>
    <x v="16"/>
    <x v="24"/>
    <x v="1"/>
    <x v="17"/>
    <x v="24"/>
    <x v="24"/>
    <x v="24"/>
    <x v="24"/>
    <x v="0"/>
    <x v="1099"/>
    <x v="1141"/>
    <x v="65"/>
    <x v="119"/>
    <x v="16"/>
    <x v="517"/>
    <x v="48"/>
    <x v="1"/>
    <x v="46"/>
    <x v="27"/>
    <x v="1"/>
    <x v="125"/>
    <x v="462"/>
    <x v="0"/>
    <x v="0"/>
    <x v="0"/>
    <x v="1"/>
    <x v="17"/>
  </r>
  <r>
    <x v="38"/>
    <x v="18"/>
    <x v="26"/>
    <x v="1"/>
    <x v="19"/>
    <x v="26"/>
    <x v="26"/>
    <x v="26"/>
    <x v="26"/>
    <x v="0"/>
    <x v="1100"/>
    <x v="1142"/>
    <x v="583"/>
    <x v="294"/>
    <x v="62"/>
    <x v="84"/>
    <x v="105"/>
    <x v="0"/>
    <x v="54"/>
    <x v="37"/>
    <x v="2"/>
    <x v="226"/>
    <x v="166"/>
    <x v="0"/>
    <x v="0"/>
    <x v="0"/>
    <x v="1"/>
    <x v="19"/>
  </r>
  <r>
    <x v="38"/>
    <x v="20"/>
    <x v="28"/>
    <x v="1"/>
    <x v="21"/>
    <x v="28"/>
    <x v="28"/>
    <x v="28"/>
    <x v="28"/>
    <x v="0"/>
    <x v="1101"/>
    <x v="1143"/>
    <x v="867"/>
    <x v="95"/>
    <x v="10"/>
    <x v="954"/>
    <x v="53"/>
    <x v="0"/>
    <x v="29"/>
    <x v="4"/>
    <x v="4"/>
    <x v="102"/>
    <x v="82"/>
    <x v="0"/>
    <x v="0"/>
    <x v="2"/>
    <x v="3"/>
    <x v="21"/>
  </r>
  <r>
    <x v="38"/>
    <x v="18"/>
    <x v="29"/>
    <x v="2"/>
    <x v="19"/>
    <x v="29"/>
    <x v="29"/>
    <x v="29"/>
    <x v="29"/>
    <x v="0"/>
    <x v="1102"/>
    <x v="1144"/>
    <x v="844"/>
    <x v="117"/>
    <x v="90"/>
    <x v="955"/>
    <x v="57"/>
    <x v="0"/>
    <x v="21"/>
    <x v="32"/>
    <x v="4"/>
    <x v="58"/>
    <x v="237"/>
    <x v="0"/>
    <x v="0"/>
    <x v="0"/>
    <x v="0"/>
    <x v="19"/>
  </r>
  <r>
    <x v="38"/>
    <x v="16"/>
    <x v="30"/>
    <x v="2"/>
    <x v="17"/>
    <x v="30"/>
    <x v="30"/>
    <x v="30"/>
    <x v="30"/>
    <x v="0"/>
    <x v="1103"/>
    <x v="1145"/>
    <x v="814"/>
    <x v="406"/>
    <x v="111"/>
    <x v="956"/>
    <x v="57"/>
    <x v="0"/>
    <x v="36"/>
    <x v="75"/>
    <x v="4"/>
    <x v="178"/>
    <x v="447"/>
    <x v="0"/>
    <x v="0"/>
    <x v="2"/>
    <x v="1"/>
    <x v="17"/>
  </r>
  <r>
    <x v="38"/>
    <x v="21"/>
    <x v="31"/>
    <x v="1"/>
    <x v="22"/>
    <x v="31"/>
    <x v="31"/>
    <x v="31"/>
    <x v="3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2"/>
  </r>
  <r>
    <x v="38"/>
    <x v="23"/>
    <x v="33"/>
    <x v="1"/>
    <x v="24"/>
    <x v="33"/>
    <x v="33"/>
    <x v="33"/>
    <x v="33"/>
    <x v="0"/>
    <x v="1104"/>
    <x v="1146"/>
    <x v="16"/>
    <x v="203"/>
    <x v="38"/>
    <x v="827"/>
    <x v="162"/>
    <x v="0"/>
    <x v="4"/>
    <x v="75"/>
    <x v="4"/>
    <x v="317"/>
    <x v="314"/>
    <x v="0"/>
    <x v="0"/>
    <x v="10"/>
    <x v="1"/>
    <x v="24"/>
  </r>
  <r>
    <x v="38"/>
    <x v="24"/>
    <x v="34"/>
    <x v="1"/>
    <x v="25"/>
    <x v="34"/>
    <x v="34"/>
    <x v="34"/>
    <x v="34"/>
    <x v="0"/>
    <x v="1105"/>
    <x v="1147"/>
    <x v="875"/>
    <x v="320"/>
    <x v="55"/>
    <x v="957"/>
    <x v="74"/>
    <x v="3"/>
    <x v="6"/>
    <x v="53"/>
    <x v="1"/>
    <x v="17"/>
    <x v="117"/>
    <x v="0"/>
    <x v="0"/>
    <x v="37"/>
    <x v="1"/>
    <x v="25"/>
  </r>
  <r>
    <x v="38"/>
    <x v="25"/>
    <x v="35"/>
    <x v="1"/>
    <x v="26"/>
    <x v="35"/>
    <x v="35"/>
    <x v="35"/>
    <x v="35"/>
    <x v="0"/>
    <x v="1106"/>
    <x v="1148"/>
    <x v="876"/>
    <x v="264"/>
    <x v="9"/>
    <x v="958"/>
    <x v="17"/>
    <x v="0"/>
    <x v="29"/>
    <x v="36"/>
    <x v="2"/>
    <x v="125"/>
    <x v="231"/>
    <x v="0"/>
    <x v="0"/>
    <x v="2"/>
    <x v="1"/>
    <x v="26"/>
  </r>
  <r>
    <x v="38"/>
    <x v="0"/>
    <x v="36"/>
    <x v="2"/>
    <x v="0"/>
    <x v="36"/>
    <x v="36"/>
    <x v="36"/>
    <x v="36"/>
    <x v="0"/>
    <x v="1107"/>
    <x v="1149"/>
    <x v="877"/>
    <x v="194"/>
    <x v="92"/>
    <x v="959"/>
    <x v="22"/>
    <x v="0"/>
    <x v="59"/>
    <x v="36"/>
    <x v="1"/>
    <x v="44"/>
    <x v="340"/>
    <x v="0"/>
    <x v="0"/>
    <x v="7"/>
    <x v="17"/>
    <x v="0"/>
  </r>
  <r>
    <x v="38"/>
    <x v="21"/>
    <x v="37"/>
    <x v="2"/>
    <x v="22"/>
    <x v="37"/>
    <x v="37"/>
    <x v="37"/>
    <x v="37"/>
    <x v="0"/>
    <x v="1108"/>
    <x v="1150"/>
    <x v="121"/>
    <x v="82"/>
    <x v="19"/>
    <x v="960"/>
    <x v="270"/>
    <x v="4"/>
    <x v="68"/>
    <x v="68"/>
    <x v="3"/>
    <x v="118"/>
    <x v="101"/>
    <x v="0"/>
    <x v="0"/>
    <x v="7"/>
    <x v="1"/>
    <x v="22"/>
  </r>
  <r>
    <x v="38"/>
    <x v="26"/>
    <x v="38"/>
    <x v="1"/>
    <x v="27"/>
    <x v="38"/>
    <x v="38"/>
    <x v="38"/>
    <x v="38"/>
    <x v="0"/>
    <x v="1109"/>
    <x v="1151"/>
    <x v="878"/>
    <x v="307"/>
    <x v="51"/>
    <x v="508"/>
    <x v="37"/>
    <x v="1"/>
    <x v="1"/>
    <x v="22"/>
    <x v="4"/>
    <x v="31"/>
    <x v="463"/>
    <x v="1"/>
    <x v="13"/>
    <x v="0"/>
    <x v="0"/>
    <x v="27"/>
  </r>
  <r>
    <x v="38"/>
    <x v="27"/>
    <x v="39"/>
    <x v="1"/>
    <x v="28"/>
    <x v="39"/>
    <x v="39"/>
    <x v="39"/>
    <x v="39"/>
    <x v="0"/>
    <x v="1110"/>
    <x v="1152"/>
    <x v="879"/>
    <x v="79"/>
    <x v="51"/>
    <x v="714"/>
    <x v="217"/>
    <x v="3"/>
    <x v="168"/>
    <x v="47"/>
    <x v="4"/>
    <x v="388"/>
    <x v="436"/>
    <x v="0"/>
    <x v="0"/>
    <x v="13"/>
    <x v="12"/>
    <x v="28"/>
  </r>
  <r>
    <x v="38"/>
    <x v="38"/>
    <x v="40"/>
    <x v="1"/>
    <x v="29"/>
    <x v="40"/>
    <x v="40"/>
    <x v="40"/>
    <x v="40"/>
    <x v="0"/>
    <x v="1111"/>
    <x v="1153"/>
    <x v="667"/>
    <x v="174"/>
    <x v="109"/>
    <x v="30"/>
    <x v="71"/>
    <x v="0"/>
    <x v="32"/>
    <x v="2"/>
    <x v="4"/>
    <x v="91"/>
    <x v="350"/>
    <x v="0"/>
    <x v="0"/>
    <x v="0"/>
    <x v="1"/>
    <x v="29"/>
  </r>
  <r>
    <x v="38"/>
    <x v="29"/>
    <x v="41"/>
    <x v="1"/>
    <x v="30"/>
    <x v="41"/>
    <x v="41"/>
    <x v="41"/>
    <x v="41"/>
    <x v="0"/>
    <x v="1112"/>
    <x v="1154"/>
    <x v="880"/>
    <x v="212"/>
    <x v="43"/>
    <x v="961"/>
    <x v="191"/>
    <x v="0"/>
    <x v="9"/>
    <x v="37"/>
    <x v="1"/>
    <x v="114"/>
    <x v="404"/>
    <x v="0"/>
    <x v="0"/>
    <x v="9"/>
    <x v="1"/>
    <x v="30"/>
  </r>
  <r>
    <x v="38"/>
    <x v="30"/>
    <x v="42"/>
    <x v="1"/>
    <x v="31"/>
    <x v="42"/>
    <x v="42"/>
    <x v="42"/>
    <x v="42"/>
    <x v="0"/>
    <x v="1113"/>
    <x v="1155"/>
    <x v="881"/>
    <x v="474"/>
    <x v="35"/>
    <x v="27"/>
    <x v="134"/>
    <x v="1"/>
    <x v="65"/>
    <x v="2"/>
    <x v="2"/>
    <x v="150"/>
    <x v="289"/>
    <x v="0"/>
    <x v="0"/>
    <x v="0"/>
    <x v="1"/>
    <x v="31"/>
  </r>
  <r>
    <x v="38"/>
    <x v="31"/>
    <x v="43"/>
    <x v="1"/>
    <x v="32"/>
    <x v="43"/>
    <x v="43"/>
    <x v="43"/>
    <x v="43"/>
    <x v="0"/>
    <x v="1114"/>
    <x v="1156"/>
    <x v="882"/>
    <x v="68"/>
    <x v="16"/>
    <x v="162"/>
    <x v="47"/>
    <x v="0"/>
    <x v="16"/>
    <x v="17"/>
    <x v="1"/>
    <x v="153"/>
    <x v="28"/>
    <x v="0"/>
    <x v="0"/>
    <x v="10"/>
    <x v="8"/>
    <x v="32"/>
  </r>
  <r>
    <x v="38"/>
    <x v="32"/>
    <x v="44"/>
    <x v="1"/>
    <x v="33"/>
    <x v="44"/>
    <x v="44"/>
    <x v="44"/>
    <x v="44"/>
    <x v="0"/>
    <x v="1115"/>
    <x v="1157"/>
    <x v="883"/>
    <x v="475"/>
    <x v="43"/>
    <x v="962"/>
    <x v="271"/>
    <x v="1"/>
    <x v="113"/>
    <x v="10"/>
    <x v="11"/>
    <x v="389"/>
    <x v="241"/>
    <x v="0"/>
    <x v="0"/>
    <x v="11"/>
    <x v="1"/>
    <x v="33"/>
  </r>
  <r>
    <x v="38"/>
    <x v="33"/>
    <x v="45"/>
    <x v="1"/>
    <x v="34"/>
    <x v="45"/>
    <x v="45"/>
    <x v="45"/>
    <x v="45"/>
    <x v="0"/>
    <x v="1116"/>
    <x v="291"/>
    <x v="884"/>
    <x v="222"/>
    <x v="69"/>
    <x v="963"/>
    <x v="169"/>
    <x v="6"/>
    <x v="3"/>
    <x v="27"/>
    <x v="0"/>
    <x v="25"/>
    <x v="141"/>
    <x v="0"/>
    <x v="0"/>
    <x v="3"/>
    <x v="1"/>
    <x v="34"/>
  </r>
  <r>
    <x v="38"/>
    <x v="34"/>
    <x v="46"/>
    <x v="1"/>
    <x v="35"/>
    <x v="46"/>
    <x v="46"/>
    <x v="46"/>
    <x v="46"/>
    <x v="0"/>
    <x v="1117"/>
    <x v="1158"/>
    <x v="482"/>
    <x v="187"/>
    <x v="46"/>
    <x v="655"/>
    <x v="0"/>
    <x v="0"/>
    <x v="13"/>
    <x v="42"/>
    <x v="2"/>
    <x v="131"/>
    <x v="156"/>
    <x v="0"/>
    <x v="0"/>
    <x v="0"/>
    <x v="1"/>
    <x v="35"/>
  </r>
  <r>
    <x v="38"/>
    <x v="23"/>
    <x v="48"/>
    <x v="2"/>
    <x v="24"/>
    <x v="47"/>
    <x v="47"/>
    <x v="47"/>
    <x v="47"/>
    <x v="0"/>
    <x v="119"/>
    <x v="1159"/>
    <x v="339"/>
    <x v="476"/>
    <x v="97"/>
    <x v="184"/>
    <x v="272"/>
    <x v="1"/>
    <x v="114"/>
    <x v="28"/>
    <x v="4"/>
    <x v="211"/>
    <x v="331"/>
    <x v="0"/>
    <x v="0"/>
    <x v="3"/>
    <x v="1"/>
    <x v="24"/>
  </r>
  <r>
    <x v="38"/>
    <x v="33"/>
    <x v="50"/>
    <x v="2"/>
    <x v="34"/>
    <x v="48"/>
    <x v="48"/>
    <x v="48"/>
    <x v="48"/>
    <x v="0"/>
    <x v="1118"/>
    <x v="1160"/>
    <x v="885"/>
    <x v="477"/>
    <x v="23"/>
    <x v="964"/>
    <x v="273"/>
    <x v="3"/>
    <x v="85"/>
    <x v="18"/>
    <x v="1"/>
    <x v="390"/>
    <x v="153"/>
    <x v="0"/>
    <x v="0"/>
    <x v="10"/>
    <x v="1"/>
    <x v="34"/>
  </r>
  <r>
    <x v="38"/>
    <x v="30"/>
    <x v="51"/>
    <x v="2"/>
    <x v="31"/>
    <x v="49"/>
    <x v="49"/>
    <x v="49"/>
    <x v="49"/>
    <x v="0"/>
    <x v="1119"/>
    <x v="1161"/>
    <x v="886"/>
    <x v="276"/>
    <x v="148"/>
    <x v="965"/>
    <x v="123"/>
    <x v="0"/>
    <x v="7"/>
    <x v="37"/>
    <x v="2"/>
    <x v="379"/>
    <x v="328"/>
    <x v="0"/>
    <x v="0"/>
    <x v="21"/>
    <x v="8"/>
    <x v="31"/>
  </r>
  <r>
    <x v="38"/>
    <x v="38"/>
    <x v="53"/>
    <x v="2"/>
    <x v="29"/>
    <x v="50"/>
    <x v="50"/>
    <x v="50"/>
    <x v="50"/>
    <x v="0"/>
    <x v="757"/>
    <x v="1162"/>
    <x v="887"/>
    <x v="10"/>
    <x v="58"/>
    <x v="966"/>
    <x v="36"/>
    <x v="0"/>
    <x v="11"/>
    <x v="14"/>
    <x v="2"/>
    <x v="185"/>
    <x v="299"/>
    <x v="0"/>
    <x v="0"/>
    <x v="11"/>
    <x v="1"/>
    <x v="29"/>
  </r>
  <r>
    <x v="38"/>
    <x v="44"/>
    <x v="61"/>
    <x v="1"/>
    <x v="41"/>
    <x v="58"/>
    <x v="58"/>
    <x v="58"/>
    <x v="58"/>
    <x v="0"/>
    <x v="1120"/>
    <x v="1163"/>
    <x v="876"/>
    <x v="226"/>
    <x v="24"/>
    <x v="753"/>
    <x v="12"/>
    <x v="0"/>
    <x v="64"/>
    <x v="37"/>
    <x v="3"/>
    <x v="95"/>
    <x v="35"/>
    <x v="0"/>
    <x v="0"/>
    <x v="2"/>
    <x v="1"/>
    <x v="41"/>
  </r>
  <r>
    <x v="38"/>
    <x v="45"/>
    <x v="62"/>
    <x v="1"/>
    <x v="42"/>
    <x v="59"/>
    <x v="59"/>
    <x v="59"/>
    <x v="59"/>
    <x v="0"/>
    <x v="1121"/>
    <x v="1164"/>
    <x v="483"/>
    <x v="257"/>
    <x v="49"/>
    <x v="569"/>
    <x v="227"/>
    <x v="0"/>
    <x v="45"/>
    <x v="66"/>
    <x v="1"/>
    <x v="118"/>
    <x v="448"/>
    <x v="0"/>
    <x v="0"/>
    <x v="10"/>
    <x v="0"/>
    <x v="42"/>
  </r>
  <r>
    <x v="39"/>
    <x v="3"/>
    <x v="4"/>
    <x v="1"/>
    <x v="3"/>
    <x v="4"/>
    <x v="4"/>
    <x v="4"/>
    <x v="4"/>
    <x v="0"/>
    <x v="506"/>
    <x v="1165"/>
    <x v="438"/>
    <x v="478"/>
    <x v="83"/>
    <x v="967"/>
    <x v="48"/>
    <x v="0"/>
    <x v="50"/>
    <x v="0"/>
    <x v="0"/>
    <x v="11"/>
    <x v="60"/>
    <x v="0"/>
    <x v="0"/>
    <x v="7"/>
    <x v="1"/>
    <x v="3"/>
  </r>
  <r>
    <x v="39"/>
    <x v="7"/>
    <x v="9"/>
    <x v="1"/>
    <x v="7"/>
    <x v="9"/>
    <x v="9"/>
    <x v="9"/>
    <x v="9"/>
    <x v="0"/>
    <x v="1122"/>
    <x v="1166"/>
    <x v="888"/>
    <x v="161"/>
    <x v="1"/>
    <x v="814"/>
    <x v="11"/>
    <x v="0"/>
    <x v="1"/>
    <x v="31"/>
    <x v="6"/>
    <x v="68"/>
    <x v="114"/>
    <x v="0"/>
    <x v="0"/>
    <x v="10"/>
    <x v="0"/>
    <x v="7"/>
  </r>
  <r>
    <x v="39"/>
    <x v="11"/>
    <x v="13"/>
    <x v="1"/>
    <x v="11"/>
    <x v="13"/>
    <x v="13"/>
    <x v="13"/>
    <x v="13"/>
    <x v="0"/>
    <x v="161"/>
    <x v="1167"/>
    <x v="301"/>
    <x v="315"/>
    <x v="97"/>
    <x v="968"/>
    <x v="38"/>
    <x v="0"/>
    <x v="9"/>
    <x v="51"/>
    <x v="2"/>
    <x v="4"/>
    <x v="98"/>
    <x v="0"/>
    <x v="0"/>
    <x v="2"/>
    <x v="1"/>
    <x v="11"/>
  </r>
  <r>
    <x v="39"/>
    <x v="12"/>
    <x v="15"/>
    <x v="1"/>
    <x v="12"/>
    <x v="15"/>
    <x v="15"/>
    <x v="15"/>
    <x v="15"/>
    <x v="0"/>
    <x v="1123"/>
    <x v="1168"/>
    <x v="364"/>
    <x v="466"/>
    <x v="56"/>
    <x v="969"/>
    <x v="24"/>
    <x v="0"/>
    <x v="11"/>
    <x v="0"/>
    <x v="2"/>
    <x v="106"/>
    <x v="181"/>
    <x v="0"/>
    <x v="0"/>
    <x v="0"/>
    <x v="1"/>
    <x v="12"/>
  </r>
  <r>
    <x v="39"/>
    <x v="12"/>
    <x v="17"/>
    <x v="2"/>
    <x v="12"/>
    <x v="17"/>
    <x v="17"/>
    <x v="17"/>
    <x v="17"/>
    <x v="0"/>
    <x v="1124"/>
    <x v="1169"/>
    <x v="889"/>
    <x v="6"/>
    <x v="4"/>
    <x v="970"/>
    <x v="274"/>
    <x v="4"/>
    <x v="169"/>
    <x v="22"/>
    <x v="1"/>
    <x v="391"/>
    <x v="422"/>
    <x v="0"/>
    <x v="0"/>
    <x v="20"/>
    <x v="33"/>
    <x v="12"/>
  </r>
  <r>
    <x v="39"/>
    <x v="11"/>
    <x v="18"/>
    <x v="2"/>
    <x v="11"/>
    <x v="18"/>
    <x v="18"/>
    <x v="18"/>
    <x v="18"/>
    <x v="0"/>
    <x v="1125"/>
    <x v="1170"/>
    <x v="890"/>
    <x v="290"/>
    <x v="79"/>
    <x v="784"/>
    <x v="69"/>
    <x v="0"/>
    <x v="51"/>
    <x v="9"/>
    <x v="2"/>
    <x v="50"/>
    <x v="432"/>
    <x v="0"/>
    <x v="0"/>
    <x v="2"/>
    <x v="1"/>
    <x v="11"/>
  </r>
  <r>
    <x v="39"/>
    <x v="7"/>
    <x v="20"/>
    <x v="2"/>
    <x v="7"/>
    <x v="20"/>
    <x v="20"/>
    <x v="20"/>
    <x v="20"/>
    <x v="0"/>
    <x v="1126"/>
    <x v="1171"/>
    <x v="313"/>
    <x v="57"/>
    <x v="104"/>
    <x v="971"/>
    <x v="171"/>
    <x v="3"/>
    <x v="31"/>
    <x v="57"/>
    <x v="4"/>
    <x v="209"/>
    <x v="452"/>
    <x v="0"/>
    <x v="0"/>
    <x v="13"/>
    <x v="1"/>
    <x v="7"/>
  </r>
  <r>
    <x v="39"/>
    <x v="14"/>
    <x v="23"/>
    <x v="1"/>
    <x v="16"/>
    <x v="23"/>
    <x v="23"/>
    <x v="23"/>
    <x v="23"/>
    <x v="0"/>
    <x v="1127"/>
    <x v="1172"/>
    <x v="891"/>
    <x v="128"/>
    <x v="76"/>
    <x v="901"/>
    <x v="92"/>
    <x v="0"/>
    <x v="54"/>
    <x v="14"/>
    <x v="2"/>
    <x v="249"/>
    <x v="390"/>
    <x v="0"/>
    <x v="0"/>
    <x v="2"/>
    <x v="1"/>
    <x v="16"/>
  </r>
  <r>
    <x v="39"/>
    <x v="16"/>
    <x v="24"/>
    <x v="1"/>
    <x v="17"/>
    <x v="24"/>
    <x v="24"/>
    <x v="24"/>
    <x v="24"/>
    <x v="0"/>
    <x v="1128"/>
    <x v="1173"/>
    <x v="713"/>
    <x v="193"/>
    <x v="112"/>
    <x v="972"/>
    <x v="1"/>
    <x v="4"/>
    <x v="54"/>
    <x v="45"/>
    <x v="6"/>
    <x v="68"/>
    <x v="250"/>
    <x v="0"/>
    <x v="0"/>
    <x v="7"/>
    <x v="1"/>
    <x v="17"/>
  </r>
  <r>
    <x v="39"/>
    <x v="18"/>
    <x v="26"/>
    <x v="1"/>
    <x v="19"/>
    <x v="26"/>
    <x v="26"/>
    <x v="26"/>
    <x v="26"/>
    <x v="0"/>
    <x v="1129"/>
    <x v="1174"/>
    <x v="55"/>
    <x v="188"/>
    <x v="62"/>
    <x v="973"/>
    <x v="23"/>
    <x v="0"/>
    <x v="64"/>
    <x v="14"/>
    <x v="2"/>
    <x v="166"/>
    <x v="464"/>
    <x v="0"/>
    <x v="0"/>
    <x v="0"/>
    <x v="0"/>
    <x v="19"/>
  </r>
  <r>
    <x v="39"/>
    <x v="20"/>
    <x v="28"/>
    <x v="1"/>
    <x v="21"/>
    <x v="28"/>
    <x v="28"/>
    <x v="28"/>
    <x v="28"/>
    <x v="0"/>
    <x v="1130"/>
    <x v="1175"/>
    <x v="867"/>
    <x v="184"/>
    <x v="9"/>
    <x v="974"/>
    <x v="48"/>
    <x v="0"/>
    <x v="54"/>
    <x v="36"/>
    <x v="4"/>
    <x v="24"/>
    <x v="226"/>
    <x v="0"/>
    <x v="0"/>
    <x v="0"/>
    <x v="0"/>
    <x v="21"/>
  </r>
  <r>
    <x v="39"/>
    <x v="18"/>
    <x v="29"/>
    <x v="2"/>
    <x v="19"/>
    <x v="29"/>
    <x v="29"/>
    <x v="29"/>
    <x v="29"/>
    <x v="0"/>
    <x v="1131"/>
    <x v="1176"/>
    <x v="272"/>
    <x v="97"/>
    <x v="19"/>
    <x v="975"/>
    <x v="23"/>
    <x v="1"/>
    <x v="18"/>
    <x v="60"/>
    <x v="2"/>
    <x v="56"/>
    <x v="180"/>
    <x v="0"/>
    <x v="0"/>
    <x v="2"/>
    <x v="1"/>
    <x v="19"/>
  </r>
  <r>
    <x v="39"/>
    <x v="16"/>
    <x v="30"/>
    <x v="2"/>
    <x v="17"/>
    <x v="30"/>
    <x v="30"/>
    <x v="30"/>
    <x v="30"/>
    <x v="0"/>
    <x v="1132"/>
    <x v="1177"/>
    <x v="892"/>
    <x v="273"/>
    <x v="66"/>
    <x v="681"/>
    <x v="26"/>
    <x v="0"/>
    <x v="10"/>
    <x v="89"/>
    <x v="0"/>
    <x v="221"/>
    <x v="325"/>
    <x v="0"/>
    <x v="0"/>
    <x v="3"/>
    <x v="1"/>
    <x v="17"/>
  </r>
  <r>
    <x v="39"/>
    <x v="23"/>
    <x v="33"/>
    <x v="1"/>
    <x v="24"/>
    <x v="33"/>
    <x v="33"/>
    <x v="33"/>
    <x v="33"/>
    <x v="0"/>
    <x v="1133"/>
    <x v="1178"/>
    <x v="893"/>
    <x v="479"/>
    <x v="76"/>
    <x v="976"/>
    <x v="275"/>
    <x v="0"/>
    <x v="81"/>
    <x v="5"/>
    <x v="2"/>
    <x v="229"/>
    <x v="227"/>
    <x v="0"/>
    <x v="0"/>
    <x v="10"/>
    <x v="1"/>
    <x v="24"/>
  </r>
  <r>
    <x v="39"/>
    <x v="24"/>
    <x v="34"/>
    <x v="1"/>
    <x v="25"/>
    <x v="34"/>
    <x v="34"/>
    <x v="34"/>
    <x v="34"/>
    <x v="0"/>
    <x v="1134"/>
    <x v="1179"/>
    <x v="894"/>
    <x v="446"/>
    <x v="33"/>
    <x v="977"/>
    <x v="125"/>
    <x v="1"/>
    <x v="158"/>
    <x v="47"/>
    <x v="4"/>
    <x v="209"/>
    <x v="94"/>
    <x v="0"/>
    <x v="0"/>
    <x v="6"/>
    <x v="1"/>
    <x v="25"/>
  </r>
  <r>
    <x v="39"/>
    <x v="25"/>
    <x v="35"/>
    <x v="1"/>
    <x v="26"/>
    <x v="35"/>
    <x v="35"/>
    <x v="35"/>
    <x v="35"/>
    <x v="0"/>
    <x v="1135"/>
    <x v="1180"/>
    <x v="342"/>
    <x v="394"/>
    <x v="5"/>
    <x v="978"/>
    <x v="90"/>
    <x v="0"/>
    <x v="35"/>
    <x v="36"/>
    <x v="2"/>
    <x v="33"/>
    <x v="120"/>
    <x v="0"/>
    <x v="0"/>
    <x v="21"/>
    <x v="1"/>
    <x v="26"/>
  </r>
  <r>
    <x v="39"/>
    <x v="0"/>
    <x v="36"/>
    <x v="2"/>
    <x v="0"/>
    <x v="36"/>
    <x v="36"/>
    <x v="36"/>
    <x v="36"/>
    <x v="0"/>
    <x v="1136"/>
    <x v="986"/>
    <x v="876"/>
    <x v="317"/>
    <x v="117"/>
    <x v="979"/>
    <x v="47"/>
    <x v="0"/>
    <x v="41"/>
    <x v="4"/>
    <x v="4"/>
    <x v="44"/>
    <x v="225"/>
    <x v="0"/>
    <x v="0"/>
    <x v="18"/>
    <x v="0"/>
    <x v="0"/>
  </r>
  <r>
    <x v="39"/>
    <x v="21"/>
    <x v="37"/>
    <x v="2"/>
    <x v="22"/>
    <x v="37"/>
    <x v="37"/>
    <x v="37"/>
    <x v="37"/>
    <x v="0"/>
    <x v="1137"/>
    <x v="1181"/>
    <x v="207"/>
    <x v="226"/>
    <x v="88"/>
    <x v="980"/>
    <x v="66"/>
    <x v="4"/>
    <x v="9"/>
    <x v="75"/>
    <x v="3"/>
    <x v="238"/>
    <x v="233"/>
    <x v="0"/>
    <x v="0"/>
    <x v="2"/>
    <x v="0"/>
    <x v="22"/>
  </r>
  <r>
    <x v="39"/>
    <x v="26"/>
    <x v="38"/>
    <x v="1"/>
    <x v="27"/>
    <x v="38"/>
    <x v="38"/>
    <x v="38"/>
    <x v="38"/>
    <x v="0"/>
    <x v="1138"/>
    <x v="1182"/>
    <x v="586"/>
    <x v="480"/>
    <x v="41"/>
    <x v="94"/>
    <x v="10"/>
    <x v="0"/>
    <x v="0"/>
    <x v="4"/>
    <x v="2"/>
    <x v="106"/>
    <x v="448"/>
    <x v="0"/>
    <x v="0"/>
    <x v="2"/>
    <x v="1"/>
    <x v="27"/>
  </r>
  <r>
    <x v="39"/>
    <x v="27"/>
    <x v="39"/>
    <x v="1"/>
    <x v="28"/>
    <x v="39"/>
    <x v="39"/>
    <x v="39"/>
    <x v="39"/>
    <x v="0"/>
    <x v="1139"/>
    <x v="1183"/>
    <x v="895"/>
    <x v="481"/>
    <x v="51"/>
    <x v="386"/>
    <x v="136"/>
    <x v="1"/>
    <x v="110"/>
    <x v="80"/>
    <x v="3"/>
    <x v="392"/>
    <x v="465"/>
    <x v="0"/>
    <x v="0"/>
    <x v="1"/>
    <x v="24"/>
    <x v="28"/>
  </r>
  <r>
    <x v="39"/>
    <x v="38"/>
    <x v="40"/>
    <x v="1"/>
    <x v="29"/>
    <x v="40"/>
    <x v="40"/>
    <x v="40"/>
    <x v="40"/>
    <x v="0"/>
    <x v="1140"/>
    <x v="1184"/>
    <x v="896"/>
    <x v="482"/>
    <x v="6"/>
    <x v="981"/>
    <x v="79"/>
    <x v="0"/>
    <x v="32"/>
    <x v="2"/>
    <x v="2"/>
    <x v="201"/>
    <x v="113"/>
    <x v="0"/>
    <x v="0"/>
    <x v="0"/>
    <x v="1"/>
    <x v="29"/>
  </r>
  <r>
    <x v="39"/>
    <x v="29"/>
    <x v="41"/>
    <x v="1"/>
    <x v="30"/>
    <x v="41"/>
    <x v="41"/>
    <x v="41"/>
    <x v="41"/>
    <x v="0"/>
    <x v="1141"/>
    <x v="1185"/>
    <x v="897"/>
    <x v="234"/>
    <x v="43"/>
    <x v="982"/>
    <x v="56"/>
    <x v="0"/>
    <x v="11"/>
    <x v="37"/>
    <x v="2"/>
    <x v="207"/>
    <x v="290"/>
    <x v="0"/>
    <x v="0"/>
    <x v="7"/>
    <x v="0"/>
    <x v="30"/>
  </r>
  <r>
    <x v="39"/>
    <x v="30"/>
    <x v="42"/>
    <x v="1"/>
    <x v="31"/>
    <x v="42"/>
    <x v="42"/>
    <x v="42"/>
    <x v="42"/>
    <x v="0"/>
    <x v="1142"/>
    <x v="1186"/>
    <x v="898"/>
    <x v="127"/>
    <x v="19"/>
    <x v="983"/>
    <x v="80"/>
    <x v="0"/>
    <x v="54"/>
    <x v="2"/>
    <x v="2"/>
    <x v="233"/>
    <x v="215"/>
    <x v="0"/>
    <x v="0"/>
    <x v="0"/>
    <x v="1"/>
    <x v="31"/>
  </r>
  <r>
    <x v="39"/>
    <x v="31"/>
    <x v="43"/>
    <x v="1"/>
    <x v="32"/>
    <x v="43"/>
    <x v="43"/>
    <x v="43"/>
    <x v="43"/>
    <x v="0"/>
    <x v="792"/>
    <x v="1187"/>
    <x v="327"/>
    <x v="29"/>
    <x v="31"/>
    <x v="648"/>
    <x v="55"/>
    <x v="1"/>
    <x v="7"/>
    <x v="0"/>
    <x v="2"/>
    <x v="178"/>
    <x v="6"/>
    <x v="0"/>
    <x v="0"/>
    <x v="18"/>
    <x v="0"/>
    <x v="32"/>
  </r>
  <r>
    <x v="39"/>
    <x v="32"/>
    <x v="44"/>
    <x v="1"/>
    <x v="33"/>
    <x v="44"/>
    <x v="44"/>
    <x v="44"/>
    <x v="44"/>
    <x v="0"/>
    <x v="1076"/>
    <x v="1188"/>
    <x v="899"/>
    <x v="3"/>
    <x v="97"/>
    <x v="984"/>
    <x v="156"/>
    <x v="0"/>
    <x v="6"/>
    <x v="31"/>
    <x v="6"/>
    <x v="192"/>
    <x v="452"/>
    <x v="0"/>
    <x v="0"/>
    <x v="21"/>
    <x v="3"/>
    <x v="33"/>
  </r>
  <r>
    <x v="39"/>
    <x v="33"/>
    <x v="45"/>
    <x v="1"/>
    <x v="34"/>
    <x v="45"/>
    <x v="45"/>
    <x v="45"/>
    <x v="45"/>
    <x v="0"/>
    <x v="1143"/>
    <x v="1189"/>
    <x v="900"/>
    <x v="437"/>
    <x v="69"/>
    <x v="985"/>
    <x v="94"/>
    <x v="3"/>
    <x v="18"/>
    <x v="8"/>
    <x v="4"/>
    <x v="183"/>
    <x v="466"/>
    <x v="0"/>
    <x v="0"/>
    <x v="0"/>
    <x v="0"/>
    <x v="34"/>
  </r>
  <r>
    <x v="39"/>
    <x v="34"/>
    <x v="46"/>
    <x v="1"/>
    <x v="35"/>
    <x v="46"/>
    <x v="46"/>
    <x v="46"/>
    <x v="46"/>
    <x v="0"/>
    <x v="1144"/>
    <x v="1190"/>
    <x v="901"/>
    <x v="125"/>
    <x v="5"/>
    <x v="146"/>
    <x v="80"/>
    <x v="0"/>
    <x v="46"/>
    <x v="50"/>
    <x v="2"/>
    <x v="300"/>
    <x v="197"/>
    <x v="0"/>
    <x v="0"/>
    <x v="2"/>
    <x v="1"/>
    <x v="35"/>
  </r>
  <r>
    <x v="39"/>
    <x v="23"/>
    <x v="48"/>
    <x v="2"/>
    <x v="24"/>
    <x v="47"/>
    <x v="47"/>
    <x v="47"/>
    <x v="47"/>
    <x v="0"/>
    <x v="1145"/>
    <x v="1191"/>
    <x v="902"/>
    <x v="236"/>
    <x v="10"/>
    <x v="986"/>
    <x v="158"/>
    <x v="4"/>
    <x v="100"/>
    <x v="18"/>
    <x v="5"/>
    <x v="393"/>
    <x v="452"/>
    <x v="0"/>
    <x v="0"/>
    <x v="7"/>
    <x v="1"/>
    <x v="24"/>
  </r>
  <r>
    <x v="39"/>
    <x v="33"/>
    <x v="50"/>
    <x v="2"/>
    <x v="34"/>
    <x v="48"/>
    <x v="48"/>
    <x v="48"/>
    <x v="48"/>
    <x v="0"/>
    <x v="1146"/>
    <x v="1192"/>
    <x v="903"/>
    <x v="483"/>
    <x v="1"/>
    <x v="987"/>
    <x v="276"/>
    <x v="1"/>
    <x v="22"/>
    <x v="13"/>
    <x v="3"/>
    <x v="394"/>
    <x v="331"/>
    <x v="0"/>
    <x v="0"/>
    <x v="1"/>
    <x v="1"/>
    <x v="34"/>
  </r>
  <r>
    <x v="39"/>
    <x v="30"/>
    <x v="51"/>
    <x v="2"/>
    <x v="31"/>
    <x v="49"/>
    <x v="49"/>
    <x v="49"/>
    <x v="49"/>
    <x v="0"/>
    <x v="1147"/>
    <x v="1193"/>
    <x v="904"/>
    <x v="21"/>
    <x v="142"/>
    <x v="988"/>
    <x v="227"/>
    <x v="1"/>
    <x v="81"/>
    <x v="50"/>
    <x v="2"/>
    <x v="10"/>
    <x v="340"/>
    <x v="0"/>
    <x v="0"/>
    <x v="2"/>
    <x v="11"/>
    <x v="31"/>
  </r>
  <r>
    <x v="39"/>
    <x v="38"/>
    <x v="53"/>
    <x v="2"/>
    <x v="29"/>
    <x v="50"/>
    <x v="50"/>
    <x v="50"/>
    <x v="50"/>
    <x v="0"/>
    <x v="1148"/>
    <x v="1194"/>
    <x v="679"/>
    <x v="258"/>
    <x v="149"/>
    <x v="989"/>
    <x v="146"/>
    <x v="0"/>
    <x v="88"/>
    <x v="36"/>
    <x v="1"/>
    <x v="141"/>
    <x v="149"/>
    <x v="0"/>
    <x v="0"/>
    <x v="0"/>
    <x v="1"/>
    <x v="29"/>
  </r>
  <r>
    <x v="39"/>
    <x v="44"/>
    <x v="61"/>
    <x v="1"/>
    <x v="41"/>
    <x v="58"/>
    <x v="58"/>
    <x v="58"/>
    <x v="58"/>
    <x v="0"/>
    <x v="1149"/>
    <x v="1195"/>
    <x v="482"/>
    <x v="116"/>
    <x v="102"/>
    <x v="695"/>
    <x v="100"/>
    <x v="0"/>
    <x v="2"/>
    <x v="0"/>
    <x v="2"/>
    <x v="41"/>
    <x v="467"/>
    <x v="0"/>
    <x v="0"/>
    <x v="7"/>
    <x v="1"/>
    <x v="41"/>
  </r>
  <r>
    <x v="39"/>
    <x v="45"/>
    <x v="62"/>
    <x v="1"/>
    <x v="42"/>
    <x v="59"/>
    <x v="59"/>
    <x v="59"/>
    <x v="59"/>
    <x v="0"/>
    <x v="591"/>
    <x v="1196"/>
    <x v="94"/>
    <x v="80"/>
    <x v="11"/>
    <x v="67"/>
    <x v="54"/>
    <x v="0"/>
    <x v="71"/>
    <x v="23"/>
    <x v="11"/>
    <x v="277"/>
    <x v="355"/>
    <x v="0"/>
    <x v="0"/>
    <x v="10"/>
    <x v="1"/>
    <x v="42"/>
  </r>
  <r>
    <x v="40"/>
    <x v="3"/>
    <x v="4"/>
    <x v="1"/>
    <x v="3"/>
    <x v="4"/>
    <x v="4"/>
    <x v="4"/>
    <x v="4"/>
    <x v="0"/>
    <x v="677"/>
    <x v="1197"/>
    <x v="136"/>
    <x v="484"/>
    <x v="15"/>
    <x v="990"/>
    <x v="98"/>
    <x v="0"/>
    <x v="88"/>
    <x v="17"/>
    <x v="1"/>
    <x v="160"/>
    <x v="468"/>
    <x v="0"/>
    <x v="0"/>
    <x v="10"/>
    <x v="1"/>
    <x v="3"/>
  </r>
  <r>
    <x v="40"/>
    <x v="7"/>
    <x v="9"/>
    <x v="1"/>
    <x v="7"/>
    <x v="9"/>
    <x v="9"/>
    <x v="9"/>
    <x v="9"/>
    <x v="0"/>
    <x v="1150"/>
    <x v="1198"/>
    <x v="905"/>
    <x v="210"/>
    <x v="23"/>
    <x v="371"/>
    <x v="24"/>
    <x v="0"/>
    <x v="20"/>
    <x v="23"/>
    <x v="0"/>
    <x v="58"/>
    <x v="115"/>
    <x v="0"/>
    <x v="0"/>
    <x v="10"/>
    <x v="1"/>
    <x v="7"/>
  </r>
  <r>
    <x v="40"/>
    <x v="11"/>
    <x v="13"/>
    <x v="1"/>
    <x v="11"/>
    <x v="13"/>
    <x v="13"/>
    <x v="13"/>
    <x v="13"/>
    <x v="0"/>
    <x v="794"/>
    <x v="1199"/>
    <x v="531"/>
    <x v="3"/>
    <x v="5"/>
    <x v="991"/>
    <x v="48"/>
    <x v="4"/>
    <x v="36"/>
    <x v="50"/>
    <x v="4"/>
    <x v="80"/>
    <x v="299"/>
    <x v="0"/>
    <x v="0"/>
    <x v="7"/>
    <x v="1"/>
    <x v="11"/>
  </r>
  <r>
    <x v="40"/>
    <x v="6"/>
    <x v="14"/>
    <x v="1"/>
    <x v="6"/>
    <x v="14"/>
    <x v="14"/>
    <x v="14"/>
    <x v="14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6"/>
  </r>
  <r>
    <x v="40"/>
    <x v="12"/>
    <x v="15"/>
    <x v="1"/>
    <x v="12"/>
    <x v="15"/>
    <x v="15"/>
    <x v="15"/>
    <x v="15"/>
    <x v="0"/>
    <x v="1151"/>
    <x v="1200"/>
    <x v="388"/>
    <x v="485"/>
    <x v="56"/>
    <x v="648"/>
    <x v="81"/>
    <x v="0"/>
    <x v="50"/>
    <x v="17"/>
    <x v="4"/>
    <x v="20"/>
    <x v="262"/>
    <x v="0"/>
    <x v="0"/>
    <x v="11"/>
    <x v="1"/>
    <x v="12"/>
  </r>
  <r>
    <x v="40"/>
    <x v="12"/>
    <x v="17"/>
    <x v="2"/>
    <x v="12"/>
    <x v="17"/>
    <x v="17"/>
    <x v="17"/>
    <x v="17"/>
    <x v="0"/>
    <x v="1152"/>
    <x v="1201"/>
    <x v="906"/>
    <x v="96"/>
    <x v="109"/>
    <x v="992"/>
    <x v="277"/>
    <x v="1"/>
    <x v="170"/>
    <x v="36"/>
    <x v="3"/>
    <x v="395"/>
    <x v="224"/>
    <x v="0"/>
    <x v="0"/>
    <x v="10"/>
    <x v="14"/>
    <x v="12"/>
  </r>
  <r>
    <x v="40"/>
    <x v="11"/>
    <x v="18"/>
    <x v="2"/>
    <x v="11"/>
    <x v="18"/>
    <x v="18"/>
    <x v="18"/>
    <x v="18"/>
    <x v="0"/>
    <x v="147"/>
    <x v="1202"/>
    <x v="907"/>
    <x v="235"/>
    <x v="80"/>
    <x v="993"/>
    <x v="55"/>
    <x v="0"/>
    <x v="58"/>
    <x v="9"/>
    <x v="4"/>
    <x v="183"/>
    <x v="51"/>
    <x v="0"/>
    <x v="0"/>
    <x v="10"/>
    <x v="0"/>
    <x v="11"/>
  </r>
  <r>
    <x v="40"/>
    <x v="7"/>
    <x v="20"/>
    <x v="2"/>
    <x v="7"/>
    <x v="20"/>
    <x v="20"/>
    <x v="20"/>
    <x v="20"/>
    <x v="0"/>
    <x v="1153"/>
    <x v="993"/>
    <x v="253"/>
    <x v="372"/>
    <x v="55"/>
    <x v="994"/>
    <x v="155"/>
    <x v="4"/>
    <x v="137"/>
    <x v="83"/>
    <x v="2"/>
    <x v="117"/>
    <x v="465"/>
    <x v="0"/>
    <x v="0"/>
    <x v="3"/>
    <x v="0"/>
    <x v="7"/>
  </r>
  <r>
    <x v="40"/>
    <x v="14"/>
    <x v="23"/>
    <x v="1"/>
    <x v="16"/>
    <x v="23"/>
    <x v="23"/>
    <x v="23"/>
    <x v="23"/>
    <x v="0"/>
    <x v="1154"/>
    <x v="1203"/>
    <x v="908"/>
    <x v="243"/>
    <x v="40"/>
    <x v="890"/>
    <x v="0"/>
    <x v="1"/>
    <x v="54"/>
    <x v="17"/>
    <x v="2"/>
    <x v="150"/>
    <x v="469"/>
    <x v="0"/>
    <x v="0"/>
    <x v="10"/>
    <x v="1"/>
    <x v="16"/>
  </r>
  <r>
    <x v="40"/>
    <x v="16"/>
    <x v="24"/>
    <x v="1"/>
    <x v="17"/>
    <x v="24"/>
    <x v="24"/>
    <x v="24"/>
    <x v="24"/>
    <x v="0"/>
    <x v="1155"/>
    <x v="1118"/>
    <x v="909"/>
    <x v="397"/>
    <x v="104"/>
    <x v="418"/>
    <x v="10"/>
    <x v="0"/>
    <x v="13"/>
    <x v="9"/>
    <x v="2"/>
    <x v="155"/>
    <x v="399"/>
    <x v="0"/>
    <x v="0"/>
    <x v="7"/>
    <x v="1"/>
    <x v="17"/>
  </r>
  <r>
    <x v="40"/>
    <x v="18"/>
    <x v="26"/>
    <x v="1"/>
    <x v="19"/>
    <x v="26"/>
    <x v="26"/>
    <x v="26"/>
    <x v="26"/>
    <x v="0"/>
    <x v="1156"/>
    <x v="1204"/>
    <x v="910"/>
    <x v="413"/>
    <x v="62"/>
    <x v="995"/>
    <x v="69"/>
    <x v="3"/>
    <x v="54"/>
    <x v="50"/>
    <x v="2"/>
    <x v="56"/>
    <x v="310"/>
    <x v="0"/>
    <x v="0"/>
    <x v="0"/>
    <x v="1"/>
    <x v="19"/>
  </r>
  <r>
    <x v="40"/>
    <x v="20"/>
    <x v="28"/>
    <x v="1"/>
    <x v="21"/>
    <x v="28"/>
    <x v="28"/>
    <x v="28"/>
    <x v="28"/>
    <x v="0"/>
    <x v="1157"/>
    <x v="1205"/>
    <x v="850"/>
    <x v="184"/>
    <x v="2"/>
    <x v="996"/>
    <x v="20"/>
    <x v="0"/>
    <x v="18"/>
    <x v="14"/>
    <x v="2"/>
    <x v="0"/>
    <x v="107"/>
    <x v="0"/>
    <x v="0"/>
    <x v="0"/>
    <x v="0"/>
    <x v="21"/>
  </r>
  <r>
    <x v="40"/>
    <x v="18"/>
    <x v="29"/>
    <x v="2"/>
    <x v="19"/>
    <x v="29"/>
    <x v="29"/>
    <x v="29"/>
    <x v="29"/>
    <x v="0"/>
    <x v="1158"/>
    <x v="1206"/>
    <x v="876"/>
    <x v="237"/>
    <x v="47"/>
    <x v="997"/>
    <x v="18"/>
    <x v="0"/>
    <x v="0"/>
    <x v="32"/>
    <x v="2"/>
    <x v="39"/>
    <x v="314"/>
    <x v="0"/>
    <x v="0"/>
    <x v="2"/>
    <x v="1"/>
    <x v="19"/>
  </r>
  <r>
    <x v="40"/>
    <x v="16"/>
    <x v="30"/>
    <x v="2"/>
    <x v="17"/>
    <x v="30"/>
    <x v="30"/>
    <x v="30"/>
    <x v="30"/>
    <x v="0"/>
    <x v="1159"/>
    <x v="1207"/>
    <x v="388"/>
    <x v="173"/>
    <x v="29"/>
    <x v="998"/>
    <x v="9"/>
    <x v="1"/>
    <x v="58"/>
    <x v="33"/>
    <x v="11"/>
    <x v="13"/>
    <x v="338"/>
    <x v="0"/>
    <x v="0"/>
    <x v="11"/>
    <x v="1"/>
    <x v="17"/>
  </r>
  <r>
    <x v="40"/>
    <x v="23"/>
    <x v="33"/>
    <x v="1"/>
    <x v="24"/>
    <x v="33"/>
    <x v="33"/>
    <x v="33"/>
    <x v="33"/>
    <x v="0"/>
    <x v="1160"/>
    <x v="1208"/>
    <x v="911"/>
    <x v="486"/>
    <x v="76"/>
    <x v="984"/>
    <x v="116"/>
    <x v="3"/>
    <x v="4"/>
    <x v="58"/>
    <x v="4"/>
    <x v="309"/>
    <x v="140"/>
    <x v="0"/>
    <x v="0"/>
    <x v="13"/>
    <x v="1"/>
    <x v="24"/>
  </r>
  <r>
    <x v="40"/>
    <x v="24"/>
    <x v="34"/>
    <x v="1"/>
    <x v="25"/>
    <x v="34"/>
    <x v="34"/>
    <x v="34"/>
    <x v="34"/>
    <x v="0"/>
    <x v="1161"/>
    <x v="1209"/>
    <x v="807"/>
    <x v="422"/>
    <x v="33"/>
    <x v="999"/>
    <x v="61"/>
    <x v="2"/>
    <x v="45"/>
    <x v="87"/>
    <x v="4"/>
    <x v="396"/>
    <x v="470"/>
    <x v="0"/>
    <x v="0"/>
    <x v="27"/>
    <x v="1"/>
    <x v="25"/>
  </r>
  <r>
    <x v="40"/>
    <x v="25"/>
    <x v="35"/>
    <x v="1"/>
    <x v="26"/>
    <x v="35"/>
    <x v="35"/>
    <x v="35"/>
    <x v="35"/>
    <x v="0"/>
    <x v="1162"/>
    <x v="1210"/>
    <x v="912"/>
    <x v="108"/>
    <x v="5"/>
    <x v="1000"/>
    <x v="10"/>
    <x v="0"/>
    <x v="0"/>
    <x v="42"/>
    <x v="4"/>
    <x v="155"/>
    <x v="120"/>
    <x v="0"/>
    <x v="0"/>
    <x v="20"/>
    <x v="1"/>
    <x v="26"/>
  </r>
  <r>
    <x v="40"/>
    <x v="0"/>
    <x v="36"/>
    <x v="2"/>
    <x v="0"/>
    <x v="36"/>
    <x v="36"/>
    <x v="36"/>
    <x v="36"/>
    <x v="0"/>
    <x v="1163"/>
    <x v="1211"/>
    <x v="745"/>
    <x v="65"/>
    <x v="86"/>
    <x v="1001"/>
    <x v="19"/>
    <x v="4"/>
    <x v="8"/>
    <x v="51"/>
    <x v="3"/>
    <x v="227"/>
    <x v="254"/>
    <x v="0"/>
    <x v="0"/>
    <x v="7"/>
    <x v="1"/>
    <x v="0"/>
  </r>
  <r>
    <x v="40"/>
    <x v="21"/>
    <x v="37"/>
    <x v="2"/>
    <x v="22"/>
    <x v="37"/>
    <x v="37"/>
    <x v="37"/>
    <x v="37"/>
    <x v="0"/>
    <x v="986"/>
    <x v="1212"/>
    <x v="580"/>
    <x v="394"/>
    <x v="28"/>
    <x v="1002"/>
    <x v="8"/>
    <x v="1"/>
    <x v="9"/>
    <x v="11"/>
    <x v="3"/>
    <x v="42"/>
    <x v="379"/>
    <x v="0"/>
    <x v="0"/>
    <x v="11"/>
    <x v="3"/>
    <x v="22"/>
  </r>
  <r>
    <x v="40"/>
    <x v="26"/>
    <x v="38"/>
    <x v="1"/>
    <x v="27"/>
    <x v="38"/>
    <x v="38"/>
    <x v="38"/>
    <x v="38"/>
    <x v="0"/>
    <x v="1164"/>
    <x v="1213"/>
    <x v="346"/>
    <x v="467"/>
    <x v="51"/>
    <x v="684"/>
    <x v="20"/>
    <x v="0"/>
    <x v="11"/>
    <x v="22"/>
    <x v="2"/>
    <x v="125"/>
    <x v="430"/>
    <x v="0"/>
    <x v="0"/>
    <x v="0"/>
    <x v="1"/>
    <x v="27"/>
  </r>
  <r>
    <x v="40"/>
    <x v="27"/>
    <x v="39"/>
    <x v="1"/>
    <x v="28"/>
    <x v="39"/>
    <x v="39"/>
    <x v="39"/>
    <x v="39"/>
    <x v="0"/>
    <x v="1165"/>
    <x v="1214"/>
    <x v="913"/>
    <x v="297"/>
    <x v="41"/>
    <x v="862"/>
    <x v="128"/>
    <x v="0"/>
    <x v="171"/>
    <x v="54"/>
    <x v="4"/>
    <x v="45"/>
    <x v="471"/>
    <x v="0"/>
    <x v="0"/>
    <x v="11"/>
    <x v="29"/>
    <x v="28"/>
  </r>
  <r>
    <x v="40"/>
    <x v="38"/>
    <x v="40"/>
    <x v="1"/>
    <x v="29"/>
    <x v="40"/>
    <x v="40"/>
    <x v="40"/>
    <x v="40"/>
    <x v="0"/>
    <x v="1166"/>
    <x v="1215"/>
    <x v="896"/>
    <x v="487"/>
    <x v="21"/>
    <x v="1003"/>
    <x v="79"/>
    <x v="0"/>
    <x v="2"/>
    <x v="2"/>
    <x v="2"/>
    <x v="291"/>
    <x v="102"/>
    <x v="0"/>
    <x v="0"/>
    <x v="2"/>
    <x v="1"/>
    <x v="29"/>
  </r>
  <r>
    <x v="40"/>
    <x v="29"/>
    <x v="41"/>
    <x v="1"/>
    <x v="30"/>
    <x v="41"/>
    <x v="41"/>
    <x v="41"/>
    <x v="41"/>
    <x v="0"/>
    <x v="360"/>
    <x v="1216"/>
    <x v="914"/>
    <x v="448"/>
    <x v="43"/>
    <x v="1004"/>
    <x v="54"/>
    <x v="0"/>
    <x v="27"/>
    <x v="14"/>
    <x v="2"/>
    <x v="135"/>
    <x v="159"/>
    <x v="0"/>
    <x v="0"/>
    <x v="2"/>
    <x v="0"/>
    <x v="30"/>
  </r>
  <r>
    <x v="40"/>
    <x v="30"/>
    <x v="42"/>
    <x v="1"/>
    <x v="31"/>
    <x v="42"/>
    <x v="42"/>
    <x v="42"/>
    <x v="42"/>
    <x v="0"/>
    <x v="1167"/>
    <x v="1217"/>
    <x v="915"/>
    <x v="279"/>
    <x v="27"/>
    <x v="67"/>
    <x v="92"/>
    <x v="0"/>
    <x v="13"/>
    <x v="0"/>
    <x v="2"/>
    <x v="121"/>
    <x v="131"/>
    <x v="0"/>
    <x v="0"/>
    <x v="0"/>
    <x v="1"/>
    <x v="31"/>
  </r>
  <r>
    <x v="40"/>
    <x v="31"/>
    <x v="43"/>
    <x v="1"/>
    <x v="32"/>
    <x v="43"/>
    <x v="43"/>
    <x v="43"/>
    <x v="43"/>
    <x v="0"/>
    <x v="1168"/>
    <x v="1218"/>
    <x v="65"/>
    <x v="180"/>
    <x v="31"/>
    <x v="1005"/>
    <x v="38"/>
    <x v="1"/>
    <x v="62"/>
    <x v="14"/>
    <x v="0"/>
    <x v="294"/>
    <x v="470"/>
    <x v="0"/>
    <x v="0"/>
    <x v="13"/>
    <x v="17"/>
    <x v="32"/>
  </r>
  <r>
    <x v="40"/>
    <x v="32"/>
    <x v="44"/>
    <x v="1"/>
    <x v="33"/>
    <x v="44"/>
    <x v="44"/>
    <x v="44"/>
    <x v="44"/>
    <x v="0"/>
    <x v="1169"/>
    <x v="1219"/>
    <x v="916"/>
    <x v="454"/>
    <x v="31"/>
    <x v="832"/>
    <x v="54"/>
    <x v="1"/>
    <x v="117"/>
    <x v="66"/>
    <x v="3"/>
    <x v="111"/>
    <x v="463"/>
    <x v="0"/>
    <x v="0"/>
    <x v="11"/>
    <x v="2"/>
    <x v="33"/>
  </r>
  <r>
    <x v="40"/>
    <x v="33"/>
    <x v="45"/>
    <x v="1"/>
    <x v="34"/>
    <x v="45"/>
    <x v="45"/>
    <x v="45"/>
    <x v="45"/>
    <x v="0"/>
    <x v="1170"/>
    <x v="1220"/>
    <x v="917"/>
    <x v="246"/>
    <x v="51"/>
    <x v="1006"/>
    <x v="19"/>
    <x v="0"/>
    <x v="21"/>
    <x v="9"/>
    <x v="1"/>
    <x v="93"/>
    <x v="472"/>
    <x v="0"/>
    <x v="0"/>
    <x v="7"/>
    <x v="1"/>
    <x v="34"/>
  </r>
  <r>
    <x v="40"/>
    <x v="34"/>
    <x v="46"/>
    <x v="1"/>
    <x v="35"/>
    <x v="46"/>
    <x v="46"/>
    <x v="46"/>
    <x v="46"/>
    <x v="0"/>
    <x v="1171"/>
    <x v="1221"/>
    <x v="918"/>
    <x v="424"/>
    <x v="2"/>
    <x v="1007"/>
    <x v="80"/>
    <x v="0"/>
    <x v="33"/>
    <x v="42"/>
    <x v="4"/>
    <x v="213"/>
    <x v="151"/>
    <x v="0"/>
    <x v="0"/>
    <x v="0"/>
    <x v="1"/>
    <x v="35"/>
  </r>
  <r>
    <x v="40"/>
    <x v="23"/>
    <x v="48"/>
    <x v="2"/>
    <x v="24"/>
    <x v="47"/>
    <x v="47"/>
    <x v="47"/>
    <x v="47"/>
    <x v="0"/>
    <x v="1172"/>
    <x v="1222"/>
    <x v="919"/>
    <x v="450"/>
    <x v="16"/>
    <x v="1008"/>
    <x v="278"/>
    <x v="0"/>
    <x v="96"/>
    <x v="38"/>
    <x v="3"/>
    <x v="397"/>
    <x v="463"/>
    <x v="0"/>
    <x v="0"/>
    <x v="3"/>
    <x v="1"/>
    <x v="24"/>
  </r>
  <r>
    <x v="40"/>
    <x v="33"/>
    <x v="50"/>
    <x v="2"/>
    <x v="34"/>
    <x v="48"/>
    <x v="48"/>
    <x v="48"/>
    <x v="48"/>
    <x v="0"/>
    <x v="1173"/>
    <x v="1223"/>
    <x v="633"/>
    <x v="488"/>
    <x v="112"/>
    <x v="1009"/>
    <x v="279"/>
    <x v="4"/>
    <x v="4"/>
    <x v="44"/>
    <x v="2"/>
    <x v="398"/>
    <x v="452"/>
    <x v="0"/>
    <x v="0"/>
    <x v="10"/>
    <x v="0"/>
    <x v="34"/>
  </r>
  <r>
    <x v="40"/>
    <x v="30"/>
    <x v="51"/>
    <x v="2"/>
    <x v="31"/>
    <x v="49"/>
    <x v="49"/>
    <x v="49"/>
    <x v="49"/>
    <x v="0"/>
    <x v="1174"/>
    <x v="1224"/>
    <x v="814"/>
    <x v="174"/>
    <x v="150"/>
    <x v="1010"/>
    <x v="119"/>
    <x v="0"/>
    <x v="48"/>
    <x v="14"/>
    <x v="4"/>
    <x v="379"/>
    <x v="328"/>
    <x v="0"/>
    <x v="0"/>
    <x v="0"/>
    <x v="14"/>
    <x v="31"/>
  </r>
  <r>
    <x v="40"/>
    <x v="38"/>
    <x v="53"/>
    <x v="2"/>
    <x v="29"/>
    <x v="50"/>
    <x v="50"/>
    <x v="50"/>
    <x v="50"/>
    <x v="0"/>
    <x v="699"/>
    <x v="1225"/>
    <x v="198"/>
    <x v="202"/>
    <x v="96"/>
    <x v="1011"/>
    <x v="10"/>
    <x v="0"/>
    <x v="60"/>
    <x v="37"/>
    <x v="4"/>
    <x v="106"/>
    <x v="446"/>
    <x v="0"/>
    <x v="0"/>
    <x v="0"/>
    <x v="8"/>
    <x v="29"/>
  </r>
  <r>
    <x v="40"/>
    <x v="44"/>
    <x v="61"/>
    <x v="1"/>
    <x v="41"/>
    <x v="58"/>
    <x v="58"/>
    <x v="58"/>
    <x v="58"/>
    <x v="0"/>
    <x v="1175"/>
    <x v="1226"/>
    <x v="67"/>
    <x v="246"/>
    <x v="11"/>
    <x v="581"/>
    <x v="64"/>
    <x v="1"/>
    <x v="64"/>
    <x v="36"/>
    <x v="4"/>
    <x v="258"/>
    <x v="171"/>
    <x v="0"/>
    <x v="0"/>
    <x v="0"/>
    <x v="1"/>
    <x v="41"/>
  </r>
  <r>
    <x v="40"/>
    <x v="45"/>
    <x v="62"/>
    <x v="1"/>
    <x v="42"/>
    <x v="59"/>
    <x v="59"/>
    <x v="59"/>
    <x v="59"/>
    <x v="0"/>
    <x v="1176"/>
    <x v="1227"/>
    <x v="920"/>
    <x v="153"/>
    <x v="40"/>
    <x v="5"/>
    <x v="203"/>
    <x v="4"/>
    <x v="69"/>
    <x v="83"/>
    <x v="13"/>
    <x v="333"/>
    <x v="473"/>
    <x v="0"/>
    <x v="0"/>
    <x v="13"/>
    <x v="1"/>
    <x v="42"/>
  </r>
  <r>
    <x v="41"/>
    <x v="3"/>
    <x v="4"/>
    <x v="1"/>
    <x v="3"/>
    <x v="4"/>
    <x v="4"/>
    <x v="4"/>
    <x v="4"/>
    <x v="0"/>
    <x v="1177"/>
    <x v="1228"/>
    <x v="503"/>
    <x v="69"/>
    <x v="47"/>
    <x v="1012"/>
    <x v="90"/>
    <x v="0"/>
    <x v="1"/>
    <x v="0"/>
    <x v="4"/>
    <x v="80"/>
    <x v="36"/>
    <x v="0"/>
    <x v="0"/>
    <x v="2"/>
    <x v="2"/>
    <x v="3"/>
  </r>
  <r>
    <x v="41"/>
    <x v="7"/>
    <x v="9"/>
    <x v="1"/>
    <x v="7"/>
    <x v="9"/>
    <x v="9"/>
    <x v="9"/>
    <x v="9"/>
    <x v="0"/>
    <x v="1178"/>
    <x v="1229"/>
    <x v="114"/>
    <x v="264"/>
    <x v="97"/>
    <x v="1013"/>
    <x v="105"/>
    <x v="0"/>
    <x v="13"/>
    <x v="32"/>
    <x v="1"/>
    <x v="217"/>
    <x v="299"/>
    <x v="0"/>
    <x v="0"/>
    <x v="2"/>
    <x v="1"/>
    <x v="7"/>
  </r>
  <r>
    <x v="41"/>
    <x v="11"/>
    <x v="13"/>
    <x v="1"/>
    <x v="11"/>
    <x v="13"/>
    <x v="13"/>
    <x v="13"/>
    <x v="13"/>
    <x v="0"/>
    <x v="1179"/>
    <x v="1230"/>
    <x v="377"/>
    <x v="199"/>
    <x v="9"/>
    <x v="1014"/>
    <x v="41"/>
    <x v="0"/>
    <x v="11"/>
    <x v="4"/>
    <x v="2"/>
    <x v="74"/>
    <x v="72"/>
    <x v="0"/>
    <x v="0"/>
    <x v="2"/>
    <x v="1"/>
    <x v="11"/>
  </r>
  <r>
    <x v="41"/>
    <x v="12"/>
    <x v="15"/>
    <x v="1"/>
    <x v="12"/>
    <x v="15"/>
    <x v="15"/>
    <x v="15"/>
    <x v="15"/>
    <x v="0"/>
    <x v="1123"/>
    <x v="1231"/>
    <x v="319"/>
    <x v="485"/>
    <x v="27"/>
    <x v="531"/>
    <x v="69"/>
    <x v="1"/>
    <x v="35"/>
    <x v="2"/>
    <x v="4"/>
    <x v="102"/>
    <x v="66"/>
    <x v="0"/>
    <x v="0"/>
    <x v="2"/>
    <x v="10"/>
    <x v="12"/>
  </r>
  <r>
    <x v="41"/>
    <x v="12"/>
    <x v="17"/>
    <x v="2"/>
    <x v="12"/>
    <x v="17"/>
    <x v="17"/>
    <x v="17"/>
    <x v="17"/>
    <x v="0"/>
    <x v="1180"/>
    <x v="1232"/>
    <x v="523"/>
    <x v="66"/>
    <x v="19"/>
    <x v="730"/>
    <x v="208"/>
    <x v="1"/>
    <x v="172"/>
    <x v="37"/>
    <x v="3"/>
    <x v="302"/>
    <x v="17"/>
    <x v="0"/>
    <x v="0"/>
    <x v="3"/>
    <x v="1"/>
    <x v="12"/>
  </r>
  <r>
    <x v="41"/>
    <x v="11"/>
    <x v="18"/>
    <x v="2"/>
    <x v="11"/>
    <x v="18"/>
    <x v="18"/>
    <x v="18"/>
    <x v="18"/>
    <x v="0"/>
    <x v="1181"/>
    <x v="1233"/>
    <x v="921"/>
    <x v="272"/>
    <x v="65"/>
    <x v="1015"/>
    <x v="24"/>
    <x v="0"/>
    <x v="9"/>
    <x v="23"/>
    <x v="4"/>
    <x v="240"/>
    <x v="341"/>
    <x v="0"/>
    <x v="0"/>
    <x v="7"/>
    <x v="0"/>
    <x v="11"/>
  </r>
  <r>
    <x v="41"/>
    <x v="7"/>
    <x v="20"/>
    <x v="2"/>
    <x v="7"/>
    <x v="20"/>
    <x v="20"/>
    <x v="20"/>
    <x v="20"/>
    <x v="0"/>
    <x v="1182"/>
    <x v="1234"/>
    <x v="377"/>
    <x v="372"/>
    <x v="14"/>
    <x v="987"/>
    <x v="50"/>
    <x v="1"/>
    <x v="41"/>
    <x v="33"/>
    <x v="2"/>
    <x v="215"/>
    <x v="139"/>
    <x v="0"/>
    <x v="0"/>
    <x v="21"/>
    <x v="0"/>
    <x v="7"/>
  </r>
  <r>
    <x v="41"/>
    <x v="14"/>
    <x v="23"/>
    <x v="1"/>
    <x v="16"/>
    <x v="23"/>
    <x v="23"/>
    <x v="23"/>
    <x v="23"/>
    <x v="0"/>
    <x v="1183"/>
    <x v="1235"/>
    <x v="112"/>
    <x v="147"/>
    <x v="42"/>
    <x v="619"/>
    <x v="21"/>
    <x v="0"/>
    <x v="77"/>
    <x v="36"/>
    <x v="2"/>
    <x v="150"/>
    <x v="474"/>
    <x v="0"/>
    <x v="0"/>
    <x v="0"/>
    <x v="1"/>
    <x v="16"/>
  </r>
  <r>
    <x v="41"/>
    <x v="16"/>
    <x v="24"/>
    <x v="1"/>
    <x v="17"/>
    <x v="24"/>
    <x v="24"/>
    <x v="24"/>
    <x v="24"/>
    <x v="0"/>
    <x v="1184"/>
    <x v="1236"/>
    <x v="922"/>
    <x v="142"/>
    <x v="9"/>
    <x v="1016"/>
    <x v="68"/>
    <x v="0"/>
    <x v="65"/>
    <x v="27"/>
    <x v="1"/>
    <x v="78"/>
    <x v="475"/>
    <x v="0"/>
    <x v="0"/>
    <x v="7"/>
    <x v="1"/>
    <x v="17"/>
  </r>
  <r>
    <x v="41"/>
    <x v="18"/>
    <x v="26"/>
    <x v="1"/>
    <x v="19"/>
    <x v="26"/>
    <x v="26"/>
    <x v="26"/>
    <x v="26"/>
    <x v="0"/>
    <x v="1185"/>
    <x v="1237"/>
    <x v="867"/>
    <x v="489"/>
    <x v="24"/>
    <x v="187"/>
    <x v="3"/>
    <x v="0"/>
    <x v="32"/>
    <x v="17"/>
    <x v="2"/>
    <x v="164"/>
    <x v="116"/>
    <x v="0"/>
    <x v="0"/>
    <x v="0"/>
    <x v="1"/>
    <x v="19"/>
  </r>
  <r>
    <x v="41"/>
    <x v="20"/>
    <x v="28"/>
    <x v="1"/>
    <x v="21"/>
    <x v="28"/>
    <x v="28"/>
    <x v="28"/>
    <x v="28"/>
    <x v="0"/>
    <x v="1186"/>
    <x v="1238"/>
    <x v="908"/>
    <x v="229"/>
    <x v="68"/>
    <x v="1017"/>
    <x v="82"/>
    <x v="0"/>
    <x v="3"/>
    <x v="17"/>
    <x v="2"/>
    <x v="258"/>
    <x v="232"/>
    <x v="0"/>
    <x v="0"/>
    <x v="0"/>
    <x v="1"/>
    <x v="21"/>
  </r>
  <r>
    <x v="41"/>
    <x v="18"/>
    <x v="29"/>
    <x v="2"/>
    <x v="19"/>
    <x v="29"/>
    <x v="29"/>
    <x v="29"/>
    <x v="29"/>
    <x v="0"/>
    <x v="1187"/>
    <x v="1239"/>
    <x v="923"/>
    <x v="198"/>
    <x v="29"/>
    <x v="1018"/>
    <x v="169"/>
    <x v="0"/>
    <x v="29"/>
    <x v="51"/>
    <x v="2"/>
    <x v="203"/>
    <x v="253"/>
    <x v="0"/>
    <x v="0"/>
    <x v="0"/>
    <x v="1"/>
    <x v="19"/>
  </r>
  <r>
    <x v="41"/>
    <x v="16"/>
    <x v="30"/>
    <x v="2"/>
    <x v="17"/>
    <x v="30"/>
    <x v="30"/>
    <x v="30"/>
    <x v="30"/>
    <x v="0"/>
    <x v="1188"/>
    <x v="1240"/>
    <x v="214"/>
    <x v="156"/>
    <x v="151"/>
    <x v="1019"/>
    <x v="86"/>
    <x v="1"/>
    <x v="35"/>
    <x v="15"/>
    <x v="2"/>
    <x v="44"/>
    <x v="367"/>
    <x v="0"/>
    <x v="0"/>
    <x v="0"/>
    <x v="1"/>
    <x v="17"/>
  </r>
  <r>
    <x v="41"/>
    <x v="21"/>
    <x v="31"/>
    <x v="1"/>
    <x v="22"/>
    <x v="31"/>
    <x v="31"/>
    <x v="31"/>
    <x v="3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2"/>
  </r>
  <r>
    <x v="41"/>
    <x v="23"/>
    <x v="33"/>
    <x v="1"/>
    <x v="24"/>
    <x v="33"/>
    <x v="33"/>
    <x v="33"/>
    <x v="33"/>
    <x v="0"/>
    <x v="1189"/>
    <x v="1241"/>
    <x v="924"/>
    <x v="410"/>
    <x v="42"/>
    <x v="1020"/>
    <x v="178"/>
    <x v="1"/>
    <x v="22"/>
    <x v="55"/>
    <x v="0"/>
    <x v="223"/>
    <x v="269"/>
    <x v="0"/>
    <x v="0"/>
    <x v="11"/>
    <x v="1"/>
    <x v="24"/>
  </r>
  <r>
    <x v="41"/>
    <x v="24"/>
    <x v="34"/>
    <x v="1"/>
    <x v="25"/>
    <x v="34"/>
    <x v="34"/>
    <x v="34"/>
    <x v="34"/>
    <x v="0"/>
    <x v="1190"/>
    <x v="1242"/>
    <x v="925"/>
    <x v="390"/>
    <x v="85"/>
    <x v="1021"/>
    <x v="19"/>
    <x v="0"/>
    <x v="67"/>
    <x v="8"/>
    <x v="4"/>
    <x v="31"/>
    <x v="8"/>
    <x v="0"/>
    <x v="0"/>
    <x v="18"/>
    <x v="1"/>
    <x v="25"/>
  </r>
  <r>
    <x v="41"/>
    <x v="25"/>
    <x v="35"/>
    <x v="1"/>
    <x v="26"/>
    <x v="35"/>
    <x v="35"/>
    <x v="35"/>
    <x v="35"/>
    <x v="0"/>
    <x v="1191"/>
    <x v="1243"/>
    <x v="926"/>
    <x v="424"/>
    <x v="10"/>
    <x v="56"/>
    <x v="81"/>
    <x v="0"/>
    <x v="71"/>
    <x v="36"/>
    <x v="2"/>
    <x v="141"/>
    <x v="46"/>
    <x v="0"/>
    <x v="0"/>
    <x v="10"/>
    <x v="1"/>
    <x v="26"/>
  </r>
  <r>
    <x v="41"/>
    <x v="0"/>
    <x v="36"/>
    <x v="2"/>
    <x v="0"/>
    <x v="36"/>
    <x v="36"/>
    <x v="36"/>
    <x v="36"/>
    <x v="0"/>
    <x v="1192"/>
    <x v="1244"/>
    <x v="296"/>
    <x v="106"/>
    <x v="96"/>
    <x v="1022"/>
    <x v="22"/>
    <x v="0"/>
    <x v="19"/>
    <x v="36"/>
    <x v="4"/>
    <x v="183"/>
    <x v="446"/>
    <x v="0"/>
    <x v="0"/>
    <x v="2"/>
    <x v="1"/>
    <x v="0"/>
  </r>
  <r>
    <x v="41"/>
    <x v="21"/>
    <x v="37"/>
    <x v="2"/>
    <x v="22"/>
    <x v="37"/>
    <x v="37"/>
    <x v="37"/>
    <x v="37"/>
    <x v="0"/>
    <x v="1193"/>
    <x v="1245"/>
    <x v="67"/>
    <x v="258"/>
    <x v="35"/>
    <x v="1023"/>
    <x v="34"/>
    <x v="0"/>
    <x v="27"/>
    <x v="23"/>
    <x v="1"/>
    <x v="206"/>
    <x v="248"/>
    <x v="0"/>
    <x v="0"/>
    <x v="2"/>
    <x v="1"/>
    <x v="22"/>
  </r>
  <r>
    <x v="41"/>
    <x v="26"/>
    <x v="38"/>
    <x v="1"/>
    <x v="27"/>
    <x v="38"/>
    <x v="38"/>
    <x v="38"/>
    <x v="38"/>
    <x v="0"/>
    <x v="1194"/>
    <x v="954"/>
    <x v="861"/>
    <x v="217"/>
    <x v="69"/>
    <x v="1024"/>
    <x v="105"/>
    <x v="0"/>
    <x v="0"/>
    <x v="4"/>
    <x v="2"/>
    <x v="74"/>
    <x v="342"/>
    <x v="0"/>
    <x v="0"/>
    <x v="0"/>
    <x v="1"/>
    <x v="27"/>
  </r>
  <r>
    <x v="41"/>
    <x v="27"/>
    <x v="39"/>
    <x v="1"/>
    <x v="28"/>
    <x v="39"/>
    <x v="39"/>
    <x v="39"/>
    <x v="39"/>
    <x v="0"/>
    <x v="1195"/>
    <x v="1246"/>
    <x v="401"/>
    <x v="227"/>
    <x v="69"/>
    <x v="1025"/>
    <x v="211"/>
    <x v="0"/>
    <x v="108"/>
    <x v="10"/>
    <x v="2"/>
    <x v="66"/>
    <x v="303"/>
    <x v="0"/>
    <x v="0"/>
    <x v="20"/>
    <x v="4"/>
    <x v="28"/>
  </r>
  <r>
    <x v="41"/>
    <x v="38"/>
    <x v="40"/>
    <x v="1"/>
    <x v="29"/>
    <x v="40"/>
    <x v="40"/>
    <x v="40"/>
    <x v="40"/>
    <x v="0"/>
    <x v="1196"/>
    <x v="1247"/>
    <x v="40"/>
    <x v="247"/>
    <x v="87"/>
    <x v="1026"/>
    <x v="2"/>
    <x v="0"/>
    <x v="32"/>
    <x v="0"/>
    <x v="4"/>
    <x v="284"/>
    <x v="315"/>
    <x v="0"/>
    <x v="0"/>
    <x v="0"/>
    <x v="1"/>
    <x v="29"/>
  </r>
  <r>
    <x v="41"/>
    <x v="29"/>
    <x v="41"/>
    <x v="1"/>
    <x v="30"/>
    <x v="41"/>
    <x v="41"/>
    <x v="41"/>
    <x v="41"/>
    <x v="0"/>
    <x v="1197"/>
    <x v="1248"/>
    <x v="629"/>
    <x v="428"/>
    <x v="31"/>
    <x v="1027"/>
    <x v="104"/>
    <x v="1"/>
    <x v="11"/>
    <x v="37"/>
    <x v="2"/>
    <x v="30"/>
    <x v="286"/>
    <x v="0"/>
    <x v="0"/>
    <x v="10"/>
    <x v="1"/>
    <x v="30"/>
  </r>
  <r>
    <x v="41"/>
    <x v="30"/>
    <x v="42"/>
    <x v="1"/>
    <x v="31"/>
    <x v="42"/>
    <x v="42"/>
    <x v="42"/>
    <x v="42"/>
    <x v="0"/>
    <x v="1198"/>
    <x v="1249"/>
    <x v="927"/>
    <x v="419"/>
    <x v="35"/>
    <x v="538"/>
    <x v="39"/>
    <x v="0"/>
    <x v="54"/>
    <x v="0"/>
    <x v="2"/>
    <x v="233"/>
    <x v="146"/>
    <x v="0"/>
    <x v="0"/>
    <x v="0"/>
    <x v="1"/>
    <x v="31"/>
  </r>
  <r>
    <x v="41"/>
    <x v="31"/>
    <x v="43"/>
    <x v="1"/>
    <x v="32"/>
    <x v="43"/>
    <x v="43"/>
    <x v="43"/>
    <x v="43"/>
    <x v="0"/>
    <x v="1199"/>
    <x v="1250"/>
    <x v="878"/>
    <x v="484"/>
    <x v="31"/>
    <x v="1028"/>
    <x v="4"/>
    <x v="1"/>
    <x v="25"/>
    <x v="17"/>
    <x v="4"/>
    <x v="240"/>
    <x v="10"/>
    <x v="0"/>
    <x v="0"/>
    <x v="13"/>
    <x v="2"/>
    <x v="32"/>
  </r>
  <r>
    <x v="41"/>
    <x v="32"/>
    <x v="44"/>
    <x v="1"/>
    <x v="33"/>
    <x v="44"/>
    <x v="44"/>
    <x v="44"/>
    <x v="44"/>
    <x v="0"/>
    <x v="1200"/>
    <x v="1251"/>
    <x v="928"/>
    <x v="291"/>
    <x v="46"/>
    <x v="1029"/>
    <x v="142"/>
    <x v="0"/>
    <x v="7"/>
    <x v="23"/>
    <x v="6"/>
    <x v="123"/>
    <x v="360"/>
    <x v="0"/>
    <x v="0"/>
    <x v="18"/>
    <x v="1"/>
    <x v="33"/>
  </r>
  <r>
    <x v="41"/>
    <x v="33"/>
    <x v="45"/>
    <x v="1"/>
    <x v="34"/>
    <x v="45"/>
    <x v="45"/>
    <x v="45"/>
    <x v="45"/>
    <x v="0"/>
    <x v="1201"/>
    <x v="1252"/>
    <x v="929"/>
    <x v="418"/>
    <x v="69"/>
    <x v="1030"/>
    <x v="29"/>
    <x v="1"/>
    <x v="46"/>
    <x v="51"/>
    <x v="2"/>
    <x v="40"/>
    <x v="466"/>
    <x v="0"/>
    <x v="0"/>
    <x v="2"/>
    <x v="1"/>
    <x v="34"/>
  </r>
  <r>
    <x v="41"/>
    <x v="34"/>
    <x v="46"/>
    <x v="1"/>
    <x v="35"/>
    <x v="46"/>
    <x v="46"/>
    <x v="46"/>
    <x v="46"/>
    <x v="0"/>
    <x v="1202"/>
    <x v="1253"/>
    <x v="930"/>
    <x v="225"/>
    <x v="55"/>
    <x v="513"/>
    <x v="134"/>
    <x v="1"/>
    <x v="77"/>
    <x v="42"/>
    <x v="2"/>
    <x v="121"/>
    <x v="334"/>
    <x v="0"/>
    <x v="0"/>
    <x v="2"/>
    <x v="1"/>
    <x v="35"/>
  </r>
  <r>
    <x v="41"/>
    <x v="23"/>
    <x v="48"/>
    <x v="2"/>
    <x v="24"/>
    <x v="47"/>
    <x v="47"/>
    <x v="47"/>
    <x v="47"/>
    <x v="0"/>
    <x v="1203"/>
    <x v="1254"/>
    <x v="931"/>
    <x v="490"/>
    <x v="10"/>
    <x v="476"/>
    <x v="42"/>
    <x v="0"/>
    <x v="108"/>
    <x v="83"/>
    <x v="1"/>
    <x v="399"/>
    <x v="331"/>
    <x v="0"/>
    <x v="0"/>
    <x v="20"/>
    <x v="1"/>
    <x v="24"/>
  </r>
  <r>
    <x v="41"/>
    <x v="33"/>
    <x v="50"/>
    <x v="2"/>
    <x v="34"/>
    <x v="48"/>
    <x v="48"/>
    <x v="48"/>
    <x v="48"/>
    <x v="0"/>
    <x v="1204"/>
    <x v="1255"/>
    <x v="932"/>
    <x v="491"/>
    <x v="22"/>
    <x v="1031"/>
    <x v="280"/>
    <x v="0"/>
    <x v="50"/>
    <x v="5"/>
    <x v="1"/>
    <x v="400"/>
    <x v="121"/>
    <x v="0"/>
    <x v="0"/>
    <x v="10"/>
    <x v="1"/>
    <x v="34"/>
  </r>
  <r>
    <x v="41"/>
    <x v="30"/>
    <x v="51"/>
    <x v="2"/>
    <x v="31"/>
    <x v="49"/>
    <x v="49"/>
    <x v="49"/>
    <x v="49"/>
    <x v="0"/>
    <x v="1205"/>
    <x v="1256"/>
    <x v="367"/>
    <x v="303"/>
    <x v="58"/>
    <x v="1032"/>
    <x v="37"/>
    <x v="1"/>
    <x v="4"/>
    <x v="14"/>
    <x v="2"/>
    <x v="359"/>
    <x v="109"/>
    <x v="0"/>
    <x v="0"/>
    <x v="0"/>
    <x v="1"/>
    <x v="31"/>
  </r>
  <r>
    <x v="41"/>
    <x v="38"/>
    <x v="53"/>
    <x v="2"/>
    <x v="29"/>
    <x v="50"/>
    <x v="50"/>
    <x v="50"/>
    <x v="50"/>
    <x v="0"/>
    <x v="1206"/>
    <x v="1257"/>
    <x v="850"/>
    <x v="162"/>
    <x v="135"/>
    <x v="1033"/>
    <x v="22"/>
    <x v="0"/>
    <x v="0"/>
    <x v="0"/>
    <x v="1"/>
    <x v="12"/>
    <x v="181"/>
    <x v="0"/>
    <x v="0"/>
    <x v="0"/>
    <x v="1"/>
    <x v="29"/>
  </r>
  <r>
    <x v="41"/>
    <x v="44"/>
    <x v="61"/>
    <x v="1"/>
    <x v="41"/>
    <x v="58"/>
    <x v="58"/>
    <x v="58"/>
    <x v="58"/>
    <x v="0"/>
    <x v="1207"/>
    <x v="1258"/>
    <x v="426"/>
    <x v="294"/>
    <x v="11"/>
    <x v="1020"/>
    <x v="0"/>
    <x v="0"/>
    <x v="66"/>
    <x v="0"/>
    <x v="4"/>
    <x v="242"/>
    <x v="217"/>
    <x v="0"/>
    <x v="0"/>
    <x v="0"/>
    <x v="1"/>
    <x v="41"/>
  </r>
  <r>
    <x v="41"/>
    <x v="45"/>
    <x v="62"/>
    <x v="1"/>
    <x v="42"/>
    <x v="59"/>
    <x v="59"/>
    <x v="59"/>
    <x v="59"/>
    <x v="0"/>
    <x v="1208"/>
    <x v="1259"/>
    <x v="588"/>
    <x v="234"/>
    <x v="38"/>
    <x v="1034"/>
    <x v="192"/>
    <x v="4"/>
    <x v="140"/>
    <x v="89"/>
    <x v="8"/>
    <x v="401"/>
    <x v="476"/>
    <x v="0"/>
    <x v="0"/>
    <x v="21"/>
    <x v="1"/>
    <x v="42"/>
  </r>
  <r>
    <x v="42"/>
    <x v="46"/>
    <x v="63"/>
    <x v="1"/>
    <x v="43"/>
    <x v="60"/>
    <x v="60"/>
    <x v="60"/>
    <x v="60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43"/>
  </r>
  <r>
    <x v="42"/>
    <x v="3"/>
    <x v="4"/>
    <x v="1"/>
    <x v="3"/>
    <x v="4"/>
    <x v="4"/>
    <x v="4"/>
    <x v="4"/>
    <x v="0"/>
    <x v="213"/>
    <x v="1260"/>
    <x v="674"/>
    <x v="405"/>
    <x v="85"/>
    <x v="1035"/>
    <x v="98"/>
    <x v="1"/>
    <x v="51"/>
    <x v="36"/>
    <x v="1"/>
    <x v="80"/>
    <x v="411"/>
    <x v="0"/>
    <x v="0"/>
    <x v="6"/>
    <x v="3"/>
    <x v="3"/>
  </r>
  <r>
    <x v="42"/>
    <x v="47"/>
    <x v="64"/>
    <x v="1"/>
    <x v="44"/>
    <x v="61"/>
    <x v="61"/>
    <x v="61"/>
    <x v="6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44"/>
  </r>
  <r>
    <x v="42"/>
    <x v="7"/>
    <x v="9"/>
    <x v="1"/>
    <x v="7"/>
    <x v="9"/>
    <x v="9"/>
    <x v="9"/>
    <x v="9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7"/>
  </r>
  <r>
    <x v="42"/>
    <x v="11"/>
    <x v="13"/>
    <x v="1"/>
    <x v="11"/>
    <x v="13"/>
    <x v="13"/>
    <x v="13"/>
    <x v="13"/>
    <x v="0"/>
    <x v="1209"/>
    <x v="192"/>
    <x v="933"/>
    <x v="138"/>
    <x v="87"/>
    <x v="379"/>
    <x v="17"/>
    <x v="1"/>
    <x v="13"/>
    <x v="22"/>
    <x v="3"/>
    <x v="127"/>
    <x v="176"/>
    <x v="0"/>
    <x v="0"/>
    <x v="2"/>
    <x v="1"/>
    <x v="11"/>
  </r>
  <r>
    <x v="42"/>
    <x v="48"/>
    <x v="65"/>
    <x v="1"/>
    <x v="45"/>
    <x v="62"/>
    <x v="62"/>
    <x v="62"/>
    <x v="62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45"/>
  </r>
  <r>
    <x v="42"/>
    <x v="12"/>
    <x v="15"/>
    <x v="1"/>
    <x v="12"/>
    <x v="15"/>
    <x v="15"/>
    <x v="15"/>
    <x v="15"/>
    <x v="0"/>
    <x v="96"/>
    <x v="1261"/>
    <x v="912"/>
    <x v="466"/>
    <x v="13"/>
    <x v="1036"/>
    <x v="38"/>
    <x v="0"/>
    <x v="51"/>
    <x v="2"/>
    <x v="4"/>
    <x v="50"/>
    <x v="137"/>
    <x v="0"/>
    <x v="0"/>
    <x v="7"/>
    <x v="1"/>
    <x v="12"/>
  </r>
  <r>
    <x v="42"/>
    <x v="12"/>
    <x v="17"/>
    <x v="2"/>
    <x v="12"/>
    <x v="17"/>
    <x v="17"/>
    <x v="17"/>
    <x v="17"/>
    <x v="0"/>
    <x v="1210"/>
    <x v="1262"/>
    <x v="934"/>
    <x v="29"/>
    <x v="14"/>
    <x v="1037"/>
    <x v="281"/>
    <x v="1"/>
    <x v="173"/>
    <x v="22"/>
    <x v="1"/>
    <x v="402"/>
    <x v="346"/>
    <x v="0"/>
    <x v="0"/>
    <x v="1"/>
    <x v="9"/>
    <x v="12"/>
  </r>
  <r>
    <x v="42"/>
    <x v="11"/>
    <x v="18"/>
    <x v="2"/>
    <x v="11"/>
    <x v="18"/>
    <x v="18"/>
    <x v="18"/>
    <x v="18"/>
    <x v="0"/>
    <x v="1211"/>
    <x v="1263"/>
    <x v="935"/>
    <x v="492"/>
    <x v="89"/>
    <x v="1038"/>
    <x v="55"/>
    <x v="0"/>
    <x v="34"/>
    <x v="42"/>
    <x v="1"/>
    <x v="30"/>
    <x v="477"/>
    <x v="0"/>
    <x v="0"/>
    <x v="2"/>
    <x v="1"/>
    <x v="11"/>
  </r>
  <r>
    <x v="42"/>
    <x v="7"/>
    <x v="20"/>
    <x v="2"/>
    <x v="7"/>
    <x v="20"/>
    <x v="20"/>
    <x v="20"/>
    <x v="20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7"/>
  </r>
  <r>
    <x v="42"/>
    <x v="14"/>
    <x v="23"/>
    <x v="1"/>
    <x v="16"/>
    <x v="23"/>
    <x v="23"/>
    <x v="23"/>
    <x v="23"/>
    <x v="0"/>
    <x v="1212"/>
    <x v="1264"/>
    <x v="792"/>
    <x v="237"/>
    <x v="42"/>
    <x v="667"/>
    <x v="134"/>
    <x v="0"/>
    <x v="33"/>
    <x v="36"/>
    <x v="2"/>
    <x v="121"/>
    <x v="228"/>
    <x v="0"/>
    <x v="0"/>
    <x v="18"/>
    <x v="1"/>
    <x v="16"/>
  </r>
  <r>
    <x v="42"/>
    <x v="16"/>
    <x v="24"/>
    <x v="1"/>
    <x v="17"/>
    <x v="24"/>
    <x v="24"/>
    <x v="24"/>
    <x v="24"/>
    <x v="0"/>
    <x v="1213"/>
    <x v="1265"/>
    <x v="936"/>
    <x v="46"/>
    <x v="1"/>
    <x v="23"/>
    <x v="36"/>
    <x v="0"/>
    <x v="33"/>
    <x v="68"/>
    <x v="2"/>
    <x v="31"/>
    <x v="260"/>
    <x v="0"/>
    <x v="0"/>
    <x v="10"/>
    <x v="1"/>
    <x v="17"/>
  </r>
  <r>
    <x v="42"/>
    <x v="18"/>
    <x v="26"/>
    <x v="1"/>
    <x v="19"/>
    <x v="26"/>
    <x v="26"/>
    <x v="26"/>
    <x v="26"/>
    <x v="0"/>
    <x v="1214"/>
    <x v="1266"/>
    <x v="937"/>
    <x v="493"/>
    <x v="50"/>
    <x v="95"/>
    <x v="105"/>
    <x v="0"/>
    <x v="46"/>
    <x v="36"/>
    <x v="2"/>
    <x v="226"/>
    <x v="145"/>
    <x v="0"/>
    <x v="0"/>
    <x v="0"/>
    <x v="1"/>
    <x v="19"/>
  </r>
  <r>
    <x v="42"/>
    <x v="20"/>
    <x v="28"/>
    <x v="1"/>
    <x v="21"/>
    <x v="28"/>
    <x v="28"/>
    <x v="28"/>
    <x v="28"/>
    <x v="0"/>
    <x v="1215"/>
    <x v="1267"/>
    <x v="219"/>
    <x v="494"/>
    <x v="55"/>
    <x v="1039"/>
    <x v="48"/>
    <x v="0"/>
    <x v="98"/>
    <x v="14"/>
    <x v="2"/>
    <x v="43"/>
    <x v="181"/>
    <x v="0"/>
    <x v="0"/>
    <x v="2"/>
    <x v="1"/>
    <x v="21"/>
  </r>
  <r>
    <x v="42"/>
    <x v="18"/>
    <x v="29"/>
    <x v="2"/>
    <x v="19"/>
    <x v="29"/>
    <x v="29"/>
    <x v="29"/>
    <x v="29"/>
    <x v="0"/>
    <x v="1216"/>
    <x v="1268"/>
    <x v="891"/>
    <x v="324"/>
    <x v="36"/>
    <x v="1040"/>
    <x v="10"/>
    <x v="0"/>
    <x v="18"/>
    <x v="22"/>
    <x v="2"/>
    <x v="217"/>
    <x v="411"/>
    <x v="0"/>
    <x v="0"/>
    <x v="0"/>
    <x v="1"/>
    <x v="19"/>
  </r>
  <r>
    <x v="42"/>
    <x v="16"/>
    <x v="30"/>
    <x v="2"/>
    <x v="17"/>
    <x v="30"/>
    <x v="30"/>
    <x v="30"/>
    <x v="30"/>
    <x v="0"/>
    <x v="1217"/>
    <x v="1269"/>
    <x v="938"/>
    <x v="0"/>
    <x v="53"/>
    <x v="1041"/>
    <x v="86"/>
    <x v="0"/>
    <x v="33"/>
    <x v="11"/>
    <x v="2"/>
    <x v="68"/>
    <x v="432"/>
    <x v="0"/>
    <x v="0"/>
    <x v="0"/>
    <x v="1"/>
    <x v="17"/>
  </r>
  <r>
    <x v="42"/>
    <x v="23"/>
    <x v="33"/>
    <x v="1"/>
    <x v="24"/>
    <x v="33"/>
    <x v="33"/>
    <x v="33"/>
    <x v="33"/>
    <x v="0"/>
    <x v="164"/>
    <x v="1270"/>
    <x v="939"/>
    <x v="458"/>
    <x v="69"/>
    <x v="1042"/>
    <x v="115"/>
    <x v="0"/>
    <x v="55"/>
    <x v="47"/>
    <x v="2"/>
    <x v="134"/>
    <x v="255"/>
    <x v="0"/>
    <x v="0"/>
    <x v="7"/>
    <x v="1"/>
    <x v="24"/>
  </r>
  <r>
    <x v="42"/>
    <x v="24"/>
    <x v="34"/>
    <x v="1"/>
    <x v="25"/>
    <x v="34"/>
    <x v="34"/>
    <x v="34"/>
    <x v="34"/>
    <x v="0"/>
    <x v="1218"/>
    <x v="1271"/>
    <x v="940"/>
    <x v="56"/>
    <x v="133"/>
    <x v="1043"/>
    <x v="37"/>
    <x v="0"/>
    <x v="10"/>
    <x v="8"/>
    <x v="2"/>
    <x v="59"/>
    <x v="163"/>
    <x v="0"/>
    <x v="0"/>
    <x v="23"/>
    <x v="1"/>
    <x v="25"/>
  </r>
  <r>
    <x v="42"/>
    <x v="25"/>
    <x v="35"/>
    <x v="1"/>
    <x v="26"/>
    <x v="35"/>
    <x v="35"/>
    <x v="35"/>
    <x v="35"/>
    <x v="0"/>
    <x v="1219"/>
    <x v="1272"/>
    <x v="941"/>
    <x v="225"/>
    <x v="5"/>
    <x v="984"/>
    <x v="55"/>
    <x v="0"/>
    <x v="27"/>
    <x v="4"/>
    <x v="1"/>
    <x v="12"/>
    <x v="203"/>
    <x v="0"/>
    <x v="0"/>
    <x v="10"/>
    <x v="1"/>
    <x v="26"/>
  </r>
  <r>
    <x v="42"/>
    <x v="0"/>
    <x v="36"/>
    <x v="2"/>
    <x v="0"/>
    <x v="36"/>
    <x v="36"/>
    <x v="36"/>
    <x v="36"/>
    <x v="0"/>
    <x v="1220"/>
    <x v="1273"/>
    <x v="844"/>
    <x v="291"/>
    <x v="132"/>
    <x v="1044"/>
    <x v="19"/>
    <x v="0"/>
    <x v="19"/>
    <x v="17"/>
    <x v="2"/>
    <x v="79"/>
    <x v="447"/>
    <x v="0"/>
    <x v="0"/>
    <x v="0"/>
    <x v="1"/>
    <x v="0"/>
  </r>
  <r>
    <x v="42"/>
    <x v="21"/>
    <x v="37"/>
    <x v="2"/>
    <x v="22"/>
    <x v="37"/>
    <x v="37"/>
    <x v="37"/>
    <x v="37"/>
    <x v="0"/>
    <x v="1221"/>
    <x v="1274"/>
    <x v="18"/>
    <x v="302"/>
    <x v="22"/>
    <x v="1045"/>
    <x v="211"/>
    <x v="3"/>
    <x v="27"/>
    <x v="75"/>
    <x v="4"/>
    <x v="9"/>
    <x v="169"/>
    <x v="0"/>
    <x v="0"/>
    <x v="0"/>
    <x v="1"/>
    <x v="22"/>
  </r>
  <r>
    <x v="42"/>
    <x v="26"/>
    <x v="38"/>
    <x v="1"/>
    <x v="27"/>
    <x v="38"/>
    <x v="38"/>
    <x v="38"/>
    <x v="38"/>
    <x v="0"/>
    <x v="1222"/>
    <x v="1275"/>
    <x v="410"/>
    <x v="255"/>
    <x v="51"/>
    <x v="1046"/>
    <x v="68"/>
    <x v="0"/>
    <x v="29"/>
    <x v="50"/>
    <x v="2"/>
    <x v="76"/>
    <x v="184"/>
    <x v="0"/>
    <x v="0"/>
    <x v="2"/>
    <x v="1"/>
    <x v="27"/>
  </r>
  <r>
    <x v="42"/>
    <x v="27"/>
    <x v="39"/>
    <x v="1"/>
    <x v="28"/>
    <x v="39"/>
    <x v="39"/>
    <x v="39"/>
    <x v="39"/>
    <x v="0"/>
    <x v="1223"/>
    <x v="1276"/>
    <x v="942"/>
    <x v="227"/>
    <x v="101"/>
    <x v="1047"/>
    <x v="60"/>
    <x v="0"/>
    <x v="102"/>
    <x v="55"/>
    <x v="4"/>
    <x v="8"/>
    <x v="434"/>
    <x v="0"/>
    <x v="0"/>
    <x v="10"/>
    <x v="40"/>
    <x v="28"/>
  </r>
  <r>
    <x v="42"/>
    <x v="38"/>
    <x v="40"/>
    <x v="1"/>
    <x v="29"/>
    <x v="40"/>
    <x v="40"/>
    <x v="40"/>
    <x v="40"/>
    <x v="0"/>
    <x v="1224"/>
    <x v="1277"/>
    <x v="943"/>
    <x v="474"/>
    <x v="5"/>
    <x v="985"/>
    <x v="79"/>
    <x v="0"/>
    <x v="2"/>
    <x v="2"/>
    <x v="2"/>
    <x v="291"/>
    <x v="237"/>
    <x v="0"/>
    <x v="0"/>
    <x v="0"/>
    <x v="1"/>
    <x v="29"/>
  </r>
  <r>
    <x v="42"/>
    <x v="29"/>
    <x v="41"/>
    <x v="1"/>
    <x v="30"/>
    <x v="41"/>
    <x v="41"/>
    <x v="41"/>
    <x v="41"/>
    <x v="0"/>
    <x v="1225"/>
    <x v="280"/>
    <x v="944"/>
    <x v="495"/>
    <x v="1"/>
    <x v="343"/>
    <x v="112"/>
    <x v="0"/>
    <x v="60"/>
    <x v="17"/>
    <x v="2"/>
    <x v="31"/>
    <x v="15"/>
    <x v="0"/>
    <x v="0"/>
    <x v="7"/>
    <x v="1"/>
    <x v="30"/>
  </r>
  <r>
    <x v="42"/>
    <x v="30"/>
    <x v="42"/>
    <x v="1"/>
    <x v="31"/>
    <x v="42"/>
    <x v="42"/>
    <x v="42"/>
    <x v="42"/>
    <x v="0"/>
    <x v="1226"/>
    <x v="1278"/>
    <x v="945"/>
    <x v="4"/>
    <x v="6"/>
    <x v="1048"/>
    <x v="71"/>
    <x v="0"/>
    <x v="21"/>
    <x v="2"/>
    <x v="2"/>
    <x v="354"/>
    <x v="193"/>
    <x v="0"/>
    <x v="0"/>
    <x v="2"/>
    <x v="1"/>
    <x v="31"/>
  </r>
  <r>
    <x v="42"/>
    <x v="31"/>
    <x v="43"/>
    <x v="1"/>
    <x v="32"/>
    <x v="43"/>
    <x v="43"/>
    <x v="43"/>
    <x v="43"/>
    <x v="0"/>
    <x v="1227"/>
    <x v="1279"/>
    <x v="946"/>
    <x v="466"/>
    <x v="104"/>
    <x v="1049"/>
    <x v="90"/>
    <x v="1"/>
    <x v="4"/>
    <x v="37"/>
    <x v="1"/>
    <x v="359"/>
    <x v="215"/>
    <x v="0"/>
    <x v="0"/>
    <x v="13"/>
    <x v="11"/>
    <x v="32"/>
  </r>
  <r>
    <x v="42"/>
    <x v="32"/>
    <x v="44"/>
    <x v="1"/>
    <x v="33"/>
    <x v="44"/>
    <x v="44"/>
    <x v="44"/>
    <x v="44"/>
    <x v="0"/>
    <x v="662"/>
    <x v="1280"/>
    <x v="947"/>
    <x v="460"/>
    <x v="97"/>
    <x v="789"/>
    <x v="101"/>
    <x v="1"/>
    <x v="69"/>
    <x v="24"/>
    <x v="5"/>
    <x v="192"/>
    <x v="476"/>
    <x v="0"/>
    <x v="0"/>
    <x v="6"/>
    <x v="0"/>
    <x v="33"/>
  </r>
  <r>
    <x v="42"/>
    <x v="33"/>
    <x v="45"/>
    <x v="1"/>
    <x v="34"/>
    <x v="45"/>
    <x v="45"/>
    <x v="45"/>
    <x v="45"/>
    <x v="0"/>
    <x v="1228"/>
    <x v="1281"/>
    <x v="948"/>
    <x v="314"/>
    <x v="120"/>
    <x v="1050"/>
    <x v="29"/>
    <x v="3"/>
    <x v="66"/>
    <x v="22"/>
    <x v="2"/>
    <x v="24"/>
    <x v="478"/>
    <x v="0"/>
    <x v="0"/>
    <x v="7"/>
    <x v="1"/>
    <x v="34"/>
  </r>
  <r>
    <x v="42"/>
    <x v="34"/>
    <x v="46"/>
    <x v="1"/>
    <x v="35"/>
    <x v="46"/>
    <x v="46"/>
    <x v="46"/>
    <x v="46"/>
    <x v="0"/>
    <x v="1229"/>
    <x v="1282"/>
    <x v="198"/>
    <x v="10"/>
    <x v="30"/>
    <x v="873"/>
    <x v="118"/>
    <x v="0"/>
    <x v="54"/>
    <x v="32"/>
    <x v="4"/>
    <x v="213"/>
    <x v="13"/>
    <x v="0"/>
    <x v="0"/>
    <x v="0"/>
    <x v="1"/>
    <x v="35"/>
  </r>
  <r>
    <x v="42"/>
    <x v="23"/>
    <x v="48"/>
    <x v="2"/>
    <x v="24"/>
    <x v="47"/>
    <x v="47"/>
    <x v="47"/>
    <x v="47"/>
    <x v="0"/>
    <x v="1230"/>
    <x v="1283"/>
    <x v="949"/>
    <x v="183"/>
    <x v="43"/>
    <x v="525"/>
    <x v="282"/>
    <x v="0"/>
    <x v="79"/>
    <x v="81"/>
    <x v="6"/>
    <x v="403"/>
    <x v="414"/>
    <x v="0"/>
    <x v="0"/>
    <x v="10"/>
    <x v="1"/>
    <x v="24"/>
  </r>
  <r>
    <x v="42"/>
    <x v="33"/>
    <x v="50"/>
    <x v="2"/>
    <x v="34"/>
    <x v="48"/>
    <x v="48"/>
    <x v="48"/>
    <x v="48"/>
    <x v="0"/>
    <x v="1231"/>
    <x v="1284"/>
    <x v="950"/>
    <x v="321"/>
    <x v="133"/>
    <x v="1051"/>
    <x v="283"/>
    <x v="3"/>
    <x v="34"/>
    <x v="18"/>
    <x v="0"/>
    <x v="401"/>
    <x v="465"/>
    <x v="0"/>
    <x v="0"/>
    <x v="7"/>
    <x v="0"/>
    <x v="34"/>
  </r>
  <r>
    <x v="42"/>
    <x v="30"/>
    <x v="51"/>
    <x v="2"/>
    <x v="31"/>
    <x v="49"/>
    <x v="49"/>
    <x v="49"/>
    <x v="49"/>
    <x v="0"/>
    <x v="1232"/>
    <x v="1285"/>
    <x v="229"/>
    <x v="305"/>
    <x v="152"/>
    <x v="1052"/>
    <x v="40"/>
    <x v="0"/>
    <x v="82"/>
    <x v="17"/>
    <x v="4"/>
    <x v="51"/>
    <x v="447"/>
    <x v="0"/>
    <x v="0"/>
    <x v="2"/>
    <x v="11"/>
    <x v="31"/>
  </r>
  <r>
    <x v="42"/>
    <x v="38"/>
    <x v="53"/>
    <x v="2"/>
    <x v="29"/>
    <x v="50"/>
    <x v="50"/>
    <x v="50"/>
    <x v="50"/>
    <x v="0"/>
    <x v="1233"/>
    <x v="1286"/>
    <x v="887"/>
    <x v="32"/>
    <x v="113"/>
    <x v="1053"/>
    <x v="55"/>
    <x v="0"/>
    <x v="36"/>
    <x v="17"/>
    <x v="2"/>
    <x v="190"/>
    <x v="203"/>
    <x v="0"/>
    <x v="0"/>
    <x v="7"/>
    <x v="1"/>
    <x v="29"/>
  </r>
  <r>
    <x v="42"/>
    <x v="44"/>
    <x v="61"/>
    <x v="1"/>
    <x v="41"/>
    <x v="58"/>
    <x v="58"/>
    <x v="58"/>
    <x v="58"/>
    <x v="0"/>
    <x v="1234"/>
    <x v="1287"/>
    <x v="151"/>
    <x v="426"/>
    <x v="49"/>
    <x v="1054"/>
    <x v="105"/>
    <x v="0"/>
    <x v="66"/>
    <x v="17"/>
    <x v="4"/>
    <x v="3"/>
    <x v="479"/>
    <x v="0"/>
    <x v="0"/>
    <x v="0"/>
    <x v="1"/>
    <x v="41"/>
  </r>
  <r>
    <x v="42"/>
    <x v="45"/>
    <x v="62"/>
    <x v="1"/>
    <x v="42"/>
    <x v="59"/>
    <x v="59"/>
    <x v="59"/>
    <x v="59"/>
    <x v="0"/>
    <x v="1235"/>
    <x v="1288"/>
    <x v="951"/>
    <x v="407"/>
    <x v="60"/>
    <x v="1055"/>
    <x v="284"/>
    <x v="4"/>
    <x v="174"/>
    <x v="58"/>
    <x v="12"/>
    <x v="404"/>
    <x v="427"/>
    <x v="0"/>
    <x v="0"/>
    <x v="3"/>
    <x v="0"/>
    <x v="42"/>
  </r>
  <r>
    <x v="43"/>
    <x v="3"/>
    <x v="4"/>
    <x v="1"/>
    <x v="3"/>
    <x v="4"/>
    <x v="4"/>
    <x v="4"/>
    <x v="4"/>
    <x v="0"/>
    <x v="1236"/>
    <x v="1289"/>
    <x v="952"/>
    <x v="364"/>
    <x v="68"/>
    <x v="934"/>
    <x v="41"/>
    <x v="0"/>
    <x v="1"/>
    <x v="0"/>
    <x v="4"/>
    <x v="142"/>
    <x v="50"/>
    <x v="0"/>
    <x v="0"/>
    <x v="20"/>
    <x v="3"/>
    <x v="3"/>
  </r>
  <r>
    <x v="43"/>
    <x v="11"/>
    <x v="13"/>
    <x v="1"/>
    <x v="11"/>
    <x v="13"/>
    <x v="13"/>
    <x v="13"/>
    <x v="13"/>
    <x v="0"/>
    <x v="1237"/>
    <x v="1290"/>
    <x v="953"/>
    <x v="268"/>
    <x v="31"/>
    <x v="1056"/>
    <x v="29"/>
    <x v="0"/>
    <x v="1"/>
    <x v="42"/>
    <x v="1"/>
    <x v="185"/>
    <x v="421"/>
    <x v="0"/>
    <x v="0"/>
    <x v="7"/>
    <x v="1"/>
    <x v="11"/>
  </r>
  <r>
    <x v="43"/>
    <x v="12"/>
    <x v="15"/>
    <x v="1"/>
    <x v="12"/>
    <x v="15"/>
    <x v="15"/>
    <x v="15"/>
    <x v="15"/>
    <x v="0"/>
    <x v="1238"/>
    <x v="1291"/>
    <x v="537"/>
    <x v="496"/>
    <x v="15"/>
    <x v="289"/>
    <x v="70"/>
    <x v="1"/>
    <x v="50"/>
    <x v="0"/>
    <x v="4"/>
    <x v="31"/>
    <x v="274"/>
    <x v="0"/>
    <x v="0"/>
    <x v="10"/>
    <x v="1"/>
    <x v="12"/>
  </r>
  <r>
    <x v="43"/>
    <x v="12"/>
    <x v="17"/>
    <x v="2"/>
    <x v="12"/>
    <x v="17"/>
    <x v="17"/>
    <x v="17"/>
    <x v="17"/>
    <x v="0"/>
    <x v="1239"/>
    <x v="1292"/>
    <x v="388"/>
    <x v="405"/>
    <x v="19"/>
    <x v="31"/>
    <x v="142"/>
    <x v="0"/>
    <x v="104"/>
    <x v="17"/>
    <x v="1"/>
    <x v="13"/>
    <x v="346"/>
    <x v="0"/>
    <x v="0"/>
    <x v="11"/>
    <x v="1"/>
    <x v="12"/>
  </r>
  <r>
    <x v="43"/>
    <x v="11"/>
    <x v="18"/>
    <x v="2"/>
    <x v="11"/>
    <x v="18"/>
    <x v="18"/>
    <x v="18"/>
    <x v="18"/>
    <x v="0"/>
    <x v="1240"/>
    <x v="1293"/>
    <x v="777"/>
    <x v="361"/>
    <x v="15"/>
    <x v="1057"/>
    <x v="100"/>
    <x v="0"/>
    <x v="65"/>
    <x v="14"/>
    <x v="2"/>
    <x v="176"/>
    <x v="212"/>
    <x v="0"/>
    <x v="0"/>
    <x v="0"/>
    <x v="1"/>
    <x v="11"/>
  </r>
  <r>
    <x v="43"/>
    <x v="14"/>
    <x v="23"/>
    <x v="1"/>
    <x v="16"/>
    <x v="23"/>
    <x v="23"/>
    <x v="23"/>
    <x v="23"/>
    <x v="0"/>
    <x v="1241"/>
    <x v="1294"/>
    <x v="954"/>
    <x v="432"/>
    <x v="9"/>
    <x v="1058"/>
    <x v="123"/>
    <x v="0"/>
    <x v="40"/>
    <x v="68"/>
    <x v="2"/>
    <x v="405"/>
    <x v="264"/>
    <x v="0"/>
    <x v="0"/>
    <x v="1"/>
    <x v="1"/>
    <x v="16"/>
  </r>
  <r>
    <x v="43"/>
    <x v="16"/>
    <x v="24"/>
    <x v="1"/>
    <x v="17"/>
    <x v="24"/>
    <x v="24"/>
    <x v="24"/>
    <x v="24"/>
    <x v="0"/>
    <x v="1242"/>
    <x v="1295"/>
    <x v="713"/>
    <x v="202"/>
    <x v="43"/>
    <x v="1059"/>
    <x v="69"/>
    <x v="0"/>
    <x v="0"/>
    <x v="42"/>
    <x v="2"/>
    <x v="76"/>
    <x v="480"/>
    <x v="0"/>
    <x v="0"/>
    <x v="0"/>
    <x v="1"/>
    <x v="17"/>
  </r>
  <r>
    <x v="43"/>
    <x v="18"/>
    <x v="26"/>
    <x v="1"/>
    <x v="19"/>
    <x v="26"/>
    <x v="26"/>
    <x v="26"/>
    <x v="26"/>
    <x v="0"/>
    <x v="1243"/>
    <x v="1296"/>
    <x v="955"/>
    <x v="269"/>
    <x v="42"/>
    <x v="440"/>
    <x v="169"/>
    <x v="0"/>
    <x v="98"/>
    <x v="37"/>
    <x v="2"/>
    <x v="80"/>
    <x v="401"/>
    <x v="0"/>
    <x v="0"/>
    <x v="2"/>
    <x v="1"/>
    <x v="19"/>
  </r>
  <r>
    <x v="43"/>
    <x v="20"/>
    <x v="28"/>
    <x v="1"/>
    <x v="21"/>
    <x v="28"/>
    <x v="28"/>
    <x v="28"/>
    <x v="28"/>
    <x v="0"/>
    <x v="1244"/>
    <x v="1297"/>
    <x v="881"/>
    <x v="480"/>
    <x v="9"/>
    <x v="1060"/>
    <x v="21"/>
    <x v="0"/>
    <x v="98"/>
    <x v="17"/>
    <x v="2"/>
    <x v="176"/>
    <x v="66"/>
    <x v="0"/>
    <x v="0"/>
    <x v="0"/>
    <x v="1"/>
    <x v="21"/>
  </r>
  <r>
    <x v="43"/>
    <x v="18"/>
    <x v="29"/>
    <x v="2"/>
    <x v="19"/>
    <x v="29"/>
    <x v="29"/>
    <x v="29"/>
    <x v="29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9"/>
  </r>
  <r>
    <x v="43"/>
    <x v="23"/>
    <x v="33"/>
    <x v="1"/>
    <x v="24"/>
    <x v="33"/>
    <x v="33"/>
    <x v="33"/>
    <x v="33"/>
    <x v="0"/>
    <x v="1245"/>
    <x v="1298"/>
    <x v="956"/>
    <x v="233"/>
    <x v="69"/>
    <x v="1061"/>
    <x v="119"/>
    <x v="0"/>
    <x v="87"/>
    <x v="87"/>
    <x v="3"/>
    <x v="228"/>
    <x v="156"/>
    <x v="0"/>
    <x v="0"/>
    <x v="0"/>
    <x v="1"/>
    <x v="24"/>
  </r>
  <r>
    <x v="43"/>
    <x v="24"/>
    <x v="34"/>
    <x v="1"/>
    <x v="25"/>
    <x v="34"/>
    <x v="34"/>
    <x v="34"/>
    <x v="34"/>
    <x v="0"/>
    <x v="1246"/>
    <x v="1299"/>
    <x v="957"/>
    <x v="57"/>
    <x v="5"/>
    <x v="1062"/>
    <x v="94"/>
    <x v="1"/>
    <x v="41"/>
    <x v="15"/>
    <x v="3"/>
    <x v="219"/>
    <x v="253"/>
    <x v="0"/>
    <x v="0"/>
    <x v="21"/>
    <x v="1"/>
    <x v="25"/>
  </r>
  <r>
    <x v="43"/>
    <x v="25"/>
    <x v="35"/>
    <x v="1"/>
    <x v="26"/>
    <x v="35"/>
    <x v="35"/>
    <x v="35"/>
    <x v="35"/>
    <x v="0"/>
    <x v="1247"/>
    <x v="1300"/>
    <x v="69"/>
    <x v="110"/>
    <x v="5"/>
    <x v="1063"/>
    <x v="70"/>
    <x v="0"/>
    <x v="88"/>
    <x v="36"/>
    <x v="4"/>
    <x v="33"/>
    <x v="55"/>
    <x v="0"/>
    <x v="0"/>
    <x v="18"/>
    <x v="1"/>
    <x v="26"/>
  </r>
  <r>
    <x v="43"/>
    <x v="26"/>
    <x v="38"/>
    <x v="1"/>
    <x v="27"/>
    <x v="38"/>
    <x v="38"/>
    <x v="38"/>
    <x v="38"/>
    <x v="0"/>
    <x v="1248"/>
    <x v="1301"/>
    <x v="317"/>
    <x v="322"/>
    <x v="62"/>
    <x v="1036"/>
    <x v="9"/>
    <x v="1"/>
    <x v="8"/>
    <x v="75"/>
    <x v="0"/>
    <x v="167"/>
    <x v="236"/>
    <x v="1"/>
    <x v="8"/>
    <x v="2"/>
    <x v="0"/>
    <x v="27"/>
  </r>
  <r>
    <x v="43"/>
    <x v="27"/>
    <x v="39"/>
    <x v="1"/>
    <x v="28"/>
    <x v="39"/>
    <x v="39"/>
    <x v="39"/>
    <x v="39"/>
    <x v="0"/>
    <x v="1249"/>
    <x v="1302"/>
    <x v="958"/>
    <x v="497"/>
    <x v="60"/>
    <x v="633"/>
    <x v="54"/>
    <x v="0"/>
    <x v="97"/>
    <x v="71"/>
    <x v="11"/>
    <x v="66"/>
    <x v="85"/>
    <x v="0"/>
    <x v="0"/>
    <x v="3"/>
    <x v="23"/>
    <x v="28"/>
  </r>
  <r>
    <x v="43"/>
    <x v="38"/>
    <x v="40"/>
    <x v="1"/>
    <x v="29"/>
    <x v="40"/>
    <x v="40"/>
    <x v="40"/>
    <x v="40"/>
    <x v="0"/>
    <x v="1250"/>
    <x v="1303"/>
    <x v="943"/>
    <x v="368"/>
    <x v="9"/>
    <x v="508"/>
    <x v="2"/>
    <x v="0"/>
    <x v="32"/>
    <x v="2"/>
    <x v="2"/>
    <x v="291"/>
    <x v="117"/>
    <x v="0"/>
    <x v="0"/>
    <x v="0"/>
    <x v="1"/>
    <x v="29"/>
  </r>
  <r>
    <x v="43"/>
    <x v="29"/>
    <x v="41"/>
    <x v="1"/>
    <x v="30"/>
    <x v="41"/>
    <x v="41"/>
    <x v="41"/>
    <x v="41"/>
    <x v="0"/>
    <x v="1251"/>
    <x v="1304"/>
    <x v="959"/>
    <x v="498"/>
    <x v="71"/>
    <x v="17"/>
    <x v="56"/>
    <x v="0"/>
    <x v="20"/>
    <x v="17"/>
    <x v="2"/>
    <x v="139"/>
    <x v="202"/>
    <x v="0"/>
    <x v="0"/>
    <x v="0"/>
    <x v="1"/>
    <x v="30"/>
  </r>
  <r>
    <x v="43"/>
    <x v="30"/>
    <x v="42"/>
    <x v="1"/>
    <x v="31"/>
    <x v="42"/>
    <x v="42"/>
    <x v="42"/>
    <x v="42"/>
    <x v="0"/>
    <x v="1252"/>
    <x v="1305"/>
    <x v="647"/>
    <x v="363"/>
    <x v="19"/>
    <x v="513"/>
    <x v="100"/>
    <x v="1"/>
    <x v="54"/>
    <x v="2"/>
    <x v="2"/>
    <x v="60"/>
    <x v="267"/>
    <x v="0"/>
    <x v="0"/>
    <x v="2"/>
    <x v="17"/>
    <x v="31"/>
  </r>
  <r>
    <x v="43"/>
    <x v="31"/>
    <x v="43"/>
    <x v="1"/>
    <x v="32"/>
    <x v="43"/>
    <x v="43"/>
    <x v="43"/>
    <x v="43"/>
    <x v="0"/>
    <x v="1253"/>
    <x v="1306"/>
    <x v="69"/>
    <x v="99"/>
    <x v="5"/>
    <x v="467"/>
    <x v="29"/>
    <x v="0"/>
    <x v="58"/>
    <x v="2"/>
    <x v="1"/>
    <x v="38"/>
    <x v="211"/>
    <x v="0"/>
    <x v="0"/>
    <x v="11"/>
    <x v="3"/>
    <x v="32"/>
  </r>
  <r>
    <x v="43"/>
    <x v="32"/>
    <x v="44"/>
    <x v="1"/>
    <x v="33"/>
    <x v="44"/>
    <x v="44"/>
    <x v="44"/>
    <x v="44"/>
    <x v="0"/>
    <x v="1254"/>
    <x v="1307"/>
    <x v="693"/>
    <x v="235"/>
    <x v="5"/>
    <x v="1064"/>
    <x v="172"/>
    <x v="0"/>
    <x v="80"/>
    <x v="53"/>
    <x v="1"/>
    <x v="224"/>
    <x v="347"/>
    <x v="0"/>
    <x v="0"/>
    <x v="13"/>
    <x v="3"/>
    <x v="33"/>
  </r>
  <r>
    <x v="43"/>
    <x v="33"/>
    <x v="45"/>
    <x v="1"/>
    <x v="34"/>
    <x v="45"/>
    <x v="45"/>
    <x v="45"/>
    <x v="45"/>
    <x v="0"/>
    <x v="1255"/>
    <x v="1308"/>
    <x v="960"/>
    <x v="212"/>
    <x v="114"/>
    <x v="1065"/>
    <x v="17"/>
    <x v="0"/>
    <x v="54"/>
    <x v="42"/>
    <x v="2"/>
    <x v="56"/>
    <x v="481"/>
    <x v="0"/>
    <x v="0"/>
    <x v="0"/>
    <x v="1"/>
    <x v="34"/>
  </r>
  <r>
    <x v="43"/>
    <x v="34"/>
    <x v="46"/>
    <x v="1"/>
    <x v="35"/>
    <x v="46"/>
    <x v="46"/>
    <x v="46"/>
    <x v="46"/>
    <x v="0"/>
    <x v="1256"/>
    <x v="1309"/>
    <x v="526"/>
    <x v="303"/>
    <x v="22"/>
    <x v="22"/>
    <x v="100"/>
    <x v="0"/>
    <x v="54"/>
    <x v="4"/>
    <x v="2"/>
    <x v="164"/>
    <x v="176"/>
    <x v="0"/>
    <x v="0"/>
    <x v="0"/>
    <x v="1"/>
    <x v="35"/>
  </r>
  <r>
    <x v="43"/>
    <x v="23"/>
    <x v="48"/>
    <x v="2"/>
    <x v="24"/>
    <x v="47"/>
    <x v="47"/>
    <x v="47"/>
    <x v="47"/>
    <x v="0"/>
    <x v="1257"/>
    <x v="1310"/>
    <x v="69"/>
    <x v="499"/>
    <x v="62"/>
    <x v="1066"/>
    <x v="169"/>
    <x v="0"/>
    <x v="34"/>
    <x v="32"/>
    <x v="4"/>
    <x v="299"/>
    <x v="482"/>
    <x v="0"/>
    <x v="0"/>
    <x v="2"/>
    <x v="1"/>
    <x v="24"/>
  </r>
  <r>
    <x v="43"/>
    <x v="33"/>
    <x v="50"/>
    <x v="2"/>
    <x v="34"/>
    <x v="48"/>
    <x v="48"/>
    <x v="48"/>
    <x v="48"/>
    <x v="0"/>
    <x v="1258"/>
    <x v="1311"/>
    <x v="660"/>
    <x v="500"/>
    <x v="49"/>
    <x v="1067"/>
    <x v="237"/>
    <x v="0"/>
    <x v="29"/>
    <x v="50"/>
    <x v="1"/>
    <x v="25"/>
    <x v="347"/>
    <x v="0"/>
    <x v="0"/>
    <x v="0"/>
    <x v="0"/>
    <x v="34"/>
  </r>
  <r>
    <x v="43"/>
    <x v="30"/>
    <x v="51"/>
    <x v="2"/>
    <x v="31"/>
    <x v="49"/>
    <x v="49"/>
    <x v="49"/>
    <x v="49"/>
    <x v="0"/>
    <x v="1259"/>
    <x v="1312"/>
    <x v="823"/>
    <x v="351"/>
    <x v="124"/>
    <x v="1068"/>
    <x v="64"/>
    <x v="0"/>
    <x v="65"/>
    <x v="0"/>
    <x v="1"/>
    <x v="0"/>
    <x v="283"/>
    <x v="0"/>
    <x v="0"/>
    <x v="10"/>
    <x v="1"/>
    <x v="31"/>
  </r>
  <r>
    <x v="43"/>
    <x v="38"/>
    <x v="53"/>
    <x v="2"/>
    <x v="29"/>
    <x v="50"/>
    <x v="50"/>
    <x v="50"/>
    <x v="50"/>
    <x v="0"/>
    <x v="1260"/>
    <x v="1313"/>
    <x v="961"/>
    <x v="213"/>
    <x v="75"/>
    <x v="1069"/>
    <x v="64"/>
    <x v="0"/>
    <x v="98"/>
    <x v="2"/>
    <x v="2"/>
    <x v="3"/>
    <x v="345"/>
    <x v="0"/>
    <x v="0"/>
    <x v="2"/>
    <x v="1"/>
    <x v="29"/>
  </r>
  <r>
    <x v="43"/>
    <x v="44"/>
    <x v="61"/>
    <x v="1"/>
    <x v="41"/>
    <x v="58"/>
    <x v="58"/>
    <x v="58"/>
    <x v="58"/>
    <x v="0"/>
    <x v="1261"/>
    <x v="1314"/>
    <x v="651"/>
    <x v="121"/>
    <x v="11"/>
    <x v="523"/>
    <x v="20"/>
    <x v="1"/>
    <x v="32"/>
    <x v="37"/>
    <x v="1"/>
    <x v="213"/>
    <x v="251"/>
    <x v="0"/>
    <x v="0"/>
    <x v="0"/>
    <x v="1"/>
    <x v="41"/>
  </r>
  <r>
    <x v="43"/>
    <x v="45"/>
    <x v="62"/>
    <x v="1"/>
    <x v="42"/>
    <x v="59"/>
    <x v="59"/>
    <x v="59"/>
    <x v="59"/>
    <x v="0"/>
    <x v="1262"/>
    <x v="1315"/>
    <x v="962"/>
    <x v="399"/>
    <x v="101"/>
    <x v="331"/>
    <x v="199"/>
    <x v="4"/>
    <x v="148"/>
    <x v="68"/>
    <x v="16"/>
    <x v="369"/>
    <x v="88"/>
    <x v="0"/>
    <x v="0"/>
    <x v="20"/>
    <x v="0"/>
    <x v="42"/>
  </r>
  <r>
    <x v="43"/>
    <x v="49"/>
    <x v="66"/>
    <x v="1"/>
    <x v="46"/>
    <x v="63"/>
    <x v="63"/>
    <x v="63"/>
    <x v="63"/>
    <x v="0"/>
    <x v="1263"/>
    <x v="1316"/>
    <x v="963"/>
    <x v="400"/>
    <x v="102"/>
    <x v="1070"/>
    <x v="161"/>
    <x v="1"/>
    <x v="67"/>
    <x v="60"/>
    <x v="4"/>
    <x v="350"/>
    <x v="114"/>
    <x v="0"/>
    <x v="0"/>
    <x v="3"/>
    <x v="1"/>
    <x v="46"/>
  </r>
  <r>
    <x v="43"/>
    <x v="50"/>
    <x v="67"/>
    <x v="1"/>
    <x v="47"/>
    <x v="64"/>
    <x v="64"/>
    <x v="64"/>
    <x v="64"/>
    <x v="0"/>
    <x v="1264"/>
    <x v="1317"/>
    <x v="712"/>
    <x v="444"/>
    <x v="6"/>
    <x v="1071"/>
    <x v="82"/>
    <x v="0"/>
    <x v="66"/>
    <x v="0"/>
    <x v="2"/>
    <x v="176"/>
    <x v="483"/>
    <x v="0"/>
    <x v="0"/>
    <x v="0"/>
    <x v="1"/>
    <x v="47"/>
  </r>
  <r>
    <x v="43"/>
    <x v="51"/>
    <x v="68"/>
    <x v="1"/>
    <x v="48"/>
    <x v="65"/>
    <x v="65"/>
    <x v="65"/>
    <x v="65"/>
    <x v="0"/>
    <x v="1265"/>
    <x v="1318"/>
    <x v="964"/>
    <x v="501"/>
    <x v="105"/>
    <x v="1072"/>
    <x v="163"/>
    <x v="0"/>
    <x v="36"/>
    <x v="9"/>
    <x v="3"/>
    <x v="316"/>
    <x v="484"/>
    <x v="0"/>
    <x v="0"/>
    <x v="18"/>
    <x v="1"/>
    <x v="48"/>
  </r>
  <r>
    <x v="44"/>
    <x v="3"/>
    <x v="4"/>
    <x v="1"/>
    <x v="3"/>
    <x v="4"/>
    <x v="4"/>
    <x v="4"/>
    <x v="4"/>
    <x v="0"/>
    <x v="1266"/>
    <x v="1319"/>
    <x v="965"/>
    <x v="139"/>
    <x v="56"/>
    <x v="444"/>
    <x v="31"/>
    <x v="0"/>
    <x v="36"/>
    <x v="14"/>
    <x v="4"/>
    <x v="106"/>
    <x v="336"/>
    <x v="0"/>
    <x v="0"/>
    <x v="10"/>
    <x v="2"/>
    <x v="3"/>
  </r>
  <r>
    <x v="44"/>
    <x v="11"/>
    <x v="13"/>
    <x v="1"/>
    <x v="11"/>
    <x v="13"/>
    <x v="13"/>
    <x v="13"/>
    <x v="13"/>
    <x v="0"/>
    <x v="913"/>
    <x v="1320"/>
    <x v="953"/>
    <x v="162"/>
    <x v="30"/>
    <x v="1073"/>
    <x v="69"/>
    <x v="0"/>
    <x v="10"/>
    <x v="22"/>
    <x v="2"/>
    <x v="190"/>
    <x v="211"/>
    <x v="0"/>
    <x v="0"/>
    <x v="7"/>
    <x v="1"/>
    <x v="11"/>
  </r>
  <r>
    <x v="44"/>
    <x v="12"/>
    <x v="15"/>
    <x v="1"/>
    <x v="12"/>
    <x v="15"/>
    <x v="15"/>
    <x v="15"/>
    <x v="15"/>
    <x v="0"/>
    <x v="1267"/>
    <x v="1321"/>
    <x v="272"/>
    <x v="196"/>
    <x v="13"/>
    <x v="1074"/>
    <x v="38"/>
    <x v="0"/>
    <x v="36"/>
    <x v="0"/>
    <x v="2"/>
    <x v="12"/>
    <x v="477"/>
    <x v="0"/>
    <x v="0"/>
    <x v="10"/>
    <x v="11"/>
    <x v="12"/>
  </r>
  <r>
    <x v="44"/>
    <x v="14"/>
    <x v="23"/>
    <x v="1"/>
    <x v="16"/>
    <x v="23"/>
    <x v="23"/>
    <x v="23"/>
    <x v="23"/>
    <x v="0"/>
    <x v="1268"/>
    <x v="1322"/>
    <x v="966"/>
    <x v="2"/>
    <x v="46"/>
    <x v="1075"/>
    <x v="178"/>
    <x v="1"/>
    <x v="100"/>
    <x v="13"/>
    <x v="1"/>
    <x v="275"/>
    <x v="135"/>
    <x v="0"/>
    <x v="0"/>
    <x v="21"/>
    <x v="1"/>
    <x v="16"/>
  </r>
  <r>
    <x v="44"/>
    <x v="16"/>
    <x v="24"/>
    <x v="1"/>
    <x v="17"/>
    <x v="24"/>
    <x v="24"/>
    <x v="24"/>
    <x v="24"/>
    <x v="0"/>
    <x v="1269"/>
    <x v="1323"/>
    <x v="173"/>
    <x v="167"/>
    <x v="31"/>
    <x v="1076"/>
    <x v="90"/>
    <x v="0"/>
    <x v="21"/>
    <x v="32"/>
    <x v="4"/>
    <x v="185"/>
    <x v="485"/>
    <x v="0"/>
    <x v="0"/>
    <x v="2"/>
    <x v="1"/>
    <x v="17"/>
  </r>
  <r>
    <x v="44"/>
    <x v="18"/>
    <x v="26"/>
    <x v="1"/>
    <x v="19"/>
    <x v="26"/>
    <x v="26"/>
    <x v="26"/>
    <x v="26"/>
    <x v="0"/>
    <x v="23"/>
    <x v="1324"/>
    <x v="967"/>
    <x v="502"/>
    <x v="42"/>
    <x v="1077"/>
    <x v="38"/>
    <x v="0"/>
    <x v="54"/>
    <x v="17"/>
    <x v="4"/>
    <x v="125"/>
    <x v="486"/>
    <x v="0"/>
    <x v="0"/>
    <x v="0"/>
    <x v="1"/>
    <x v="19"/>
  </r>
  <r>
    <x v="44"/>
    <x v="20"/>
    <x v="28"/>
    <x v="1"/>
    <x v="21"/>
    <x v="28"/>
    <x v="28"/>
    <x v="28"/>
    <x v="28"/>
    <x v="0"/>
    <x v="1270"/>
    <x v="1325"/>
    <x v="217"/>
    <x v="427"/>
    <x v="68"/>
    <x v="1078"/>
    <x v="31"/>
    <x v="0"/>
    <x v="77"/>
    <x v="14"/>
    <x v="1"/>
    <x v="43"/>
    <x v="69"/>
    <x v="0"/>
    <x v="0"/>
    <x v="0"/>
    <x v="1"/>
    <x v="21"/>
  </r>
  <r>
    <x v="44"/>
    <x v="23"/>
    <x v="33"/>
    <x v="1"/>
    <x v="24"/>
    <x v="33"/>
    <x v="33"/>
    <x v="33"/>
    <x v="33"/>
    <x v="0"/>
    <x v="1271"/>
    <x v="1326"/>
    <x v="968"/>
    <x v="352"/>
    <x v="60"/>
    <x v="1079"/>
    <x v="63"/>
    <x v="0"/>
    <x v="58"/>
    <x v="80"/>
    <x v="2"/>
    <x v="289"/>
    <x v="146"/>
    <x v="0"/>
    <x v="0"/>
    <x v="10"/>
    <x v="1"/>
    <x v="24"/>
  </r>
  <r>
    <x v="44"/>
    <x v="24"/>
    <x v="34"/>
    <x v="1"/>
    <x v="25"/>
    <x v="34"/>
    <x v="34"/>
    <x v="34"/>
    <x v="34"/>
    <x v="0"/>
    <x v="1272"/>
    <x v="1327"/>
    <x v="414"/>
    <x v="67"/>
    <x v="16"/>
    <x v="1080"/>
    <x v="36"/>
    <x v="0"/>
    <x v="78"/>
    <x v="50"/>
    <x v="1"/>
    <x v="59"/>
    <x v="207"/>
    <x v="0"/>
    <x v="0"/>
    <x v="22"/>
    <x v="1"/>
    <x v="25"/>
  </r>
  <r>
    <x v="44"/>
    <x v="25"/>
    <x v="35"/>
    <x v="1"/>
    <x v="26"/>
    <x v="35"/>
    <x v="35"/>
    <x v="35"/>
    <x v="35"/>
    <x v="0"/>
    <x v="1273"/>
    <x v="1328"/>
    <x v="322"/>
    <x v="68"/>
    <x v="30"/>
    <x v="1081"/>
    <x v="53"/>
    <x v="0"/>
    <x v="3"/>
    <x v="37"/>
    <x v="4"/>
    <x v="125"/>
    <x v="238"/>
    <x v="0"/>
    <x v="0"/>
    <x v="7"/>
    <x v="1"/>
    <x v="26"/>
  </r>
  <r>
    <x v="44"/>
    <x v="26"/>
    <x v="38"/>
    <x v="1"/>
    <x v="27"/>
    <x v="38"/>
    <x v="38"/>
    <x v="38"/>
    <x v="38"/>
    <x v="0"/>
    <x v="1274"/>
    <x v="1329"/>
    <x v="969"/>
    <x v="243"/>
    <x v="102"/>
    <x v="1034"/>
    <x v="50"/>
    <x v="0"/>
    <x v="48"/>
    <x v="39"/>
    <x v="4"/>
    <x v="313"/>
    <x v="278"/>
    <x v="2"/>
    <x v="10"/>
    <x v="2"/>
    <x v="1"/>
    <x v="27"/>
  </r>
  <r>
    <x v="44"/>
    <x v="27"/>
    <x v="39"/>
    <x v="1"/>
    <x v="28"/>
    <x v="39"/>
    <x v="39"/>
    <x v="39"/>
    <x v="39"/>
    <x v="0"/>
    <x v="1275"/>
    <x v="1330"/>
    <x v="970"/>
    <x v="476"/>
    <x v="108"/>
    <x v="1082"/>
    <x v="40"/>
    <x v="0"/>
    <x v="22"/>
    <x v="58"/>
    <x v="0"/>
    <x v="289"/>
    <x v="364"/>
    <x v="0"/>
    <x v="0"/>
    <x v="8"/>
    <x v="7"/>
    <x v="28"/>
  </r>
  <r>
    <x v="44"/>
    <x v="38"/>
    <x v="40"/>
    <x v="1"/>
    <x v="29"/>
    <x v="40"/>
    <x v="40"/>
    <x v="40"/>
    <x v="40"/>
    <x v="0"/>
    <x v="1276"/>
    <x v="1331"/>
    <x v="753"/>
    <x v="338"/>
    <x v="66"/>
    <x v="1083"/>
    <x v="103"/>
    <x v="0"/>
    <x v="54"/>
    <x v="0"/>
    <x v="2"/>
    <x v="136"/>
    <x v="487"/>
    <x v="0"/>
    <x v="0"/>
    <x v="0"/>
    <x v="1"/>
    <x v="29"/>
  </r>
  <r>
    <x v="44"/>
    <x v="29"/>
    <x v="41"/>
    <x v="1"/>
    <x v="30"/>
    <x v="41"/>
    <x v="41"/>
    <x v="41"/>
    <x v="41"/>
    <x v="0"/>
    <x v="1277"/>
    <x v="1332"/>
    <x v="971"/>
    <x v="503"/>
    <x v="23"/>
    <x v="346"/>
    <x v="1"/>
    <x v="0"/>
    <x v="29"/>
    <x v="0"/>
    <x v="4"/>
    <x v="58"/>
    <x v="188"/>
    <x v="0"/>
    <x v="0"/>
    <x v="10"/>
    <x v="1"/>
    <x v="30"/>
  </r>
  <r>
    <x v="44"/>
    <x v="30"/>
    <x v="42"/>
    <x v="1"/>
    <x v="31"/>
    <x v="42"/>
    <x v="42"/>
    <x v="42"/>
    <x v="42"/>
    <x v="0"/>
    <x v="1278"/>
    <x v="1333"/>
    <x v="972"/>
    <x v="386"/>
    <x v="74"/>
    <x v="1084"/>
    <x v="0"/>
    <x v="0"/>
    <x v="33"/>
    <x v="2"/>
    <x v="4"/>
    <x v="22"/>
    <x v="212"/>
    <x v="0"/>
    <x v="0"/>
    <x v="11"/>
    <x v="3"/>
    <x v="31"/>
  </r>
  <r>
    <x v="44"/>
    <x v="31"/>
    <x v="43"/>
    <x v="1"/>
    <x v="32"/>
    <x v="43"/>
    <x v="43"/>
    <x v="43"/>
    <x v="43"/>
    <x v="0"/>
    <x v="1279"/>
    <x v="1334"/>
    <x v="973"/>
    <x v="504"/>
    <x v="10"/>
    <x v="271"/>
    <x v="90"/>
    <x v="0"/>
    <x v="34"/>
    <x v="14"/>
    <x v="1"/>
    <x v="39"/>
    <x v="41"/>
    <x v="0"/>
    <x v="0"/>
    <x v="0"/>
    <x v="8"/>
    <x v="32"/>
  </r>
  <r>
    <x v="44"/>
    <x v="32"/>
    <x v="44"/>
    <x v="1"/>
    <x v="33"/>
    <x v="44"/>
    <x v="44"/>
    <x v="44"/>
    <x v="44"/>
    <x v="0"/>
    <x v="1280"/>
    <x v="1335"/>
    <x v="769"/>
    <x v="38"/>
    <x v="112"/>
    <x v="1085"/>
    <x v="180"/>
    <x v="0"/>
    <x v="69"/>
    <x v="68"/>
    <x v="5"/>
    <x v="272"/>
    <x v="333"/>
    <x v="0"/>
    <x v="0"/>
    <x v="6"/>
    <x v="16"/>
    <x v="33"/>
  </r>
  <r>
    <x v="44"/>
    <x v="33"/>
    <x v="45"/>
    <x v="1"/>
    <x v="34"/>
    <x v="45"/>
    <x v="45"/>
    <x v="45"/>
    <x v="45"/>
    <x v="0"/>
    <x v="1281"/>
    <x v="1336"/>
    <x v="974"/>
    <x v="237"/>
    <x v="108"/>
    <x v="549"/>
    <x v="98"/>
    <x v="0"/>
    <x v="64"/>
    <x v="14"/>
    <x v="2"/>
    <x v="213"/>
    <x v="488"/>
    <x v="0"/>
    <x v="0"/>
    <x v="2"/>
    <x v="1"/>
    <x v="34"/>
  </r>
  <r>
    <x v="44"/>
    <x v="34"/>
    <x v="46"/>
    <x v="1"/>
    <x v="35"/>
    <x v="46"/>
    <x v="46"/>
    <x v="46"/>
    <x v="46"/>
    <x v="0"/>
    <x v="1282"/>
    <x v="1337"/>
    <x v="792"/>
    <x v="239"/>
    <x v="33"/>
    <x v="389"/>
    <x v="80"/>
    <x v="0"/>
    <x v="65"/>
    <x v="32"/>
    <x v="2"/>
    <x v="213"/>
    <x v="6"/>
    <x v="0"/>
    <x v="0"/>
    <x v="2"/>
    <x v="0"/>
    <x v="35"/>
  </r>
  <r>
    <x v="44"/>
    <x v="44"/>
    <x v="61"/>
    <x v="1"/>
    <x v="41"/>
    <x v="58"/>
    <x v="58"/>
    <x v="58"/>
    <x v="58"/>
    <x v="0"/>
    <x v="1102"/>
    <x v="1338"/>
    <x v="975"/>
    <x v="145"/>
    <x v="49"/>
    <x v="1086"/>
    <x v="105"/>
    <x v="4"/>
    <x v="77"/>
    <x v="42"/>
    <x v="0"/>
    <x v="74"/>
    <x v="157"/>
    <x v="0"/>
    <x v="0"/>
    <x v="0"/>
    <x v="0"/>
    <x v="41"/>
  </r>
  <r>
    <x v="44"/>
    <x v="45"/>
    <x v="62"/>
    <x v="1"/>
    <x v="42"/>
    <x v="59"/>
    <x v="59"/>
    <x v="59"/>
    <x v="59"/>
    <x v="0"/>
    <x v="1283"/>
    <x v="1339"/>
    <x v="976"/>
    <x v="399"/>
    <x v="101"/>
    <x v="1087"/>
    <x v="285"/>
    <x v="6"/>
    <x v="172"/>
    <x v="11"/>
    <x v="9"/>
    <x v="406"/>
    <x v="379"/>
    <x v="0"/>
    <x v="0"/>
    <x v="18"/>
    <x v="0"/>
    <x v="42"/>
  </r>
  <r>
    <x v="44"/>
    <x v="49"/>
    <x v="66"/>
    <x v="1"/>
    <x v="46"/>
    <x v="63"/>
    <x v="63"/>
    <x v="63"/>
    <x v="63"/>
    <x v="0"/>
    <x v="1284"/>
    <x v="1340"/>
    <x v="977"/>
    <x v="379"/>
    <x v="76"/>
    <x v="1088"/>
    <x v="185"/>
    <x v="1"/>
    <x v="67"/>
    <x v="89"/>
    <x v="2"/>
    <x v="16"/>
    <x v="231"/>
    <x v="0"/>
    <x v="0"/>
    <x v="5"/>
    <x v="1"/>
    <x v="46"/>
  </r>
  <r>
    <x v="44"/>
    <x v="50"/>
    <x v="67"/>
    <x v="1"/>
    <x v="47"/>
    <x v="64"/>
    <x v="64"/>
    <x v="64"/>
    <x v="64"/>
    <x v="0"/>
    <x v="1285"/>
    <x v="1341"/>
    <x v="293"/>
    <x v="160"/>
    <x v="30"/>
    <x v="1089"/>
    <x v="237"/>
    <x v="0"/>
    <x v="65"/>
    <x v="42"/>
    <x v="2"/>
    <x v="20"/>
    <x v="489"/>
    <x v="1"/>
    <x v="6"/>
    <x v="2"/>
    <x v="1"/>
    <x v="47"/>
  </r>
  <r>
    <x v="44"/>
    <x v="51"/>
    <x v="68"/>
    <x v="1"/>
    <x v="48"/>
    <x v="65"/>
    <x v="65"/>
    <x v="65"/>
    <x v="65"/>
    <x v="0"/>
    <x v="1286"/>
    <x v="1342"/>
    <x v="978"/>
    <x v="505"/>
    <x v="120"/>
    <x v="729"/>
    <x v="116"/>
    <x v="4"/>
    <x v="78"/>
    <x v="87"/>
    <x v="1"/>
    <x v="48"/>
    <x v="490"/>
    <x v="0"/>
    <x v="0"/>
    <x v="2"/>
    <x v="1"/>
    <x v="48"/>
  </r>
  <r>
    <x v="45"/>
    <x v="3"/>
    <x v="4"/>
    <x v="1"/>
    <x v="3"/>
    <x v="4"/>
    <x v="4"/>
    <x v="4"/>
    <x v="4"/>
    <x v="0"/>
    <x v="1287"/>
    <x v="1343"/>
    <x v="814"/>
    <x v="276"/>
    <x v="13"/>
    <x v="598"/>
    <x v="98"/>
    <x v="0"/>
    <x v="36"/>
    <x v="2"/>
    <x v="4"/>
    <x v="217"/>
    <x v="468"/>
    <x v="0"/>
    <x v="0"/>
    <x v="2"/>
    <x v="1"/>
    <x v="3"/>
  </r>
  <r>
    <x v="45"/>
    <x v="11"/>
    <x v="13"/>
    <x v="1"/>
    <x v="11"/>
    <x v="13"/>
    <x v="13"/>
    <x v="13"/>
    <x v="13"/>
    <x v="0"/>
    <x v="1288"/>
    <x v="1344"/>
    <x v="941"/>
    <x v="141"/>
    <x v="10"/>
    <x v="1090"/>
    <x v="4"/>
    <x v="0"/>
    <x v="1"/>
    <x v="36"/>
    <x v="2"/>
    <x v="187"/>
    <x v="163"/>
    <x v="0"/>
    <x v="0"/>
    <x v="2"/>
    <x v="1"/>
    <x v="11"/>
  </r>
  <r>
    <x v="45"/>
    <x v="12"/>
    <x v="15"/>
    <x v="1"/>
    <x v="12"/>
    <x v="15"/>
    <x v="15"/>
    <x v="15"/>
    <x v="15"/>
    <x v="0"/>
    <x v="1289"/>
    <x v="1345"/>
    <x v="450"/>
    <x v="114"/>
    <x v="85"/>
    <x v="1091"/>
    <x v="68"/>
    <x v="1"/>
    <x v="90"/>
    <x v="2"/>
    <x v="1"/>
    <x v="94"/>
    <x v="491"/>
    <x v="0"/>
    <x v="0"/>
    <x v="7"/>
    <x v="17"/>
    <x v="12"/>
  </r>
  <r>
    <x v="45"/>
    <x v="14"/>
    <x v="23"/>
    <x v="1"/>
    <x v="16"/>
    <x v="23"/>
    <x v="23"/>
    <x v="23"/>
    <x v="23"/>
    <x v="0"/>
    <x v="1290"/>
    <x v="1346"/>
    <x v="979"/>
    <x v="155"/>
    <x v="46"/>
    <x v="1092"/>
    <x v="161"/>
    <x v="0"/>
    <x v="137"/>
    <x v="13"/>
    <x v="3"/>
    <x v="367"/>
    <x v="36"/>
    <x v="0"/>
    <x v="0"/>
    <x v="4"/>
    <x v="1"/>
    <x v="16"/>
  </r>
  <r>
    <x v="45"/>
    <x v="16"/>
    <x v="24"/>
    <x v="1"/>
    <x v="17"/>
    <x v="24"/>
    <x v="24"/>
    <x v="24"/>
    <x v="24"/>
    <x v="0"/>
    <x v="1291"/>
    <x v="1347"/>
    <x v="559"/>
    <x v="136"/>
    <x v="112"/>
    <x v="1093"/>
    <x v="105"/>
    <x v="0"/>
    <x v="18"/>
    <x v="31"/>
    <x v="3"/>
    <x v="76"/>
    <x v="210"/>
    <x v="0"/>
    <x v="0"/>
    <x v="7"/>
    <x v="1"/>
    <x v="17"/>
  </r>
  <r>
    <x v="45"/>
    <x v="18"/>
    <x v="26"/>
    <x v="1"/>
    <x v="19"/>
    <x v="26"/>
    <x v="26"/>
    <x v="26"/>
    <x v="26"/>
    <x v="0"/>
    <x v="1292"/>
    <x v="1348"/>
    <x v="980"/>
    <x v="201"/>
    <x v="81"/>
    <x v="354"/>
    <x v="152"/>
    <x v="0"/>
    <x v="18"/>
    <x v="36"/>
    <x v="2"/>
    <x v="4"/>
    <x v="492"/>
    <x v="0"/>
    <x v="0"/>
    <x v="2"/>
    <x v="1"/>
    <x v="19"/>
  </r>
  <r>
    <x v="45"/>
    <x v="20"/>
    <x v="28"/>
    <x v="1"/>
    <x v="21"/>
    <x v="28"/>
    <x v="28"/>
    <x v="28"/>
    <x v="28"/>
    <x v="0"/>
    <x v="1293"/>
    <x v="1349"/>
    <x v="981"/>
    <x v="480"/>
    <x v="9"/>
    <x v="1094"/>
    <x v="64"/>
    <x v="0"/>
    <x v="46"/>
    <x v="0"/>
    <x v="2"/>
    <x v="285"/>
    <x v="55"/>
    <x v="0"/>
    <x v="0"/>
    <x v="0"/>
    <x v="1"/>
    <x v="21"/>
  </r>
  <r>
    <x v="45"/>
    <x v="23"/>
    <x v="33"/>
    <x v="1"/>
    <x v="24"/>
    <x v="33"/>
    <x v="33"/>
    <x v="33"/>
    <x v="33"/>
    <x v="0"/>
    <x v="1294"/>
    <x v="1350"/>
    <x v="490"/>
    <x v="506"/>
    <x v="69"/>
    <x v="69"/>
    <x v="68"/>
    <x v="0"/>
    <x v="98"/>
    <x v="50"/>
    <x v="3"/>
    <x v="125"/>
    <x v="248"/>
    <x v="0"/>
    <x v="0"/>
    <x v="0"/>
    <x v="1"/>
    <x v="24"/>
  </r>
  <r>
    <x v="45"/>
    <x v="24"/>
    <x v="34"/>
    <x v="1"/>
    <x v="25"/>
    <x v="34"/>
    <x v="34"/>
    <x v="34"/>
    <x v="34"/>
    <x v="0"/>
    <x v="1295"/>
    <x v="1351"/>
    <x v="982"/>
    <x v="155"/>
    <x v="87"/>
    <x v="1095"/>
    <x v="37"/>
    <x v="4"/>
    <x v="22"/>
    <x v="32"/>
    <x v="4"/>
    <x v="49"/>
    <x v="226"/>
    <x v="0"/>
    <x v="0"/>
    <x v="7"/>
    <x v="1"/>
    <x v="25"/>
  </r>
  <r>
    <x v="45"/>
    <x v="25"/>
    <x v="35"/>
    <x v="1"/>
    <x v="26"/>
    <x v="35"/>
    <x v="35"/>
    <x v="35"/>
    <x v="35"/>
    <x v="0"/>
    <x v="1296"/>
    <x v="1352"/>
    <x v="322"/>
    <x v="142"/>
    <x v="30"/>
    <x v="436"/>
    <x v="38"/>
    <x v="0"/>
    <x v="11"/>
    <x v="42"/>
    <x v="2"/>
    <x v="11"/>
    <x v="404"/>
    <x v="0"/>
    <x v="0"/>
    <x v="0"/>
    <x v="1"/>
    <x v="26"/>
  </r>
  <r>
    <x v="45"/>
    <x v="26"/>
    <x v="38"/>
    <x v="1"/>
    <x v="27"/>
    <x v="38"/>
    <x v="38"/>
    <x v="38"/>
    <x v="38"/>
    <x v="0"/>
    <x v="1297"/>
    <x v="1353"/>
    <x v="637"/>
    <x v="130"/>
    <x v="1"/>
    <x v="81"/>
    <x v="77"/>
    <x v="1"/>
    <x v="121"/>
    <x v="53"/>
    <x v="3"/>
    <x v="336"/>
    <x v="94"/>
    <x v="1"/>
    <x v="3"/>
    <x v="10"/>
    <x v="1"/>
    <x v="27"/>
  </r>
  <r>
    <x v="45"/>
    <x v="27"/>
    <x v="39"/>
    <x v="1"/>
    <x v="28"/>
    <x v="39"/>
    <x v="39"/>
    <x v="39"/>
    <x v="39"/>
    <x v="0"/>
    <x v="1298"/>
    <x v="1354"/>
    <x v="983"/>
    <x v="507"/>
    <x v="60"/>
    <x v="1096"/>
    <x v="45"/>
    <x v="1"/>
    <x v="120"/>
    <x v="89"/>
    <x v="5"/>
    <x v="407"/>
    <x v="281"/>
    <x v="0"/>
    <x v="0"/>
    <x v="0"/>
    <x v="14"/>
    <x v="28"/>
  </r>
  <r>
    <x v="45"/>
    <x v="38"/>
    <x v="40"/>
    <x v="1"/>
    <x v="29"/>
    <x v="40"/>
    <x v="40"/>
    <x v="40"/>
    <x v="40"/>
    <x v="0"/>
    <x v="1299"/>
    <x v="1355"/>
    <x v="927"/>
    <x v="15"/>
    <x v="44"/>
    <x v="1097"/>
    <x v="134"/>
    <x v="0"/>
    <x v="64"/>
    <x v="2"/>
    <x v="2"/>
    <x v="233"/>
    <x v="103"/>
    <x v="0"/>
    <x v="0"/>
    <x v="0"/>
    <x v="0"/>
    <x v="29"/>
  </r>
  <r>
    <x v="45"/>
    <x v="29"/>
    <x v="41"/>
    <x v="1"/>
    <x v="30"/>
    <x v="41"/>
    <x v="41"/>
    <x v="41"/>
    <x v="41"/>
    <x v="0"/>
    <x v="1300"/>
    <x v="1356"/>
    <x v="984"/>
    <x v="300"/>
    <x v="23"/>
    <x v="1098"/>
    <x v="94"/>
    <x v="0"/>
    <x v="1"/>
    <x v="0"/>
    <x v="4"/>
    <x v="207"/>
    <x v="290"/>
    <x v="0"/>
    <x v="0"/>
    <x v="10"/>
    <x v="2"/>
    <x v="30"/>
  </r>
  <r>
    <x v="45"/>
    <x v="30"/>
    <x v="42"/>
    <x v="1"/>
    <x v="31"/>
    <x v="42"/>
    <x v="42"/>
    <x v="42"/>
    <x v="42"/>
    <x v="0"/>
    <x v="1301"/>
    <x v="1357"/>
    <x v="985"/>
    <x v="129"/>
    <x v="25"/>
    <x v="1099"/>
    <x v="82"/>
    <x v="1"/>
    <x v="29"/>
    <x v="0"/>
    <x v="4"/>
    <x v="0"/>
    <x v="149"/>
    <x v="0"/>
    <x v="0"/>
    <x v="7"/>
    <x v="1"/>
    <x v="31"/>
  </r>
  <r>
    <x v="45"/>
    <x v="31"/>
    <x v="43"/>
    <x v="1"/>
    <x v="32"/>
    <x v="43"/>
    <x v="43"/>
    <x v="43"/>
    <x v="43"/>
    <x v="0"/>
    <x v="1302"/>
    <x v="948"/>
    <x v="740"/>
    <x v="140"/>
    <x v="5"/>
    <x v="1100"/>
    <x v="70"/>
    <x v="0"/>
    <x v="78"/>
    <x v="14"/>
    <x v="2"/>
    <x v="11"/>
    <x v="301"/>
    <x v="0"/>
    <x v="0"/>
    <x v="10"/>
    <x v="3"/>
    <x v="32"/>
  </r>
  <r>
    <x v="45"/>
    <x v="32"/>
    <x v="44"/>
    <x v="1"/>
    <x v="33"/>
    <x v="44"/>
    <x v="44"/>
    <x v="44"/>
    <x v="44"/>
    <x v="0"/>
    <x v="1303"/>
    <x v="1358"/>
    <x v="986"/>
    <x v="402"/>
    <x v="43"/>
    <x v="1101"/>
    <x v="136"/>
    <x v="0"/>
    <x v="175"/>
    <x v="39"/>
    <x v="0"/>
    <x v="208"/>
    <x v="493"/>
    <x v="0"/>
    <x v="0"/>
    <x v="5"/>
    <x v="0"/>
    <x v="33"/>
  </r>
  <r>
    <x v="45"/>
    <x v="33"/>
    <x v="45"/>
    <x v="1"/>
    <x v="34"/>
    <x v="45"/>
    <x v="45"/>
    <x v="45"/>
    <x v="45"/>
    <x v="0"/>
    <x v="1304"/>
    <x v="1359"/>
    <x v="987"/>
    <x v="506"/>
    <x v="114"/>
    <x v="1102"/>
    <x v="98"/>
    <x v="0"/>
    <x v="54"/>
    <x v="14"/>
    <x v="2"/>
    <x v="226"/>
    <x v="494"/>
    <x v="0"/>
    <x v="0"/>
    <x v="10"/>
    <x v="1"/>
    <x v="34"/>
  </r>
  <r>
    <x v="45"/>
    <x v="34"/>
    <x v="46"/>
    <x v="1"/>
    <x v="35"/>
    <x v="46"/>
    <x v="46"/>
    <x v="46"/>
    <x v="46"/>
    <x v="0"/>
    <x v="1305"/>
    <x v="1360"/>
    <x v="532"/>
    <x v="405"/>
    <x v="32"/>
    <x v="1103"/>
    <x v="3"/>
    <x v="4"/>
    <x v="11"/>
    <x v="42"/>
    <x v="2"/>
    <x v="74"/>
    <x v="305"/>
    <x v="0"/>
    <x v="0"/>
    <x v="2"/>
    <x v="1"/>
    <x v="35"/>
  </r>
  <r>
    <x v="45"/>
    <x v="23"/>
    <x v="48"/>
    <x v="2"/>
    <x v="24"/>
    <x v="47"/>
    <x v="47"/>
    <x v="47"/>
    <x v="47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4"/>
  </r>
  <r>
    <x v="45"/>
    <x v="30"/>
    <x v="51"/>
    <x v="2"/>
    <x v="31"/>
    <x v="49"/>
    <x v="49"/>
    <x v="49"/>
    <x v="49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31"/>
  </r>
  <r>
    <x v="45"/>
    <x v="44"/>
    <x v="61"/>
    <x v="1"/>
    <x v="41"/>
    <x v="58"/>
    <x v="58"/>
    <x v="58"/>
    <x v="58"/>
    <x v="0"/>
    <x v="1306"/>
    <x v="1361"/>
    <x v="988"/>
    <x v="172"/>
    <x v="41"/>
    <x v="862"/>
    <x v="152"/>
    <x v="6"/>
    <x v="0"/>
    <x v="8"/>
    <x v="5"/>
    <x v="49"/>
    <x v="495"/>
    <x v="0"/>
    <x v="0"/>
    <x v="7"/>
    <x v="1"/>
    <x v="41"/>
  </r>
  <r>
    <x v="45"/>
    <x v="45"/>
    <x v="62"/>
    <x v="1"/>
    <x v="42"/>
    <x v="59"/>
    <x v="59"/>
    <x v="59"/>
    <x v="59"/>
    <x v="0"/>
    <x v="1307"/>
    <x v="1362"/>
    <x v="989"/>
    <x v="371"/>
    <x v="41"/>
    <x v="1104"/>
    <x v="286"/>
    <x v="5"/>
    <x v="176"/>
    <x v="40"/>
    <x v="10"/>
    <x v="248"/>
    <x v="496"/>
    <x v="0"/>
    <x v="0"/>
    <x v="5"/>
    <x v="0"/>
    <x v="42"/>
  </r>
  <r>
    <x v="45"/>
    <x v="49"/>
    <x v="66"/>
    <x v="1"/>
    <x v="46"/>
    <x v="63"/>
    <x v="63"/>
    <x v="63"/>
    <x v="63"/>
    <x v="0"/>
    <x v="1308"/>
    <x v="1363"/>
    <x v="990"/>
    <x v="508"/>
    <x v="69"/>
    <x v="1105"/>
    <x v="213"/>
    <x v="3"/>
    <x v="78"/>
    <x v="47"/>
    <x v="1"/>
    <x v="188"/>
    <x v="412"/>
    <x v="0"/>
    <x v="0"/>
    <x v="13"/>
    <x v="2"/>
    <x v="46"/>
  </r>
  <r>
    <x v="45"/>
    <x v="50"/>
    <x v="67"/>
    <x v="1"/>
    <x v="47"/>
    <x v="64"/>
    <x v="64"/>
    <x v="64"/>
    <x v="64"/>
    <x v="0"/>
    <x v="1309"/>
    <x v="553"/>
    <x v="560"/>
    <x v="490"/>
    <x v="10"/>
    <x v="1106"/>
    <x v="50"/>
    <x v="0"/>
    <x v="29"/>
    <x v="22"/>
    <x v="4"/>
    <x v="385"/>
    <x v="132"/>
    <x v="1"/>
    <x v="14"/>
    <x v="0"/>
    <x v="3"/>
    <x v="47"/>
  </r>
  <r>
    <x v="45"/>
    <x v="51"/>
    <x v="68"/>
    <x v="1"/>
    <x v="48"/>
    <x v="65"/>
    <x v="65"/>
    <x v="65"/>
    <x v="65"/>
    <x v="0"/>
    <x v="1310"/>
    <x v="1364"/>
    <x v="991"/>
    <x v="509"/>
    <x v="123"/>
    <x v="1107"/>
    <x v="287"/>
    <x v="1"/>
    <x v="51"/>
    <x v="6"/>
    <x v="3"/>
    <x v="408"/>
    <x v="210"/>
    <x v="0"/>
    <x v="0"/>
    <x v="3"/>
    <x v="1"/>
    <x v="48"/>
  </r>
  <r>
    <x v="46"/>
    <x v="6"/>
    <x v="60"/>
    <x v="1"/>
    <x v="6"/>
    <x v="57"/>
    <x v="57"/>
    <x v="57"/>
    <x v="57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6"/>
  </r>
  <r>
    <x v="46"/>
    <x v="0"/>
    <x v="0"/>
    <x v="0"/>
    <x v="0"/>
    <x v="0"/>
    <x v="0"/>
    <x v="0"/>
    <x v="0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0"/>
  </r>
  <r>
    <x v="46"/>
    <x v="3"/>
    <x v="4"/>
    <x v="1"/>
    <x v="3"/>
    <x v="4"/>
    <x v="4"/>
    <x v="4"/>
    <x v="4"/>
    <x v="0"/>
    <x v="71"/>
    <x v="1365"/>
    <x v="546"/>
    <x v="319"/>
    <x v="6"/>
    <x v="1108"/>
    <x v="48"/>
    <x v="0"/>
    <x v="51"/>
    <x v="17"/>
    <x v="4"/>
    <x v="185"/>
    <x v="403"/>
    <x v="0"/>
    <x v="0"/>
    <x v="2"/>
    <x v="1"/>
    <x v="3"/>
  </r>
  <r>
    <x v="46"/>
    <x v="11"/>
    <x v="13"/>
    <x v="1"/>
    <x v="11"/>
    <x v="13"/>
    <x v="13"/>
    <x v="13"/>
    <x v="13"/>
    <x v="0"/>
    <x v="1311"/>
    <x v="1366"/>
    <x v="992"/>
    <x v="210"/>
    <x v="30"/>
    <x v="1109"/>
    <x v="19"/>
    <x v="0"/>
    <x v="90"/>
    <x v="14"/>
    <x v="4"/>
    <x v="183"/>
    <x v="46"/>
    <x v="0"/>
    <x v="0"/>
    <x v="2"/>
    <x v="1"/>
    <x v="11"/>
  </r>
  <r>
    <x v="46"/>
    <x v="6"/>
    <x v="14"/>
    <x v="1"/>
    <x v="6"/>
    <x v="14"/>
    <x v="14"/>
    <x v="14"/>
    <x v="14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6"/>
  </r>
  <r>
    <x v="46"/>
    <x v="12"/>
    <x v="15"/>
    <x v="1"/>
    <x v="12"/>
    <x v="15"/>
    <x v="15"/>
    <x v="15"/>
    <x v="15"/>
    <x v="0"/>
    <x v="1312"/>
    <x v="1367"/>
    <x v="188"/>
    <x v="178"/>
    <x v="15"/>
    <x v="26"/>
    <x v="1"/>
    <x v="0"/>
    <x v="4"/>
    <x v="0"/>
    <x v="4"/>
    <x v="227"/>
    <x v="140"/>
    <x v="0"/>
    <x v="0"/>
    <x v="10"/>
    <x v="0"/>
    <x v="12"/>
  </r>
  <r>
    <x v="46"/>
    <x v="14"/>
    <x v="23"/>
    <x v="1"/>
    <x v="16"/>
    <x v="23"/>
    <x v="23"/>
    <x v="23"/>
    <x v="23"/>
    <x v="0"/>
    <x v="1313"/>
    <x v="1368"/>
    <x v="993"/>
    <x v="467"/>
    <x v="46"/>
    <x v="1110"/>
    <x v="236"/>
    <x v="0"/>
    <x v="99"/>
    <x v="13"/>
    <x v="4"/>
    <x v="409"/>
    <x v="80"/>
    <x v="0"/>
    <x v="0"/>
    <x v="1"/>
    <x v="0"/>
    <x v="16"/>
  </r>
  <r>
    <x v="46"/>
    <x v="16"/>
    <x v="24"/>
    <x v="1"/>
    <x v="17"/>
    <x v="24"/>
    <x v="24"/>
    <x v="24"/>
    <x v="24"/>
    <x v="0"/>
    <x v="1314"/>
    <x v="1369"/>
    <x v="162"/>
    <x v="272"/>
    <x v="112"/>
    <x v="67"/>
    <x v="90"/>
    <x v="0"/>
    <x v="3"/>
    <x v="31"/>
    <x v="4"/>
    <x v="94"/>
    <x v="120"/>
    <x v="0"/>
    <x v="0"/>
    <x v="0"/>
    <x v="1"/>
    <x v="17"/>
  </r>
  <r>
    <x v="46"/>
    <x v="18"/>
    <x v="26"/>
    <x v="1"/>
    <x v="19"/>
    <x v="26"/>
    <x v="26"/>
    <x v="26"/>
    <x v="26"/>
    <x v="0"/>
    <x v="1315"/>
    <x v="1370"/>
    <x v="714"/>
    <x v="456"/>
    <x v="62"/>
    <x v="1111"/>
    <x v="1"/>
    <x v="0"/>
    <x v="64"/>
    <x v="36"/>
    <x v="2"/>
    <x v="190"/>
    <x v="1"/>
    <x v="0"/>
    <x v="0"/>
    <x v="0"/>
    <x v="0"/>
    <x v="19"/>
  </r>
  <r>
    <x v="46"/>
    <x v="20"/>
    <x v="28"/>
    <x v="1"/>
    <x v="21"/>
    <x v="28"/>
    <x v="28"/>
    <x v="28"/>
    <x v="28"/>
    <x v="0"/>
    <x v="1316"/>
    <x v="1371"/>
    <x v="994"/>
    <x v="307"/>
    <x v="68"/>
    <x v="1112"/>
    <x v="29"/>
    <x v="0"/>
    <x v="98"/>
    <x v="37"/>
    <x v="2"/>
    <x v="77"/>
    <x v="341"/>
    <x v="0"/>
    <x v="0"/>
    <x v="11"/>
    <x v="1"/>
    <x v="21"/>
  </r>
  <r>
    <x v="46"/>
    <x v="24"/>
    <x v="34"/>
    <x v="1"/>
    <x v="25"/>
    <x v="34"/>
    <x v="34"/>
    <x v="34"/>
    <x v="34"/>
    <x v="0"/>
    <x v="194"/>
    <x v="1372"/>
    <x v="499"/>
    <x v="387"/>
    <x v="34"/>
    <x v="1113"/>
    <x v="81"/>
    <x v="0"/>
    <x v="90"/>
    <x v="23"/>
    <x v="1"/>
    <x v="135"/>
    <x v="159"/>
    <x v="0"/>
    <x v="0"/>
    <x v="21"/>
    <x v="1"/>
    <x v="25"/>
  </r>
  <r>
    <x v="46"/>
    <x v="25"/>
    <x v="35"/>
    <x v="1"/>
    <x v="26"/>
    <x v="35"/>
    <x v="35"/>
    <x v="35"/>
    <x v="35"/>
    <x v="0"/>
    <x v="1317"/>
    <x v="1373"/>
    <x v="158"/>
    <x v="140"/>
    <x v="10"/>
    <x v="1114"/>
    <x v="48"/>
    <x v="0"/>
    <x v="0"/>
    <x v="14"/>
    <x v="2"/>
    <x v="142"/>
    <x v="294"/>
    <x v="0"/>
    <x v="0"/>
    <x v="2"/>
    <x v="1"/>
    <x v="26"/>
  </r>
  <r>
    <x v="46"/>
    <x v="0"/>
    <x v="36"/>
    <x v="2"/>
    <x v="0"/>
    <x v="36"/>
    <x v="36"/>
    <x v="36"/>
    <x v="36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0"/>
  </r>
  <r>
    <x v="46"/>
    <x v="26"/>
    <x v="38"/>
    <x v="1"/>
    <x v="27"/>
    <x v="38"/>
    <x v="38"/>
    <x v="38"/>
    <x v="38"/>
    <x v="0"/>
    <x v="1318"/>
    <x v="1374"/>
    <x v="995"/>
    <x v="22"/>
    <x v="0"/>
    <x v="594"/>
    <x v="201"/>
    <x v="1"/>
    <x v="108"/>
    <x v="58"/>
    <x v="1"/>
    <x v="66"/>
    <x v="477"/>
    <x v="1"/>
    <x v="8"/>
    <x v="10"/>
    <x v="3"/>
    <x v="27"/>
  </r>
  <r>
    <x v="46"/>
    <x v="27"/>
    <x v="39"/>
    <x v="1"/>
    <x v="28"/>
    <x v="39"/>
    <x v="39"/>
    <x v="39"/>
    <x v="39"/>
    <x v="0"/>
    <x v="1319"/>
    <x v="1375"/>
    <x v="996"/>
    <x v="404"/>
    <x v="105"/>
    <x v="423"/>
    <x v="33"/>
    <x v="3"/>
    <x v="97"/>
    <x v="45"/>
    <x v="0"/>
    <x v="84"/>
    <x v="468"/>
    <x v="0"/>
    <x v="0"/>
    <x v="2"/>
    <x v="35"/>
    <x v="28"/>
  </r>
  <r>
    <x v="46"/>
    <x v="38"/>
    <x v="40"/>
    <x v="1"/>
    <x v="29"/>
    <x v="40"/>
    <x v="40"/>
    <x v="40"/>
    <x v="40"/>
    <x v="0"/>
    <x v="1320"/>
    <x v="1376"/>
    <x v="753"/>
    <x v="510"/>
    <x v="66"/>
    <x v="81"/>
    <x v="21"/>
    <x v="0"/>
    <x v="66"/>
    <x v="2"/>
    <x v="2"/>
    <x v="136"/>
    <x v="497"/>
    <x v="0"/>
    <x v="0"/>
    <x v="18"/>
    <x v="0"/>
    <x v="29"/>
  </r>
  <r>
    <x v="46"/>
    <x v="29"/>
    <x v="41"/>
    <x v="1"/>
    <x v="30"/>
    <x v="41"/>
    <x v="41"/>
    <x v="41"/>
    <x v="41"/>
    <x v="0"/>
    <x v="1321"/>
    <x v="1377"/>
    <x v="997"/>
    <x v="217"/>
    <x v="23"/>
    <x v="1115"/>
    <x v="40"/>
    <x v="0"/>
    <x v="36"/>
    <x v="0"/>
    <x v="2"/>
    <x v="25"/>
    <x v="207"/>
    <x v="0"/>
    <x v="0"/>
    <x v="6"/>
    <x v="0"/>
    <x v="30"/>
  </r>
  <r>
    <x v="46"/>
    <x v="30"/>
    <x v="42"/>
    <x v="1"/>
    <x v="31"/>
    <x v="42"/>
    <x v="42"/>
    <x v="42"/>
    <x v="42"/>
    <x v="0"/>
    <x v="1322"/>
    <x v="1378"/>
    <x v="998"/>
    <x v="358"/>
    <x v="80"/>
    <x v="597"/>
    <x v="118"/>
    <x v="0"/>
    <x v="21"/>
    <x v="0"/>
    <x v="4"/>
    <x v="166"/>
    <x v="305"/>
    <x v="0"/>
    <x v="0"/>
    <x v="0"/>
    <x v="10"/>
    <x v="31"/>
  </r>
  <r>
    <x v="46"/>
    <x v="31"/>
    <x v="43"/>
    <x v="1"/>
    <x v="32"/>
    <x v="43"/>
    <x v="43"/>
    <x v="43"/>
    <x v="43"/>
    <x v="0"/>
    <x v="1323"/>
    <x v="1379"/>
    <x v="660"/>
    <x v="511"/>
    <x v="31"/>
    <x v="1116"/>
    <x v="24"/>
    <x v="0"/>
    <x v="84"/>
    <x v="2"/>
    <x v="1"/>
    <x v="50"/>
    <x v="498"/>
    <x v="0"/>
    <x v="0"/>
    <x v="6"/>
    <x v="0"/>
    <x v="32"/>
  </r>
  <r>
    <x v="46"/>
    <x v="32"/>
    <x v="44"/>
    <x v="1"/>
    <x v="33"/>
    <x v="44"/>
    <x v="44"/>
    <x v="44"/>
    <x v="44"/>
    <x v="0"/>
    <x v="1324"/>
    <x v="1380"/>
    <x v="999"/>
    <x v="167"/>
    <x v="43"/>
    <x v="347"/>
    <x v="172"/>
    <x v="0"/>
    <x v="116"/>
    <x v="68"/>
    <x v="10"/>
    <x v="372"/>
    <x v="279"/>
    <x v="0"/>
    <x v="0"/>
    <x v="30"/>
    <x v="2"/>
    <x v="33"/>
  </r>
  <r>
    <x v="46"/>
    <x v="33"/>
    <x v="45"/>
    <x v="1"/>
    <x v="34"/>
    <x v="45"/>
    <x v="45"/>
    <x v="45"/>
    <x v="45"/>
    <x v="0"/>
    <x v="1325"/>
    <x v="1381"/>
    <x v="1000"/>
    <x v="512"/>
    <x v="116"/>
    <x v="1117"/>
    <x v="69"/>
    <x v="0"/>
    <x v="66"/>
    <x v="14"/>
    <x v="4"/>
    <x v="131"/>
    <x v="499"/>
    <x v="0"/>
    <x v="0"/>
    <x v="10"/>
    <x v="1"/>
    <x v="34"/>
  </r>
  <r>
    <x v="46"/>
    <x v="34"/>
    <x v="46"/>
    <x v="1"/>
    <x v="35"/>
    <x v="46"/>
    <x v="46"/>
    <x v="46"/>
    <x v="46"/>
    <x v="0"/>
    <x v="1326"/>
    <x v="1382"/>
    <x v="66"/>
    <x v="50"/>
    <x v="21"/>
    <x v="1118"/>
    <x v="80"/>
    <x v="0"/>
    <x v="33"/>
    <x v="27"/>
    <x v="1"/>
    <x v="77"/>
    <x v="305"/>
    <x v="0"/>
    <x v="0"/>
    <x v="2"/>
    <x v="0"/>
    <x v="35"/>
  </r>
  <r>
    <x v="46"/>
    <x v="44"/>
    <x v="61"/>
    <x v="1"/>
    <x v="41"/>
    <x v="58"/>
    <x v="58"/>
    <x v="58"/>
    <x v="58"/>
    <x v="0"/>
    <x v="1327"/>
    <x v="1383"/>
    <x v="1001"/>
    <x v="371"/>
    <x v="41"/>
    <x v="858"/>
    <x v="146"/>
    <x v="5"/>
    <x v="3"/>
    <x v="60"/>
    <x v="7"/>
    <x v="49"/>
    <x v="95"/>
    <x v="0"/>
    <x v="0"/>
    <x v="0"/>
    <x v="0"/>
    <x v="41"/>
  </r>
  <r>
    <x v="46"/>
    <x v="45"/>
    <x v="62"/>
    <x v="1"/>
    <x v="42"/>
    <x v="59"/>
    <x v="59"/>
    <x v="59"/>
    <x v="59"/>
    <x v="0"/>
    <x v="1328"/>
    <x v="1384"/>
    <x v="1002"/>
    <x v="299"/>
    <x v="40"/>
    <x v="1119"/>
    <x v="83"/>
    <x v="1"/>
    <x v="177"/>
    <x v="18"/>
    <x v="15"/>
    <x v="410"/>
    <x v="101"/>
    <x v="0"/>
    <x v="0"/>
    <x v="20"/>
    <x v="1"/>
    <x v="42"/>
  </r>
  <r>
    <x v="46"/>
    <x v="49"/>
    <x v="66"/>
    <x v="1"/>
    <x v="46"/>
    <x v="63"/>
    <x v="63"/>
    <x v="63"/>
    <x v="63"/>
    <x v="0"/>
    <x v="1329"/>
    <x v="1385"/>
    <x v="1003"/>
    <x v="513"/>
    <x v="60"/>
    <x v="1120"/>
    <x v="288"/>
    <x v="3"/>
    <x v="35"/>
    <x v="84"/>
    <x v="0"/>
    <x v="267"/>
    <x v="308"/>
    <x v="0"/>
    <x v="0"/>
    <x v="3"/>
    <x v="0"/>
    <x v="46"/>
  </r>
  <r>
    <x v="46"/>
    <x v="50"/>
    <x v="67"/>
    <x v="1"/>
    <x v="47"/>
    <x v="64"/>
    <x v="64"/>
    <x v="64"/>
    <x v="64"/>
    <x v="0"/>
    <x v="1330"/>
    <x v="1386"/>
    <x v="1004"/>
    <x v="294"/>
    <x v="9"/>
    <x v="11"/>
    <x v="227"/>
    <x v="0"/>
    <x v="60"/>
    <x v="8"/>
    <x v="1"/>
    <x v="13"/>
    <x v="115"/>
    <x v="0"/>
    <x v="0"/>
    <x v="0"/>
    <x v="0"/>
    <x v="47"/>
  </r>
  <r>
    <x v="46"/>
    <x v="51"/>
    <x v="68"/>
    <x v="1"/>
    <x v="48"/>
    <x v="65"/>
    <x v="65"/>
    <x v="65"/>
    <x v="65"/>
    <x v="0"/>
    <x v="1331"/>
    <x v="1387"/>
    <x v="1005"/>
    <x v="514"/>
    <x v="123"/>
    <x v="1121"/>
    <x v="120"/>
    <x v="1"/>
    <x v="59"/>
    <x v="83"/>
    <x v="10"/>
    <x v="267"/>
    <x v="43"/>
    <x v="0"/>
    <x v="0"/>
    <x v="18"/>
    <x v="1"/>
    <x v="48"/>
  </r>
  <r>
    <x v="47"/>
    <x v="52"/>
    <x v="69"/>
    <x v="1"/>
    <x v="49"/>
    <x v="66"/>
    <x v="66"/>
    <x v="66"/>
    <x v="66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49"/>
  </r>
  <r>
    <x v="47"/>
    <x v="3"/>
    <x v="4"/>
    <x v="1"/>
    <x v="3"/>
    <x v="4"/>
    <x v="4"/>
    <x v="4"/>
    <x v="4"/>
    <x v="0"/>
    <x v="1332"/>
    <x v="1388"/>
    <x v="705"/>
    <x v="319"/>
    <x v="27"/>
    <x v="1045"/>
    <x v="53"/>
    <x v="0"/>
    <x v="9"/>
    <x v="0"/>
    <x v="3"/>
    <x v="185"/>
    <x v="114"/>
    <x v="0"/>
    <x v="0"/>
    <x v="18"/>
    <x v="1"/>
    <x v="3"/>
  </r>
  <r>
    <x v="47"/>
    <x v="41"/>
    <x v="56"/>
    <x v="1"/>
    <x v="38"/>
    <x v="53"/>
    <x v="53"/>
    <x v="53"/>
    <x v="53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38"/>
  </r>
  <r>
    <x v="47"/>
    <x v="11"/>
    <x v="13"/>
    <x v="1"/>
    <x v="11"/>
    <x v="13"/>
    <x v="13"/>
    <x v="13"/>
    <x v="13"/>
    <x v="0"/>
    <x v="1333"/>
    <x v="1389"/>
    <x v="1006"/>
    <x v="460"/>
    <x v="46"/>
    <x v="976"/>
    <x v="29"/>
    <x v="0"/>
    <x v="9"/>
    <x v="37"/>
    <x v="2"/>
    <x v="106"/>
    <x v="64"/>
    <x v="0"/>
    <x v="0"/>
    <x v="2"/>
    <x v="1"/>
    <x v="11"/>
  </r>
  <r>
    <x v="47"/>
    <x v="12"/>
    <x v="15"/>
    <x v="1"/>
    <x v="12"/>
    <x v="15"/>
    <x v="15"/>
    <x v="15"/>
    <x v="15"/>
    <x v="0"/>
    <x v="1334"/>
    <x v="1390"/>
    <x v="1007"/>
    <x v="178"/>
    <x v="21"/>
    <x v="1122"/>
    <x v="107"/>
    <x v="0"/>
    <x v="50"/>
    <x v="0"/>
    <x v="1"/>
    <x v="68"/>
    <x v="22"/>
    <x v="0"/>
    <x v="0"/>
    <x v="10"/>
    <x v="3"/>
    <x v="12"/>
  </r>
  <r>
    <x v="47"/>
    <x v="14"/>
    <x v="23"/>
    <x v="1"/>
    <x v="16"/>
    <x v="23"/>
    <x v="23"/>
    <x v="23"/>
    <x v="23"/>
    <x v="0"/>
    <x v="1335"/>
    <x v="1391"/>
    <x v="354"/>
    <x v="374"/>
    <x v="31"/>
    <x v="1123"/>
    <x v="125"/>
    <x v="0"/>
    <x v="7"/>
    <x v="57"/>
    <x v="3"/>
    <x v="318"/>
    <x v="253"/>
    <x v="0"/>
    <x v="0"/>
    <x v="18"/>
    <x v="2"/>
    <x v="16"/>
  </r>
  <r>
    <x v="47"/>
    <x v="16"/>
    <x v="24"/>
    <x v="1"/>
    <x v="17"/>
    <x v="24"/>
    <x v="24"/>
    <x v="24"/>
    <x v="24"/>
    <x v="0"/>
    <x v="1336"/>
    <x v="1392"/>
    <x v="343"/>
    <x v="135"/>
    <x v="16"/>
    <x v="1124"/>
    <x v="10"/>
    <x v="0"/>
    <x v="33"/>
    <x v="8"/>
    <x v="4"/>
    <x v="78"/>
    <x v="250"/>
    <x v="0"/>
    <x v="0"/>
    <x v="10"/>
    <x v="1"/>
    <x v="17"/>
  </r>
  <r>
    <x v="47"/>
    <x v="18"/>
    <x v="26"/>
    <x v="1"/>
    <x v="19"/>
    <x v="26"/>
    <x v="26"/>
    <x v="26"/>
    <x v="26"/>
    <x v="0"/>
    <x v="1337"/>
    <x v="1393"/>
    <x v="1008"/>
    <x v="262"/>
    <x v="102"/>
    <x v="1125"/>
    <x v="22"/>
    <x v="0"/>
    <x v="21"/>
    <x v="37"/>
    <x v="2"/>
    <x v="80"/>
    <x v="395"/>
    <x v="0"/>
    <x v="0"/>
    <x v="0"/>
    <x v="1"/>
    <x v="19"/>
  </r>
  <r>
    <x v="47"/>
    <x v="20"/>
    <x v="28"/>
    <x v="1"/>
    <x v="21"/>
    <x v="28"/>
    <x v="28"/>
    <x v="28"/>
    <x v="28"/>
    <x v="0"/>
    <x v="1338"/>
    <x v="1394"/>
    <x v="1009"/>
    <x v="18"/>
    <x v="85"/>
    <x v="1126"/>
    <x v="92"/>
    <x v="0"/>
    <x v="18"/>
    <x v="17"/>
    <x v="4"/>
    <x v="22"/>
    <x v="432"/>
    <x v="0"/>
    <x v="0"/>
    <x v="0"/>
    <x v="1"/>
    <x v="21"/>
  </r>
  <r>
    <x v="47"/>
    <x v="24"/>
    <x v="34"/>
    <x v="1"/>
    <x v="25"/>
    <x v="34"/>
    <x v="34"/>
    <x v="34"/>
    <x v="34"/>
    <x v="0"/>
    <x v="1339"/>
    <x v="1395"/>
    <x v="992"/>
    <x v="30"/>
    <x v="104"/>
    <x v="1127"/>
    <x v="70"/>
    <x v="1"/>
    <x v="9"/>
    <x v="42"/>
    <x v="2"/>
    <x v="79"/>
    <x v="345"/>
    <x v="0"/>
    <x v="0"/>
    <x v="21"/>
    <x v="1"/>
    <x v="25"/>
  </r>
  <r>
    <x v="47"/>
    <x v="25"/>
    <x v="35"/>
    <x v="1"/>
    <x v="26"/>
    <x v="35"/>
    <x v="35"/>
    <x v="35"/>
    <x v="35"/>
    <x v="0"/>
    <x v="1340"/>
    <x v="1396"/>
    <x v="364"/>
    <x v="444"/>
    <x v="30"/>
    <x v="827"/>
    <x v="105"/>
    <x v="0"/>
    <x v="33"/>
    <x v="37"/>
    <x v="2"/>
    <x v="24"/>
    <x v="289"/>
    <x v="0"/>
    <x v="0"/>
    <x v="7"/>
    <x v="1"/>
    <x v="26"/>
  </r>
  <r>
    <x v="47"/>
    <x v="26"/>
    <x v="38"/>
    <x v="1"/>
    <x v="27"/>
    <x v="38"/>
    <x v="38"/>
    <x v="38"/>
    <x v="38"/>
    <x v="0"/>
    <x v="1341"/>
    <x v="1397"/>
    <x v="1010"/>
    <x v="280"/>
    <x v="133"/>
    <x v="1128"/>
    <x v="7"/>
    <x v="1"/>
    <x v="121"/>
    <x v="6"/>
    <x v="1"/>
    <x v="263"/>
    <x v="168"/>
    <x v="3"/>
    <x v="15"/>
    <x v="21"/>
    <x v="3"/>
    <x v="27"/>
  </r>
  <r>
    <x v="47"/>
    <x v="27"/>
    <x v="39"/>
    <x v="1"/>
    <x v="28"/>
    <x v="39"/>
    <x v="39"/>
    <x v="39"/>
    <x v="39"/>
    <x v="0"/>
    <x v="1342"/>
    <x v="1398"/>
    <x v="1011"/>
    <x v="515"/>
    <x v="101"/>
    <x v="788"/>
    <x v="30"/>
    <x v="0"/>
    <x v="42"/>
    <x v="29"/>
    <x v="3"/>
    <x v="35"/>
    <x v="189"/>
    <x v="0"/>
    <x v="0"/>
    <x v="2"/>
    <x v="6"/>
    <x v="28"/>
  </r>
  <r>
    <x v="47"/>
    <x v="38"/>
    <x v="40"/>
    <x v="1"/>
    <x v="29"/>
    <x v="40"/>
    <x v="40"/>
    <x v="40"/>
    <x v="40"/>
    <x v="0"/>
    <x v="1343"/>
    <x v="1399"/>
    <x v="927"/>
    <x v="49"/>
    <x v="64"/>
    <x v="337"/>
    <x v="80"/>
    <x v="0"/>
    <x v="21"/>
    <x v="2"/>
    <x v="2"/>
    <x v="176"/>
    <x v="146"/>
    <x v="0"/>
    <x v="0"/>
    <x v="0"/>
    <x v="1"/>
    <x v="29"/>
  </r>
  <r>
    <x v="47"/>
    <x v="29"/>
    <x v="41"/>
    <x v="1"/>
    <x v="30"/>
    <x v="41"/>
    <x v="41"/>
    <x v="41"/>
    <x v="41"/>
    <x v="0"/>
    <x v="475"/>
    <x v="1400"/>
    <x v="1012"/>
    <x v="300"/>
    <x v="11"/>
    <x v="1072"/>
    <x v="9"/>
    <x v="0"/>
    <x v="27"/>
    <x v="0"/>
    <x v="1"/>
    <x v="20"/>
    <x v="314"/>
    <x v="0"/>
    <x v="0"/>
    <x v="10"/>
    <x v="3"/>
    <x v="30"/>
  </r>
  <r>
    <x v="47"/>
    <x v="30"/>
    <x v="42"/>
    <x v="1"/>
    <x v="31"/>
    <x v="42"/>
    <x v="42"/>
    <x v="42"/>
    <x v="42"/>
    <x v="0"/>
    <x v="1344"/>
    <x v="1401"/>
    <x v="1013"/>
    <x v="516"/>
    <x v="79"/>
    <x v="1129"/>
    <x v="12"/>
    <x v="0"/>
    <x v="33"/>
    <x v="0"/>
    <x v="2"/>
    <x v="258"/>
    <x v="78"/>
    <x v="0"/>
    <x v="0"/>
    <x v="0"/>
    <x v="1"/>
    <x v="31"/>
  </r>
  <r>
    <x v="47"/>
    <x v="31"/>
    <x v="43"/>
    <x v="1"/>
    <x v="32"/>
    <x v="43"/>
    <x v="43"/>
    <x v="43"/>
    <x v="43"/>
    <x v="0"/>
    <x v="1345"/>
    <x v="1402"/>
    <x v="282"/>
    <x v="4"/>
    <x v="46"/>
    <x v="1130"/>
    <x v="24"/>
    <x v="0"/>
    <x v="22"/>
    <x v="17"/>
    <x v="4"/>
    <x v="101"/>
    <x v="425"/>
    <x v="0"/>
    <x v="0"/>
    <x v="13"/>
    <x v="1"/>
    <x v="32"/>
  </r>
  <r>
    <x v="47"/>
    <x v="32"/>
    <x v="44"/>
    <x v="1"/>
    <x v="33"/>
    <x v="44"/>
    <x v="44"/>
    <x v="44"/>
    <x v="44"/>
    <x v="0"/>
    <x v="1346"/>
    <x v="1403"/>
    <x v="1014"/>
    <x v="205"/>
    <x v="0"/>
    <x v="357"/>
    <x v="115"/>
    <x v="0"/>
    <x v="144"/>
    <x v="71"/>
    <x v="6"/>
    <x v="411"/>
    <x v="295"/>
    <x v="0"/>
    <x v="0"/>
    <x v="12"/>
    <x v="0"/>
    <x v="33"/>
  </r>
  <r>
    <x v="47"/>
    <x v="33"/>
    <x v="45"/>
    <x v="1"/>
    <x v="34"/>
    <x v="45"/>
    <x v="45"/>
    <x v="45"/>
    <x v="45"/>
    <x v="0"/>
    <x v="1347"/>
    <x v="1404"/>
    <x v="1015"/>
    <x v="404"/>
    <x v="114"/>
    <x v="1131"/>
    <x v="29"/>
    <x v="1"/>
    <x v="46"/>
    <x v="4"/>
    <x v="1"/>
    <x v="24"/>
    <x v="500"/>
    <x v="0"/>
    <x v="0"/>
    <x v="3"/>
    <x v="1"/>
    <x v="34"/>
  </r>
  <r>
    <x v="47"/>
    <x v="34"/>
    <x v="46"/>
    <x v="1"/>
    <x v="35"/>
    <x v="46"/>
    <x v="46"/>
    <x v="46"/>
    <x v="46"/>
    <x v="0"/>
    <x v="1348"/>
    <x v="1405"/>
    <x v="180"/>
    <x v="21"/>
    <x v="56"/>
    <x v="1132"/>
    <x v="118"/>
    <x v="0"/>
    <x v="21"/>
    <x v="10"/>
    <x v="2"/>
    <x v="19"/>
    <x v="312"/>
    <x v="0"/>
    <x v="0"/>
    <x v="0"/>
    <x v="1"/>
    <x v="35"/>
  </r>
  <r>
    <x v="47"/>
    <x v="23"/>
    <x v="48"/>
    <x v="2"/>
    <x v="24"/>
    <x v="47"/>
    <x v="47"/>
    <x v="47"/>
    <x v="47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4"/>
  </r>
  <r>
    <x v="47"/>
    <x v="44"/>
    <x v="61"/>
    <x v="1"/>
    <x v="41"/>
    <x v="58"/>
    <x v="58"/>
    <x v="58"/>
    <x v="58"/>
    <x v="0"/>
    <x v="1349"/>
    <x v="1406"/>
    <x v="1016"/>
    <x v="284"/>
    <x v="41"/>
    <x v="211"/>
    <x v="142"/>
    <x v="2"/>
    <x v="33"/>
    <x v="32"/>
    <x v="7"/>
    <x v="294"/>
    <x v="276"/>
    <x v="0"/>
    <x v="0"/>
    <x v="10"/>
    <x v="1"/>
    <x v="41"/>
  </r>
  <r>
    <x v="47"/>
    <x v="45"/>
    <x v="62"/>
    <x v="1"/>
    <x v="42"/>
    <x v="59"/>
    <x v="59"/>
    <x v="59"/>
    <x v="59"/>
    <x v="0"/>
    <x v="1350"/>
    <x v="1407"/>
    <x v="1017"/>
    <x v="481"/>
    <x v="69"/>
    <x v="1133"/>
    <x v="289"/>
    <x v="2"/>
    <x v="178"/>
    <x v="29"/>
    <x v="6"/>
    <x v="412"/>
    <x v="139"/>
    <x v="0"/>
    <x v="0"/>
    <x v="12"/>
    <x v="1"/>
    <x v="42"/>
  </r>
  <r>
    <x v="47"/>
    <x v="49"/>
    <x v="66"/>
    <x v="1"/>
    <x v="46"/>
    <x v="63"/>
    <x v="63"/>
    <x v="63"/>
    <x v="63"/>
    <x v="0"/>
    <x v="867"/>
    <x v="1408"/>
    <x v="1018"/>
    <x v="517"/>
    <x v="114"/>
    <x v="1134"/>
    <x v="199"/>
    <x v="0"/>
    <x v="78"/>
    <x v="79"/>
    <x v="1"/>
    <x v="413"/>
    <x v="420"/>
    <x v="0"/>
    <x v="0"/>
    <x v="16"/>
    <x v="1"/>
    <x v="46"/>
  </r>
  <r>
    <x v="47"/>
    <x v="50"/>
    <x v="67"/>
    <x v="1"/>
    <x v="47"/>
    <x v="64"/>
    <x v="64"/>
    <x v="64"/>
    <x v="64"/>
    <x v="0"/>
    <x v="1351"/>
    <x v="1409"/>
    <x v="1019"/>
    <x v="493"/>
    <x v="5"/>
    <x v="1135"/>
    <x v="157"/>
    <x v="0"/>
    <x v="0"/>
    <x v="10"/>
    <x v="2"/>
    <x v="299"/>
    <x v="12"/>
    <x v="0"/>
    <x v="0"/>
    <x v="0"/>
    <x v="3"/>
    <x v="47"/>
  </r>
  <r>
    <x v="47"/>
    <x v="51"/>
    <x v="68"/>
    <x v="1"/>
    <x v="48"/>
    <x v="65"/>
    <x v="65"/>
    <x v="65"/>
    <x v="65"/>
    <x v="0"/>
    <x v="1352"/>
    <x v="1410"/>
    <x v="1020"/>
    <x v="518"/>
    <x v="126"/>
    <x v="1136"/>
    <x v="117"/>
    <x v="5"/>
    <x v="78"/>
    <x v="7"/>
    <x v="6"/>
    <x v="414"/>
    <x v="432"/>
    <x v="0"/>
    <x v="0"/>
    <x v="13"/>
    <x v="1"/>
    <x v="48"/>
  </r>
  <r>
    <x v="48"/>
    <x v="53"/>
    <x v="70"/>
    <x v="3"/>
    <x v="50"/>
    <x v="67"/>
    <x v="67"/>
    <x v="67"/>
    <x v="67"/>
    <x v="1"/>
    <x v="1353"/>
    <x v="1411"/>
    <x v="1021"/>
    <x v="519"/>
    <x v="153"/>
    <x v="1137"/>
    <x v="290"/>
    <x v="11"/>
    <x v="179"/>
    <x v="104"/>
    <x v="17"/>
    <x v="415"/>
    <x v="501"/>
    <x v="4"/>
    <x v="16"/>
    <x v="38"/>
    <x v="41"/>
    <x v="5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8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1"/>
    <x v="1"/>
    <x v="1"/>
    <x v="0"/>
    <x v="1"/>
    <x v="1"/>
    <x v="1"/>
    <x v="1"/>
    <x v="1"/>
    <x v="1"/>
    <x v="1"/>
    <x v="1"/>
    <x v="1"/>
    <x v="1"/>
    <x v="1"/>
    <x v="1"/>
    <x v="1"/>
    <x v="0"/>
    <x v="0"/>
    <x v="1"/>
    <x v="1"/>
    <x v="1"/>
    <x v="1"/>
  </r>
  <r>
    <x v="0"/>
    <x v="2"/>
    <x v="2"/>
    <x v="1"/>
    <x v="2"/>
    <x v="2"/>
    <x v="2"/>
    <x v="2"/>
    <x v="2"/>
    <x v="0"/>
    <x v="2"/>
    <x v="2"/>
    <x v="2"/>
    <x v="2"/>
    <x v="2"/>
    <x v="2"/>
    <x v="2"/>
    <x v="0"/>
    <x v="2"/>
    <x v="2"/>
    <x v="2"/>
    <x v="2"/>
    <x v="2"/>
    <x v="0"/>
    <x v="0"/>
    <x v="0"/>
    <x v="1"/>
    <x v="2"/>
    <x v="2"/>
  </r>
  <r>
    <x v="0"/>
    <x v="0"/>
    <x v="3"/>
    <x v="1"/>
    <x v="0"/>
    <x v="3"/>
    <x v="3"/>
    <x v="3"/>
    <x v="3"/>
    <x v="0"/>
    <x v="3"/>
    <x v="3"/>
    <x v="3"/>
    <x v="3"/>
    <x v="3"/>
    <x v="3"/>
    <x v="3"/>
    <x v="0"/>
    <x v="3"/>
    <x v="2"/>
    <x v="2"/>
    <x v="3"/>
    <x v="3"/>
    <x v="0"/>
    <x v="0"/>
    <x v="2"/>
    <x v="1"/>
    <x v="0"/>
    <x v="0"/>
  </r>
  <r>
    <x v="0"/>
    <x v="3"/>
    <x v="4"/>
    <x v="1"/>
    <x v="3"/>
    <x v="4"/>
    <x v="4"/>
    <x v="4"/>
    <x v="4"/>
    <x v="0"/>
    <x v="4"/>
    <x v="4"/>
    <x v="4"/>
    <x v="4"/>
    <x v="4"/>
    <x v="4"/>
    <x v="4"/>
    <x v="1"/>
    <x v="4"/>
    <x v="0"/>
    <x v="2"/>
    <x v="4"/>
    <x v="4"/>
    <x v="0"/>
    <x v="0"/>
    <x v="3"/>
    <x v="2"/>
    <x v="3"/>
    <x v="3"/>
  </r>
  <r>
    <x v="0"/>
    <x v="4"/>
    <x v="5"/>
    <x v="1"/>
    <x v="4"/>
    <x v="5"/>
    <x v="5"/>
    <x v="5"/>
    <x v="5"/>
    <x v="0"/>
    <x v="5"/>
    <x v="5"/>
    <x v="5"/>
    <x v="5"/>
    <x v="5"/>
    <x v="5"/>
    <x v="5"/>
    <x v="0"/>
    <x v="2"/>
    <x v="2"/>
    <x v="2"/>
    <x v="5"/>
    <x v="5"/>
    <x v="0"/>
    <x v="0"/>
    <x v="0"/>
    <x v="1"/>
    <x v="4"/>
    <x v="4"/>
  </r>
  <r>
    <x v="0"/>
    <x v="5"/>
    <x v="6"/>
    <x v="1"/>
    <x v="5"/>
    <x v="6"/>
    <x v="6"/>
    <x v="6"/>
    <x v="6"/>
    <x v="0"/>
    <x v="6"/>
    <x v="6"/>
    <x v="6"/>
    <x v="6"/>
    <x v="6"/>
    <x v="6"/>
    <x v="6"/>
    <x v="0"/>
    <x v="5"/>
    <x v="3"/>
    <x v="3"/>
    <x v="6"/>
    <x v="6"/>
    <x v="0"/>
    <x v="0"/>
    <x v="4"/>
    <x v="3"/>
    <x v="5"/>
    <x v="5"/>
  </r>
  <r>
    <x v="0"/>
    <x v="3"/>
    <x v="7"/>
    <x v="2"/>
    <x v="3"/>
    <x v="7"/>
    <x v="7"/>
    <x v="7"/>
    <x v="7"/>
    <x v="0"/>
    <x v="7"/>
    <x v="7"/>
    <x v="7"/>
    <x v="7"/>
    <x v="7"/>
    <x v="7"/>
    <x v="7"/>
    <x v="0"/>
    <x v="6"/>
    <x v="4"/>
    <x v="4"/>
    <x v="7"/>
    <x v="7"/>
    <x v="0"/>
    <x v="0"/>
    <x v="5"/>
    <x v="4"/>
    <x v="3"/>
    <x v="3"/>
  </r>
  <r>
    <x v="0"/>
    <x v="6"/>
    <x v="8"/>
    <x v="2"/>
    <x v="6"/>
    <x v="8"/>
    <x v="8"/>
    <x v="8"/>
    <x v="8"/>
    <x v="0"/>
    <x v="8"/>
    <x v="8"/>
    <x v="8"/>
    <x v="8"/>
    <x v="8"/>
    <x v="8"/>
    <x v="8"/>
    <x v="0"/>
    <x v="7"/>
    <x v="5"/>
    <x v="3"/>
    <x v="8"/>
    <x v="8"/>
    <x v="0"/>
    <x v="0"/>
    <x v="6"/>
    <x v="1"/>
    <x v="6"/>
    <x v="6"/>
  </r>
  <r>
    <x v="0"/>
    <x v="7"/>
    <x v="9"/>
    <x v="1"/>
    <x v="7"/>
    <x v="9"/>
    <x v="9"/>
    <x v="9"/>
    <x v="9"/>
    <x v="0"/>
    <x v="9"/>
    <x v="9"/>
    <x v="9"/>
    <x v="9"/>
    <x v="9"/>
    <x v="9"/>
    <x v="9"/>
    <x v="0"/>
    <x v="8"/>
    <x v="6"/>
    <x v="5"/>
    <x v="9"/>
    <x v="9"/>
    <x v="0"/>
    <x v="0"/>
    <x v="2"/>
    <x v="1"/>
    <x v="7"/>
    <x v="7"/>
  </r>
  <r>
    <x v="0"/>
    <x v="8"/>
    <x v="10"/>
    <x v="1"/>
    <x v="8"/>
    <x v="10"/>
    <x v="10"/>
    <x v="10"/>
    <x v="10"/>
    <x v="0"/>
    <x v="10"/>
    <x v="10"/>
    <x v="10"/>
    <x v="10"/>
    <x v="10"/>
    <x v="10"/>
    <x v="1"/>
    <x v="1"/>
    <x v="9"/>
    <x v="7"/>
    <x v="6"/>
    <x v="10"/>
    <x v="10"/>
    <x v="0"/>
    <x v="0"/>
    <x v="7"/>
    <x v="1"/>
    <x v="8"/>
    <x v="8"/>
  </r>
  <r>
    <x v="0"/>
    <x v="9"/>
    <x v="11"/>
    <x v="1"/>
    <x v="9"/>
    <x v="11"/>
    <x v="11"/>
    <x v="11"/>
    <x v="11"/>
    <x v="0"/>
    <x v="11"/>
    <x v="11"/>
    <x v="11"/>
    <x v="11"/>
    <x v="11"/>
    <x v="11"/>
    <x v="5"/>
    <x v="0"/>
    <x v="2"/>
    <x v="2"/>
    <x v="2"/>
    <x v="5"/>
    <x v="5"/>
    <x v="0"/>
    <x v="0"/>
    <x v="0"/>
    <x v="1"/>
    <x v="9"/>
    <x v="9"/>
  </r>
  <r>
    <x v="0"/>
    <x v="10"/>
    <x v="12"/>
    <x v="1"/>
    <x v="10"/>
    <x v="12"/>
    <x v="12"/>
    <x v="12"/>
    <x v="12"/>
    <x v="0"/>
    <x v="12"/>
    <x v="12"/>
    <x v="2"/>
    <x v="12"/>
    <x v="12"/>
    <x v="12"/>
    <x v="5"/>
    <x v="0"/>
    <x v="2"/>
    <x v="2"/>
    <x v="2"/>
    <x v="5"/>
    <x v="5"/>
    <x v="0"/>
    <x v="0"/>
    <x v="0"/>
    <x v="1"/>
    <x v="10"/>
    <x v="10"/>
  </r>
  <r>
    <x v="0"/>
    <x v="11"/>
    <x v="13"/>
    <x v="1"/>
    <x v="11"/>
    <x v="13"/>
    <x v="13"/>
    <x v="13"/>
    <x v="13"/>
    <x v="0"/>
    <x v="13"/>
    <x v="13"/>
    <x v="12"/>
    <x v="13"/>
    <x v="13"/>
    <x v="13"/>
    <x v="10"/>
    <x v="1"/>
    <x v="10"/>
    <x v="4"/>
    <x v="2"/>
    <x v="11"/>
    <x v="11"/>
    <x v="0"/>
    <x v="0"/>
    <x v="7"/>
    <x v="1"/>
    <x v="11"/>
    <x v="11"/>
  </r>
  <r>
    <x v="0"/>
    <x v="6"/>
    <x v="14"/>
    <x v="1"/>
    <x v="6"/>
    <x v="14"/>
    <x v="14"/>
    <x v="14"/>
    <x v="14"/>
    <x v="0"/>
    <x v="14"/>
    <x v="14"/>
    <x v="13"/>
    <x v="14"/>
    <x v="14"/>
    <x v="14"/>
    <x v="10"/>
    <x v="1"/>
    <x v="11"/>
    <x v="8"/>
    <x v="1"/>
    <x v="12"/>
    <x v="12"/>
    <x v="0"/>
    <x v="0"/>
    <x v="7"/>
    <x v="0"/>
    <x v="6"/>
    <x v="6"/>
  </r>
  <r>
    <x v="0"/>
    <x v="12"/>
    <x v="15"/>
    <x v="1"/>
    <x v="12"/>
    <x v="15"/>
    <x v="15"/>
    <x v="15"/>
    <x v="15"/>
    <x v="0"/>
    <x v="15"/>
    <x v="15"/>
    <x v="14"/>
    <x v="15"/>
    <x v="15"/>
    <x v="15"/>
    <x v="11"/>
    <x v="0"/>
    <x v="12"/>
    <x v="0"/>
    <x v="3"/>
    <x v="13"/>
    <x v="13"/>
    <x v="0"/>
    <x v="0"/>
    <x v="7"/>
    <x v="5"/>
    <x v="12"/>
    <x v="12"/>
  </r>
  <r>
    <x v="0"/>
    <x v="13"/>
    <x v="16"/>
    <x v="1"/>
    <x v="13"/>
    <x v="16"/>
    <x v="16"/>
    <x v="16"/>
    <x v="16"/>
    <x v="0"/>
    <x v="16"/>
    <x v="16"/>
    <x v="15"/>
    <x v="16"/>
    <x v="16"/>
    <x v="16"/>
    <x v="12"/>
    <x v="0"/>
    <x v="13"/>
    <x v="9"/>
    <x v="1"/>
    <x v="14"/>
    <x v="14"/>
    <x v="0"/>
    <x v="0"/>
    <x v="2"/>
    <x v="2"/>
    <x v="13"/>
    <x v="13"/>
  </r>
  <r>
    <x v="0"/>
    <x v="12"/>
    <x v="17"/>
    <x v="2"/>
    <x v="12"/>
    <x v="17"/>
    <x v="17"/>
    <x v="17"/>
    <x v="17"/>
    <x v="0"/>
    <x v="17"/>
    <x v="17"/>
    <x v="16"/>
    <x v="17"/>
    <x v="6"/>
    <x v="17"/>
    <x v="13"/>
    <x v="2"/>
    <x v="14"/>
    <x v="10"/>
    <x v="7"/>
    <x v="15"/>
    <x v="15"/>
    <x v="0"/>
    <x v="0"/>
    <x v="8"/>
    <x v="6"/>
    <x v="12"/>
    <x v="12"/>
  </r>
  <r>
    <x v="0"/>
    <x v="11"/>
    <x v="18"/>
    <x v="2"/>
    <x v="11"/>
    <x v="18"/>
    <x v="18"/>
    <x v="18"/>
    <x v="18"/>
    <x v="0"/>
    <x v="18"/>
    <x v="18"/>
    <x v="17"/>
    <x v="18"/>
    <x v="17"/>
    <x v="18"/>
    <x v="14"/>
    <x v="0"/>
    <x v="15"/>
    <x v="11"/>
    <x v="4"/>
    <x v="16"/>
    <x v="16"/>
    <x v="0"/>
    <x v="0"/>
    <x v="9"/>
    <x v="1"/>
    <x v="11"/>
    <x v="11"/>
  </r>
  <r>
    <x v="0"/>
    <x v="8"/>
    <x v="19"/>
    <x v="2"/>
    <x v="8"/>
    <x v="19"/>
    <x v="19"/>
    <x v="19"/>
    <x v="19"/>
    <x v="0"/>
    <x v="19"/>
    <x v="19"/>
    <x v="18"/>
    <x v="19"/>
    <x v="18"/>
    <x v="19"/>
    <x v="15"/>
    <x v="0"/>
    <x v="16"/>
    <x v="12"/>
    <x v="6"/>
    <x v="17"/>
    <x v="17"/>
    <x v="0"/>
    <x v="0"/>
    <x v="1"/>
    <x v="0"/>
    <x v="8"/>
    <x v="8"/>
  </r>
  <r>
    <x v="0"/>
    <x v="7"/>
    <x v="20"/>
    <x v="2"/>
    <x v="7"/>
    <x v="20"/>
    <x v="20"/>
    <x v="20"/>
    <x v="20"/>
    <x v="0"/>
    <x v="20"/>
    <x v="20"/>
    <x v="7"/>
    <x v="16"/>
    <x v="19"/>
    <x v="20"/>
    <x v="16"/>
    <x v="3"/>
    <x v="17"/>
    <x v="13"/>
    <x v="8"/>
    <x v="18"/>
    <x v="18"/>
    <x v="0"/>
    <x v="0"/>
    <x v="1"/>
    <x v="1"/>
    <x v="7"/>
    <x v="7"/>
  </r>
  <r>
    <x v="0"/>
    <x v="14"/>
    <x v="21"/>
    <x v="1"/>
    <x v="14"/>
    <x v="21"/>
    <x v="21"/>
    <x v="21"/>
    <x v="21"/>
    <x v="0"/>
    <x v="21"/>
    <x v="21"/>
    <x v="19"/>
    <x v="20"/>
    <x v="20"/>
    <x v="21"/>
    <x v="2"/>
    <x v="0"/>
    <x v="2"/>
    <x v="2"/>
    <x v="2"/>
    <x v="2"/>
    <x v="19"/>
    <x v="0"/>
    <x v="0"/>
    <x v="0"/>
    <x v="1"/>
    <x v="14"/>
    <x v="14"/>
  </r>
  <r>
    <x v="0"/>
    <x v="15"/>
    <x v="22"/>
    <x v="1"/>
    <x v="15"/>
    <x v="22"/>
    <x v="22"/>
    <x v="22"/>
    <x v="22"/>
    <x v="0"/>
    <x v="22"/>
    <x v="22"/>
    <x v="20"/>
    <x v="21"/>
    <x v="21"/>
    <x v="22"/>
    <x v="17"/>
    <x v="0"/>
    <x v="18"/>
    <x v="14"/>
    <x v="4"/>
    <x v="19"/>
    <x v="20"/>
    <x v="0"/>
    <x v="0"/>
    <x v="0"/>
    <x v="0"/>
    <x v="15"/>
    <x v="15"/>
  </r>
  <r>
    <x v="0"/>
    <x v="14"/>
    <x v="23"/>
    <x v="1"/>
    <x v="16"/>
    <x v="23"/>
    <x v="23"/>
    <x v="23"/>
    <x v="23"/>
    <x v="0"/>
    <x v="23"/>
    <x v="23"/>
    <x v="21"/>
    <x v="22"/>
    <x v="11"/>
    <x v="23"/>
    <x v="18"/>
    <x v="0"/>
    <x v="19"/>
    <x v="8"/>
    <x v="2"/>
    <x v="20"/>
    <x v="21"/>
    <x v="1"/>
    <x v="1"/>
    <x v="7"/>
    <x v="0"/>
    <x v="16"/>
    <x v="16"/>
  </r>
  <r>
    <x v="0"/>
    <x v="16"/>
    <x v="24"/>
    <x v="1"/>
    <x v="17"/>
    <x v="24"/>
    <x v="24"/>
    <x v="24"/>
    <x v="24"/>
    <x v="0"/>
    <x v="24"/>
    <x v="24"/>
    <x v="22"/>
    <x v="23"/>
    <x v="22"/>
    <x v="24"/>
    <x v="19"/>
    <x v="0"/>
    <x v="0"/>
    <x v="15"/>
    <x v="9"/>
    <x v="20"/>
    <x v="22"/>
    <x v="0"/>
    <x v="0"/>
    <x v="10"/>
    <x v="1"/>
    <x v="17"/>
    <x v="17"/>
  </r>
  <r>
    <x v="0"/>
    <x v="17"/>
    <x v="25"/>
    <x v="1"/>
    <x v="18"/>
    <x v="25"/>
    <x v="25"/>
    <x v="25"/>
    <x v="25"/>
    <x v="0"/>
    <x v="25"/>
    <x v="25"/>
    <x v="23"/>
    <x v="24"/>
    <x v="23"/>
    <x v="25"/>
    <x v="20"/>
    <x v="0"/>
    <x v="20"/>
    <x v="2"/>
    <x v="2"/>
    <x v="21"/>
    <x v="23"/>
    <x v="0"/>
    <x v="0"/>
    <x v="11"/>
    <x v="1"/>
    <x v="18"/>
    <x v="18"/>
  </r>
  <r>
    <x v="1"/>
    <x v="0"/>
    <x v="0"/>
    <x v="0"/>
    <x v="0"/>
    <x v="0"/>
    <x v="0"/>
    <x v="0"/>
    <x v="0"/>
    <x v="0"/>
    <x v="26"/>
    <x v="26"/>
    <x v="24"/>
    <x v="25"/>
    <x v="0"/>
    <x v="26"/>
    <x v="21"/>
    <x v="0"/>
    <x v="21"/>
    <x v="0"/>
    <x v="0"/>
    <x v="22"/>
    <x v="24"/>
    <x v="0"/>
    <x v="0"/>
    <x v="2"/>
    <x v="0"/>
    <x v="0"/>
    <x v="0"/>
  </r>
  <r>
    <x v="1"/>
    <x v="1"/>
    <x v="1"/>
    <x v="1"/>
    <x v="1"/>
    <x v="1"/>
    <x v="1"/>
    <x v="1"/>
    <x v="1"/>
    <x v="0"/>
    <x v="27"/>
    <x v="27"/>
    <x v="25"/>
    <x v="24"/>
    <x v="24"/>
    <x v="27"/>
    <x v="22"/>
    <x v="1"/>
    <x v="0"/>
    <x v="16"/>
    <x v="3"/>
    <x v="23"/>
    <x v="25"/>
    <x v="0"/>
    <x v="0"/>
    <x v="12"/>
    <x v="1"/>
    <x v="1"/>
    <x v="1"/>
  </r>
  <r>
    <x v="1"/>
    <x v="0"/>
    <x v="3"/>
    <x v="1"/>
    <x v="0"/>
    <x v="3"/>
    <x v="3"/>
    <x v="3"/>
    <x v="3"/>
    <x v="0"/>
    <x v="28"/>
    <x v="28"/>
    <x v="26"/>
    <x v="26"/>
    <x v="25"/>
    <x v="28"/>
    <x v="23"/>
    <x v="4"/>
    <x v="0"/>
    <x v="17"/>
    <x v="4"/>
    <x v="24"/>
    <x v="26"/>
    <x v="0"/>
    <x v="0"/>
    <x v="0"/>
    <x v="1"/>
    <x v="0"/>
    <x v="0"/>
  </r>
  <r>
    <x v="1"/>
    <x v="3"/>
    <x v="4"/>
    <x v="1"/>
    <x v="3"/>
    <x v="4"/>
    <x v="4"/>
    <x v="4"/>
    <x v="4"/>
    <x v="0"/>
    <x v="29"/>
    <x v="29"/>
    <x v="27"/>
    <x v="27"/>
    <x v="26"/>
    <x v="29"/>
    <x v="24"/>
    <x v="1"/>
    <x v="22"/>
    <x v="17"/>
    <x v="3"/>
    <x v="25"/>
    <x v="27"/>
    <x v="0"/>
    <x v="0"/>
    <x v="13"/>
    <x v="0"/>
    <x v="3"/>
    <x v="3"/>
  </r>
  <r>
    <x v="1"/>
    <x v="5"/>
    <x v="6"/>
    <x v="1"/>
    <x v="5"/>
    <x v="6"/>
    <x v="6"/>
    <x v="6"/>
    <x v="6"/>
    <x v="0"/>
    <x v="30"/>
    <x v="30"/>
    <x v="28"/>
    <x v="28"/>
    <x v="27"/>
    <x v="30"/>
    <x v="25"/>
    <x v="1"/>
    <x v="23"/>
    <x v="18"/>
    <x v="1"/>
    <x v="26"/>
    <x v="28"/>
    <x v="0"/>
    <x v="0"/>
    <x v="14"/>
    <x v="0"/>
    <x v="5"/>
    <x v="5"/>
  </r>
  <r>
    <x v="1"/>
    <x v="3"/>
    <x v="7"/>
    <x v="2"/>
    <x v="3"/>
    <x v="7"/>
    <x v="7"/>
    <x v="7"/>
    <x v="7"/>
    <x v="0"/>
    <x v="31"/>
    <x v="31"/>
    <x v="29"/>
    <x v="29"/>
    <x v="28"/>
    <x v="31"/>
    <x v="26"/>
    <x v="4"/>
    <x v="24"/>
    <x v="8"/>
    <x v="6"/>
    <x v="27"/>
    <x v="29"/>
    <x v="0"/>
    <x v="0"/>
    <x v="15"/>
    <x v="7"/>
    <x v="3"/>
    <x v="3"/>
  </r>
  <r>
    <x v="1"/>
    <x v="6"/>
    <x v="8"/>
    <x v="2"/>
    <x v="6"/>
    <x v="8"/>
    <x v="8"/>
    <x v="8"/>
    <x v="8"/>
    <x v="0"/>
    <x v="32"/>
    <x v="32"/>
    <x v="30"/>
    <x v="30"/>
    <x v="29"/>
    <x v="19"/>
    <x v="27"/>
    <x v="0"/>
    <x v="7"/>
    <x v="19"/>
    <x v="5"/>
    <x v="28"/>
    <x v="30"/>
    <x v="0"/>
    <x v="0"/>
    <x v="16"/>
    <x v="1"/>
    <x v="6"/>
    <x v="6"/>
  </r>
  <r>
    <x v="1"/>
    <x v="7"/>
    <x v="9"/>
    <x v="1"/>
    <x v="7"/>
    <x v="9"/>
    <x v="9"/>
    <x v="9"/>
    <x v="9"/>
    <x v="0"/>
    <x v="33"/>
    <x v="33"/>
    <x v="31"/>
    <x v="31"/>
    <x v="30"/>
    <x v="32"/>
    <x v="26"/>
    <x v="4"/>
    <x v="25"/>
    <x v="20"/>
    <x v="9"/>
    <x v="29"/>
    <x v="31"/>
    <x v="0"/>
    <x v="0"/>
    <x v="3"/>
    <x v="1"/>
    <x v="7"/>
    <x v="7"/>
  </r>
  <r>
    <x v="1"/>
    <x v="8"/>
    <x v="10"/>
    <x v="1"/>
    <x v="8"/>
    <x v="10"/>
    <x v="10"/>
    <x v="10"/>
    <x v="10"/>
    <x v="0"/>
    <x v="34"/>
    <x v="34"/>
    <x v="32"/>
    <x v="32"/>
    <x v="31"/>
    <x v="33"/>
    <x v="28"/>
    <x v="4"/>
    <x v="1"/>
    <x v="21"/>
    <x v="6"/>
    <x v="7"/>
    <x v="32"/>
    <x v="0"/>
    <x v="0"/>
    <x v="11"/>
    <x v="0"/>
    <x v="8"/>
    <x v="8"/>
  </r>
  <r>
    <x v="1"/>
    <x v="11"/>
    <x v="13"/>
    <x v="1"/>
    <x v="11"/>
    <x v="13"/>
    <x v="13"/>
    <x v="13"/>
    <x v="13"/>
    <x v="0"/>
    <x v="35"/>
    <x v="35"/>
    <x v="14"/>
    <x v="33"/>
    <x v="21"/>
    <x v="34"/>
    <x v="29"/>
    <x v="1"/>
    <x v="26"/>
    <x v="22"/>
    <x v="2"/>
    <x v="30"/>
    <x v="33"/>
    <x v="0"/>
    <x v="0"/>
    <x v="0"/>
    <x v="1"/>
    <x v="11"/>
    <x v="11"/>
  </r>
  <r>
    <x v="1"/>
    <x v="6"/>
    <x v="14"/>
    <x v="1"/>
    <x v="6"/>
    <x v="14"/>
    <x v="14"/>
    <x v="14"/>
    <x v="14"/>
    <x v="0"/>
    <x v="36"/>
    <x v="36"/>
    <x v="33"/>
    <x v="34"/>
    <x v="32"/>
    <x v="35"/>
    <x v="10"/>
    <x v="0"/>
    <x v="27"/>
    <x v="23"/>
    <x v="0"/>
    <x v="31"/>
    <x v="34"/>
    <x v="0"/>
    <x v="0"/>
    <x v="12"/>
    <x v="0"/>
    <x v="6"/>
    <x v="6"/>
  </r>
  <r>
    <x v="1"/>
    <x v="12"/>
    <x v="15"/>
    <x v="1"/>
    <x v="12"/>
    <x v="15"/>
    <x v="15"/>
    <x v="15"/>
    <x v="15"/>
    <x v="0"/>
    <x v="37"/>
    <x v="37"/>
    <x v="34"/>
    <x v="35"/>
    <x v="33"/>
    <x v="36"/>
    <x v="30"/>
    <x v="0"/>
    <x v="28"/>
    <x v="17"/>
    <x v="1"/>
    <x v="32"/>
    <x v="35"/>
    <x v="0"/>
    <x v="0"/>
    <x v="3"/>
    <x v="8"/>
    <x v="12"/>
    <x v="12"/>
  </r>
  <r>
    <x v="1"/>
    <x v="13"/>
    <x v="16"/>
    <x v="1"/>
    <x v="13"/>
    <x v="16"/>
    <x v="16"/>
    <x v="16"/>
    <x v="16"/>
    <x v="0"/>
    <x v="38"/>
    <x v="38"/>
    <x v="35"/>
    <x v="36"/>
    <x v="34"/>
    <x v="37"/>
    <x v="31"/>
    <x v="0"/>
    <x v="29"/>
    <x v="24"/>
    <x v="1"/>
    <x v="33"/>
    <x v="36"/>
    <x v="0"/>
    <x v="0"/>
    <x v="2"/>
    <x v="0"/>
    <x v="13"/>
    <x v="13"/>
  </r>
  <r>
    <x v="1"/>
    <x v="12"/>
    <x v="17"/>
    <x v="2"/>
    <x v="12"/>
    <x v="17"/>
    <x v="17"/>
    <x v="17"/>
    <x v="17"/>
    <x v="0"/>
    <x v="39"/>
    <x v="39"/>
    <x v="36"/>
    <x v="37"/>
    <x v="14"/>
    <x v="38"/>
    <x v="32"/>
    <x v="3"/>
    <x v="30"/>
    <x v="23"/>
    <x v="0"/>
    <x v="34"/>
    <x v="15"/>
    <x v="0"/>
    <x v="0"/>
    <x v="17"/>
    <x v="9"/>
    <x v="12"/>
    <x v="12"/>
  </r>
  <r>
    <x v="1"/>
    <x v="11"/>
    <x v="18"/>
    <x v="2"/>
    <x v="11"/>
    <x v="18"/>
    <x v="18"/>
    <x v="18"/>
    <x v="18"/>
    <x v="0"/>
    <x v="40"/>
    <x v="40"/>
    <x v="37"/>
    <x v="38"/>
    <x v="35"/>
    <x v="39"/>
    <x v="33"/>
    <x v="1"/>
    <x v="31"/>
    <x v="11"/>
    <x v="3"/>
    <x v="35"/>
    <x v="37"/>
    <x v="0"/>
    <x v="0"/>
    <x v="13"/>
    <x v="1"/>
    <x v="11"/>
    <x v="11"/>
  </r>
  <r>
    <x v="1"/>
    <x v="8"/>
    <x v="19"/>
    <x v="2"/>
    <x v="8"/>
    <x v="19"/>
    <x v="19"/>
    <x v="19"/>
    <x v="19"/>
    <x v="0"/>
    <x v="41"/>
    <x v="41"/>
    <x v="38"/>
    <x v="39"/>
    <x v="36"/>
    <x v="40"/>
    <x v="34"/>
    <x v="4"/>
    <x v="26"/>
    <x v="25"/>
    <x v="0"/>
    <x v="36"/>
    <x v="38"/>
    <x v="0"/>
    <x v="0"/>
    <x v="8"/>
    <x v="0"/>
    <x v="8"/>
    <x v="8"/>
  </r>
  <r>
    <x v="1"/>
    <x v="7"/>
    <x v="20"/>
    <x v="2"/>
    <x v="7"/>
    <x v="20"/>
    <x v="20"/>
    <x v="20"/>
    <x v="20"/>
    <x v="0"/>
    <x v="42"/>
    <x v="42"/>
    <x v="39"/>
    <x v="1"/>
    <x v="37"/>
    <x v="41"/>
    <x v="35"/>
    <x v="1"/>
    <x v="15"/>
    <x v="26"/>
    <x v="5"/>
    <x v="37"/>
    <x v="39"/>
    <x v="0"/>
    <x v="0"/>
    <x v="11"/>
    <x v="3"/>
    <x v="7"/>
    <x v="7"/>
  </r>
  <r>
    <x v="1"/>
    <x v="14"/>
    <x v="21"/>
    <x v="1"/>
    <x v="14"/>
    <x v="21"/>
    <x v="21"/>
    <x v="21"/>
    <x v="21"/>
    <x v="0"/>
    <x v="43"/>
    <x v="43"/>
    <x v="40"/>
    <x v="40"/>
    <x v="29"/>
    <x v="42"/>
    <x v="5"/>
    <x v="0"/>
    <x v="32"/>
    <x v="2"/>
    <x v="2"/>
    <x v="2"/>
    <x v="40"/>
    <x v="0"/>
    <x v="0"/>
    <x v="0"/>
    <x v="1"/>
    <x v="14"/>
    <x v="14"/>
  </r>
  <r>
    <x v="1"/>
    <x v="15"/>
    <x v="22"/>
    <x v="1"/>
    <x v="15"/>
    <x v="22"/>
    <x v="22"/>
    <x v="22"/>
    <x v="22"/>
    <x v="0"/>
    <x v="44"/>
    <x v="44"/>
    <x v="41"/>
    <x v="41"/>
    <x v="33"/>
    <x v="43"/>
    <x v="36"/>
    <x v="0"/>
    <x v="33"/>
    <x v="14"/>
    <x v="3"/>
    <x v="38"/>
    <x v="41"/>
    <x v="0"/>
    <x v="0"/>
    <x v="0"/>
    <x v="0"/>
    <x v="15"/>
    <x v="15"/>
  </r>
  <r>
    <x v="1"/>
    <x v="14"/>
    <x v="23"/>
    <x v="1"/>
    <x v="16"/>
    <x v="23"/>
    <x v="23"/>
    <x v="23"/>
    <x v="23"/>
    <x v="0"/>
    <x v="45"/>
    <x v="45"/>
    <x v="42"/>
    <x v="42"/>
    <x v="38"/>
    <x v="44"/>
    <x v="37"/>
    <x v="4"/>
    <x v="34"/>
    <x v="27"/>
    <x v="4"/>
    <x v="25"/>
    <x v="42"/>
    <x v="0"/>
    <x v="0"/>
    <x v="3"/>
    <x v="1"/>
    <x v="16"/>
    <x v="16"/>
  </r>
  <r>
    <x v="1"/>
    <x v="16"/>
    <x v="24"/>
    <x v="1"/>
    <x v="17"/>
    <x v="24"/>
    <x v="24"/>
    <x v="24"/>
    <x v="24"/>
    <x v="0"/>
    <x v="46"/>
    <x v="46"/>
    <x v="37"/>
    <x v="43"/>
    <x v="39"/>
    <x v="45"/>
    <x v="38"/>
    <x v="0"/>
    <x v="35"/>
    <x v="8"/>
    <x v="4"/>
    <x v="39"/>
    <x v="43"/>
    <x v="0"/>
    <x v="0"/>
    <x v="10"/>
    <x v="1"/>
    <x v="17"/>
    <x v="17"/>
  </r>
  <r>
    <x v="1"/>
    <x v="17"/>
    <x v="25"/>
    <x v="1"/>
    <x v="18"/>
    <x v="25"/>
    <x v="25"/>
    <x v="25"/>
    <x v="25"/>
    <x v="0"/>
    <x v="47"/>
    <x v="47"/>
    <x v="43"/>
    <x v="44"/>
    <x v="40"/>
    <x v="46"/>
    <x v="3"/>
    <x v="1"/>
    <x v="36"/>
    <x v="2"/>
    <x v="2"/>
    <x v="40"/>
    <x v="44"/>
    <x v="0"/>
    <x v="0"/>
    <x v="8"/>
    <x v="1"/>
    <x v="18"/>
    <x v="18"/>
  </r>
  <r>
    <x v="1"/>
    <x v="18"/>
    <x v="26"/>
    <x v="1"/>
    <x v="19"/>
    <x v="26"/>
    <x v="26"/>
    <x v="26"/>
    <x v="26"/>
    <x v="0"/>
    <x v="48"/>
    <x v="48"/>
    <x v="44"/>
    <x v="45"/>
    <x v="41"/>
    <x v="47"/>
    <x v="39"/>
    <x v="0"/>
    <x v="2"/>
    <x v="2"/>
    <x v="2"/>
    <x v="41"/>
    <x v="45"/>
    <x v="0"/>
    <x v="0"/>
    <x v="18"/>
    <x v="1"/>
    <x v="19"/>
    <x v="19"/>
  </r>
  <r>
    <x v="1"/>
    <x v="19"/>
    <x v="27"/>
    <x v="1"/>
    <x v="20"/>
    <x v="27"/>
    <x v="27"/>
    <x v="27"/>
    <x v="27"/>
    <x v="0"/>
    <x v="49"/>
    <x v="49"/>
    <x v="45"/>
    <x v="16"/>
    <x v="42"/>
    <x v="48"/>
    <x v="2"/>
    <x v="0"/>
    <x v="2"/>
    <x v="2"/>
    <x v="2"/>
    <x v="2"/>
    <x v="46"/>
    <x v="0"/>
    <x v="0"/>
    <x v="0"/>
    <x v="1"/>
    <x v="20"/>
    <x v="20"/>
  </r>
  <r>
    <x v="2"/>
    <x v="0"/>
    <x v="0"/>
    <x v="0"/>
    <x v="0"/>
    <x v="0"/>
    <x v="0"/>
    <x v="0"/>
    <x v="0"/>
    <x v="0"/>
    <x v="50"/>
    <x v="50"/>
    <x v="46"/>
    <x v="46"/>
    <x v="43"/>
    <x v="49"/>
    <x v="3"/>
    <x v="0"/>
    <x v="29"/>
    <x v="14"/>
    <x v="4"/>
    <x v="0"/>
    <x v="47"/>
    <x v="0"/>
    <x v="0"/>
    <x v="10"/>
    <x v="3"/>
    <x v="0"/>
    <x v="0"/>
  </r>
  <r>
    <x v="2"/>
    <x v="1"/>
    <x v="1"/>
    <x v="1"/>
    <x v="1"/>
    <x v="1"/>
    <x v="1"/>
    <x v="1"/>
    <x v="1"/>
    <x v="0"/>
    <x v="51"/>
    <x v="51"/>
    <x v="47"/>
    <x v="47"/>
    <x v="24"/>
    <x v="50"/>
    <x v="40"/>
    <x v="1"/>
    <x v="11"/>
    <x v="21"/>
    <x v="4"/>
    <x v="42"/>
    <x v="48"/>
    <x v="0"/>
    <x v="0"/>
    <x v="6"/>
    <x v="1"/>
    <x v="1"/>
    <x v="1"/>
  </r>
  <r>
    <x v="2"/>
    <x v="0"/>
    <x v="3"/>
    <x v="1"/>
    <x v="0"/>
    <x v="3"/>
    <x v="3"/>
    <x v="3"/>
    <x v="3"/>
    <x v="0"/>
    <x v="52"/>
    <x v="52"/>
    <x v="48"/>
    <x v="26"/>
    <x v="17"/>
    <x v="51"/>
    <x v="41"/>
    <x v="0"/>
    <x v="29"/>
    <x v="17"/>
    <x v="4"/>
    <x v="43"/>
    <x v="49"/>
    <x v="0"/>
    <x v="0"/>
    <x v="0"/>
    <x v="10"/>
    <x v="0"/>
    <x v="0"/>
  </r>
  <r>
    <x v="2"/>
    <x v="3"/>
    <x v="4"/>
    <x v="1"/>
    <x v="3"/>
    <x v="4"/>
    <x v="4"/>
    <x v="4"/>
    <x v="4"/>
    <x v="0"/>
    <x v="53"/>
    <x v="53"/>
    <x v="49"/>
    <x v="48"/>
    <x v="17"/>
    <x v="52"/>
    <x v="36"/>
    <x v="0"/>
    <x v="37"/>
    <x v="17"/>
    <x v="4"/>
    <x v="44"/>
    <x v="50"/>
    <x v="0"/>
    <x v="0"/>
    <x v="1"/>
    <x v="3"/>
    <x v="3"/>
    <x v="3"/>
  </r>
  <r>
    <x v="2"/>
    <x v="5"/>
    <x v="6"/>
    <x v="1"/>
    <x v="5"/>
    <x v="6"/>
    <x v="6"/>
    <x v="6"/>
    <x v="6"/>
    <x v="0"/>
    <x v="54"/>
    <x v="54"/>
    <x v="50"/>
    <x v="49"/>
    <x v="13"/>
    <x v="53"/>
    <x v="42"/>
    <x v="0"/>
    <x v="38"/>
    <x v="28"/>
    <x v="3"/>
    <x v="45"/>
    <x v="51"/>
    <x v="0"/>
    <x v="0"/>
    <x v="9"/>
    <x v="0"/>
    <x v="5"/>
    <x v="5"/>
  </r>
  <r>
    <x v="2"/>
    <x v="3"/>
    <x v="7"/>
    <x v="2"/>
    <x v="3"/>
    <x v="7"/>
    <x v="7"/>
    <x v="7"/>
    <x v="7"/>
    <x v="0"/>
    <x v="55"/>
    <x v="55"/>
    <x v="29"/>
    <x v="50"/>
    <x v="44"/>
    <x v="54"/>
    <x v="43"/>
    <x v="4"/>
    <x v="39"/>
    <x v="8"/>
    <x v="1"/>
    <x v="46"/>
    <x v="52"/>
    <x v="0"/>
    <x v="0"/>
    <x v="6"/>
    <x v="8"/>
    <x v="3"/>
    <x v="3"/>
  </r>
  <r>
    <x v="2"/>
    <x v="6"/>
    <x v="8"/>
    <x v="2"/>
    <x v="6"/>
    <x v="8"/>
    <x v="8"/>
    <x v="8"/>
    <x v="8"/>
    <x v="0"/>
    <x v="56"/>
    <x v="56"/>
    <x v="51"/>
    <x v="38"/>
    <x v="45"/>
    <x v="55"/>
    <x v="44"/>
    <x v="0"/>
    <x v="40"/>
    <x v="29"/>
    <x v="3"/>
    <x v="47"/>
    <x v="53"/>
    <x v="0"/>
    <x v="0"/>
    <x v="10"/>
    <x v="1"/>
    <x v="6"/>
    <x v="6"/>
  </r>
  <r>
    <x v="2"/>
    <x v="7"/>
    <x v="9"/>
    <x v="1"/>
    <x v="7"/>
    <x v="9"/>
    <x v="9"/>
    <x v="9"/>
    <x v="9"/>
    <x v="0"/>
    <x v="57"/>
    <x v="57"/>
    <x v="52"/>
    <x v="9"/>
    <x v="5"/>
    <x v="56"/>
    <x v="45"/>
    <x v="2"/>
    <x v="4"/>
    <x v="26"/>
    <x v="8"/>
    <x v="48"/>
    <x v="54"/>
    <x v="0"/>
    <x v="0"/>
    <x v="10"/>
    <x v="1"/>
    <x v="7"/>
    <x v="7"/>
  </r>
  <r>
    <x v="2"/>
    <x v="8"/>
    <x v="10"/>
    <x v="1"/>
    <x v="8"/>
    <x v="10"/>
    <x v="10"/>
    <x v="10"/>
    <x v="10"/>
    <x v="0"/>
    <x v="58"/>
    <x v="58"/>
    <x v="53"/>
    <x v="3"/>
    <x v="46"/>
    <x v="57"/>
    <x v="46"/>
    <x v="1"/>
    <x v="10"/>
    <x v="30"/>
    <x v="1"/>
    <x v="35"/>
    <x v="55"/>
    <x v="0"/>
    <x v="0"/>
    <x v="2"/>
    <x v="1"/>
    <x v="8"/>
    <x v="8"/>
  </r>
  <r>
    <x v="2"/>
    <x v="11"/>
    <x v="13"/>
    <x v="1"/>
    <x v="11"/>
    <x v="13"/>
    <x v="13"/>
    <x v="13"/>
    <x v="13"/>
    <x v="0"/>
    <x v="59"/>
    <x v="59"/>
    <x v="54"/>
    <x v="51"/>
    <x v="33"/>
    <x v="58"/>
    <x v="47"/>
    <x v="0"/>
    <x v="41"/>
    <x v="23"/>
    <x v="4"/>
    <x v="49"/>
    <x v="56"/>
    <x v="0"/>
    <x v="0"/>
    <x v="1"/>
    <x v="1"/>
    <x v="11"/>
    <x v="11"/>
  </r>
  <r>
    <x v="2"/>
    <x v="6"/>
    <x v="14"/>
    <x v="1"/>
    <x v="6"/>
    <x v="14"/>
    <x v="14"/>
    <x v="14"/>
    <x v="14"/>
    <x v="0"/>
    <x v="60"/>
    <x v="60"/>
    <x v="55"/>
    <x v="52"/>
    <x v="27"/>
    <x v="59"/>
    <x v="10"/>
    <x v="0"/>
    <x v="11"/>
    <x v="31"/>
    <x v="4"/>
    <x v="50"/>
    <x v="57"/>
    <x v="0"/>
    <x v="0"/>
    <x v="18"/>
    <x v="1"/>
    <x v="6"/>
    <x v="6"/>
  </r>
  <r>
    <x v="2"/>
    <x v="12"/>
    <x v="15"/>
    <x v="1"/>
    <x v="12"/>
    <x v="15"/>
    <x v="15"/>
    <x v="15"/>
    <x v="15"/>
    <x v="0"/>
    <x v="61"/>
    <x v="61"/>
    <x v="56"/>
    <x v="53"/>
    <x v="15"/>
    <x v="60"/>
    <x v="18"/>
    <x v="1"/>
    <x v="42"/>
    <x v="14"/>
    <x v="0"/>
    <x v="51"/>
    <x v="58"/>
    <x v="0"/>
    <x v="0"/>
    <x v="10"/>
    <x v="3"/>
    <x v="12"/>
    <x v="12"/>
  </r>
  <r>
    <x v="2"/>
    <x v="13"/>
    <x v="16"/>
    <x v="1"/>
    <x v="13"/>
    <x v="16"/>
    <x v="16"/>
    <x v="16"/>
    <x v="16"/>
    <x v="0"/>
    <x v="62"/>
    <x v="62"/>
    <x v="57"/>
    <x v="54"/>
    <x v="31"/>
    <x v="61"/>
    <x v="48"/>
    <x v="1"/>
    <x v="33"/>
    <x v="9"/>
    <x v="3"/>
    <x v="38"/>
    <x v="59"/>
    <x v="0"/>
    <x v="0"/>
    <x v="7"/>
    <x v="1"/>
    <x v="13"/>
    <x v="13"/>
  </r>
  <r>
    <x v="2"/>
    <x v="12"/>
    <x v="17"/>
    <x v="2"/>
    <x v="12"/>
    <x v="17"/>
    <x v="17"/>
    <x v="17"/>
    <x v="17"/>
    <x v="0"/>
    <x v="63"/>
    <x v="63"/>
    <x v="58"/>
    <x v="55"/>
    <x v="47"/>
    <x v="62"/>
    <x v="49"/>
    <x v="4"/>
    <x v="43"/>
    <x v="32"/>
    <x v="5"/>
    <x v="52"/>
    <x v="43"/>
    <x v="0"/>
    <x v="0"/>
    <x v="19"/>
    <x v="8"/>
    <x v="12"/>
    <x v="12"/>
  </r>
  <r>
    <x v="2"/>
    <x v="11"/>
    <x v="18"/>
    <x v="2"/>
    <x v="11"/>
    <x v="18"/>
    <x v="18"/>
    <x v="18"/>
    <x v="18"/>
    <x v="0"/>
    <x v="64"/>
    <x v="64"/>
    <x v="59"/>
    <x v="56"/>
    <x v="35"/>
    <x v="63"/>
    <x v="50"/>
    <x v="3"/>
    <x v="7"/>
    <x v="33"/>
    <x v="1"/>
    <x v="53"/>
    <x v="60"/>
    <x v="0"/>
    <x v="0"/>
    <x v="1"/>
    <x v="1"/>
    <x v="11"/>
    <x v="11"/>
  </r>
  <r>
    <x v="2"/>
    <x v="8"/>
    <x v="19"/>
    <x v="2"/>
    <x v="8"/>
    <x v="19"/>
    <x v="19"/>
    <x v="19"/>
    <x v="19"/>
    <x v="0"/>
    <x v="65"/>
    <x v="65"/>
    <x v="18"/>
    <x v="57"/>
    <x v="45"/>
    <x v="64"/>
    <x v="51"/>
    <x v="0"/>
    <x v="40"/>
    <x v="34"/>
    <x v="5"/>
    <x v="54"/>
    <x v="61"/>
    <x v="0"/>
    <x v="0"/>
    <x v="3"/>
    <x v="3"/>
    <x v="8"/>
    <x v="8"/>
  </r>
  <r>
    <x v="2"/>
    <x v="7"/>
    <x v="20"/>
    <x v="2"/>
    <x v="7"/>
    <x v="20"/>
    <x v="20"/>
    <x v="20"/>
    <x v="20"/>
    <x v="0"/>
    <x v="66"/>
    <x v="66"/>
    <x v="60"/>
    <x v="58"/>
    <x v="37"/>
    <x v="65"/>
    <x v="52"/>
    <x v="1"/>
    <x v="44"/>
    <x v="35"/>
    <x v="0"/>
    <x v="55"/>
    <x v="62"/>
    <x v="0"/>
    <x v="0"/>
    <x v="18"/>
    <x v="1"/>
    <x v="7"/>
    <x v="7"/>
  </r>
  <r>
    <x v="2"/>
    <x v="14"/>
    <x v="21"/>
    <x v="1"/>
    <x v="14"/>
    <x v="21"/>
    <x v="21"/>
    <x v="21"/>
    <x v="21"/>
    <x v="0"/>
    <x v="67"/>
    <x v="67"/>
    <x v="19"/>
    <x v="59"/>
    <x v="48"/>
    <x v="66"/>
    <x v="5"/>
    <x v="0"/>
    <x v="2"/>
    <x v="0"/>
    <x v="2"/>
    <x v="2"/>
    <x v="63"/>
    <x v="0"/>
    <x v="0"/>
    <x v="0"/>
    <x v="1"/>
    <x v="14"/>
    <x v="14"/>
  </r>
  <r>
    <x v="2"/>
    <x v="15"/>
    <x v="22"/>
    <x v="1"/>
    <x v="15"/>
    <x v="22"/>
    <x v="22"/>
    <x v="22"/>
    <x v="22"/>
    <x v="0"/>
    <x v="68"/>
    <x v="68"/>
    <x v="61"/>
    <x v="4"/>
    <x v="32"/>
    <x v="67"/>
    <x v="53"/>
    <x v="0"/>
    <x v="21"/>
    <x v="14"/>
    <x v="2"/>
    <x v="56"/>
    <x v="64"/>
    <x v="0"/>
    <x v="0"/>
    <x v="10"/>
    <x v="1"/>
    <x v="15"/>
    <x v="15"/>
  </r>
  <r>
    <x v="2"/>
    <x v="14"/>
    <x v="23"/>
    <x v="1"/>
    <x v="16"/>
    <x v="23"/>
    <x v="23"/>
    <x v="23"/>
    <x v="23"/>
    <x v="0"/>
    <x v="69"/>
    <x v="69"/>
    <x v="62"/>
    <x v="60"/>
    <x v="49"/>
    <x v="68"/>
    <x v="54"/>
    <x v="3"/>
    <x v="45"/>
    <x v="5"/>
    <x v="6"/>
    <x v="57"/>
    <x v="65"/>
    <x v="0"/>
    <x v="0"/>
    <x v="4"/>
    <x v="3"/>
    <x v="16"/>
    <x v="16"/>
  </r>
  <r>
    <x v="2"/>
    <x v="16"/>
    <x v="24"/>
    <x v="1"/>
    <x v="17"/>
    <x v="24"/>
    <x v="24"/>
    <x v="24"/>
    <x v="24"/>
    <x v="0"/>
    <x v="70"/>
    <x v="70"/>
    <x v="63"/>
    <x v="61"/>
    <x v="50"/>
    <x v="33"/>
    <x v="55"/>
    <x v="0"/>
    <x v="27"/>
    <x v="9"/>
    <x v="4"/>
    <x v="58"/>
    <x v="66"/>
    <x v="0"/>
    <x v="0"/>
    <x v="11"/>
    <x v="1"/>
    <x v="17"/>
    <x v="17"/>
  </r>
  <r>
    <x v="2"/>
    <x v="17"/>
    <x v="25"/>
    <x v="1"/>
    <x v="18"/>
    <x v="25"/>
    <x v="25"/>
    <x v="25"/>
    <x v="25"/>
    <x v="0"/>
    <x v="71"/>
    <x v="71"/>
    <x v="64"/>
    <x v="62"/>
    <x v="51"/>
    <x v="69"/>
    <x v="41"/>
    <x v="0"/>
    <x v="13"/>
    <x v="2"/>
    <x v="4"/>
    <x v="0"/>
    <x v="67"/>
    <x v="0"/>
    <x v="0"/>
    <x v="11"/>
    <x v="0"/>
    <x v="18"/>
    <x v="18"/>
  </r>
  <r>
    <x v="2"/>
    <x v="18"/>
    <x v="26"/>
    <x v="1"/>
    <x v="19"/>
    <x v="26"/>
    <x v="26"/>
    <x v="26"/>
    <x v="26"/>
    <x v="0"/>
    <x v="72"/>
    <x v="72"/>
    <x v="65"/>
    <x v="63"/>
    <x v="24"/>
    <x v="70"/>
    <x v="56"/>
    <x v="4"/>
    <x v="33"/>
    <x v="36"/>
    <x v="2"/>
    <x v="59"/>
    <x v="28"/>
    <x v="0"/>
    <x v="0"/>
    <x v="0"/>
    <x v="3"/>
    <x v="19"/>
    <x v="19"/>
  </r>
  <r>
    <x v="2"/>
    <x v="19"/>
    <x v="27"/>
    <x v="1"/>
    <x v="20"/>
    <x v="27"/>
    <x v="27"/>
    <x v="27"/>
    <x v="27"/>
    <x v="0"/>
    <x v="73"/>
    <x v="73"/>
    <x v="18"/>
    <x v="64"/>
    <x v="34"/>
    <x v="71"/>
    <x v="57"/>
    <x v="4"/>
    <x v="35"/>
    <x v="4"/>
    <x v="2"/>
    <x v="59"/>
    <x v="68"/>
    <x v="0"/>
    <x v="0"/>
    <x v="6"/>
    <x v="1"/>
    <x v="20"/>
    <x v="20"/>
  </r>
  <r>
    <x v="2"/>
    <x v="20"/>
    <x v="28"/>
    <x v="1"/>
    <x v="21"/>
    <x v="28"/>
    <x v="28"/>
    <x v="28"/>
    <x v="28"/>
    <x v="0"/>
    <x v="74"/>
    <x v="74"/>
    <x v="66"/>
    <x v="65"/>
    <x v="10"/>
    <x v="72"/>
    <x v="53"/>
    <x v="0"/>
    <x v="27"/>
    <x v="22"/>
    <x v="0"/>
    <x v="33"/>
    <x v="69"/>
    <x v="0"/>
    <x v="0"/>
    <x v="7"/>
    <x v="1"/>
    <x v="21"/>
    <x v="21"/>
  </r>
  <r>
    <x v="3"/>
    <x v="0"/>
    <x v="0"/>
    <x v="0"/>
    <x v="0"/>
    <x v="0"/>
    <x v="0"/>
    <x v="0"/>
    <x v="0"/>
    <x v="0"/>
    <x v="75"/>
    <x v="75"/>
    <x v="67"/>
    <x v="66"/>
    <x v="52"/>
    <x v="73"/>
    <x v="39"/>
    <x v="0"/>
    <x v="46"/>
    <x v="0"/>
    <x v="2"/>
    <x v="60"/>
    <x v="70"/>
    <x v="0"/>
    <x v="0"/>
    <x v="2"/>
    <x v="1"/>
    <x v="0"/>
    <x v="0"/>
  </r>
  <r>
    <x v="3"/>
    <x v="1"/>
    <x v="1"/>
    <x v="1"/>
    <x v="1"/>
    <x v="1"/>
    <x v="1"/>
    <x v="1"/>
    <x v="1"/>
    <x v="0"/>
    <x v="76"/>
    <x v="76"/>
    <x v="68"/>
    <x v="67"/>
    <x v="50"/>
    <x v="74"/>
    <x v="58"/>
    <x v="3"/>
    <x v="9"/>
    <x v="7"/>
    <x v="3"/>
    <x v="42"/>
    <x v="1"/>
    <x v="0"/>
    <x v="0"/>
    <x v="15"/>
    <x v="1"/>
    <x v="1"/>
    <x v="1"/>
  </r>
  <r>
    <x v="3"/>
    <x v="0"/>
    <x v="3"/>
    <x v="1"/>
    <x v="0"/>
    <x v="3"/>
    <x v="3"/>
    <x v="3"/>
    <x v="3"/>
    <x v="0"/>
    <x v="77"/>
    <x v="77"/>
    <x v="69"/>
    <x v="68"/>
    <x v="53"/>
    <x v="75"/>
    <x v="20"/>
    <x v="1"/>
    <x v="27"/>
    <x v="14"/>
    <x v="2"/>
    <x v="14"/>
    <x v="71"/>
    <x v="0"/>
    <x v="0"/>
    <x v="7"/>
    <x v="1"/>
    <x v="0"/>
    <x v="0"/>
  </r>
  <r>
    <x v="3"/>
    <x v="3"/>
    <x v="4"/>
    <x v="1"/>
    <x v="3"/>
    <x v="4"/>
    <x v="4"/>
    <x v="4"/>
    <x v="4"/>
    <x v="0"/>
    <x v="78"/>
    <x v="78"/>
    <x v="70"/>
    <x v="69"/>
    <x v="25"/>
    <x v="76"/>
    <x v="36"/>
    <x v="0"/>
    <x v="22"/>
    <x v="37"/>
    <x v="1"/>
    <x v="61"/>
    <x v="72"/>
    <x v="0"/>
    <x v="0"/>
    <x v="20"/>
    <x v="11"/>
    <x v="3"/>
    <x v="3"/>
  </r>
  <r>
    <x v="3"/>
    <x v="5"/>
    <x v="6"/>
    <x v="1"/>
    <x v="5"/>
    <x v="6"/>
    <x v="6"/>
    <x v="6"/>
    <x v="6"/>
    <x v="0"/>
    <x v="79"/>
    <x v="79"/>
    <x v="71"/>
    <x v="70"/>
    <x v="27"/>
    <x v="77"/>
    <x v="59"/>
    <x v="0"/>
    <x v="47"/>
    <x v="38"/>
    <x v="6"/>
    <x v="62"/>
    <x v="73"/>
    <x v="0"/>
    <x v="0"/>
    <x v="15"/>
    <x v="3"/>
    <x v="5"/>
    <x v="5"/>
  </r>
  <r>
    <x v="3"/>
    <x v="3"/>
    <x v="7"/>
    <x v="2"/>
    <x v="3"/>
    <x v="7"/>
    <x v="7"/>
    <x v="7"/>
    <x v="7"/>
    <x v="0"/>
    <x v="80"/>
    <x v="80"/>
    <x v="72"/>
    <x v="71"/>
    <x v="54"/>
    <x v="78"/>
    <x v="60"/>
    <x v="2"/>
    <x v="6"/>
    <x v="22"/>
    <x v="4"/>
    <x v="63"/>
    <x v="74"/>
    <x v="0"/>
    <x v="0"/>
    <x v="13"/>
    <x v="3"/>
    <x v="3"/>
    <x v="3"/>
  </r>
  <r>
    <x v="3"/>
    <x v="6"/>
    <x v="8"/>
    <x v="2"/>
    <x v="6"/>
    <x v="8"/>
    <x v="8"/>
    <x v="8"/>
    <x v="8"/>
    <x v="0"/>
    <x v="81"/>
    <x v="81"/>
    <x v="73"/>
    <x v="65"/>
    <x v="18"/>
    <x v="79"/>
    <x v="61"/>
    <x v="1"/>
    <x v="48"/>
    <x v="39"/>
    <x v="1"/>
    <x v="64"/>
    <x v="11"/>
    <x v="0"/>
    <x v="0"/>
    <x v="18"/>
    <x v="0"/>
    <x v="6"/>
    <x v="6"/>
  </r>
  <r>
    <x v="3"/>
    <x v="7"/>
    <x v="9"/>
    <x v="1"/>
    <x v="7"/>
    <x v="9"/>
    <x v="9"/>
    <x v="9"/>
    <x v="9"/>
    <x v="0"/>
    <x v="82"/>
    <x v="82"/>
    <x v="74"/>
    <x v="72"/>
    <x v="5"/>
    <x v="80"/>
    <x v="62"/>
    <x v="1"/>
    <x v="49"/>
    <x v="40"/>
    <x v="7"/>
    <x v="65"/>
    <x v="57"/>
    <x v="0"/>
    <x v="0"/>
    <x v="21"/>
    <x v="0"/>
    <x v="7"/>
    <x v="7"/>
  </r>
  <r>
    <x v="3"/>
    <x v="8"/>
    <x v="10"/>
    <x v="1"/>
    <x v="8"/>
    <x v="10"/>
    <x v="10"/>
    <x v="10"/>
    <x v="10"/>
    <x v="0"/>
    <x v="83"/>
    <x v="83"/>
    <x v="75"/>
    <x v="73"/>
    <x v="31"/>
    <x v="81"/>
    <x v="63"/>
    <x v="0"/>
    <x v="50"/>
    <x v="41"/>
    <x v="5"/>
    <x v="66"/>
    <x v="15"/>
    <x v="0"/>
    <x v="0"/>
    <x v="2"/>
    <x v="0"/>
    <x v="8"/>
    <x v="8"/>
  </r>
  <r>
    <x v="3"/>
    <x v="11"/>
    <x v="13"/>
    <x v="1"/>
    <x v="11"/>
    <x v="13"/>
    <x v="13"/>
    <x v="13"/>
    <x v="13"/>
    <x v="0"/>
    <x v="84"/>
    <x v="84"/>
    <x v="76"/>
    <x v="74"/>
    <x v="55"/>
    <x v="82"/>
    <x v="19"/>
    <x v="1"/>
    <x v="51"/>
    <x v="42"/>
    <x v="1"/>
    <x v="67"/>
    <x v="75"/>
    <x v="0"/>
    <x v="0"/>
    <x v="1"/>
    <x v="1"/>
    <x v="11"/>
    <x v="11"/>
  </r>
  <r>
    <x v="3"/>
    <x v="6"/>
    <x v="14"/>
    <x v="1"/>
    <x v="6"/>
    <x v="14"/>
    <x v="14"/>
    <x v="14"/>
    <x v="14"/>
    <x v="0"/>
    <x v="85"/>
    <x v="85"/>
    <x v="77"/>
    <x v="75"/>
    <x v="56"/>
    <x v="83"/>
    <x v="64"/>
    <x v="0"/>
    <x v="13"/>
    <x v="8"/>
    <x v="1"/>
    <x v="14"/>
    <x v="76"/>
    <x v="0"/>
    <x v="0"/>
    <x v="10"/>
    <x v="1"/>
    <x v="6"/>
    <x v="6"/>
  </r>
  <r>
    <x v="3"/>
    <x v="12"/>
    <x v="15"/>
    <x v="1"/>
    <x v="12"/>
    <x v="15"/>
    <x v="15"/>
    <x v="15"/>
    <x v="15"/>
    <x v="0"/>
    <x v="86"/>
    <x v="86"/>
    <x v="78"/>
    <x v="76"/>
    <x v="15"/>
    <x v="84"/>
    <x v="47"/>
    <x v="0"/>
    <x v="25"/>
    <x v="2"/>
    <x v="2"/>
    <x v="68"/>
    <x v="77"/>
    <x v="0"/>
    <x v="0"/>
    <x v="10"/>
    <x v="8"/>
    <x v="12"/>
    <x v="12"/>
  </r>
  <r>
    <x v="3"/>
    <x v="13"/>
    <x v="16"/>
    <x v="1"/>
    <x v="13"/>
    <x v="16"/>
    <x v="16"/>
    <x v="16"/>
    <x v="16"/>
    <x v="0"/>
    <x v="87"/>
    <x v="87"/>
    <x v="79"/>
    <x v="52"/>
    <x v="57"/>
    <x v="85"/>
    <x v="17"/>
    <x v="0"/>
    <x v="29"/>
    <x v="9"/>
    <x v="4"/>
    <x v="69"/>
    <x v="78"/>
    <x v="0"/>
    <x v="0"/>
    <x v="0"/>
    <x v="0"/>
    <x v="13"/>
    <x v="13"/>
  </r>
  <r>
    <x v="3"/>
    <x v="12"/>
    <x v="17"/>
    <x v="2"/>
    <x v="12"/>
    <x v="17"/>
    <x v="17"/>
    <x v="17"/>
    <x v="17"/>
    <x v="0"/>
    <x v="88"/>
    <x v="88"/>
    <x v="80"/>
    <x v="77"/>
    <x v="37"/>
    <x v="86"/>
    <x v="65"/>
    <x v="1"/>
    <x v="52"/>
    <x v="32"/>
    <x v="5"/>
    <x v="70"/>
    <x v="79"/>
    <x v="0"/>
    <x v="0"/>
    <x v="22"/>
    <x v="9"/>
    <x v="12"/>
    <x v="12"/>
  </r>
  <r>
    <x v="3"/>
    <x v="11"/>
    <x v="18"/>
    <x v="2"/>
    <x v="11"/>
    <x v="18"/>
    <x v="18"/>
    <x v="18"/>
    <x v="18"/>
    <x v="0"/>
    <x v="89"/>
    <x v="89"/>
    <x v="81"/>
    <x v="78"/>
    <x v="3"/>
    <x v="87"/>
    <x v="33"/>
    <x v="3"/>
    <x v="45"/>
    <x v="24"/>
    <x v="2"/>
    <x v="71"/>
    <x v="80"/>
    <x v="0"/>
    <x v="0"/>
    <x v="15"/>
    <x v="1"/>
    <x v="11"/>
    <x v="11"/>
  </r>
  <r>
    <x v="3"/>
    <x v="8"/>
    <x v="19"/>
    <x v="2"/>
    <x v="8"/>
    <x v="19"/>
    <x v="19"/>
    <x v="19"/>
    <x v="19"/>
    <x v="0"/>
    <x v="90"/>
    <x v="90"/>
    <x v="57"/>
    <x v="79"/>
    <x v="58"/>
    <x v="88"/>
    <x v="66"/>
    <x v="1"/>
    <x v="15"/>
    <x v="43"/>
    <x v="6"/>
    <x v="72"/>
    <x v="81"/>
    <x v="0"/>
    <x v="0"/>
    <x v="1"/>
    <x v="0"/>
    <x v="8"/>
    <x v="8"/>
  </r>
  <r>
    <x v="3"/>
    <x v="7"/>
    <x v="20"/>
    <x v="2"/>
    <x v="7"/>
    <x v="20"/>
    <x v="20"/>
    <x v="20"/>
    <x v="20"/>
    <x v="0"/>
    <x v="91"/>
    <x v="91"/>
    <x v="81"/>
    <x v="80"/>
    <x v="3"/>
    <x v="89"/>
    <x v="67"/>
    <x v="1"/>
    <x v="53"/>
    <x v="44"/>
    <x v="6"/>
    <x v="73"/>
    <x v="82"/>
    <x v="0"/>
    <x v="0"/>
    <x v="7"/>
    <x v="1"/>
    <x v="7"/>
    <x v="7"/>
  </r>
  <r>
    <x v="3"/>
    <x v="14"/>
    <x v="21"/>
    <x v="1"/>
    <x v="14"/>
    <x v="21"/>
    <x v="21"/>
    <x v="21"/>
    <x v="21"/>
    <x v="0"/>
    <x v="92"/>
    <x v="92"/>
    <x v="40"/>
    <x v="81"/>
    <x v="7"/>
    <x v="90"/>
    <x v="2"/>
    <x v="0"/>
    <x v="2"/>
    <x v="2"/>
    <x v="2"/>
    <x v="2"/>
    <x v="83"/>
    <x v="0"/>
    <x v="0"/>
    <x v="0"/>
    <x v="1"/>
    <x v="14"/>
    <x v="14"/>
  </r>
  <r>
    <x v="3"/>
    <x v="15"/>
    <x v="22"/>
    <x v="1"/>
    <x v="15"/>
    <x v="22"/>
    <x v="22"/>
    <x v="22"/>
    <x v="22"/>
    <x v="0"/>
    <x v="93"/>
    <x v="93"/>
    <x v="82"/>
    <x v="82"/>
    <x v="21"/>
    <x v="91"/>
    <x v="68"/>
    <x v="0"/>
    <x v="21"/>
    <x v="17"/>
    <x v="4"/>
    <x v="74"/>
    <x v="84"/>
    <x v="0"/>
    <x v="0"/>
    <x v="0"/>
    <x v="1"/>
    <x v="15"/>
    <x v="15"/>
  </r>
  <r>
    <x v="3"/>
    <x v="14"/>
    <x v="23"/>
    <x v="1"/>
    <x v="16"/>
    <x v="23"/>
    <x v="23"/>
    <x v="23"/>
    <x v="23"/>
    <x v="0"/>
    <x v="94"/>
    <x v="94"/>
    <x v="83"/>
    <x v="83"/>
    <x v="59"/>
    <x v="92"/>
    <x v="1"/>
    <x v="4"/>
    <x v="4"/>
    <x v="45"/>
    <x v="3"/>
    <x v="75"/>
    <x v="85"/>
    <x v="0"/>
    <x v="0"/>
    <x v="6"/>
    <x v="1"/>
    <x v="16"/>
    <x v="16"/>
  </r>
  <r>
    <x v="3"/>
    <x v="16"/>
    <x v="24"/>
    <x v="1"/>
    <x v="17"/>
    <x v="24"/>
    <x v="24"/>
    <x v="24"/>
    <x v="24"/>
    <x v="0"/>
    <x v="95"/>
    <x v="95"/>
    <x v="84"/>
    <x v="84"/>
    <x v="39"/>
    <x v="93"/>
    <x v="69"/>
    <x v="1"/>
    <x v="29"/>
    <x v="42"/>
    <x v="2"/>
    <x v="76"/>
    <x v="86"/>
    <x v="0"/>
    <x v="0"/>
    <x v="1"/>
    <x v="1"/>
    <x v="17"/>
    <x v="17"/>
  </r>
  <r>
    <x v="3"/>
    <x v="17"/>
    <x v="25"/>
    <x v="1"/>
    <x v="18"/>
    <x v="25"/>
    <x v="25"/>
    <x v="25"/>
    <x v="25"/>
    <x v="0"/>
    <x v="96"/>
    <x v="96"/>
    <x v="85"/>
    <x v="85"/>
    <x v="60"/>
    <x v="94"/>
    <x v="23"/>
    <x v="1"/>
    <x v="0"/>
    <x v="17"/>
    <x v="2"/>
    <x v="77"/>
    <x v="71"/>
    <x v="0"/>
    <x v="0"/>
    <x v="11"/>
    <x v="2"/>
    <x v="18"/>
    <x v="18"/>
  </r>
  <r>
    <x v="3"/>
    <x v="18"/>
    <x v="26"/>
    <x v="1"/>
    <x v="19"/>
    <x v="26"/>
    <x v="26"/>
    <x v="26"/>
    <x v="26"/>
    <x v="0"/>
    <x v="97"/>
    <x v="97"/>
    <x v="86"/>
    <x v="86"/>
    <x v="49"/>
    <x v="95"/>
    <x v="18"/>
    <x v="1"/>
    <x v="54"/>
    <x v="37"/>
    <x v="2"/>
    <x v="78"/>
    <x v="21"/>
    <x v="0"/>
    <x v="0"/>
    <x v="0"/>
    <x v="0"/>
    <x v="19"/>
    <x v="19"/>
  </r>
  <r>
    <x v="3"/>
    <x v="19"/>
    <x v="27"/>
    <x v="1"/>
    <x v="20"/>
    <x v="27"/>
    <x v="27"/>
    <x v="27"/>
    <x v="27"/>
    <x v="0"/>
    <x v="98"/>
    <x v="98"/>
    <x v="87"/>
    <x v="87"/>
    <x v="24"/>
    <x v="96"/>
    <x v="70"/>
    <x v="0"/>
    <x v="11"/>
    <x v="15"/>
    <x v="2"/>
    <x v="79"/>
    <x v="87"/>
    <x v="0"/>
    <x v="0"/>
    <x v="13"/>
    <x v="1"/>
    <x v="20"/>
    <x v="20"/>
  </r>
  <r>
    <x v="3"/>
    <x v="20"/>
    <x v="28"/>
    <x v="1"/>
    <x v="21"/>
    <x v="28"/>
    <x v="28"/>
    <x v="28"/>
    <x v="28"/>
    <x v="0"/>
    <x v="99"/>
    <x v="99"/>
    <x v="82"/>
    <x v="88"/>
    <x v="31"/>
    <x v="97"/>
    <x v="4"/>
    <x v="1"/>
    <x v="1"/>
    <x v="36"/>
    <x v="2"/>
    <x v="80"/>
    <x v="88"/>
    <x v="0"/>
    <x v="0"/>
    <x v="7"/>
    <x v="0"/>
    <x v="21"/>
    <x v="21"/>
  </r>
  <r>
    <x v="4"/>
    <x v="0"/>
    <x v="0"/>
    <x v="0"/>
    <x v="0"/>
    <x v="0"/>
    <x v="0"/>
    <x v="0"/>
    <x v="0"/>
    <x v="0"/>
    <x v="100"/>
    <x v="100"/>
    <x v="88"/>
    <x v="89"/>
    <x v="61"/>
    <x v="98"/>
    <x v="71"/>
    <x v="0"/>
    <x v="46"/>
    <x v="17"/>
    <x v="2"/>
    <x v="81"/>
    <x v="89"/>
    <x v="0"/>
    <x v="0"/>
    <x v="2"/>
    <x v="1"/>
    <x v="0"/>
    <x v="0"/>
  </r>
  <r>
    <x v="4"/>
    <x v="1"/>
    <x v="1"/>
    <x v="1"/>
    <x v="1"/>
    <x v="1"/>
    <x v="1"/>
    <x v="1"/>
    <x v="1"/>
    <x v="0"/>
    <x v="101"/>
    <x v="101"/>
    <x v="89"/>
    <x v="24"/>
    <x v="62"/>
    <x v="99"/>
    <x v="9"/>
    <x v="4"/>
    <x v="11"/>
    <x v="46"/>
    <x v="2"/>
    <x v="1"/>
    <x v="1"/>
    <x v="0"/>
    <x v="0"/>
    <x v="1"/>
    <x v="1"/>
    <x v="1"/>
    <x v="1"/>
  </r>
  <r>
    <x v="4"/>
    <x v="0"/>
    <x v="3"/>
    <x v="1"/>
    <x v="0"/>
    <x v="3"/>
    <x v="3"/>
    <x v="3"/>
    <x v="3"/>
    <x v="0"/>
    <x v="102"/>
    <x v="102"/>
    <x v="90"/>
    <x v="30"/>
    <x v="25"/>
    <x v="100"/>
    <x v="23"/>
    <x v="0"/>
    <x v="20"/>
    <x v="37"/>
    <x v="2"/>
    <x v="21"/>
    <x v="90"/>
    <x v="0"/>
    <x v="0"/>
    <x v="11"/>
    <x v="1"/>
    <x v="0"/>
    <x v="0"/>
  </r>
  <r>
    <x v="4"/>
    <x v="3"/>
    <x v="4"/>
    <x v="1"/>
    <x v="3"/>
    <x v="4"/>
    <x v="4"/>
    <x v="4"/>
    <x v="4"/>
    <x v="0"/>
    <x v="103"/>
    <x v="103"/>
    <x v="91"/>
    <x v="90"/>
    <x v="63"/>
    <x v="101"/>
    <x v="11"/>
    <x v="0"/>
    <x v="55"/>
    <x v="14"/>
    <x v="2"/>
    <x v="49"/>
    <x v="29"/>
    <x v="0"/>
    <x v="0"/>
    <x v="13"/>
    <x v="10"/>
    <x v="3"/>
    <x v="3"/>
  </r>
  <r>
    <x v="4"/>
    <x v="5"/>
    <x v="6"/>
    <x v="1"/>
    <x v="5"/>
    <x v="6"/>
    <x v="6"/>
    <x v="6"/>
    <x v="6"/>
    <x v="0"/>
    <x v="104"/>
    <x v="104"/>
    <x v="92"/>
    <x v="10"/>
    <x v="56"/>
    <x v="82"/>
    <x v="72"/>
    <x v="0"/>
    <x v="56"/>
    <x v="47"/>
    <x v="5"/>
    <x v="82"/>
    <x v="68"/>
    <x v="0"/>
    <x v="0"/>
    <x v="4"/>
    <x v="0"/>
    <x v="5"/>
    <x v="5"/>
  </r>
  <r>
    <x v="4"/>
    <x v="3"/>
    <x v="7"/>
    <x v="2"/>
    <x v="3"/>
    <x v="7"/>
    <x v="7"/>
    <x v="7"/>
    <x v="7"/>
    <x v="0"/>
    <x v="105"/>
    <x v="105"/>
    <x v="93"/>
    <x v="33"/>
    <x v="64"/>
    <x v="102"/>
    <x v="73"/>
    <x v="1"/>
    <x v="57"/>
    <x v="4"/>
    <x v="1"/>
    <x v="83"/>
    <x v="91"/>
    <x v="0"/>
    <x v="0"/>
    <x v="12"/>
    <x v="12"/>
    <x v="3"/>
    <x v="3"/>
  </r>
  <r>
    <x v="4"/>
    <x v="6"/>
    <x v="8"/>
    <x v="2"/>
    <x v="6"/>
    <x v="8"/>
    <x v="8"/>
    <x v="8"/>
    <x v="8"/>
    <x v="0"/>
    <x v="106"/>
    <x v="106"/>
    <x v="94"/>
    <x v="1"/>
    <x v="65"/>
    <x v="103"/>
    <x v="74"/>
    <x v="0"/>
    <x v="40"/>
    <x v="5"/>
    <x v="1"/>
    <x v="84"/>
    <x v="92"/>
    <x v="0"/>
    <x v="0"/>
    <x v="13"/>
    <x v="0"/>
    <x v="6"/>
    <x v="6"/>
  </r>
  <r>
    <x v="4"/>
    <x v="7"/>
    <x v="9"/>
    <x v="1"/>
    <x v="7"/>
    <x v="9"/>
    <x v="9"/>
    <x v="9"/>
    <x v="9"/>
    <x v="0"/>
    <x v="107"/>
    <x v="107"/>
    <x v="95"/>
    <x v="91"/>
    <x v="22"/>
    <x v="104"/>
    <x v="14"/>
    <x v="0"/>
    <x v="37"/>
    <x v="48"/>
    <x v="10"/>
    <x v="85"/>
    <x v="93"/>
    <x v="0"/>
    <x v="0"/>
    <x v="21"/>
    <x v="1"/>
    <x v="7"/>
    <x v="7"/>
  </r>
  <r>
    <x v="4"/>
    <x v="8"/>
    <x v="10"/>
    <x v="1"/>
    <x v="8"/>
    <x v="10"/>
    <x v="10"/>
    <x v="10"/>
    <x v="10"/>
    <x v="0"/>
    <x v="108"/>
    <x v="108"/>
    <x v="96"/>
    <x v="92"/>
    <x v="46"/>
    <x v="57"/>
    <x v="75"/>
    <x v="4"/>
    <x v="58"/>
    <x v="49"/>
    <x v="6"/>
    <x v="86"/>
    <x v="94"/>
    <x v="0"/>
    <x v="0"/>
    <x v="7"/>
    <x v="0"/>
    <x v="8"/>
    <x v="8"/>
  </r>
  <r>
    <x v="4"/>
    <x v="11"/>
    <x v="13"/>
    <x v="1"/>
    <x v="11"/>
    <x v="13"/>
    <x v="13"/>
    <x v="13"/>
    <x v="13"/>
    <x v="0"/>
    <x v="109"/>
    <x v="109"/>
    <x v="97"/>
    <x v="68"/>
    <x v="55"/>
    <x v="105"/>
    <x v="10"/>
    <x v="0"/>
    <x v="59"/>
    <x v="8"/>
    <x v="4"/>
    <x v="20"/>
    <x v="34"/>
    <x v="0"/>
    <x v="0"/>
    <x v="11"/>
    <x v="1"/>
    <x v="11"/>
    <x v="11"/>
  </r>
  <r>
    <x v="4"/>
    <x v="6"/>
    <x v="14"/>
    <x v="1"/>
    <x v="6"/>
    <x v="14"/>
    <x v="14"/>
    <x v="14"/>
    <x v="14"/>
    <x v="0"/>
    <x v="110"/>
    <x v="110"/>
    <x v="98"/>
    <x v="93"/>
    <x v="13"/>
    <x v="106"/>
    <x v="24"/>
    <x v="1"/>
    <x v="20"/>
    <x v="50"/>
    <x v="4"/>
    <x v="80"/>
    <x v="95"/>
    <x v="0"/>
    <x v="0"/>
    <x v="10"/>
    <x v="0"/>
    <x v="6"/>
    <x v="6"/>
  </r>
  <r>
    <x v="4"/>
    <x v="12"/>
    <x v="15"/>
    <x v="1"/>
    <x v="12"/>
    <x v="15"/>
    <x v="15"/>
    <x v="15"/>
    <x v="15"/>
    <x v="0"/>
    <x v="111"/>
    <x v="111"/>
    <x v="99"/>
    <x v="94"/>
    <x v="32"/>
    <x v="107"/>
    <x v="47"/>
    <x v="4"/>
    <x v="26"/>
    <x v="17"/>
    <x v="1"/>
    <x v="49"/>
    <x v="96"/>
    <x v="0"/>
    <x v="0"/>
    <x v="2"/>
    <x v="0"/>
    <x v="12"/>
    <x v="12"/>
  </r>
  <r>
    <x v="4"/>
    <x v="13"/>
    <x v="16"/>
    <x v="1"/>
    <x v="13"/>
    <x v="16"/>
    <x v="16"/>
    <x v="16"/>
    <x v="16"/>
    <x v="0"/>
    <x v="112"/>
    <x v="112"/>
    <x v="100"/>
    <x v="95"/>
    <x v="31"/>
    <x v="108"/>
    <x v="17"/>
    <x v="1"/>
    <x v="60"/>
    <x v="22"/>
    <x v="4"/>
    <x v="38"/>
    <x v="97"/>
    <x v="0"/>
    <x v="0"/>
    <x v="18"/>
    <x v="1"/>
    <x v="13"/>
    <x v="13"/>
  </r>
  <r>
    <x v="4"/>
    <x v="12"/>
    <x v="17"/>
    <x v="2"/>
    <x v="12"/>
    <x v="17"/>
    <x v="17"/>
    <x v="17"/>
    <x v="17"/>
    <x v="0"/>
    <x v="113"/>
    <x v="113"/>
    <x v="101"/>
    <x v="96"/>
    <x v="66"/>
    <x v="109"/>
    <x v="76"/>
    <x v="3"/>
    <x v="61"/>
    <x v="51"/>
    <x v="6"/>
    <x v="87"/>
    <x v="98"/>
    <x v="0"/>
    <x v="0"/>
    <x v="15"/>
    <x v="6"/>
    <x v="12"/>
    <x v="12"/>
  </r>
  <r>
    <x v="4"/>
    <x v="11"/>
    <x v="18"/>
    <x v="2"/>
    <x v="11"/>
    <x v="18"/>
    <x v="18"/>
    <x v="18"/>
    <x v="18"/>
    <x v="0"/>
    <x v="114"/>
    <x v="114"/>
    <x v="102"/>
    <x v="34"/>
    <x v="35"/>
    <x v="110"/>
    <x v="77"/>
    <x v="3"/>
    <x v="62"/>
    <x v="24"/>
    <x v="3"/>
    <x v="88"/>
    <x v="99"/>
    <x v="0"/>
    <x v="0"/>
    <x v="11"/>
    <x v="1"/>
    <x v="11"/>
    <x v="11"/>
  </r>
  <r>
    <x v="4"/>
    <x v="8"/>
    <x v="19"/>
    <x v="2"/>
    <x v="8"/>
    <x v="19"/>
    <x v="19"/>
    <x v="19"/>
    <x v="19"/>
    <x v="0"/>
    <x v="115"/>
    <x v="115"/>
    <x v="55"/>
    <x v="97"/>
    <x v="67"/>
    <x v="111"/>
    <x v="15"/>
    <x v="1"/>
    <x v="63"/>
    <x v="52"/>
    <x v="3"/>
    <x v="89"/>
    <x v="100"/>
    <x v="0"/>
    <x v="0"/>
    <x v="11"/>
    <x v="0"/>
    <x v="8"/>
    <x v="8"/>
  </r>
  <r>
    <x v="4"/>
    <x v="7"/>
    <x v="20"/>
    <x v="2"/>
    <x v="7"/>
    <x v="20"/>
    <x v="20"/>
    <x v="20"/>
    <x v="20"/>
    <x v="0"/>
    <x v="116"/>
    <x v="116"/>
    <x v="103"/>
    <x v="98"/>
    <x v="64"/>
    <x v="112"/>
    <x v="78"/>
    <x v="4"/>
    <x v="44"/>
    <x v="26"/>
    <x v="1"/>
    <x v="90"/>
    <x v="101"/>
    <x v="0"/>
    <x v="0"/>
    <x v="20"/>
    <x v="1"/>
    <x v="7"/>
    <x v="7"/>
  </r>
  <r>
    <x v="4"/>
    <x v="14"/>
    <x v="21"/>
    <x v="1"/>
    <x v="14"/>
    <x v="21"/>
    <x v="21"/>
    <x v="21"/>
    <x v="21"/>
    <x v="0"/>
    <x v="117"/>
    <x v="117"/>
    <x v="104"/>
    <x v="48"/>
    <x v="66"/>
    <x v="113"/>
    <x v="79"/>
    <x v="0"/>
    <x v="64"/>
    <x v="2"/>
    <x v="2"/>
    <x v="91"/>
    <x v="102"/>
    <x v="0"/>
    <x v="0"/>
    <x v="0"/>
    <x v="1"/>
    <x v="14"/>
    <x v="14"/>
  </r>
  <r>
    <x v="4"/>
    <x v="15"/>
    <x v="22"/>
    <x v="1"/>
    <x v="15"/>
    <x v="22"/>
    <x v="22"/>
    <x v="22"/>
    <x v="22"/>
    <x v="0"/>
    <x v="118"/>
    <x v="118"/>
    <x v="105"/>
    <x v="99"/>
    <x v="68"/>
    <x v="114"/>
    <x v="53"/>
    <x v="0"/>
    <x v="65"/>
    <x v="0"/>
    <x v="2"/>
    <x v="40"/>
    <x v="103"/>
    <x v="0"/>
    <x v="0"/>
    <x v="0"/>
    <x v="0"/>
    <x v="15"/>
    <x v="15"/>
  </r>
  <r>
    <x v="4"/>
    <x v="14"/>
    <x v="23"/>
    <x v="1"/>
    <x v="16"/>
    <x v="23"/>
    <x v="23"/>
    <x v="23"/>
    <x v="23"/>
    <x v="0"/>
    <x v="119"/>
    <x v="119"/>
    <x v="106"/>
    <x v="34"/>
    <x v="42"/>
    <x v="115"/>
    <x v="77"/>
    <x v="1"/>
    <x v="55"/>
    <x v="53"/>
    <x v="3"/>
    <x v="92"/>
    <x v="94"/>
    <x v="0"/>
    <x v="0"/>
    <x v="6"/>
    <x v="0"/>
    <x v="16"/>
    <x v="16"/>
  </r>
  <r>
    <x v="4"/>
    <x v="16"/>
    <x v="24"/>
    <x v="1"/>
    <x v="17"/>
    <x v="24"/>
    <x v="24"/>
    <x v="24"/>
    <x v="24"/>
    <x v="0"/>
    <x v="120"/>
    <x v="120"/>
    <x v="107"/>
    <x v="100"/>
    <x v="40"/>
    <x v="116"/>
    <x v="55"/>
    <x v="0"/>
    <x v="33"/>
    <x v="32"/>
    <x v="5"/>
    <x v="93"/>
    <x v="104"/>
    <x v="0"/>
    <x v="0"/>
    <x v="0"/>
    <x v="1"/>
    <x v="17"/>
    <x v="17"/>
  </r>
  <r>
    <x v="4"/>
    <x v="17"/>
    <x v="25"/>
    <x v="1"/>
    <x v="18"/>
    <x v="25"/>
    <x v="25"/>
    <x v="25"/>
    <x v="25"/>
    <x v="0"/>
    <x v="121"/>
    <x v="121"/>
    <x v="108"/>
    <x v="101"/>
    <x v="69"/>
    <x v="117"/>
    <x v="80"/>
    <x v="1"/>
    <x v="0"/>
    <x v="17"/>
    <x v="4"/>
    <x v="3"/>
    <x v="105"/>
    <x v="0"/>
    <x v="0"/>
    <x v="11"/>
    <x v="1"/>
    <x v="18"/>
    <x v="18"/>
  </r>
  <r>
    <x v="4"/>
    <x v="18"/>
    <x v="26"/>
    <x v="1"/>
    <x v="19"/>
    <x v="26"/>
    <x v="26"/>
    <x v="26"/>
    <x v="26"/>
    <x v="0"/>
    <x v="122"/>
    <x v="122"/>
    <x v="109"/>
    <x v="102"/>
    <x v="41"/>
    <x v="118"/>
    <x v="70"/>
    <x v="1"/>
    <x v="66"/>
    <x v="0"/>
    <x v="2"/>
    <x v="24"/>
    <x v="106"/>
    <x v="0"/>
    <x v="0"/>
    <x v="0"/>
    <x v="1"/>
    <x v="19"/>
    <x v="19"/>
  </r>
  <r>
    <x v="4"/>
    <x v="19"/>
    <x v="27"/>
    <x v="1"/>
    <x v="20"/>
    <x v="27"/>
    <x v="27"/>
    <x v="27"/>
    <x v="27"/>
    <x v="0"/>
    <x v="123"/>
    <x v="123"/>
    <x v="110"/>
    <x v="103"/>
    <x v="49"/>
    <x v="119"/>
    <x v="10"/>
    <x v="1"/>
    <x v="67"/>
    <x v="23"/>
    <x v="2"/>
    <x v="94"/>
    <x v="58"/>
    <x v="0"/>
    <x v="0"/>
    <x v="20"/>
    <x v="1"/>
    <x v="20"/>
    <x v="20"/>
  </r>
  <r>
    <x v="4"/>
    <x v="20"/>
    <x v="28"/>
    <x v="1"/>
    <x v="21"/>
    <x v="28"/>
    <x v="28"/>
    <x v="28"/>
    <x v="28"/>
    <x v="0"/>
    <x v="124"/>
    <x v="124"/>
    <x v="111"/>
    <x v="104"/>
    <x v="46"/>
    <x v="120"/>
    <x v="81"/>
    <x v="4"/>
    <x v="68"/>
    <x v="42"/>
    <x v="4"/>
    <x v="25"/>
    <x v="107"/>
    <x v="0"/>
    <x v="0"/>
    <x v="18"/>
    <x v="1"/>
    <x v="21"/>
    <x v="21"/>
  </r>
  <r>
    <x v="5"/>
    <x v="0"/>
    <x v="0"/>
    <x v="0"/>
    <x v="0"/>
    <x v="0"/>
    <x v="0"/>
    <x v="0"/>
    <x v="0"/>
    <x v="0"/>
    <x v="125"/>
    <x v="125"/>
    <x v="112"/>
    <x v="105"/>
    <x v="70"/>
    <x v="121"/>
    <x v="71"/>
    <x v="0"/>
    <x v="66"/>
    <x v="2"/>
    <x v="2"/>
    <x v="91"/>
    <x v="108"/>
    <x v="0"/>
    <x v="0"/>
    <x v="0"/>
    <x v="1"/>
    <x v="0"/>
    <x v="0"/>
  </r>
  <r>
    <x v="5"/>
    <x v="1"/>
    <x v="1"/>
    <x v="1"/>
    <x v="1"/>
    <x v="1"/>
    <x v="1"/>
    <x v="1"/>
    <x v="1"/>
    <x v="0"/>
    <x v="126"/>
    <x v="126"/>
    <x v="113"/>
    <x v="106"/>
    <x v="71"/>
    <x v="122"/>
    <x v="45"/>
    <x v="3"/>
    <x v="25"/>
    <x v="1"/>
    <x v="4"/>
    <x v="89"/>
    <x v="109"/>
    <x v="0"/>
    <x v="0"/>
    <x v="13"/>
    <x v="1"/>
    <x v="1"/>
    <x v="1"/>
  </r>
  <r>
    <x v="5"/>
    <x v="0"/>
    <x v="3"/>
    <x v="1"/>
    <x v="0"/>
    <x v="3"/>
    <x v="3"/>
    <x v="3"/>
    <x v="3"/>
    <x v="0"/>
    <x v="127"/>
    <x v="127"/>
    <x v="114"/>
    <x v="107"/>
    <x v="47"/>
    <x v="123"/>
    <x v="82"/>
    <x v="0"/>
    <x v="21"/>
    <x v="14"/>
    <x v="2"/>
    <x v="95"/>
    <x v="110"/>
    <x v="0"/>
    <x v="0"/>
    <x v="7"/>
    <x v="0"/>
    <x v="0"/>
    <x v="0"/>
  </r>
  <r>
    <x v="5"/>
    <x v="3"/>
    <x v="4"/>
    <x v="1"/>
    <x v="3"/>
    <x v="4"/>
    <x v="4"/>
    <x v="4"/>
    <x v="4"/>
    <x v="0"/>
    <x v="128"/>
    <x v="128"/>
    <x v="115"/>
    <x v="4"/>
    <x v="63"/>
    <x v="124"/>
    <x v="20"/>
    <x v="0"/>
    <x v="35"/>
    <x v="2"/>
    <x v="2"/>
    <x v="56"/>
    <x v="111"/>
    <x v="0"/>
    <x v="0"/>
    <x v="18"/>
    <x v="1"/>
    <x v="3"/>
    <x v="3"/>
  </r>
  <r>
    <x v="5"/>
    <x v="5"/>
    <x v="6"/>
    <x v="1"/>
    <x v="5"/>
    <x v="6"/>
    <x v="6"/>
    <x v="6"/>
    <x v="6"/>
    <x v="0"/>
    <x v="129"/>
    <x v="129"/>
    <x v="116"/>
    <x v="108"/>
    <x v="13"/>
    <x v="125"/>
    <x v="83"/>
    <x v="0"/>
    <x v="69"/>
    <x v="54"/>
    <x v="0"/>
    <x v="96"/>
    <x v="112"/>
    <x v="0"/>
    <x v="0"/>
    <x v="6"/>
    <x v="0"/>
    <x v="5"/>
    <x v="5"/>
  </r>
  <r>
    <x v="5"/>
    <x v="3"/>
    <x v="7"/>
    <x v="2"/>
    <x v="3"/>
    <x v="7"/>
    <x v="7"/>
    <x v="7"/>
    <x v="7"/>
    <x v="0"/>
    <x v="130"/>
    <x v="130"/>
    <x v="117"/>
    <x v="13"/>
    <x v="72"/>
    <x v="126"/>
    <x v="84"/>
    <x v="3"/>
    <x v="70"/>
    <x v="32"/>
    <x v="3"/>
    <x v="97"/>
    <x v="113"/>
    <x v="0"/>
    <x v="0"/>
    <x v="22"/>
    <x v="10"/>
    <x v="3"/>
    <x v="3"/>
  </r>
  <r>
    <x v="5"/>
    <x v="6"/>
    <x v="8"/>
    <x v="2"/>
    <x v="6"/>
    <x v="8"/>
    <x v="8"/>
    <x v="8"/>
    <x v="8"/>
    <x v="0"/>
    <x v="131"/>
    <x v="131"/>
    <x v="55"/>
    <x v="109"/>
    <x v="73"/>
    <x v="127"/>
    <x v="85"/>
    <x v="1"/>
    <x v="48"/>
    <x v="55"/>
    <x v="2"/>
    <x v="48"/>
    <x v="114"/>
    <x v="0"/>
    <x v="0"/>
    <x v="16"/>
    <x v="1"/>
    <x v="6"/>
    <x v="6"/>
  </r>
  <r>
    <x v="5"/>
    <x v="7"/>
    <x v="9"/>
    <x v="1"/>
    <x v="7"/>
    <x v="9"/>
    <x v="9"/>
    <x v="9"/>
    <x v="9"/>
    <x v="0"/>
    <x v="132"/>
    <x v="132"/>
    <x v="118"/>
    <x v="110"/>
    <x v="5"/>
    <x v="128"/>
    <x v="44"/>
    <x v="4"/>
    <x v="16"/>
    <x v="20"/>
    <x v="6"/>
    <x v="98"/>
    <x v="115"/>
    <x v="0"/>
    <x v="0"/>
    <x v="18"/>
    <x v="3"/>
    <x v="7"/>
    <x v="7"/>
  </r>
  <r>
    <x v="5"/>
    <x v="8"/>
    <x v="10"/>
    <x v="1"/>
    <x v="8"/>
    <x v="10"/>
    <x v="10"/>
    <x v="10"/>
    <x v="10"/>
    <x v="0"/>
    <x v="133"/>
    <x v="133"/>
    <x v="119"/>
    <x v="111"/>
    <x v="46"/>
    <x v="129"/>
    <x v="33"/>
    <x v="4"/>
    <x v="71"/>
    <x v="12"/>
    <x v="6"/>
    <x v="99"/>
    <x v="116"/>
    <x v="0"/>
    <x v="0"/>
    <x v="1"/>
    <x v="1"/>
    <x v="8"/>
    <x v="8"/>
  </r>
  <r>
    <x v="5"/>
    <x v="11"/>
    <x v="13"/>
    <x v="1"/>
    <x v="11"/>
    <x v="13"/>
    <x v="13"/>
    <x v="13"/>
    <x v="13"/>
    <x v="0"/>
    <x v="134"/>
    <x v="134"/>
    <x v="120"/>
    <x v="32"/>
    <x v="33"/>
    <x v="130"/>
    <x v="86"/>
    <x v="0"/>
    <x v="72"/>
    <x v="8"/>
    <x v="2"/>
    <x v="100"/>
    <x v="117"/>
    <x v="0"/>
    <x v="0"/>
    <x v="7"/>
    <x v="0"/>
    <x v="11"/>
    <x v="11"/>
  </r>
  <r>
    <x v="5"/>
    <x v="6"/>
    <x v="14"/>
    <x v="1"/>
    <x v="6"/>
    <x v="14"/>
    <x v="14"/>
    <x v="14"/>
    <x v="14"/>
    <x v="0"/>
    <x v="135"/>
    <x v="135"/>
    <x v="121"/>
    <x v="67"/>
    <x v="27"/>
    <x v="131"/>
    <x v="10"/>
    <x v="1"/>
    <x v="36"/>
    <x v="51"/>
    <x v="4"/>
    <x v="79"/>
    <x v="57"/>
    <x v="0"/>
    <x v="0"/>
    <x v="2"/>
    <x v="2"/>
    <x v="6"/>
    <x v="6"/>
  </r>
  <r>
    <x v="5"/>
    <x v="12"/>
    <x v="15"/>
    <x v="1"/>
    <x v="12"/>
    <x v="15"/>
    <x v="15"/>
    <x v="15"/>
    <x v="15"/>
    <x v="0"/>
    <x v="136"/>
    <x v="136"/>
    <x v="122"/>
    <x v="112"/>
    <x v="56"/>
    <x v="132"/>
    <x v="37"/>
    <x v="0"/>
    <x v="8"/>
    <x v="17"/>
    <x v="1"/>
    <x v="101"/>
    <x v="118"/>
    <x v="0"/>
    <x v="0"/>
    <x v="7"/>
    <x v="3"/>
    <x v="12"/>
    <x v="12"/>
  </r>
  <r>
    <x v="5"/>
    <x v="13"/>
    <x v="16"/>
    <x v="1"/>
    <x v="13"/>
    <x v="16"/>
    <x v="16"/>
    <x v="16"/>
    <x v="16"/>
    <x v="0"/>
    <x v="137"/>
    <x v="137"/>
    <x v="123"/>
    <x v="113"/>
    <x v="31"/>
    <x v="133"/>
    <x v="31"/>
    <x v="0"/>
    <x v="65"/>
    <x v="8"/>
    <x v="6"/>
    <x v="102"/>
    <x v="119"/>
    <x v="0"/>
    <x v="0"/>
    <x v="0"/>
    <x v="1"/>
    <x v="13"/>
    <x v="13"/>
  </r>
  <r>
    <x v="5"/>
    <x v="12"/>
    <x v="17"/>
    <x v="2"/>
    <x v="12"/>
    <x v="17"/>
    <x v="17"/>
    <x v="17"/>
    <x v="17"/>
    <x v="0"/>
    <x v="138"/>
    <x v="138"/>
    <x v="124"/>
    <x v="114"/>
    <x v="72"/>
    <x v="134"/>
    <x v="87"/>
    <x v="2"/>
    <x v="73"/>
    <x v="24"/>
    <x v="7"/>
    <x v="103"/>
    <x v="120"/>
    <x v="0"/>
    <x v="0"/>
    <x v="23"/>
    <x v="13"/>
    <x v="12"/>
    <x v="12"/>
  </r>
  <r>
    <x v="5"/>
    <x v="11"/>
    <x v="18"/>
    <x v="2"/>
    <x v="11"/>
    <x v="18"/>
    <x v="18"/>
    <x v="18"/>
    <x v="18"/>
    <x v="0"/>
    <x v="139"/>
    <x v="139"/>
    <x v="125"/>
    <x v="115"/>
    <x v="74"/>
    <x v="135"/>
    <x v="88"/>
    <x v="1"/>
    <x v="17"/>
    <x v="33"/>
    <x v="4"/>
    <x v="63"/>
    <x v="28"/>
    <x v="0"/>
    <x v="0"/>
    <x v="7"/>
    <x v="0"/>
    <x v="11"/>
    <x v="11"/>
  </r>
  <r>
    <x v="5"/>
    <x v="8"/>
    <x v="19"/>
    <x v="2"/>
    <x v="8"/>
    <x v="19"/>
    <x v="19"/>
    <x v="19"/>
    <x v="19"/>
    <x v="0"/>
    <x v="140"/>
    <x v="140"/>
    <x v="94"/>
    <x v="116"/>
    <x v="75"/>
    <x v="136"/>
    <x v="89"/>
    <x v="1"/>
    <x v="74"/>
    <x v="56"/>
    <x v="1"/>
    <x v="104"/>
    <x v="17"/>
    <x v="0"/>
    <x v="0"/>
    <x v="2"/>
    <x v="1"/>
    <x v="8"/>
    <x v="8"/>
  </r>
  <r>
    <x v="5"/>
    <x v="7"/>
    <x v="20"/>
    <x v="2"/>
    <x v="7"/>
    <x v="20"/>
    <x v="20"/>
    <x v="20"/>
    <x v="20"/>
    <x v="0"/>
    <x v="141"/>
    <x v="141"/>
    <x v="126"/>
    <x v="117"/>
    <x v="17"/>
    <x v="137"/>
    <x v="52"/>
    <x v="0"/>
    <x v="75"/>
    <x v="57"/>
    <x v="1"/>
    <x v="105"/>
    <x v="121"/>
    <x v="0"/>
    <x v="0"/>
    <x v="18"/>
    <x v="3"/>
    <x v="7"/>
    <x v="7"/>
  </r>
  <r>
    <x v="5"/>
    <x v="14"/>
    <x v="21"/>
    <x v="1"/>
    <x v="14"/>
    <x v="21"/>
    <x v="21"/>
    <x v="21"/>
    <x v="21"/>
    <x v="0"/>
    <x v="142"/>
    <x v="142"/>
    <x v="127"/>
    <x v="118"/>
    <x v="72"/>
    <x v="138"/>
    <x v="5"/>
    <x v="0"/>
    <x v="32"/>
    <x v="2"/>
    <x v="2"/>
    <x v="2"/>
    <x v="122"/>
    <x v="0"/>
    <x v="0"/>
    <x v="0"/>
    <x v="1"/>
    <x v="14"/>
    <x v="14"/>
  </r>
  <r>
    <x v="5"/>
    <x v="15"/>
    <x v="22"/>
    <x v="1"/>
    <x v="15"/>
    <x v="22"/>
    <x v="22"/>
    <x v="22"/>
    <x v="22"/>
    <x v="0"/>
    <x v="143"/>
    <x v="143"/>
    <x v="114"/>
    <x v="5"/>
    <x v="21"/>
    <x v="139"/>
    <x v="90"/>
    <x v="0"/>
    <x v="13"/>
    <x v="36"/>
    <x v="4"/>
    <x v="106"/>
    <x v="123"/>
    <x v="0"/>
    <x v="0"/>
    <x v="0"/>
    <x v="1"/>
    <x v="15"/>
    <x v="15"/>
  </r>
  <r>
    <x v="5"/>
    <x v="14"/>
    <x v="23"/>
    <x v="1"/>
    <x v="16"/>
    <x v="23"/>
    <x v="23"/>
    <x v="23"/>
    <x v="23"/>
    <x v="0"/>
    <x v="144"/>
    <x v="144"/>
    <x v="128"/>
    <x v="57"/>
    <x v="11"/>
    <x v="140"/>
    <x v="54"/>
    <x v="0"/>
    <x v="76"/>
    <x v="58"/>
    <x v="3"/>
    <x v="107"/>
    <x v="58"/>
    <x v="0"/>
    <x v="0"/>
    <x v="11"/>
    <x v="2"/>
    <x v="16"/>
    <x v="16"/>
  </r>
  <r>
    <x v="5"/>
    <x v="16"/>
    <x v="24"/>
    <x v="1"/>
    <x v="17"/>
    <x v="24"/>
    <x v="24"/>
    <x v="24"/>
    <x v="24"/>
    <x v="0"/>
    <x v="25"/>
    <x v="145"/>
    <x v="129"/>
    <x v="119"/>
    <x v="59"/>
    <x v="44"/>
    <x v="91"/>
    <x v="1"/>
    <x v="29"/>
    <x v="23"/>
    <x v="4"/>
    <x v="39"/>
    <x v="15"/>
    <x v="0"/>
    <x v="0"/>
    <x v="7"/>
    <x v="1"/>
    <x v="17"/>
    <x v="17"/>
  </r>
  <r>
    <x v="5"/>
    <x v="17"/>
    <x v="25"/>
    <x v="1"/>
    <x v="18"/>
    <x v="25"/>
    <x v="25"/>
    <x v="25"/>
    <x v="25"/>
    <x v="0"/>
    <x v="145"/>
    <x v="146"/>
    <x v="130"/>
    <x v="85"/>
    <x v="69"/>
    <x v="141"/>
    <x v="92"/>
    <x v="0"/>
    <x v="11"/>
    <x v="14"/>
    <x v="4"/>
    <x v="77"/>
    <x v="124"/>
    <x v="0"/>
    <x v="0"/>
    <x v="10"/>
    <x v="1"/>
    <x v="18"/>
    <x v="18"/>
  </r>
  <r>
    <x v="5"/>
    <x v="18"/>
    <x v="26"/>
    <x v="1"/>
    <x v="19"/>
    <x v="26"/>
    <x v="26"/>
    <x v="26"/>
    <x v="26"/>
    <x v="0"/>
    <x v="146"/>
    <x v="147"/>
    <x v="131"/>
    <x v="103"/>
    <x v="76"/>
    <x v="142"/>
    <x v="93"/>
    <x v="1"/>
    <x v="77"/>
    <x v="14"/>
    <x v="2"/>
    <x v="106"/>
    <x v="125"/>
    <x v="0"/>
    <x v="0"/>
    <x v="0"/>
    <x v="1"/>
    <x v="19"/>
    <x v="19"/>
  </r>
  <r>
    <x v="5"/>
    <x v="19"/>
    <x v="27"/>
    <x v="1"/>
    <x v="20"/>
    <x v="27"/>
    <x v="27"/>
    <x v="27"/>
    <x v="27"/>
    <x v="0"/>
    <x v="147"/>
    <x v="148"/>
    <x v="132"/>
    <x v="120"/>
    <x v="51"/>
    <x v="143"/>
    <x v="38"/>
    <x v="4"/>
    <x v="67"/>
    <x v="23"/>
    <x v="4"/>
    <x v="59"/>
    <x v="126"/>
    <x v="0"/>
    <x v="0"/>
    <x v="12"/>
    <x v="1"/>
    <x v="20"/>
    <x v="20"/>
  </r>
  <r>
    <x v="5"/>
    <x v="20"/>
    <x v="28"/>
    <x v="1"/>
    <x v="21"/>
    <x v="28"/>
    <x v="28"/>
    <x v="28"/>
    <x v="28"/>
    <x v="0"/>
    <x v="148"/>
    <x v="149"/>
    <x v="133"/>
    <x v="121"/>
    <x v="31"/>
    <x v="144"/>
    <x v="57"/>
    <x v="0"/>
    <x v="11"/>
    <x v="23"/>
    <x v="4"/>
    <x v="67"/>
    <x v="127"/>
    <x v="0"/>
    <x v="0"/>
    <x v="7"/>
    <x v="1"/>
    <x v="21"/>
    <x v="21"/>
  </r>
  <r>
    <x v="6"/>
    <x v="0"/>
    <x v="0"/>
    <x v="0"/>
    <x v="0"/>
    <x v="0"/>
    <x v="0"/>
    <x v="0"/>
    <x v="0"/>
    <x v="0"/>
    <x v="149"/>
    <x v="150"/>
    <x v="134"/>
    <x v="122"/>
    <x v="77"/>
    <x v="145"/>
    <x v="71"/>
    <x v="1"/>
    <x v="66"/>
    <x v="0"/>
    <x v="2"/>
    <x v="108"/>
    <x v="128"/>
    <x v="0"/>
    <x v="0"/>
    <x v="0"/>
    <x v="1"/>
    <x v="0"/>
    <x v="0"/>
  </r>
  <r>
    <x v="6"/>
    <x v="1"/>
    <x v="1"/>
    <x v="1"/>
    <x v="1"/>
    <x v="1"/>
    <x v="1"/>
    <x v="1"/>
    <x v="1"/>
    <x v="0"/>
    <x v="150"/>
    <x v="151"/>
    <x v="135"/>
    <x v="123"/>
    <x v="24"/>
    <x v="146"/>
    <x v="94"/>
    <x v="5"/>
    <x v="78"/>
    <x v="56"/>
    <x v="6"/>
    <x v="16"/>
    <x v="129"/>
    <x v="0"/>
    <x v="0"/>
    <x v="2"/>
    <x v="1"/>
    <x v="1"/>
    <x v="1"/>
  </r>
  <r>
    <x v="6"/>
    <x v="0"/>
    <x v="3"/>
    <x v="1"/>
    <x v="0"/>
    <x v="3"/>
    <x v="3"/>
    <x v="3"/>
    <x v="3"/>
    <x v="0"/>
    <x v="151"/>
    <x v="152"/>
    <x v="136"/>
    <x v="124"/>
    <x v="4"/>
    <x v="147"/>
    <x v="23"/>
    <x v="0"/>
    <x v="67"/>
    <x v="17"/>
    <x v="1"/>
    <x v="19"/>
    <x v="130"/>
    <x v="0"/>
    <x v="0"/>
    <x v="7"/>
    <x v="0"/>
    <x v="0"/>
    <x v="0"/>
  </r>
  <r>
    <x v="6"/>
    <x v="3"/>
    <x v="4"/>
    <x v="1"/>
    <x v="3"/>
    <x v="4"/>
    <x v="4"/>
    <x v="4"/>
    <x v="4"/>
    <x v="0"/>
    <x v="152"/>
    <x v="153"/>
    <x v="137"/>
    <x v="114"/>
    <x v="37"/>
    <x v="148"/>
    <x v="36"/>
    <x v="0"/>
    <x v="37"/>
    <x v="14"/>
    <x v="2"/>
    <x v="44"/>
    <x v="50"/>
    <x v="0"/>
    <x v="0"/>
    <x v="12"/>
    <x v="14"/>
    <x v="3"/>
    <x v="3"/>
  </r>
  <r>
    <x v="6"/>
    <x v="5"/>
    <x v="6"/>
    <x v="1"/>
    <x v="5"/>
    <x v="6"/>
    <x v="6"/>
    <x v="6"/>
    <x v="6"/>
    <x v="0"/>
    <x v="153"/>
    <x v="154"/>
    <x v="138"/>
    <x v="125"/>
    <x v="56"/>
    <x v="149"/>
    <x v="95"/>
    <x v="0"/>
    <x v="79"/>
    <x v="18"/>
    <x v="0"/>
    <x v="109"/>
    <x v="131"/>
    <x v="0"/>
    <x v="0"/>
    <x v="16"/>
    <x v="2"/>
    <x v="5"/>
    <x v="5"/>
  </r>
  <r>
    <x v="6"/>
    <x v="3"/>
    <x v="7"/>
    <x v="2"/>
    <x v="3"/>
    <x v="7"/>
    <x v="7"/>
    <x v="7"/>
    <x v="7"/>
    <x v="0"/>
    <x v="154"/>
    <x v="155"/>
    <x v="139"/>
    <x v="111"/>
    <x v="54"/>
    <x v="150"/>
    <x v="96"/>
    <x v="4"/>
    <x v="80"/>
    <x v="42"/>
    <x v="6"/>
    <x v="110"/>
    <x v="117"/>
    <x v="0"/>
    <x v="0"/>
    <x v="1"/>
    <x v="5"/>
    <x v="3"/>
    <x v="3"/>
  </r>
  <r>
    <x v="6"/>
    <x v="6"/>
    <x v="8"/>
    <x v="2"/>
    <x v="6"/>
    <x v="8"/>
    <x v="8"/>
    <x v="8"/>
    <x v="8"/>
    <x v="0"/>
    <x v="155"/>
    <x v="156"/>
    <x v="140"/>
    <x v="19"/>
    <x v="78"/>
    <x v="151"/>
    <x v="62"/>
    <x v="0"/>
    <x v="81"/>
    <x v="53"/>
    <x v="4"/>
    <x v="111"/>
    <x v="29"/>
    <x v="0"/>
    <x v="0"/>
    <x v="3"/>
    <x v="0"/>
    <x v="6"/>
    <x v="6"/>
  </r>
  <r>
    <x v="6"/>
    <x v="7"/>
    <x v="9"/>
    <x v="1"/>
    <x v="7"/>
    <x v="9"/>
    <x v="9"/>
    <x v="9"/>
    <x v="9"/>
    <x v="0"/>
    <x v="156"/>
    <x v="157"/>
    <x v="141"/>
    <x v="33"/>
    <x v="10"/>
    <x v="152"/>
    <x v="89"/>
    <x v="0"/>
    <x v="76"/>
    <x v="48"/>
    <x v="6"/>
    <x v="112"/>
    <x v="132"/>
    <x v="0"/>
    <x v="0"/>
    <x v="3"/>
    <x v="0"/>
    <x v="7"/>
    <x v="7"/>
  </r>
  <r>
    <x v="6"/>
    <x v="8"/>
    <x v="10"/>
    <x v="1"/>
    <x v="8"/>
    <x v="10"/>
    <x v="10"/>
    <x v="10"/>
    <x v="10"/>
    <x v="0"/>
    <x v="157"/>
    <x v="158"/>
    <x v="142"/>
    <x v="10"/>
    <x v="31"/>
    <x v="153"/>
    <x v="97"/>
    <x v="0"/>
    <x v="51"/>
    <x v="41"/>
    <x v="1"/>
    <x v="57"/>
    <x v="80"/>
    <x v="1"/>
    <x v="2"/>
    <x v="7"/>
    <x v="1"/>
    <x v="8"/>
    <x v="8"/>
  </r>
  <r>
    <x v="6"/>
    <x v="11"/>
    <x v="13"/>
    <x v="1"/>
    <x v="11"/>
    <x v="13"/>
    <x v="13"/>
    <x v="13"/>
    <x v="13"/>
    <x v="0"/>
    <x v="158"/>
    <x v="159"/>
    <x v="143"/>
    <x v="126"/>
    <x v="68"/>
    <x v="154"/>
    <x v="18"/>
    <x v="4"/>
    <x v="8"/>
    <x v="22"/>
    <x v="4"/>
    <x v="113"/>
    <x v="133"/>
    <x v="0"/>
    <x v="0"/>
    <x v="2"/>
    <x v="1"/>
    <x v="11"/>
    <x v="11"/>
  </r>
  <r>
    <x v="6"/>
    <x v="6"/>
    <x v="14"/>
    <x v="1"/>
    <x v="6"/>
    <x v="14"/>
    <x v="14"/>
    <x v="14"/>
    <x v="14"/>
    <x v="0"/>
    <x v="159"/>
    <x v="160"/>
    <x v="144"/>
    <x v="83"/>
    <x v="19"/>
    <x v="155"/>
    <x v="29"/>
    <x v="0"/>
    <x v="11"/>
    <x v="42"/>
    <x v="2"/>
    <x v="76"/>
    <x v="134"/>
    <x v="0"/>
    <x v="0"/>
    <x v="10"/>
    <x v="1"/>
    <x v="6"/>
    <x v="6"/>
  </r>
  <r>
    <x v="6"/>
    <x v="12"/>
    <x v="15"/>
    <x v="1"/>
    <x v="12"/>
    <x v="15"/>
    <x v="15"/>
    <x v="15"/>
    <x v="15"/>
    <x v="0"/>
    <x v="160"/>
    <x v="161"/>
    <x v="145"/>
    <x v="127"/>
    <x v="15"/>
    <x v="99"/>
    <x v="22"/>
    <x v="1"/>
    <x v="82"/>
    <x v="17"/>
    <x v="6"/>
    <x v="114"/>
    <x v="135"/>
    <x v="0"/>
    <x v="0"/>
    <x v="10"/>
    <x v="1"/>
    <x v="12"/>
    <x v="12"/>
  </r>
  <r>
    <x v="6"/>
    <x v="13"/>
    <x v="16"/>
    <x v="1"/>
    <x v="13"/>
    <x v="16"/>
    <x v="16"/>
    <x v="16"/>
    <x v="16"/>
    <x v="0"/>
    <x v="161"/>
    <x v="162"/>
    <x v="99"/>
    <x v="128"/>
    <x v="16"/>
    <x v="156"/>
    <x v="98"/>
    <x v="1"/>
    <x v="18"/>
    <x v="31"/>
    <x v="3"/>
    <x v="106"/>
    <x v="136"/>
    <x v="0"/>
    <x v="0"/>
    <x v="7"/>
    <x v="1"/>
    <x v="13"/>
    <x v="13"/>
  </r>
  <r>
    <x v="6"/>
    <x v="12"/>
    <x v="17"/>
    <x v="2"/>
    <x v="12"/>
    <x v="17"/>
    <x v="17"/>
    <x v="17"/>
    <x v="17"/>
    <x v="0"/>
    <x v="162"/>
    <x v="163"/>
    <x v="146"/>
    <x v="129"/>
    <x v="79"/>
    <x v="157"/>
    <x v="32"/>
    <x v="5"/>
    <x v="61"/>
    <x v="51"/>
    <x v="0"/>
    <x v="115"/>
    <x v="137"/>
    <x v="0"/>
    <x v="0"/>
    <x v="6"/>
    <x v="15"/>
    <x v="12"/>
    <x v="12"/>
  </r>
  <r>
    <x v="6"/>
    <x v="11"/>
    <x v="18"/>
    <x v="2"/>
    <x v="11"/>
    <x v="18"/>
    <x v="18"/>
    <x v="18"/>
    <x v="18"/>
    <x v="0"/>
    <x v="163"/>
    <x v="164"/>
    <x v="147"/>
    <x v="130"/>
    <x v="79"/>
    <x v="158"/>
    <x v="50"/>
    <x v="1"/>
    <x v="12"/>
    <x v="31"/>
    <x v="1"/>
    <x v="71"/>
    <x v="35"/>
    <x v="0"/>
    <x v="0"/>
    <x v="10"/>
    <x v="1"/>
    <x v="11"/>
    <x v="11"/>
  </r>
  <r>
    <x v="6"/>
    <x v="8"/>
    <x v="19"/>
    <x v="2"/>
    <x v="8"/>
    <x v="19"/>
    <x v="19"/>
    <x v="19"/>
    <x v="19"/>
    <x v="0"/>
    <x v="164"/>
    <x v="165"/>
    <x v="148"/>
    <x v="131"/>
    <x v="80"/>
    <x v="159"/>
    <x v="45"/>
    <x v="0"/>
    <x v="37"/>
    <x v="46"/>
    <x v="6"/>
    <x v="116"/>
    <x v="138"/>
    <x v="0"/>
    <x v="0"/>
    <x v="2"/>
    <x v="0"/>
    <x v="8"/>
    <x v="8"/>
  </r>
  <r>
    <x v="6"/>
    <x v="7"/>
    <x v="20"/>
    <x v="2"/>
    <x v="7"/>
    <x v="20"/>
    <x v="20"/>
    <x v="20"/>
    <x v="20"/>
    <x v="0"/>
    <x v="165"/>
    <x v="166"/>
    <x v="73"/>
    <x v="132"/>
    <x v="26"/>
    <x v="160"/>
    <x v="99"/>
    <x v="1"/>
    <x v="42"/>
    <x v="59"/>
    <x v="0"/>
    <x v="117"/>
    <x v="139"/>
    <x v="0"/>
    <x v="0"/>
    <x v="12"/>
    <x v="1"/>
    <x v="7"/>
    <x v="7"/>
  </r>
  <r>
    <x v="6"/>
    <x v="14"/>
    <x v="21"/>
    <x v="1"/>
    <x v="14"/>
    <x v="21"/>
    <x v="21"/>
    <x v="21"/>
    <x v="21"/>
    <x v="0"/>
    <x v="166"/>
    <x v="167"/>
    <x v="127"/>
    <x v="133"/>
    <x v="36"/>
    <x v="161"/>
    <x v="100"/>
    <x v="0"/>
    <x v="32"/>
    <x v="2"/>
    <x v="2"/>
    <x v="41"/>
    <x v="20"/>
    <x v="0"/>
    <x v="0"/>
    <x v="0"/>
    <x v="1"/>
    <x v="14"/>
    <x v="14"/>
  </r>
  <r>
    <x v="6"/>
    <x v="15"/>
    <x v="22"/>
    <x v="1"/>
    <x v="15"/>
    <x v="22"/>
    <x v="22"/>
    <x v="22"/>
    <x v="22"/>
    <x v="0"/>
    <x v="167"/>
    <x v="18"/>
    <x v="149"/>
    <x v="134"/>
    <x v="21"/>
    <x v="162"/>
    <x v="37"/>
    <x v="0"/>
    <x v="9"/>
    <x v="37"/>
    <x v="1"/>
    <x v="50"/>
    <x v="99"/>
    <x v="0"/>
    <x v="0"/>
    <x v="0"/>
    <x v="1"/>
    <x v="15"/>
    <x v="15"/>
  </r>
  <r>
    <x v="6"/>
    <x v="14"/>
    <x v="23"/>
    <x v="1"/>
    <x v="16"/>
    <x v="23"/>
    <x v="23"/>
    <x v="23"/>
    <x v="23"/>
    <x v="0"/>
    <x v="168"/>
    <x v="168"/>
    <x v="150"/>
    <x v="135"/>
    <x v="23"/>
    <x v="163"/>
    <x v="101"/>
    <x v="1"/>
    <x v="83"/>
    <x v="55"/>
    <x v="3"/>
    <x v="118"/>
    <x v="22"/>
    <x v="0"/>
    <x v="0"/>
    <x v="18"/>
    <x v="1"/>
    <x v="16"/>
    <x v="16"/>
  </r>
  <r>
    <x v="6"/>
    <x v="16"/>
    <x v="24"/>
    <x v="1"/>
    <x v="17"/>
    <x v="24"/>
    <x v="24"/>
    <x v="24"/>
    <x v="24"/>
    <x v="0"/>
    <x v="169"/>
    <x v="169"/>
    <x v="151"/>
    <x v="136"/>
    <x v="81"/>
    <x v="164"/>
    <x v="86"/>
    <x v="0"/>
    <x v="60"/>
    <x v="15"/>
    <x v="2"/>
    <x v="119"/>
    <x v="140"/>
    <x v="0"/>
    <x v="0"/>
    <x v="11"/>
    <x v="1"/>
    <x v="17"/>
    <x v="17"/>
  </r>
  <r>
    <x v="6"/>
    <x v="17"/>
    <x v="25"/>
    <x v="1"/>
    <x v="18"/>
    <x v="25"/>
    <x v="25"/>
    <x v="25"/>
    <x v="25"/>
    <x v="0"/>
    <x v="170"/>
    <x v="170"/>
    <x v="152"/>
    <x v="137"/>
    <x v="51"/>
    <x v="165"/>
    <x v="102"/>
    <x v="1"/>
    <x v="29"/>
    <x v="17"/>
    <x v="3"/>
    <x v="43"/>
    <x v="141"/>
    <x v="0"/>
    <x v="0"/>
    <x v="1"/>
    <x v="1"/>
    <x v="18"/>
    <x v="18"/>
  </r>
  <r>
    <x v="6"/>
    <x v="18"/>
    <x v="26"/>
    <x v="1"/>
    <x v="19"/>
    <x v="26"/>
    <x v="26"/>
    <x v="26"/>
    <x v="26"/>
    <x v="0"/>
    <x v="171"/>
    <x v="171"/>
    <x v="153"/>
    <x v="93"/>
    <x v="71"/>
    <x v="166"/>
    <x v="70"/>
    <x v="0"/>
    <x v="46"/>
    <x v="37"/>
    <x v="4"/>
    <x v="56"/>
    <x v="20"/>
    <x v="0"/>
    <x v="0"/>
    <x v="2"/>
    <x v="1"/>
    <x v="19"/>
    <x v="19"/>
  </r>
  <r>
    <x v="6"/>
    <x v="19"/>
    <x v="27"/>
    <x v="1"/>
    <x v="20"/>
    <x v="27"/>
    <x v="27"/>
    <x v="27"/>
    <x v="27"/>
    <x v="0"/>
    <x v="172"/>
    <x v="172"/>
    <x v="154"/>
    <x v="86"/>
    <x v="69"/>
    <x v="167"/>
    <x v="38"/>
    <x v="0"/>
    <x v="1"/>
    <x v="60"/>
    <x v="4"/>
    <x v="30"/>
    <x v="51"/>
    <x v="0"/>
    <x v="0"/>
    <x v="11"/>
    <x v="1"/>
    <x v="20"/>
    <x v="20"/>
  </r>
  <r>
    <x v="6"/>
    <x v="20"/>
    <x v="28"/>
    <x v="1"/>
    <x v="21"/>
    <x v="28"/>
    <x v="28"/>
    <x v="28"/>
    <x v="28"/>
    <x v="0"/>
    <x v="173"/>
    <x v="173"/>
    <x v="155"/>
    <x v="58"/>
    <x v="31"/>
    <x v="168"/>
    <x v="18"/>
    <x v="0"/>
    <x v="11"/>
    <x v="22"/>
    <x v="2"/>
    <x v="31"/>
    <x v="55"/>
    <x v="0"/>
    <x v="0"/>
    <x v="2"/>
    <x v="1"/>
    <x v="21"/>
    <x v="21"/>
  </r>
  <r>
    <x v="7"/>
    <x v="0"/>
    <x v="0"/>
    <x v="0"/>
    <x v="0"/>
    <x v="0"/>
    <x v="0"/>
    <x v="0"/>
    <x v="0"/>
    <x v="0"/>
    <x v="174"/>
    <x v="174"/>
    <x v="156"/>
    <x v="129"/>
    <x v="82"/>
    <x v="169"/>
    <x v="103"/>
    <x v="0"/>
    <x v="77"/>
    <x v="0"/>
    <x v="2"/>
    <x v="60"/>
    <x v="142"/>
    <x v="0"/>
    <x v="0"/>
    <x v="0"/>
    <x v="0"/>
    <x v="0"/>
    <x v="0"/>
  </r>
  <r>
    <x v="7"/>
    <x v="1"/>
    <x v="1"/>
    <x v="1"/>
    <x v="1"/>
    <x v="1"/>
    <x v="1"/>
    <x v="1"/>
    <x v="1"/>
    <x v="0"/>
    <x v="175"/>
    <x v="175"/>
    <x v="157"/>
    <x v="14"/>
    <x v="50"/>
    <x v="170"/>
    <x v="37"/>
    <x v="1"/>
    <x v="29"/>
    <x v="48"/>
    <x v="3"/>
    <x v="120"/>
    <x v="143"/>
    <x v="0"/>
    <x v="0"/>
    <x v="13"/>
    <x v="1"/>
    <x v="1"/>
    <x v="1"/>
  </r>
  <r>
    <x v="7"/>
    <x v="0"/>
    <x v="3"/>
    <x v="1"/>
    <x v="0"/>
    <x v="3"/>
    <x v="3"/>
    <x v="3"/>
    <x v="3"/>
    <x v="0"/>
    <x v="176"/>
    <x v="176"/>
    <x v="158"/>
    <x v="138"/>
    <x v="83"/>
    <x v="109"/>
    <x v="21"/>
    <x v="0"/>
    <x v="0"/>
    <x v="0"/>
    <x v="4"/>
    <x v="121"/>
    <x v="144"/>
    <x v="0"/>
    <x v="0"/>
    <x v="0"/>
    <x v="1"/>
    <x v="0"/>
    <x v="0"/>
  </r>
  <r>
    <x v="7"/>
    <x v="3"/>
    <x v="4"/>
    <x v="1"/>
    <x v="3"/>
    <x v="4"/>
    <x v="4"/>
    <x v="4"/>
    <x v="4"/>
    <x v="0"/>
    <x v="177"/>
    <x v="177"/>
    <x v="159"/>
    <x v="139"/>
    <x v="84"/>
    <x v="171"/>
    <x v="17"/>
    <x v="0"/>
    <x v="84"/>
    <x v="14"/>
    <x v="1"/>
    <x v="11"/>
    <x v="145"/>
    <x v="0"/>
    <x v="0"/>
    <x v="20"/>
    <x v="1"/>
    <x v="3"/>
    <x v="3"/>
  </r>
  <r>
    <x v="7"/>
    <x v="5"/>
    <x v="6"/>
    <x v="1"/>
    <x v="5"/>
    <x v="6"/>
    <x v="6"/>
    <x v="6"/>
    <x v="6"/>
    <x v="0"/>
    <x v="178"/>
    <x v="178"/>
    <x v="160"/>
    <x v="140"/>
    <x v="85"/>
    <x v="172"/>
    <x v="8"/>
    <x v="0"/>
    <x v="75"/>
    <x v="58"/>
    <x v="3"/>
    <x v="122"/>
    <x v="88"/>
    <x v="0"/>
    <x v="0"/>
    <x v="18"/>
    <x v="1"/>
    <x v="5"/>
    <x v="5"/>
  </r>
  <r>
    <x v="7"/>
    <x v="3"/>
    <x v="7"/>
    <x v="2"/>
    <x v="3"/>
    <x v="7"/>
    <x v="7"/>
    <x v="7"/>
    <x v="7"/>
    <x v="0"/>
    <x v="179"/>
    <x v="179"/>
    <x v="161"/>
    <x v="19"/>
    <x v="80"/>
    <x v="173"/>
    <x v="104"/>
    <x v="4"/>
    <x v="12"/>
    <x v="22"/>
    <x v="6"/>
    <x v="123"/>
    <x v="146"/>
    <x v="0"/>
    <x v="0"/>
    <x v="11"/>
    <x v="1"/>
    <x v="3"/>
    <x v="3"/>
  </r>
  <r>
    <x v="7"/>
    <x v="6"/>
    <x v="8"/>
    <x v="2"/>
    <x v="6"/>
    <x v="8"/>
    <x v="8"/>
    <x v="8"/>
    <x v="8"/>
    <x v="0"/>
    <x v="180"/>
    <x v="180"/>
    <x v="162"/>
    <x v="18"/>
    <x v="86"/>
    <x v="174"/>
    <x v="50"/>
    <x v="0"/>
    <x v="85"/>
    <x v="11"/>
    <x v="4"/>
    <x v="124"/>
    <x v="147"/>
    <x v="0"/>
    <x v="0"/>
    <x v="20"/>
    <x v="1"/>
    <x v="6"/>
    <x v="6"/>
  </r>
  <r>
    <x v="7"/>
    <x v="7"/>
    <x v="9"/>
    <x v="1"/>
    <x v="7"/>
    <x v="9"/>
    <x v="9"/>
    <x v="9"/>
    <x v="9"/>
    <x v="0"/>
    <x v="181"/>
    <x v="181"/>
    <x v="158"/>
    <x v="141"/>
    <x v="10"/>
    <x v="175"/>
    <x v="20"/>
    <x v="1"/>
    <x v="20"/>
    <x v="22"/>
    <x v="2"/>
    <x v="125"/>
    <x v="37"/>
    <x v="0"/>
    <x v="0"/>
    <x v="0"/>
    <x v="1"/>
    <x v="7"/>
    <x v="7"/>
  </r>
  <r>
    <x v="7"/>
    <x v="8"/>
    <x v="10"/>
    <x v="1"/>
    <x v="8"/>
    <x v="10"/>
    <x v="10"/>
    <x v="10"/>
    <x v="10"/>
    <x v="0"/>
    <x v="182"/>
    <x v="182"/>
    <x v="163"/>
    <x v="142"/>
    <x v="46"/>
    <x v="176"/>
    <x v="27"/>
    <x v="1"/>
    <x v="71"/>
    <x v="61"/>
    <x v="6"/>
    <x v="126"/>
    <x v="96"/>
    <x v="0"/>
    <x v="0"/>
    <x v="13"/>
    <x v="1"/>
    <x v="8"/>
    <x v="8"/>
  </r>
  <r>
    <x v="7"/>
    <x v="11"/>
    <x v="13"/>
    <x v="1"/>
    <x v="11"/>
    <x v="13"/>
    <x v="13"/>
    <x v="13"/>
    <x v="13"/>
    <x v="0"/>
    <x v="183"/>
    <x v="183"/>
    <x v="164"/>
    <x v="143"/>
    <x v="30"/>
    <x v="177"/>
    <x v="31"/>
    <x v="1"/>
    <x v="27"/>
    <x v="36"/>
    <x v="4"/>
    <x v="127"/>
    <x v="125"/>
    <x v="0"/>
    <x v="0"/>
    <x v="11"/>
    <x v="1"/>
    <x v="11"/>
    <x v="11"/>
  </r>
  <r>
    <x v="7"/>
    <x v="6"/>
    <x v="14"/>
    <x v="1"/>
    <x v="6"/>
    <x v="14"/>
    <x v="14"/>
    <x v="14"/>
    <x v="14"/>
    <x v="0"/>
    <x v="184"/>
    <x v="184"/>
    <x v="165"/>
    <x v="137"/>
    <x v="30"/>
    <x v="178"/>
    <x v="2"/>
    <x v="0"/>
    <x v="54"/>
    <x v="2"/>
    <x v="2"/>
    <x v="41"/>
    <x v="148"/>
    <x v="0"/>
    <x v="0"/>
    <x v="0"/>
    <x v="1"/>
    <x v="6"/>
    <x v="6"/>
  </r>
  <r>
    <x v="7"/>
    <x v="12"/>
    <x v="15"/>
    <x v="1"/>
    <x v="12"/>
    <x v="15"/>
    <x v="15"/>
    <x v="15"/>
    <x v="15"/>
    <x v="0"/>
    <x v="185"/>
    <x v="185"/>
    <x v="166"/>
    <x v="144"/>
    <x v="33"/>
    <x v="179"/>
    <x v="93"/>
    <x v="0"/>
    <x v="22"/>
    <x v="2"/>
    <x v="2"/>
    <x v="61"/>
    <x v="149"/>
    <x v="0"/>
    <x v="0"/>
    <x v="7"/>
    <x v="16"/>
    <x v="12"/>
    <x v="12"/>
  </r>
  <r>
    <x v="7"/>
    <x v="13"/>
    <x v="16"/>
    <x v="1"/>
    <x v="13"/>
    <x v="16"/>
    <x v="16"/>
    <x v="16"/>
    <x v="16"/>
    <x v="0"/>
    <x v="186"/>
    <x v="72"/>
    <x v="167"/>
    <x v="145"/>
    <x v="87"/>
    <x v="180"/>
    <x v="105"/>
    <x v="1"/>
    <x v="66"/>
    <x v="32"/>
    <x v="0"/>
    <x v="128"/>
    <x v="150"/>
    <x v="0"/>
    <x v="0"/>
    <x v="7"/>
    <x v="0"/>
    <x v="13"/>
    <x v="13"/>
  </r>
  <r>
    <x v="7"/>
    <x v="12"/>
    <x v="17"/>
    <x v="2"/>
    <x v="12"/>
    <x v="17"/>
    <x v="17"/>
    <x v="17"/>
    <x v="17"/>
    <x v="0"/>
    <x v="187"/>
    <x v="186"/>
    <x v="168"/>
    <x v="7"/>
    <x v="63"/>
    <x v="181"/>
    <x v="106"/>
    <x v="1"/>
    <x v="86"/>
    <x v="15"/>
    <x v="11"/>
    <x v="129"/>
    <x v="151"/>
    <x v="0"/>
    <x v="0"/>
    <x v="15"/>
    <x v="5"/>
    <x v="12"/>
    <x v="12"/>
  </r>
  <r>
    <x v="7"/>
    <x v="11"/>
    <x v="18"/>
    <x v="2"/>
    <x v="11"/>
    <x v="18"/>
    <x v="18"/>
    <x v="18"/>
    <x v="18"/>
    <x v="0"/>
    <x v="23"/>
    <x v="187"/>
    <x v="169"/>
    <x v="128"/>
    <x v="88"/>
    <x v="182"/>
    <x v="107"/>
    <x v="1"/>
    <x v="87"/>
    <x v="31"/>
    <x v="4"/>
    <x v="120"/>
    <x v="120"/>
    <x v="0"/>
    <x v="0"/>
    <x v="16"/>
    <x v="1"/>
    <x v="11"/>
    <x v="11"/>
  </r>
  <r>
    <x v="7"/>
    <x v="8"/>
    <x v="19"/>
    <x v="2"/>
    <x v="8"/>
    <x v="19"/>
    <x v="19"/>
    <x v="19"/>
    <x v="19"/>
    <x v="0"/>
    <x v="188"/>
    <x v="188"/>
    <x v="170"/>
    <x v="146"/>
    <x v="89"/>
    <x v="183"/>
    <x v="45"/>
    <x v="4"/>
    <x v="7"/>
    <x v="62"/>
    <x v="1"/>
    <x v="104"/>
    <x v="152"/>
    <x v="0"/>
    <x v="0"/>
    <x v="18"/>
    <x v="0"/>
    <x v="8"/>
    <x v="8"/>
  </r>
  <r>
    <x v="7"/>
    <x v="7"/>
    <x v="20"/>
    <x v="2"/>
    <x v="7"/>
    <x v="20"/>
    <x v="20"/>
    <x v="20"/>
    <x v="20"/>
    <x v="0"/>
    <x v="189"/>
    <x v="189"/>
    <x v="133"/>
    <x v="147"/>
    <x v="9"/>
    <x v="184"/>
    <x v="108"/>
    <x v="1"/>
    <x v="8"/>
    <x v="58"/>
    <x v="2"/>
    <x v="130"/>
    <x v="153"/>
    <x v="0"/>
    <x v="0"/>
    <x v="0"/>
    <x v="1"/>
    <x v="7"/>
    <x v="7"/>
  </r>
  <r>
    <x v="7"/>
    <x v="14"/>
    <x v="21"/>
    <x v="1"/>
    <x v="14"/>
    <x v="21"/>
    <x v="21"/>
    <x v="21"/>
    <x v="21"/>
    <x v="0"/>
    <x v="190"/>
    <x v="190"/>
    <x v="171"/>
    <x v="148"/>
    <x v="90"/>
    <x v="185"/>
    <x v="5"/>
    <x v="0"/>
    <x v="32"/>
    <x v="2"/>
    <x v="2"/>
    <x v="2"/>
    <x v="24"/>
    <x v="0"/>
    <x v="0"/>
    <x v="0"/>
    <x v="1"/>
    <x v="14"/>
    <x v="14"/>
  </r>
  <r>
    <x v="7"/>
    <x v="15"/>
    <x v="22"/>
    <x v="1"/>
    <x v="15"/>
    <x v="22"/>
    <x v="22"/>
    <x v="22"/>
    <x v="22"/>
    <x v="0"/>
    <x v="191"/>
    <x v="191"/>
    <x v="172"/>
    <x v="92"/>
    <x v="22"/>
    <x v="186"/>
    <x v="105"/>
    <x v="0"/>
    <x v="13"/>
    <x v="63"/>
    <x v="2"/>
    <x v="131"/>
    <x v="154"/>
    <x v="0"/>
    <x v="0"/>
    <x v="2"/>
    <x v="1"/>
    <x v="15"/>
    <x v="15"/>
  </r>
  <r>
    <x v="7"/>
    <x v="14"/>
    <x v="23"/>
    <x v="1"/>
    <x v="16"/>
    <x v="23"/>
    <x v="23"/>
    <x v="23"/>
    <x v="23"/>
    <x v="0"/>
    <x v="192"/>
    <x v="192"/>
    <x v="173"/>
    <x v="149"/>
    <x v="81"/>
    <x v="187"/>
    <x v="11"/>
    <x v="0"/>
    <x v="84"/>
    <x v="60"/>
    <x v="4"/>
    <x v="132"/>
    <x v="155"/>
    <x v="0"/>
    <x v="0"/>
    <x v="18"/>
    <x v="1"/>
    <x v="16"/>
    <x v="16"/>
  </r>
  <r>
    <x v="7"/>
    <x v="16"/>
    <x v="24"/>
    <x v="1"/>
    <x v="17"/>
    <x v="24"/>
    <x v="24"/>
    <x v="24"/>
    <x v="24"/>
    <x v="0"/>
    <x v="193"/>
    <x v="193"/>
    <x v="174"/>
    <x v="150"/>
    <x v="0"/>
    <x v="188"/>
    <x v="109"/>
    <x v="1"/>
    <x v="71"/>
    <x v="40"/>
    <x v="10"/>
    <x v="133"/>
    <x v="156"/>
    <x v="0"/>
    <x v="0"/>
    <x v="1"/>
    <x v="1"/>
    <x v="17"/>
    <x v="17"/>
  </r>
  <r>
    <x v="7"/>
    <x v="17"/>
    <x v="25"/>
    <x v="1"/>
    <x v="18"/>
    <x v="25"/>
    <x v="25"/>
    <x v="25"/>
    <x v="25"/>
    <x v="0"/>
    <x v="194"/>
    <x v="194"/>
    <x v="175"/>
    <x v="151"/>
    <x v="51"/>
    <x v="189"/>
    <x v="41"/>
    <x v="1"/>
    <x v="67"/>
    <x v="0"/>
    <x v="1"/>
    <x v="56"/>
    <x v="157"/>
    <x v="0"/>
    <x v="0"/>
    <x v="3"/>
    <x v="1"/>
    <x v="18"/>
    <x v="18"/>
  </r>
  <r>
    <x v="7"/>
    <x v="18"/>
    <x v="26"/>
    <x v="1"/>
    <x v="19"/>
    <x v="26"/>
    <x v="26"/>
    <x v="26"/>
    <x v="26"/>
    <x v="0"/>
    <x v="195"/>
    <x v="195"/>
    <x v="176"/>
    <x v="152"/>
    <x v="16"/>
    <x v="190"/>
    <x v="110"/>
    <x v="4"/>
    <x v="9"/>
    <x v="33"/>
    <x v="1"/>
    <x v="134"/>
    <x v="158"/>
    <x v="0"/>
    <x v="0"/>
    <x v="11"/>
    <x v="3"/>
    <x v="19"/>
    <x v="19"/>
  </r>
  <r>
    <x v="7"/>
    <x v="19"/>
    <x v="27"/>
    <x v="1"/>
    <x v="20"/>
    <x v="27"/>
    <x v="27"/>
    <x v="27"/>
    <x v="27"/>
    <x v="0"/>
    <x v="196"/>
    <x v="196"/>
    <x v="177"/>
    <x v="153"/>
    <x v="51"/>
    <x v="191"/>
    <x v="111"/>
    <x v="0"/>
    <x v="58"/>
    <x v="27"/>
    <x v="1"/>
    <x v="135"/>
    <x v="159"/>
    <x v="0"/>
    <x v="0"/>
    <x v="6"/>
    <x v="1"/>
    <x v="20"/>
    <x v="20"/>
  </r>
  <r>
    <x v="7"/>
    <x v="20"/>
    <x v="28"/>
    <x v="1"/>
    <x v="21"/>
    <x v="28"/>
    <x v="28"/>
    <x v="28"/>
    <x v="28"/>
    <x v="0"/>
    <x v="197"/>
    <x v="197"/>
    <x v="178"/>
    <x v="154"/>
    <x v="16"/>
    <x v="192"/>
    <x v="55"/>
    <x v="0"/>
    <x v="11"/>
    <x v="22"/>
    <x v="1"/>
    <x v="12"/>
    <x v="112"/>
    <x v="0"/>
    <x v="0"/>
    <x v="1"/>
    <x v="1"/>
    <x v="21"/>
    <x v="21"/>
  </r>
  <r>
    <x v="8"/>
    <x v="0"/>
    <x v="0"/>
    <x v="0"/>
    <x v="0"/>
    <x v="0"/>
    <x v="0"/>
    <x v="0"/>
    <x v="0"/>
    <x v="0"/>
    <x v="198"/>
    <x v="198"/>
    <x v="158"/>
    <x v="6"/>
    <x v="91"/>
    <x v="193"/>
    <x v="80"/>
    <x v="0"/>
    <x v="66"/>
    <x v="0"/>
    <x v="2"/>
    <x v="136"/>
    <x v="160"/>
    <x v="0"/>
    <x v="0"/>
    <x v="10"/>
    <x v="11"/>
    <x v="0"/>
    <x v="0"/>
  </r>
  <r>
    <x v="8"/>
    <x v="1"/>
    <x v="1"/>
    <x v="1"/>
    <x v="1"/>
    <x v="1"/>
    <x v="1"/>
    <x v="1"/>
    <x v="1"/>
    <x v="0"/>
    <x v="199"/>
    <x v="199"/>
    <x v="179"/>
    <x v="155"/>
    <x v="11"/>
    <x v="194"/>
    <x v="24"/>
    <x v="0"/>
    <x v="21"/>
    <x v="18"/>
    <x v="4"/>
    <x v="137"/>
    <x v="161"/>
    <x v="0"/>
    <x v="0"/>
    <x v="1"/>
    <x v="1"/>
    <x v="1"/>
    <x v="1"/>
  </r>
  <r>
    <x v="8"/>
    <x v="0"/>
    <x v="3"/>
    <x v="1"/>
    <x v="0"/>
    <x v="3"/>
    <x v="3"/>
    <x v="3"/>
    <x v="3"/>
    <x v="0"/>
    <x v="200"/>
    <x v="200"/>
    <x v="180"/>
    <x v="156"/>
    <x v="47"/>
    <x v="195"/>
    <x v="82"/>
    <x v="0"/>
    <x v="0"/>
    <x v="17"/>
    <x v="2"/>
    <x v="0"/>
    <x v="162"/>
    <x v="0"/>
    <x v="0"/>
    <x v="2"/>
    <x v="1"/>
    <x v="0"/>
    <x v="0"/>
  </r>
  <r>
    <x v="8"/>
    <x v="3"/>
    <x v="4"/>
    <x v="1"/>
    <x v="3"/>
    <x v="4"/>
    <x v="4"/>
    <x v="4"/>
    <x v="4"/>
    <x v="0"/>
    <x v="201"/>
    <x v="201"/>
    <x v="181"/>
    <x v="157"/>
    <x v="25"/>
    <x v="196"/>
    <x v="68"/>
    <x v="0"/>
    <x v="34"/>
    <x v="0"/>
    <x v="1"/>
    <x v="93"/>
    <x v="163"/>
    <x v="0"/>
    <x v="0"/>
    <x v="11"/>
    <x v="1"/>
    <x v="3"/>
    <x v="3"/>
  </r>
  <r>
    <x v="8"/>
    <x v="5"/>
    <x v="6"/>
    <x v="1"/>
    <x v="5"/>
    <x v="6"/>
    <x v="6"/>
    <x v="6"/>
    <x v="6"/>
    <x v="0"/>
    <x v="202"/>
    <x v="202"/>
    <x v="182"/>
    <x v="158"/>
    <x v="2"/>
    <x v="176"/>
    <x v="26"/>
    <x v="0"/>
    <x v="15"/>
    <x v="11"/>
    <x v="1"/>
    <x v="138"/>
    <x v="43"/>
    <x v="0"/>
    <x v="0"/>
    <x v="21"/>
    <x v="1"/>
    <x v="5"/>
    <x v="5"/>
  </r>
  <r>
    <x v="8"/>
    <x v="3"/>
    <x v="7"/>
    <x v="2"/>
    <x v="3"/>
    <x v="7"/>
    <x v="7"/>
    <x v="7"/>
    <x v="7"/>
    <x v="0"/>
    <x v="203"/>
    <x v="203"/>
    <x v="183"/>
    <x v="159"/>
    <x v="66"/>
    <x v="197"/>
    <x v="53"/>
    <x v="0"/>
    <x v="4"/>
    <x v="50"/>
    <x v="2"/>
    <x v="139"/>
    <x v="119"/>
    <x v="0"/>
    <x v="0"/>
    <x v="7"/>
    <x v="1"/>
    <x v="3"/>
    <x v="3"/>
  </r>
  <r>
    <x v="8"/>
    <x v="6"/>
    <x v="8"/>
    <x v="2"/>
    <x v="6"/>
    <x v="8"/>
    <x v="8"/>
    <x v="8"/>
    <x v="8"/>
    <x v="0"/>
    <x v="204"/>
    <x v="204"/>
    <x v="184"/>
    <x v="160"/>
    <x v="92"/>
    <x v="198"/>
    <x v="112"/>
    <x v="4"/>
    <x v="4"/>
    <x v="53"/>
    <x v="3"/>
    <x v="140"/>
    <x v="164"/>
    <x v="0"/>
    <x v="0"/>
    <x v="3"/>
    <x v="0"/>
    <x v="6"/>
    <x v="6"/>
  </r>
  <r>
    <x v="8"/>
    <x v="8"/>
    <x v="10"/>
    <x v="1"/>
    <x v="8"/>
    <x v="10"/>
    <x v="10"/>
    <x v="10"/>
    <x v="10"/>
    <x v="0"/>
    <x v="205"/>
    <x v="205"/>
    <x v="185"/>
    <x v="161"/>
    <x v="31"/>
    <x v="199"/>
    <x v="93"/>
    <x v="1"/>
    <x v="68"/>
    <x v="64"/>
    <x v="3"/>
    <x v="16"/>
    <x v="91"/>
    <x v="0"/>
    <x v="0"/>
    <x v="10"/>
    <x v="2"/>
    <x v="8"/>
    <x v="8"/>
  </r>
  <r>
    <x v="8"/>
    <x v="11"/>
    <x v="13"/>
    <x v="1"/>
    <x v="11"/>
    <x v="13"/>
    <x v="13"/>
    <x v="13"/>
    <x v="13"/>
    <x v="0"/>
    <x v="196"/>
    <x v="206"/>
    <x v="186"/>
    <x v="162"/>
    <x v="9"/>
    <x v="200"/>
    <x v="12"/>
    <x v="0"/>
    <x v="88"/>
    <x v="51"/>
    <x v="2"/>
    <x v="102"/>
    <x v="165"/>
    <x v="0"/>
    <x v="0"/>
    <x v="10"/>
    <x v="1"/>
    <x v="11"/>
    <x v="11"/>
  </r>
  <r>
    <x v="8"/>
    <x v="12"/>
    <x v="15"/>
    <x v="1"/>
    <x v="12"/>
    <x v="15"/>
    <x v="15"/>
    <x v="15"/>
    <x v="15"/>
    <x v="0"/>
    <x v="206"/>
    <x v="207"/>
    <x v="167"/>
    <x v="163"/>
    <x v="32"/>
    <x v="201"/>
    <x v="81"/>
    <x v="0"/>
    <x v="59"/>
    <x v="17"/>
    <x v="1"/>
    <x v="141"/>
    <x v="166"/>
    <x v="0"/>
    <x v="0"/>
    <x v="10"/>
    <x v="1"/>
    <x v="12"/>
    <x v="12"/>
  </r>
  <r>
    <x v="8"/>
    <x v="13"/>
    <x v="16"/>
    <x v="1"/>
    <x v="13"/>
    <x v="16"/>
    <x v="16"/>
    <x v="16"/>
    <x v="16"/>
    <x v="0"/>
    <x v="207"/>
    <x v="208"/>
    <x v="111"/>
    <x v="164"/>
    <x v="5"/>
    <x v="202"/>
    <x v="20"/>
    <x v="1"/>
    <x v="21"/>
    <x v="32"/>
    <x v="2"/>
    <x v="142"/>
    <x v="167"/>
    <x v="0"/>
    <x v="0"/>
    <x v="18"/>
    <x v="3"/>
    <x v="13"/>
    <x v="13"/>
  </r>
  <r>
    <x v="8"/>
    <x v="12"/>
    <x v="17"/>
    <x v="2"/>
    <x v="12"/>
    <x v="17"/>
    <x v="17"/>
    <x v="17"/>
    <x v="17"/>
    <x v="0"/>
    <x v="208"/>
    <x v="209"/>
    <x v="187"/>
    <x v="165"/>
    <x v="72"/>
    <x v="203"/>
    <x v="113"/>
    <x v="1"/>
    <x v="89"/>
    <x v="51"/>
    <x v="8"/>
    <x v="143"/>
    <x v="168"/>
    <x v="0"/>
    <x v="0"/>
    <x v="9"/>
    <x v="9"/>
    <x v="12"/>
    <x v="12"/>
  </r>
  <r>
    <x v="8"/>
    <x v="11"/>
    <x v="18"/>
    <x v="2"/>
    <x v="11"/>
    <x v="18"/>
    <x v="18"/>
    <x v="18"/>
    <x v="18"/>
    <x v="0"/>
    <x v="209"/>
    <x v="210"/>
    <x v="188"/>
    <x v="34"/>
    <x v="4"/>
    <x v="204"/>
    <x v="47"/>
    <x v="4"/>
    <x v="90"/>
    <x v="15"/>
    <x v="1"/>
    <x v="144"/>
    <x v="137"/>
    <x v="0"/>
    <x v="0"/>
    <x v="11"/>
    <x v="1"/>
    <x v="11"/>
    <x v="11"/>
  </r>
  <r>
    <x v="8"/>
    <x v="8"/>
    <x v="19"/>
    <x v="2"/>
    <x v="8"/>
    <x v="19"/>
    <x v="19"/>
    <x v="19"/>
    <x v="19"/>
    <x v="0"/>
    <x v="210"/>
    <x v="211"/>
    <x v="184"/>
    <x v="47"/>
    <x v="36"/>
    <x v="205"/>
    <x v="45"/>
    <x v="1"/>
    <x v="40"/>
    <x v="65"/>
    <x v="3"/>
    <x v="145"/>
    <x v="138"/>
    <x v="0"/>
    <x v="0"/>
    <x v="11"/>
    <x v="2"/>
    <x v="8"/>
    <x v="8"/>
  </r>
  <r>
    <x v="8"/>
    <x v="7"/>
    <x v="20"/>
    <x v="2"/>
    <x v="7"/>
    <x v="20"/>
    <x v="20"/>
    <x v="20"/>
    <x v="20"/>
    <x v="0"/>
    <x v="211"/>
    <x v="212"/>
    <x v="189"/>
    <x v="58"/>
    <x v="55"/>
    <x v="206"/>
    <x v="97"/>
    <x v="0"/>
    <x v="71"/>
    <x v="31"/>
    <x v="2"/>
    <x v="146"/>
    <x v="169"/>
    <x v="0"/>
    <x v="0"/>
    <x v="10"/>
    <x v="1"/>
    <x v="7"/>
    <x v="7"/>
  </r>
  <r>
    <x v="8"/>
    <x v="14"/>
    <x v="21"/>
    <x v="1"/>
    <x v="14"/>
    <x v="21"/>
    <x v="21"/>
    <x v="21"/>
    <x v="21"/>
    <x v="0"/>
    <x v="212"/>
    <x v="213"/>
    <x v="19"/>
    <x v="166"/>
    <x v="93"/>
    <x v="207"/>
    <x v="5"/>
    <x v="0"/>
    <x v="2"/>
    <x v="2"/>
    <x v="2"/>
    <x v="5"/>
    <x v="5"/>
    <x v="0"/>
    <x v="0"/>
    <x v="0"/>
    <x v="1"/>
    <x v="14"/>
    <x v="14"/>
  </r>
  <r>
    <x v="8"/>
    <x v="15"/>
    <x v="22"/>
    <x v="1"/>
    <x v="15"/>
    <x v="22"/>
    <x v="22"/>
    <x v="22"/>
    <x v="22"/>
    <x v="0"/>
    <x v="213"/>
    <x v="214"/>
    <x v="190"/>
    <x v="46"/>
    <x v="30"/>
    <x v="208"/>
    <x v="69"/>
    <x v="0"/>
    <x v="33"/>
    <x v="0"/>
    <x v="2"/>
    <x v="40"/>
    <x v="170"/>
    <x v="0"/>
    <x v="0"/>
    <x v="0"/>
    <x v="1"/>
    <x v="15"/>
    <x v="15"/>
  </r>
  <r>
    <x v="8"/>
    <x v="14"/>
    <x v="23"/>
    <x v="1"/>
    <x v="16"/>
    <x v="23"/>
    <x v="23"/>
    <x v="23"/>
    <x v="23"/>
    <x v="0"/>
    <x v="214"/>
    <x v="215"/>
    <x v="191"/>
    <x v="84"/>
    <x v="1"/>
    <x v="209"/>
    <x v="20"/>
    <x v="1"/>
    <x v="58"/>
    <x v="23"/>
    <x v="1"/>
    <x v="94"/>
    <x v="41"/>
    <x v="0"/>
    <x v="0"/>
    <x v="10"/>
    <x v="1"/>
    <x v="16"/>
    <x v="16"/>
  </r>
  <r>
    <x v="8"/>
    <x v="16"/>
    <x v="24"/>
    <x v="1"/>
    <x v="17"/>
    <x v="24"/>
    <x v="24"/>
    <x v="24"/>
    <x v="24"/>
    <x v="0"/>
    <x v="215"/>
    <x v="216"/>
    <x v="192"/>
    <x v="167"/>
    <x v="9"/>
    <x v="210"/>
    <x v="114"/>
    <x v="3"/>
    <x v="44"/>
    <x v="25"/>
    <x v="10"/>
    <x v="109"/>
    <x v="171"/>
    <x v="0"/>
    <x v="0"/>
    <x v="24"/>
    <x v="1"/>
    <x v="17"/>
    <x v="17"/>
  </r>
  <r>
    <x v="8"/>
    <x v="17"/>
    <x v="25"/>
    <x v="1"/>
    <x v="18"/>
    <x v="25"/>
    <x v="25"/>
    <x v="25"/>
    <x v="25"/>
    <x v="0"/>
    <x v="216"/>
    <x v="217"/>
    <x v="193"/>
    <x v="168"/>
    <x v="41"/>
    <x v="211"/>
    <x v="20"/>
    <x v="0"/>
    <x v="58"/>
    <x v="0"/>
    <x v="3"/>
    <x v="106"/>
    <x v="53"/>
    <x v="0"/>
    <x v="0"/>
    <x v="10"/>
    <x v="1"/>
    <x v="18"/>
    <x v="18"/>
  </r>
  <r>
    <x v="8"/>
    <x v="18"/>
    <x v="26"/>
    <x v="1"/>
    <x v="19"/>
    <x v="26"/>
    <x v="26"/>
    <x v="26"/>
    <x v="26"/>
    <x v="0"/>
    <x v="217"/>
    <x v="218"/>
    <x v="194"/>
    <x v="169"/>
    <x v="31"/>
    <x v="212"/>
    <x v="115"/>
    <x v="1"/>
    <x v="1"/>
    <x v="10"/>
    <x v="2"/>
    <x v="63"/>
    <x v="172"/>
    <x v="0"/>
    <x v="0"/>
    <x v="11"/>
    <x v="1"/>
    <x v="19"/>
    <x v="19"/>
  </r>
  <r>
    <x v="8"/>
    <x v="19"/>
    <x v="27"/>
    <x v="1"/>
    <x v="20"/>
    <x v="27"/>
    <x v="27"/>
    <x v="27"/>
    <x v="27"/>
    <x v="0"/>
    <x v="218"/>
    <x v="219"/>
    <x v="195"/>
    <x v="170"/>
    <x v="51"/>
    <x v="213"/>
    <x v="93"/>
    <x v="1"/>
    <x v="1"/>
    <x v="33"/>
    <x v="6"/>
    <x v="147"/>
    <x v="173"/>
    <x v="0"/>
    <x v="0"/>
    <x v="18"/>
    <x v="1"/>
    <x v="20"/>
    <x v="20"/>
  </r>
  <r>
    <x v="8"/>
    <x v="20"/>
    <x v="28"/>
    <x v="1"/>
    <x v="21"/>
    <x v="28"/>
    <x v="28"/>
    <x v="28"/>
    <x v="28"/>
    <x v="0"/>
    <x v="219"/>
    <x v="220"/>
    <x v="90"/>
    <x v="171"/>
    <x v="46"/>
    <x v="214"/>
    <x v="10"/>
    <x v="1"/>
    <x v="29"/>
    <x v="4"/>
    <x v="4"/>
    <x v="38"/>
    <x v="22"/>
    <x v="0"/>
    <x v="0"/>
    <x v="2"/>
    <x v="0"/>
    <x v="21"/>
    <x v="21"/>
  </r>
  <r>
    <x v="8"/>
    <x v="18"/>
    <x v="29"/>
    <x v="2"/>
    <x v="19"/>
    <x v="29"/>
    <x v="29"/>
    <x v="29"/>
    <x v="29"/>
    <x v="0"/>
    <x v="220"/>
    <x v="221"/>
    <x v="102"/>
    <x v="172"/>
    <x v="54"/>
    <x v="215"/>
    <x v="116"/>
    <x v="0"/>
    <x v="9"/>
    <x v="15"/>
    <x v="4"/>
    <x v="47"/>
    <x v="32"/>
    <x v="0"/>
    <x v="0"/>
    <x v="7"/>
    <x v="0"/>
    <x v="19"/>
    <x v="19"/>
  </r>
  <r>
    <x v="8"/>
    <x v="16"/>
    <x v="30"/>
    <x v="2"/>
    <x v="17"/>
    <x v="30"/>
    <x v="30"/>
    <x v="30"/>
    <x v="30"/>
    <x v="0"/>
    <x v="221"/>
    <x v="222"/>
    <x v="196"/>
    <x v="42"/>
    <x v="64"/>
    <x v="216"/>
    <x v="117"/>
    <x v="3"/>
    <x v="53"/>
    <x v="54"/>
    <x v="3"/>
    <x v="148"/>
    <x v="174"/>
    <x v="0"/>
    <x v="0"/>
    <x v="13"/>
    <x v="1"/>
    <x v="17"/>
    <x v="17"/>
  </r>
  <r>
    <x v="9"/>
    <x v="0"/>
    <x v="0"/>
    <x v="0"/>
    <x v="0"/>
    <x v="0"/>
    <x v="0"/>
    <x v="0"/>
    <x v="0"/>
    <x v="0"/>
    <x v="222"/>
    <x v="223"/>
    <x v="82"/>
    <x v="99"/>
    <x v="94"/>
    <x v="217"/>
    <x v="71"/>
    <x v="0"/>
    <x v="54"/>
    <x v="2"/>
    <x v="4"/>
    <x v="81"/>
    <x v="175"/>
    <x v="0"/>
    <x v="0"/>
    <x v="0"/>
    <x v="1"/>
    <x v="0"/>
    <x v="0"/>
  </r>
  <r>
    <x v="9"/>
    <x v="1"/>
    <x v="1"/>
    <x v="1"/>
    <x v="1"/>
    <x v="1"/>
    <x v="1"/>
    <x v="1"/>
    <x v="1"/>
    <x v="0"/>
    <x v="223"/>
    <x v="224"/>
    <x v="197"/>
    <x v="173"/>
    <x v="81"/>
    <x v="33"/>
    <x v="19"/>
    <x v="1"/>
    <x v="0"/>
    <x v="7"/>
    <x v="3"/>
    <x v="149"/>
    <x v="176"/>
    <x v="0"/>
    <x v="0"/>
    <x v="4"/>
    <x v="1"/>
    <x v="1"/>
    <x v="1"/>
  </r>
  <r>
    <x v="9"/>
    <x v="0"/>
    <x v="3"/>
    <x v="1"/>
    <x v="0"/>
    <x v="3"/>
    <x v="3"/>
    <x v="3"/>
    <x v="3"/>
    <x v="0"/>
    <x v="224"/>
    <x v="225"/>
    <x v="198"/>
    <x v="33"/>
    <x v="37"/>
    <x v="218"/>
    <x v="39"/>
    <x v="0"/>
    <x v="65"/>
    <x v="37"/>
    <x v="2"/>
    <x v="150"/>
    <x v="177"/>
    <x v="0"/>
    <x v="0"/>
    <x v="0"/>
    <x v="0"/>
    <x v="0"/>
    <x v="0"/>
  </r>
  <r>
    <x v="9"/>
    <x v="3"/>
    <x v="4"/>
    <x v="1"/>
    <x v="3"/>
    <x v="4"/>
    <x v="4"/>
    <x v="4"/>
    <x v="4"/>
    <x v="0"/>
    <x v="225"/>
    <x v="226"/>
    <x v="199"/>
    <x v="174"/>
    <x v="72"/>
    <x v="207"/>
    <x v="12"/>
    <x v="0"/>
    <x v="9"/>
    <x v="2"/>
    <x v="2"/>
    <x v="74"/>
    <x v="178"/>
    <x v="0"/>
    <x v="0"/>
    <x v="13"/>
    <x v="17"/>
    <x v="3"/>
    <x v="3"/>
  </r>
  <r>
    <x v="9"/>
    <x v="5"/>
    <x v="6"/>
    <x v="1"/>
    <x v="5"/>
    <x v="6"/>
    <x v="6"/>
    <x v="6"/>
    <x v="6"/>
    <x v="0"/>
    <x v="226"/>
    <x v="227"/>
    <x v="200"/>
    <x v="140"/>
    <x v="56"/>
    <x v="219"/>
    <x v="60"/>
    <x v="0"/>
    <x v="62"/>
    <x v="66"/>
    <x v="4"/>
    <x v="151"/>
    <x v="149"/>
    <x v="0"/>
    <x v="0"/>
    <x v="13"/>
    <x v="1"/>
    <x v="5"/>
    <x v="5"/>
  </r>
  <r>
    <x v="9"/>
    <x v="3"/>
    <x v="7"/>
    <x v="2"/>
    <x v="3"/>
    <x v="7"/>
    <x v="7"/>
    <x v="7"/>
    <x v="7"/>
    <x v="0"/>
    <x v="227"/>
    <x v="228"/>
    <x v="201"/>
    <x v="175"/>
    <x v="7"/>
    <x v="220"/>
    <x v="53"/>
    <x v="4"/>
    <x v="71"/>
    <x v="17"/>
    <x v="2"/>
    <x v="58"/>
    <x v="179"/>
    <x v="0"/>
    <x v="0"/>
    <x v="11"/>
    <x v="11"/>
    <x v="3"/>
    <x v="3"/>
  </r>
  <r>
    <x v="9"/>
    <x v="6"/>
    <x v="8"/>
    <x v="2"/>
    <x v="6"/>
    <x v="8"/>
    <x v="8"/>
    <x v="8"/>
    <x v="8"/>
    <x v="0"/>
    <x v="228"/>
    <x v="229"/>
    <x v="13"/>
    <x v="46"/>
    <x v="95"/>
    <x v="221"/>
    <x v="9"/>
    <x v="0"/>
    <x v="84"/>
    <x v="33"/>
    <x v="6"/>
    <x v="152"/>
    <x v="180"/>
    <x v="0"/>
    <x v="0"/>
    <x v="18"/>
    <x v="0"/>
    <x v="6"/>
    <x v="6"/>
  </r>
  <r>
    <x v="9"/>
    <x v="8"/>
    <x v="10"/>
    <x v="1"/>
    <x v="8"/>
    <x v="10"/>
    <x v="10"/>
    <x v="10"/>
    <x v="10"/>
    <x v="0"/>
    <x v="229"/>
    <x v="230"/>
    <x v="202"/>
    <x v="176"/>
    <x v="5"/>
    <x v="149"/>
    <x v="70"/>
    <x v="0"/>
    <x v="0"/>
    <x v="67"/>
    <x v="5"/>
    <x v="153"/>
    <x v="181"/>
    <x v="0"/>
    <x v="0"/>
    <x v="2"/>
    <x v="1"/>
    <x v="8"/>
    <x v="8"/>
  </r>
  <r>
    <x v="9"/>
    <x v="11"/>
    <x v="13"/>
    <x v="1"/>
    <x v="11"/>
    <x v="13"/>
    <x v="13"/>
    <x v="13"/>
    <x v="13"/>
    <x v="0"/>
    <x v="230"/>
    <x v="231"/>
    <x v="186"/>
    <x v="177"/>
    <x v="22"/>
    <x v="222"/>
    <x v="118"/>
    <x v="0"/>
    <x v="27"/>
    <x v="36"/>
    <x v="2"/>
    <x v="43"/>
    <x v="182"/>
    <x v="0"/>
    <x v="0"/>
    <x v="10"/>
    <x v="1"/>
    <x v="11"/>
    <x v="11"/>
  </r>
  <r>
    <x v="9"/>
    <x v="12"/>
    <x v="15"/>
    <x v="1"/>
    <x v="12"/>
    <x v="15"/>
    <x v="15"/>
    <x v="15"/>
    <x v="15"/>
    <x v="0"/>
    <x v="231"/>
    <x v="232"/>
    <x v="203"/>
    <x v="178"/>
    <x v="32"/>
    <x v="223"/>
    <x v="70"/>
    <x v="0"/>
    <x v="19"/>
    <x v="14"/>
    <x v="4"/>
    <x v="154"/>
    <x v="183"/>
    <x v="0"/>
    <x v="0"/>
    <x v="20"/>
    <x v="11"/>
    <x v="12"/>
    <x v="12"/>
  </r>
  <r>
    <x v="9"/>
    <x v="13"/>
    <x v="16"/>
    <x v="1"/>
    <x v="13"/>
    <x v="16"/>
    <x v="16"/>
    <x v="16"/>
    <x v="16"/>
    <x v="0"/>
    <x v="232"/>
    <x v="176"/>
    <x v="204"/>
    <x v="179"/>
    <x v="30"/>
    <x v="35"/>
    <x v="31"/>
    <x v="1"/>
    <x v="29"/>
    <x v="60"/>
    <x v="4"/>
    <x v="155"/>
    <x v="30"/>
    <x v="0"/>
    <x v="0"/>
    <x v="2"/>
    <x v="0"/>
    <x v="13"/>
    <x v="13"/>
  </r>
  <r>
    <x v="9"/>
    <x v="12"/>
    <x v="17"/>
    <x v="2"/>
    <x v="12"/>
    <x v="17"/>
    <x v="17"/>
    <x v="17"/>
    <x v="17"/>
    <x v="0"/>
    <x v="233"/>
    <x v="233"/>
    <x v="205"/>
    <x v="180"/>
    <x v="72"/>
    <x v="224"/>
    <x v="65"/>
    <x v="3"/>
    <x v="91"/>
    <x v="32"/>
    <x v="0"/>
    <x v="156"/>
    <x v="94"/>
    <x v="0"/>
    <x v="0"/>
    <x v="25"/>
    <x v="13"/>
    <x v="12"/>
    <x v="12"/>
  </r>
  <r>
    <x v="9"/>
    <x v="11"/>
    <x v="18"/>
    <x v="2"/>
    <x v="11"/>
    <x v="18"/>
    <x v="18"/>
    <x v="18"/>
    <x v="18"/>
    <x v="0"/>
    <x v="234"/>
    <x v="234"/>
    <x v="206"/>
    <x v="181"/>
    <x v="2"/>
    <x v="225"/>
    <x v="56"/>
    <x v="1"/>
    <x v="90"/>
    <x v="60"/>
    <x v="1"/>
    <x v="153"/>
    <x v="98"/>
    <x v="0"/>
    <x v="0"/>
    <x v="18"/>
    <x v="1"/>
    <x v="11"/>
    <x v="11"/>
  </r>
  <r>
    <x v="9"/>
    <x v="8"/>
    <x v="19"/>
    <x v="2"/>
    <x v="8"/>
    <x v="19"/>
    <x v="19"/>
    <x v="19"/>
    <x v="19"/>
    <x v="0"/>
    <x v="235"/>
    <x v="235"/>
    <x v="207"/>
    <x v="182"/>
    <x v="96"/>
    <x v="226"/>
    <x v="119"/>
    <x v="4"/>
    <x v="4"/>
    <x v="41"/>
    <x v="4"/>
    <x v="157"/>
    <x v="61"/>
    <x v="0"/>
    <x v="0"/>
    <x v="12"/>
    <x v="0"/>
    <x v="8"/>
    <x v="8"/>
  </r>
  <r>
    <x v="9"/>
    <x v="7"/>
    <x v="20"/>
    <x v="2"/>
    <x v="7"/>
    <x v="20"/>
    <x v="20"/>
    <x v="20"/>
    <x v="20"/>
    <x v="0"/>
    <x v="87"/>
    <x v="236"/>
    <x v="189"/>
    <x v="22"/>
    <x v="55"/>
    <x v="227"/>
    <x v="56"/>
    <x v="0"/>
    <x v="10"/>
    <x v="68"/>
    <x v="6"/>
    <x v="158"/>
    <x v="184"/>
    <x v="0"/>
    <x v="0"/>
    <x v="2"/>
    <x v="1"/>
    <x v="7"/>
    <x v="7"/>
  </r>
  <r>
    <x v="9"/>
    <x v="15"/>
    <x v="22"/>
    <x v="1"/>
    <x v="15"/>
    <x v="22"/>
    <x v="22"/>
    <x v="22"/>
    <x v="22"/>
    <x v="0"/>
    <x v="236"/>
    <x v="237"/>
    <x v="208"/>
    <x v="19"/>
    <x v="55"/>
    <x v="228"/>
    <x v="53"/>
    <x v="0"/>
    <x v="65"/>
    <x v="37"/>
    <x v="2"/>
    <x v="56"/>
    <x v="20"/>
    <x v="0"/>
    <x v="0"/>
    <x v="0"/>
    <x v="1"/>
    <x v="15"/>
    <x v="15"/>
  </r>
  <r>
    <x v="9"/>
    <x v="14"/>
    <x v="23"/>
    <x v="1"/>
    <x v="16"/>
    <x v="23"/>
    <x v="23"/>
    <x v="23"/>
    <x v="23"/>
    <x v="0"/>
    <x v="237"/>
    <x v="238"/>
    <x v="209"/>
    <x v="58"/>
    <x v="0"/>
    <x v="229"/>
    <x v="48"/>
    <x v="0"/>
    <x v="20"/>
    <x v="10"/>
    <x v="1"/>
    <x v="12"/>
    <x v="168"/>
    <x v="0"/>
    <x v="0"/>
    <x v="7"/>
    <x v="1"/>
    <x v="16"/>
    <x v="16"/>
  </r>
  <r>
    <x v="9"/>
    <x v="16"/>
    <x v="24"/>
    <x v="1"/>
    <x v="17"/>
    <x v="24"/>
    <x v="24"/>
    <x v="24"/>
    <x v="24"/>
    <x v="0"/>
    <x v="238"/>
    <x v="239"/>
    <x v="210"/>
    <x v="10"/>
    <x v="21"/>
    <x v="230"/>
    <x v="120"/>
    <x v="1"/>
    <x v="92"/>
    <x v="16"/>
    <x v="6"/>
    <x v="159"/>
    <x v="185"/>
    <x v="0"/>
    <x v="0"/>
    <x v="1"/>
    <x v="1"/>
    <x v="17"/>
    <x v="17"/>
  </r>
  <r>
    <x v="9"/>
    <x v="17"/>
    <x v="25"/>
    <x v="1"/>
    <x v="18"/>
    <x v="25"/>
    <x v="25"/>
    <x v="25"/>
    <x v="25"/>
    <x v="0"/>
    <x v="239"/>
    <x v="240"/>
    <x v="211"/>
    <x v="183"/>
    <x v="40"/>
    <x v="231"/>
    <x v="12"/>
    <x v="1"/>
    <x v="10"/>
    <x v="17"/>
    <x v="4"/>
    <x v="160"/>
    <x v="186"/>
    <x v="0"/>
    <x v="0"/>
    <x v="3"/>
    <x v="1"/>
    <x v="18"/>
    <x v="18"/>
  </r>
  <r>
    <x v="9"/>
    <x v="18"/>
    <x v="26"/>
    <x v="1"/>
    <x v="19"/>
    <x v="26"/>
    <x v="26"/>
    <x v="26"/>
    <x v="26"/>
    <x v="0"/>
    <x v="240"/>
    <x v="241"/>
    <x v="212"/>
    <x v="184"/>
    <x v="5"/>
    <x v="232"/>
    <x v="14"/>
    <x v="4"/>
    <x v="27"/>
    <x v="23"/>
    <x v="2"/>
    <x v="161"/>
    <x v="187"/>
    <x v="0"/>
    <x v="0"/>
    <x v="0"/>
    <x v="1"/>
    <x v="19"/>
    <x v="19"/>
  </r>
  <r>
    <x v="9"/>
    <x v="19"/>
    <x v="27"/>
    <x v="1"/>
    <x v="20"/>
    <x v="27"/>
    <x v="27"/>
    <x v="27"/>
    <x v="27"/>
    <x v="0"/>
    <x v="241"/>
    <x v="242"/>
    <x v="213"/>
    <x v="185"/>
    <x v="38"/>
    <x v="233"/>
    <x v="37"/>
    <x v="1"/>
    <x v="60"/>
    <x v="27"/>
    <x v="4"/>
    <x v="58"/>
    <x v="188"/>
    <x v="0"/>
    <x v="0"/>
    <x v="7"/>
    <x v="1"/>
    <x v="20"/>
    <x v="20"/>
  </r>
  <r>
    <x v="9"/>
    <x v="20"/>
    <x v="28"/>
    <x v="1"/>
    <x v="21"/>
    <x v="28"/>
    <x v="28"/>
    <x v="28"/>
    <x v="28"/>
    <x v="0"/>
    <x v="242"/>
    <x v="243"/>
    <x v="214"/>
    <x v="145"/>
    <x v="10"/>
    <x v="234"/>
    <x v="64"/>
    <x v="0"/>
    <x v="29"/>
    <x v="14"/>
    <x v="3"/>
    <x v="19"/>
    <x v="46"/>
    <x v="0"/>
    <x v="0"/>
    <x v="1"/>
    <x v="1"/>
    <x v="21"/>
    <x v="21"/>
  </r>
  <r>
    <x v="9"/>
    <x v="18"/>
    <x v="29"/>
    <x v="2"/>
    <x v="19"/>
    <x v="29"/>
    <x v="29"/>
    <x v="29"/>
    <x v="29"/>
    <x v="0"/>
    <x v="243"/>
    <x v="244"/>
    <x v="215"/>
    <x v="95"/>
    <x v="80"/>
    <x v="235"/>
    <x v="84"/>
    <x v="0"/>
    <x v="20"/>
    <x v="10"/>
    <x v="1"/>
    <x v="162"/>
    <x v="104"/>
    <x v="0"/>
    <x v="0"/>
    <x v="2"/>
    <x v="1"/>
    <x v="19"/>
    <x v="19"/>
  </r>
  <r>
    <x v="9"/>
    <x v="16"/>
    <x v="30"/>
    <x v="2"/>
    <x v="17"/>
    <x v="30"/>
    <x v="30"/>
    <x v="30"/>
    <x v="30"/>
    <x v="0"/>
    <x v="244"/>
    <x v="245"/>
    <x v="216"/>
    <x v="186"/>
    <x v="29"/>
    <x v="236"/>
    <x v="52"/>
    <x v="0"/>
    <x v="28"/>
    <x v="69"/>
    <x v="1"/>
    <x v="163"/>
    <x v="120"/>
    <x v="0"/>
    <x v="0"/>
    <x v="21"/>
    <x v="1"/>
    <x v="17"/>
    <x v="17"/>
  </r>
  <r>
    <x v="9"/>
    <x v="21"/>
    <x v="31"/>
    <x v="1"/>
    <x v="22"/>
    <x v="31"/>
    <x v="31"/>
    <x v="31"/>
    <x v="31"/>
    <x v="0"/>
    <x v="245"/>
    <x v="246"/>
    <x v="181"/>
    <x v="187"/>
    <x v="97"/>
    <x v="237"/>
    <x v="107"/>
    <x v="0"/>
    <x v="11"/>
    <x v="42"/>
    <x v="2"/>
    <x v="139"/>
    <x v="169"/>
    <x v="0"/>
    <x v="0"/>
    <x v="0"/>
    <x v="1"/>
    <x v="22"/>
    <x v="22"/>
  </r>
  <r>
    <x v="9"/>
    <x v="22"/>
    <x v="32"/>
    <x v="1"/>
    <x v="23"/>
    <x v="32"/>
    <x v="32"/>
    <x v="32"/>
    <x v="32"/>
    <x v="0"/>
    <x v="246"/>
    <x v="247"/>
    <x v="217"/>
    <x v="188"/>
    <x v="85"/>
    <x v="238"/>
    <x v="102"/>
    <x v="0"/>
    <x v="2"/>
    <x v="0"/>
    <x v="2"/>
    <x v="164"/>
    <x v="189"/>
    <x v="0"/>
    <x v="0"/>
    <x v="0"/>
    <x v="1"/>
    <x v="23"/>
    <x v="23"/>
  </r>
  <r>
    <x v="9"/>
    <x v="23"/>
    <x v="33"/>
    <x v="1"/>
    <x v="24"/>
    <x v="33"/>
    <x v="33"/>
    <x v="33"/>
    <x v="33"/>
    <x v="0"/>
    <x v="247"/>
    <x v="248"/>
    <x v="64"/>
    <x v="189"/>
    <x v="51"/>
    <x v="185"/>
    <x v="107"/>
    <x v="1"/>
    <x v="20"/>
    <x v="9"/>
    <x v="4"/>
    <x v="20"/>
    <x v="190"/>
    <x v="0"/>
    <x v="0"/>
    <x v="10"/>
    <x v="1"/>
    <x v="24"/>
    <x v="24"/>
  </r>
  <r>
    <x v="9"/>
    <x v="24"/>
    <x v="34"/>
    <x v="1"/>
    <x v="25"/>
    <x v="34"/>
    <x v="34"/>
    <x v="34"/>
    <x v="34"/>
    <x v="0"/>
    <x v="248"/>
    <x v="249"/>
    <x v="218"/>
    <x v="190"/>
    <x v="10"/>
    <x v="239"/>
    <x v="24"/>
    <x v="1"/>
    <x v="88"/>
    <x v="4"/>
    <x v="5"/>
    <x v="50"/>
    <x v="51"/>
    <x v="0"/>
    <x v="0"/>
    <x v="12"/>
    <x v="1"/>
    <x v="25"/>
    <x v="25"/>
  </r>
  <r>
    <x v="9"/>
    <x v="25"/>
    <x v="35"/>
    <x v="1"/>
    <x v="26"/>
    <x v="35"/>
    <x v="35"/>
    <x v="35"/>
    <x v="35"/>
    <x v="0"/>
    <x v="249"/>
    <x v="250"/>
    <x v="219"/>
    <x v="175"/>
    <x v="22"/>
    <x v="240"/>
    <x v="23"/>
    <x v="1"/>
    <x v="33"/>
    <x v="36"/>
    <x v="4"/>
    <x v="77"/>
    <x v="191"/>
    <x v="0"/>
    <x v="0"/>
    <x v="5"/>
    <x v="1"/>
    <x v="26"/>
    <x v="26"/>
  </r>
  <r>
    <x v="10"/>
    <x v="0"/>
    <x v="0"/>
    <x v="0"/>
    <x v="0"/>
    <x v="0"/>
    <x v="0"/>
    <x v="0"/>
    <x v="0"/>
    <x v="0"/>
    <x v="250"/>
    <x v="251"/>
    <x v="220"/>
    <x v="96"/>
    <x v="98"/>
    <x v="241"/>
    <x v="79"/>
    <x v="0"/>
    <x v="46"/>
    <x v="17"/>
    <x v="2"/>
    <x v="165"/>
    <x v="192"/>
    <x v="0"/>
    <x v="0"/>
    <x v="2"/>
    <x v="1"/>
    <x v="0"/>
    <x v="0"/>
  </r>
  <r>
    <x v="10"/>
    <x v="1"/>
    <x v="1"/>
    <x v="1"/>
    <x v="1"/>
    <x v="1"/>
    <x v="1"/>
    <x v="1"/>
    <x v="1"/>
    <x v="0"/>
    <x v="251"/>
    <x v="252"/>
    <x v="221"/>
    <x v="191"/>
    <x v="81"/>
    <x v="242"/>
    <x v="24"/>
    <x v="0"/>
    <x v="18"/>
    <x v="70"/>
    <x v="3"/>
    <x v="147"/>
    <x v="193"/>
    <x v="0"/>
    <x v="0"/>
    <x v="0"/>
    <x v="1"/>
    <x v="1"/>
    <x v="1"/>
  </r>
  <r>
    <x v="10"/>
    <x v="0"/>
    <x v="3"/>
    <x v="1"/>
    <x v="0"/>
    <x v="3"/>
    <x v="3"/>
    <x v="3"/>
    <x v="3"/>
    <x v="0"/>
    <x v="252"/>
    <x v="253"/>
    <x v="222"/>
    <x v="47"/>
    <x v="17"/>
    <x v="243"/>
    <x v="118"/>
    <x v="0"/>
    <x v="13"/>
    <x v="2"/>
    <x v="2"/>
    <x v="166"/>
    <x v="194"/>
    <x v="0"/>
    <x v="0"/>
    <x v="2"/>
    <x v="1"/>
    <x v="0"/>
    <x v="0"/>
  </r>
  <r>
    <x v="10"/>
    <x v="3"/>
    <x v="4"/>
    <x v="1"/>
    <x v="3"/>
    <x v="4"/>
    <x v="4"/>
    <x v="4"/>
    <x v="4"/>
    <x v="0"/>
    <x v="253"/>
    <x v="254"/>
    <x v="223"/>
    <x v="192"/>
    <x v="17"/>
    <x v="244"/>
    <x v="41"/>
    <x v="1"/>
    <x v="51"/>
    <x v="0"/>
    <x v="1"/>
    <x v="127"/>
    <x v="195"/>
    <x v="0"/>
    <x v="0"/>
    <x v="11"/>
    <x v="1"/>
    <x v="3"/>
    <x v="3"/>
  </r>
  <r>
    <x v="10"/>
    <x v="5"/>
    <x v="6"/>
    <x v="1"/>
    <x v="5"/>
    <x v="6"/>
    <x v="6"/>
    <x v="6"/>
    <x v="6"/>
    <x v="0"/>
    <x v="254"/>
    <x v="255"/>
    <x v="224"/>
    <x v="125"/>
    <x v="56"/>
    <x v="104"/>
    <x v="121"/>
    <x v="1"/>
    <x v="37"/>
    <x v="71"/>
    <x v="0"/>
    <x v="66"/>
    <x v="46"/>
    <x v="0"/>
    <x v="0"/>
    <x v="1"/>
    <x v="1"/>
    <x v="5"/>
    <x v="5"/>
  </r>
  <r>
    <x v="10"/>
    <x v="3"/>
    <x v="7"/>
    <x v="2"/>
    <x v="3"/>
    <x v="7"/>
    <x v="7"/>
    <x v="7"/>
    <x v="7"/>
    <x v="0"/>
    <x v="255"/>
    <x v="256"/>
    <x v="225"/>
    <x v="193"/>
    <x v="44"/>
    <x v="245"/>
    <x v="69"/>
    <x v="0"/>
    <x v="68"/>
    <x v="0"/>
    <x v="4"/>
    <x v="80"/>
    <x v="7"/>
    <x v="0"/>
    <x v="0"/>
    <x v="10"/>
    <x v="18"/>
    <x v="3"/>
    <x v="3"/>
  </r>
  <r>
    <x v="10"/>
    <x v="6"/>
    <x v="8"/>
    <x v="2"/>
    <x v="6"/>
    <x v="8"/>
    <x v="8"/>
    <x v="8"/>
    <x v="8"/>
    <x v="0"/>
    <x v="256"/>
    <x v="257"/>
    <x v="226"/>
    <x v="194"/>
    <x v="66"/>
    <x v="246"/>
    <x v="56"/>
    <x v="0"/>
    <x v="50"/>
    <x v="53"/>
    <x v="8"/>
    <x v="167"/>
    <x v="196"/>
    <x v="0"/>
    <x v="0"/>
    <x v="1"/>
    <x v="3"/>
    <x v="6"/>
    <x v="6"/>
  </r>
  <r>
    <x v="10"/>
    <x v="8"/>
    <x v="10"/>
    <x v="1"/>
    <x v="8"/>
    <x v="10"/>
    <x v="10"/>
    <x v="10"/>
    <x v="10"/>
    <x v="0"/>
    <x v="257"/>
    <x v="258"/>
    <x v="227"/>
    <x v="143"/>
    <x v="46"/>
    <x v="247"/>
    <x v="69"/>
    <x v="1"/>
    <x v="29"/>
    <x v="57"/>
    <x v="0"/>
    <x v="147"/>
    <x v="197"/>
    <x v="0"/>
    <x v="0"/>
    <x v="2"/>
    <x v="1"/>
    <x v="8"/>
    <x v="8"/>
  </r>
  <r>
    <x v="10"/>
    <x v="11"/>
    <x v="13"/>
    <x v="1"/>
    <x v="11"/>
    <x v="13"/>
    <x v="13"/>
    <x v="13"/>
    <x v="13"/>
    <x v="0"/>
    <x v="258"/>
    <x v="259"/>
    <x v="228"/>
    <x v="142"/>
    <x v="2"/>
    <x v="248"/>
    <x v="64"/>
    <x v="1"/>
    <x v="9"/>
    <x v="50"/>
    <x v="4"/>
    <x v="38"/>
    <x v="97"/>
    <x v="0"/>
    <x v="0"/>
    <x v="7"/>
    <x v="1"/>
    <x v="11"/>
    <x v="11"/>
  </r>
  <r>
    <x v="10"/>
    <x v="12"/>
    <x v="15"/>
    <x v="1"/>
    <x v="12"/>
    <x v="15"/>
    <x v="15"/>
    <x v="15"/>
    <x v="15"/>
    <x v="0"/>
    <x v="259"/>
    <x v="260"/>
    <x v="229"/>
    <x v="195"/>
    <x v="56"/>
    <x v="170"/>
    <x v="19"/>
    <x v="0"/>
    <x v="41"/>
    <x v="14"/>
    <x v="1"/>
    <x v="67"/>
    <x v="51"/>
    <x v="0"/>
    <x v="0"/>
    <x v="2"/>
    <x v="2"/>
    <x v="12"/>
    <x v="12"/>
  </r>
  <r>
    <x v="10"/>
    <x v="13"/>
    <x v="16"/>
    <x v="1"/>
    <x v="13"/>
    <x v="16"/>
    <x v="16"/>
    <x v="16"/>
    <x v="16"/>
    <x v="0"/>
    <x v="260"/>
    <x v="261"/>
    <x v="230"/>
    <x v="191"/>
    <x v="22"/>
    <x v="249"/>
    <x v="29"/>
    <x v="0"/>
    <x v="29"/>
    <x v="51"/>
    <x v="1"/>
    <x v="102"/>
    <x v="84"/>
    <x v="0"/>
    <x v="0"/>
    <x v="0"/>
    <x v="1"/>
    <x v="13"/>
    <x v="13"/>
  </r>
  <r>
    <x v="10"/>
    <x v="12"/>
    <x v="17"/>
    <x v="2"/>
    <x v="12"/>
    <x v="17"/>
    <x v="17"/>
    <x v="17"/>
    <x v="17"/>
    <x v="0"/>
    <x v="261"/>
    <x v="262"/>
    <x v="231"/>
    <x v="196"/>
    <x v="79"/>
    <x v="250"/>
    <x v="122"/>
    <x v="1"/>
    <x v="93"/>
    <x v="9"/>
    <x v="4"/>
    <x v="168"/>
    <x v="80"/>
    <x v="0"/>
    <x v="0"/>
    <x v="26"/>
    <x v="19"/>
    <x v="12"/>
    <x v="12"/>
  </r>
  <r>
    <x v="10"/>
    <x v="11"/>
    <x v="18"/>
    <x v="2"/>
    <x v="11"/>
    <x v="18"/>
    <x v="18"/>
    <x v="18"/>
    <x v="18"/>
    <x v="0"/>
    <x v="262"/>
    <x v="263"/>
    <x v="49"/>
    <x v="197"/>
    <x v="27"/>
    <x v="251"/>
    <x v="111"/>
    <x v="4"/>
    <x v="41"/>
    <x v="31"/>
    <x v="4"/>
    <x v="169"/>
    <x v="135"/>
    <x v="0"/>
    <x v="0"/>
    <x v="10"/>
    <x v="1"/>
    <x v="11"/>
    <x v="11"/>
  </r>
  <r>
    <x v="10"/>
    <x v="8"/>
    <x v="19"/>
    <x v="2"/>
    <x v="8"/>
    <x v="19"/>
    <x v="19"/>
    <x v="19"/>
    <x v="19"/>
    <x v="0"/>
    <x v="263"/>
    <x v="264"/>
    <x v="232"/>
    <x v="198"/>
    <x v="48"/>
    <x v="252"/>
    <x v="123"/>
    <x v="1"/>
    <x v="37"/>
    <x v="72"/>
    <x v="5"/>
    <x v="170"/>
    <x v="88"/>
    <x v="0"/>
    <x v="0"/>
    <x v="7"/>
    <x v="1"/>
    <x v="8"/>
    <x v="8"/>
  </r>
  <r>
    <x v="10"/>
    <x v="7"/>
    <x v="20"/>
    <x v="2"/>
    <x v="7"/>
    <x v="20"/>
    <x v="20"/>
    <x v="20"/>
    <x v="20"/>
    <x v="0"/>
    <x v="264"/>
    <x v="265"/>
    <x v="186"/>
    <x v="43"/>
    <x v="2"/>
    <x v="253"/>
    <x v="124"/>
    <x v="0"/>
    <x v="51"/>
    <x v="68"/>
    <x v="1"/>
    <x v="171"/>
    <x v="198"/>
    <x v="0"/>
    <x v="0"/>
    <x v="13"/>
    <x v="1"/>
    <x v="7"/>
    <x v="7"/>
  </r>
  <r>
    <x v="10"/>
    <x v="15"/>
    <x v="22"/>
    <x v="1"/>
    <x v="15"/>
    <x v="22"/>
    <x v="22"/>
    <x v="22"/>
    <x v="22"/>
    <x v="0"/>
    <x v="265"/>
    <x v="266"/>
    <x v="133"/>
    <x v="143"/>
    <x v="9"/>
    <x v="254"/>
    <x v="31"/>
    <x v="1"/>
    <x v="64"/>
    <x v="37"/>
    <x v="2"/>
    <x v="131"/>
    <x v="199"/>
    <x v="0"/>
    <x v="0"/>
    <x v="2"/>
    <x v="1"/>
    <x v="15"/>
    <x v="15"/>
  </r>
  <r>
    <x v="10"/>
    <x v="14"/>
    <x v="23"/>
    <x v="1"/>
    <x v="16"/>
    <x v="23"/>
    <x v="23"/>
    <x v="23"/>
    <x v="23"/>
    <x v="0"/>
    <x v="192"/>
    <x v="267"/>
    <x v="233"/>
    <x v="115"/>
    <x v="81"/>
    <x v="255"/>
    <x v="31"/>
    <x v="1"/>
    <x v="36"/>
    <x v="23"/>
    <x v="1"/>
    <x v="94"/>
    <x v="58"/>
    <x v="0"/>
    <x v="0"/>
    <x v="0"/>
    <x v="1"/>
    <x v="16"/>
    <x v="16"/>
  </r>
  <r>
    <x v="10"/>
    <x v="16"/>
    <x v="24"/>
    <x v="1"/>
    <x v="17"/>
    <x v="24"/>
    <x v="24"/>
    <x v="24"/>
    <x v="24"/>
    <x v="0"/>
    <x v="266"/>
    <x v="268"/>
    <x v="234"/>
    <x v="199"/>
    <x v="33"/>
    <x v="256"/>
    <x v="125"/>
    <x v="1"/>
    <x v="16"/>
    <x v="67"/>
    <x v="5"/>
    <x v="172"/>
    <x v="57"/>
    <x v="0"/>
    <x v="0"/>
    <x v="10"/>
    <x v="1"/>
    <x v="17"/>
    <x v="17"/>
  </r>
  <r>
    <x v="10"/>
    <x v="17"/>
    <x v="25"/>
    <x v="1"/>
    <x v="18"/>
    <x v="25"/>
    <x v="25"/>
    <x v="25"/>
    <x v="25"/>
    <x v="0"/>
    <x v="267"/>
    <x v="269"/>
    <x v="235"/>
    <x v="200"/>
    <x v="76"/>
    <x v="257"/>
    <x v="17"/>
    <x v="0"/>
    <x v="35"/>
    <x v="14"/>
    <x v="3"/>
    <x v="78"/>
    <x v="200"/>
    <x v="0"/>
    <x v="0"/>
    <x v="13"/>
    <x v="1"/>
    <x v="18"/>
    <x v="18"/>
  </r>
  <r>
    <x v="10"/>
    <x v="18"/>
    <x v="26"/>
    <x v="1"/>
    <x v="19"/>
    <x v="26"/>
    <x v="26"/>
    <x v="26"/>
    <x v="26"/>
    <x v="0"/>
    <x v="268"/>
    <x v="270"/>
    <x v="236"/>
    <x v="56"/>
    <x v="46"/>
    <x v="258"/>
    <x v="126"/>
    <x v="1"/>
    <x v="65"/>
    <x v="51"/>
    <x v="3"/>
    <x v="173"/>
    <x v="201"/>
    <x v="0"/>
    <x v="0"/>
    <x v="11"/>
    <x v="3"/>
    <x v="19"/>
    <x v="19"/>
  </r>
  <r>
    <x v="10"/>
    <x v="19"/>
    <x v="27"/>
    <x v="1"/>
    <x v="20"/>
    <x v="27"/>
    <x v="27"/>
    <x v="27"/>
    <x v="27"/>
    <x v="0"/>
    <x v="194"/>
    <x v="271"/>
    <x v="237"/>
    <x v="201"/>
    <x v="40"/>
    <x v="259"/>
    <x v="81"/>
    <x v="0"/>
    <x v="27"/>
    <x v="60"/>
    <x v="4"/>
    <x v="67"/>
    <x v="202"/>
    <x v="0"/>
    <x v="0"/>
    <x v="1"/>
    <x v="1"/>
    <x v="20"/>
    <x v="20"/>
  </r>
  <r>
    <x v="10"/>
    <x v="20"/>
    <x v="28"/>
    <x v="1"/>
    <x v="21"/>
    <x v="28"/>
    <x v="28"/>
    <x v="28"/>
    <x v="28"/>
    <x v="0"/>
    <x v="269"/>
    <x v="272"/>
    <x v="238"/>
    <x v="2"/>
    <x v="30"/>
    <x v="260"/>
    <x v="20"/>
    <x v="0"/>
    <x v="20"/>
    <x v="37"/>
    <x v="1"/>
    <x v="142"/>
    <x v="138"/>
    <x v="0"/>
    <x v="0"/>
    <x v="2"/>
    <x v="1"/>
    <x v="21"/>
    <x v="21"/>
  </r>
  <r>
    <x v="10"/>
    <x v="18"/>
    <x v="29"/>
    <x v="2"/>
    <x v="19"/>
    <x v="29"/>
    <x v="29"/>
    <x v="29"/>
    <x v="29"/>
    <x v="0"/>
    <x v="270"/>
    <x v="273"/>
    <x v="239"/>
    <x v="88"/>
    <x v="99"/>
    <x v="261"/>
    <x v="127"/>
    <x v="4"/>
    <x v="68"/>
    <x v="11"/>
    <x v="2"/>
    <x v="174"/>
    <x v="60"/>
    <x v="0"/>
    <x v="0"/>
    <x v="0"/>
    <x v="1"/>
    <x v="19"/>
    <x v="19"/>
  </r>
  <r>
    <x v="10"/>
    <x v="16"/>
    <x v="30"/>
    <x v="2"/>
    <x v="17"/>
    <x v="30"/>
    <x v="30"/>
    <x v="30"/>
    <x v="30"/>
    <x v="0"/>
    <x v="271"/>
    <x v="274"/>
    <x v="240"/>
    <x v="202"/>
    <x v="100"/>
    <x v="262"/>
    <x v="128"/>
    <x v="4"/>
    <x v="83"/>
    <x v="73"/>
    <x v="6"/>
    <x v="175"/>
    <x v="203"/>
    <x v="0"/>
    <x v="0"/>
    <x v="11"/>
    <x v="1"/>
    <x v="17"/>
    <x v="17"/>
  </r>
  <r>
    <x v="10"/>
    <x v="21"/>
    <x v="31"/>
    <x v="1"/>
    <x v="22"/>
    <x v="31"/>
    <x v="31"/>
    <x v="31"/>
    <x v="31"/>
    <x v="0"/>
    <x v="272"/>
    <x v="275"/>
    <x v="207"/>
    <x v="6"/>
    <x v="16"/>
    <x v="263"/>
    <x v="47"/>
    <x v="4"/>
    <x v="13"/>
    <x v="32"/>
    <x v="3"/>
    <x v="139"/>
    <x v="204"/>
    <x v="0"/>
    <x v="0"/>
    <x v="0"/>
    <x v="0"/>
    <x v="22"/>
    <x v="22"/>
  </r>
  <r>
    <x v="10"/>
    <x v="22"/>
    <x v="32"/>
    <x v="1"/>
    <x v="23"/>
    <x v="32"/>
    <x v="32"/>
    <x v="32"/>
    <x v="32"/>
    <x v="0"/>
    <x v="273"/>
    <x v="276"/>
    <x v="241"/>
    <x v="61"/>
    <x v="46"/>
    <x v="264"/>
    <x v="19"/>
    <x v="0"/>
    <x v="54"/>
    <x v="8"/>
    <x v="4"/>
    <x v="155"/>
    <x v="205"/>
    <x v="0"/>
    <x v="0"/>
    <x v="2"/>
    <x v="0"/>
    <x v="23"/>
    <x v="23"/>
  </r>
  <r>
    <x v="10"/>
    <x v="23"/>
    <x v="33"/>
    <x v="1"/>
    <x v="24"/>
    <x v="33"/>
    <x v="33"/>
    <x v="33"/>
    <x v="33"/>
    <x v="0"/>
    <x v="274"/>
    <x v="277"/>
    <x v="242"/>
    <x v="203"/>
    <x v="101"/>
    <x v="265"/>
    <x v="20"/>
    <x v="0"/>
    <x v="0"/>
    <x v="14"/>
    <x v="2"/>
    <x v="40"/>
    <x v="206"/>
    <x v="0"/>
    <x v="0"/>
    <x v="0"/>
    <x v="1"/>
    <x v="24"/>
    <x v="24"/>
  </r>
  <r>
    <x v="10"/>
    <x v="24"/>
    <x v="34"/>
    <x v="1"/>
    <x v="25"/>
    <x v="34"/>
    <x v="34"/>
    <x v="34"/>
    <x v="34"/>
    <x v="0"/>
    <x v="275"/>
    <x v="278"/>
    <x v="243"/>
    <x v="204"/>
    <x v="102"/>
    <x v="266"/>
    <x v="90"/>
    <x v="1"/>
    <x v="49"/>
    <x v="37"/>
    <x v="3"/>
    <x v="25"/>
    <x v="207"/>
    <x v="0"/>
    <x v="0"/>
    <x v="0"/>
    <x v="1"/>
    <x v="25"/>
    <x v="25"/>
  </r>
  <r>
    <x v="10"/>
    <x v="25"/>
    <x v="35"/>
    <x v="1"/>
    <x v="26"/>
    <x v="35"/>
    <x v="35"/>
    <x v="35"/>
    <x v="35"/>
    <x v="0"/>
    <x v="276"/>
    <x v="279"/>
    <x v="244"/>
    <x v="205"/>
    <x v="5"/>
    <x v="267"/>
    <x v="41"/>
    <x v="0"/>
    <x v="11"/>
    <x v="2"/>
    <x v="4"/>
    <x v="21"/>
    <x v="16"/>
    <x v="0"/>
    <x v="0"/>
    <x v="7"/>
    <x v="1"/>
    <x v="26"/>
    <x v="26"/>
  </r>
  <r>
    <x v="11"/>
    <x v="0"/>
    <x v="0"/>
    <x v="0"/>
    <x v="0"/>
    <x v="0"/>
    <x v="0"/>
    <x v="0"/>
    <x v="0"/>
    <x v="0"/>
    <x v="277"/>
    <x v="280"/>
    <x v="245"/>
    <x v="206"/>
    <x v="91"/>
    <x v="268"/>
    <x v="71"/>
    <x v="0"/>
    <x v="46"/>
    <x v="0"/>
    <x v="2"/>
    <x v="165"/>
    <x v="208"/>
    <x v="0"/>
    <x v="0"/>
    <x v="0"/>
    <x v="1"/>
    <x v="0"/>
    <x v="0"/>
  </r>
  <r>
    <x v="11"/>
    <x v="1"/>
    <x v="1"/>
    <x v="1"/>
    <x v="1"/>
    <x v="1"/>
    <x v="1"/>
    <x v="1"/>
    <x v="1"/>
    <x v="0"/>
    <x v="278"/>
    <x v="281"/>
    <x v="246"/>
    <x v="207"/>
    <x v="38"/>
    <x v="269"/>
    <x v="4"/>
    <x v="3"/>
    <x v="60"/>
    <x v="57"/>
    <x v="4"/>
    <x v="113"/>
    <x v="92"/>
    <x v="0"/>
    <x v="0"/>
    <x v="2"/>
    <x v="1"/>
    <x v="1"/>
    <x v="1"/>
  </r>
  <r>
    <x v="11"/>
    <x v="0"/>
    <x v="3"/>
    <x v="1"/>
    <x v="0"/>
    <x v="3"/>
    <x v="3"/>
    <x v="3"/>
    <x v="3"/>
    <x v="0"/>
    <x v="279"/>
    <x v="282"/>
    <x v="244"/>
    <x v="208"/>
    <x v="27"/>
    <x v="35"/>
    <x v="92"/>
    <x v="0"/>
    <x v="64"/>
    <x v="0"/>
    <x v="4"/>
    <x v="176"/>
    <x v="209"/>
    <x v="0"/>
    <x v="0"/>
    <x v="0"/>
    <x v="1"/>
    <x v="0"/>
    <x v="0"/>
  </r>
  <r>
    <x v="11"/>
    <x v="3"/>
    <x v="4"/>
    <x v="1"/>
    <x v="3"/>
    <x v="4"/>
    <x v="4"/>
    <x v="4"/>
    <x v="4"/>
    <x v="0"/>
    <x v="280"/>
    <x v="283"/>
    <x v="247"/>
    <x v="73"/>
    <x v="84"/>
    <x v="270"/>
    <x v="17"/>
    <x v="0"/>
    <x v="9"/>
    <x v="0"/>
    <x v="4"/>
    <x v="78"/>
    <x v="37"/>
    <x v="0"/>
    <x v="0"/>
    <x v="2"/>
    <x v="1"/>
    <x v="3"/>
    <x v="3"/>
  </r>
  <r>
    <x v="11"/>
    <x v="5"/>
    <x v="6"/>
    <x v="1"/>
    <x v="5"/>
    <x v="6"/>
    <x v="6"/>
    <x v="6"/>
    <x v="6"/>
    <x v="0"/>
    <x v="281"/>
    <x v="284"/>
    <x v="248"/>
    <x v="30"/>
    <x v="23"/>
    <x v="271"/>
    <x v="8"/>
    <x v="1"/>
    <x v="94"/>
    <x v="45"/>
    <x v="0"/>
    <x v="177"/>
    <x v="88"/>
    <x v="0"/>
    <x v="0"/>
    <x v="21"/>
    <x v="0"/>
    <x v="5"/>
    <x v="5"/>
  </r>
  <r>
    <x v="11"/>
    <x v="3"/>
    <x v="7"/>
    <x v="2"/>
    <x v="3"/>
    <x v="7"/>
    <x v="7"/>
    <x v="7"/>
    <x v="7"/>
    <x v="0"/>
    <x v="282"/>
    <x v="285"/>
    <x v="66"/>
    <x v="209"/>
    <x v="103"/>
    <x v="272"/>
    <x v="47"/>
    <x v="0"/>
    <x v="26"/>
    <x v="0"/>
    <x v="4"/>
    <x v="178"/>
    <x v="210"/>
    <x v="0"/>
    <x v="0"/>
    <x v="18"/>
    <x v="15"/>
    <x v="3"/>
    <x v="3"/>
  </r>
  <r>
    <x v="11"/>
    <x v="6"/>
    <x v="8"/>
    <x v="2"/>
    <x v="6"/>
    <x v="8"/>
    <x v="8"/>
    <x v="8"/>
    <x v="8"/>
    <x v="0"/>
    <x v="283"/>
    <x v="286"/>
    <x v="249"/>
    <x v="173"/>
    <x v="72"/>
    <x v="273"/>
    <x v="97"/>
    <x v="0"/>
    <x v="68"/>
    <x v="23"/>
    <x v="2"/>
    <x v="153"/>
    <x v="91"/>
    <x v="0"/>
    <x v="0"/>
    <x v="3"/>
    <x v="1"/>
    <x v="6"/>
    <x v="6"/>
  </r>
  <r>
    <x v="11"/>
    <x v="8"/>
    <x v="10"/>
    <x v="1"/>
    <x v="8"/>
    <x v="10"/>
    <x v="10"/>
    <x v="10"/>
    <x v="10"/>
    <x v="0"/>
    <x v="284"/>
    <x v="287"/>
    <x v="250"/>
    <x v="199"/>
    <x v="46"/>
    <x v="274"/>
    <x v="123"/>
    <x v="2"/>
    <x v="94"/>
    <x v="64"/>
    <x v="4"/>
    <x v="179"/>
    <x v="211"/>
    <x v="1"/>
    <x v="3"/>
    <x v="10"/>
    <x v="0"/>
    <x v="8"/>
    <x v="8"/>
  </r>
  <r>
    <x v="11"/>
    <x v="11"/>
    <x v="13"/>
    <x v="1"/>
    <x v="11"/>
    <x v="13"/>
    <x v="13"/>
    <x v="13"/>
    <x v="13"/>
    <x v="0"/>
    <x v="285"/>
    <x v="288"/>
    <x v="251"/>
    <x v="210"/>
    <x v="104"/>
    <x v="22"/>
    <x v="68"/>
    <x v="1"/>
    <x v="36"/>
    <x v="22"/>
    <x v="2"/>
    <x v="154"/>
    <x v="212"/>
    <x v="0"/>
    <x v="0"/>
    <x v="7"/>
    <x v="1"/>
    <x v="11"/>
    <x v="11"/>
  </r>
  <r>
    <x v="11"/>
    <x v="12"/>
    <x v="15"/>
    <x v="1"/>
    <x v="12"/>
    <x v="15"/>
    <x v="15"/>
    <x v="15"/>
    <x v="15"/>
    <x v="0"/>
    <x v="286"/>
    <x v="289"/>
    <x v="252"/>
    <x v="211"/>
    <x v="56"/>
    <x v="275"/>
    <x v="93"/>
    <x v="0"/>
    <x v="10"/>
    <x v="17"/>
    <x v="2"/>
    <x v="39"/>
    <x v="135"/>
    <x v="0"/>
    <x v="0"/>
    <x v="10"/>
    <x v="8"/>
    <x v="12"/>
    <x v="12"/>
  </r>
  <r>
    <x v="11"/>
    <x v="13"/>
    <x v="16"/>
    <x v="1"/>
    <x v="13"/>
    <x v="16"/>
    <x v="16"/>
    <x v="16"/>
    <x v="16"/>
    <x v="0"/>
    <x v="287"/>
    <x v="290"/>
    <x v="253"/>
    <x v="212"/>
    <x v="39"/>
    <x v="276"/>
    <x v="31"/>
    <x v="1"/>
    <x v="33"/>
    <x v="23"/>
    <x v="1"/>
    <x v="38"/>
    <x v="30"/>
    <x v="0"/>
    <x v="0"/>
    <x v="2"/>
    <x v="3"/>
    <x v="13"/>
    <x v="13"/>
  </r>
  <r>
    <x v="11"/>
    <x v="12"/>
    <x v="17"/>
    <x v="2"/>
    <x v="12"/>
    <x v="17"/>
    <x v="17"/>
    <x v="17"/>
    <x v="17"/>
    <x v="0"/>
    <x v="288"/>
    <x v="291"/>
    <x v="254"/>
    <x v="213"/>
    <x v="63"/>
    <x v="277"/>
    <x v="129"/>
    <x v="1"/>
    <x v="95"/>
    <x v="36"/>
    <x v="1"/>
    <x v="180"/>
    <x v="213"/>
    <x v="0"/>
    <x v="0"/>
    <x v="27"/>
    <x v="20"/>
    <x v="12"/>
    <x v="12"/>
  </r>
  <r>
    <x v="11"/>
    <x v="11"/>
    <x v="18"/>
    <x v="2"/>
    <x v="11"/>
    <x v="18"/>
    <x v="18"/>
    <x v="18"/>
    <x v="18"/>
    <x v="0"/>
    <x v="289"/>
    <x v="292"/>
    <x v="255"/>
    <x v="16"/>
    <x v="19"/>
    <x v="278"/>
    <x v="47"/>
    <x v="0"/>
    <x v="78"/>
    <x v="22"/>
    <x v="4"/>
    <x v="25"/>
    <x v="149"/>
    <x v="0"/>
    <x v="0"/>
    <x v="18"/>
    <x v="1"/>
    <x v="11"/>
    <x v="11"/>
  </r>
  <r>
    <x v="11"/>
    <x v="8"/>
    <x v="19"/>
    <x v="2"/>
    <x v="8"/>
    <x v="19"/>
    <x v="19"/>
    <x v="19"/>
    <x v="19"/>
    <x v="0"/>
    <x v="290"/>
    <x v="293"/>
    <x v="256"/>
    <x v="14"/>
    <x v="80"/>
    <x v="279"/>
    <x v="8"/>
    <x v="1"/>
    <x v="85"/>
    <x v="1"/>
    <x v="6"/>
    <x v="181"/>
    <x v="18"/>
    <x v="0"/>
    <x v="0"/>
    <x v="7"/>
    <x v="3"/>
    <x v="8"/>
    <x v="8"/>
  </r>
  <r>
    <x v="11"/>
    <x v="7"/>
    <x v="20"/>
    <x v="2"/>
    <x v="7"/>
    <x v="20"/>
    <x v="20"/>
    <x v="20"/>
    <x v="20"/>
    <x v="0"/>
    <x v="291"/>
    <x v="294"/>
    <x v="257"/>
    <x v="214"/>
    <x v="0"/>
    <x v="280"/>
    <x v="60"/>
    <x v="3"/>
    <x v="51"/>
    <x v="58"/>
    <x v="3"/>
    <x v="182"/>
    <x v="214"/>
    <x v="0"/>
    <x v="0"/>
    <x v="13"/>
    <x v="1"/>
    <x v="7"/>
    <x v="7"/>
  </r>
  <r>
    <x v="11"/>
    <x v="15"/>
    <x v="22"/>
    <x v="1"/>
    <x v="15"/>
    <x v="22"/>
    <x v="22"/>
    <x v="22"/>
    <x v="22"/>
    <x v="0"/>
    <x v="292"/>
    <x v="295"/>
    <x v="258"/>
    <x v="16"/>
    <x v="81"/>
    <x v="281"/>
    <x v="10"/>
    <x v="0"/>
    <x v="21"/>
    <x v="50"/>
    <x v="2"/>
    <x v="160"/>
    <x v="215"/>
    <x v="0"/>
    <x v="0"/>
    <x v="2"/>
    <x v="1"/>
    <x v="15"/>
    <x v="15"/>
  </r>
  <r>
    <x v="11"/>
    <x v="14"/>
    <x v="23"/>
    <x v="1"/>
    <x v="16"/>
    <x v="23"/>
    <x v="23"/>
    <x v="23"/>
    <x v="23"/>
    <x v="0"/>
    <x v="293"/>
    <x v="296"/>
    <x v="259"/>
    <x v="215"/>
    <x v="60"/>
    <x v="282"/>
    <x v="10"/>
    <x v="0"/>
    <x v="34"/>
    <x v="27"/>
    <x v="2"/>
    <x v="183"/>
    <x v="216"/>
    <x v="0"/>
    <x v="0"/>
    <x v="18"/>
    <x v="0"/>
    <x v="16"/>
    <x v="16"/>
  </r>
  <r>
    <x v="11"/>
    <x v="16"/>
    <x v="24"/>
    <x v="1"/>
    <x v="17"/>
    <x v="24"/>
    <x v="24"/>
    <x v="24"/>
    <x v="24"/>
    <x v="0"/>
    <x v="294"/>
    <x v="297"/>
    <x v="260"/>
    <x v="182"/>
    <x v="31"/>
    <x v="283"/>
    <x v="130"/>
    <x v="0"/>
    <x v="96"/>
    <x v="34"/>
    <x v="8"/>
    <x v="184"/>
    <x v="197"/>
    <x v="0"/>
    <x v="0"/>
    <x v="12"/>
    <x v="1"/>
    <x v="17"/>
    <x v="17"/>
  </r>
  <r>
    <x v="11"/>
    <x v="17"/>
    <x v="25"/>
    <x v="1"/>
    <x v="18"/>
    <x v="25"/>
    <x v="25"/>
    <x v="25"/>
    <x v="25"/>
    <x v="0"/>
    <x v="295"/>
    <x v="298"/>
    <x v="261"/>
    <x v="216"/>
    <x v="69"/>
    <x v="284"/>
    <x v="68"/>
    <x v="0"/>
    <x v="10"/>
    <x v="2"/>
    <x v="4"/>
    <x v="185"/>
    <x v="52"/>
    <x v="0"/>
    <x v="0"/>
    <x v="13"/>
    <x v="1"/>
    <x v="18"/>
    <x v="18"/>
  </r>
  <r>
    <x v="11"/>
    <x v="18"/>
    <x v="26"/>
    <x v="1"/>
    <x v="19"/>
    <x v="26"/>
    <x v="26"/>
    <x v="26"/>
    <x v="26"/>
    <x v="0"/>
    <x v="296"/>
    <x v="299"/>
    <x v="262"/>
    <x v="217"/>
    <x v="81"/>
    <x v="285"/>
    <x v="131"/>
    <x v="0"/>
    <x v="11"/>
    <x v="9"/>
    <x v="1"/>
    <x v="186"/>
    <x v="217"/>
    <x v="0"/>
    <x v="0"/>
    <x v="2"/>
    <x v="1"/>
    <x v="19"/>
    <x v="19"/>
  </r>
  <r>
    <x v="11"/>
    <x v="19"/>
    <x v="27"/>
    <x v="1"/>
    <x v="20"/>
    <x v="27"/>
    <x v="27"/>
    <x v="27"/>
    <x v="27"/>
    <x v="0"/>
    <x v="297"/>
    <x v="300"/>
    <x v="263"/>
    <x v="218"/>
    <x v="105"/>
    <x v="167"/>
    <x v="38"/>
    <x v="4"/>
    <x v="1"/>
    <x v="15"/>
    <x v="4"/>
    <x v="20"/>
    <x v="190"/>
    <x v="0"/>
    <x v="0"/>
    <x v="10"/>
    <x v="1"/>
    <x v="20"/>
    <x v="20"/>
  </r>
  <r>
    <x v="11"/>
    <x v="20"/>
    <x v="28"/>
    <x v="1"/>
    <x v="21"/>
    <x v="28"/>
    <x v="28"/>
    <x v="28"/>
    <x v="28"/>
    <x v="0"/>
    <x v="298"/>
    <x v="301"/>
    <x v="264"/>
    <x v="217"/>
    <x v="46"/>
    <x v="286"/>
    <x v="24"/>
    <x v="0"/>
    <x v="67"/>
    <x v="36"/>
    <x v="4"/>
    <x v="187"/>
    <x v="216"/>
    <x v="0"/>
    <x v="0"/>
    <x v="11"/>
    <x v="1"/>
    <x v="21"/>
    <x v="21"/>
  </r>
  <r>
    <x v="11"/>
    <x v="18"/>
    <x v="29"/>
    <x v="2"/>
    <x v="19"/>
    <x v="29"/>
    <x v="29"/>
    <x v="29"/>
    <x v="29"/>
    <x v="0"/>
    <x v="299"/>
    <x v="302"/>
    <x v="265"/>
    <x v="137"/>
    <x v="4"/>
    <x v="287"/>
    <x v="132"/>
    <x v="0"/>
    <x v="4"/>
    <x v="24"/>
    <x v="2"/>
    <x v="188"/>
    <x v="22"/>
    <x v="0"/>
    <x v="0"/>
    <x v="0"/>
    <x v="3"/>
    <x v="19"/>
    <x v="19"/>
  </r>
  <r>
    <x v="11"/>
    <x v="16"/>
    <x v="30"/>
    <x v="2"/>
    <x v="17"/>
    <x v="30"/>
    <x v="30"/>
    <x v="30"/>
    <x v="30"/>
    <x v="0"/>
    <x v="300"/>
    <x v="303"/>
    <x v="266"/>
    <x v="155"/>
    <x v="17"/>
    <x v="288"/>
    <x v="133"/>
    <x v="4"/>
    <x v="97"/>
    <x v="34"/>
    <x v="3"/>
    <x v="189"/>
    <x v="218"/>
    <x v="0"/>
    <x v="0"/>
    <x v="12"/>
    <x v="1"/>
    <x v="17"/>
    <x v="17"/>
  </r>
  <r>
    <x v="11"/>
    <x v="21"/>
    <x v="31"/>
    <x v="1"/>
    <x v="22"/>
    <x v="31"/>
    <x v="31"/>
    <x v="31"/>
    <x v="31"/>
    <x v="0"/>
    <x v="301"/>
    <x v="304"/>
    <x v="267"/>
    <x v="219"/>
    <x v="23"/>
    <x v="289"/>
    <x v="40"/>
    <x v="1"/>
    <x v="60"/>
    <x v="27"/>
    <x v="2"/>
    <x v="147"/>
    <x v="219"/>
    <x v="0"/>
    <x v="0"/>
    <x v="0"/>
    <x v="1"/>
    <x v="22"/>
    <x v="22"/>
  </r>
  <r>
    <x v="11"/>
    <x v="22"/>
    <x v="32"/>
    <x v="1"/>
    <x v="23"/>
    <x v="32"/>
    <x v="32"/>
    <x v="32"/>
    <x v="32"/>
    <x v="0"/>
    <x v="302"/>
    <x v="305"/>
    <x v="268"/>
    <x v="220"/>
    <x v="38"/>
    <x v="290"/>
    <x v="18"/>
    <x v="0"/>
    <x v="98"/>
    <x v="51"/>
    <x v="2"/>
    <x v="190"/>
    <x v="94"/>
    <x v="0"/>
    <x v="0"/>
    <x v="7"/>
    <x v="3"/>
    <x v="23"/>
    <x v="23"/>
  </r>
  <r>
    <x v="11"/>
    <x v="23"/>
    <x v="33"/>
    <x v="1"/>
    <x v="24"/>
    <x v="33"/>
    <x v="33"/>
    <x v="33"/>
    <x v="33"/>
    <x v="0"/>
    <x v="303"/>
    <x v="306"/>
    <x v="269"/>
    <x v="221"/>
    <x v="101"/>
    <x v="291"/>
    <x v="69"/>
    <x v="1"/>
    <x v="29"/>
    <x v="4"/>
    <x v="4"/>
    <x v="160"/>
    <x v="220"/>
    <x v="0"/>
    <x v="0"/>
    <x v="7"/>
    <x v="1"/>
    <x v="24"/>
    <x v="24"/>
  </r>
  <r>
    <x v="11"/>
    <x v="24"/>
    <x v="34"/>
    <x v="1"/>
    <x v="25"/>
    <x v="34"/>
    <x v="34"/>
    <x v="34"/>
    <x v="34"/>
    <x v="0"/>
    <x v="47"/>
    <x v="307"/>
    <x v="270"/>
    <x v="222"/>
    <x v="69"/>
    <x v="292"/>
    <x v="24"/>
    <x v="3"/>
    <x v="11"/>
    <x v="51"/>
    <x v="0"/>
    <x v="50"/>
    <x v="35"/>
    <x v="0"/>
    <x v="0"/>
    <x v="4"/>
    <x v="0"/>
    <x v="25"/>
    <x v="25"/>
  </r>
  <r>
    <x v="11"/>
    <x v="25"/>
    <x v="35"/>
    <x v="1"/>
    <x v="26"/>
    <x v="35"/>
    <x v="35"/>
    <x v="35"/>
    <x v="35"/>
    <x v="0"/>
    <x v="304"/>
    <x v="308"/>
    <x v="271"/>
    <x v="97"/>
    <x v="46"/>
    <x v="293"/>
    <x v="20"/>
    <x v="0"/>
    <x v="18"/>
    <x v="42"/>
    <x v="4"/>
    <x v="40"/>
    <x v="81"/>
    <x v="0"/>
    <x v="0"/>
    <x v="7"/>
    <x v="1"/>
    <x v="26"/>
    <x v="26"/>
  </r>
  <r>
    <x v="12"/>
    <x v="0"/>
    <x v="0"/>
    <x v="0"/>
    <x v="0"/>
    <x v="0"/>
    <x v="0"/>
    <x v="0"/>
    <x v="0"/>
    <x v="0"/>
    <x v="305"/>
    <x v="309"/>
    <x v="272"/>
    <x v="134"/>
    <x v="106"/>
    <x v="294"/>
    <x v="80"/>
    <x v="0"/>
    <x v="77"/>
    <x v="2"/>
    <x v="4"/>
    <x v="191"/>
    <x v="221"/>
    <x v="0"/>
    <x v="0"/>
    <x v="0"/>
    <x v="1"/>
    <x v="0"/>
    <x v="0"/>
  </r>
  <r>
    <x v="12"/>
    <x v="1"/>
    <x v="1"/>
    <x v="1"/>
    <x v="1"/>
    <x v="1"/>
    <x v="1"/>
    <x v="1"/>
    <x v="1"/>
    <x v="0"/>
    <x v="306"/>
    <x v="310"/>
    <x v="273"/>
    <x v="207"/>
    <x v="101"/>
    <x v="295"/>
    <x v="10"/>
    <x v="3"/>
    <x v="29"/>
    <x v="53"/>
    <x v="4"/>
    <x v="30"/>
    <x v="222"/>
    <x v="0"/>
    <x v="0"/>
    <x v="0"/>
    <x v="1"/>
    <x v="1"/>
    <x v="1"/>
  </r>
  <r>
    <x v="12"/>
    <x v="0"/>
    <x v="3"/>
    <x v="1"/>
    <x v="0"/>
    <x v="3"/>
    <x v="3"/>
    <x v="3"/>
    <x v="3"/>
    <x v="0"/>
    <x v="307"/>
    <x v="311"/>
    <x v="274"/>
    <x v="223"/>
    <x v="35"/>
    <x v="296"/>
    <x v="134"/>
    <x v="1"/>
    <x v="33"/>
    <x v="17"/>
    <x v="1"/>
    <x v="121"/>
    <x v="223"/>
    <x v="0"/>
    <x v="0"/>
    <x v="2"/>
    <x v="1"/>
    <x v="0"/>
    <x v="0"/>
  </r>
  <r>
    <x v="12"/>
    <x v="3"/>
    <x v="4"/>
    <x v="1"/>
    <x v="3"/>
    <x v="4"/>
    <x v="4"/>
    <x v="4"/>
    <x v="4"/>
    <x v="0"/>
    <x v="308"/>
    <x v="312"/>
    <x v="275"/>
    <x v="177"/>
    <x v="6"/>
    <x v="297"/>
    <x v="68"/>
    <x v="0"/>
    <x v="59"/>
    <x v="2"/>
    <x v="1"/>
    <x v="58"/>
    <x v="91"/>
    <x v="0"/>
    <x v="0"/>
    <x v="13"/>
    <x v="1"/>
    <x v="3"/>
    <x v="3"/>
  </r>
  <r>
    <x v="12"/>
    <x v="5"/>
    <x v="6"/>
    <x v="1"/>
    <x v="5"/>
    <x v="6"/>
    <x v="6"/>
    <x v="6"/>
    <x v="6"/>
    <x v="0"/>
    <x v="309"/>
    <x v="313"/>
    <x v="276"/>
    <x v="119"/>
    <x v="0"/>
    <x v="298"/>
    <x v="66"/>
    <x v="0"/>
    <x v="42"/>
    <x v="39"/>
    <x v="3"/>
    <x v="192"/>
    <x v="224"/>
    <x v="0"/>
    <x v="0"/>
    <x v="1"/>
    <x v="3"/>
    <x v="5"/>
    <x v="5"/>
  </r>
  <r>
    <x v="12"/>
    <x v="3"/>
    <x v="7"/>
    <x v="2"/>
    <x v="3"/>
    <x v="7"/>
    <x v="7"/>
    <x v="7"/>
    <x v="7"/>
    <x v="0"/>
    <x v="310"/>
    <x v="314"/>
    <x v="114"/>
    <x v="28"/>
    <x v="29"/>
    <x v="299"/>
    <x v="37"/>
    <x v="0"/>
    <x v="22"/>
    <x v="14"/>
    <x v="4"/>
    <x v="137"/>
    <x v="9"/>
    <x v="0"/>
    <x v="0"/>
    <x v="11"/>
    <x v="16"/>
    <x v="3"/>
    <x v="3"/>
  </r>
  <r>
    <x v="12"/>
    <x v="6"/>
    <x v="8"/>
    <x v="2"/>
    <x v="6"/>
    <x v="8"/>
    <x v="8"/>
    <x v="8"/>
    <x v="8"/>
    <x v="0"/>
    <x v="311"/>
    <x v="315"/>
    <x v="277"/>
    <x v="224"/>
    <x v="72"/>
    <x v="300"/>
    <x v="123"/>
    <x v="0"/>
    <x v="84"/>
    <x v="15"/>
    <x v="1"/>
    <x v="23"/>
    <x v="225"/>
    <x v="0"/>
    <x v="0"/>
    <x v="11"/>
    <x v="0"/>
    <x v="6"/>
    <x v="6"/>
  </r>
  <r>
    <x v="12"/>
    <x v="8"/>
    <x v="10"/>
    <x v="1"/>
    <x v="8"/>
    <x v="10"/>
    <x v="10"/>
    <x v="10"/>
    <x v="10"/>
    <x v="0"/>
    <x v="312"/>
    <x v="316"/>
    <x v="278"/>
    <x v="225"/>
    <x v="5"/>
    <x v="301"/>
    <x v="119"/>
    <x v="0"/>
    <x v="59"/>
    <x v="74"/>
    <x v="5"/>
    <x v="193"/>
    <x v="151"/>
    <x v="0"/>
    <x v="0"/>
    <x v="2"/>
    <x v="0"/>
    <x v="8"/>
    <x v="8"/>
  </r>
  <r>
    <x v="12"/>
    <x v="11"/>
    <x v="13"/>
    <x v="1"/>
    <x v="11"/>
    <x v="13"/>
    <x v="13"/>
    <x v="13"/>
    <x v="13"/>
    <x v="0"/>
    <x v="313"/>
    <x v="317"/>
    <x v="69"/>
    <x v="226"/>
    <x v="16"/>
    <x v="302"/>
    <x v="53"/>
    <x v="0"/>
    <x v="51"/>
    <x v="4"/>
    <x v="2"/>
    <x v="12"/>
    <x v="226"/>
    <x v="0"/>
    <x v="0"/>
    <x v="2"/>
    <x v="1"/>
    <x v="11"/>
    <x v="11"/>
  </r>
  <r>
    <x v="12"/>
    <x v="12"/>
    <x v="15"/>
    <x v="1"/>
    <x v="12"/>
    <x v="15"/>
    <x v="15"/>
    <x v="15"/>
    <x v="15"/>
    <x v="0"/>
    <x v="314"/>
    <x v="318"/>
    <x v="229"/>
    <x v="134"/>
    <x v="15"/>
    <x v="303"/>
    <x v="22"/>
    <x v="0"/>
    <x v="41"/>
    <x v="17"/>
    <x v="3"/>
    <x v="25"/>
    <x v="218"/>
    <x v="0"/>
    <x v="0"/>
    <x v="2"/>
    <x v="1"/>
    <x v="12"/>
    <x v="12"/>
  </r>
  <r>
    <x v="12"/>
    <x v="13"/>
    <x v="16"/>
    <x v="1"/>
    <x v="13"/>
    <x v="16"/>
    <x v="16"/>
    <x v="16"/>
    <x v="16"/>
    <x v="0"/>
    <x v="315"/>
    <x v="319"/>
    <x v="279"/>
    <x v="227"/>
    <x v="76"/>
    <x v="304"/>
    <x v="98"/>
    <x v="4"/>
    <x v="13"/>
    <x v="10"/>
    <x v="1"/>
    <x v="185"/>
    <x v="11"/>
    <x v="0"/>
    <x v="0"/>
    <x v="7"/>
    <x v="0"/>
    <x v="13"/>
    <x v="13"/>
  </r>
  <r>
    <x v="12"/>
    <x v="12"/>
    <x v="17"/>
    <x v="2"/>
    <x v="12"/>
    <x v="17"/>
    <x v="17"/>
    <x v="17"/>
    <x v="17"/>
    <x v="0"/>
    <x v="316"/>
    <x v="320"/>
    <x v="280"/>
    <x v="225"/>
    <x v="54"/>
    <x v="305"/>
    <x v="135"/>
    <x v="4"/>
    <x v="14"/>
    <x v="27"/>
    <x v="4"/>
    <x v="194"/>
    <x v="227"/>
    <x v="0"/>
    <x v="0"/>
    <x v="18"/>
    <x v="6"/>
    <x v="12"/>
    <x v="12"/>
  </r>
  <r>
    <x v="12"/>
    <x v="11"/>
    <x v="18"/>
    <x v="2"/>
    <x v="11"/>
    <x v="18"/>
    <x v="18"/>
    <x v="18"/>
    <x v="18"/>
    <x v="0"/>
    <x v="317"/>
    <x v="321"/>
    <x v="281"/>
    <x v="43"/>
    <x v="56"/>
    <x v="306"/>
    <x v="40"/>
    <x v="1"/>
    <x v="41"/>
    <x v="27"/>
    <x v="4"/>
    <x v="195"/>
    <x v="202"/>
    <x v="0"/>
    <x v="0"/>
    <x v="1"/>
    <x v="0"/>
    <x v="11"/>
    <x v="11"/>
  </r>
  <r>
    <x v="12"/>
    <x v="8"/>
    <x v="19"/>
    <x v="2"/>
    <x v="8"/>
    <x v="19"/>
    <x v="19"/>
    <x v="19"/>
    <x v="19"/>
    <x v="0"/>
    <x v="318"/>
    <x v="322"/>
    <x v="282"/>
    <x v="228"/>
    <x v="83"/>
    <x v="307"/>
    <x v="136"/>
    <x v="4"/>
    <x v="15"/>
    <x v="25"/>
    <x v="0"/>
    <x v="37"/>
    <x v="228"/>
    <x v="0"/>
    <x v="0"/>
    <x v="7"/>
    <x v="3"/>
    <x v="8"/>
    <x v="8"/>
  </r>
  <r>
    <x v="12"/>
    <x v="7"/>
    <x v="20"/>
    <x v="2"/>
    <x v="7"/>
    <x v="20"/>
    <x v="20"/>
    <x v="20"/>
    <x v="20"/>
    <x v="0"/>
    <x v="319"/>
    <x v="323"/>
    <x v="283"/>
    <x v="58"/>
    <x v="71"/>
    <x v="255"/>
    <x v="26"/>
    <x v="0"/>
    <x v="34"/>
    <x v="58"/>
    <x v="3"/>
    <x v="196"/>
    <x v="229"/>
    <x v="0"/>
    <x v="0"/>
    <x v="0"/>
    <x v="1"/>
    <x v="7"/>
    <x v="7"/>
  </r>
  <r>
    <x v="12"/>
    <x v="15"/>
    <x v="22"/>
    <x v="1"/>
    <x v="15"/>
    <x v="22"/>
    <x v="22"/>
    <x v="22"/>
    <x v="22"/>
    <x v="0"/>
    <x v="320"/>
    <x v="324"/>
    <x v="284"/>
    <x v="229"/>
    <x v="49"/>
    <x v="308"/>
    <x v="4"/>
    <x v="0"/>
    <x v="54"/>
    <x v="0"/>
    <x v="4"/>
    <x v="21"/>
    <x v="1"/>
    <x v="0"/>
    <x v="0"/>
    <x v="0"/>
    <x v="1"/>
    <x v="15"/>
    <x v="15"/>
  </r>
  <r>
    <x v="12"/>
    <x v="14"/>
    <x v="23"/>
    <x v="1"/>
    <x v="16"/>
    <x v="23"/>
    <x v="23"/>
    <x v="23"/>
    <x v="23"/>
    <x v="0"/>
    <x v="321"/>
    <x v="325"/>
    <x v="285"/>
    <x v="44"/>
    <x v="105"/>
    <x v="309"/>
    <x v="31"/>
    <x v="0"/>
    <x v="67"/>
    <x v="31"/>
    <x v="1"/>
    <x v="12"/>
    <x v="204"/>
    <x v="0"/>
    <x v="0"/>
    <x v="10"/>
    <x v="1"/>
    <x v="16"/>
    <x v="16"/>
  </r>
  <r>
    <x v="12"/>
    <x v="16"/>
    <x v="24"/>
    <x v="1"/>
    <x v="17"/>
    <x v="24"/>
    <x v="24"/>
    <x v="24"/>
    <x v="24"/>
    <x v="0"/>
    <x v="322"/>
    <x v="326"/>
    <x v="286"/>
    <x v="230"/>
    <x v="31"/>
    <x v="114"/>
    <x v="137"/>
    <x v="5"/>
    <x v="99"/>
    <x v="16"/>
    <x v="7"/>
    <x v="197"/>
    <x v="21"/>
    <x v="0"/>
    <x v="0"/>
    <x v="3"/>
    <x v="1"/>
    <x v="17"/>
    <x v="17"/>
  </r>
  <r>
    <x v="12"/>
    <x v="17"/>
    <x v="25"/>
    <x v="1"/>
    <x v="18"/>
    <x v="25"/>
    <x v="25"/>
    <x v="25"/>
    <x v="25"/>
    <x v="0"/>
    <x v="323"/>
    <x v="327"/>
    <x v="287"/>
    <x v="231"/>
    <x v="51"/>
    <x v="117"/>
    <x v="12"/>
    <x v="0"/>
    <x v="9"/>
    <x v="14"/>
    <x v="2"/>
    <x v="198"/>
    <x v="57"/>
    <x v="0"/>
    <x v="0"/>
    <x v="3"/>
    <x v="10"/>
    <x v="18"/>
    <x v="18"/>
  </r>
  <r>
    <x v="12"/>
    <x v="18"/>
    <x v="26"/>
    <x v="1"/>
    <x v="19"/>
    <x v="26"/>
    <x v="26"/>
    <x v="26"/>
    <x v="26"/>
    <x v="0"/>
    <x v="324"/>
    <x v="328"/>
    <x v="288"/>
    <x v="232"/>
    <x v="71"/>
    <x v="310"/>
    <x v="138"/>
    <x v="1"/>
    <x v="19"/>
    <x v="75"/>
    <x v="1"/>
    <x v="90"/>
    <x v="230"/>
    <x v="0"/>
    <x v="0"/>
    <x v="1"/>
    <x v="1"/>
    <x v="19"/>
    <x v="19"/>
  </r>
  <r>
    <x v="12"/>
    <x v="19"/>
    <x v="27"/>
    <x v="1"/>
    <x v="20"/>
    <x v="27"/>
    <x v="27"/>
    <x v="27"/>
    <x v="27"/>
    <x v="0"/>
    <x v="325"/>
    <x v="329"/>
    <x v="289"/>
    <x v="233"/>
    <x v="101"/>
    <x v="311"/>
    <x v="37"/>
    <x v="0"/>
    <x v="88"/>
    <x v="51"/>
    <x v="4"/>
    <x v="31"/>
    <x v="231"/>
    <x v="0"/>
    <x v="0"/>
    <x v="12"/>
    <x v="1"/>
    <x v="20"/>
    <x v="20"/>
  </r>
  <r>
    <x v="12"/>
    <x v="20"/>
    <x v="28"/>
    <x v="1"/>
    <x v="21"/>
    <x v="28"/>
    <x v="28"/>
    <x v="28"/>
    <x v="28"/>
    <x v="0"/>
    <x v="326"/>
    <x v="330"/>
    <x v="214"/>
    <x v="234"/>
    <x v="46"/>
    <x v="312"/>
    <x v="55"/>
    <x v="0"/>
    <x v="3"/>
    <x v="50"/>
    <x v="1"/>
    <x v="185"/>
    <x v="169"/>
    <x v="0"/>
    <x v="0"/>
    <x v="5"/>
    <x v="1"/>
    <x v="21"/>
    <x v="21"/>
  </r>
  <r>
    <x v="12"/>
    <x v="18"/>
    <x v="29"/>
    <x v="2"/>
    <x v="19"/>
    <x v="29"/>
    <x v="29"/>
    <x v="29"/>
    <x v="29"/>
    <x v="0"/>
    <x v="327"/>
    <x v="331"/>
    <x v="290"/>
    <x v="103"/>
    <x v="4"/>
    <x v="313"/>
    <x v="139"/>
    <x v="0"/>
    <x v="87"/>
    <x v="29"/>
    <x v="2"/>
    <x v="199"/>
    <x v="227"/>
    <x v="0"/>
    <x v="0"/>
    <x v="2"/>
    <x v="3"/>
    <x v="19"/>
    <x v="19"/>
  </r>
  <r>
    <x v="12"/>
    <x v="16"/>
    <x v="30"/>
    <x v="2"/>
    <x v="17"/>
    <x v="30"/>
    <x v="30"/>
    <x v="30"/>
    <x v="30"/>
    <x v="0"/>
    <x v="328"/>
    <x v="332"/>
    <x v="291"/>
    <x v="235"/>
    <x v="63"/>
    <x v="314"/>
    <x v="140"/>
    <x v="4"/>
    <x v="100"/>
    <x v="65"/>
    <x v="6"/>
    <x v="200"/>
    <x v="216"/>
    <x v="0"/>
    <x v="0"/>
    <x v="9"/>
    <x v="1"/>
    <x v="17"/>
    <x v="17"/>
  </r>
  <r>
    <x v="12"/>
    <x v="21"/>
    <x v="31"/>
    <x v="1"/>
    <x v="22"/>
    <x v="31"/>
    <x v="31"/>
    <x v="31"/>
    <x v="31"/>
    <x v="0"/>
    <x v="329"/>
    <x v="333"/>
    <x v="292"/>
    <x v="70"/>
    <x v="0"/>
    <x v="315"/>
    <x v="58"/>
    <x v="1"/>
    <x v="18"/>
    <x v="42"/>
    <x v="3"/>
    <x v="137"/>
    <x v="232"/>
    <x v="0"/>
    <x v="0"/>
    <x v="2"/>
    <x v="0"/>
    <x v="22"/>
    <x v="22"/>
  </r>
  <r>
    <x v="12"/>
    <x v="22"/>
    <x v="32"/>
    <x v="1"/>
    <x v="23"/>
    <x v="32"/>
    <x v="32"/>
    <x v="32"/>
    <x v="32"/>
    <x v="0"/>
    <x v="330"/>
    <x v="334"/>
    <x v="293"/>
    <x v="85"/>
    <x v="38"/>
    <x v="308"/>
    <x v="11"/>
    <x v="0"/>
    <x v="54"/>
    <x v="50"/>
    <x v="4"/>
    <x v="78"/>
    <x v="211"/>
    <x v="0"/>
    <x v="0"/>
    <x v="1"/>
    <x v="1"/>
    <x v="23"/>
    <x v="23"/>
  </r>
  <r>
    <x v="12"/>
    <x v="23"/>
    <x v="33"/>
    <x v="1"/>
    <x v="24"/>
    <x v="33"/>
    <x v="33"/>
    <x v="33"/>
    <x v="33"/>
    <x v="0"/>
    <x v="331"/>
    <x v="335"/>
    <x v="294"/>
    <x v="236"/>
    <x v="105"/>
    <x v="316"/>
    <x v="36"/>
    <x v="0"/>
    <x v="13"/>
    <x v="9"/>
    <x v="1"/>
    <x v="12"/>
    <x v="13"/>
    <x v="0"/>
    <x v="0"/>
    <x v="2"/>
    <x v="1"/>
    <x v="24"/>
    <x v="24"/>
  </r>
  <r>
    <x v="12"/>
    <x v="24"/>
    <x v="34"/>
    <x v="1"/>
    <x v="25"/>
    <x v="34"/>
    <x v="34"/>
    <x v="34"/>
    <x v="34"/>
    <x v="0"/>
    <x v="332"/>
    <x v="336"/>
    <x v="295"/>
    <x v="188"/>
    <x v="51"/>
    <x v="317"/>
    <x v="91"/>
    <x v="4"/>
    <x v="50"/>
    <x v="23"/>
    <x v="1"/>
    <x v="135"/>
    <x v="159"/>
    <x v="0"/>
    <x v="0"/>
    <x v="14"/>
    <x v="0"/>
    <x v="25"/>
    <x v="25"/>
  </r>
  <r>
    <x v="12"/>
    <x v="25"/>
    <x v="35"/>
    <x v="1"/>
    <x v="26"/>
    <x v="35"/>
    <x v="35"/>
    <x v="35"/>
    <x v="35"/>
    <x v="0"/>
    <x v="333"/>
    <x v="337"/>
    <x v="219"/>
    <x v="131"/>
    <x v="5"/>
    <x v="318"/>
    <x v="69"/>
    <x v="0"/>
    <x v="33"/>
    <x v="36"/>
    <x v="4"/>
    <x v="142"/>
    <x v="233"/>
    <x v="0"/>
    <x v="0"/>
    <x v="13"/>
    <x v="1"/>
    <x v="26"/>
    <x v="26"/>
  </r>
  <r>
    <x v="13"/>
    <x v="0"/>
    <x v="0"/>
    <x v="0"/>
    <x v="0"/>
    <x v="0"/>
    <x v="0"/>
    <x v="0"/>
    <x v="0"/>
    <x v="0"/>
    <x v="334"/>
    <x v="338"/>
    <x v="296"/>
    <x v="209"/>
    <x v="107"/>
    <x v="319"/>
    <x v="2"/>
    <x v="0"/>
    <x v="66"/>
    <x v="2"/>
    <x v="2"/>
    <x v="201"/>
    <x v="234"/>
    <x v="0"/>
    <x v="0"/>
    <x v="0"/>
    <x v="1"/>
    <x v="0"/>
    <x v="0"/>
  </r>
  <r>
    <x v="13"/>
    <x v="1"/>
    <x v="1"/>
    <x v="1"/>
    <x v="1"/>
    <x v="1"/>
    <x v="1"/>
    <x v="1"/>
    <x v="1"/>
    <x v="0"/>
    <x v="335"/>
    <x v="339"/>
    <x v="297"/>
    <x v="237"/>
    <x v="108"/>
    <x v="320"/>
    <x v="107"/>
    <x v="4"/>
    <x v="18"/>
    <x v="3"/>
    <x v="2"/>
    <x v="202"/>
    <x v="235"/>
    <x v="0"/>
    <x v="0"/>
    <x v="7"/>
    <x v="1"/>
    <x v="1"/>
    <x v="1"/>
  </r>
  <r>
    <x v="13"/>
    <x v="0"/>
    <x v="3"/>
    <x v="1"/>
    <x v="0"/>
    <x v="3"/>
    <x v="3"/>
    <x v="3"/>
    <x v="3"/>
    <x v="0"/>
    <x v="336"/>
    <x v="340"/>
    <x v="180"/>
    <x v="142"/>
    <x v="109"/>
    <x v="71"/>
    <x v="82"/>
    <x v="0"/>
    <x v="3"/>
    <x v="17"/>
    <x v="1"/>
    <x v="0"/>
    <x v="157"/>
    <x v="0"/>
    <x v="0"/>
    <x v="3"/>
    <x v="1"/>
    <x v="0"/>
    <x v="0"/>
  </r>
  <r>
    <x v="13"/>
    <x v="3"/>
    <x v="4"/>
    <x v="1"/>
    <x v="3"/>
    <x v="4"/>
    <x v="4"/>
    <x v="4"/>
    <x v="4"/>
    <x v="0"/>
    <x v="337"/>
    <x v="341"/>
    <x v="123"/>
    <x v="238"/>
    <x v="21"/>
    <x v="321"/>
    <x v="68"/>
    <x v="0"/>
    <x v="25"/>
    <x v="17"/>
    <x v="4"/>
    <x v="203"/>
    <x v="32"/>
    <x v="0"/>
    <x v="0"/>
    <x v="2"/>
    <x v="0"/>
    <x v="3"/>
    <x v="3"/>
  </r>
  <r>
    <x v="13"/>
    <x v="5"/>
    <x v="6"/>
    <x v="1"/>
    <x v="5"/>
    <x v="6"/>
    <x v="6"/>
    <x v="6"/>
    <x v="6"/>
    <x v="0"/>
    <x v="338"/>
    <x v="342"/>
    <x v="139"/>
    <x v="239"/>
    <x v="87"/>
    <x v="322"/>
    <x v="84"/>
    <x v="1"/>
    <x v="92"/>
    <x v="58"/>
    <x v="0"/>
    <x v="89"/>
    <x v="81"/>
    <x v="0"/>
    <x v="0"/>
    <x v="18"/>
    <x v="1"/>
    <x v="5"/>
    <x v="5"/>
  </r>
  <r>
    <x v="13"/>
    <x v="3"/>
    <x v="7"/>
    <x v="2"/>
    <x v="3"/>
    <x v="7"/>
    <x v="7"/>
    <x v="7"/>
    <x v="7"/>
    <x v="0"/>
    <x v="339"/>
    <x v="343"/>
    <x v="298"/>
    <x v="226"/>
    <x v="3"/>
    <x v="323"/>
    <x v="36"/>
    <x v="1"/>
    <x v="26"/>
    <x v="4"/>
    <x v="4"/>
    <x v="44"/>
    <x v="56"/>
    <x v="0"/>
    <x v="0"/>
    <x v="10"/>
    <x v="1"/>
    <x v="3"/>
    <x v="3"/>
  </r>
  <r>
    <x v="13"/>
    <x v="6"/>
    <x v="8"/>
    <x v="2"/>
    <x v="6"/>
    <x v="8"/>
    <x v="8"/>
    <x v="8"/>
    <x v="8"/>
    <x v="0"/>
    <x v="340"/>
    <x v="344"/>
    <x v="167"/>
    <x v="136"/>
    <x v="63"/>
    <x v="324"/>
    <x v="28"/>
    <x v="1"/>
    <x v="71"/>
    <x v="75"/>
    <x v="1"/>
    <x v="204"/>
    <x v="236"/>
    <x v="0"/>
    <x v="0"/>
    <x v="3"/>
    <x v="0"/>
    <x v="6"/>
    <x v="6"/>
  </r>
  <r>
    <x v="13"/>
    <x v="8"/>
    <x v="10"/>
    <x v="1"/>
    <x v="8"/>
    <x v="10"/>
    <x v="10"/>
    <x v="10"/>
    <x v="10"/>
    <x v="0"/>
    <x v="341"/>
    <x v="345"/>
    <x v="299"/>
    <x v="240"/>
    <x v="5"/>
    <x v="290"/>
    <x v="75"/>
    <x v="0"/>
    <x v="58"/>
    <x v="34"/>
    <x v="3"/>
    <x v="86"/>
    <x v="237"/>
    <x v="0"/>
    <x v="0"/>
    <x v="7"/>
    <x v="1"/>
    <x v="8"/>
    <x v="8"/>
  </r>
  <r>
    <x v="13"/>
    <x v="11"/>
    <x v="13"/>
    <x v="1"/>
    <x v="11"/>
    <x v="13"/>
    <x v="13"/>
    <x v="13"/>
    <x v="13"/>
    <x v="0"/>
    <x v="342"/>
    <x v="346"/>
    <x v="300"/>
    <x v="92"/>
    <x v="31"/>
    <x v="153"/>
    <x v="105"/>
    <x v="0"/>
    <x v="35"/>
    <x v="36"/>
    <x v="4"/>
    <x v="160"/>
    <x v="10"/>
    <x v="0"/>
    <x v="0"/>
    <x v="2"/>
    <x v="1"/>
    <x v="11"/>
    <x v="11"/>
  </r>
  <r>
    <x v="13"/>
    <x v="12"/>
    <x v="15"/>
    <x v="1"/>
    <x v="12"/>
    <x v="15"/>
    <x v="15"/>
    <x v="15"/>
    <x v="15"/>
    <x v="0"/>
    <x v="343"/>
    <x v="347"/>
    <x v="301"/>
    <x v="41"/>
    <x v="21"/>
    <x v="325"/>
    <x v="11"/>
    <x v="1"/>
    <x v="37"/>
    <x v="0"/>
    <x v="4"/>
    <x v="178"/>
    <x v="238"/>
    <x v="0"/>
    <x v="0"/>
    <x v="11"/>
    <x v="10"/>
    <x v="12"/>
    <x v="12"/>
  </r>
  <r>
    <x v="13"/>
    <x v="13"/>
    <x v="16"/>
    <x v="1"/>
    <x v="13"/>
    <x v="16"/>
    <x v="16"/>
    <x v="16"/>
    <x v="16"/>
    <x v="0"/>
    <x v="344"/>
    <x v="348"/>
    <x v="302"/>
    <x v="121"/>
    <x v="39"/>
    <x v="326"/>
    <x v="24"/>
    <x v="3"/>
    <x v="3"/>
    <x v="15"/>
    <x v="0"/>
    <x v="31"/>
    <x v="98"/>
    <x v="0"/>
    <x v="0"/>
    <x v="0"/>
    <x v="1"/>
    <x v="13"/>
    <x v="13"/>
  </r>
  <r>
    <x v="13"/>
    <x v="12"/>
    <x v="17"/>
    <x v="2"/>
    <x v="12"/>
    <x v="17"/>
    <x v="17"/>
    <x v="17"/>
    <x v="17"/>
    <x v="0"/>
    <x v="345"/>
    <x v="349"/>
    <x v="303"/>
    <x v="241"/>
    <x v="37"/>
    <x v="327"/>
    <x v="141"/>
    <x v="0"/>
    <x v="101"/>
    <x v="9"/>
    <x v="6"/>
    <x v="205"/>
    <x v="239"/>
    <x v="0"/>
    <x v="0"/>
    <x v="23"/>
    <x v="10"/>
    <x v="12"/>
    <x v="12"/>
  </r>
  <r>
    <x v="13"/>
    <x v="11"/>
    <x v="18"/>
    <x v="2"/>
    <x v="11"/>
    <x v="18"/>
    <x v="18"/>
    <x v="18"/>
    <x v="18"/>
    <x v="0"/>
    <x v="346"/>
    <x v="350"/>
    <x v="304"/>
    <x v="242"/>
    <x v="2"/>
    <x v="328"/>
    <x v="142"/>
    <x v="0"/>
    <x v="84"/>
    <x v="60"/>
    <x v="3"/>
    <x v="51"/>
    <x v="174"/>
    <x v="0"/>
    <x v="0"/>
    <x v="11"/>
    <x v="0"/>
    <x v="11"/>
    <x v="11"/>
  </r>
  <r>
    <x v="13"/>
    <x v="8"/>
    <x v="19"/>
    <x v="2"/>
    <x v="8"/>
    <x v="19"/>
    <x v="19"/>
    <x v="19"/>
    <x v="19"/>
    <x v="0"/>
    <x v="347"/>
    <x v="351"/>
    <x v="161"/>
    <x v="110"/>
    <x v="89"/>
    <x v="329"/>
    <x v="85"/>
    <x v="4"/>
    <x v="72"/>
    <x v="56"/>
    <x v="4"/>
    <x v="172"/>
    <x v="240"/>
    <x v="0"/>
    <x v="0"/>
    <x v="7"/>
    <x v="1"/>
    <x v="8"/>
    <x v="8"/>
  </r>
  <r>
    <x v="13"/>
    <x v="7"/>
    <x v="20"/>
    <x v="2"/>
    <x v="7"/>
    <x v="20"/>
    <x v="20"/>
    <x v="20"/>
    <x v="20"/>
    <x v="0"/>
    <x v="348"/>
    <x v="352"/>
    <x v="305"/>
    <x v="128"/>
    <x v="71"/>
    <x v="330"/>
    <x v="7"/>
    <x v="0"/>
    <x v="90"/>
    <x v="66"/>
    <x v="3"/>
    <x v="206"/>
    <x v="241"/>
    <x v="0"/>
    <x v="0"/>
    <x v="7"/>
    <x v="3"/>
    <x v="7"/>
    <x v="7"/>
  </r>
  <r>
    <x v="13"/>
    <x v="15"/>
    <x v="22"/>
    <x v="1"/>
    <x v="15"/>
    <x v="22"/>
    <x v="22"/>
    <x v="22"/>
    <x v="22"/>
    <x v="0"/>
    <x v="349"/>
    <x v="353"/>
    <x v="306"/>
    <x v="1"/>
    <x v="108"/>
    <x v="331"/>
    <x v="12"/>
    <x v="0"/>
    <x v="33"/>
    <x v="14"/>
    <x v="4"/>
    <x v="131"/>
    <x v="242"/>
    <x v="0"/>
    <x v="0"/>
    <x v="7"/>
    <x v="1"/>
    <x v="15"/>
    <x v="15"/>
  </r>
  <r>
    <x v="13"/>
    <x v="14"/>
    <x v="23"/>
    <x v="1"/>
    <x v="16"/>
    <x v="23"/>
    <x v="23"/>
    <x v="23"/>
    <x v="23"/>
    <x v="0"/>
    <x v="350"/>
    <x v="354"/>
    <x v="307"/>
    <x v="243"/>
    <x v="108"/>
    <x v="332"/>
    <x v="36"/>
    <x v="1"/>
    <x v="9"/>
    <x v="9"/>
    <x v="0"/>
    <x v="207"/>
    <x v="218"/>
    <x v="0"/>
    <x v="0"/>
    <x v="10"/>
    <x v="0"/>
    <x v="16"/>
    <x v="16"/>
  </r>
  <r>
    <x v="13"/>
    <x v="16"/>
    <x v="24"/>
    <x v="1"/>
    <x v="17"/>
    <x v="24"/>
    <x v="24"/>
    <x v="24"/>
    <x v="24"/>
    <x v="0"/>
    <x v="351"/>
    <x v="355"/>
    <x v="308"/>
    <x v="125"/>
    <x v="33"/>
    <x v="333"/>
    <x v="117"/>
    <x v="0"/>
    <x v="55"/>
    <x v="28"/>
    <x v="12"/>
    <x v="208"/>
    <x v="243"/>
    <x v="0"/>
    <x v="0"/>
    <x v="6"/>
    <x v="1"/>
    <x v="17"/>
    <x v="17"/>
  </r>
  <r>
    <x v="13"/>
    <x v="17"/>
    <x v="25"/>
    <x v="1"/>
    <x v="18"/>
    <x v="25"/>
    <x v="25"/>
    <x v="25"/>
    <x v="25"/>
    <x v="0"/>
    <x v="352"/>
    <x v="356"/>
    <x v="309"/>
    <x v="244"/>
    <x v="69"/>
    <x v="334"/>
    <x v="20"/>
    <x v="4"/>
    <x v="20"/>
    <x v="2"/>
    <x v="4"/>
    <x v="128"/>
    <x v="244"/>
    <x v="0"/>
    <x v="0"/>
    <x v="11"/>
    <x v="0"/>
    <x v="18"/>
    <x v="18"/>
  </r>
  <r>
    <x v="13"/>
    <x v="18"/>
    <x v="26"/>
    <x v="1"/>
    <x v="19"/>
    <x v="26"/>
    <x v="26"/>
    <x v="26"/>
    <x v="26"/>
    <x v="0"/>
    <x v="353"/>
    <x v="357"/>
    <x v="310"/>
    <x v="245"/>
    <x v="104"/>
    <x v="335"/>
    <x v="143"/>
    <x v="0"/>
    <x v="71"/>
    <x v="71"/>
    <x v="0"/>
    <x v="209"/>
    <x v="245"/>
    <x v="0"/>
    <x v="0"/>
    <x v="8"/>
    <x v="0"/>
    <x v="19"/>
    <x v="19"/>
  </r>
  <r>
    <x v="13"/>
    <x v="19"/>
    <x v="27"/>
    <x v="1"/>
    <x v="20"/>
    <x v="27"/>
    <x v="27"/>
    <x v="27"/>
    <x v="27"/>
    <x v="0"/>
    <x v="354"/>
    <x v="358"/>
    <x v="311"/>
    <x v="64"/>
    <x v="101"/>
    <x v="336"/>
    <x v="4"/>
    <x v="0"/>
    <x v="10"/>
    <x v="50"/>
    <x v="2"/>
    <x v="93"/>
    <x v="99"/>
    <x v="0"/>
    <x v="0"/>
    <x v="3"/>
    <x v="1"/>
    <x v="20"/>
    <x v="20"/>
  </r>
  <r>
    <x v="13"/>
    <x v="20"/>
    <x v="28"/>
    <x v="1"/>
    <x v="21"/>
    <x v="28"/>
    <x v="28"/>
    <x v="28"/>
    <x v="28"/>
    <x v="0"/>
    <x v="355"/>
    <x v="359"/>
    <x v="312"/>
    <x v="246"/>
    <x v="10"/>
    <x v="337"/>
    <x v="70"/>
    <x v="0"/>
    <x v="21"/>
    <x v="36"/>
    <x v="1"/>
    <x v="102"/>
    <x v="246"/>
    <x v="0"/>
    <x v="0"/>
    <x v="0"/>
    <x v="0"/>
    <x v="21"/>
    <x v="21"/>
  </r>
  <r>
    <x v="13"/>
    <x v="18"/>
    <x v="29"/>
    <x v="2"/>
    <x v="19"/>
    <x v="29"/>
    <x v="29"/>
    <x v="29"/>
    <x v="29"/>
    <x v="0"/>
    <x v="356"/>
    <x v="360"/>
    <x v="313"/>
    <x v="75"/>
    <x v="4"/>
    <x v="338"/>
    <x v="144"/>
    <x v="0"/>
    <x v="41"/>
    <x v="5"/>
    <x v="1"/>
    <x v="210"/>
    <x v="213"/>
    <x v="0"/>
    <x v="0"/>
    <x v="13"/>
    <x v="1"/>
    <x v="19"/>
    <x v="19"/>
  </r>
  <r>
    <x v="13"/>
    <x v="16"/>
    <x v="30"/>
    <x v="2"/>
    <x v="17"/>
    <x v="30"/>
    <x v="30"/>
    <x v="30"/>
    <x v="30"/>
    <x v="0"/>
    <x v="357"/>
    <x v="361"/>
    <x v="314"/>
    <x v="247"/>
    <x v="18"/>
    <x v="339"/>
    <x v="145"/>
    <x v="0"/>
    <x v="42"/>
    <x v="13"/>
    <x v="5"/>
    <x v="211"/>
    <x v="68"/>
    <x v="0"/>
    <x v="0"/>
    <x v="13"/>
    <x v="1"/>
    <x v="17"/>
    <x v="17"/>
  </r>
  <r>
    <x v="13"/>
    <x v="21"/>
    <x v="31"/>
    <x v="1"/>
    <x v="22"/>
    <x v="31"/>
    <x v="31"/>
    <x v="31"/>
    <x v="31"/>
    <x v="0"/>
    <x v="358"/>
    <x v="362"/>
    <x v="315"/>
    <x v="248"/>
    <x v="1"/>
    <x v="340"/>
    <x v="81"/>
    <x v="4"/>
    <x v="11"/>
    <x v="22"/>
    <x v="4"/>
    <x v="203"/>
    <x v="247"/>
    <x v="0"/>
    <x v="0"/>
    <x v="0"/>
    <x v="1"/>
    <x v="22"/>
    <x v="22"/>
  </r>
  <r>
    <x v="13"/>
    <x v="22"/>
    <x v="32"/>
    <x v="1"/>
    <x v="23"/>
    <x v="32"/>
    <x v="32"/>
    <x v="32"/>
    <x v="32"/>
    <x v="0"/>
    <x v="359"/>
    <x v="363"/>
    <x v="316"/>
    <x v="249"/>
    <x v="59"/>
    <x v="233"/>
    <x v="57"/>
    <x v="0"/>
    <x v="98"/>
    <x v="14"/>
    <x v="2"/>
    <x v="155"/>
    <x v="215"/>
    <x v="0"/>
    <x v="0"/>
    <x v="2"/>
    <x v="0"/>
    <x v="23"/>
    <x v="23"/>
  </r>
  <r>
    <x v="13"/>
    <x v="23"/>
    <x v="33"/>
    <x v="1"/>
    <x v="24"/>
    <x v="33"/>
    <x v="33"/>
    <x v="33"/>
    <x v="33"/>
    <x v="0"/>
    <x v="122"/>
    <x v="364"/>
    <x v="317"/>
    <x v="250"/>
    <x v="105"/>
    <x v="341"/>
    <x v="86"/>
    <x v="4"/>
    <x v="35"/>
    <x v="9"/>
    <x v="2"/>
    <x v="68"/>
    <x v="88"/>
    <x v="0"/>
    <x v="0"/>
    <x v="2"/>
    <x v="1"/>
    <x v="24"/>
    <x v="24"/>
  </r>
  <r>
    <x v="13"/>
    <x v="24"/>
    <x v="34"/>
    <x v="1"/>
    <x v="25"/>
    <x v="34"/>
    <x v="34"/>
    <x v="34"/>
    <x v="34"/>
    <x v="0"/>
    <x v="360"/>
    <x v="365"/>
    <x v="318"/>
    <x v="135"/>
    <x v="108"/>
    <x v="342"/>
    <x v="64"/>
    <x v="0"/>
    <x v="10"/>
    <x v="37"/>
    <x v="0"/>
    <x v="78"/>
    <x v="21"/>
    <x v="0"/>
    <x v="0"/>
    <x v="5"/>
    <x v="0"/>
    <x v="25"/>
    <x v="25"/>
  </r>
  <r>
    <x v="13"/>
    <x v="25"/>
    <x v="35"/>
    <x v="1"/>
    <x v="26"/>
    <x v="35"/>
    <x v="35"/>
    <x v="35"/>
    <x v="35"/>
    <x v="0"/>
    <x v="361"/>
    <x v="366"/>
    <x v="319"/>
    <x v="251"/>
    <x v="10"/>
    <x v="343"/>
    <x v="24"/>
    <x v="0"/>
    <x v="11"/>
    <x v="36"/>
    <x v="1"/>
    <x v="187"/>
    <x v="248"/>
    <x v="0"/>
    <x v="0"/>
    <x v="7"/>
    <x v="1"/>
    <x v="26"/>
    <x v="26"/>
  </r>
  <r>
    <x v="14"/>
    <x v="0"/>
    <x v="0"/>
    <x v="0"/>
    <x v="0"/>
    <x v="0"/>
    <x v="0"/>
    <x v="0"/>
    <x v="0"/>
    <x v="0"/>
    <x v="362"/>
    <x v="367"/>
    <x v="320"/>
    <x v="108"/>
    <x v="57"/>
    <x v="344"/>
    <x v="41"/>
    <x v="4"/>
    <x v="29"/>
    <x v="17"/>
    <x v="2"/>
    <x v="24"/>
    <x v="249"/>
    <x v="0"/>
    <x v="0"/>
    <x v="7"/>
    <x v="0"/>
    <x v="0"/>
    <x v="0"/>
  </r>
  <r>
    <x v="14"/>
    <x v="1"/>
    <x v="1"/>
    <x v="1"/>
    <x v="1"/>
    <x v="1"/>
    <x v="1"/>
    <x v="1"/>
    <x v="1"/>
    <x v="0"/>
    <x v="363"/>
    <x v="368"/>
    <x v="321"/>
    <x v="252"/>
    <x v="41"/>
    <x v="92"/>
    <x v="91"/>
    <x v="2"/>
    <x v="35"/>
    <x v="6"/>
    <x v="1"/>
    <x v="212"/>
    <x v="250"/>
    <x v="0"/>
    <x v="0"/>
    <x v="2"/>
    <x v="1"/>
    <x v="1"/>
    <x v="1"/>
  </r>
  <r>
    <x v="14"/>
    <x v="0"/>
    <x v="3"/>
    <x v="1"/>
    <x v="0"/>
    <x v="3"/>
    <x v="3"/>
    <x v="3"/>
    <x v="3"/>
    <x v="0"/>
    <x v="364"/>
    <x v="369"/>
    <x v="322"/>
    <x v="57"/>
    <x v="27"/>
    <x v="345"/>
    <x v="21"/>
    <x v="0"/>
    <x v="67"/>
    <x v="2"/>
    <x v="4"/>
    <x v="213"/>
    <x v="251"/>
    <x v="0"/>
    <x v="0"/>
    <x v="7"/>
    <x v="1"/>
    <x v="0"/>
    <x v="0"/>
  </r>
  <r>
    <x v="14"/>
    <x v="3"/>
    <x v="4"/>
    <x v="1"/>
    <x v="3"/>
    <x v="4"/>
    <x v="4"/>
    <x v="4"/>
    <x v="4"/>
    <x v="0"/>
    <x v="365"/>
    <x v="370"/>
    <x v="13"/>
    <x v="199"/>
    <x v="15"/>
    <x v="346"/>
    <x v="98"/>
    <x v="0"/>
    <x v="59"/>
    <x v="2"/>
    <x v="1"/>
    <x v="154"/>
    <x v="75"/>
    <x v="0"/>
    <x v="0"/>
    <x v="10"/>
    <x v="2"/>
    <x v="3"/>
    <x v="3"/>
  </r>
  <r>
    <x v="14"/>
    <x v="5"/>
    <x v="6"/>
    <x v="1"/>
    <x v="5"/>
    <x v="6"/>
    <x v="6"/>
    <x v="6"/>
    <x v="6"/>
    <x v="0"/>
    <x v="366"/>
    <x v="371"/>
    <x v="152"/>
    <x v="8"/>
    <x v="87"/>
    <x v="347"/>
    <x v="121"/>
    <x v="0"/>
    <x v="81"/>
    <x v="58"/>
    <x v="2"/>
    <x v="214"/>
    <x v="252"/>
    <x v="0"/>
    <x v="0"/>
    <x v="21"/>
    <x v="1"/>
    <x v="5"/>
    <x v="5"/>
  </r>
  <r>
    <x v="14"/>
    <x v="3"/>
    <x v="7"/>
    <x v="2"/>
    <x v="3"/>
    <x v="7"/>
    <x v="7"/>
    <x v="7"/>
    <x v="7"/>
    <x v="0"/>
    <x v="367"/>
    <x v="372"/>
    <x v="70"/>
    <x v="166"/>
    <x v="80"/>
    <x v="348"/>
    <x v="22"/>
    <x v="1"/>
    <x v="102"/>
    <x v="37"/>
    <x v="3"/>
    <x v="215"/>
    <x v="30"/>
    <x v="0"/>
    <x v="0"/>
    <x v="3"/>
    <x v="7"/>
    <x v="3"/>
    <x v="3"/>
  </r>
  <r>
    <x v="14"/>
    <x v="6"/>
    <x v="8"/>
    <x v="2"/>
    <x v="6"/>
    <x v="8"/>
    <x v="8"/>
    <x v="8"/>
    <x v="8"/>
    <x v="0"/>
    <x v="368"/>
    <x v="373"/>
    <x v="323"/>
    <x v="253"/>
    <x v="110"/>
    <x v="349"/>
    <x v="28"/>
    <x v="0"/>
    <x v="71"/>
    <x v="55"/>
    <x v="3"/>
    <x v="9"/>
    <x v="253"/>
    <x v="0"/>
    <x v="0"/>
    <x v="20"/>
    <x v="1"/>
    <x v="6"/>
    <x v="6"/>
  </r>
  <r>
    <x v="14"/>
    <x v="8"/>
    <x v="10"/>
    <x v="1"/>
    <x v="8"/>
    <x v="10"/>
    <x v="10"/>
    <x v="10"/>
    <x v="10"/>
    <x v="0"/>
    <x v="369"/>
    <x v="374"/>
    <x v="324"/>
    <x v="140"/>
    <x v="5"/>
    <x v="350"/>
    <x v="30"/>
    <x v="3"/>
    <x v="68"/>
    <x v="76"/>
    <x v="3"/>
    <x v="192"/>
    <x v="16"/>
    <x v="0"/>
    <x v="0"/>
    <x v="7"/>
    <x v="3"/>
    <x v="8"/>
    <x v="8"/>
  </r>
  <r>
    <x v="14"/>
    <x v="11"/>
    <x v="13"/>
    <x v="1"/>
    <x v="11"/>
    <x v="13"/>
    <x v="13"/>
    <x v="13"/>
    <x v="13"/>
    <x v="0"/>
    <x v="370"/>
    <x v="375"/>
    <x v="189"/>
    <x v="46"/>
    <x v="46"/>
    <x v="351"/>
    <x v="98"/>
    <x v="1"/>
    <x v="58"/>
    <x v="14"/>
    <x v="2"/>
    <x v="78"/>
    <x v="254"/>
    <x v="0"/>
    <x v="0"/>
    <x v="2"/>
    <x v="1"/>
    <x v="11"/>
    <x v="11"/>
  </r>
  <r>
    <x v="14"/>
    <x v="12"/>
    <x v="15"/>
    <x v="1"/>
    <x v="12"/>
    <x v="15"/>
    <x v="15"/>
    <x v="15"/>
    <x v="15"/>
    <x v="0"/>
    <x v="371"/>
    <x v="376"/>
    <x v="99"/>
    <x v="254"/>
    <x v="33"/>
    <x v="352"/>
    <x v="146"/>
    <x v="1"/>
    <x v="72"/>
    <x v="17"/>
    <x v="2"/>
    <x v="216"/>
    <x v="255"/>
    <x v="0"/>
    <x v="0"/>
    <x v="2"/>
    <x v="3"/>
    <x v="12"/>
    <x v="12"/>
  </r>
  <r>
    <x v="14"/>
    <x v="13"/>
    <x v="16"/>
    <x v="1"/>
    <x v="13"/>
    <x v="16"/>
    <x v="16"/>
    <x v="16"/>
    <x v="16"/>
    <x v="0"/>
    <x v="372"/>
    <x v="377"/>
    <x v="202"/>
    <x v="255"/>
    <x v="49"/>
    <x v="353"/>
    <x v="64"/>
    <x v="0"/>
    <x v="21"/>
    <x v="60"/>
    <x v="1"/>
    <x v="217"/>
    <x v="256"/>
    <x v="0"/>
    <x v="0"/>
    <x v="7"/>
    <x v="1"/>
    <x v="13"/>
    <x v="13"/>
  </r>
  <r>
    <x v="14"/>
    <x v="12"/>
    <x v="17"/>
    <x v="2"/>
    <x v="12"/>
    <x v="17"/>
    <x v="17"/>
    <x v="17"/>
    <x v="17"/>
    <x v="0"/>
    <x v="373"/>
    <x v="378"/>
    <x v="325"/>
    <x v="37"/>
    <x v="83"/>
    <x v="354"/>
    <x v="147"/>
    <x v="1"/>
    <x v="103"/>
    <x v="50"/>
    <x v="11"/>
    <x v="218"/>
    <x v="257"/>
    <x v="0"/>
    <x v="0"/>
    <x v="25"/>
    <x v="20"/>
    <x v="12"/>
    <x v="12"/>
  </r>
  <r>
    <x v="14"/>
    <x v="11"/>
    <x v="18"/>
    <x v="2"/>
    <x v="11"/>
    <x v="18"/>
    <x v="18"/>
    <x v="18"/>
    <x v="18"/>
    <x v="0"/>
    <x v="374"/>
    <x v="379"/>
    <x v="137"/>
    <x v="150"/>
    <x v="55"/>
    <x v="355"/>
    <x v="112"/>
    <x v="0"/>
    <x v="8"/>
    <x v="15"/>
    <x v="2"/>
    <x v="219"/>
    <x v="22"/>
    <x v="0"/>
    <x v="0"/>
    <x v="2"/>
    <x v="1"/>
    <x v="11"/>
    <x v="11"/>
  </r>
  <r>
    <x v="14"/>
    <x v="8"/>
    <x v="19"/>
    <x v="2"/>
    <x v="8"/>
    <x v="19"/>
    <x v="19"/>
    <x v="19"/>
    <x v="19"/>
    <x v="0"/>
    <x v="375"/>
    <x v="380"/>
    <x v="326"/>
    <x v="119"/>
    <x v="74"/>
    <x v="356"/>
    <x v="148"/>
    <x v="1"/>
    <x v="104"/>
    <x v="77"/>
    <x v="6"/>
    <x v="220"/>
    <x v="18"/>
    <x v="0"/>
    <x v="0"/>
    <x v="21"/>
    <x v="0"/>
    <x v="8"/>
    <x v="8"/>
  </r>
  <r>
    <x v="14"/>
    <x v="7"/>
    <x v="20"/>
    <x v="2"/>
    <x v="7"/>
    <x v="20"/>
    <x v="20"/>
    <x v="20"/>
    <x v="20"/>
    <x v="0"/>
    <x v="376"/>
    <x v="381"/>
    <x v="327"/>
    <x v="146"/>
    <x v="62"/>
    <x v="357"/>
    <x v="77"/>
    <x v="1"/>
    <x v="25"/>
    <x v="55"/>
    <x v="2"/>
    <x v="221"/>
    <x v="258"/>
    <x v="0"/>
    <x v="0"/>
    <x v="0"/>
    <x v="0"/>
    <x v="7"/>
    <x v="7"/>
  </r>
  <r>
    <x v="14"/>
    <x v="15"/>
    <x v="22"/>
    <x v="1"/>
    <x v="15"/>
    <x v="22"/>
    <x v="22"/>
    <x v="22"/>
    <x v="22"/>
    <x v="0"/>
    <x v="377"/>
    <x v="382"/>
    <x v="328"/>
    <x v="100"/>
    <x v="69"/>
    <x v="358"/>
    <x v="41"/>
    <x v="0"/>
    <x v="65"/>
    <x v="2"/>
    <x v="2"/>
    <x v="95"/>
    <x v="259"/>
    <x v="0"/>
    <x v="0"/>
    <x v="0"/>
    <x v="1"/>
    <x v="15"/>
    <x v="15"/>
  </r>
  <r>
    <x v="14"/>
    <x v="14"/>
    <x v="23"/>
    <x v="1"/>
    <x v="16"/>
    <x v="23"/>
    <x v="23"/>
    <x v="23"/>
    <x v="23"/>
    <x v="0"/>
    <x v="378"/>
    <x v="383"/>
    <x v="329"/>
    <x v="83"/>
    <x v="51"/>
    <x v="359"/>
    <x v="10"/>
    <x v="1"/>
    <x v="1"/>
    <x v="60"/>
    <x v="1"/>
    <x v="4"/>
    <x v="247"/>
    <x v="0"/>
    <x v="0"/>
    <x v="10"/>
    <x v="1"/>
    <x v="16"/>
    <x v="16"/>
  </r>
  <r>
    <x v="14"/>
    <x v="16"/>
    <x v="24"/>
    <x v="1"/>
    <x v="17"/>
    <x v="24"/>
    <x v="24"/>
    <x v="24"/>
    <x v="24"/>
    <x v="0"/>
    <x v="379"/>
    <x v="384"/>
    <x v="330"/>
    <x v="126"/>
    <x v="21"/>
    <x v="360"/>
    <x v="149"/>
    <x v="3"/>
    <x v="31"/>
    <x v="78"/>
    <x v="5"/>
    <x v="222"/>
    <x v="260"/>
    <x v="0"/>
    <x v="0"/>
    <x v="4"/>
    <x v="1"/>
    <x v="17"/>
    <x v="17"/>
  </r>
  <r>
    <x v="14"/>
    <x v="17"/>
    <x v="25"/>
    <x v="1"/>
    <x v="18"/>
    <x v="25"/>
    <x v="25"/>
    <x v="25"/>
    <x v="25"/>
    <x v="0"/>
    <x v="380"/>
    <x v="385"/>
    <x v="331"/>
    <x v="256"/>
    <x v="51"/>
    <x v="361"/>
    <x v="82"/>
    <x v="1"/>
    <x v="11"/>
    <x v="0"/>
    <x v="4"/>
    <x v="43"/>
    <x v="141"/>
    <x v="0"/>
    <x v="0"/>
    <x v="20"/>
    <x v="0"/>
    <x v="18"/>
    <x v="18"/>
  </r>
  <r>
    <x v="14"/>
    <x v="18"/>
    <x v="26"/>
    <x v="1"/>
    <x v="19"/>
    <x v="26"/>
    <x v="26"/>
    <x v="26"/>
    <x v="26"/>
    <x v="0"/>
    <x v="381"/>
    <x v="386"/>
    <x v="332"/>
    <x v="67"/>
    <x v="46"/>
    <x v="362"/>
    <x v="127"/>
    <x v="3"/>
    <x v="58"/>
    <x v="58"/>
    <x v="4"/>
    <x v="223"/>
    <x v="162"/>
    <x v="0"/>
    <x v="0"/>
    <x v="6"/>
    <x v="1"/>
    <x v="19"/>
    <x v="19"/>
  </r>
  <r>
    <x v="14"/>
    <x v="19"/>
    <x v="27"/>
    <x v="1"/>
    <x v="20"/>
    <x v="27"/>
    <x v="27"/>
    <x v="27"/>
    <x v="27"/>
    <x v="0"/>
    <x v="382"/>
    <x v="387"/>
    <x v="333"/>
    <x v="257"/>
    <x v="60"/>
    <x v="363"/>
    <x v="37"/>
    <x v="4"/>
    <x v="35"/>
    <x v="8"/>
    <x v="6"/>
    <x v="139"/>
    <x v="204"/>
    <x v="0"/>
    <x v="0"/>
    <x v="5"/>
    <x v="1"/>
    <x v="20"/>
    <x v="20"/>
  </r>
  <r>
    <x v="14"/>
    <x v="20"/>
    <x v="28"/>
    <x v="1"/>
    <x v="21"/>
    <x v="28"/>
    <x v="28"/>
    <x v="28"/>
    <x v="28"/>
    <x v="0"/>
    <x v="383"/>
    <x v="388"/>
    <x v="334"/>
    <x v="56"/>
    <x v="97"/>
    <x v="364"/>
    <x v="31"/>
    <x v="0"/>
    <x v="60"/>
    <x v="36"/>
    <x v="4"/>
    <x v="125"/>
    <x v="261"/>
    <x v="0"/>
    <x v="0"/>
    <x v="7"/>
    <x v="1"/>
    <x v="21"/>
    <x v="21"/>
  </r>
  <r>
    <x v="14"/>
    <x v="18"/>
    <x v="29"/>
    <x v="2"/>
    <x v="19"/>
    <x v="29"/>
    <x v="29"/>
    <x v="29"/>
    <x v="29"/>
    <x v="0"/>
    <x v="384"/>
    <x v="389"/>
    <x v="335"/>
    <x v="145"/>
    <x v="111"/>
    <x v="365"/>
    <x v="150"/>
    <x v="4"/>
    <x v="4"/>
    <x v="5"/>
    <x v="4"/>
    <x v="224"/>
    <x v="262"/>
    <x v="0"/>
    <x v="0"/>
    <x v="2"/>
    <x v="3"/>
    <x v="19"/>
    <x v="19"/>
  </r>
  <r>
    <x v="14"/>
    <x v="16"/>
    <x v="30"/>
    <x v="2"/>
    <x v="17"/>
    <x v="30"/>
    <x v="30"/>
    <x v="30"/>
    <x v="30"/>
    <x v="0"/>
    <x v="385"/>
    <x v="390"/>
    <x v="129"/>
    <x v="25"/>
    <x v="45"/>
    <x v="366"/>
    <x v="151"/>
    <x v="1"/>
    <x v="105"/>
    <x v="79"/>
    <x v="0"/>
    <x v="225"/>
    <x v="131"/>
    <x v="0"/>
    <x v="0"/>
    <x v="2"/>
    <x v="1"/>
    <x v="17"/>
    <x v="17"/>
  </r>
  <r>
    <x v="14"/>
    <x v="21"/>
    <x v="31"/>
    <x v="1"/>
    <x v="22"/>
    <x v="31"/>
    <x v="31"/>
    <x v="31"/>
    <x v="31"/>
    <x v="0"/>
    <x v="386"/>
    <x v="391"/>
    <x v="336"/>
    <x v="258"/>
    <x v="31"/>
    <x v="367"/>
    <x v="97"/>
    <x v="1"/>
    <x v="20"/>
    <x v="36"/>
    <x v="2"/>
    <x v="68"/>
    <x v="263"/>
    <x v="0"/>
    <x v="0"/>
    <x v="13"/>
    <x v="1"/>
    <x v="22"/>
    <x v="22"/>
  </r>
  <r>
    <x v="14"/>
    <x v="22"/>
    <x v="32"/>
    <x v="1"/>
    <x v="23"/>
    <x v="32"/>
    <x v="32"/>
    <x v="32"/>
    <x v="32"/>
    <x v="0"/>
    <x v="387"/>
    <x v="392"/>
    <x v="337"/>
    <x v="214"/>
    <x v="76"/>
    <x v="368"/>
    <x v="37"/>
    <x v="0"/>
    <x v="13"/>
    <x v="22"/>
    <x v="2"/>
    <x v="185"/>
    <x v="264"/>
    <x v="0"/>
    <x v="0"/>
    <x v="7"/>
    <x v="1"/>
    <x v="23"/>
    <x v="23"/>
  </r>
  <r>
    <x v="14"/>
    <x v="23"/>
    <x v="33"/>
    <x v="1"/>
    <x v="24"/>
    <x v="33"/>
    <x v="33"/>
    <x v="33"/>
    <x v="33"/>
    <x v="0"/>
    <x v="388"/>
    <x v="393"/>
    <x v="338"/>
    <x v="259"/>
    <x v="108"/>
    <x v="369"/>
    <x v="19"/>
    <x v="1"/>
    <x v="67"/>
    <x v="22"/>
    <x v="1"/>
    <x v="58"/>
    <x v="80"/>
    <x v="0"/>
    <x v="0"/>
    <x v="2"/>
    <x v="1"/>
    <x v="24"/>
    <x v="24"/>
  </r>
  <r>
    <x v="14"/>
    <x v="24"/>
    <x v="34"/>
    <x v="1"/>
    <x v="25"/>
    <x v="34"/>
    <x v="34"/>
    <x v="34"/>
    <x v="34"/>
    <x v="0"/>
    <x v="95"/>
    <x v="394"/>
    <x v="339"/>
    <x v="260"/>
    <x v="69"/>
    <x v="370"/>
    <x v="64"/>
    <x v="0"/>
    <x v="88"/>
    <x v="17"/>
    <x v="4"/>
    <x v="14"/>
    <x v="243"/>
    <x v="0"/>
    <x v="0"/>
    <x v="7"/>
    <x v="0"/>
    <x v="25"/>
    <x v="25"/>
  </r>
  <r>
    <x v="14"/>
    <x v="25"/>
    <x v="35"/>
    <x v="1"/>
    <x v="26"/>
    <x v="35"/>
    <x v="35"/>
    <x v="35"/>
    <x v="35"/>
    <x v="0"/>
    <x v="389"/>
    <x v="395"/>
    <x v="340"/>
    <x v="173"/>
    <x v="16"/>
    <x v="188"/>
    <x v="70"/>
    <x v="0"/>
    <x v="27"/>
    <x v="51"/>
    <x v="6"/>
    <x v="79"/>
    <x v="255"/>
    <x v="0"/>
    <x v="0"/>
    <x v="11"/>
    <x v="1"/>
    <x v="26"/>
    <x v="26"/>
  </r>
  <r>
    <x v="15"/>
    <x v="0"/>
    <x v="0"/>
    <x v="0"/>
    <x v="0"/>
    <x v="0"/>
    <x v="0"/>
    <x v="0"/>
    <x v="0"/>
    <x v="0"/>
    <x v="390"/>
    <x v="396"/>
    <x v="341"/>
    <x v="261"/>
    <x v="43"/>
    <x v="371"/>
    <x v="105"/>
    <x v="1"/>
    <x v="77"/>
    <x v="17"/>
    <x v="2"/>
    <x v="226"/>
    <x v="265"/>
    <x v="0"/>
    <x v="0"/>
    <x v="21"/>
    <x v="0"/>
    <x v="0"/>
    <x v="0"/>
  </r>
  <r>
    <x v="15"/>
    <x v="1"/>
    <x v="1"/>
    <x v="1"/>
    <x v="1"/>
    <x v="1"/>
    <x v="1"/>
    <x v="1"/>
    <x v="1"/>
    <x v="0"/>
    <x v="391"/>
    <x v="397"/>
    <x v="231"/>
    <x v="262"/>
    <x v="38"/>
    <x v="372"/>
    <x v="38"/>
    <x v="0"/>
    <x v="13"/>
    <x v="3"/>
    <x v="2"/>
    <x v="227"/>
    <x v="266"/>
    <x v="0"/>
    <x v="0"/>
    <x v="7"/>
    <x v="1"/>
    <x v="1"/>
    <x v="1"/>
  </r>
  <r>
    <x v="15"/>
    <x v="0"/>
    <x v="3"/>
    <x v="1"/>
    <x v="0"/>
    <x v="3"/>
    <x v="3"/>
    <x v="3"/>
    <x v="3"/>
    <x v="0"/>
    <x v="392"/>
    <x v="398"/>
    <x v="342"/>
    <x v="263"/>
    <x v="14"/>
    <x v="373"/>
    <x v="41"/>
    <x v="0"/>
    <x v="88"/>
    <x v="14"/>
    <x v="3"/>
    <x v="125"/>
    <x v="267"/>
    <x v="0"/>
    <x v="0"/>
    <x v="10"/>
    <x v="0"/>
    <x v="0"/>
    <x v="0"/>
  </r>
  <r>
    <x v="15"/>
    <x v="3"/>
    <x v="4"/>
    <x v="1"/>
    <x v="3"/>
    <x v="4"/>
    <x v="4"/>
    <x v="4"/>
    <x v="4"/>
    <x v="0"/>
    <x v="393"/>
    <x v="399"/>
    <x v="343"/>
    <x v="264"/>
    <x v="56"/>
    <x v="374"/>
    <x v="90"/>
    <x v="0"/>
    <x v="78"/>
    <x v="0"/>
    <x v="4"/>
    <x v="94"/>
    <x v="53"/>
    <x v="0"/>
    <x v="0"/>
    <x v="18"/>
    <x v="0"/>
    <x v="3"/>
    <x v="3"/>
  </r>
  <r>
    <x v="15"/>
    <x v="5"/>
    <x v="6"/>
    <x v="1"/>
    <x v="5"/>
    <x v="6"/>
    <x v="6"/>
    <x v="6"/>
    <x v="6"/>
    <x v="0"/>
    <x v="394"/>
    <x v="400"/>
    <x v="344"/>
    <x v="159"/>
    <x v="112"/>
    <x v="375"/>
    <x v="152"/>
    <x v="0"/>
    <x v="34"/>
    <x v="4"/>
    <x v="4"/>
    <x v="49"/>
    <x v="232"/>
    <x v="0"/>
    <x v="0"/>
    <x v="7"/>
    <x v="0"/>
    <x v="5"/>
    <x v="5"/>
  </r>
  <r>
    <x v="15"/>
    <x v="3"/>
    <x v="7"/>
    <x v="2"/>
    <x v="3"/>
    <x v="7"/>
    <x v="7"/>
    <x v="7"/>
    <x v="7"/>
    <x v="0"/>
    <x v="395"/>
    <x v="401"/>
    <x v="38"/>
    <x v="41"/>
    <x v="110"/>
    <x v="376"/>
    <x v="108"/>
    <x v="0"/>
    <x v="28"/>
    <x v="42"/>
    <x v="6"/>
    <x v="228"/>
    <x v="11"/>
    <x v="0"/>
    <x v="0"/>
    <x v="11"/>
    <x v="11"/>
    <x v="3"/>
    <x v="3"/>
  </r>
  <r>
    <x v="15"/>
    <x v="6"/>
    <x v="8"/>
    <x v="2"/>
    <x v="6"/>
    <x v="8"/>
    <x v="8"/>
    <x v="8"/>
    <x v="8"/>
    <x v="0"/>
    <x v="396"/>
    <x v="402"/>
    <x v="345"/>
    <x v="24"/>
    <x v="113"/>
    <x v="377"/>
    <x v="74"/>
    <x v="0"/>
    <x v="76"/>
    <x v="3"/>
    <x v="7"/>
    <x v="229"/>
    <x v="116"/>
    <x v="0"/>
    <x v="0"/>
    <x v="12"/>
    <x v="1"/>
    <x v="6"/>
    <x v="6"/>
  </r>
  <r>
    <x v="15"/>
    <x v="8"/>
    <x v="10"/>
    <x v="1"/>
    <x v="8"/>
    <x v="10"/>
    <x v="10"/>
    <x v="10"/>
    <x v="10"/>
    <x v="0"/>
    <x v="397"/>
    <x v="403"/>
    <x v="346"/>
    <x v="72"/>
    <x v="104"/>
    <x v="378"/>
    <x v="55"/>
    <x v="4"/>
    <x v="33"/>
    <x v="19"/>
    <x v="1"/>
    <x v="44"/>
    <x v="212"/>
    <x v="0"/>
    <x v="0"/>
    <x v="2"/>
    <x v="0"/>
    <x v="8"/>
    <x v="8"/>
  </r>
  <r>
    <x v="15"/>
    <x v="11"/>
    <x v="13"/>
    <x v="1"/>
    <x v="11"/>
    <x v="13"/>
    <x v="13"/>
    <x v="13"/>
    <x v="13"/>
    <x v="0"/>
    <x v="398"/>
    <x v="404"/>
    <x v="315"/>
    <x v="136"/>
    <x v="1"/>
    <x v="379"/>
    <x v="93"/>
    <x v="0"/>
    <x v="1"/>
    <x v="50"/>
    <x v="3"/>
    <x v="59"/>
    <x v="252"/>
    <x v="0"/>
    <x v="0"/>
    <x v="3"/>
    <x v="1"/>
    <x v="11"/>
    <x v="11"/>
  </r>
  <r>
    <x v="15"/>
    <x v="12"/>
    <x v="15"/>
    <x v="1"/>
    <x v="12"/>
    <x v="15"/>
    <x v="15"/>
    <x v="15"/>
    <x v="15"/>
    <x v="0"/>
    <x v="399"/>
    <x v="405"/>
    <x v="347"/>
    <x v="21"/>
    <x v="9"/>
    <x v="380"/>
    <x v="58"/>
    <x v="1"/>
    <x v="74"/>
    <x v="4"/>
    <x v="3"/>
    <x v="123"/>
    <x v="15"/>
    <x v="0"/>
    <x v="0"/>
    <x v="2"/>
    <x v="3"/>
    <x v="12"/>
    <x v="12"/>
  </r>
  <r>
    <x v="15"/>
    <x v="13"/>
    <x v="16"/>
    <x v="1"/>
    <x v="13"/>
    <x v="16"/>
    <x v="16"/>
    <x v="16"/>
    <x v="16"/>
    <x v="0"/>
    <x v="400"/>
    <x v="406"/>
    <x v="348"/>
    <x v="265"/>
    <x v="59"/>
    <x v="381"/>
    <x v="80"/>
    <x v="0"/>
    <x v="46"/>
    <x v="8"/>
    <x v="2"/>
    <x v="166"/>
    <x v="268"/>
    <x v="0"/>
    <x v="0"/>
    <x v="0"/>
    <x v="0"/>
    <x v="13"/>
    <x v="13"/>
  </r>
  <r>
    <x v="15"/>
    <x v="12"/>
    <x v="17"/>
    <x v="2"/>
    <x v="12"/>
    <x v="17"/>
    <x v="17"/>
    <x v="17"/>
    <x v="17"/>
    <x v="0"/>
    <x v="401"/>
    <x v="407"/>
    <x v="349"/>
    <x v="77"/>
    <x v="56"/>
    <x v="382"/>
    <x v="153"/>
    <x v="4"/>
    <x v="106"/>
    <x v="27"/>
    <x v="0"/>
    <x v="230"/>
    <x v="227"/>
    <x v="0"/>
    <x v="0"/>
    <x v="6"/>
    <x v="20"/>
    <x v="12"/>
    <x v="12"/>
  </r>
  <r>
    <x v="15"/>
    <x v="11"/>
    <x v="18"/>
    <x v="2"/>
    <x v="11"/>
    <x v="18"/>
    <x v="18"/>
    <x v="18"/>
    <x v="18"/>
    <x v="0"/>
    <x v="402"/>
    <x v="408"/>
    <x v="350"/>
    <x v="184"/>
    <x v="2"/>
    <x v="383"/>
    <x v="91"/>
    <x v="0"/>
    <x v="19"/>
    <x v="32"/>
    <x v="1"/>
    <x v="67"/>
    <x v="190"/>
    <x v="0"/>
    <x v="0"/>
    <x v="2"/>
    <x v="1"/>
    <x v="11"/>
    <x v="11"/>
  </r>
  <r>
    <x v="15"/>
    <x v="8"/>
    <x v="19"/>
    <x v="2"/>
    <x v="8"/>
    <x v="19"/>
    <x v="19"/>
    <x v="19"/>
    <x v="19"/>
    <x v="0"/>
    <x v="403"/>
    <x v="409"/>
    <x v="351"/>
    <x v="88"/>
    <x v="3"/>
    <x v="384"/>
    <x v="93"/>
    <x v="0"/>
    <x v="9"/>
    <x v="80"/>
    <x v="1"/>
    <x v="202"/>
    <x v="269"/>
    <x v="0"/>
    <x v="0"/>
    <x v="10"/>
    <x v="0"/>
    <x v="8"/>
    <x v="8"/>
  </r>
  <r>
    <x v="15"/>
    <x v="7"/>
    <x v="20"/>
    <x v="2"/>
    <x v="7"/>
    <x v="20"/>
    <x v="20"/>
    <x v="20"/>
    <x v="20"/>
    <x v="0"/>
    <x v="404"/>
    <x v="410"/>
    <x v="352"/>
    <x v="38"/>
    <x v="24"/>
    <x v="385"/>
    <x v="154"/>
    <x v="4"/>
    <x v="76"/>
    <x v="26"/>
    <x v="3"/>
    <x v="231"/>
    <x v="270"/>
    <x v="0"/>
    <x v="0"/>
    <x v="11"/>
    <x v="1"/>
    <x v="7"/>
    <x v="7"/>
  </r>
  <r>
    <x v="15"/>
    <x v="15"/>
    <x v="22"/>
    <x v="1"/>
    <x v="15"/>
    <x v="22"/>
    <x v="22"/>
    <x v="22"/>
    <x v="22"/>
    <x v="0"/>
    <x v="405"/>
    <x v="411"/>
    <x v="211"/>
    <x v="18"/>
    <x v="38"/>
    <x v="386"/>
    <x v="68"/>
    <x v="1"/>
    <x v="0"/>
    <x v="17"/>
    <x v="4"/>
    <x v="160"/>
    <x v="75"/>
    <x v="0"/>
    <x v="0"/>
    <x v="0"/>
    <x v="1"/>
    <x v="15"/>
    <x v="15"/>
  </r>
  <r>
    <x v="15"/>
    <x v="14"/>
    <x v="23"/>
    <x v="1"/>
    <x v="16"/>
    <x v="23"/>
    <x v="23"/>
    <x v="23"/>
    <x v="23"/>
    <x v="0"/>
    <x v="406"/>
    <x v="412"/>
    <x v="353"/>
    <x v="266"/>
    <x v="43"/>
    <x v="387"/>
    <x v="155"/>
    <x v="0"/>
    <x v="107"/>
    <x v="81"/>
    <x v="3"/>
    <x v="222"/>
    <x v="271"/>
    <x v="0"/>
    <x v="0"/>
    <x v="13"/>
    <x v="0"/>
    <x v="16"/>
    <x v="16"/>
  </r>
  <r>
    <x v="15"/>
    <x v="16"/>
    <x v="24"/>
    <x v="1"/>
    <x v="17"/>
    <x v="24"/>
    <x v="24"/>
    <x v="24"/>
    <x v="24"/>
    <x v="0"/>
    <x v="407"/>
    <x v="413"/>
    <x v="354"/>
    <x v="8"/>
    <x v="97"/>
    <x v="388"/>
    <x v="45"/>
    <x v="1"/>
    <x v="58"/>
    <x v="80"/>
    <x v="11"/>
    <x v="53"/>
    <x v="272"/>
    <x v="0"/>
    <x v="0"/>
    <x v="7"/>
    <x v="1"/>
    <x v="17"/>
    <x v="17"/>
  </r>
  <r>
    <x v="15"/>
    <x v="17"/>
    <x v="25"/>
    <x v="1"/>
    <x v="18"/>
    <x v="25"/>
    <x v="25"/>
    <x v="25"/>
    <x v="25"/>
    <x v="0"/>
    <x v="408"/>
    <x v="414"/>
    <x v="355"/>
    <x v="267"/>
    <x v="41"/>
    <x v="185"/>
    <x v="98"/>
    <x v="0"/>
    <x v="51"/>
    <x v="17"/>
    <x v="0"/>
    <x v="185"/>
    <x v="273"/>
    <x v="0"/>
    <x v="0"/>
    <x v="11"/>
    <x v="1"/>
    <x v="18"/>
    <x v="18"/>
  </r>
  <r>
    <x v="15"/>
    <x v="18"/>
    <x v="26"/>
    <x v="1"/>
    <x v="19"/>
    <x v="26"/>
    <x v="26"/>
    <x v="26"/>
    <x v="26"/>
    <x v="0"/>
    <x v="409"/>
    <x v="415"/>
    <x v="205"/>
    <x v="2"/>
    <x v="57"/>
    <x v="389"/>
    <x v="156"/>
    <x v="4"/>
    <x v="20"/>
    <x v="27"/>
    <x v="1"/>
    <x v="100"/>
    <x v="106"/>
    <x v="0"/>
    <x v="0"/>
    <x v="2"/>
    <x v="3"/>
    <x v="19"/>
    <x v="19"/>
  </r>
  <r>
    <x v="15"/>
    <x v="19"/>
    <x v="27"/>
    <x v="1"/>
    <x v="20"/>
    <x v="27"/>
    <x v="27"/>
    <x v="27"/>
    <x v="27"/>
    <x v="0"/>
    <x v="410"/>
    <x v="416"/>
    <x v="356"/>
    <x v="259"/>
    <x v="69"/>
    <x v="390"/>
    <x v="157"/>
    <x v="1"/>
    <x v="90"/>
    <x v="58"/>
    <x v="2"/>
    <x v="75"/>
    <x v="62"/>
    <x v="0"/>
    <x v="0"/>
    <x v="3"/>
    <x v="1"/>
    <x v="20"/>
    <x v="20"/>
  </r>
  <r>
    <x v="15"/>
    <x v="20"/>
    <x v="28"/>
    <x v="1"/>
    <x v="21"/>
    <x v="28"/>
    <x v="28"/>
    <x v="28"/>
    <x v="28"/>
    <x v="0"/>
    <x v="411"/>
    <x v="417"/>
    <x v="357"/>
    <x v="262"/>
    <x v="10"/>
    <x v="391"/>
    <x v="98"/>
    <x v="0"/>
    <x v="29"/>
    <x v="17"/>
    <x v="4"/>
    <x v="19"/>
    <x v="274"/>
    <x v="0"/>
    <x v="0"/>
    <x v="0"/>
    <x v="0"/>
    <x v="21"/>
    <x v="21"/>
  </r>
  <r>
    <x v="15"/>
    <x v="18"/>
    <x v="29"/>
    <x v="2"/>
    <x v="19"/>
    <x v="29"/>
    <x v="29"/>
    <x v="29"/>
    <x v="29"/>
    <x v="0"/>
    <x v="412"/>
    <x v="418"/>
    <x v="358"/>
    <x v="160"/>
    <x v="110"/>
    <x v="392"/>
    <x v="127"/>
    <x v="1"/>
    <x v="51"/>
    <x v="29"/>
    <x v="2"/>
    <x v="232"/>
    <x v="268"/>
    <x v="0"/>
    <x v="0"/>
    <x v="7"/>
    <x v="1"/>
    <x v="19"/>
    <x v="19"/>
  </r>
  <r>
    <x v="15"/>
    <x v="16"/>
    <x v="30"/>
    <x v="2"/>
    <x v="17"/>
    <x v="30"/>
    <x v="30"/>
    <x v="30"/>
    <x v="30"/>
    <x v="0"/>
    <x v="413"/>
    <x v="419"/>
    <x v="4"/>
    <x v="107"/>
    <x v="111"/>
    <x v="393"/>
    <x v="30"/>
    <x v="0"/>
    <x v="51"/>
    <x v="35"/>
    <x v="6"/>
    <x v="221"/>
    <x v="151"/>
    <x v="0"/>
    <x v="0"/>
    <x v="23"/>
    <x v="1"/>
    <x v="17"/>
    <x v="17"/>
  </r>
  <r>
    <x v="15"/>
    <x v="21"/>
    <x v="31"/>
    <x v="1"/>
    <x v="22"/>
    <x v="31"/>
    <x v="31"/>
    <x v="31"/>
    <x v="31"/>
    <x v="0"/>
    <x v="414"/>
    <x v="420"/>
    <x v="359"/>
    <x v="268"/>
    <x v="30"/>
    <x v="394"/>
    <x v="101"/>
    <x v="0"/>
    <x v="9"/>
    <x v="27"/>
    <x v="2"/>
    <x v="13"/>
    <x v="112"/>
    <x v="0"/>
    <x v="0"/>
    <x v="7"/>
    <x v="0"/>
    <x v="22"/>
    <x v="22"/>
  </r>
  <r>
    <x v="15"/>
    <x v="22"/>
    <x v="32"/>
    <x v="1"/>
    <x v="23"/>
    <x v="32"/>
    <x v="32"/>
    <x v="32"/>
    <x v="32"/>
    <x v="0"/>
    <x v="415"/>
    <x v="421"/>
    <x v="360"/>
    <x v="269"/>
    <x v="41"/>
    <x v="395"/>
    <x v="102"/>
    <x v="0"/>
    <x v="46"/>
    <x v="14"/>
    <x v="4"/>
    <x v="22"/>
    <x v="196"/>
    <x v="0"/>
    <x v="0"/>
    <x v="0"/>
    <x v="1"/>
    <x v="23"/>
    <x v="23"/>
  </r>
  <r>
    <x v="15"/>
    <x v="23"/>
    <x v="33"/>
    <x v="1"/>
    <x v="24"/>
    <x v="33"/>
    <x v="33"/>
    <x v="33"/>
    <x v="33"/>
    <x v="0"/>
    <x v="416"/>
    <x v="422"/>
    <x v="361"/>
    <x v="270"/>
    <x v="101"/>
    <x v="396"/>
    <x v="81"/>
    <x v="1"/>
    <x v="18"/>
    <x v="37"/>
    <x v="2"/>
    <x v="155"/>
    <x v="275"/>
    <x v="0"/>
    <x v="0"/>
    <x v="10"/>
    <x v="1"/>
    <x v="24"/>
    <x v="24"/>
  </r>
  <r>
    <x v="15"/>
    <x v="24"/>
    <x v="34"/>
    <x v="1"/>
    <x v="25"/>
    <x v="34"/>
    <x v="34"/>
    <x v="34"/>
    <x v="34"/>
    <x v="0"/>
    <x v="417"/>
    <x v="423"/>
    <x v="362"/>
    <x v="271"/>
    <x v="108"/>
    <x v="397"/>
    <x v="12"/>
    <x v="0"/>
    <x v="20"/>
    <x v="37"/>
    <x v="4"/>
    <x v="19"/>
    <x v="276"/>
    <x v="0"/>
    <x v="0"/>
    <x v="19"/>
    <x v="0"/>
    <x v="25"/>
    <x v="25"/>
  </r>
  <r>
    <x v="15"/>
    <x v="25"/>
    <x v="35"/>
    <x v="1"/>
    <x v="26"/>
    <x v="35"/>
    <x v="35"/>
    <x v="35"/>
    <x v="35"/>
    <x v="0"/>
    <x v="418"/>
    <x v="424"/>
    <x v="363"/>
    <x v="219"/>
    <x v="87"/>
    <x v="398"/>
    <x v="68"/>
    <x v="1"/>
    <x v="60"/>
    <x v="50"/>
    <x v="1"/>
    <x v="69"/>
    <x v="16"/>
    <x v="0"/>
    <x v="0"/>
    <x v="13"/>
    <x v="1"/>
    <x v="26"/>
    <x v="26"/>
  </r>
  <r>
    <x v="15"/>
    <x v="0"/>
    <x v="36"/>
    <x v="2"/>
    <x v="0"/>
    <x v="36"/>
    <x v="36"/>
    <x v="36"/>
    <x v="36"/>
    <x v="0"/>
    <x v="419"/>
    <x v="425"/>
    <x v="364"/>
    <x v="272"/>
    <x v="36"/>
    <x v="399"/>
    <x v="70"/>
    <x v="1"/>
    <x v="88"/>
    <x v="0"/>
    <x v="4"/>
    <x v="185"/>
    <x v="266"/>
    <x v="0"/>
    <x v="0"/>
    <x v="2"/>
    <x v="1"/>
    <x v="0"/>
    <x v="0"/>
  </r>
  <r>
    <x v="15"/>
    <x v="21"/>
    <x v="37"/>
    <x v="2"/>
    <x v="22"/>
    <x v="37"/>
    <x v="37"/>
    <x v="37"/>
    <x v="37"/>
    <x v="0"/>
    <x v="420"/>
    <x v="426"/>
    <x v="56"/>
    <x v="273"/>
    <x v="63"/>
    <x v="400"/>
    <x v="158"/>
    <x v="1"/>
    <x v="37"/>
    <x v="35"/>
    <x v="1"/>
    <x v="208"/>
    <x v="277"/>
    <x v="0"/>
    <x v="0"/>
    <x v="11"/>
    <x v="3"/>
    <x v="22"/>
    <x v="22"/>
  </r>
  <r>
    <x v="15"/>
    <x v="26"/>
    <x v="38"/>
    <x v="1"/>
    <x v="27"/>
    <x v="38"/>
    <x v="38"/>
    <x v="38"/>
    <x v="38"/>
    <x v="0"/>
    <x v="421"/>
    <x v="427"/>
    <x v="274"/>
    <x v="190"/>
    <x v="87"/>
    <x v="401"/>
    <x v="3"/>
    <x v="1"/>
    <x v="3"/>
    <x v="37"/>
    <x v="4"/>
    <x v="131"/>
    <x v="278"/>
    <x v="0"/>
    <x v="0"/>
    <x v="0"/>
    <x v="1"/>
    <x v="27"/>
    <x v="27"/>
  </r>
  <r>
    <x v="15"/>
    <x v="27"/>
    <x v="39"/>
    <x v="1"/>
    <x v="28"/>
    <x v="39"/>
    <x v="39"/>
    <x v="39"/>
    <x v="39"/>
    <x v="0"/>
    <x v="422"/>
    <x v="428"/>
    <x v="365"/>
    <x v="274"/>
    <x v="62"/>
    <x v="402"/>
    <x v="9"/>
    <x v="1"/>
    <x v="94"/>
    <x v="31"/>
    <x v="4"/>
    <x v="75"/>
    <x v="101"/>
    <x v="0"/>
    <x v="0"/>
    <x v="18"/>
    <x v="3"/>
    <x v="28"/>
    <x v="28"/>
  </r>
  <r>
    <x v="15"/>
    <x v="28"/>
    <x v="40"/>
    <x v="1"/>
    <x v="29"/>
    <x v="40"/>
    <x v="40"/>
    <x v="40"/>
    <x v="40"/>
    <x v="0"/>
    <x v="423"/>
    <x v="429"/>
    <x v="366"/>
    <x v="129"/>
    <x v="59"/>
    <x v="403"/>
    <x v="79"/>
    <x v="0"/>
    <x v="32"/>
    <x v="2"/>
    <x v="2"/>
    <x v="201"/>
    <x v="279"/>
    <x v="0"/>
    <x v="0"/>
    <x v="2"/>
    <x v="0"/>
    <x v="29"/>
    <x v="29"/>
  </r>
  <r>
    <x v="15"/>
    <x v="29"/>
    <x v="41"/>
    <x v="1"/>
    <x v="30"/>
    <x v="41"/>
    <x v="41"/>
    <x v="41"/>
    <x v="41"/>
    <x v="0"/>
    <x v="424"/>
    <x v="430"/>
    <x v="367"/>
    <x v="220"/>
    <x v="112"/>
    <x v="404"/>
    <x v="17"/>
    <x v="1"/>
    <x v="21"/>
    <x v="14"/>
    <x v="2"/>
    <x v="56"/>
    <x v="51"/>
    <x v="0"/>
    <x v="0"/>
    <x v="11"/>
    <x v="1"/>
    <x v="30"/>
    <x v="30"/>
  </r>
  <r>
    <x v="15"/>
    <x v="30"/>
    <x v="42"/>
    <x v="1"/>
    <x v="31"/>
    <x v="42"/>
    <x v="42"/>
    <x v="42"/>
    <x v="42"/>
    <x v="0"/>
    <x v="425"/>
    <x v="431"/>
    <x v="368"/>
    <x v="275"/>
    <x v="10"/>
    <x v="405"/>
    <x v="39"/>
    <x v="0"/>
    <x v="54"/>
    <x v="0"/>
    <x v="2"/>
    <x v="233"/>
    <x v="246"/>
    <x v="0"/>
    <x v="0"/>
    <x v="0"/>
    <x v="1"/>
    <x v="31"/>
    <x v="31"/>
  </r>
  <r>
    <x v="16"/>
    <x v="0"/>
    <x v="0"/>
    <x v="0"/>
    <x v="0"/>
    <x v="0"/>
    <x v="0"/>
    <x v="0"/>
    <x v="0"/>
    <x v="0"/>
    <x v="426"/>
    <x v="432"/>
    <x v="369"/>
    <x v="143"/>
    <x v="57"/>
    <x v="406"/>
    <x v="29"/>
    <x v="0"/>
    <x v="11"/>
    <x v="14"/>
    <x v="2"/>
    <x v="14"/>
    <x v="280"/>
    <x v="0"/>
    <x v="0"/>
    <x v="7"/>
    <x v="3"/>
    <x v="0"/>
    <x v="0"/>
  </r>
  <r>
    <x v="16"/>
    <x v="1"/>
    <x v="1"/>
    <x v="1"/>
    <x v="1"/>
    <x v="1"/>
    <x v="1"/>
    <x v="1"/>
    <x v="1"/>
    <x v="0"/>
    <x v="427"/>
    <x v="433"/>
    <x v="370"/>
    <x v="183"/>
    <x v="101"/>
    <x v="407"/>
    <x v="22"/>
    <x v="1"/>
    <x v="35"/>
    <x v="69"/>
    <x v="2"/>
    <x v="161"/>
    <x v="281"/>
    <x v="0"/>
    <x v="0"/>
    <x v="7"/>
    <x v="1"/>
    <x v="1"/>
    <x v="1"/>
  </r>
  <r>
    <x v="16"/>
    <x v="0"/>
    <x v="3"/>
    <x v="1"/>
    <x v="0"/>
    <x v="3"/>
    <x v="3"/>
    <x v="3"/>
    <x v="3"/>
    <x v="0"/>
    <x v="428"/>
    <x v="434"/>
    <x v="155"/>
    <x v="109"/>
    <x v="13"/>
    <x v="408"/>
    <x v="31"/>
    <x v="0"/>
    <x v="88"/>
    <x v="14"/>
    <x v="4"/>
    <x v="76"/>
    <x v="193"/>
    <x v="0"/>
    <x v="0"/>
    <x v="2"/>
    <x v="1"/>
    <x v="0"/>
    <x v="0"/>
  </r>
  <r>
    <x v="16"/>
    <x v="3"/>
    <x v="4"/>
    <x v="1"/>
    <x v="3"/>
    <x v="4"/>
    <x v="4"/>
    <x v="4"/>
    <x v="4"/>
    <x v="0"/>
    <x v="429"/>
    <x v="435"/>
    <x v="371"/>
    <x v="3"/>
    <x v="13"/>
    <x v="409"/>
    <x v="29"/>
    <x v="1"/>
    <x v="9"/>
    <x v="17"/>
    <x v="1"/>
    <x v="38"/>
    <x v="282"/>
    <x v="0"/>
    <x v="0"/>
    <x v="2"/>
    <x v="1"/>
    <x v="3"/>
    <x v="3"/>
  </r>
  <r>
    <x v="16"/>
    <x v="3"/>
    <x v="7"/>
    <x v="2"/>
    <x v="3"/>
    <x v="7"/>
    <x v="7"/>
    <x v="7"/>
    <x v="7"/>
    <x v="0"/>
    <x v="430"/>
    <x v="436"/>
    <x v="372"/>
    <x v="276"/>
    <x v="111"/>
    <x v="410"/>
    <x v="93"/>
    <x v="0"/>
    <x v="7"/>
    <x v="17"/>
    <x v="2"/>
    <x v="144"/>
    <x v="179"/>
    <x v="0"/>
    <x v="0"/>
    <x v="10"/>
    <x v="0"/>
    <x v="3"/>
    <x v="3"/>
  </r>
  <r>
    <x v="16"/>
    <x v="6"/>
    <x v="8"/>
    <x v="2"/>
    <x v="6"/>
    <x v="8"/>
    <x v="8"/>
    <x v="8"/>
    <x v="8"/>
    <x v="0"/>
    <x v="431"/>
    <x v="437"/>
    <x v="373"/>
    <x v="277"/>
    <x v="99"/>
    <x v="65"/>
    <x v="78"/>
    <x v="0"/>
    <x v="108"/>
    <x v="82"/>
    <x v="8"/>
    <x v="234"/>
    <x v="203"/>
    <x v="0"/>
    <x v="0"/>
    <x v="5"/>
    <x v="1"/>
    <x v="6"/>
    <x v="6"/>
  </r>
  <r>
    <x v="16"/>
    <x v="11"/>
    <x v="13"/>
    <x v="1"/>
    <x v="11"/>
    <x v="13"/>
    <x v="13"/>
    <x v="13"/>
    <x v="13"/>
    <x v="0"/>
    <x v="432"/>
    <x v="438"/>
    <x v="374"/>
    <x v="278"/>
    <x v="49"/>
    <x v="411"/>
    <x v="98"/>
    <x v="0"/>
    <x v="19"/>
    <x v="51"/>
    <x v="2"/>
    <x v="187"/>
    <x v="283"/>
    <x v="0"/>
    <x v="0"/>
    <x v="0"/>
    <x v="1"/>
    <x v="11"/>
    <x v="11"/>
  </r>
  <r>
    <x v="16"/>
    <x v="12"/>
    <x v="15"/>
    <x v="1"/>
    <x v="12"/>
    <x v="15"/>
    <x v="15"/>
    <x v="15"/>
    <x v="15"/>
    <x v="0"/>
    <x v="433"/>
    <x v="439"/>
    <x v="375"/>
    <x v="279"/>
    <x v="68"/>
    <x v="412"/>
    <x v="50"/>
    <x v="0"/>
    <x v="72"/>
    <x v="2"/>
    <x v="0"/>
    <x v="9"/>
    <x v="168"/>
    <x v="0"/>
    <x v="0"/>
    <x v="18"/>
    <x v="0"/>
    <x v="12"/>
    <x v="12"/>
  </r>
  <r>
    <x v="16"/>
    <x v="12"/>
    <x v="17"/>
    <x v="2"/>
    <x v="12"/>
    <x v="17"/>
    <x v="17"/>
    <x v="17"/>
    <x v="17"/>
    <x v="0"/>
    <x v="434"/>
    <x v="440"/>
    <x v="376"/>
    <x v="211"/>
    <x v="35"/>
    <x v="413"/>
    <x v="159"/>
    <x v="4"/>
    <x v="109"/>
    <x v="32"/>
    <x v="6"/>
    <x v="235"/>
    <x v="255"/>
    <x v="0"/>
    <x v="0"/>
    <x v="16"/>
    <x v="17"/>
    <x v="12"/>
    <x v="12"/>
  </r>
  <r>
    <x v="16"/>
    <x v="11"/>
    <x v="18"/>
    <x v="2"/>
    <x v="11"/>
    <x v="18"/>
    <x v="18"/>
    <x v="18"/>
    <x v="18"/>
    <x v="0"/>
    <x v="435"/>
    <x v="441"/>
    <x v="377"/>
    <x v="136"/>
    <x v="46"/>
    <x v="414"/>
    <x v="48"/>
    <x v="1"/>
    <x v="68"/>
    <x v="51"/>
    <x v="4"/>
    <x v="50"/>
    <x v="204"/>
    <x v="0"/>
    <x v="0"/>
    <x v="11"/>
    <x v="1"/>
    <x v="11"/>
    <x v="11"/>
  </r>
  <r>
    <x v="16"/>
    <x v="7"/>
    <x v="20"/>
    <x v="2"/>
    <x v="7"/>
    <x v="20"/>
    <x v="20"/>
    <x v="20"/>
    <x v="20"/>
    <x v="0"/>
    <x v="436"/>
    <x v="442"/>
    <x v="378"/>
    <x v="277"/>
    <x v="0"/>
    <x v="415"/>
    <x v="154"/>
    <x v="1"/>
    <x v="99"/>
    <x v="7"/>
    <x v="3"/>
    <x v="236"/>
    <x v="284"/>
    <x v="0"/>
    <x v="0"/>
    <x v="10"/>
    <x v="3"/>
    <x v="7"/>
    <x v="7"/>
  </r>
  <r>
    <x v="16"/>
    <x v="15"/>
    <x v="22"/>
    <x v="1"/>
    <x v="15"/>
    <x v="22"/>
    <x v="22"/>
    <x v="22"/>
    <x v="22"/>
    <x v="0"/>
    <x v="437"/>
    <x v="443"/>
    <x v="379"/>
    <x v="280"/>
    <x v="51"/>
    <x v="416"/>
    <x v="69"/>
    <x v="1"/>
    <x v="66"/>
    <x v="14"/>
    <x v="2"/>
    <x v="131"/>
    <x v="285"/>
    <x v="0"/>
    <x v="0"/>
    <x v="2"/>
    <x v="1"/>
    <x v="15"/>
    <x v="15"/>
  </r>
  <r>
    <x v="16"/>
    <x v="14"/>
    <x v="23"/>
    <x v="1"/>
    <x v="16"/>
    <x v="23"/>
    <x v="23"/>
    <x v="23"/>
    <x v="23"/>
    <x v="0"/>
    <x v="438"/>
    <x v="444"/>
    <x v="380"/>
    <x v="146"/>
    <x v="11"/>
    <x v="417"/>
    <x v="160"/>
    <x v="0"/>
    <x v="96"/>
    <x v="80"/>
    <x v="1"/>
    <x v="170"/>
    <x v="286"/>
    <x v="0"/>
    <x v="0"/>
    <x v="12"/>
    <x v="0"/>
    <x v="16"/>
    <x v="16"/>
  </r>
  <r>
    <x v="16"/>
    <x v="16"/>
    <x v="24"/>
    <x v="1"/>
    <x v="17"/>
    <x v="24"/>
    <x v="24"/>
    <x v="24"/>
    <x v="24"/>
    <x v="0"/>
    <x v="439"/>
    <x v="445"/>
    <x v="381"/>
    <x v="198"/>
    <x v="57"/>
    <x v="255"/>
    <x v="161"/>
    <x v="0"/>
    <x v="90"/>
    <x v="18"/>
    <x v="1"/>
    <x v="133"/>
    <x v="64"/>
    <x v="0"/>
    <x v="0"/>
    <x v="10"/>
    <x v="1"/>
    <x v="17"/>
    <x v="17"/>
  </r>
  <r>
    <x v="16"/>
    <x v="18"/>
    <x v="26"/>
    <x v="1"/>
    <x v="19"/>
    <x v="26"/>
    <x v="26"/>
    <x v="26"/>
    <x v="26"/>
    <x v="0"/>
    <x v="440"/>
    <x v="446"/>
    <x v="382"/>
    <x v="191"/>
    <x v="43"/>
    <x v="418"/>
    <x v="162"/>
    <x v="1"/>
    <x v="27"/>
    <x v="10"/>
    <x v="3"/>
    <x v="237"/>
    <x v="287"/>
    <x v="0"/>
    <x v="0"/>
    <x v="10"/>
    <x v="1"/>
    <x v="19"/>
    <x v="19"/>
  </r>
  <r>
    <x v="16"/>
    <x v="19"/>
    <x v="27"/>
    <x v="1"/>
    <x v="20"/>
    <x v="27"/>
    <x v="27"/>
    <x v="27"/>
    <x v="27"/>
    <x v="0"/>
    <x v="441"/>
    <x v="447"/>
    <x v="383"/>
    <x v="281"/>
    <x v="114"/>
    <x v="419"/>
    <x v="38"/>
    <x v="1"/>
    <x v="20"/>
    <x v="9"/>
    <x v="2"/>
    <x v="58"/>
    <x v="37"/>
    <x v="0"/>
    <x v="0"/>
    <x v="11"/>
    <x v="1"/>
    <x v="20"/>
    <x v="20"/>
  </r>
  <r>
    <x v="16"/>
    <x v="20"/>
    <x v="28"/>
    <x v="1"/>
    <x v="21"/>
    <x v="28"/>
    <x v="28"/>
    <x v="28"/>
    <x v="28"/>
    <x v="0"/>
    <x v="442"/>
    <x v="448"/>
    <x v="357"/>
    <x v="282"/>
    <x v="10"/>
    <x v="227"/>
    <x v="105"/>
    <x v="0"/>
    <x v="98"/>
    <x v="50"/>
    <x v="2"/>
    <x v="43"/>
    <x v="288"/>
    <x v="0"/>
    <x v="0"/>
    <x v="2"/>
    <x v="1"/>
    <x v="21"/>
    <x v="21"/>
  </r>
  <r>
    <x v="16"/>
    <x v="18"/>
    <x v="29"/>
    <x v="2"/>
    <x v="19"/>
    <x v="29"/>
    <x v="29"/>
    <x v="29"/>
    <x v="29"/>
    <x v="0"/>
    <x v="443"/>
    <x v="449"/>
    <x v="384"/>
    <x v="169"/>
    <x v="67"/>
    <x v="420"/>
    <x v="44"/>
    <x v="1"/>
    <x v="58"/>
    <x v="66"/>
    <x v="4"/>
    <x v="238"/>
    <x v="289"/>
    <x v="0"/>
    <x v="0"/>
    <x v="18"/>
    <x v="1"/>
    <x v="19"/>
    <x v="19"/>
  </r>
  <r>
    <x v="16"/>
    <x v="16"/>
    <x v="30"/>
    <x v="2"/>
    <x v="17"/>
    <x v="30"/>
    <x v="30"/>
    <x v="30"/>
    <x v="30"/>
    <x v="0"/>
    <x v="444"/>
    <x v="450"/>
    <x v="35"/>
    <x v="283"/>
    <x v="111"/>
    <x v="421"/>
    <x v="163"/>
    <x v="0"/>
    <x v="71"/>
    <x v="83"/>
    <x v="3"/>
    <x v="177"/>
    <x v="290"/>
    <x v="0"/>
    <x v="0"/>
    <x v="11"/>
    <x v="1"/>
    <x v="17"/>
    <x v="17"/>
  </r>
  <r>
    <x v="16"/>
    <x v="21"/>
    <x v="31"/>
    <x v="1"/>
    <x v="22"/>
    <x v="31"/>
    <x v="31"/>
    <x v="31"/>
    <x v="31"/>
    <x v="0"/>
    <x v="445"/>
    <x v="451"/>
    <x v="385"/>
    <x v="268"/>
    <x v="10"/>
    <x v="422"/>
    <x v="150"/>
    <x v="5"/>
    <x v="26"/>
    <x v="84"/>
    <x v="6"/>
    <x v="239"/>
    <x v="238"/>
    <x v="1"/>
    <x v="4"/>
    <x v="11"/>
    <x v="3"/>
    <x v="22"/>
    <x v="22"/>
  </r>
  <r>
    <x v="16"/>
    <x v="23"/>
    <x v="33"/>
    <x v="1"/>
    <x v="24"/>
    <x v="33"/>
    <x v="33"/>
    <x v="33"/>
    <x v="33"/>
    <x v="0"/>
    <x v="446"/>
    <x v="452"/>
    <x v="386"/>
    <x v="284"/>
    <x v="60"/>
    <x v="423"/>
    <x v="93"/>
    <x v="1"/>
    <x v="27"/>
    <x v="27"/>
    <x v="3"/>
    <x v="67"/>
    <x v="271"/>
    <x v="0"/>
    <x v="0"/>
    <x v="11"/>
    <x v="1"/>
    <x v="24"/>
    <x v="24"/>
  </r>
  <r>
    <x v="16"/>
    <x v="24"/>
    <x v="34"/>
    <x v="1"/>
    <x v="25"/>
    <x v="34"/>
    <x v="34"/>
    <x v="34"/>
    <x v="34"/>
    <x v="0"/>
    <x v="112"/>
    <x v="453"/>
    <x v="387"/>
    <x v="83"/>
    <x v="69"/>
    <x v="424"/>
    <x v="0"/>
    <x v="3"/>
    <x v="33"/>
    <x v="37"/>
    <x v="4"/>
    <x v="226"/>
    <x v="291"/>
    <x v="0"/>
    <x v="0"/>
    <x v="18"/>
    <x v="1"/>
    <x v="25"/>
    <x v="25"/>
  </r>
  <r>
    <x v="16"/>
    <x v="25"/>
    <x v="35"/>
    <x v="1"/>
    <x v="26"/>
    <x v="35"/>
    <x v="35"/>
    <x v="35"/>
    <x v="35"/>
    <x v="0"/>
    <x v="447"/>
    <x v="454"/>
    <x v="388"/>
    <x v="285"/>
    <x v="104"/>
    <x v="425"/>
    <x v="55"/>
    <x v="0"/>
    <x v="60"/>
    <x v="22"/>
    <x v="2"/>
    <x v="80"/>
    <x v="28"/>
    <x v="0"/>
    <x v="0"/>
    <x v="18"/>
    <x v="1"/>
    <x v="26"/>
    <x v="26"/>
  </r>
  <r>
    <x v="16"/>
    <x v="0"/>
    <x v="36"/>
    <x v="2"/>
    <x v="0"/>
    <x v="36"/>
    <x v="36"/>
    <x v="36"/>
    <x v="36"/>
    <x v="0"/>
    <x v="448"/>
    <x v="455"/>
    <x v="389"/>
    <x v="107"/>
    <x v="115"/>
    <x v="426"/>
    <x v="90"/>
    <x v="1"/>
    <x v="84"/>
    <x v="36"/>
    <x v="4"/>
    <x v="240"/>
    <x v="210"/>
    <x v="0"/>
    <x v="0"/>
    <x v="3"/>
    <x v="8"/>
    <x v="0"/>
    <x v="0"/>
  </r>
  <r>
    <x v="16"/>
    <x v="21"/>
    <x v="37"/>
    <x v="2"/>
    <x v="22"/>
    <x v="37"/>
    <x v="37"/>
    <x v="37"/>
    <x v="37"/>
    <x v="0"/>
    <x v="449"/>
    <x v="456"/>
    <x v="390"/>
    <x v="141"/>
    <x v="47"/>
    <x v="427"/>
    <x v="164"/>
    <x v="4"/>
    <x v="110"/>
    <x v="26"/>
    <x v="4"/>
    <x v="241"/>
    <x v="82"/>
    <x v="0"/>
    <x v="0"/>
    <x v="20"/>
    <x v="3"/>
    <x v="22"/>
    <x v="22"/>
  </r>
  <r>
    <x v="16"/>
    <x v="26"/>
    <x v="38"/>
    <x v="1"/>
    <x v="27"/>
    <x v="38"/>
    <x v="38"/>
    <x v="38"/>
    <x v="38"/>
    <x v="0"/>
    <x v="450"/>
    <x v="457"/>
    <x v="259"/>
    <x v="286"/>
    <x v="69"/>
    <x v="428"/>
    <x v="24"/>
    <x v="0"/>
    <x v="35"/>
    <x v="51"/>
    <x v="2"/>
    <x v="93"/>
    <x v="99"/>
    <x v="0"/>
    <x v="0"/>
    <x v="0"/>
    <x v="1"/>
    <x v="27"/>
    <x v="27"/>
  </r>
  <r>
    <x v="16"/>
    <x v="27"/>
    <x v="39"/>
    <x v="1"/>
    <x v="28"/>
    <x v="39"/>
    <x v="39"/>
    <x v="39"/>
    <x v="39"/>
    <x v="0"/>
    <x v="451"/>
    <x v="458"/>
    <x v="391"/>
    <x v="287"/>
    <x v="116"/>
    <x v="429"/>
    <x v="152"/>
    <x v="0"/>
    <x v="59"/>
    <x v="33"/>
    <x v="1"/>
    <x v="75"/>
    <x v="292"/>
    <x v="0"/>
    <x v="0"/>
    <x v="21"/>
    <x v="9"/>
    <x v="28"/>
    <x v="28"/>
  </r>
  <r>
    <x v="16"/>
    <x v="28"/>
    <x v="40"/>
    <x v="1"/>
    <x v="29"/>
    <x v="40"/>
    <x v="40"/>
    <x v="40"/>
    <x v="40"/>
    <x v="0"/>
    <x v="452"/>
    <x v="459"/>
    <x v="392"/>
    <x v="288"/>
    <x v="21"/>
    <x v="430"/>
    <x v="103"/>
    <x v="0"/>
    <x v="77"/>
    <x v="2"/>
    <x v="2"/>
    <x v="136"/>
    <x v="98"/>
    <x v="0"/>
    <x v="0"/>
    <x v="0"/>
    <x v="1"/>
    <x v="29"/>
    <x v="29"/>
  </r>
  <r>
    <x v="16"/>
    <x v="29"/>
    <x v="41"/>
    <x v="1"/>
    <x v="30"/>
    <x v="41"/>
    <x v="41"/>
    <x v="41"/>
    <x v="41"/>
    <x v="0"/>
    <x v="453"/>
    <x v="460"/>
    <x v="393"/>
    <x v="269"/>
    <x v="76"/>
    <x v="431"/>
    <x v="47"/>
    <x v="0"/>
    <x v="67"/>
    <x v="36"/>
    <x v="4"/>
    <x v="203"/>
    <x v="96"/>
    <x v="0"/>
    <x v="0"/>
    <x v="3"/>
    <x v="1"/>
    <x v="30"/>
    <x v="30"/>
  </r>
  <r>
    <x v="16"/>
    <x v="30"/>
    <x v="42"/>
    <x v="1"/>
    <x v="31"/>
    <x v="42"/>
    <x v="42"/>
    <x v="42"/>
    <x v="42"/>
    <x v="0"/>
    <x v="454"/>
    <x v="461"/>
    <x v="394"/>
    <x v="114"/>
    <x v="68"/>
    <x v="432"/>
    <x v="39"/>
    <x v="1"/>
    <x v="98"/>
    <x v="0"/>
    <x v="2"/>
    <x v="242"/>
    <x v="274"/>
    <x v="0"/>
    <x v="0"/>
    <x v="0"/>
    <x v="1"/>
    <x v="31"/>
    <x v="31"/>
  </r>
  <r>
    <x v="17"/>
    <x v="0"/>
    <x v="0"/>
    <x v="0"/>
    <x v="0"/>
    <x v="0"/>
    <x v="0"/>
    <x v="0"/>
    <x v="0"/>
    <x v="0"/>
    <x v="455"/>
    <x v="462"/>
    <x v="395"/>
    <x v="248"/>
    <x v="57"/>
    <x v="433"/>
    <x v="12"/>
    <x v="0"/>
    <x v="33"/>
    <x v="2"/>
    <x v="1"/>
    <x v="226"/>
    <x v="293"/>
    <x v="0"/>
    <x v="0"/>
    <x v="11"/>
    <x v="1"/>
    <x v="0"/>
    <x v="0"/>
  </r>
  <r>
    <x v="17"/>
    <x v="1"/>
    <x v="1"/>
    <x v="1"/>
    <x v="1"/>
    <x v="1"/>
    <x v="1"/>
    <x v="1"/>
    <x v="1"/>
    <x v="0"/>
    <x v="456"/>
    <x v="463"/>
    <x v="396"/>
    <x v="289"/>
    <x v="116"/>
    <x v="434"/>
    <x v="146"/>
    <x v="5"/>
    <x v="67"/>
    <x v="44"/>
    <x v="4"/>
    <x v="243"/>
    <x v="21"/>
    <x v="0"/>
    <x v="0"/>
    <x v="10"/>
    <x v="1"/>
    <x v="1"/>
    <x v="1"/>
  </r>
  <r>
    <x v="17"/>
    <x v="0"/>
    <x v="3"/>
    <x v="1"/>
    <x v="0"/>
    <x v="3"/>
    <x v="3"/>
    <x v="3"/>
    <x v="3"/>
    <x v="0"/>
    <x v="457"/>
    <x v="464"/>
    <x v="397"/>
    <x v="205"/>
    <x v="109"/>
    <x v="435"/>
    <x v="17"/>
    <x v="0"/>
    <x v="27"/>
    <x v="37"/>
    <x v="2"/>
    <x v="127"/>
    <x v="189"/>
    <x v="0"/>
    <x v="0"/>
    <x v="13"/>
    <x v="1"/>
    <x v="0"/>
    <x v="0"/>
  </r>
  <r>
    <x v="17"/>
    <x v="3"/>
    <x v="4"/>
    <x v="1"/>
    <x v="3"/>
    <x v="4"/>
    <x v="4"/>
    <x v="4"/>
    <x v="4"/>
    <x v="0"/>
    <x v="458"/>
    <x v="465"/>
    <x v="257"/>
    <x v="158"/>
    <x v="55"/>
    <x v="436"/>
    <x v="57"/>
    <x v="1"/>
    <x v="41"/>
    <x v="0"/>
    <x v="3"/>
    <x v="68"/>
    <x v="104"/>
    <x v="0"/>
    <x v="0"/>
    <x v="8"/>
    <x v="2"/>
    <x v="3"/>
    <x v="3"/>
  </r>
  <r>
    <x v="17"/>
    <x v="3"/>
    <x v="7"/>
    <x v="2"/>
    <x v="3"/>
    <x v="7"/>
    <x v="7"/>
    <x v="7"/>
    <x v="7"/>
    <x v="0"/>
    <x v="459"/>
    <x v="466"/>
    <x v="398"/>
    <x v="99"/>
    <x v="17"/>
    <x v="437"/>
    <x v="19"/>
    <x v="1"/>
    <x v="7"/>
    <x v="50"/>
    <x v="4"/>
    <x v="244"/>
    <x v="283"/>
    <x v="0"/>
    <x v="0"/>
    <x v="10"/>
    <x v="11"/>
    <x v="3"/>
    <x v="3"/>
  </r>
  <r>
    <x v="17"/>
    <x v="6"/>
    <x v="8"/>
    <x v="2"/>
    <x v="6"/>
    <x v="8"/>
    <x v="8"/>
    <x v="8"/>
    <x v="8"/>
    <x v="0"/>
    <x v="460"/>
    <x v="467"/>
    <x v="399"/>
    <x v="290"/>
    <x v="99"/>
    <x v="438"/>
    <x v="127"/>
    <x v="0"/>
    <x v="111"/>
    <x v="70"/>
    <x v="1"/>
    <x v="73"/>
    <x v="294"/>
    <x v="0"/>
    <x v="0"/>
    <x v="1"/>
    <x v="3"/>
    <x v="6"/>
    <x v="6"/>
  </r>
  <r>
    <x v="17"/>
    <x v="11"/>
    <x v="13"/>
    <x v="1"/>
    <x v="11"/>
    <x v="13"/>
    <x v="13"/>
    <x v="13"/>
    <x v="13"/>
    <x v="0"/>
    <x v="461"/>
    <x v="468"/>
    <x v="94"/>
    <x v="291"/>
    <x v="11"/>
    <x v="439"/>
    <x v="91"/>
    <x v="0"/>
    <x v="88"/>
    <x v="37"/>
    <x v="2"/>
    <x v="94"/>
    <x v="98"/>
    <x v="0"/>
    <x v="0"/>
    <x v="11"/>
    <x v="1"/>
    <x v="11"/>
    <x v="11"/>
  </r>
  <r>
    <x v="17"/>
    <x v="12"/>
    <x v="15"/>
    <x v="1"/>
    <x v="12"/>
    <x v="15"/>
    <x v="15"/>
    <x v="15"/>
    <x v="15"/>
    <x v="0"/>
    <x v="462"/>
    <x v="469"/>
    <x v="400"/>
    <x v="76"/>
    <x v="85"/>
    <x v="440"/>
    <x v="101"/>
    <x v="0"/>
    <x v="44"/>
    <x v="14"/>
    <x v="1"/>
    <x v="238"/>
    <x v="226"/>
    <x v="0"/>
    <x v="0"/>
    <x v="10"/>
    <x v="16"/>
    <x v="12"/>
    <x v="12"/>
  </r>
  <r>
    <x v="17"/>
    <x v="12"/>
    <x v="17"/>
    <x v="2"/>
    <x v="12"/>
    <x v="17"/>
    <x v="17"/>
    <x v="17"/>
    <x v="17"/>
    <x v="0"/>
    <x v="463"/>
    <x v="470"/>
    <x v="401"/>
    <x v="292"/>
    <x v="13"/>
    <x v="219"/>
    <x v="165"/>
    <x v="0"/>
    <x v="112"/>
    <x v="9"/>
    <x v="6"/>
    <x v="245"/>
    <x v="38"/>
    <x v="0"/>
    <x v="0"/>
    <x v="27"/>
    <x v="21"/>
    <x v="12"/>
    <x v="12"/>
  </r>
  <r>
    <x v="17"/>
    <x v="11"/>
    <x v="18"/>
    <x v="2"/>
    <x v="11"/>
    <x v="18"/>
    <x v="18"/>
    <x v="18"/>
    <x v="18"/>
    <x v="0"/>
    <x v="464"/>
    <x v="471"/>
    <x v="402"/>
    <x v="106"/>
    <x v="13"/>
    <x v="218"/>
    <x v="90"/>
    <x v="2"/>
    <x v="58"/>
    <x v="22"/>
    <x v="4"/>
    <x v="59"/>
    <x v="51"/>
    <x v="0"/>
    <x v="0"/>
    <x v="0"/>
    <x v="1"/>
    <x v="11"/>
    <x v="11"/>
  </r>
  <r>
    <x v="17"/>
    <x v="7"/>
    <x v="20"/>
    <x v="2"/>
    <x v="7"/>
    <x v="20"/>
    <x v="20"/>
    <x v="20"/>
    <x v="20"/>
    <x v="0"/>
    <x v="465"/>
    <x v="472"/>
    <x v="403"/>
    <x v="293"/>
    <x v="23"/>
    <x v="274"/>
    <x v="166"/>
    <x v="1"/>
    <x v="113"/>
    <x v="69"/>
    <x v="6"/>
    <x v="246"/>
    <x v="295"/>
    <x v="0"/>
    <x v="0"/>
    <x v="18"/>
    <x v="0"/>
    <x v="7"/>
    <x v="7"/>
  </r>
  <r>
    <x v="17"/>
    <x v="15"/>
    <x v="22"/>
    <x v="1"/>
    <x v="15"/>
    <x v="22"/>
    <x v="22"/>
    <x v="22"/>
    <x v="22"/>
    <x v="0"/>
    <x v="466"/>
    <x v="473"/>
    <x v="404"/>
    <x v="294"/>
    <x v="51"/>
    <x v="441"/>
    <x v="53"/>
    <x v="0"/>
    <x v="65"/>
    <x v="14"/>
    <x v="4"/>
    <x v="56"/>
    <x v="48"/>
    <x v="0"/>
    <x v="0"/>
    <x v="0"/>
    <x v="1"/>
    <x v="15"/>
    <x v="15"/>
  </r>
  <r>
    <x v="17"/>
    <x v="14"/>
    <x v="23"/>
    <x v="1"/>
    <x v="16"/>
    <x v="23"/>
    <x v="23"/>
    <x v="23"/>
    <x v="23"/>
    <x v="0"/>
    <x v="467"/>
    <x v="474"/>
    <x v="405"/>
    <x v="295"/>
    <x v="50"/>
    <x v="442"/>
    <x v="73"/>
    <x v="0"/>
    <x v="110"/>
    <x v="7"/>
    <x v="5"/>
    <x v="222"/>
    <x v="246"/>
    <x v="0"/>
    <x v="0"/>
    <x v="13"/>
    <x v="0"/>
    <x v="16"/>
    <x v="16"/>
  </r>
  <r>
    <x v="17"/>
    <x v="16"/>
    <x v="24"/>
    <x v="1"/>
    <x v="17"/>
    <x v="24"/>
    <x v="24"/>
    <x v="24"/>
    <x v="24"/>
    <x v="0"/>
    <x v="468"/>
    <x v="475"/>
    <x v="406"/>
    <x v="173"/>
    <x v="34"/>
    <x v="443"/>
    <x v="8"/>
    <x v="0"/>
    <x v="78"/>
    <x v="47"/>
    <x v="6"/>
    <x v="86"/>
    <x v="296"/>
    <x v="0"/>
    <x v="0"/>
    <x v="20"/>
    <x v="1"/>
    <x v="17"/>
    <x v="17"/>
  </r>
  <r>
    <x v="17"/>
    <x v="18"/>
    <x v="26"/>
    <x v="1"/>
    <x v="19"/>
    <x v="26"/>
    <x v="26"/>
    <x v="26"/>
    <x v="26"/>
    <x v="0"/>
    <x v="469"/>
    <x v="476"/>
    <x v="407"/>
    <x v="43"/>
    <x v="43"/>
    <x v="444"/>
    <x v="167"/>
    <x v="1"/>
    <x v="19"/>
    <x v="60"/>
    <x v="2"/>
    <x v="29"/>
    <x v="136"/>
    <x v="0"/>
    <x v="0"/>
    <x v="10"/>
    <x v="3"/>
    <x v="19"/>
    <x v="19"/>
  </r>
  <r>
    <x v="17"/>
    <x v="19"/>
    <x v="27"/>
    <x v="1"/>
    <x v="20"/>
    <x v="27"/>
    <x v="27"/>
    <x v="27"/>
    <x v="27"/>
    <x v="0"/>
    <x v="470"/>
    <x v="477"/>
    <x v="408"/>
    <x v="296"/>
    <x v="114"/>
    <x v="445"/>
    <x v="111"/>
    <x v="3"/>
    <x v="36"/>
    <x v="60"/>
    <x v="0"/>
    <x v="113"/>
    <x v="297"/>
    <x v="0"/>
    <x v="0"/>
    <x v="20"/>
    <x v="1"/>
    <x v="20"/>
    <x v="20"/>
  </r>
  <r>
    <x v="17"/>
    <x v="20"/>
    <x v="28"/>
    <x v="1"/>
    <x v="21"/>
    <x v="28"/>
    <x v="28"/>
    <x v="28"/>
    <x v="28"/>
    <x v="0"/>
    <x v="471"/>
    <x v="478"/>
    <x v="409"/>
    <x v="246"/>
    <x v="5"/>
    <x v="446"/>
    <x v="24"/>
    <x v="0"/>
    <x v="0"/>
    <x v="27"/>
    <x v="2"/>
    <x v="154"/>
    <x v="298"/>
    <x v="0"/>
    <x v="0"/>
    <x v="0"/>
    <x v="1"/>
    <x v="21"/>
    <x v="21"/>
  </r>
  <r>
    <x v="17"/>
    <x v="18"/>
    <x v="29"/>
    <x v="2"/>
    <x v="19"/>
    <x v="29"/>
    <x v="29"/>
    <x v="29"/>
    <x v="29"/>
    <x v="0"/>
    <x v="472"/>
    <x v="479"/>
    <x v="209"/>
    <x v="297"/>
    <x v="90"/>
    <x v="447"/>
    <x v="168"/>
    <x v="1"/>
    <x v="90"/>
    <x v="15"/>
    <x v="4"/>
    <x v="88"/>
    <x v="299"/>
    <x v="0"/>
    <x v="0"/>
    <x v="0"/>
    <x v="1"/>
    <x v="19"/>
    <x v="19"/>
  </r>
  <r>
    <x v="17"/>
    <x v="16"/>
    <x v="30"/>
    <x v="2"/>
    <x v="17"/>
    <x v="30"/>
    <x v="30"/>
    <x v="30"/>
    <x v="30"/>
    <x v="0"/>
    <x v="473"/>
    <x v="480"/>
    <x v="410"/>
    <x v="25"/>
    <x v="48"/>
    <x v="448"/>
    <x v="84"/>
    <x v="1"/>
    <x v="94"/>
    <x v="40"/>
    <x v="1"/>
    <x v="85"/>
    <x v="88"/>
    <x v="0"/>
    <x v="0"/>
    <x v="11"/>
    <x v="1"/>
    <x v="17"/>
    <x v="17"/>
  </r>
  <r>
    <x v="17"/>
    <x v="21"/>
    <x v="31"/>
    <x v="1"/>
    <x v="22"/>
    <x v="31"/>
    <x v="31"/>
    <x v="31"/>
    <x v="31"/>
    <x v="0"/>
    <x v="474"/>
    <x v="481"/>
    <x v="411"/>
    <x v="210"/>
    <x v="10"/>
    <x v="449"/>
    <x v="95"/>
    <x v="4"/>
    <x v="104"/>
    <x v="40"/>
    <x v="1"/>
    <x v="247"/>
    <x v="300"/>
    <x v="0"/>
    <x v="0"/>
    <x v="28"/>
    <x v="3"/>
    <x v="22"/>
    <x v="22"/>
  </r>
  <r>
    <x v="17"/>
    <x v="23"/>
    <x v="33"/>
    <x v="1"/>
    <x v="24"/>
    <x v="33"/>
    <x v="33"/>
    <x v="33"/>
    <x v="33"/>
    <x v="0"/>
    <x v="72"/>
    <x v="482"/>
    <x v="412"/>
    <x v="298"/>
    <x v="101"/>
    <x v="450"/>
    <x v="169"/>
    <x v="4"/>
    <x v="27"/>
    <x v="4"/>
    <x v="1"/>
    <x v="30"/>
    <x v="301"/>
    <x v="0"/>
    <x v="0"/>
    <x v="2"/>
    <x v="1"/>
    <x v="24"/>
    <x v="24"/>
  </r>
  <r>
    <x v="17"/>
    <x v="24"/>
    <x v="34"/>
    <x v="1"/>
    <x v="25"/>
    <x v="34"/>
    <x v="34"/>
    <x v="34"/>
    <x v="34"/>
    <x v="0"/>
    <x v="475"/>
    <x v="483"/>
    <x v="413"/>
    <x v="299"/>
    <x v="69"/>
    <x v="451"/>
    <x v="12"/>
    <x v="4"/>
    <x v="29"/>
    <x v="37"/>
    <x v="3"/>
    <x v="128"/>
    <x v="302"/>
    <x v="0"/>
    <x v="0"/>
    <x v="2"/>
    <x v="1"/>
    <x v="25"/>
    <x v="25"/>
  </r>
  <r>
    <x v="17"/>
    <x v="25"/>
    <x v="35"/>
    <x v="1"/>
    <x v="26"/>
    <x v="35"/>
    <x v="35"/>
    <x v="35"/>
    <x v="35"/>
    <x v="0"/>
    <x v="476"/>
    <x v="484"/>
    <x v="414"/>
    <x v="42"/>
    <x v="104"/>
    <x v="452"/>
    <x v="107"/>
    <x v="1"/>
    <x v="78"/>
    <x v="4"/>
    <x v="1"/>
    <x v="137"/>
    <x v="303"/>
    <x v="0"/>
    <x v="0"/>
    <x v="6"/>
    <x v="1"/>
    <x v="26"/>
    <x v="26"/>
  </r>
  <r>
    <x v="17"/>
    <x v="0"/>
    <x v="36"/>
    <x v="2"/>
    <x v="0"/>
    <x v="36"/>
    <x v="36"/>
    <x v="36"/>
    <x v="36"/>
    <x v="0"/>
    <x v="477"/>
    <x v="485"/>
    <x v="415"/>
    <x v="126"/>
    <x v="117"/>
    <x v="453"/>
    <x v="38"/>
    <x v="0"/>
    <x v="36"/>
    <x v="17"/>
    <x v="2"/>
    <x v="93"/>
    <x v="304"/>
    <x v="0"/>
    <x v="0"/>
    <x v="2"/>
    <x v="17"/>
    <x v="0"/>
    <x v="0"/>
  </r>
  <r>
    <x v="17"/>
    <x v="21"/>
    <x v="37"/>
    <x v="2"/>
    <x v="22"/>
    <x v="37"/>
    <x v="37"/>
    <x v="37"/>
    <x v="37"/>
    <x v="0"/>
    <x v="478"/>
    <x v="486"/>
    <x v="85"/>
    <x v="272"/>
    <x v="47"/>
    <x v="454"/>
    <x v="170"/>
    <x v="1"/>
    <x v="114"/>
    <x v="85"/>
    <x v="4"/>
    <x v="248"/>
    <x v="62"/>
    <x v="0"/>
    <x v="0"/>
    <x v="27"/>
    <x v="16"/>
    <x v="22"/>
    <x v="22"/>
  </r>
  <r>
    <x v="17"/>
    <x v="26"/>
    <x v="38"/>
    <x v="1"/>
    <x v="27"/>
    <x v="38"/>
    <x v="38"/>
    <x v="38"/>
    <x v="38"/>
    <x v="0"/>
    <x v="479"/>
    <x v="487"/>
    <x v="416"/>
    <x v="300"/>
    <x v="101"/>
    <x v="455"/>
    <x v="48"/>
    <x v="0"/>
    <x v="65"/>
    <x v="51"/>
    <x v="1"/>
    <x v="125"/>
    <x v="305"/>
    <x v="0"/>
    <x v="0"/>
    <x v="2"/>
    <x v="3"/>
    <x v="27"/>
    <x v="27"/>
  </r>
  <r>
    <x v="17"/>
    <x v="27"/>
    <x v="39"/>
    <x v="1"/>
    <x v="28"/>
    <x v="39"/>
    <x v="39"/>
    <x v="39"/>
    <x v="39"/>
    <x v="0"/>
    <x v="480"/>
    <x v="488"/>
    <x v="417"/>
    <x v="301"/>
    <x v="118"/>
    <x v="456"/>
    <x v="56"/>
    <x v="4"/>
    <x v="12"/>
    <x v="29"/>
    <x v="3"/>
    <x v="53"/>
    <x v="306"/>
    <x v="0"/>
    <x v="0"/>
    <x v="2"/>
    <x v="4"/>
    <x v="28"/>
    <x v="28"/>
  </r>
  <r>
    <x v="17"/>
    <x v="28"/>
    <x v="40"/>
    <x v="1"/>
    <x v="29"/>
    <x v="40"/>
    <x v="40"/>
    <x v="40"/>
    <x v="40"/>
    <x v="0"/>
    <x v="481"/>
    <x v="489"/>
    <x v="418"/>
    <x v="258"/>
    <x v="21"/>
    <x v="457"/>
    <x v="21"/>
    <x v="0"/>
    <x v="77"/>
    <x v="17"/>
    <x v="2"/>
    <x v="164"/>
    <x v="307"/>
    <x v="0"/>
    <x v="0"/>
    <x v="0"/>
    <x v="3"/>
    <x v="29"/>
    <x v="29"/>
  </r>
  <r>
    <x v="17"/>
    <x v="29"/>
    <x v="41"/>
    <x v="1"/>
    <x v="30"/>
    <x v="41"/>
    <x v="41"/>
    <x v="41"/>
    <x v="41"/>
    <x v="0"/>
    <x v="482"/>
    <x v="490"/>
    <x v="419"/>
    <x v="183"/>
    <x v="69"/>
    <x v="458"/>
    <x v="57"/>
    <x v="0"/>
    <x v="20"/>
    <x v="37"/>
    <x v="3"/>
    <x v="31"/>
    <x v="231"/>
    <x v="0"/>
    <x v="0"/>
    <x v="3"/>
    <x v="1"/>
    <x v="30"/>
    <x v="30"/>
  </r>
  <r>
    <x v="17"/>
    <x v="30"/>
    <x v="42"/>
    <x v="1"/>
    <x v="31"/>
    <x v="42"/>
    <x v="42"/>
    <x v="42"/>
    <x v="42"/>
    <x v="0"/>
    <x v="483"/>
    <x v="491"/>
    <x v="420"/>
    <x v="230"/>
    <x v="56"/>
    <x v="459"/>
    <x v="39"/>
    <x v="1"/>
    <x v="21"/>
    <x v="2"/>
    <x v="2"/>
    <x v="176"/>
    <x v="308"/>
    <x v="0"/>
    <x v="0"/>
    <x v="2"/>
    <x v="1"/>
    <x v="31"/>
    <x v="31"/>
  </r>
  <r>
    <x v="18"/>
    <x v="0"/>
    <x v="0"/>
    <x v="0"/>
    <x v="0"/>
    <x v="0"/>
    <x v="0"/>
    <x v="0"/>
    <x v="0"/>
    <x v="0"/>
    <x v="484"/>
    <x v="492"/>
    <x v="421"/>
    <x v="302"/>
    <x v="57"/>
    <x v="15"/>
    <x v="21"/>
    <x v="1"/>
    <x v="65"/>
    <x v="2"/>
    <x v="1"/>
    <x v="249"/>
    <x v="309"/>
    <x v="0"/>
    <x v="0"/>
    <x v="0"/>
    <x v="0"/>
    <x v="0"/>
    <x v="0"/>
  </r>
  <r>
    <x v="18"/>
    <x v="1"/>
    <x v="1"/>
    <x v="1"/>
    <x v="1"/>
    <x v="1"/>
    <x v="1"/>
    <x v="1"/>
    <x v="1"/>
    <x v="0"/>
    <x v="485"/>
    <x v="493"/>
    <x v="422"/>
    <x v="62"/>
    <x v="114"/>
    <x v="460"/>
    <x v="91"/>
    <x v="2"/>
    <x v="0"/>
    <x v="82"/>
    <x v="2"/>
    <x v="146"/>
    <x v="310"/>
    <x v="0"/>
    <x v="0"/>
    <x v="9"/>
    <x v="1"/>
    <x v="1"/>
    <x v="1"/>
  </r>
  <r>
    <x v="18"/>
    <x v="0"/>
    <x v="3"/>
    <x v="1"/>
    <x v="0"/>
    <x v="3"/>
    <x v="3"/>
    <x v="3"/>
    <x v="3"/>
    <x v="0"/>
    <x v="486"/>
    <x v="494"/>
    <x v="91"/>
    <x v="9"/>
    <x v="32"/>
    <x v="228"/>
    <x v="29"/>
    <x v="0"/>
    <x v="88"/>
    <x v="17"/>
    <x v="0"/>
    <x v="127"/>
    <x v="311"/>
    <x v="0"/>
    <x v="0"/>
    <x v="10"/>
    <x v="1"/>
    <x v="0"/>
    <x v="0"/>
  </r>
  <r>
    <x v="18"/>
    <x v="3"/>
    <x v="4"/>
    <x v="1"/>
    <x v="3"/>
    <x v="4"/>
    <x v="4"/>
    <x v="4"/>
    <x v="4"/>
    <x v="0"/>
    <x v="487"/>
    <x v="495"/>
    <x v="423"/>
    <x v="210"/>
    <x v="33"/>
    <x v="461"/>
    <x v="55"/>
    <x v="1"/>
    <x v="51"/>
    <x v="14"/>
    <x v="3"/>
    <x v="39"/>
    <x v="116"/>
    <x v="0"/>
    <x v="0"/>
    <x v="3"/>
    <x v="1"/>
    <x v="3"/>
    <x v="3"/>
  </r>
  <r>
    <x v="18"/>
    <x v="3"/>
    <x v="7"/>
    <x v="2"/>
    <x v="3"/>
    <x v="7"/>
    <x v="7"/>
    <x v="7"/>
    <x v="7"/>
    <x v="0"/>
    <x v="488"/>
    <x v="496"/>
    <x v="69"/>
    <x v="303"/>
    <x v="84"/>
    <x v="462"/>
    <x v="36"/>
    <x v="1"/>
    <x v="40"/>
    <x v="17"/>
    <x v="4"/>
    <x v="141"/>
    <x v="312"/>
    <x v="0"/>
    <x v="0"/>
    <x v="0"/>
    <x v="1"/>
    <x v="3"/>
    <x v="3"/>
  </r>
  <r>
    <x v="18"/>
    <x v="6"/>
    <x v="8"/>
    <x v="2"/>
    <x v="6"/>
    <x v="8"/>
    <x v="8"/>
    <x v="8"/>
    <x v="8"/>
    <x v="0"/>
    <x v="489"/>
    <x v="497"/>
    <x v="347"/>
    <x v="304"/>
    <x v="8"/>
    <x v="463"/>
    <x v="128"/>
    <x v="1"/>
    <x v="108"/>
    <x v="59"/>
    <x v="0"/>
    <x v="250"/>
    <x v="313"/>
    <x v="0"/>
    <x v="0"/>
    <x v="10"/>
    <x v="0"/>
    <x v="6"/>
    <x v="6"/>
  </r>
  <r>
    <x v="18"/>
    <x v="11"/>
    <x v="13"/>
    <x v="1"/>
    <x v="11"/>
    <x v="13"/>
    <x v="13"/>
    <x v="13"/>
    <x v="13"/>
    <x v="0"/>
    <x v="490"/>
    <x v="498"/>
    <x v="283"/>
    <x v="235"/>
    <x v="11"/>
    <x v="464"/>
    <x v="68"/>
    <x v="0"/>
    <x v="58"/>
    <x v="36"/>
    <x v="2"/>
    <x v="154"/>
    <x v="151"/>
    <x v="0"/>
    <x v="0"/>
    <x v="7"/>
    <x v="1"/>
    <x v="11"/>
    <x v="11"/>
  </r>
  <r>
    <x v="18"/>
    <x v="12"/>
    <x v="15"/>
    <x v="1"/>
    <x v="12"/>
    <x v="15"/>
    <x v="15"/>
    <x v="15"/>
    <x v="15"/>
    <x v="0"/>
    <x v="491"/>
    <x v="439"/>
    <x v="424"/>
    <x v="305"/>
    <x v="68"/>
    <x v="269"/>
    <x v="33"/>
    <x v="0"/>
    <x v="96"/>
    <x v="36"/>
    <x v="2"/>
    <x v="42"/>
    <x v="216"/>
    <x v="0"/>
    <x v="0"/>
    <x v="10"/>
    <x v="3"/>
    <x v="12"/>
    <x v="12"/>
  </r>
  <r>
    <x v="18"/>
    <x v="12"/>
    <x v="17"/>
    <x v="2"/>
    <x v="12"/>
    <x v="17"/>
    <x v="17"/>
    <x v="17"/>
    <x v="17"/>
    <x v="0"/>
    <x v="492"/>
    <x v="499"/>
    <x v="425"/>
    <x v="165"/>
    <x v="32"/>
    <x v="465"/>
    <x v="170"/>
    <x v="0"/>
    <x v="115"/>
    <x v="9"/>
    <x v="6"/>
    <x v="251"/>
    <x v="38"/>
    <x v="0"/>
    <x v="0"/>
    <x v="5"/>
    <x v="17"/>
    <x v="12"/>
    <x v="12"/>
  </r>
  <r>
    <x v="18"/>
    <x v="11"/>
    <x v="18"/>
    <x v="2"/>
    <x v="11"/>
    <x v="18"/>
    <x v="18"/>
    <x v="18"/>
    <x v="18"/>
    <x v="0"/>
    <x v="493"/>
    <x v="500"/>
    <x v="426"/>
    <x v="306"/>
    <x v="46"/>
    <x v="21"/>
    <x v="3"/>
    <x v="1"/>
    <x v="19"/>
    <x v="4"/>
    <x v="2"/>
    <x v="125"/>
    <x v="314"/>
    <x v="0"/>
    <x v="0"/>
    <x v="2"/>
    <x v="1"/>
    <x v="11"/>
    <x v="11"/>
  </r>
  <r>
    <x v="18"/>
    <x v="7"/>
    <x v="20"/>
    <x v="2"/>
    <x v="7"/>
    <x v="20"/>
    <x v="20"/>
    <x v="20"/>
    <x v="20"/>
    <x v="0"/>
    <x v="494"/>
    <x v="501"/>
    <x v="427"/>
    <x v="1"/>
    <x v="1"/>
    <x v="466"/>
    <x v="95"/>
    <x v="2"/>
    <x v="116"/>
    <x v="30"/>
    <x v="11"/>
    <x v="252"/>
    <x v="315"/>
    <x v="0"/>
    <x v="0"/>
    <x v="13"/>
    <x v="0"/>
    <x v="7"/>
    <x v="7"/>
  </r>
  <r>
    <x v="18"/>
    <x v="15"/>
    <x v="22"/>
    <x v="1"/>
    <x v="15"/>
    <x v="22"/>
    <x v="22"/>
    <x v="22"/>
    <x v="22"/>
    <x v="0"/>
    <x v="239"/>
    <x v="502"/>
    <x v="428"/>
    <x v="307"/>
    <x v="60"/>
    <x v="332"/>
    <x v="118"/>
    <x v="0"/>
    <x v="18"/>
    <x v="17"/>
    <x v="2"/>
    <x v="249"/>
    <x v="316"/>
    <x v="0"/>
    <x v="0"/>
    <x v="0"/>
    <x v="1"/>
    <x v="15"/>
    <x v="15"/>
  </r>
  <r>
    <x v="18"/>
    <x v="14"/>
    <x v="23"/>
    <x v="1"/>
    <x v="16"/>
    <x v="23"/>
    <x v="23"/>
    <x v="23"/>
    <x v="23"/>
    <x v="0"/>
    <x v="495"/>
    <x v="503"/>
    <x v="429"/>
    <x v="197"/>
    <x v="50"/>
    <x v="467"/>
    <x v="171"/>
    <x v="1"/>
    <x v="117"/>
    <x v="86"/>
    <x v="6"/>
    <x v="253"/>
    <x v="224"/>
    <x v="1"/>
    <x v="5"/>
    <x v="3"/>
    <x v="1"/>
    <x v="16"/>
    <x v="16"/>
  </r>
  <r>
    <x v="18"/>
    <x v="16"/>
    <x v="24"/>
    <x v="1"/>
    <x v="17"/>
    <x v="24"/>
    <x v="24"/>
    <x v="24"/>
    <x v="24"/>
    <x v="0"/>
    <x v="496"/>
    <x v="504"/>
    <x v="430"/>
    <x v="181"/>
    <x v="11"/>
    <x v="468"/>
    <x v="66"/>
    <x v="0"/>
    <x v="11"/>
    <x v="75"/>
    <x v="8"/>
    <x v="196"/>
    <x v="317"/>
    <x v="0"/>
    <x v="0"/>
    <x v="1"/>
    <x v="1"/>
    <x v="17"/>
    <x v="17"/>
  </r>
  <r>
    <x v="18"/>
    <x v="18"/>
    <x v="26"/>
    <x v="1"/>
    <x v="19"/>
    <x v="26"/>
    <x v="26"/>
    <x v="26"/>
    <x v="26"/>
    <x v="0"/>
    <x v="497"/>
    <x v="505"/>
    <x v="431"/>
    <x v="282"/>
    <x v="43"/>
    <x v="469"/>
    <x v="151"/>
    <x v="4"/>
    <x v="1"/>
    <x v="10"/>
    <x v="4"/>
    <x v="254"/>
    <x v="145"/>
    <x v="0"/>
    <x v="0"/>
    <x v="18"/>
    <x v="0"/>
    <x v="19"/>
    <x v="19"/>
  </r>
  <r>
    <x v="18"/>
    <x v="19"/>
    <x v="27"/>
    <x v="1"/>
    <x v="20"/>
    <x v="27"/>
    <x v="27"/>
    <x v="27"/>
    <x v="27"/>
    <x v="0"/>
    <x v="382"/>
    <x v="506"/>
    <x v="432"/>
    <x v="308"/>
    <x v="114"/>
    <x v="470"/>
    <x v="57"/>
    <x v="0"/>
    <x v="51"/>
    <x v="32"/>
    <x v="1"/>
    <x v="61"/>
    <x v="216"/>
    <x v="0"/>
    <x v="0"/>
    <x v="3"/>
    <x v="1"/>
    <x v="20"/>
    <x v="20"/>
  </r>
  <r>
    <x v="18"/>
    <x v="20"/>
    <x v="28"/>
    <x v="1"/>
    <x v="21"/>
    <x v="28"/>
    <x v="28"/>
    <x v="28"/>
    <x v="28"/>
    <x v="0"/>
    <x v="498"/>
    <x v="507"/>
    <x v="433"/>
    <x v="289"/>
    <x v="31"/>
    <x v="184"/>
    <x v="81"/>
    <x v="0"/>
    <x v="0"/>
    <x v="42"/>
    <x v="3"/>
    <x v="31"/>
    <x v="39"/>
    <x v="0"/>
    <x v="0"/>
    <x v="0"/>
    <x v="2"/>
    <x v="21"/>
    <x v="21"/>
  </r>
  <r>
    <x v="18"/>
    <x v="18"/>
    <x v="29"/>
    <x v="2"/>
    <x v="19"/>
    <x v="29"/>
    <x v="29"/>
    <x v="29"/>
    <x v="29"/>
    <x v="0"/>
    <x v="499"/>
    <x v="508"/>
    <x v="97"/>
    <x v="201"/>
    <x v="18"/>
    <x v="471"/>
    <x v="172"/>
    <x v="4"/>
    <x v="26"/>
    <x v="87"/>
    <x v="4"/>
    <x v="29"/>
    <x v="211"/>
    <x v="0"/>
    <x v="0"/>
    <x v="0"/>
    <x v="1"/>
    <x v="19"/>
    <x v="19"/>
  </r>
  <r>
    <x v="18"/>
    <x v="16"/>
    <x v="30"/>
    <x v="2"/>
    <x v="17"/>
    <x v="30"/>
    <x v="30"/>
    <x v="30"/>
    <x v="30"/>
    <x v="0"/>
    <x v="500"/>
    <x v="509"/>
    <x v="215"/>
    <x v="309"/>
    <x v="48"/>
    <x v="472"/>
    <x v="149"/>
    <x v="0"/>
    <x v="85"/>
    <x v="47"/>
    <x v="4"/>
    <x v="172"/>
    <x v="239"/>
    <x v="0"/>
    <x v="0"/>
    <x v="2"/>
    <x v="1"/>
    <x v="17"/>
    <x v="17"/>
  </r>
  <r>
    <x v="18"/>
    <x v="21"/>
    <x v="31"/>
    <x v="1"/>
    <x v="22"/>
    <x v="31"/>
    <x v="31"/>
    <x v="31"/>
    <x v="31"/>
    <x v="0"/>
    <x v="501"/>
    <x v="510"/>
    <x v="434"/>
    <x v="141"/>
    <x v="5"/>
    <x v="473"/>
    <x v="173"/>
    <x v="1"/>
    <x v="48"/>
    <x v="80"/>
    <x v="3"/>
    <x v="255"/>
    <x v="173"/>
    <x v="0"/>
    <x v="0"/>
    <x v="27"/>
    <x v="2"/>
    <x v="22"/>
    <x v="22"/>
  </r>
  <r>
    <x v="18"/>
    <x v="23"/>
    <x v="33"/>
    <x v="1"/>
    <x v="24"/>
    <x v="33"/>
    <x v="33"/>
    <x v="33"/>
    <x v="33"/>
    <x v="0"/>
    <x v="502"/>
    <x v="336"/>
    <x v="435"/>
    <x v="310"/>
    <x v="105"/>
    <x v="474"/>
    <x v="152"/>
    <x v="1"/>
    <x v="1"/>
    <x v="32"/>
    <x v="4"/>
    <x v="113"/>
    <x v="297"/>
    <x v="0"/>
    <x v="0"/>
    <x v="11"/>
    <x v="1"/>
    <x v="24"/>
    <x v="24"/>
  </r>
  <r>
    <x v="18"/>
    <x v="24"/>
    <x v="34"/>
    <x v="1"/>
    <x v="25"/>
    <x v="34"/>
    <x v="34"/>
    <x v="34"/>
    <x v="34"/>
    <x v="0"/>
    <x v="482"/>
    <x v="511"/>
    <x v="436"/>
    <x v="237"/>
    <x v="108"/>
    <x v="116"/>
    <x v="20"/>
    <x v="1"/>
    <x v="13"/>
    <x v="37"/>
    <x v="2"/>
    <x v="21"/>
    <x v="318"/>
    <x v="0"/>
    <x v="0"/>
    <x v="13"/>
    <x v="1"/>
    <x v="25"/>
    <x v="25"/>
  </r>
  <r>
    <x v="18"/>
    <x v="25"/>
    <x v="35"/>
    <x v="1"/>
    <x v="26"/>
    <x v="35"/>
    <x v="35"/>
    <x v="35"/>
    <x v="35"/>
    <x v="0"/>
    <x v="503"/>
    <x v="512"/>
    <x v="437"/>
    <x v="173"/>
    <x v="57"/>
    <x v="388"/>
    <x v="11"/>
    <x v="0"/>
    <x v="34"/>
    <x v="50"/>
    <x v="5"/>
    <x v="25"/>
    <x v="224"/>
    <x v="0"/>
    <x v="0"/>
    <x v="5"/>
    <x v="1"/>
    <x v="26"/>
    <x v="26"/>
  </r>
  <r>
    <x v="18"/>
    <x v="0"/>
    <x v="36"/>
    <x v="2"/>
    <x v="0"/>
    <x v="36"/>
    <x v="36"/>
    <x v="36"/>
    <x v="36"/>
    <x v="0"/>
    <x v="504"/>
    <x v="513"/>
    <x v="438"/>
    <x v="311"/>
    <x v="119"/>
    <x v="475"/>
    <x v="19"/>
    <x v="0"/>
    <x v="90"/>
    <x v="4"/>
    <x v="1"/>
    <x v="20"/>
    <x v="29"/>
    <x v="0"/>
    <x v="0"/>
    <x v="7"/>
    <x v="8"/>
    <x v="0"/>
    <x v="0"/>
  </r>
  <r>
    <x v="18"/>
    <x v="21"/>
    <x v="37"/>
    <x v="2"/>
    <x v="22"/>
    <x v="37"/>
    <x v="37"/>
    <x v="37"/>
    <x v="37"/>
    <x v="0"/>
    <x v="505"/>
    <x v="514"/>
    <x v="439"/>
    <x v="312"/>
    <x v="88"/>
    <x v="476"/>
    <x v="174"/>
    <x v="1"/>
    <x v="24"/>
    <x v="88"/>
    <x v="6"/>
    <x v="256"/>
    <x v="319"/>
    <x v="0"/>
    <x v="0"/>
    <x v="4"/>
    <x v="15"/>
    <x v="22"/>
    <x v="22"/>
  </r>
  <r>
    <x v="18"/>
    <x v="26"/>
    <x v="38"/>
    <x v="1"/>
    <x v="27"/>
    <x v="38"/>
    <x v="38"/>
    <x v="38"/>
    <x v="38"/>
    <x v="0"/>
    <x v="506"/>
    <x v="515"/>
    <x v="440"/>
    <x v="168"/>
    <x v="116"/>
    <x v="477"/>
    <x v="82"/>
    <x v="0"/>
    <x v="18"/>
    <x v="50"/>
    <x v="4"/>
    <x v="226"/>
    <x v="320"/>
    <x v="2"/>
    <x v="6"/>
    <x v="0"/>
    <x v="1"/>
    <x v="27"/>
    <x v="27"/>
  </r>
  <r>
    <x v="18"/>
    <x v="27"/>
    <x v="39"/>
    <x v="1"/>
    <x v="28"/>
    <x v="39"/>
    <x v="39"/>
    <x v="39"/>
    <x v="39"/>
    <x v="0"/>
    <x v="507"/>
    <x v="516"/>
    <x v="441"/>
    <x v="45"/>
    <x v="118"/>
    <x v="478"/>
    <x v="58"/>
    <x v="0"/>
    <x v="40"/>
    <x v="83"/>
    <x v="2"/>
    <x v="10"/>
    <x v="270"/>
    <x v="0"/>
    <x v="0"/>
    <x v="1"/>
    <x v="22"/>
    <x v="28"/>
    <x v="28"/>
  </r>
  <r>
    <x v="18"/>
    <x v="28"/>
    <x v="40"/>
    <x v="1"/>
    <x v="29"/>
    <x v="40"/>
    <x v="40"/>
    <x v="40"/>
    <x v="40"/>
    <x v="0"/>
    <x v="508"/>
    <x v="517"/>
    <x v="418"/>
    <x v="35"/>
    <x v="6"/>
    <x v="479"/>
    <x v="103"/>
    <x v="0"/>
    <x v="46"/>
    <x v="0"/>
    <x v="2"/>
    <x v="81"/>
    <x v="205"/>
    <x v="0"/>
    <x v="0"/>
    <x v="0"/>
    <x v="1"/>
    <x v="29"/>
    <x v="29"/>
  </r>
  <r>
    <x v="18"/>
    <x v="29"/>
    <x v="41"/>
    <x v="1"/>
    <x v="30"/>
    <x v="41"/>
    <x v="41"/>
    <x v="41"/>
    <x v="41"/>
    <x v="0"/>
    <x v="507"/>
    <x v="518"/>
    <x v="442"/>
    <x v="23"/>
    <x v="108"/>
    <x v="480"/>
    <x v="81"/>
    <x v="0"/>
    <x v="0"/>
    <x v="0"/>
    <x v="3"/>
    <x v="154"/>
    <x v="211"/>
    <x v="0"/>
    <x v="0"/>
    <x v="11"/>
    <x v="0"/>
    <x v="30"/>
    <x v="30"/>
  </r>
  <r>
    <x v="18"/>
    <x v="30"/>
    <x v="42"/>
    <x v="1"/>
    <x v="31"/>
    <x v="42"/>
    <x v="42"/>
    <x v="42"/>
    <x v="42"/>
    <x v="0"/>
    <x v="509"/>
    <x v="519"/>
    <x v="443"/>
    <x v="313"/>
    <x v="13"/>
    <x v="481"/>
    <x v="92"/>
    <x v="0"/>
    <x v="18"/>
    <x v="0"/>
    <x v="2"/>
    <x v="257"/>
    <x v="240"/>
    <x v="0"/>
    <x v="0"/>
    <x v="7"/>
    <x v="1"/>
    <x v="31"/>
    <x v="31"/>
  </r>
  <r>
    <x v="19"/>
    <x v="0"/>
    <x v="0"/>
    <x v="0"/>
    <x v="0"/>
    <x v="0"/>
    <x v="0"/>
    <x v="0"/>
    <x v="0"/>
    <x v="0"/>
    <x v="510"/>
    <x v="520"/>
    <x v="333"/>
    <x v="159"/>
    <x v="57"/>
    <x v="482"/>
    <x v="102"/>
    <x v="0"/>
    <x v="65"/>
    <x v="17"/>
    <x v="3"/>
    <x v="258"/>
    <x v="321"/>
    <x v="0"/>
    <x v="0"/>
    <x v="7"/>
    <x v="1"/>
    <x v="0"/>
    <x v="0"/>
  </r>
  <r>
    <x v="19"/>
    <x v="1"/>
    <x v="1"/>
    <x v="1"/>
    <x v="1"/>
    <x v="1"/>
    <x v="1"/>
    <x v="1"/>
    <x v="1"/>
    <x v="0"/>
    <x v="511"/>
    <x v="521"/>
    <x v="444"/>
    <x v="314"/>
    <x v="114"/>
    <x v="483"/>
    <x v="146"/>
    <x v="1"/>
    <x v="1"/>
    <x v="69"/>
    <x v="4"/>
    <x v="123"/>
    <x v="74"/>
    <x v="0"/>
    <x v="0"/>
    <x v="19"/>
    <x v="1"/>
    <x v="1"/>
    <x v="1"/>
  </r>
  <r>
    <x v="19"/>
    <x v="0"/>
    <x v="3"/>
    <x v="1"/>
    <x v="0"/>
    <x v="3"/>
    <x v="3"/>
    <x v="3"/>
    <x v="3"/>
    <x v="0"/>
    <x v="512"/>
    <x v="522"/>
    <x v="363"/>
    <x v="107"/>
    <x v="15"/>
    <x v="62"/>
    <x v="20"/>
    <x v="0"/>
    <x v="11"/>
    <x v="36"/>
    <x v="4"/>
    <x v="14"/>
    <x v="322"/>
    <x v="0"/>
    <x v="0"/>
    <x v="2"/>
    <x v="1"/>
    <x v="0"/>
    <x v="0"/>
  </r>
  <r>
    <x v="19"/>
    <x v="3"/>
    <x v="4"/>
    <x v="1"/>
    <x v="3"/>
    <x v="4"/>
    <x v="4"/>
    <x v="4"/>
    <x v="4"/>
    <x v="0"/>
    <x v="513"/>
    <x v="523"/>
    <x v="445"/>
    <x v="315"/>
    <x v="30"/>
    <x v="484"/>
    <x v="11"/>
    <x v="0"/>
    <x v="25"/>
    <x v="0"/>
    <x v="1"/>
    <x v="119"/>
    <x v="60"/>
    <x v="0"/>
    <x v="0"/>
    <x v="18"/>
    <x v="8"/>
    <x v="3"/>
    <x v="3"/>
  </r>
  <r>
    <x v="19"/>
    <x v="3"/>
    <x v="7"/>
    <x v="2"/>
    <x v="3"/>
    <x v="7"/>
    <x v="7"/>
    <x v="7"/>
    <x v="7"/>
    <x v="0"/>
    <x v="514"/>
    <x v="165"/>
    <x v="446"/>
    <x v="316"/>
    <x v="84"/>
    <x v="485"/>
    <x v="90"/>
    <x v="0"/>
    <x v="74"/>
    <x v="17"/>
    <x v="3"/>
    <x v="144"/>
    <x v="58"/>
    <x v="0"/>
    <x v="0"/>
    <x v="18"/>
    <x v="1"/>
    <x v="3"/>
    <x v="3"/>
  </r>
  <r>
    <x v="19"/>
    <x v="6"/>
    <x v="8"/>
    <x v="2"/>
    <x v="6"/>
    <x v="8"/>
    <x v="8"/>
    <x v="8"/>
    <x v="8"/>
    <x v="0"/>
    <x v="515"/>
    <x v="524"/>
    <x v="447"/>
    <x v="317"/>
    <x v="115"/>
    <x v="486"/>
    <x v="175"/>
    <x v="0"/>
    <x v="118"/>
    <x v="54"/>
    <x v="6"/>
    <x v="259"/>
    <x v="323"/>
    <x v="0"/>
    <x v="0"/>
    <x v="18"/>
    <x v="0"/>
    <x v="6"/>
    <x v="6"/>
  </r>
  <r>
    <x v="19"/>
    <x v="11"/>
    <x v="13"/>
    <x v="1"/>
    <x v="11"/>
    <x v="13"/>
    <x v="13"/>
    <x v="13"/>
    <x v="13"/>
    <x v="0"/>
    <x v="516"/>
    <x v="525"/>
    <x v="448"/>
    <x v="315"/>
    <x v="71"/>
    <x v="487"/>
    <x v="53"/>
    <x v="1"/>
    <x v="51"/>
    <x v="4"/>
    <x v="2"/>
    <x v="93"/>
    <x v="313"/>
    <x v="0"/>
    <x v="0"/>
    <x v="11"/>
    <x v="1"/>
    <x v="11"/>
    <x v="11"/>
  </r>
  <r>
    <x v="19"/>
    <x v="12"/>
    <x v="15"/>
    <x v="1"/>
    <x v="12"/>
    <x v="15"/>
    <x v="15"/>
    <x v="15"/>
    <x v="15"/>
    <x v="0"/>
    <x v="517"/>
    <x v="526"/>
    <x v="110"/>
    <x v="318"/>
    <x v="68"/>
    <x v="488"/>
    <x v="44"/>
    <x v="1"/>
    <x v="44"/>
    <x v="22"/>
    <x v="3"/>
    <x v="133"/>
    <x v="324"/>
    <x v="0"/>
    <x v="0"/>
    <x v="5"/>
    <x v="8"/>
    <x v="12"/>
    <x v="12"/>
  </r>
  <r>
    <x v="19"/>
    <x v="12"/>
    <x v="17"/>
    <x v="2"/>
    <x v="12"/>
    <x v="17"/>
    <x v="17"/>
    <x v="17"/>
    <x v="17"/>
    <x v="0"/>
    <x v="518"/>
    <x v="527"/>
    <x v="449"/>
    <x v="319"/>
    <x v="27"/>
    <x v="489"/>
    <x v="176"/>
    <x v="1"/>
    <x v="119"/>
    <x v="50"/>
    <x v="0"/>
    <x v="260"/>
    <x v="219"/>
    <x v="0"/>
    <x v="0"/>
    <x v="16"/>
    <x v="14"/>
    <x v="12"/>
    <x v="12"/>
  </r>
  <r>
    <x v="19"/>
    <x v="11"/>
    <x v="18"/>
    <x v="2"/>
    <x v="11"/>
    <x v="18"/>
    <x v="18"/>
    <x v="18"/>
    <x v="18"/>
    <x v="0"/>
    <x v="519"/>
    <x v="528"/>
    <x v="450"/>
    <x v="67"/>
    <x v="85"/>
    <x v="490"/>
    <x v="24"/>
    <x v="0"/>
    <x v="88"/>
    <x v="42"/>
    <x v="3"/>
    <x v="79"/>
    <x v="325"/>
    <x v="0"/>
    <x v="0"/>
    <x v="2"/>
    <x v="1"/>
    <x v="11"/>
    <x v="11"/>
  </r>
  <r>
    <x v="19"/>
    <x v="7"/>
    <x v="20"/>
    <x v="2"/>
    <x v="7"/>
    <x v="20"/>
    <x v="20"/>
    <x v="20"/>
    <x v="20"/>
    <x v="0"/>
    <x v="520"/>
    <x v="529"/>
    <x v="451"/>
    <x v="184"/>
    <x v="24"/>
    <x v="491"/>
    <x v="177"/>
    <x v="0"/>
    <x v="120"/>
    <x v="79"/>
    <x v="0"/>
    <x v="261"/>
    <x v="326"/>
    <x v="0"/>
    <x v="0"/>
    <x v="29"/>
    <x v="1"/>
    <x v="7"/>
    <x v="7"/>
  </r>
  <r>
    <x v="19"/>
    <x v="15"/>
    <x v="22"/>
    <x v="1"/>
    <x v="15"/>
    <x v="22"/>
    <x v="22"/>
    <x v="22"/>
    <x v="22"/>
    <x v="0"/>
    <x v="521"/>
    <x v="530"/>
    <x v="85"/>
    <x v="42"/>
    <x v="60"/>
    <x v="492"/>
    <x v="31"/>
    <x v="0"/>
    <x v="64"/>
    <x v="14"/>
    <x v="4"/>
    <x v="0"/>
    <x v="327"/>
    <x v="0"/>
    <x v="0"/>
    <x v="0"/>
    <x v="1"/>
    <x v="15"/>
    <x v="15"/>
  </r>
  <r>
    <x v="19"/>
    <x v="14"/>
    <x v="23"/>
    <x v="1"/>
    <x v="16"/>
    <x v="23"/>
    <x v="23"/>
    <x v="23"/>
    <x v="23"/>
    <x v="0"/>
    <x v="522"/>
    <x v="531"/>
    <x v="452"/>
    <x v="181"/>
    <x v="50"/>
    <x v="322"/>
    <x v="84"/>
    <x v="1"/>
    <x v="120"/>
    <x v="57"/>
    <x v="3"/>
    <x v="262"/>
    <x v="255"/>
    <x v="0"/>
    <x v="0"/>
    <x v="12"/>
    <x v="0"/>
    <x v="16"/>
    <x v="16"/>
  </r>
  <r>
    <x v="19"/>
    <x v="16"/>
    <x v="24"/>
    <x v="1"/>
    <x v="17"/>
    <x v="24"/>
    <x v="24"/>
    <x v="24"/>
    <x v="24"/>
    <x v="0"/>
    <x v="523"/>
    <x v="532"/>
    <x v="332"/>
    <x v="320"/>
    <x v="50"/>
    <x v="493"/>
    <x v="126"/>
    <x v="0"/>
    <x v="35"/>
    <x v="89"/>
    <x v="1"/>
    <x v="71"/>
    <x v="50"/>
    <x v="0"/>
    <x v="0"/>
    <x v="18"/>
    <x v="1"/>
    <x v="17"/>
    <x v="17"/>
  </r>
  <r>
    <x v="19"/>
    <x v="18"/>
    <x v="26"/>
    <x v="1"/>
    <x v="19"/>
    <x v="26"/>
    <x v="26"/>
    <x v="26"/>
    <x v="26"/>
    <x v="0"/>
    <x v="524"/>
    <x v="533"/>
    <x v="453"/>
    <x v="78"/>
    <x v="43"/>
    <x v="494"/>
    <x v="178"/>
    <x v="1"/>
    <x v="88"/>
    <x v="15"/>
    <x v="2"/>
    <x v="263"/>
    <x v="287"/>
    <x v="0"/>
    <x v="0"/>
    <x v="1"/>
    <x v="1"/>
    <x v="19"/>
    <x v="19"/>
  </r>
  <r>
    <x v="19"/>
    <x v="19"/>
    <x v="27"/>
    <x v="1"/>
    <x v="20"/>
    <x v="27"/>
    <x v="27"/>
    <x v="27"/>
    <x v="27"/>
    <x v="0"/>
    <x v="525"/>
    <x v="534"/>
    <x v="454"/>
    <x v="321"/>
    <x v="120"/>
    <x v="495"/>
    <x v="53"/>
    <x v="4"/>
    <x v="67"/>
    <x v="60"/>
    <x v="1"/>
    <x v="79"/>
    <x v="268"/>
    <x v="0"/>
    <x v="0"/>
    <x v="1"/>
    <x v="1"/>
    <x v="20"/>
    <x v="20"/>
  </r>
  <r>
    <x v="19"/>
    <x v="20"/>
    <x v="28"/>
    <x v="1"/>
    <x v="21"/>
    <x v="28"/>
    <x v="28"/>
    <x v="28"/>
    <x v="28"/>
    <x v="0"/>
    <x v="526"/>
    <x v="535"/>
    <x v="455"/>
    <x v="171"/>
    <x v="31"/>
    <x v="496"/>
    <x v="112"/>
    <x v="0"/>
    <x v="11"/>
    <x v="4"/>
    <x v="1"/>
    <x v="30"/>
    <x v="240"/>
    <x v="0"/>
    <x v="0"/>
    <x v="0"/>
    <x v="0"/>
    <x v="21"/>
    <x v="21"/>
  </r>
  <r>
    <x v="19"/>
    <x v="18"/>
    <x v="29"/>
    <x v="2"/>
    <x v="19"/>
    <x v="29"/>
    <x v="29"/>
    <x v="29"/>
    <x v="29"/>
    <x v="0"/>
    <x v="527"/>
    <x v="536"/>
    <x v="456"/>
    <x v="322"/>
    <x v="121"/>
    <x v="497"/>
    <x v="179"/>
    <x v="1"/>
    <x v="37"/>
    <x v="55"/>
    <x v="3"/>
    <x v="232"/>
    <x v="205"/>
    <x v="0"/>
    <x v="0"/>
    <x v="3"/>
    <x v="0"/>
    <x v="19"/>
    <x v="19"/>
  </r>
  <r>
    <x v="19"/>
    <x v="16"/>
    <x v="30"/>
    <x v="2"/>
    <x v="17"/>
    <x v="30"/>
    <x v="30"/>
    <x v="30"/>
    <x v="30"/>
    <x v="0"/>
    <x v="528"/>
    <x v="537"/>
    <x v="457"/>
    <x v="323"/>
    <x v="4"/>
    <x v="498"/>
    <x v="180"/>
    <x v="0"/>
    <x v="104"/>
    <x v="83"/>
    <x v="4"/>
    <x v="264"/>
    <x v="207"/>
    <x v="0"/>
    <x v="0"/>
    <x v="10"/>
    <x v="1"/>
    <x v="17"/>
    <x v="17"/>
  </r>
  <r>
    <x v="19"/>
    <x v="21"/>
    <x v="31"/>
    <x v="1"/>
    <x v="22"/>
    <x v="31"/>
    <x v="31"/>
    <x v="31"/>
    <x v="31"/>
    <x v="0"/>
    <x v="529"/>
    <x v="538"/>
    <x v="458"/>
    <x v="324"/>
    <x v="5"/>
    <x v="499"/>
    <x v="72"/>
    <x v="1"/>
    <x v="82"/>
    <x v="18"/>
    <x v="1"/>
    <x v="265"/>
    <x v="216"/>
    <x v="0"/>
    <x v="0"/>
    <x v="20"/>
    <x v="1"/>
    <x v="22"/>
    <x v="22"/>
  </r>
  <r>
    <x v="19"/>
    <x v="23"/>
    <x v="33"/>
    <x v="1"/>
    <x v="24"/>
    <x v="33"/>
    <x v="33"/>
    <x v="33"/>
    <x v="33"/>
    <x v="0"/>
    <x v="530"/>
    <x v="539"/>
    <x v="459"/>
    <x v="23"/>
    <x v="101"/>
    <x v="500"/>
    <x v="19"/>
    <x v="1"/>
    <x v="13"/>
    <x v="22"/>
    <x v="1"/>
    <x v="154"/>
    <x v="328"/>
    <x v="0"/>
    <x v="0"/>
    <x v="11"/>
    <x v="1"/>
    <x v="24"/>
    <x v="24"/>
  </r>
  <r>
    <x v="19"/>
    <x v="24"/>
    <x v="34"/>
    <x v="1"/>
    <x v="25"/>
    <x v="34"/>
    <x v="34"/>
    <x v="34"/>
    <x v="34"/>
    <x v="0"/>
    <x v="531"/>
    <x v="540"/>
    <x v="139"/>
    <x v="117"/>
    <x v="69"/>
    <x v="501"/>
    <x v="82"/>
    <x v="1"/>
    <x v="60"/>
    <x v="51"/>
    <x v="0"/>
    <x v="198"/>
    <x v="329"/>
    <x v="0"/>
    <x v="0"/>
    <x v="7"/>
    <x v="3"/>
    <x v="25"/>
    <x v="25"/>
  </r>
  <r>
    <x v="19"/>
    <x v="25"/>
    <x v="35"/>
    <x v="1"/>
    <x v="26"/>
    <x v="35"/>
    <x v="35"/>
    <x v="35"/>
    <x v="35"/>
    <x v="0"/>
    <x v="532"/>
    <x v="541"/>
    <x v="460"/>
    <x v="138"/>
    <x v="23"/>
    <x v="502"/>
    <x v="11"/>
    <x v="4"/>
    <x v="88"/>
    <x v="37"/>
    <x v="4"/>
    <x v="31"/>
    <x v="330"/>
    <x v="0"/>
    <x v="0"/>
    <x v="1"/>
    <x v="0"/>
    <x v="26"/>
    <x v="26"/>
  </r>
  <r>
    <x v="19"/>
    <x v="0"/>
    <x v="36"/>
    <x v="2"/>
    <x v="0"/>
    <x v="36"/>
    <x v="36"/>
    <x v="36"/>
    <x v="36"/>
    <x v="0"/>
    <x v="533"/>
    <x v="542"/>
    <x v="461"/>
    <x v="264"/>
    <x v="100"/>
    <x v="503"/>
    <x v="55"/>
    <x v="1"/>
    <x v="68"/>
    <x v="51"/>
    <x v="4"/>
    <x v="30"/>
    <x v="200"/>
    <x v="0"/>
    <x v="0"/>
    <x v="0"/>
    <x v="0"/>
    <x v="0"/>
    <x v="0"/>
  </r>
  <r>
    <x v="19"/>
    <x v="21"/>
    <x v="37"/>
    <x v="2"/>
    <x v="22"/>
    <x v="37"/>
    <x v="37"/>
    <x v="37"/>
    <x v="37"/>
    <x v="0"/>
    <x v="534"/>
    <x v="543"/>
    <x v="462"/>
    <x v="26"/>
    <x v="74"/>
    <x v="504"/>
    <x v="181"/>
    <x v="1"/>
    <x v="102"/>
    <x v="16"/>
    <x v="4"/>
    <x v="266"/>
    <x v="331"/>
    <x v="0"/>
    <x v="0"/>
    <x v="18"/>
    <x v="3"/>
    <x v="22"/>
    <x v="22"/>
  </r>
  <r>
    <x v="19"/>
    <x v="26"/>
    <x v="38"/>
    <x v="1"/>
    <x v="27"/>
    <x v="38"/>
    <x v="38"/>
    <x v="38"/>
    <x v="38"/>
    <x v="0"/>
    <x v="535"/>
    <x v="544"/>
    <x v="408"/>
    <x v="325"/>
    <x v="114"/>
    <x v="505"/>
    <x v="3"/>
    <x v="0"/>
    <x v="98"/>
    <x v="50"/>
    <x v="2"/>
    <x v="95"/>
    <x v="332"/>
    <x v="1"/>
    <x v="3"/>
    <x v="7"/>
    <x v="1"/>
    <x v="27"/>
    <x v="27"/>
  </r>
  <r>
    <x v="19"/>
    <x v="27"/>
    <x v="39"/>
    <x v="1"/>
    <x v="28"/>
    <x v="39"/>
    <x v="39"/>
    <x v="39"/>
    <x v="39"/>
    <x v="0"/>
    <x v="71"/>
    <x v="545"/>
    <x v="463"/>
    <x v="326"/>
    <x v="118"/>
    <x v="506"/>
    <x v="60"/>
    <x v="1"/>
    <x v="121"/>
    <x v="33"/>
    <x v="6"/>
    <x v="107"/>
    <x v="333"/>
    <x v="0"/>
    <x v="0"/>
    <x v="1"/>
    <x v="23"/>
    <x v="28"/>
    <x v="28"/>
  </r>
  <r>
    <x v="19"/>
    <x v="28"/>
    <x v="40"/>
    <x v="1"/>
    <x v="29"/>
    <x v="40"/>
    <x v="40"/>
    <x v="40"/>
    <x v="40"/>
    <x v="0"/>
    <x v="536"/>
    <x v="546"/>
    <x v="464"/>
    <x v="276"/>
    <x v="15"/>
    <x v="507"/>
    <x v="21"/>
    <x v="0"/>
    <x v="77"/>
    <x v="2"/>
    <x v="2"/>
    <x v="191"/>
    <x v="334"/>
    <x v="0"/>
    <x v="0"/>
    <x v="0"/>
    <x v="0"/>
    <x v="29"/>
    <x v="29"/>
  </r>
  <r>
    <x v="19"/>
    <x v="29"/>
    <x v="41"/>
    <x v="1"/>
    <x v="30"/>
    <x v="41"/>
    <x v="41"/>
    <x v="41"/>
    <x v="41"/>
    <x v="0"/>
    <x v="537"/>
    <x v="547"/>
    <x v="465"/>
    <x v="257"/>
    <x v="108"/>
    <x v="508"/>
    <x v="22"/>
    <x v="0"/>
    <x v="33"/>
    <x v="37"/>
    <x v="2"/>
    <x v="33"/>
    <x v="36"/>
    <x v="0"/>
    <x v="0"/>
    <x v="11"/>
    <x v="0"/>
    <x v="30"/>
    <x v="30"/>
  </r>
  <r>
    <x v="19"/>
    <x v="30"/>
    <x v="42"/>
    <x v="1"/>
    <x v="31"/>
    <x v="42"/>
    <x v="42"/>
    <x v="42"/>
    <x v="42"/>
    <x v="0"/>
    <x v="538"/>
    <x v="548"/>
    <x v="392"/>
    <x v="288"/>
    <x v="2"/>
    <x v="509"/>
    <x v="103"/>
    <x v="0"/>
    <x v="46"/>
    <x v="2"/>
    <x v="2"/>
    <x v="165"/>
    <x v="294"/>
    <x v="0"/>
    <x v="0"/>
    <x v="7"/>
    <x v="1"/>
    <x v="31"/>
    <x v="31"/>
  </r>
  <r>
    <x v="20"/>
    <x v="0"/>
    <x v="0"/>
    <x v="0"/>
    <x v="0"/>
    <x v="0"/>
    <x v="0"/>
    <x v="0"/>
    <x v="0"/>
    <x v="0"/>
    <x v="539"/>
    <x v="549"/>
    <x v="466"/>
    <x v="92"/>
    <x v="57"/>
    <x v="510"/>
    <x v="20"/>
    <x v="3"/>
    <x v="29"/>
    <x v="17"/>
    <x v="4"/>
    <x v="128"/>
    <x v="335"/>
    <x v="0"/>
    <x v="0"/>
    <x v="7"/>
    <x v="3"/>
    <x v="0"/>
    <x v="0"/>
  </r>
  <r>
    <x v="20"/>
    <x v="1"/>
    <x v="1"/>
    <x v="1"/>
    <x v="1"/>
    <x v="1"/>
    <x v="1"/>
    <x v="1"/>
    <x v="1"/>
    <x v="0"/>
    <x v="540"/>
    <x v="550"/>
    <x v="467"/>
    <x v="327"/>
    <x v="116"/>
    <x v="511"/>
    <x v="107"/>
    <x v="2"/>
    <x v="60"/>
    <x v="67"/>
    <x v="3"/>
    <x v="167"/>
    <x v="336"/>
    <x v="0"/>
    <x v="0"/>
    <x v="10"/>
    <x v="1"/>
    <x v="1"/>
    <x v="1"/>
  </r>
  <r>
    <x v="20"/>
    <x v="0"/>
    <x v="3"/>
    <x v="1"/>
    <x v="0"/>
    <x v="3"/>
    <x v="3"/>
    <x v="3"/>
    <x v="3"/>
    <x v="0"/>
    <x v="541"/>
    <x v="551"/>
    <x v="468"/>
    <x v="72"/>
    <x v="56"/>
    <x v="512"/>
    <x v="20"/>
    <x v="0"/>
    <x v="19"/>
    <x v="14"/>
    <x v="4"/>
    <x v="76"/>
    <x v="337"/>
    <x v="0"/>
    <x v="0"/>
    <x v="2"/>
    <x v="1"/>
    <x v="0"/>
    <x v="0"/>
  </r>
  <r>
    <x v="20"/>
    <x v="3"/>
    <x v="4"/>
    <x v="1"/>
    <x v="3"/>
    <x v="4"/>
    <x v="4"/>
    <x v="4"/>
    <x v="4"/>
    <x v="0"/>
    <x v="542"/>
    <x v="552"/>
    <x v="79"/>
    <x v="92"/>
    <x v="2"/>
    <x v="513"/>
    <x v="90"/>
    <x v="1"/>
    <x v="90"/>
    <x v="17"/>
    <x v="2"/>
    <x v="39"/>
    <x v="7"/>
    <x v="0"/>
    <x v="0"/>
    <x v="11"/>
    <x v="1"/>
    <x v="3"/>
    <x v="3"/>
  </r>
  <r>
    <x v="20"/>
    <x v="3"/>
    <x v="7"/>
    <x v="2"/>
    <x v="3"/>
    <x v="7"/>
    <x v="7"/>
    <x v="7"/>
    <x v="7"/>
    <x v="0"/>
    <x v="543"/>
    <x v="553"/>
    <x v="372"/>
    <x v="178"/>
    <x v="79"/>
    <x v="362"/>
    <x v="91"/>
    <x v="1"/>
    <x v="7"/>
    <x v="14"/>
    <x v="5"/>
    <x v="120"/>
    <x v="104"/>
    <x v="0"/>
    <x v="0"/>
    <x v="9"/>
    <x v="15"/>
    <x v="3"/>
    <x v="3"/>
  </r>
  <r>
    <x v="20"/>
    <x v="6"/>
    <x v="8"/>
    <x v="2"/>
    <x v="6"/>
    <x v="8"/>
    <x v="8"/>
    <x v="8"/>
    <x v="8"/>
    <x v="0"/>
    <x v="544"/>
    <x v="554"/>
    <x v="469"/>
    <x v="193"/>
    <x v="18"/>
    <x v="514"/>
    <x v="35"/>
    <x v="1"/>
    <x v="122"/>
    <x v="20"/>
    <x v="1"/>
    <x v="267"/>
    <x v="338"/>
    <x v="0"/>
    <x v="0"/>
    <x v="6"/>
    <x v="3"/>
    <x v="6"/>
    <x v="6"/>
  </r>
  <r>
    <x v="20"/>
    <x v="11"/>
    <x v="13"/>
    <x v="1"/>
    <x v="11"/>
    <x v="13"/>
    <x v="13"/>
    <x v="13"/>
    <x v="13"/>
    <x v="0"/>
    <x v="545"/>
    <x v="555"/>
    <x v="267"/>
    <x v="142"/>
    <x v="23"/>
    <x v="515"/>
    <x v="55"/>
    <x v="0"/>
    <x v="88"/>
    <x v="36"/>
    <x v="1"/>
    <x v="93"/>
    <x v="313"/>
    <x v="0"/>
    <x v="0"/>
    <x v="7"/>
    <x v="1"/>
    <x v="11"/>
    <x v="11"/>
  </r>
  <r>
    <x v="20"/>
    <x v="12"/>
    <x v="15"/>
    <x v="1"/>
    <x v="12"/>
    <x v="15"/>
    <x v="15"/>
    <x v="15"/>
    <x v="15"/>
    <x v="0"/>
    <x v="546"/>
    <x v="556"/>
    <x v="84"/>
    <x v="105"/>
    <x v="9"/>
    <x v="516"/>
    <x v="88"/>
    <x v="0"/>
    <x v="111"/>
    <x v="0"/>
    <x v="6"/>
    <x v="35"/>
    <x v="325"/>
    <x v="0"/>
    <x v="0"/>
    <x v="20"/>
    <x v="0"/>
    <x v="12"/>
    <x v="12"/>
  </r>
  <r>
    <x v="20"/>
    <x v="12"/>
    <x v="17"/>
    <x v="2"/>
    <x v="12"/>
    <x v="17"/>
    <x v="17"/>
    <x v="17"/>
    <x v="17"/>
    <x v="0"/>
    <x v="547"/>
    <x v="557"/>
    <x v="470"/>
    <x v="21"/>
    <x v="47"/>
    <x v="517"/>
    <x v="182"/>
    <x v="0"/>
    <x v="123"/>
    <x v="31"/>
    <x v="6"/>
    <x v="268"/>
    <x v="155"/>
    <x v="0"/>
    <x v="0"/>
    <x v="9"/>
    <x v="17"/>
    <x v="12"/>
    <x v="12"/>
  </r>
  <r>
    <x v="20"/>
    <x v="11"/>
    <x v="18"/>
    <x v="2"/>
    <x v="11"/>
    <x v="18"/>
    <x v="18"/>
    <x v="18"/>
    <x v="18"/>
    <x v="0"/>
    <x v="548"/>
    <x v="558"/>
    <x v="471"/>
    <x v="304"/>
    <x v="32"/>
    <x v="518"/>
    <x v="37"/>
    <x v="0"/>
    <x v="41"/>
    <x v="31"/>
    <x v="0"/>
    <x v="178"/>
    <x v="297"/>
    <x v="0"/>
    <x v="0"/>
    <x v="11"/>
    <x v="1"/>
    <x v="11"/>
    <x v="11"/>
  </r>
  <r>
    <x v="20"/>
    <x v="7"/>
    <x v="20"/>
    <x v="2"/>
    <x v="7"/>
    <x v="20"/>
    <x v="20"/>
    <x v="20"/>
    <x v="20"/>
    <x v="0"/>
    <x v="549"/>
    <x v="559"/>
    <x v="472"/>
    <x v="235"/>
    <x v="1"/>
    <x v="519"/>
    <x v="110"/>
    <x v="0"/>
    <x v="113"/>
    <x v="21"/>
    <x v="5"/>
    <x v="261"/>
    <x v="241"/>
    <x v="0"/>
    <x v="0"/>
    <x v="25"/>
    <x v="0"/>
    <x v="7"/>
    <x v="7"/>
  </r>
  <r>
    <x v="20"/>
    <x v="15"/>
    <x v="22"/>
    <x v="1"/>
    <x v="15"/>
    <x v="22"/>
    <x v="22"/>
    <x v="22"/>
    <x v="22"/>
    <x v="0"/>
    <x v="550"/>
    <x v="560"/>
    <x v="473"/>
    <x v="46"/>
    <x v="108"/>
    <x v="520"/>
    <x v="0"/>
    <x v="0"/>
    <x v="46"/>
    <x v="37"/>
    <x v="1"/>
    <x v="257"/>
    <x v="339"/>
    <x v="0"/>
    <x v="0"/>
    <x v="7"/>
    <x v="1"/>
    <x v="15"/>
    <x v="15"/>
  </r>
  <r>
    <x v="20"/>
    <x v="14"/>
    <x v="23"/>
    <x v="1"/>
    <x v="16"/>
    <x v="23"/>
    <x v="23"/>
    <x v="23"/>
    <x v="23"/>
    <x v="0"/>
    <x v="551"/>
    <x v="561"/>
    <x v="474"/>
    <x v="317"/>
    <x v="50"/>
    <x v="521"/>
    <x v="183"/>
    <x v="1"/>
    <x v="28"/>
    <x v="19"/>
    <x v="1"/>
    <x v="269"/>
    <x v="155"/>
    <x v="0"/>
    <x v="0"/>
    <x v="20"/>
    <x v="0"/>
    <x v="16"/>
    <x v="16"/>
  </r>
  <r>
    <x v="20"/>
    <x v="16"/>
    <x v="24"/>
    <x v="1"/>
    <x v="17"/>
    <x v="24"/>
    <x v="24"/>
    <x v="24"/>
    <x v="24"/>
    <x v="0"/>
    <x v="552"/>
    <x v="562"/>
    <x v="475"/>
    <x v="72"/>
    <x v="43"/>
    <x v="522"/>
    <x v="184"/>
    <x v="1"/>
    <x v="51"/>
    <x v="38"/>
    <x v="3"/>
    <x v="263"/>
    <x v="123"/>
    <x v="0"/>
    <x v="0"/>
    <x v="0"/>
    <x v="1"/>
    <x v="17"/>
    <x v="17"/>
  </r>
  <r>
    <x v="20"/>
    <x v="18"/>
    <x v="26"/>
    <x v="1"/>
    <x v="19"/>
    <x v="26"/>
    <x v="26"/>
    <x v="26"/>
    <x v="26"/>
    <x v="0"/>
    <x v="553"/>
    <x v="563"/>
    <x v="476"/>
    <x v="273"/>
    <x v="43"/>
    <x v="523"/>
    <x v="185"/>
    <x v="2"/>
    <x v="51"/>
    <x v="51"/>
    <x v="2"/>
    <x v="107"/>
    <x v="176"/>
    <x v="0"/>
    <x v="0"/>
    <x v="20"/>
    <x v="1"/>
    <x v="19"/>
    <x v="19"/>
  </r>
  <r>
    <x v="20"/>
    <x v="19"/>
    <x v="27"/>
    <x v="1"/>
    <x v="20"/>
    <x v="27"/>
    <x v="27"/>
    <x v="27"/>
    <x v="27"/>
    <x v="0"/>
    <x v="466"/>
    <x v="564"/>
    <x v="477"/>
    <x v="269"/>
    <x v="114"/>
    <x v="524"/>
    <x v="104"/>
    <x v="3"/>
    <x v="58"/>
    <x v="5"/>
    <x v="2"/>
    <x v="51"/>
    <x v="308"/>
    <x v="0"/>
    <x v="0"/>
    <x v="0"/>
    <x v="1"/>
    <x v="20"/>
    <x v="20"/>
  </r>
  <r>
    <x v="20"/>
    <x v="20"/>
    <x v="28"/>
    <x v="1"/>
    <x v="21"/>
    <x v="28"/>
    <x v="28"/>
    <x v="28"/>
    <x v="28"/>
    <x v="0"/>
    <x v="554"/>
    <x v="565"/>
    <x v="181"/>
    <x v="150"/>
    <x v="5"/>
    <x v="525"/>
    <x v="55"/>
    <x v="0"/>
    <x v="27"/>
    <x v="50"/>
    <x v="3"/>
    <x v="11"/>
    <x v="69"/>
    <x v="0"/>
    <x v="0"/>
    <x v="2"/>
    <x v="3"/>
    <x v="21"/>
    <x v="21"/>
  </r>
  <r>
    <x v="20"/>
    <x v="18"/>
    <x v="29"/>
    <x v="2"/>
    <x v="19"/>
    <x v="29"/>
    <x v="29"/>
    <x v="29"/>
    <x v="29"/>
    <x v="0"/>
    <x v="555"/>
    <x v="566"/>
    <x v="15"/>
    <x v="19"/>
    <x v="90"/>
    <x v="526"/>
    <x v="160"/>
    <x v="1"/>
    <x v="68"/>
    <x v="29"/>
    <x v="1"/>
    <x v="53"/>
    <x v="340"/>
    <x v="0"/>
    <x v="0"/>
    <x v="2"/>
    <x v="0"/>
    <x v="19"/>
    <x v="19"/>
  </r>
  <r>
    <x v="20"/>
    <x v="16"/>
    <x v="30"/>
    <x v="2"/>
    <x v="17"/>
    <x v="30"/>
    <x v="30"/>
    <x v="30"/>
    <x v="30"/>
    <x v="0"/>
    <x v="556"/>
    <x v="567"/>
    <x v="305"/>
    <x v="213"/>
    <x v="89"/>
    <x v="527"/>
    <x v="186"/>
    <x v="0"/>
    <x v="71"/>
    <x v="5"/>
    <x v="11"/>
    <x v="99"/>
    <x v="107"/>
    <x v="0"/>
    <x v="0"/>
    <x v="10"/>
    <x v="1"/>
    <x v="17"/>
    <x v="17"/>
  </r>
  <r>
    <x v="20"/>
    <x v="21"/>
    <x v="31"/>
    <x v="1"/>
    <x v="22"/>
    <x v="31"/>
    <x v="31"/>
    <x v="31"/>
    <x v="31"/>
    <x v="0"/>
    <x v="557"/>
    <x v="568"/>
    <x v="478"/>
    <x v="5"/>
    <x v="5"/>
    <x v="528"/>
    <x v="187"/>
    <x v="3"/>
    <x v="50"/>
    <x v="48"/>
    <x v="3"/>
    <x v="90"/>
    <x v="313"/>
    <x v="0"/>
    <x v="0"/>
    <x v="1"/>
    <x v="0"/>
    <x v="22"/>
    <x v="22"/>
  </r>
  <r>
    <x v="20"/>
    <x v="23"/>
    <x v="33"/>
    <x v="1"/>
    <x v="24"/>
    <x v="33"/>
    <x v="33"/>
    <x v="33"/>
    <x v="33"/>
    <x v="0"/>
    <x v="207"/>
    <x v="569"/>
    <x v="479"/>
    <x v="307"/>
    <x v="116"/>
    <x v="529"/>
    <x v="18"/>
    <x v="2"/>
    <x v="13"/>
    <x v="32"/>
    <x v="1"/>
    <x v="240"/>
    <x v="168"/>
    <x v="0"/>
    <x v="0"/>
    <x v="21"/>
    <x v="1"/>
    <x v="24"/>
    <x v="24"/>
  </r>
  <r>
    <x v="20"/>
    <x v="24"/>
    <x v="34"/>
    <x v="1"/>
    <x v="25"/>
    <x v="34"/>
    <x v="34"/>
    <x v="34"/>
    <x v="34"/>
    <x v="0"/>
    <x v="16"/>
    <x v="570"/>
    <x v="480"/>
    <x v="123"/>
    <x v="51"/>
    <x v="530"/>
    <x v="20"/>
    <x v="1"/>
    <x v="33"/>
    <x v="22"/>
    <x v="1"/>
    <x v="74"/>
    <x v="72"/>
    <x v="0"/>
    <x v="0"/>
    <x v="18"/>
    <x v="1"/>
    <x v="25"/>
    <x v="25"/>
  </r>
  <r>
    <x v="20"/>
    <x v="25"/>
    <x v="35"/>
    <x v="1"/>
    <x v="26"/>
    <x v="35"/>
    <x v="35"/>
    <x v="35"/>
    <x v="35"/>
    <x v="0"/>
    <x v="558"/>
    <x v="571"/>
    <x v="481"/>
    <x v="213"/>
    <x v="16"/>
    <x v="531"/>
    <x v="90"/>
    <x v="0"/>
    <x v="29"/>
    <x v="17"/>
    <x v="3"/>
    <x v="38"/>
    <x v="341"/>
    <x v="0"/>
    <x v="0"/>
    <x v="18"/>
    <x v="1"/>
    <x v="26"/>
    <x v="26"/>
  </r>
  <r>
    <x v="20"/>
    <x v="0"/>
    <x v="36"/>
    <x v="2"/>
    <x v="0"/>
    <x v="36"/>
    <x v="36"/>
    <x v="36"/>
    <x v="36"/>
    <x v="0"/>
    <x v="559"/>
    <x v="572"/>
    <x v="482"/>
    <x v="111"/>
    <x v="122"/>
    <x v="532"/>
    <x v="36"/>
    <x v="0"/>
    <x v="34"/>
    <x v="14"/>
    <x v="4"/>
    <x v="203"/>
    <x v="179"/>
    <x v="0"/>
    <x v="0"/>
    <x v="2"/>
    <x v="0"/>
    <x v="0"/>
    <x v="0"/>
  </r>
  <r>
    <x v="20"/>
    <x v="21"/>
    <x v="37"/>
    <x v="2"/>
    <x v="22"/>
    <x v="37"/>
    <x v="37"/>
    <x v="37"/>
    <x v="37"/>
    <x v="0"/>
    <x v="560"/>
    <x v="573"/>
    <x v="483"/>
    <x v="240"/>
    <x v="89"/>
    <x v="437"/>
    <x v="129"/>
    <x v="4"/>
    <x v="6"/>
    <x v="78"/>
    <x v="1"/>
    <x v="270"/>
    <x v="248"/>
    <x v="0"/>
    <x v="0"/>
    <x v="30"/>
    <x v="2"/>
    <x v="22"/>
    <x v="22"/>
  </r>
  <r>
    <x v="20"/>
    <x v="26"/>
    <x v="38"/>
    <x v="1"/>
    <x v="27"/>
    <x v="38"/>
    <x v="38"/>
    <x v="38"/>
    <x v="38"/>
    <x v="0"/>
    <x v="561"/>
    <x v="574"/>
    <x v="484"/>
    <x v="328"/>
    <x v="116"/>
    <x v="533"/>
    <x v="29"/>
    <x v="0"/>
    <x v="13"/>
    <x v="22"/>
    <x v="2"/>
    <x v="142"/>
    <x v="4"/>
    <x v="0"/>
    <x v="0"/>
    <x v="2"/>
    <x v="1"/>
    <x v="27"/>
    <x v="27"/>
  </r>
  <r>
    <x v="20"/>
    <x v="27"/>
    <x v="39"/>
    <x v="1"/>
    <x v="28"/>
    <x v="39"/>
    <x v="39"/>
    <x v="39"/>
    <x v="39"/>
    <x v="0"/>
    <x v="354"/>
    <x v="575"/>
    <x v="485"/>
    <x v="250"/>
    <x v="118"/>
    <x v="534"/>
    <x v="188"/>
    <x v="0"/>
    <x v="74"/>
    <x v="66"/>
    <x v="2"/>
    <x v="162"/>
    <x v="342"/>
    <x v="0"/>
    <x v="0"/>
    <x v="21"/>
    <x v="24"/>
    <x v="28"/>
    <x v="28"/>
  </r>
  <r>
    <x v="20"/>
    <x v="28"/>
    <x v="40"/>
    <x v="1"/>
    <x v="29"/>
    <x v="40"/>
    <x v="40"/>
    <x v="40"/>
    <x v="40"/>
    <x v="0"/>
    <x v="562"/>
    <x v="576"/>
    <x v="368"/>
    <x v="7"/>
    <x v="104"/>
    <x v="118"/>
    <x v="2"/>
    <x v="0"/>
    <x v="66"/>
    <x v="2"/>
    <x v="2"/>
    <x v="201"/>
    <x v="332"/>
    <x v="0"/>
    <x v="0"/>
    <x v="0"/>
    <x v="1"/>
    <x v="29"/>
    <x v="29"/>
  </r>
  <r>
    <x v="20"/>
    <x v="29"/>
    <x v="41"/>
    <x v="1"/>
    <x v="30"/>
    <x v="41"/>
    <x v="41"/>
    <x v="41"/>
    <x v="41"/>
    <x v="0"/>
    <x v="96"/>
    <x v="577"/>
    <x v="486"/>
    <x v="329"/>
    <x v="108"/>
    <x v="535"/>
    <x v="81"/>
    <x v="1"/>
    <x v="29"/>
    <x v="17"/>
    <x v="1"/>
    <x v="154"/>
    <x v="253"/>
    <x v="0"/>
    <x v="0"/>
    <x v="7"/>
    <x v="1"/>
    <x v="30"/>
    <x v="30"/>
  </r>
  <r>
    <x v="20"/>
    <x v="30"/>
    <x v="42"/>
    <x v="1"/>
    <x v="31"/>
    <x v="42"/>
    <x v="42"/>
    <x v="42"/>
    <x v="42"/>
    <x v="0"/>
    <x v="563"/>
    <x v="578"/>
    <x v="487"/>
    <x v="21"/>
    <x v="85"/>
    <x v="0"/>
    <x v="118"/>
    <x v="0"/>
    <x v="46"/>
    <x v="0"/>
    <x v="2"/>
    <x v="242"/>
    <x v="227"/>
    <x v="0"/>
    <x v="0"/>
    <x v="7"/>
    <x v="1"/>
    <x v="31"/>
    <x v="31"/>
  </r>
  <r>
    <x v="21"/>
    <x v="0"/>
    <x v="0"/>
    <x v="0"/>
    <x v="0"/>
    <x v="0"/>
    <x v="0"/>
    <x v="0"/>
    <x v="0"/>
    <x v="0"/>
    <x v="564"/>
    <x v="579"/>
    <x v="488"/>
    <x v="199"/>
    <x v="43"/>
    <x v="406"/>
    <x v="0"/>
    <x v="1"/>
    <x v="29"/>
    <x v="0"/>
    <x v="0"/>
    <x v="0"/>
    <x v="343"/>
    <x v="0"/>
    <x v="0"/>
    <x v="11"/>
    <x v="1"/>
    <x v="0"/>
    <x v="0"/>
  </r>
  <r>
    <x v="21"/>
    <x v="1"/>
    <x v="1"/>
    <x v="1"/>
    <x v="1"/>
    <x v="1"/>
    <x v="1"/>
    <x v="1"/>
    <x v="1"/>
    <x v="0"/>
    <x v="565"/>
    <x v="580"/>
    <x v="489"/>
    <x v="249"/>
    <x v="105"/>
    <x v="332"/>
    <x v="40"/>
    <x v="4"/>
    <x v="19"/>
    <x v="26"/>
    <x v="1"/>
    <x v="271"/>
    <x v="294"/>
    <x v="0"/>
    <x v="0"/>
    <x v="10"/>
    <x v="1"/>
    <x v="1"/>
    <x v="1"/>
  </r>
  <r>
    <x v="21"/>
    <x v="0"/>
    <x v="3"/>
    <x v="1"/>
    <x v="0"/>
    <x v="3"/>
    <x v="3"/>
    <x v="3"/>
    <x v="3"/>
    <x v="0"/>
    <x v="566"/>
    <x v="581"/>
    <x v="203"/>
    <x v="141"/>
    <x v="13"/>
    <x v="37"/>
    <x v="29"/>
    <x v="0"/>
    <x v="27"/>
    <x v="37"/>
    <x v="2"/>
    <x v="217"/>
    <x v="344"/>
    <x v="0"/>
    <x v="0"/>
    <x v="2"/>
    <x v="1"/>
    <x v="0"/>
    <x v="0"/>
  </r>
  <r>
    <x v="21"/>
    <x v="3"/>
    <x v="4"/>
    <x v="1"/>
    <x v="3"/>
    <x v="4"/>
    <x v="4"/>
    <x v="4"/>
    <x v="4"/>
    <x v="0"/>
    <x v="567"/>
    <x v="582"/>
    <x v="490"/>
    <x v="330"/>
    <x v="68"/>
    <x v="507"/>
    <x v="69"/>
    <x v="0"/>
    <x v="51"/>
    <x v="0"/>
    <x v="1"/>
    <x v="187"/>
    <x v="171"/>
    <x v="0"/>
    <x v="0"/>
    <x v="3"/>
    <x v="2"/>
    <x v="3"/>
    <x v="3"/>
  </r>
  <r>
    <x v="21"/>
    <x v="3"/>
    <x v="7"/>
    <x v="2"/>
    <x v="3"/>
    <x v="7"/>
    <x v="7"/>
    <x v="7"/>
    <x v="7"/>
    <x v="0"/>
    <x v="568"/>
    <x v="583"/>
    <x v="183"/>
    <x v="21"/>
    <x v="28"/>
    <x v="536"/>
    <x v="24"/>
    <x v="0"/>
    <x v="71"/>
    <x v="37"/>
    <x v="0"/>
    <x v="30"/>
    <x v="294"/>
    <x v="0"/>
    <x v="0"/>
    <x v="3"/>
    <x v="10"/>
    <x v="3"/>
    <x v="3"/>
  </r>
  <r>
    <x v="21"/>
    <x v="6"/>
    <x v="8"/>
    <x v="2"/>
    <x v="6"/>
    <x v="8"/>
    <x v="8"/>
    <x v="8"/>
    <x v="8"/>
    <x v="0"/>
    <x v="569"/>
    <x v="584"/>
    <x v="491"/>
    <x v="73"/>
    <x v="119"/>
    <x v="537"/>
    <x v="189"/>
    <x v="1"/>
    <x v="6"/>
    <x v="40"/>
    <x v="0"/>
    <x v="272"/>
    <x v="264"/>
    <x v="0"/>
    <x v="0"/>
    <x v="21"/>
    <x v="0"/>
    <x v="6"/>
    <x v="6"/>
  </r>
  <r>
    <x v="21"/>
    <x v="11"/>
    <x v="13"/>
    <x v="1"/>
    <x v="11"/>
    <x v="13"/>
    <x v="13"/>
    <x v="13"/>
    <x v="13"/>
    <x v="0"/>
    <x v="570"/>
    <x v="585"/>
    <x v="492"/>
    <x v="331"/>
    <x v="0"/>
    <x v="538"/>
    <x v="91"/>
    <x v="1"/>
    <x v="9"/>
    <x v="4"/>
    <x v="2"/>
    <x v="203"/>
    <x v="345"/>
    <x v="0"/>
    <x v="0"/>
    <x v="10"/>
    <x v="1"/>
    <x v="11"/>
    <x v="11"/>
  </r>
  <r>
    <x v="21"/>
    <x v="12"/>
    <x v="15"/>
    <x v="1"/>
    <x v="12"/>
    <x v="15"/>
    <x v="15"/>
    <x v="15"/>
    <x v="15"/>
    <x v="0"/>
    <x v="571"/>
    <x v="586"/>
    <x v="268"/>
    <x v="254"/>
    <x v="68"/>
    <x v="539"/>
    <x v="77"/>
    <x v="0"/>
    <x v="83"/>
    <x v="37"/>
    <x v="2"/>
    <x v="124"/>
    <x v="15"/>
    <x v="0"/>
    <x v="0"/>
    <x v="13"/>
    <x v="0"/>
    <x v="12"/>
    <x v="12"/>
  </r>
  <r>
    <x v="21"/>
    <x v="12"/>
    <x v="17"/>
    <x v="2"/>
    <x v="12"/>
    <x v="17"/>
    <x v="17"/>
    <x v="17"/>
    <x v="17"/>
    <x v="0"/>
    <x v="572"/>
    <x v="587"/>
    <x v="234"/>
    <x v="29"/>
    <x v="109"/>
    <x v="540"/>
    <x v="190"/>
    <x v="3"/>
    <x v="124"/>
    <x v="10"/>
    <x v="3"/>
    <x v="273"/>
    <x v="346"/>
    <x v="0"/>
    <x v="0"/>
    <x v="8"/>
    <x v="25"/>
    <x v="12"/>
    <x v="12"/>
  </r>
  <r>
    <x v="21"/>
    <x v="11"/>
    <x v="18"/>
    <x v="2"/>
    <x v="11"/>
    <x v="18"/>
    <x v="18"/>
    <x v="18"/>
    <x v="18"/>
    <x v="0"/>
    <x v="573"/>
    <x v="588"/>
    <x v="225"/>
    <x v="42"/>
    <x v="89"/>
    <x v="421"/>
    <x v="68"/>
    <x v="0"/>
    <x v="51"/>
    <x v="8"/>
    <x v="3"/>
    <x v="203"/>
    <x v="68"/>
    <x v="0"/>
    <x v="0"/>
    <x v="18"/>
    <x v="1"/>
    <x v="11"/>
    <x v="11"/>
  </r>
  <r>
    <x v="21"/>
    <x v="7"/>
    <x v="20"/>
    <x v="2"/>
    <x v="7"/>
    <x v="20"/>
    <x v="20"/>
    <x v="20"/>
    <x v="20"/>
    <x v="0"/>
    <x v="574"/>
    <x v="589"/>
    <x v="493"/>
    <x v="111"/>
    <x v="0"/>
    <x v="368"/>
    <x v="150"/>
    <x v="0"/>
    <x v="108"/>
    <x v="90"/>
    <x v="13"/>
    <x v="274"/>
    <x v="347"/>
    <x v="0"/>
    <x v="0"/>
    <x v="11"/>
    <x v="1"/>
    <x v="7"/>
    <x v="7"/>
  </r>
  <r>
    <x v="21"/>
    <x v="15"/>
    <x v="22"/>
    <x v="1"/>
    <x v="15"/>
    <x v="22"/>
    <x v="22"/>
    <x v="22"/>
    <x v="22"/>
    <x v="0"/>
    <x v="297"/>
    <x v="590"/>
    <x v="494"/>
    <x v="266"/>
    <x v="69"/>
    <x v="541"/>
    <x v="92"/>
    <x v="0"/>
    <x v="18"/>
    <x v="14"/>
    <x v="3"/>
    <x v="3"/>
    <x v="348"/>
    <x v="0"/>
    <x v="0"/>
    <x v="7"/>
    <x v="1"/>
    <x v="15"/>
    <x v="15"/>
  </r>
  <r>
    <x v="21"/>
    <x v="14"/>
    <x v="23"/>
    <x v="1"/>
    <x v="16"/>
    <x v="23"/>
    <x v="23"/>
    <x v="23"/>
    <x v="23"/>
    <x v="0"/>
    <x v="575"/>
    <x v="591"/>
    <x v="495"/>
    <x v="119"/>
    <x v="62"/>
    <x v="521"/>
    <x v="27"/>
    <x v="0"/>
    <x v="121"/>
    <x v="28"/>
    <x v="1"/>
    <x v="192"/>
    <x v="246"/>
    <x v="0"/>
    <x v="0"/>
    <x v="10"/>
    <x v="3"/>
    <x v="16"/>
    <x v="16"/>
  </r>
  <r>
    <x v="21"/>
    <x v="16"/>
    <x v="24"/>
    <x v="1"/>
    <x v="17"/>
    <x v="24"/>
    <x v="24"/>
    <x v="24"/>
    <x v="24"/>
    <x v="0"/>
    <x v="270"/>
    <x v="592"/>
    <x v="496"/>
    <x v="239"/>
    <x v="31"/>
    <x v="542"/>
    <x v="160"/>
    <x v="5"/>
    <x v="88"/>
    <x v="33"/>
    <x v="1"/>
    <x v="206"/>
    <x v="349"/>
    <x v="0"/>
    <x v="0"/>
    <x v="0"/>
    <x v="1"/>
    <x v="17"/>
    <x v="17"/>
  </r>
  <r>
    <x v="21"/>
    <x v="18"/>
    <x v="26"/>
    <x v="1"/>
    <x v="19"/>
    <x v="26"/>
    <x v="26"/>
    <x v="26"/>
    <x v="26"/>
    <x v="0"/>
    <x v="576"/>
    <x v="593"/>
    <x v="46"/>
    <x v="272"/>
    <x v="57"/>
    <x v="543"/>
    <x v="191"/>
    <x v="3"/>
    <x v="65"/>
    <x v="32"/>
    <x v="2"/>
    <x v="227"/>
    <x v="350"/>
    <x v="0"/>
    <x v="0"/>
    <x v="0"/>
    <x v="1"/>
    <x v="19"/>
    <x v="19"/>
  </r>
  <r>
    <x v="21"/>
    <x v="19"/>
    <x v="27"/>
    <x v="1"/>
    <x v="20"/>
    <x v="27"/>
    <x v="27"/>
    <x v="27"/>
    <x v="27"/>
    <x v="0"/>
    <x v="577"/>
    <x v="594"/>
    <x v="497"/>
    <x v="322"/>
    <x v="114"/>
    <x v="544"/>
    <x v="93"/>
    <x v="1"/>
    <x v="51"/>
    <x v="27"/>
    <x v="2"/>
    <x v="25"/>
    <x v="325"/>
    <x v="0"/>
    <x v="0"/>
    <x v="18"/>
    <x v="1"/>
    <x v="20"/>
    <x v="20"/>
  </r>
  <r>
    <x v="21"/>
    <x v="20"/>
    <x v="28"/>
    <x v="1"/>
    <x v="21"/>
    <x v="28"/>
    <x v="28"/>
    <x v="28"/>
    <x v="28"/>
    <x v="0"/>
    <x v="578"/>
    <x v="595"/>
    <x v="433"/>
    <x v="181"/>
    <x v="46"/>
    <x v="545"/>
    <x v="24"/>
    <x v="0"/>
    <x v="60"/>
    <x v="36"/>
    <x v="3"/>
    <x v="185"/>
    <x v="300"/>
    <x v="0"/>
    <x v="0"/>
    <x v="10"/>
    <x v="0"/>
    <x v="21"/>
    <x v="21"/>
  </r>
  <r>
    <x v="21"/>
    <x v="18"/>
    <x v="29"/>
    <x v="2"/>
    <x v="19"/>
    <x v="29"/>
    <x v="29"/>
    <x v="29"/>
    <x v="29"/>
    <x v="0"/>
    <x v="579"/>
    <x v="596"/>
    <x v="498"/>
    <x v="75"/>
    <x v="100"/>
    <x v="546"/>
    <x v="112"/>
    <x v="1"/>
    <x v="88"/>
    <x v="23"/>
    <x v="2"/>
    <x v="44"/>
    <x v="179"/>
    <x v="0"/>
    <x v="0"/>
    <x v="0"/>
    <x v="0"/>
    <x v="19"/>
    <x v="19"/>
  </r>
  <r>
    <x v="21"/>
    <x v="16"/>
    <x v="30"/>
    <x v="2"/>
    <x v="17"/>
    <x v="30"/>
    <x v="30"/>
    <x v="30"/>
    <x v="30"/>
    <x v="0"/>
    <x v="580"/>
    <x v="597"/>
    <x v="499"/>
    <x v="108"/>
    <x v="92"/>
    <x v="547"/>
    <x v="126"/>
    <x v="0"/>
    <x v="87"/>
    <x v="89"/>
    <x v="1"/>
    <x v="214"/>
    <x v="290"/>
    <x v="0"/>
    <x v="0"/>
    <x v="11"/>
    <x v="1"/>
    <x v="17"/>
    <x v="17"/>
  </r>
  <r>
    <x v="21"/>
    <x v="21"/>
    <x v="31"/>
    <x v="1"/>
    <x v="22"/>
    <x v="31"/>
    <x v="31"/>
    <x v="31"/>
    <x v="31"/>
    <x v="0"/>
    <x v="581"/>
    <x v="598"/>
    <x v="500"/>
    <x v="94"/>
    <x v="10"/>
    <x v="548"/>
    <x v="192"/>
    <x v="0"/>
    <x v="8"/>
    <x v="35"/>
    <x v="6"/>
    <x v="275"/>
    <x v="168"/>
    <x v="0"/>
    <x v="0"/>
    <x v="2"/>
    <x v="0"/>
    <x v="22"/>
    <x v="22"/>
  </r>
  <r>
    <x v="21"/>
    <x v="23"/>
    <x v="33"/>
    <x v="1"/>
    <x v="24"/>
    <x v="33"/>
    <x v="33"/>
    <x v="33"/>
    <x v="33"/>
    <x v="0"/>
    <x v="196"/>
    <x v="599"/>
    <x v="501"/>
    <x v="332"/>
    <x v="101"/>
    <x v="549"/>
    <x v="4"/>
    <x v="4"/>
    <x v="3"/>
    <x v="14"/>
    <x v="2"/>
    <x v="160"/>
    <x v="220"/>
    <x v="0"/>
    <x v="0"/>
    <x v="2"/>
    <x v="1"/>
    <x v="24"/>
    <x v="24"/>
  </r>
  <r>
    <x v="21"/>
    <x v="24"/>
    <x v="34"/>
    <x v="1"/>
    <x v="25"/>
    <x v="34"/>
    <x v="34"/>
    <x v="34"/>
    <x v="34"/>
    <x v="0"/>
    <x v="582"/>
    <x v="600"/>
    <x v="502"/>
    <x v="333"/>
    <x v="51"/>
    <x v="336"/>
    <x v="29"/>
    <x v="4"/>
    <x v="0"/>
    <x v="42"/>
    <x v="1"/>
    <x v="127"/>
    <x v="351"/>
    <x v="0"/>
    <x v="0"/>
    <x v="25"/>
    <x v="1"/>
    <x v="25"/>
    <x v="25"/>
  </r>
  <r>
    <x v="21"/>
    <x v="25"/>
    <x v="35"/>
    <x v="1"/>
    <x v="26"/>
    <x v="35"/>
    <x v="35"/>
    <x v="35"/>
    <x v="35"/>
    <x v="0"/>
    <x v="583"/>
    <x v="601"/>
    <x v="503"/>
    <x v="213"/>
    <x v="46"/>
    <x v="550"/>
    <x v="4"/>
    <x v="4"/>
    <x v="88"/>
    <x v="4"/>
    <x v="4"/>
    <x v="190"/>
    <x v="239"/>
    <x v="0"/>
    <x v="0"/>
    <x v="1"/>
    <x v="1"/>
    <x v="26"/>
    <x v="26"/>
  </r>
  <r>
    <x v="21"/>
    <x v="0"/>
    <x v="36"/>
    <x v="2"/>
    <x v="0"/>
    <x v="36"/>
    <x v="36"/>
    <x v="36"/>
    <x v="36"/>
    <x v="0"/>
    <x v="584"/>
    <x v="602"/>
    <x v="504"/>
    <x v="162"/>
    <x v="65"/>
    <x v="551"/>
    <x v="36"/>
    <x v="0"/>
    <x v="68"/>
    <x v="51"/>
    <x v="2"/>
    <x v="183"/>
    <x v="352"/>
    <x v="0"/>
    <x v="0"/>
    <x v="2"/>
    <x v="1"/>
    <x v="0"/>
    <x v="0"/>
  </r>
  <r>
    <x v="21"/>
    <x v="21"/>
    <x v="37"/>
    <x v="2"/>
    <x v="22"/>
    <x v="37"/>
    <x v="37"/>
    <x v="37"/>
    <x v="37"/>
    <x v="0"/>
    <x v="585"/>
    <x v="603"/>
    <x v="505"/>
    <x v="334"/>
    <x v="89"/>
    <x v="552"/>
    <x v="193"/>
    <x v="1"/>
    <x v="125"/>
    <x v="26"/>
    <x v="1"/>
    <x v="276"/>
    <x v="303"/>
    <x v="0"/>
    <x v="0"/>
    <x v="19"/>
    <x v="11"/>
    <x v="22"/>
    <x v="22"/>
  </r>
  <r>
    <x v="21"/>
    <x v="26"/>
    <x v="38"/>
    <x v="1"/>
    <x v="27"/>
    <x v="38"/>
    <x v="38"/>
    <x v="38"/>
    <x v="38"/>
    <x v="0"/>
    <x v="214"/>
    <x v="604"/>
    <x v="269"/>
    <x v="335"/>
    <x v="101"/>
    <x v="553"/>
    <x v="4"/>
    <x v="0"/>
    <x v="3"/>
    <x v="22"/>
    <x v="2"/>
    <x v="127"/>
    <x v="54"/>
    <x v="1"/>
    <x v="3"/>
    <x v="0"/>
    <x v="1"/>
    <x v="27"/>
    <x v="27"/>
  </r>
  <r>
    <x v="21"/>
    <x v="27"/>
    <x v="39"/>
    <x v="1"/>
    <x v="28"/>
    <x v="39"/>
    <x v="39"/>
    <x v="39"/>
    <x v="39"/>
    <x v="0"/>
    <x v="586"/>
    <x v="605"/>
    <x v="506"/>
    <x v="86"/>
    <x v="118"/>
    <x v="554"/>
    <x v="124"/>
    <x v="1"/>
    <x v="42"/>
    <x v="75"/>
    <x v="2"/>
    <x v="151"/>
    <x v="258"/>
    <x v="0"/>
    <x v="0"/>
    <x v="13"/>
    <x v="26"/>
    <x v="28"/>
    <x v="28"/>
  </r>
  <r>
    <x v="21"/>
    <x v="28"/>
    <x v="40"/>
    <x v="1"/>
    <x v="29"/>
    <x v="40"/>
    <x v="40"/>
    <x v="40"/>
    <x v="40"/>
    <x v="0"/>
    <x v="587"/>
    <x v="606"/>
    <x v="507"/>
    <x v="20"/>
    <x v="56"/>
    <x v="555"/>
    <x v="71"/>
    <x v="0"/>
    <x v="64"/>
    <x v="2"/>
    <x v="2"/>
    <x v="41"/>
    <x v="353"/>
    <x v="0"/>
    <x v="0"/>
    <x v="0"/>
    <x v="16"/>
    <x v="29"/>
    <x v="29"/>
  </r>
  <r>
    <x v="21"/>
    <x v="29"/>
    <x v="41"/>
    <x v="1"/>
    <x v="30"/>
    <x v="41"/>
    <x v="41"/>
    <x v="41"/>
    <x v="41"/>
    <x v="0"/>
    <x v="588"/>
    <x v="607"/>
    <x v="287"/>
    <x v="284"/>
    <x v="51"/>
    <x v="556"/>
    <x v="40"/>
    <x v="1"/>
    <x v="35"/>
    <x v="17"/>
    <x v="1"/>
    <x v="68"/>
    <x v="300"/>
    <x v="0"/>
    <x v="0"/>
    <x v="6"/>
    <x v="0"/>
    <x v="30"/>
    <x v="30"/>
  </r>
  <r>
    <x v="21"/>
    <x v="30"/>
    <x v="42"/>
    <x v="1"/>
    <x v="31"/>
    <x v="42"/>
    <x v="42"/>
    <x v="42"/>
    <x v="42"/>
    <x v="0"/>
    <x v="589"/>
    <x v="608"/>
    <x v="508"/>
    <x v="53"/>
    <x v="15"/>
    <x v="557"/>
    <x v="103"/>
    <x v="0"/>
    <x v="66"/>
    <x v="63"/>
    <x v="2"/>
    <x v="91"/>
    <x v="354"/>
    <x v="0"/>
    <x v="0"/>
    <x v="0"/>
    <x v="1"/>
    <x v="31"/>
    <x v="31"/>
  </r>
  <r>
    <x v="21"/>
    <x v="31"/>
    <x v="43"/>
    <x v="1"/>
    <x v="32"/>
    <x v="43"/>
    <x v="43"/>
    <x v="43"/>
    <x v="43"/>
    <x v="0"/>
    <x v="590"/>
    <x v="609"/>
    <x v="509"/>
    <x v="198"/>
    <x v="10"/>
    <x v="558"/>
    <x v="92"/>
    <x v="0"/>
    <x v="18"/>
    <x v="2"/>
    <x v="2"/>
    <x v="249"/>
    <x v="91"/>
    <x v="0"/>
    <x v="0"/>
    <x v="0"/>
    <x v="1"/>
    <x v="32"/>
    <x v="32"/>
  </r>
  <r>
    <x v="21"/>
    <x v="32"/>
    <x v="44"/>
    <x v="1"/>
    <x v="33"/>
    <x v="44"/>
    <x v="44"/>
    <x v="44"/>
    <x v="44"/>
    <x v="0"/>
    <x v="591"/>
    <x v="610"/>
    <x v="54"/>
    <x v="52"/>
    <x v="39"/>
    <x v="122"/>
    <x v="157"/>
    <x v="0"/>
    <x v="55"/>
    <x v="9"/>
    <x v="3"/>
    <x v="277"/>
    <x v="355"/>
    <x v="0"/>
    <x v="0"/>
    <x v="11"/>
    <x v="16"/>
    <x v="33"/>
    <x v="33"/>
  </r>
  <r>
    <x v="21"/>
    <x v="33"/>
    <x v="45"/>
    <x v="1"/>
    <x v="34"/>
    <x v="45"/>
    <x v="45"/>
    <x v="45"/>
    <x v="45"/>
    <x v="0"/>
    <x v="592"/>
    <x v="611"/>
    <x v="510"/>
    <x v="336"/>
    <x v="108"/>
    <x v="67"/>
    <x v="48"/>
    <x v="1"/>
    <x v="32"/>
    <x v="36"/>
    <x v="4"/>
    <x v="278"/>
    <x v="356"/>
    <x v="0"/>
    <x v="0"/>
    <x v="10"/>
    <x v="1"/>
    <x v="34"/>
    <x v="34"/>
  </r>
  <r>
    <x v="21"/>
    <x v="34"/>
    <x v="46"/>
    <x v="1"/>
    <x v="35"/>
    <x v="46"/>
    <x v="46"/>
    <x v="46"/>
    <x v="46"/>
    <x v="0"/>
    <x v="593"/>
    <x v="612"/>
    <x v="180"/>
    <x v="247"/>
    <x v="5"/>
    <x v="84"/>
    <x v="31"/>
    <x v="0"/>
    <x v="0"/>
    <x v="14"/>
    <x v="4"/>
    <x v="142"/>
    <x v="202"/>
    <x v="0"/>
    <x v="0"/>
    <x v="2"/>
    <x v="0"/>
    <x v="35"/>
    <x v="35"/>
  </r>
  <r>
    <x v="22"/>
    <x v="0"/>
    <x v="0"/>
    <x v="0"/>
    <x v="0"/>
    <x v="0"/>
    <x v="0"/>
    <x v="0"/>
    <x v="0"/>
    <x v="0"/>
    <x v="594"/>
    <x v="613"/>
    <x v="395"/>
    <x v="177"/>
    <x v="43"/>
    <x v="559"/>
    <x v="3"/>
    <x v="1"/>
    <x v="33"/>
    <x v="0"/>
    <x v="0"/>
    <x v="226"/>
    <x v="357"/>
    <x v="0"/>
    <x v="0"/>
    <x v="2"/>
    <x v="10"/>
    <x v="0"/>
    <x v="0"/>
  </r>
  <r>
    <x v="22"/>
    <x v="1"/>
    <x v="1"/>
    <x v="1"/>
    <x v="1"/>
    <x v="1"/>
    <x v="1"/>
    <x v="1"/>
    <x v="1"/>
    <x v="0"/>
    <x v="595"/>
    <x v="614"/>
    <x v="511"/>
    <x v="215"/>
    <x v="101"/>
    <x v="560"/>
    <x v="111"/>
    <x v="4"/>
    <x v="11"/>
    <x v="73"/>
    <x v="2"/>
    <x v="204"/>
    <x v="8"/>
    <x v="1"/>
    <x v="7"/>
    <x v="2"/>
    <x v="1"/>
    <x v="1"/>
    <x v="1"/>
  </r>
  <r>
    <x v="22"/>
    <x v="0"/>
    <x v="3"/>
    <x v="1"/>
    <x v="0"/>
    <x v="3"/>
    <x v="3"/>
    <x v="3"/>
    <x v="3"/>
    <x v="0"/>
    <x v="596"/>
    <x v="615"/>
    <x v="203"/>
    <x v="331"/>
    <x v="35"/>
    <x v="7"/>
    <x v="48"/>
    <x v="0"/>
    <x v="10"/>
    <x v="37"/>
    <x v="4"/>
    <x v="185"/>
    <x v="12"/>
    <x v="0"/>
    <x v="0"/>
    <x v="11"/>
    <x v="1"/>
    <x v="0"/>
    <x v="0"/>
  </r>
  <r>
    <x v="22"/>
    <x v="3"/>
    <x v="4"/>
    <x v="1"/>
    <x v="3"/>
    <x v="4"/>
    <x v="4"/>
    <x v="4"/>
    <x v="4"/>
    <x v="0"/>
    <x v="597"/>
    <x v="616"/>
    <x v="512"/>
    <x v="28"/>
    <x v="68"/>
    <x v="398"/>
    <x v="10"/>
    <x v="1"/>
    <x v="88"/>
    <x v="0"/>
    <x v="4"/>
    <x v="155"/>
    <x v="20"/>
    <x v="0"/>
    <x v="0"/>
    <x v="7"/>
    <x v="1"/>
    <x v="3"/>
    <x v="3"/>
  </r>
  <r>
    <x v="22"/>
    <x v="3"/>
    <x v="7"/>
    <x v="2"/>
    <x v="3"/>
    <x v="7"/>
    <x v="7"/>
    <x v="7"/>
    <x v="7"/>
    <x v="0"/>
    <x v="598"/>
    <x v="617"/>
    <x v="228"/>
    <x v="337"/>
    <x v="17"/>
    <x v="31"/>
    <x v="93"/>
    <x v="0"/>
    <x v="76"/>
    <x v="0"/>
    <x v="14"/>
    <x v="100"/>
    <x v="213"/>
    <x v="0"/>
    <x v="0"/>
    <x v="9"/>
    <x v="8"/>
    <x v="3"/>
    <x v="3"/>
  </r>
  <r>
    <x v="22"/>
    <x v="6"/>
    <x v="8"/>
    <x v="2"/>
    <x v="6"/>
    <x v="8"/>
    <x v="8"/>
    <x v="8"/>
    <x v="8"/>
    <x v="0"/>
    <x v="599"/>
    <x v="618"/>
    <x v="290"/>
    <x v="51"/>
    <x v="18"/>
    <x v="561"/>
    <x v="16"/>
    <x v="1"/>
    <x v="126"/>
    <x v="26"/>
    <x v="6"/>
    <x v="279"/>
    <x v="6"/>
    <x v="0"/>
    <x v="0"/>
    <x v="8"/>
    <x v="3"/>
    <x v="6"/>
    <x v="6"/>
  </r>
  <r>
    <x v="22"/>
    <x v="11"/>
    <x v="13"/>
    <x v="1"/>
    <x v="11"/>
    <x v="13"/>
    <x v="13"/>
    <x v="13"/>
    <x v="13"/>
    <x v="0"/>
    <x v="600"/>
    <x v="619"/>
    <x v="513"/>
    <x v="110"/>
    <x v="43"/>
    <x v="538"/>
    <x v="69"/>
    <x v="0"/>
    <x v="58"/>
    <x v="37"/>
    <x v="4"/>
    <x v="80"/>
    <x v="41"/>
    <x v="0"/>
    <x v="0"/>
    <x v="10"/>
    <x v="1"/>
    <x v="11"/>
    <x v="11"/>
  </r>
  <r>
    <x v="22"/>
    <x v="12"/>
    <x v="15"/>
    <x v="1"/>
    <x v="12"/>
    <x v="15"/>
    <x v="15"/>
    <x v="15"/>
    <x v="15"/>
    <x v="0"/>
    <x v="601"/>
    <x v="620"/>
    <x v="143"/>
    <x v="338"/>
    <x v="33"/>
    <x v="562"/>
    <x v="60"/>
    <x v="0"/>
    <x v="12"/>
    <x v="14"/>
    <x v="6"/>
    <x v="228"/>
    <x v="330"/>
    <x v="0"/>
    <x v="0"/>
    <x v="1"/>
    <x v="0"/>
    <x v="12"/>
    <x v="12"/>
  </r>
  <r>
    <x v="22"/>
    <x v="12"/>
    <x v="17"/>
    <x v="2"/>
    <x v="12"/>
    <x v="17"/>
    <x v="17"/>
    <x v="17"/>
    <x v="17"/>
    <x v="0"/>
    <x v="602"/>
    <x v="621"/>
    <x v="514"/>
    <x v="66"/>
    <x v="19"/>
    <x v="563"/>
    <x v="194"/>
    <x v="3"/>
    <x v="127"/>
    <x v="9"/>
    <x v="7"/>
    <x v="280"/>
    <x v="81"/>
    <x v="0"/>
    <x v="0"/>
    <x v="30"/>
    <x v="23"/>
    <x v="12"/>
    <x v="12"/>
  </r>
  <r>
    <x v="22"/>
    <x v="11"/>
    <x v="18"/>
    <x v="2"/>
    <x v="11"/>
    <x v="18"/>
    <x v="18"/>
    <x v="18"/>
    <x v="18"/>
    <x v="0"/>
    <x v="603"/>
    <x v="622"/>
    <x v="322"/>
    <x v="182"/>
    <x v="84"/>
    <x v="564"/>
    <x v="36"/>
    <x v="0"/>
    <x v="4"/>
    <x v="10"/>
    <x v="2"/>
    <x v="227"/>
    <x v="69"/>
    <x v="0"/>
    <x v="0"/>
    <x v="13"/>
    <x v="1"/>
    <x v="11"/>
    <x v="11"/>
  </r>
  <r>
    <x v="22"/>
    <x v="7"/>
    <x v="20"/>
    <x v="2"/>
    <x v="7"/>
    <x v="20"/>
    <x v="20"/>
    <x v="20"/>
    <x v="20"/>
    <x v="0"/>
    <x v="604"/>
    <x v="623"/>
    <x v="515"/>
    <x v="182"/>
    <x v="57"/>
    <x v="565"/>
    <x v="42"/>
    <x v="0"/>
    <x v="75"/>
    <x v="20"/>
    <x v="5"/>
    <x v="281"/>
    <x v="153"/>
    <x v="0"/>
    <x v="0"/>
    <x v="12"/>
    <x v="2"/>
    <x v="7"/>
    <x v="7"/>
  </r>
  <r>
    <x v="22"/>
    <x v="15"/>
    <x v="22"/>
    <x v="1"/>
    <x v="15"/>
    <x v="22"/>
    <x v="22"/>
    <x v="22"/>
    <x v="22"/>
    <x v="0"/>
    <x v="605"/>
    <x v="624"/>
    <x v="276"/>
    <x v="182"/>
    <x v="69"/>
    <x v="566"/>
    <x v="64"/>
    <x v="1"/>
    <x v="98"/>
    <x v="14"/>
    <x v="1"/>
    <x v="131"/>
    <x v="358"/>
    <x v="0"/>
    <x v="0"/>
    <x v="0"/>
    <x v="1"/>
    <x v="15"/>
    <x v="15"/>
  </r>
  <r>
    <x v="22"/>
    <x v="14"/>
    <x v="23"/>
    <x v="1"/>
    <x v="16"/>
    <x v="23"/>
    <x v="23"/>
    <x v="23"/>
    <x v="23"/>
    <x v="0"/>
    <x v="606"/>
    <x v="625"/>
    <x v="317"/>
    <x v="46"/>
    <x v="50"/>
    <x v="567"/>
    <x v="26"/>
    <x v="0"/>
    <x v="121"/>
    <x v="71"/>
    <x v="6"/>
    <x v="282"/>
    <x v="359"/>
    <x v="0"/>
    <x v="0"/>
    <x v="7"/>
    <x v="3"/>
    <x v="16"/>
    <x v="16"/>
  </r>
  <r>
    <x v="22"/>
    <x v="16"/>
    <x v="24"/>
    <x v="1"/>
    <x v="17"/>
    <x v="24"/>
    <x v="24"/>
    <x v="24"/>
    <x v="24"/>
    <x v="0"/>
    <x v="607"/>
    <x v="626"/>
    <x v="516"/>
    <x v="126"/>
    <x v="9"/>
    <x v="568"/>
    <x v="15"/>
    <x v="0"/>
    <x v="9"/>
    <x v="55"/>
    <x v="1"/>
    <x v="221"/>
    <x v="143"/>
    <x v="0"/>
    <x v="0"/>
    <x v="16"/>
    <x v="1"/>
    <x v="17"/>
    <x v="17"/>
  </r>
  <r>
    <x v="22"/>
    <x v="18"/>
    <x v="26"/>
    <x v="1"/>
    <x v="19"/>
    <x v="26"/>
    <x v="26"/>
    <x v="26"/>
    <x v="26"/>
    <x v="0"/>
    <x v="608"/>
    <x v="627"/>
    <x v="517"/>
    <x v="306"/>
    <x v="43"/>
    <x v="569"/>
    <x v="119"/>
    <x v="1"/>
    <x v="13"/>
    <x v="27"/>
    <x v="2"/>
    <x v="51"/>
    <x v="242"/>
    <x v="0"/>
    <x v="0"/>
    <x v="11"/>
    <x v="1"/>
    <x v="19"/>
    <x v="19"/>
  </r>
  <r>
    <x v="22"/>
    <x v="19"/>
    <x v="27"/>
    <x v="1"/>
    <x v="20"/>
    <x v="27"/>
    <x v="27"/>
    <x v="27"/>
    <x v="27"/>
    <x v="0"/>
    <x v="609"/>
    <x v="628"/>
    <x v="466"/>
    <x v="339"/>
    <x v="101"/>
    <x v="309"/>
    <x v="142"/>
    <x v="1"/>
    <x v="84"/>
    <x v="33"/>
    <x v="1"/>
    <x v="146"/>
    <x v="360"/>
    <x v="0"/>
    <x v="0"/>
    <x v="6"/>
    <x v="1"/>
    <x v="20"/>
    <x v="20"/>
  </r>
  <r>
    <x v="22"/>
    <x v="20"/>
    <x v="28"/>
    <x v="1"/>
    <x v="21"/>
    <x v="28"/>
    <x v="28"/>
    <x v="28"/>
    <x v="28"/>
    <x v="0"/>
    <x v="610"/>
    <x v="629"/>
    <x v="364"/>
    <x v="154"/>
    <x v="10"/>
    <x v="570"/>
    <x v="10"/>
    <x v="0"/>
    <x v="29"/>
    <x v="36"/>
    <x v="2"/>
    <x v="76"/>
    <x v="107"/>
    <x v="0"/>
    <x v="0"/>
    <x v="18"/>
    <x v="1"/>
    <x v="21"/>
    <x v="21"/>
  </r>
  <r>
    <x v="22"/>
    <x v="18"/>
    <x v="29"/>
    <x v="2"/>
    <x v="19"/>
    <x v="29"/>
    <x v="29"/>
    <x v="29"/>
    <x v="29"/>
    <x v="0"/>
    <x v="611"/>
    <x v="630"/>
    <x v="147"/>
    <x v="340"/>
    <x v="63"/>
    <x v="571"/>
    <x v="26"/>
    <x v="6"/>
    <x v="51"/>
    <x v="87"/>
    <x v="1"/>
    <x v="228"/>
    <x v="35"/>
    <x v="0"/>
    <x v="0"/>
    <x v="2"/>
    <x v="1"/>
    <x v="19"/>
    <x v="19"/>
  </r>
  <r>
    <x v="22"/>
    <x v="16"/>
    <x v="30"/>
    <x v="2"/>
    <x v="17"/>
    <x v="30"/>
    <x v="30"/>
    <x v="30"/>
    <x v="30"/>
    <x v="0"/>
    <x v="612"/>
    <x v="631"/>
    <x v="301"/>
    <x v="92"/>
    <x v="119"/>
    <x v="572"/>
    <x v="77"/>
    <x v="0"/>
    <x v="59"/>
    <x v="53"/>
    <x v="3"/>
    <x v="10"/>
    <x v="283"/>
    <x v="0"/>
    <x v="0"/>
    <x v="3"/>
    <x v="1"/>
    <x v="17"/>
    <x v="17"/>
  </r>
  <r>
    <x v="22"/>
    <x v="21"/>
    <x v="31"/>
    <x v="1"/>
    <x v="22"/>
    <x v="31"/>
    <x v="31"/>
    <x v="31"/>
    <x v="31"/>
    <x v="0"/>
    <x v="613"/>
    <x v="632"/>
    <x v="518"/>
    <x v="316"/>
    <x v="5"/>
    <x v="573"/>
    <x v="195"/>
    <x v="0"/>
    <x v="60"/>
    <x v="5"/>
    <x v="1"/>
    <x v="53"/>
    <x v="131"/>
    <x v="0"/>
    <x v="0"/>
    <x v="20"/>
    <x v="1"/>
    <x v="22"/>
    <x v="22"/>
  </r>
  <r>
    <x v="22"/>
    <x v="23"/>
    <x v="33"/>
    <x v="1"/>
    <x v="24"/>
    <x v="33"/>
    <x v="33"/>
    <x v="33"/>
    <x v="33"/>
    <x v="0"/>
    <x v="211"/>
    <x v="633"/>
    <x v="174"/>
    <x v="341"/>
    <x v="114"/>
    <x v="574"/>
    <x v="105"/>
    <x v="3"/>
    <x v="13"/>
    <x v="4"/>
    <x v="3"/>
    <x v="198"/>
    <x v="361"/>
    <x v="0"/>
    <x v="0"/>
    <x v="10"/>
    <x v="1"/>
    <x v="24"/>
    <x v="24"/>
  </r>
  <r>
    <x v="22"/>
    <x v="24"/>
    <x v="34"/>
    <x v="1"/>
    <x v="25"/>
    <x v="34"/>
    <x v="34"/>
    <x v="34"/>
    <x v="34"/>
    <x v="0"/>
    <x v="614"/>
    <x v="634"/>
    <x v="519"/>
    <x v="121"/>
    <x v="51"/>
    <x v="575"/>
    <x v="20"/>
    <x v="1"/>
    <x v="0"/>
    <x v="36"/>
    <x v="1"/>
    <x v="142"/>
    <x v="171"/>
    <x v="0"/>
    <x v="0"/>
    <x v="11"/>
    <x v="1"/>
    <x v="25"/>
    <x v="25"/>
  </r>
  <r>
    <x v="22"/>
    <x v="25"/>
    <x v="35"/>
    <x v="1"/>
    <x v="26"/>
    <x v="35"/>
    <x v="35"/>
    <x v="35"/>
    <x v="35"/>
    <x v="0"/>
    <x v="615"/>
    <x v="635"/>
    <x v="520"/>
    <x v="92"/>
    <x v="104"/>
    <x v="576"/>
    <x v="12"/>
    <x v="0"/>
    <x v="27"/>
    <x v="0"/>
    <x v="4"/>
    <x v="19"/>
    <x v="164"/>
    <x v="0"/>
    <x v="0"/>
    <x v="7"/>
    <x v="0"/>
    <x v="26"/>
    <x v="26"/>
  </r>
  <r>
    <x v="22"/>
    <x v="0"/>
    <x v="36"/>
    <x v="2"/>
    <x v="0"/>
    <x v="36"/>
    <x v="36"/>
    <x v="36"/>
    <x v="36"/>
    <x v="0"/>
    <x v="616"/>
    <x v="636"/>
    <x v="521"/>
    <x v="71"/>
    <x v="48"/>
    <x v="577"/>
    <x v="90"/>
    <x v="0"/>
    <x v="87"/>
    <x v="4"/>
    <x v="4"/>
    <x v="67"/>
    <x v="59"/>
    <x v="0"/>
    <x v="0"/>
    <x v="11"/>
    <x v="1"/>
    <x v="0"/>
    <x v="0"/>
  </r>
  <r>
    <x v="22"/>
    <x v="21"/>
    <x v="37"/>
    <x v="2"/>
    <x v="22"/>
    <x v="37"/>
    <x v="37"/>
    <x v="37"/>
    <x v="37"/>
    <x v="0"/>
    <x v="617"/>
    <x v="637"/>
    <x v="522"/>
    <x v="316"/>
    <x v="7"/>
    <x v="578"/>
    <x v="196"/>
    <x v="1"/>
    <x v="28"/>
    <x v="91"/>
    <x v="6"/>
    <x v="283"/>
    <x v="173"/>
    <x v="0"/>
    <x v="0"/>
    <x v="2"/>
    <x v="3"/>
    <x v="22"/>
    <x v="22"/>
  </r>
  <r>
    <x v="22"/>
    <x v="26"/>
    <x v="38"/>
    <x v="1"/>
    <x v="27"/>
    <x v="38"/>
    <x v="38"/>
    <x v="38"/>
    <x v="38"/>
    <x v="0"/>
    <x v="618"/>
    <x v="638"/>
    <x v="523"/>
    <x v="270"/>
    <x v="60"/>
    <x v="579"/>
    <x v="17"/>
    <x v="1"/>
    <x v="0"/>
    <x v="51"/>
    <x v="2"/>
    <x v="38"/>
    <x v="97"/>
    <x v="1"/>
    <x v="8"/>
    <x v="0"/>
    <x v="1"/>
    <x v="27"/>
    <x v="27"/>
  </r>
  <r>
    <x v="22"/>
    <x v="27"/>
    <x v="39"/>
    <x v="1"/>
    <x v="28"/>
    <x v="39"/>
    <x v="39"/>
    <x v="39"/>
    <x v="39"/>
    <x v="0"/>
    <x v="619"/>
    <x v="639"/>
    <x v="524"/>
    <x v="270"/>
    <x v="123"/>
    <x v="580"/>
    <x v="28"/>
    <x v="4"/>
    <x v="12"/>
    <x v="29"/>
    <x v="2"/>
    <x v="35"/>
    <x v="362"/>
    <x v="0"/>
    <x v="0"/>
    <x v="18"/>
    <x v="27"/>
    <x v="28"/>
    <x v="28"/>
  </r>
  <r>
    <x v="22"/>
    <x v="28"/>
    <x v="40"/>
    <x v="1"/>
    <x v="29"/>
    <x v="40"/>
    <x v="40"/>
    <x v="40"/>
    <x v="40"/>
    <x v="0"/>
    <x v="620"/>
    <x v="640"/>
    <x v="127"/>
    <x v="17"/>
    <x v="27"/>
    <x v="581"/>
    <x v="2"/>
    <x v="0"/>
    <x v="64"/>
    <x v="2"/>
    <x v="2"/>
    <x v="284"/>
    <x v="20"/>
    <x v="0"/>
    <x v="0"/>
    <x v="0"/>
    <x v="1"/>
    <x v="29"/>
    <x v="29"/>
  </r>
  <r>
    <x v="22"/>
    <x v="29"/>
    <x v="41"/>
    <x v="1"/>
    <x v="30"/>
    <x v="41"/>
    <x v="41"/>
    <x v="41"/>
    <x v="41"/>
    <x v="0"/>
    <x v="621"/>
    <x v="641"/>
    <x v="525"/>
    <x v="151"/>
    <x v="41"/>
    <x v="582"/>
    <x v="57"/>
    <x v="0"/>
    <x v="3"/>
    <x v="14"/>
    <x v="4"/>
    <x v="12"/>
    <x v="205"/>
    <x v="0"/>
    <x v="0"/>
    <x v="12"/>
    <x v="1"/>
    <x v="30"/>
    <x v="30"/>
  </r>
  <r>
    <x v="22"/>
    <x v="30"/>
    <x v="42"/>
    <x v="1"/>
    <x v="31"/>
    <x v="42"/>
    <x v="42"/>
    <x v="42"/>
    <x v="42"/>
    <x v="0"/>
    <x v="622"/>
    <x v="642"/>
    <x v="464"/>
    <x v="342"/>
    <x v="21"/>
    <x v="583"/>
    <x v="118"/>
    <x v="0"/>
    <x v="18"/>
    <x v="2"/>
    <x v="4"/>
    <x v="150"/>
    <x v="308"/>
    <x v="0"/>
    <x v="0"/>
    <x v="0"/>
    <x v="1"/>
    <x v="31"/>
    <x v="31"/>
  </r>
  <r>
    <x v="22"/>
    <x v="31"/>
    <x v="43"/>
    <x v="1"/>
    <x v="32"/>
    <x v="43"/>
    <x v="43"/>
    <x v="43"/>
    <x v="43"/>
    <x v="0"/>
    <x v="623"/>
    <x v="643"/>
    <x v="526"/>
    <x v="193"/>
    <x v="68"/>
    <x v="228"/>
    <x v="21"/>
    <x v="0"/>
    <x v="60"/>
    <x v="2"/>
    <x v="2"/>
    <x v="285"/>
    <x v="43"/>
    <x v="0"/>
    <x v="0"/>
    <x v="7"/>
    <x v="1"/>
    <x v="32"/>
    <x v="32"/>
  </r>
  <r>
    <x v="22"/>
    <x v="32"/>
    <x v="44"/>
    <x v="1"/>
    <x v="33"/>
    <x v="44"/>
    <x v="44"/>
    <x v="44"/>
    <x v="44"/>
    <x v="0"/>
    <x v="624"/>
    <x v="644"/>
    <x v="51"/>
    <x v="179"/>
    <x v="49"/>
    <x v="491"/>
    <x v="152"/>
    <x v="0"/>
    <x v="120"/>
    <x v="24"/>
    <x v="1"/>
    <x v="92"/>
    <x v="363"/>
    <x v="0"/>
    <x v="0"/>
    <x v="18"/>
    <x v="3"/>
    <x v="33"/>
    <x v="33"/>
  </r>
  <r>
    <x v="22"/>
    <x v="33"/>
    <x v="45"/>
    <x v="1"/>
    <x v="34"/>
    <x v="45"/>
    <x v="45"/>
    <x v="45"/>
    <x v="45"/>
    <x v="0"/>
    <x v="625"/>
    <x v="645"/>
    <x v="527"/>
    <x v="343"/>
    <x v="69"/>
    <x v="584"/>
    <x v="98"/>
    <x v="0"/>
    <x v="18"/>
    <x v="36"/>
    <x v="2"/>
    <x v="43"/>
    <x v="364"/>
    <x v="0"/>
    <x v="0"/>
    <x v="10"/>
    <x v="0"/>
    <x v="34"/>
    <x v="34"/>
  </r>
  <r>
    <x v="22"/>
    <x v="34"/>
    <x v="46"/>
    <x v="1"/>
    <x v="35"/>
    <x v="46"/>
    <x v="46"/>
    <x v="46"/>
    <x v="46"/>
    <x v="0"/>
    <x v="626"/>
    <x v="646"/>
    <x v="528"/>
    <x v="344"/>
    <x v="46"/>
    <x v="585"/>
    <x v="92"/>
    <x v="1"/>
    <x v="33"/>
    <x v="23"/>
    <x v="1"/>
    <x v="56"/>
    <x v="190"/>
    <x v="0"/>
    <x v="0"/>
    <x v="2"/>
    <x v="1"/>
    <x v="35"/>
    <x v="35"/>
  </r>
  <r>
    <x v="23"/>
    <x v="0"/>
    <x v="0"/>
    <x v="0"/>
    <x v="0"/>
    <x v="0"/>
    <x v="0"/>
    <x v="0"/>
    <x v="0"/>
    <x v="0"/>
    <x v="627"/>
    <x v="647"/>
    <x v="529"/>
    <x v="230"/>
    <x v="57"/>
    <x v="510"/>
    <x v="20"/>
    <x v="0"/>
    <x v="3"/>
    <x v="17"/>
    <x v="1"/>
    <x v="21"/>
    <x v="365"/>
    <x v="0"/>
    <x v="0"/>
    <x v="10"/>
    <x v="1"/>
    <x v="0"/>
    <x v="0"/>
  </r>
  <r>
    <x v="23"/>
    <x v="1"/>
    <x v="1"/>
    <x v="1"/>
    <x v="1"/>
    <x v="1"/>
    <x v="1"/>
    <x v="1"/>
    <x v="1"/>
    <x v="0"/>
    <x v="628"/>
    <x v="648"/>
    <x v="530"/>
    <x v="314"/>
    <x v="108"/>
    <x v="586"/>
    <x v="197"/>
    <x v="1"/>
    <x v="20"/>
    <x v="16"/>
    <x v="3"/>
    <x v="238"/>
    <x v="236"/>
    <x v="0"/>
    <x v="0"/>
    <x v="13"/>
    <x v="1"/>
    <x v="1"/>
    <x v="1"/>
  </r>
  <r>
    <x v="23"/>
    <x v="0"/>
    <x v="3"/>
    <x v="1"/>
    <x v="0"/>
    <x v="3"/>
    <x v="3"/>
    <x v="3"/>
    <x v="3"/>
    <x v="0"/>
    <x v="629"/>
    <x v="649"/>
    <x v="531"/>
    <x v="161"/>
    <x v="88"/>
    <x v="327"/>
    <x v="4"/>
    <x v="0"/>
    <x v="58"/>
    <x v="17"/>
    <x v="2"/>
    <x v="33"/>
    <x v="143"/>
    <x v="0"/>
    <x v="0"/>
    <x v="7"/>
    <x v="2"/>
    <x v="0"/>
    <x v="0"/>
  </r>
  <r>
    <x v="23"/>
    <x v="3"/>
    <x v="4"/>
    <x v="1"/>
    <x v="3"/>
    <x v="4"/>
    <x v="4"/>
    <x v="4"/>
    <x v="4"/>
    <x v="0"/>
    <x v="630"/>
    <x v="650"/>
    <x v="437"/>
    <x v="345"/>
    <x v="35"/>
    <x v="587"/>
    <x v="4"/>
    <x v="0"/>
    <x v="34"/>
    <x v="17"/>
    <x v="2"/>
    <x v="93"/>
    <x v="185"/>
    <x v="0"/>
    <x v="0"/>
    <x v="5"/>
    <x v="1"/>
    <x v="3"/>
    <x v="3"/>
  </r>
  <r>
    <x v="23"/>
    <x v="3"/>
    <x v="7"/>
    <x v="2"/>
    <x v="3"/>
    <x v="7"/>
    <x v="7"/>
    <x v="7"/>
    <x v="7"/>
    <x v="0"/>
    <x v="631"/>
    <x v="651"/>
    <x v="532"/>
    <x v="346"/>
    <x v="109"/>
    <x v="588"/>
    <x v="48"/>
    <x v="0"/>
    <x v="51"/>
    <x v="17"/>
    <x v="1"/>
    <x v="187"/>
    <x v="92"/>
    <x v="0"/>
    <x v="0"/>
    <x v="10"/>
    <x v="1"/>
    <x v="3"/>
    <x v="3"/>
  </r>
  <r>
    <x v="23"/>
    <x v="6"/>
    <x v="8"/>
    <x v="2"/>
    <x v="6"/>
    <x v="8"/>
    <x v="8"/>
    <x v="8"/>
    <x v="8"/>
    <x v="0"/>
    <x v="632"/>
    <x v="652"/>
    <x v="533"/>
    <x v="25"/>
    <x v="119"/>
    <x v="589"/>
    <x v="167"/>
    <x v="0"/>
    <x v="31"/>
    <x v="54"/>
    <x v="4"/>
    <x v="272"/>
    <x v="273"/>
    <x v="0"/>
    <x v="0"/>
    <x v="16"/>
    <x v="2"/>
    <x v="6"/>
    <x v="6"/>
  </r>
  <r>
    <x v="23"/>
    <x v="11"/>
    <x v="13"/>
    <x v="1"/>
    <x v="11"/>
    <x v="13"/>
    <x v="13"/>
    <x v="13"/>
    <x v="13"/>
    <x v="0"/>
    <x v="633"/>
    <x v="653"/>
    <x v="534"/>
    <x v="167"/>
    <x v="0"/>
    <x v="590"/>
    <x v="53"/>
    <x v="1"/>
    <x v="78"/>
    <x v="32"/>
    <x v="1"/>
    <x v="4"/>
    <x v="204"/>
    <x v="0"/>
    <x v="0"/>
    <x v="2"/>
    <x v="1"/>
    <x v="11"/>
    <x v="11"/>
  </r>
  <r>
    <x v="23"/>
    <x v="12"/>
    <x v="15"/>
    <x v="1"/>
    <x v="12"/>
    <x v="15"/>
    <x v="15"/>
    <x v="15"/>
    <x v="15"/>
    <x v="0"/>
    <x v="634"/>
    <x v="654"/>
    <x v="535"/>
    <x v="318"/>
    <x v="21"/>
    <x v="591"/>
    <x v="44"/>
    <x v="0"/>
    <x v="53"/>
    <x v="36"/>
    <x v="1"/>
    <x v="118"/>
    <x v="366"/>
    <x v="0"/>
    <x v="0"/>
    <x v="11"/>
    <x v="16"/>
    <x v="12"/>
    <x v="12"/>
  </r>
  <r>
    <x v="23"/>
    <x v="12"/>
    <x v="17"/>
    <x v="2"/>
    <x v="12"/>
    <x v="17"/>
    <x v="17"/>
    <x v="17"/>
    <x v="17"/>
    <x v="0"/>
    <x v="635"/>
    <x v="655"/>
    <x v="536"/>
    <x v="125"/>
    <x v="32"/>
    <x v="592"/>
    <x v="198"/>
    <x v="0"/>
    <x v="128"/>
    <x v="9"/>
    <x v="7"/>
    <x v="286"/>
    <x v="360"/>
    <x v="0"/>
    <x v="0"/>
    <x v="9"/>
    <x v="28"/>
    <x v="12"/>
    <x v="12"/>
  </r>
  <r>
    <x v="23"/>
    <x v="11"/>
    <x v="18"/>
    <x v="2"/>
    <x v="11"/>
    <x v="18"/>
    <x v="18"/>
    <x v="18"/>
    <x v="18"/>
    <x v="0"/>
    <x v="636"/>
    <x v="656"/>
    <x v="537"/>
    <x v="136"/>
    <x v="28"/>
    <x v="593"/>
    <x v="4"/>
    <x v="0"/>
    <x v="25"/>
    <x v="27"/>
    <x v="4"/>
    <x v="141"/>
    <x v="218"/>
    <x v="0"/>
    <x v="0"/>
    <x v="7"/>
    <x v="1"/>
    <x v="11"/>
    <x v="11"/>
  </r>
  <r>
    <x v="23"/>
    <x v="7"/>
    <x v="20"/>
    <x v="2"/>
    <x v="7"/>
    <x v="20"/>
    <x v="20"/>
    <x v="20"/>
    <x v="20"/>
    <x v="0"/>
    <x v="637"/>
    <x v="657"/>
    <x v="538"/>
    <x v="155"/>
    <x v="0"/>
    <x v="594"/>
    <x v="199"/>
    <x v="3"/>
    <x v="117"/>
    <x v="92"/>
    <x v="6"/>
    <x v="287"/>
    <x v="355"/>
    <x v="0"/>
    <x v="0"/>
    <x v="11"/>
    <x v="0"/>
    <x v="7"/>
    <x v="7"/>
  </r>
  <r>
    <x v="23"/>
    <x v="15"/>
    <x v="22"/>
    <x v="1"/>
    <x v="15"/>
    <x v="22"/>
    <x v="22"/>
    <x v="22"/>
    <x v="22"/>
    <x v="0"/>
    <x v="638"/>
    <x v="658"/>
    <x v="539"/>
    <x v="67"/>
    <x v="38"/>
    <x v="595"/>
    <x v="19"/>
    <x v="0"/>
    <x v="20"/>
    <x v="14"/>
    <x v="2"/>
    <x v="80"/>
    <x v="367"/>
    <x v="0"/>
    <x v="0"/>
    <x v="2"/>
    <x v="1"/>
    <x v="15"/>
    <x v="15"/>
  </r>
  <r>
    <x v="23"/>
    <x v="14"/>
    <x v="23"/>
    <x v="1"/>
    <x v="16"/>
    <x v="23"/>
    <x v="23"/>
    <x v="23"/>
    <x v="23"/>
    <x v="0"/>
    <x v="639"/>
    <x v="659"/>
    <x v="540"/>
    <x v="123"/>
    <x v="50"/>
    <x v="596"/>
    <x v="142"/>
    <x v="1"/>
    <x v="87"/>
    <x v="29"/>
    <x v="1"/>
    <x v="204"/>
    <x v="190"/>
    <x v="0"/>
    <x v="0"/>
    <x v="3"/>
    <x v="0"/>
    <x v="16"/>
    <x v="16"/>
  </r>
  <r>
    <x v="23"/>
    <x v="16"/>
    <x v="24"/>
    <x v="1"/>
    <x v="17"/>
    <x v="24"/>
    <x v="24"/>
    <x v="24"/>
    <x v="24"/>
    <x v="0"/>
    <x v="640"/>
    <x v="660"/>
    <x v="541"/>
    <x v="219"/>
    <x v="31"/>
    <x v="597"/>
    <x v="156"/>
    <x v="1"/>
    <x v="71"/>
    <x v="19"/>
    <x v="3"/>
    <x v="71"/>
    <x v="361"/>
    <x v="0"/>
    <x v="0"/>
    <x v="7"/>
    <x v="1"/>
    <x v="17"/>
    <x v="17"/>
  </r>
  <r>
    <x v="23"/>
    <x v="18"/>
    <x v="26"/>
    <x v="1"/>
    <x v="19"/>
    <x v="26"/>
    <x v="26"/>
    <x v="26"/>
    <x v="26"/>
    <x v="0"/>
    <x v="641"/>
    <x v="661"/>
    <x v="542"/>
    <x v="347"/>
    <x v="43"/>
    <x v="598"/>
    <x v="116"/>
    <x v="1"/>
    <x v="67"/>
    <x v="33"/>
    <x v="3"/>
    <x v="177"/>
    <x v="31"/>
    <x v="0"/>
    <x v="0"/>
    <x v="10"/>
    <x v="1"/>
    <x v="19"/>
    <x v="19"/>
  </r>
  <r>
    <x v="23"/>
    <x v="19"/>
    <x v="27"/>
    <x v="1"/>
    <x v="20"/>
    <x v="27"/>
    <x v="27"/>
    <x v="27"/>
    <x v="27"/>
    <x v="0"/>
    <x v="323"/>
    <x v="662"/>
    <x v="411"/>
    <x v="348"/>
    <x v="116"/>
    <x v="599"/>
    <x v="188"/>
    <x v="1"/>
    <x v="8"/>
    <x v="27"/>
    <x v="2"/>
    <x v="100"/>
    <x v="368"/>
    <x v="0"/>
    <x v="0"/>
    <x v="22"/>
    <x v="1"/>
    <x v="20"/>
    <x v="20"/>
  </r>
  <r>
    <x v="23"/>
    <x v="20"/>
    <x v="28"/>
    <x v="1"/>
    <x v="21"/>
    <x v="28"/>
    <x v="28"/>
    <x v="28"/>
    <x v="28"/>
    <x v="0"/>
    <x v="642"/>
    <x v="663"/>
    <x v="180"/>
    <x v="349"/>
    <x v="5"/>
    <x v="496"/>
    <x v="4"/>
    <x v="0"/>
    <x v="21"/>
    <x v="22"/>
    <x v="4"/>
    <x v="102"/>
    <x v="369"/>
    <x v="0"/>
    <x v="0"/>
    <x v="0"/>
    <x v="1"/>
    <x v="21"/>
    <x v="21"/>
  </r>
  <r>
    <x v="23"/>
    <x v="18"/>
    <x v="29"/>
    <x v="2"/>
    <x v="19"/>
    <x v="29"/>
    <x v="29"/>
    <x v="29"/>
    <x v="29"/>
    <x v="0"/>
    <x v="643"/>
    <x v="664"/>
    <x v="67"/>
    <x v="328"/>
    <x v="92"/>
    <x v="600"/>
    <x v="124"/>
    <x v="0"/>
    <x v="88"/>
    <x v="58"/>
    <x v="2"/>
    <x v="100"/>
    <x v="29"/>
    <x v="0"/>
    <x v="0"/>
    <x v="7"/>
    <x v="1"/>
    <x v="19"/>
    <x v="19"/>
  </r>
  <r>
    <x v="23"/>
    <x v="16"/>
    <x v="30"/>
    <x v="2"/>
    <x v="17"/>
    <x v="30"/>
    <x v="30"/>
    <x v="30"/>
    <x v="30"/>
    <x v="0"/>
    <x v="644"/>
    <x v="665"/>
    <x v="292"/>
    <x v="323"/>
    <x v="124"/>
    <x v="601"/>
    <x v="184"/>
    <x v="0"/>
    <x v="55"/>
    <x v="47"/>
    <x v="5"/>
    <x v="288"/>
    <x v="207"/>
    <x v="0"/>
    <x v="0"/>
    <x v="18"/>
    <x v="1"/>
    <x v="17"/>
    <x v="17"/>
  </r>
  <r>
    <x v="23"/>
    <x v="21"/>
    <x v="31"/>
    <x v="1"/>
    <x v="22"/>
    <x v="31"/>
    <x v="31"/>
    <x v="31"/>
    <x v="31"/>
    <x v="0"/>
    <x v="645"/>
    <x v="666"/>
    <x v="543"/>
    <x v="350"/>
    <x v="30"/>
    <x v="602"/>
    <x v="89"/>
    <x v="1"/>
    <x v="27"/>
    <x v="10"/>
    <x v="1"/>
    <x v="289"/>
    <x v="268"/>
    <x v="0"/>
    <x v="0"/>
    <x v="3"/>
    <x v="1"/>
    <x v="22"/>
    <x v="22"/>
  </r>
  <r>
    <x v="23"/>
    <x v="23"/>
    <x v="33"/>
    <x v="1"/>
    <x v="24"/>
    <x v="33"/>
    <x v="33"/>
    <x v="33"/>
    <x v="33"/>
    <x v="0"/>
    <x v="646"/>
    <x v="667"/>
    <x v="544"/>
    <x v="207"/>
    <x v="105"/>
    <x v="603"/>
    <x v="57"/>
    <x v="0"/>
    <x v="51"/>
    <x v="50"/>
    <x v="4"/>
    <x v="101"/>
    <x v="370"/>
    <x v="0"/>
    <x v="0"/>
    <x v="10"/>
    <x v="1"/>
    <x v="24"/>
    <x v="24"/>
  </r>
  <r>
    <x v="23"/>
    <x v="24"/>
    <x v="34"/>
    <x v="1"/>
    <x v="25"/>
    <x v="34"/>
    <x v="34"/>
    <x v="34"/>
    <x v="34"/>
    <x v="0"/>
    <x v="647"/>
    <x v="668"/>
    <x v="545"/>
    <x v="60"/>
    <x v="108"/>
    <x v="604"/>
    <x v="20"/>
    <x v="4"/>
    <x v="18"/>
    <x v="51"/>
    <x v="4"/>
    <x v="56"/>
    <x v="157"/>
    <x v="0"/>
    <x v="0"/>
    <x v="11"/>
    <x v="1"/>
    <x v="25"/>
    <x v="25"/>
  </r>
  <r>
    <x v="23"/>
    <x v="25"/>
    <x v="35"/>
    <x v="1"/>
    <x v="26"/>
    <x v="35"/>
    <x v="35"/>
    <x v="35"/>
    <x v="35"/>
    <x v="0"/>
    <x v="648"/>
    <x v="669"/>
    <x v="274"/>
    <x v="351"/>
    <x v="46"/>
    <x v="543"/>
    <x v="98"/>
    <x v="0"/>
    <x v="19"/>
    <x v="14"/>
    <x v="4"/>
    <x v="106"/>
    <x v="69"/>
    <x v="0"/>
    <x v="0"/>
    <x v="3"/>
    <x v="1"/>
    <x v="26"/>
    <x v="26"/>
  </r>
  <r>
    <x v="23"/>
    <x v="0"/>
    <x v="36"/>
    <x v="2"/>
    <x v="0"/>
    <x v="36"/>
    <x v="36"/>
    <x v="36"/>
    <x v="36"/>
    <x v="0"/>
    <x v="649"/>
    <x v="670"/>
    <x v="546"/>
    <x v="9"/>
    <x v="64"/>
    <x v="605"/>
    <x v="55"/>
    <x v="0"/>
    <x v="85"/>
    <x v="37"/>
    <x v="4"/>
    <x v="137"/>
    <x v="225"/>
    <x v="0"/>
    <x v="0"/>
    <x v="10"/>
    <x v="1"/>
    <x v="0"/>
    <x v="0"/>
  </r>
  <r>
    <x v="23"/>
    <x v="21"/>
    <x v="37"/>
    <x v="2"/>
    <x v="22"/>
    <x v="37"/>
    <x v="37"/>
    <x v="37"/>
    <x v="37"/>
    <x v="0"/>
    <x v="650"/>
    <x v="671"/>
    <x v="547"/>
    <x v="159"/>
    <x v="110"/>
    <x v="606"/>
    <x v="200"/>
    <x v="4"/>
    <x v="99"/>
    <x v="46"/>
    <x v="3"/>
    <x v="290"/>
    <x v="38"/>
    <x v="0"/>
    <x v="0"/>
    <x v="5"/>
    <x v="2"/>
    <x v="22"/>
    <x v="22"/>
  </r>
  <r>
    <x v="23"/>
    <x v="26"/>
    <x v="38"/>
    <x v="1"/>
    <x v="27"/>
    <x v="38"/>
    <x v="38"/>
    <x v="38"/>
    <x v="38"/>
    <x v="0"/>
    <x v="651"/>
    <x v="672"/>
    <x v="548"/>
    <x v="45"/>
    <x v="101"/>
    <x v="607"/>
    <x v="55"/>
    <x v="1"/>
    <x v="67"/>
    <x v="27"/>
    <x v="4"/>
    <x v="31"/>
    <x v="181"/>
    <x v="1"/>
    <x v="8"/>
    <x v="2"/>
    <x v="1"/>
    <x v="27"/>
    <x v="27"/>
  </r>
  <r>
    <x v="23"/>
    <x v="27"/>
    <x v="39"/>
    <x v="1"/>
    <x v="28"/>
    <x v="39"/>
    <x v="39"/>
    <x v="39"/>
    <x v="39"/>
    <x v="0"/>
    <x v="652"/>
    <x v="673"/>
    <x v="549"/>
    <x v="352"/>
    <x v="118"/>
    <x v="608"/>
    <x v="197"/>
    <x v="1"/>
    <x v="16"/>
    <x v="87"/>
    <x v="4"/>
    <x v="238"/>
    <x v="214"/>
    <x v="0"/>
    <x v="0"/>
    <x v="3"/>
    <x v="10"/>
    <x v="28"/>
    <x v="28"/>
  </r>
  <r>
    <x v="23"/>
    <x v="28"/>
    <x v="40"/>
    <x v="1"/>
    <x v="29"/>
    <x v="40"/>
    <x v="40"/>
    <x v="40"/>
    <x v="40"/>
    <x v="0"/>
    <x v="653"/>
    <x v="674"/>
    <x v="550"/>
    <x v="275"/>
    <x v="5"/>
    <x v="609"/>
    <x v="5"/>
    <x v="0"/>
    <x v="66"/>
    <x v="2"/>
    <x v="2"/>
    <x v="291"/>
    <x v="371"/>
    <x v="0"/>
    <x v="0"/>
    <x v="0"/>
    <x v="1"/>
    <x v="29"/>
    <x v="29"/>
  </r>
  <r>
    <x v="23"/>
    <x v="29"/>
    <x v="41"/>
    <x v="1"/>
    <x v="30"/>
    <x v="41"/>
    <x v="41"/>
    <x v="41"/>
    <x v="41"/>
    <x v="0"/>
    <x v="654"/>
    <x v="675"/>
    <x v="551"/>
    <x v="353"/>
    <x v="38"/>
    <x v="610"/>
    <x v="1"/>
    <x v="0"/>
    <x v="19"/>
    <x v="14"/>
    <x v="4"/>
    <x v="101"/>
    <x v="140"/>
    <x v="0"/>
    <x v="0"/>
    <x v="1"/>
    <x v="1"/>
    <x v="30"/>
    <x v="30"/>
  </r>
  <r>
    <x v="23"/>
    <x v="30"/>
    <x v="42"/>
    <x v="1"/>
    <x v="31"/>
    <x v="42"/>
    <x v="42"/>
    <x v="42"/>
    <x v="42"/>
    <x v="0"/>
    <x v="655"/>
    <x v="676"/>
    <x v="508"/>
    <x v="50"/>
    <x v="56"/>
    <x v="611"/>
    <x v="80"/>
    <x v="0"/>
    <x v="64"/>
    <x v="0"/>
    <x v="2"/>
    <x v="60"/>
    <x v="68"/>
    <x v="0"/>
    <x v="0"/>
    <x v="2"/>
    <x v="1"/>
    <x v="31"/>
    <x v="31"/>
  </r>
  <r>
    <x v="23"/>
    <x v="31"/>
    <x v="43"/>
    <x v="1"/>
    <x v="32"/>
    <x v="43"/>
    <x v="43"/>
    <x v="43"/>
    <x v="43"/>
    <x v="0"/>
    <x v="656"/>
    <x v="677"/>
    <x v="166"/>
    <x v="61"/>
    <x v="43"/>
    <x v="425"/>
    <x v="93"/>
    <x v="1"/>
    <x v="87"/>
    <x v="17"/>
    <x v="4"/>
    <x v="141"/>
    <x v="127"/>
    <x v="0"/>
    <x v="0"/>
    <x v="3"/>
    <x v="0"/>
    <x v="32"/>
    <x v="32"/>
  </r>
  <r>
    <x v="23"/>
    <x v="32"/>
    <x v="44"/>
    <x v="1"/>
    <x v="33"/>
    <x v="44"/>
    <x v="44"/>
    <x v="44"/>
    <x v="44"/>
    <x v="0"/>
    <x v="657"/>
    <x v="678"/>
    <x v="552"/>
    <x v="229"/>
    <x v="69"/>
    <x v="612"/>
    <x v="89"/>
    <x v="0"/>
    <x v="129"/>
    <x v="31"/>
    <x v="5"/>
    <x v="232"/>
    <x v="372"/>
    <x v="0"/>
    <x v="0"/>
    <x v="21"/>
    <x v="0"/>
    <x v="33"/>
    <x v="33"/>
  </r>
  <r>
    <x v="23"/>
    <x v="33"/>
    <x v="45"/>
    <x v="1"/>
    <x v="34"/>
    <x v="45"/>
    <x v="45"/>
    <x v="45"/>
    <x v="45"/>
    <x v="0"/>
    <x v="658"/>
    <x v="679"/>
    <x v="553"/>
    <x v="354"/>
    <x v="123"/>
    <x v="613"/>
    <x v="102"/>
    <x v="1"/>
    <x v="64"/>
    <x v="0"/>
    <x v="1"/>
    <x v="166"/>
    <x v="373"/>
    <x v="0"/>
    <x v="0"/>
    <x v="3"/>
    <x v="1"/>
    <x v="34"/>
    <x v="34"/>
  </r>
  <r>
    <x v="23"/>
    <x v="34"/>
    <x v="46"/>
    <x v="1"/>
    <x v="35"/>
    <x v="46"/>
    <x v="46"/>
    <x v="46"/>
    <x v="46"/>
    <x v="0"/>
    <x v="659"/>
    <x v="680"/>
    <x v="554"/>
    <x v="126"/>
    <x v="46"/>
    <x v="381"/>
    <x v="41"/>
    <x v="0"/>
    <x v="65"/>
    <x v="36"/>
    <x v="4"/>
    <x v="278"/>
    <x v="268"/>
    <x v="0"/>
    <x v="0"/>
    <x v="0"/>
    <x v="1"/>
    <x v="35"/>
    <x v="35"/>
  </r>
  <r>
    <x v="24"/>
    <x v="0"/>
    <x v="0"/>
    <x v="0"/>
    <x v="0"/>
    <x v="0"/>
    <x v="0"/>
    <x v="0"/>
    <x v="0"/>
    <x v="0"/>
    <x v="660"/>
    <x v="681"/>
    <x v="555"/>
    <x v="70"/>
    <x v="57"/>
    <x v="614"/>
    <x v="82"/>
    <x v="0"/>
    <x v="67"/>
    <x v="2"/>
    <x v="2"/>
    <x v="278"/>
    <x v="374"/>
    <x v="0"/>
    <x v="0"/>
    <x v="13"/>
    <x v="0"/>
    <x v="0"/>
    <x v="0"/>
  </r>
  <r>
    <x v="24"/>
    <x v="1"/>
    <x v="1"/>
    <x v="1"/>
    <x v="1"/>
    <x v="1"/>
    <x v="1"/>
    <x v="1"/>
    <x v="1"/>
    <x v="0"/>
    <x v="661"/>
    <x v="682"/>
    <x v="556"/>
    <x v="64"/>
    <x v="40"/>
    <x v="615"/>
    <x v="108"/>
    <x v="4"/>
    <x v="19"/>
    <x v="78"/>
    <x v="2"/>
    <x v="42"/>
    <x v="203"/>
    <x v="1"/>
    <x v="9"/>
    <x v="2"/>
    <x v="1"/>
    <x v="1"/>
    <x v="1"/>
  </r>
  <r>
    <x v="24"/>
    <x v="0"/>
    <x v="3"/>
    <x v="1"/>
    <x v="0"/>
    <x v="3"/>
    <x v="3"/>
    <x v="3"/>
    <x v="3"/>
    <x v="0"/>
    <x v="662"/>
    <x v="683"/>
    <x v="557"/>
    <x v="135"/>
    <x v="88"/>
    <x v="616"/>
    <x v="105"/>
    <x v="4"/>
    <x v="68"/>
    <x v="14"/>
    <x v="1"/>
    <x v="80"/>
    <x v="157"/>
    <x v="0"/>
    <x v="0"/>
    <x v="0"/>
    <x v="0"/>
    <x v="0"/>
    <x v="0"/>
  </r>
  <r>
    <x v="24"/>
    <x v="3"/>
    <x v="4"/>
    <x v="1"/>
    <x v="3"/>
    <x v="4"/>
    <x v="4"/>
    <x v="4"/>
    <x v="4"/>
    <x v="0"/>
    <x v="663"/>
    <x v="684"/>
    <x v="558"/>
    <x v="330"/>
    <x v="15"/>
    <x v="617"/>
    <x v="38"/>
    <x v="0"/>
    <x v="19"/>
    <x v="14"/>
    <x v="4"/>
    <x v="50"/>
    <x v="375"/>
    <x v="0"/>
    <x v="0"/>
    <x v="13"/>
    <x v="0"/>
    <x v="3"/>
    <x v="3"/>
  </r>
  <r>
    <x v="24"/>
    <x v="3"/>
    <x v="7"/>
    <x v="2"/>
    <x v="3"/>
    <x v="7"/>
    <x v="7"/>
    <x v="7"/>
    <x v="7"/>
    <x v="0"/>
    <x v="664"/>
    <x v="685"/>
    <x v="559"/>
    <x v="316"/>
    <x v="80"/>
    <x v="545"/>
    <x v="111"/>
    <x v="0"/>
    <x v="118"/>
    <x v="0"/>
    <x v="3"/>
    <x v="161"/>
    <x v="15"/>
    <x v="0"/>
    <x v="0"/>
    <x v="10"/>
    <x v="5"/>
    <x v="3"/>
    <x v="3"/>
  </r>
  <r>
    <x v="24"/>
    <x v="6"/>
    <x v="8"/>
    <x v="2"/>
    <x v="6"/>
    <x v="8"/>
    <x v="8"/>
    <x v="8"/>
    <x v="8"/>
    <x v="0"/>
    <x v="665"/>
    <x v="686"/>
    <x v="560"/>
    <x v="317"/>
    <x v="125"/>
    <x v="618"/>
    <x v="180"/>
    <x v="0"/>
    <x v="47"/>
    <x v="47"/>
    <x v="0"/>
    <x v="292"/>
    <x v="10"/>
    <x v="0"/>
    <x v="0"/>
    <x v="5"/>
    <x v="3"/>
    <x v="6"/>
    <x v="6"/>
  </r>
  <r>
    <x v="24"/>
    <x v="11"/>
    <x v="13"/>
    <x v="1"/>
    <x v="11"/>
    <x v="13"/>
    <x v="13"/>
    <x v="13"/>
    <x v="13"/>
    <x v="0"/>
    <x v="614"/>
    <x v="687"/>
    <x v="561"/>
    <x v="74"/>
    <x v="43"/>
    <x v="271"/>
    <x v="70"/>
    <x v="1"/>
    <x v="9"/>
    <x v="27"/>
    <x v="2"/>
    <x v="203"/>
    <x v="323"/>
    <x v="0"/>
    <x v="0"/>
    <x v="10"/>
    <x v="0"/>
    <x v="11"/>
    <x v="11"/>
  </r>
  <r>
    <x v="24"/>
    <x v="12"/>
    <x v="15"/>
    <x v="1"/>
    <x v="12"/>
    <x v="15"/>
    <x v="15"/>
    <x v="15"/>
    <x v="15"/>
    <x v="0"/>
    <x v="666"/>
    <x v="688"/>
    <x v="562"/>
    <x v="355"/>
    <x v="85"/>
    <x v="619"/>
    <x v="201"/>
    <x v="1"/>
    <x v="92"/>
    <x v="14"/>
    <x v="5"/>
    <x v="1"/>
    <x v="213"/>
    <x v="0"/>
    <x v="0"/>
    <x v="3"/>
    <x v="3"/>
    <x v="12"/>
    <x v="12"/>
  </r>
  <r>
    <x v="24"/>
    <x v="12"/>
    <x v="17"/>
    <x v="2"/>
    <x v="12"/>
    <x v="17"/>
    <x v="17"/>
    <x v="17"/>
    <x v="17"/>
    <x v="0"/>
    <x v="667"/>
    <x v="689"/>
    <x v="563"/>
    <x v="140"/>
    <x v="32"/>
    <x v="620"/>
    <x v="202"/>
    <x v="0"/>
    <x v="130"/>
    <x v="10"/>
    <x v="8"/>
    <x v="293"/>
    <x v="366"/>
    <x v="0"/>
    <x v="0"/>
    <x v="14"/>
    <x v="18"/>
    <x v="12"/>
    <x v="12"/>
  </r>
  <r>
    <x v="24"/>
    <x v="11"/>
    <x v="18"/>
    <x v="2"/>
    <x v="11"/>
    <x v="18"/>
    <x v="18"/>
    <x v="18"/>
    <x v="18"/>
    <x v="0"/>
    <x v="172"/>
    <x v="690"/>
    <x v="564"/>
    <x v="272"/>
    <x v="109"/>
    <x v="621"/>
    <x v="11"/>
    <x v="1"/>
    <x v="59"/>
    <x v="31"/>
    <x v="2"/>
    <x v="294"/>
    <x v="152"/>
    <x v="0"/>
    <x v="0"/>
    <x v="10"/>
    <x v="0"/>
    <x v="11"/>
    <x v="11"/>
  </r>
  <r>
    <x v="24"/>
    <x v="7"/>
    <x v="20"/>
    <x v="2"/>
    <x v="7"/>
    <x v="20"/>
    <x v="20"/>
    <x v="20"/>
    <x v="20"/>
    <x v="0"/>
    <x v="668"/>
    <x v="691"/>
    <x v="565"/>
    <x v="356"/>
    <x v="24"/>
    <x v="367"/>
    <x v="203"/>
    <x v="0"/>
    <x v="116"/>
    <x v="93"/>
    <x v="6"/>
    <x v="295"/>
    <x v="376"/>
    <x v="0"/>
    <x v="0"/>
    <x v="13"/>
    <x v="1"/>
    <x v="7"/>
    <x v="7"/>
  </r>
  <r>
    <x v="24"/>
    <x v="15"/>
    <x v="22"/>
    <x v="1"/>
    <x v="15"/>
    <x v="22"/>
    <x v="22"/>
    <x v="22"/>
    <x v="22"/>
    <x v="0"/>
    <x v="625"/>
    <x v="692"/>
    <x v="566"/>
    <x v="56"/>
    <x v="62"/>
    <x v="257"/>
    <x v="37"/>
    <x v="0"/>
    <x v="33"/>
    <x v="42"/>
    <x v="1"/>
    <x v="80"/>
    <x v="210"/>
    <x v="0"/>
    <x v="0"/>
    <x v="0"/>
    <x v="1"/>
    <x v="15"/>
    <x v="15"/>
  </r>
  <r>
    <x v="24"/>
    <x v="14"/>
    <x v="23"/>
    <x v="1"/>
    <x v="16"/>
    <x v="23"/>
    <x v="23"/>
    <x v="23"/>
    <x v="23"/>
    <x v="0"/>
    <x v="669"/>
    <x v="693"/>
    <x v="278"/>
    <x v="47"/>
    <x v="62"/>
    <x v="622"/>
    <x v="123"/>
    <x v="0"/>
    <x v="118"/>
    <x v="75"/>
    <x v="4"/>
    <x v="177"/>
    <x v="377"/>
    <x v="0"/>
    <x v="0"/>
    <x v="13"/>
    <x v="2"/>
    <x v="16"/>
    <x v="16"/>
  </r>
  <r>
    <x v="24"/>
    <x v="16"/>
    <x v="24"/>
    <x v="1"/>
    <x v="17"/>
    <x v="24"/>
    <x v="24"/>
    <x v="24"/>
    <x v="24"/>
    <x v="0"/>
    <x v="670"/>
    <x v="694"/>
    <x v="432"/>
    <x v="167"/>
    <x v="2"/>
    <x v="623"/>
    <x v="66"/>
    <x v="4"/>
    <x v="49"/>
    <x v="39"/>
    <x v="2"/>
    <x v="7"/>
    <x v="378"/>
    <x v="0"/>
    <x v="0"/>
    <x v="2"/>
    <x v="1"/>
    <x v="17"/>
    <x v="17"/>
  </r>
  <r>
    <x v="24"/>
    <x v="18"/>
    <x v="26"/>
    <x v="1"/>
    <x v="19"/>
    <x v="26"/>
    <x v="26"/>
    <x v="26"/>
    <x v="26"/>
    <x v="0"/>
    <x v="671"/>
    <x v="695"/>
    <x v="567"/>
    <x v="97"/>
    <x v="43"/>
    <x v="624"/>
    <x v="184"/>
    <x v="4"/>
    <x v="11"/>
    <x v="27"/>
    <x v="5"/>
    <x v="296"/>
    <x v="260"/>
    <x v="0"/>
    <x v="0"/>
    <x v="10"/>
    <x v="1"/>
    <x v="19"/>
    <x v="19"/>
  </r>
  <r>
    <x v="24"/>
    <x v="19"/>
    <x v="27"/>
    <x v="1"/>
    <x v="20"/>
    <x v="27"/>
    <x v="27"/>
    <x v="27"/>
    <x v="27"/>
    <x v="0"/>
    <x v="672"/>
    <x v="696"/>
    <x v="568"/>
    <x v="168"/>
    <x v="114"/>
    <x v="483"/>
    <x v="1"/>
    <x v="0"/>
    <x v="71"/>
    <x v="10"/>
    <x v="4"/>
    <x v="153"/>
    <x v="379"/>
    <x v="0"/>
    <x v="0"/>
    <x v="13"/>
    <x v="1"/>
    <x v="20"/>
    <x v="20"/>
  </r>
  <r>
    <x v="24"/>
    <x v="20"/>
    <x v="28"/>
    <x v="1"/>
    <x v="21"/>
    <x v="28"/>
    <x v="28"/>
    <x v="28"/>
    <x v="28"/>
    <x v="0"/>
    <x v="673"/>
    <x v="697"/>
    <x v="569"/>
    <x v="104"/>
    <x v="10"/>
    <x v="625"/>
    <x v="18"/>
    <x v="0"/>
    <x v="20"/>
    <x v="42"/>
    <x v="3"/>
    <x v="4"/>
    <x v="227"/>
    <x v="0"/>
    <x v="0"/>
    <x v="7"/>
    <x v="0"/>
    <x v="21"/>
    <x v="21"/>
  </r>
  <r>
    <x v="24"/>
    <x v="18"/>
    <x v="29"/>
    <x v="2"/>
    <x v="19"/>
    <x v="29"/>
    <x v="29"/>
    <x v="29"/>
    <x v="29"/>
    <x v="0"/>
    <x v="674"/>
    <x v="698"/>
    <x v="570"/>
    <x v="243"/>
    <x v="20"/>
    <x v="626"/>
    <x v="33"/>
    <x v="0"/>
    <x v="10"/>
    <x v="58"/>
    <x v="4"/>
    <x v="204"/>
    <x v="166"/>
    <x v="0"/>
    <x v="0"/>
    <x v="10"/>
    <x v="1"/>
    <x v="19"/>
    <x v="19"/>
  </r>
  <r>
    <x v="24"/>
    <x v="16"/>
    <x v="30"/>
    <x v="2"/>
    <x v="17"/>
    <x v="30"/>
    <x v="30"/>
    <x v="30"/>
    <x v="30"/>
    <x v="0"/>
    <x v="675"/>
    <x v="699"/>
    <x v="456"/>
    <x v="100"/>
    <x v="66"/>
    <x v="627"/>
    <x v="204"/>
    <x v="0"/>
    <x v="87"/>
    <x v="83"/>
    <x v="1"/>
    <x v="47"/>
    <x v="262"/>
    <x v="0"/>
    <x v="0"/>
    <x v="18"/>
    <x v="1"/>
    <x v="17"/>
    <x v="17"/>
  </r>
  <r>
    <x v="24"/>
    <x v="21"/>
    <x v="31"/>
    <x v="1"/>
    <x v="22"/>
    <x v="31"/>
    <x v="31"/>
    <x v="31"/>
    <x v="31"/>
    <x v="0"/>
    <x v="676"/>
    <x v="700"/>
    <x v="571"/>
    <x v="357"/>
    <x v="22"/>
    <x v="628"/>
    <x v="26"/>
    <x v="0"/>
    <x v="20"/>
    <x v="31"/>
    <x v="2"/>
    <x v="161"/>
    <x v="94"/>
    <x v="0"/>
    <x v="0"/>
    <x v="10"/>
    <x v="0"/>
    <x v="22"/>
    <x v="22"/>
  </r>
  <r>
    <x v="24"/>
    <x v="23"/>
    <x v="33"/>
    <x v="1"/>
    <x v="24"/>
    <x v="33"/>
    <x v="33"/>
    <x v="33"/>
    <x v="33"/>
    <x v="0"/>
    <x v="677"/>
    <x v="701"/>
    <x v="572"/>
    <x v="257"/>
    <x v="60"/>
    <x v="629"/>
    <x v="104"/>
    <x v="1"/>
    <x v="88"/>
    <x v="9"/>
    <x v="4"/>
    <x v="147"/>
    <x v="155"/>
    <x v="0"/>
    <x v="0"/>
    <x v="11"/>
    <x v="1"/>
    <x v="24"/>
    <x v="24"/>
  </r>
  <r>
    <x v="24"/>
    <x v="24"/>
    <x v="34"/>
    <x v="1"/>
    <x v="25"/>
    <x v="34"/>
    <x v="34"/>
    <x v="34"/>
    <x v="34"/>
    <x v="0"/>
    <x v="678"/>
    <x v="702"/>
    <x v="573"/>
    <x v="271"/>
    <x v="51"/>
    <x v="630"/>
    <x v="64"/>
    <x v="4"/>
    <x v="67"/>
    <x v="50"/>
    <x v="0"/>
    <x v="127"/>
    <x v="54"/>
    <x v="0"/>
    <x v="0"/>
    <x v="15"/>
    <x v="1"/>
    <x v="25"/>
    <x v="25"/>
  </r>
  <r>
    <x v="24"/>
    <x v="0"/>
    <x v="36"/>
    <x v="2"/>
    <x v="0"/>
    <x v="36"/>
    <x v="36"/>
    <x v="36"/>
    <x v="36"/>
    <x v="0"/>
    <x v="679"/>
    <x v="703"/>
    <x v="334"/>
    <x v="277"/>
    <x v="119"/>
    <x v="631"/>
    <x v="81"/>
    <x v="0"/>
    <x v="71"/>
    <x v="4"/>
    <x v="1"/>
    <x v="137"/>
    <x v="283"/>
    <x v="0"/>
    <x v="0"/>
    <x v="7"/>
    <x v="1"/>
    <x v="0"/>
    <x v="0"/>
  </r>
  <r>
    <x v="24"/>
    <x v="21"/>
    <x v="37"/>
    <x v="2"/>
    <x v="22"/>
    <x v="37"/>
    <x v="37"/>
    <x v="37"/>
    <x v="37"/>
    <x v="0"/>
    <x v="680"/>
    <x v="704"/>
    <x v="574"/>
    <x v="142"/>
    <x v="80"/>
    <x v="632"/>
    <x v="205"/>
    <x v="1"/>
    <x v="5"/>
    <x v="43"/>
    <x v="0"/>
    <x v="297"/>
    <x v="346"/>
    <x v="0"/>
    <x v="0"/>
    <x v="19"/>
    <x v="1"/>
    <x v="22"/>
    <x v="22"/>
  </r>
  <r>
    <x v="24"/>
    <x v="26"/>
    <x v="38"/>
    <x v="1"/>
    <x v="27"/>
    <x v="38"/>
    <x v="38"/>
    <x v="38"/>
    <x v="38"/>
    <x v="0"/>
    <x v="681"/>
    <x v="705"/>
    <x v="575"/>
    <x v="64"/>
    <x v="51"/>
    <x v="633"/>
    <x v="24"/>
    <x v="4"/>
    <x v="71"/>
    <x v="31"/>
    <x v="2"/>
    <x v="44"/>
    <x v="380"/>
    <x v="1"/>
    <x v="10"/>
    <x v="2"/>
    <x v="1"/>
    <x v="27"/>
    <x v="27"/>
  </r>
  <r>
    <x v="24"/>
    <x v="27"/>
    <x v="39"/>
    <x v="1"/>
    <x v="28"/>
    <x v="39"/>
    <x v="39"/>
    <x v="39"/>
    <x v="39"/>
    <x v="0"/>
    <x v="603"/>
    <x v="706"/>
    <x v="576"/>
    <x v="85"/>
    <x v="126"/>
    <x v="634"/>
    <x v="184"/>
    <x v="4"/>
    <x v="56"/>
    <x v="44"/>
    <x v="1"/>
    <x v="298"/>
    <x v="381"/>
    <x v="0"/>
    <x v="0"/>
    <x v="1"/>
    <x v="23"/>
    <x v="28"/>
    <x v="28"/>
  </r>
  <r>
    <x v="24"/>
    <x v="28"/>
    <x v="40"/>
    <x v="1"/>
    <x v="29"/>
    <x v="40"/>
    <x v="40"/>
    <x v="40"/>
    <x v="40"/>
    <x v="0"/>
    <x v="682"/>
    <x v="707"/>
    <x v="127"/>
    <x v="358"/>
    <x v="109"/>
    <x v="0"/>
    <x v="79"/>
    <x v="0"/>
    <x v="32"/>
    <x v="2"/>
    <x v="2"/>
    <x v="201"/>
    <x v="382"/>
    <x v="0"/>
    <x v="0"/>
    <x v="0"/>
    <x v="1"/>
    <x v="29"/>
    <x v="29"/>
  </r>
  <r>
    <x v="24"/>
    <x v="29"/>
    <x v="41"/>
    <x v="1"/>
    <x v="30"/>
    <x v="41"/>
    <x v="41"/>
    <x v="41"/>
    <x v="41"/>
    <x v="0"/>
    <x v="683"/>
    <x v="708"/>
    <x v="577"/>
    <x v="359"/>
    <x v="39"/>
    <x v="635"/>
    <x v="157"/>
    <x v="0"/>
    <x v="60"/>
    <x v="37"/>
    <x v="4"/>
    <x v="67"/>
    <x v="290"/>
    <x v="0"/>
    <x v="0"/>
    <x v="8"/>
    <x v="1"/>
    <x v="30"/>
    <x v="30"/>
  </r>
  <r>
    <x v="24"/>
    <x v="30"/>
    <x v="42"/>
    <x v="1"/>
    <x v="31"/>
    <x v="42"/>
    <x v="42"/>
    <x v="42"/>
    <x v="42"/>
    <x v="0"/>
    <x v="684"/>
    <x v="709"/>
    <x v="578"/>
    <x v="360"/>
    <x v="68"/>
    <x v="315"/>
    <x v="21"/>
    <x v="0"/>
    <x v="64"/>
    <x v="2"/>
    <x v="2"/>
    <x v="60"/>
    <x v="100"/>
    <x v="0"/>
    <x v="0"/>
    <x v="0"/>
    <x v="1"/>
    <x v="31"/>
    <x v="31"/>
  </r>
  <r>
    <x v="24"/>
    <x v="31"/>
    <x v="43"/>
    <x v="1"/>
    <x v="32"/>
    <x v="43"/>
    <x v="43"/>
    <x v="43"/>
    <x v="43"/>
    <x v="0"/>
    <x v="685"/>
    <x v="710"/>
    <x v="533"/>
    <x v="361"/>
    <x v="38"/>
    <x v="636"/>
    <x v="36"/>
    <x v="0"/>
    <x v="48"/>
    <x v="17"/>
    <x v="4"/>
    <x v="299"/>
    <x v="173"/>
    <x v="0"/>
    <x v="0"/>
    <x v="18"/>
    <x v="3"/>
    <x v="32"/>
    <x v="32"/>
  </r>
  <r>
    <x v="24"/>
    <x v="32"/>
    <x v="44"/>
    <x v="1"/>
    <x v="33"/>
    <x v="44"/>
    <x v="44"/>
    <x v="44"/>
    <x v="44"/>
    <x v="0"/>
    <x v="686"/>
    <x v="711"/>
    <x v="117"/>
    <x v="14"/>
    <x v="51"/>
    <x v="470"/>
    <x v="119"/>
    <x v="0"/>
    <x v="131"/>
    <x v="31"/>
    <x v="3"/>
    <x v="85"/>
    <x v="383"/>
    <x v="0"/>
    <x v="0"/>
    <x v="12"/>
    <x v="1"/>
    <x v="33"/>
    <x v="33"/>
  </r>
  <r>
    <x v="24"/>
    <x v="33"/>
    <x v="45"/>
    <x v="1"/>
    <x v="34"/>
    <x v="45"/>
    <x v="45"/>
    <x v="45"/>
    <x v="45"/>
    <x v="0"/>
    <x v="687"/>
    <x v="712"/>
    <x v="579"/>
    <x v="362"/>
    <x v="126"/>
    <x v="637"/>
    <x v="31"/>
    <x v="2"/>
    <x v="77"/>
    <x v="14"/>
    <x v="2"/>
    <x v="21"/>
    <x v="344"/>
    <x v="0"/>
    <x v="0"/>
    <x v="11"/>
    <x v="1"/>
    <x v="34"/>
    <x v="34"/>
  </r>
  <r>
    <x v="24"/>
    <x v="34"/>
    <x v="46"/>
    <x v="1"/>
    <x v="35"/>
    <x v="46"/>
    <x v="46"/>
    <x v="46"/>
    <x v="46"/>
    <x v="0"/>
    <x v="688"/>
    <x v="713"/>
    <x v="580"/>
    <x v="247"/>
    <x v="104"/>
    <x v="361"/>
    <x v="31"/>
    <x v="0"/>
    <x v="13"/>
    <x v="8"/>
    <x v="4"/>
    <x v="160"/>
    <x v="125"/>
    <x v="0"/>
    <x v="0"/>
    <x v="11"/>
    <x v="1"/>
    <x v="35"/>
    <x v="35"/>
  </r>
  <r>
    <x v="25"/>
    <x v="0"/>
    <x v="0"/>
    <x v="0"/>
    <x v="0"/>
    <x v="0"/>
    <x v="0"/>
    <x v="0"/>
    <x v="0"/>
    <x v="0"/>
    <x v="689"/>
    <x v="714"/>
    <x v="581"/>
    <x v="226"/>
    <x v="57"/>
    <x v="638"/>
    <x v="21"/>
    <x v="0"/>
    <x v="98"/>
    <x v="2"/>
    <x v="3"/>
    <x v="300"/>
    <x v="384"/>
    <x v="0"/>
    <x v="0"/>
    <x v="10"/>
    <x v="0"/>
    <x v="0"/>
    <x v="0"/>
  </r>
  <r>
    <x v="25"/>
    <x v="1"/>
    <x v="1"/>
    <x v="1"/>
    <x v="1"/>
    <x v="1"/>
    <x v="1"/>
    <x v="1"/>
    <x v="1"/>
    <x v="0"/>
    <x v="690"/>
    <x v="715"/>
    <x v="582"/>
    <x v="102"/>
    <x v="38"/>
    <x v="639"/>
    <x v="197"/>
    <x v="4"/>
    <x v="1"/>
    <x v="49"/>
    <x v="2"/>
    <x v="107"/>
    <x v="35"/>
    <x v="0"/>
    <x v="0"/>
    <x v="13"/>
    <x v="1"/>
    <x v="1"/>
    <x v="1"/>
  </r>
  <r>
    <x v="25"/>
    <x v="0"/>
    <x v="3"/>
    <x v="1"/>
    <x v="0"/>
    <x v="3"/>
    <x v="3"/>
    <x v="3"/>
    <x v="3"/>
    <x v="0"/>
    <x v="691"/>
    <x v="716"/>
    <x v="583"/>
    <x v="363"/>
    <x v="83"/>
    <x v="640"/>
    <x v="31"/>
    <x v="1"/>
    <x v="19"/>
    <x v="0"/>
    <x v="4"/>
    <x v="38"/>
    <x v="385"/>
    <x v="0"/>
    <x v="0"/>
    <x v="11"/>
    <x v="0"/>
    <x v="0"/>
    <x v="0"/>
  </r>
  <r>
    <x v="25"/>
    <x v="3"/>
    <x v="4"/>
    <x v="1"/>
    <x v="3"/>
    <x v="4"/>
    <x v="4"/>
    <x v="4"/>
    <x v="4"/>
    <x v="0"/>
    <x v="692"/>
    <x v="717"/>
    <x v="584"/>
    <x v="139"/>
    <x v="6"/>
    <x v="641"/>
    <x v="70"/>
    <x v="0"/>
    <x v="41"/>
    <x v="0"/>
    <x v="2"/>
    <x v="58"/>
    <x v="386"/>
    <x v="0"/>
    <x v="0"/>
    <x v="7"/>
    <x v="1"/>
    <x v="3"/>
    <x v="3"/>
  </r>
  <r>
    <x v="25"/>
    <x v="3"/>
    <x v="7"/>
    <x v="2"/>
    <x v="3"/>
    <x v="7"/>
    <x v="7"/>
    <x v="7"/>
    <x v="7"/>
    <x v="0"/>
    <x v="693"/>
    <x v="718"/>
    <x v="585"/>
    <x v="4"/>
    <x v="25"/>
    <x v="642"/>
    <x v="70"/>
    <x v="0"/>
    <x v="90"/>
    <x v="2"/>
    <x v="2"/>
    <x v="94"/>
    <x v="135"/>
    <x v="0"/>
    <x v="0"/>
    <x v="2"/>
    <x v="16"/>
    <x v="3"/>
    <x v="3"/>
  </r>
  <r>
    <x v="25"/>
    <x v="6"/>
    <x v="8"/>
    <x v="2"/>
    <x v="6"/>
    <x v="8"/>
    <x v="8"/>
    <x v="8"/>
    <x v="8"/>
    <x v="0"/>
    <x v="694"/>
    <x v="719"/>
    <x v="539"/>
    <x v="242"/>
    <x v="127"/>
    <x v="643"/>
    <x v="206"/>
    <x v="1"/>
    <x v="113"/>
    <x v="20"/>
    <x v="5"/>
    <x v="287"/>
    <x v="262"/>
    <x v="0"/>
    <x v="0"/>
    <x v="18"/>
    <x v="3"/>
    <x v="6"/>
    <x v="6"/>
  </r>
  <r>
    <x v="25"/>
    <x v="11"/>
    <x v="13"/>
    <x v="1"/>
    <x v="11"/>
    <x v="13"/>
    <x v="13"/>
    <x v="13"/>
    <x v="13"/>
    <x v="0"/>
    <x v="218"/>
    <x v="720"/>
    <x v="586"/>
    <x v="193"/>
    <x v="104"/>
    <x v="177"/>
    <x v="81"/>
    <x v="0"/>
    <x v="27"/>
    <x v="32"/>
    <x v="2"/>
    <x v="59"/>
    <x v="68"/>
    <x v="0"/>
    <x v="0"/>
    <x v="2"/>
    <x v="1"/>
    <x v="11"/>
    <x v="11"/>
  </r>
  <r>
    <x v="25"/>
    <x v="12"/>
    <x v="15"/>
    <x v="1"/>
    <x v="12"/>
    <x v="15"/>
    <x v="15"/>
    <x v="15"/>
    <x v="15"/>
    <x v="0"/>
    <x v="695"/>
    <x v="721"/>
    <x v="587"/>
    <x v="318"/>
    <x v="21"/>
    <x v="515"/>
    <x v="63"/>
    <x v="1"/>
    <x v="26"/>
    <x v="0"/>
    <x v="4"/>
    <x v="149"/>
    <x v="313"/>
    <x v="0"/>
    <x v="0"/>
    <x v="1"/>
    <x v="1"/>
    <x v="12"/>
    <x v="12"/>
  </r>
  <r>
    <x v="25"/>
    <x v="12"/>
    <x v="17"/>
    <x v="2"/>
    <x v="12"/>
    <x v="17"/>
    <x v="17"/>
    <x v="17"/>
    <x v="17"/>
    <x v="0"/>
    <x v="696"/>
    <x v="722"/>
    <x v="588"/>
    <x v="364"/>
    <x v="27"/>
    <x v="644"/>
    <x v="207"/>
    <x v="1"/>
    <x v="132"/>
    <x v="22"/>
    <x v="6"/>
    <x v="301"/>
    <x v="240"/>
    <x v="0"/>
    <x v="0"/>
    <x v="31"/>
    <x v="28"/>
    <x v="12"/>
    <x v="12"/>
  </r>
  <r>
    <x v="25"/>
    <x v="11"/>
    <x v="18"/>
    <x v="2"/>
    <x v="11"/>
    <x v="18"/>
    <x v="18"/>
    <x v="18"/>
    <x v="18"/>
    <x v="0"/>
    <x v="697"/>
    <x v="723"/>
    <x v="66"/>
    <x v="95"/>
    <x v="37"/>
    <x v="645"/>
    <x v="91"/>
    <x v="1"/>
    <x v="4"/>
    <x v="23"/>
    <x v="1"/>
    <x v="49"/>
    <x v="38"/>
    <x v="0"/>
    <x v="0"/>
    <x v="7"/>
    <x v="1"/>
    <x v="11"/>
    <x v="11"/>
  </r>
  <r>
    <x v="25"/>
    <x v="7"/>
    <x v="20"/>
    <x v="2"/>
    <x v="7"/>
    <x v="20"/>
    <x v="20"/>
    <x v="20"/>
    <x v="20"/>
    <x v="0"/>
    <x v="698"/>
    <x v="724"/>
    <x v="589"/>
    <x v="42"/>
    <x v="57"/>
    <x v="646"/>
    <x v="208"/>
    <x v="1"/>
    <x v="133"/>
    <x v="82"/>
    <x v="5"/>
    <x v="302"/>
    <x v="214"/>
    <x v="0"/>
    <x v="0"/>
    <x v="20"/>
    <x v="0"/>
    <x v="7"/>
    <x v="7"/>
  </r>
  <r>
    <x v="25"/>
    <x v="15"/>
    <x v="22"/>
    <x v="1"/>
    <x v="15"/>
    <x v="22"/>
    <x v="22"/>
    <x v="22"/>
    <x v="22"/>
    <x v="0"/>
    <x v="699"/>
    <x v="725"/>
    <x v="120"/>
    <x v="65"/>
    <x v="49"/>
    <x v="647"/>
    <x v="91"/>
    <x v="0"/>
    <x v="67"/>
    <x v="17"/>
    <x v="1"/>
    <x v="12"/>
    <x v="149"/>
    <x v="0"/>
    <x v="0"/>
    <x v="0"/>
    <x v="1"/>
    <x v="15"/>
    <x v="15"/>
  </r>
  <r>
    <x v="25"/>
    <x v="14"/>
    <x v="23"/>
    <x v="1"/>
    <x v="16"/>
    <x v="23"/>
    <x v="23"/>
    <x v="23"/>
    <x v="23"/>
    <x v="0"/>
    <x v="700"/>
    <x v="726"/>
    <x v="268"/>
    <x v="365"/>
    <x v="24"/>
    <x v="648"/>
    <x v="152"/>
    <x v="0"/>
    <x v="19"/>
    <x v="68"/>
    <x v="2"/>
    <x v="303"/>
    <x v="218"/>
    <x v="0"/>
    <x v="0"/>
    <x v="2"/>
    <x v="0"/>
    <x v="16"/>
    <x v="16"/>
  </r>
  <r>
    <x v="25"/>
    <x v="16"/>
    <x v="24"/>
    <x v="1"/>
    <x v="17"/>
    <x v="24"/>
    <x v="24"/>
    <x v="24"/>
    <x v="24"/>
    <x v="0"/>
    <x v="701"/>
    <x v="727"/>
    <x v="52"/>
    <x v="245"/>
    <x v="5"/>
    <x v="649"/>
    <x v="126"/>
    <x v="4"/>
    <x v="78"/>
    <x v="89"/>
    <x v="4"/>
    <x v="47"/>
    <x v="185"/>
    <x v="0"/>
    <x v="0"/>
    <x v="11"/>
    <x v="1"/>
    <x v="17"/>
    <x v="17"/>
  </r>
  <r>
    <x v="25"/>
    <x v="18"/>
    <x v="26"/>
    <x v="1"/>
    <x v="19"/>
    <x v="26"/>
    <x v="26"/>
    <x v="26"/>
    <x v="26"/>
    <x v="0"/>
    <x v="702"/>
    <x v="728"/>
    <x v="590"/>
    <x v="34"/>
    <x v="43"/>
    <x v="650"/>
    <x v="74"/>
    <x v="1"/>
    <x v="33"/>
    <x v="32"/>
    <x v="4"/>
    <x v="123"/>
    <x v="387"/>
    <x v="0"/>
    <x v="0"/>
    <x v="2"/>
    <x v="3"/>
    <x v="19"/>
    <x v="19"/>
  </r>
  <r>
    <x v="25"/>
    <x v="19"/>
    <x v="27"/>
    <x v="1"/>
    <x v="20"/>
    <x v="27"/>
    <x v="27"/>
    <x v="27"/>
    <x v="27"/>
    <x v="0"/>
    <x v="703"/>
    <x v="729"/>
    <x v="591"/>
    <x v="366"/>
    <x v="116"/>
    <x v="651"/>
    <x v="142"/>
    <x v="0"/>
    <x v="8"/>
    <x v="60"/>
    <x v="4"/>
    <x v="75"/>
    <x v="62"/>
    <x v="0"/>
    <x v="0"/>
    <x v="20"/>
    <x v="1"/>
    <x v="20"/>
    <x v="20"/>
  </r>
  <r>
    <x v="25"/>
    <x v="20"/>
    <x v="28"/>
    <x v="1"/>
    <x v="21"/>
    <x v="28"/>
    <x v="28"/>
    <x v="28"/>
    <x v="28"/>
    <x v="0"/>
    <x v="704"/>
    <x v="730"/>
    <x v="90"/>
    <x v="52"/>
    <x v="30"/>
    <x v="652"/>
    <x v="10"/>
    <x v="0"/>
    <x v="3"/>
    <x v="42"/>
    <x v="2"/>
    <x v="38"/>
    <x v="46"/>
    <x v="0"/>
    <x v="0"/>
    <x v="0"/>
    <x v="1"/>
    <x v="21"/>
    <x v="21"/>
  </r>
  <r>
    <x v="25"/>
    <x v="18"/>
    <x v="29"/>
    <x v="2"/>
    <x v="19"/>
    <x v="29"/>
    <x v="29"/>
    <x v="29"/>
    <x v="29"/>
    <x v="0"/>
    <x v="705"/>
    <x v="731"/>
    <x v="592"/>
    <x v="349"/>
    <x v="64"/>
    <x v="653"/>
    <x v="119"/>
    <x v="3"/>
    <x v="9"/>
    <x v="10"/>
    <x v="2"/>
    <x v="204"/>
    <x v="42"/>
    <x v="0"/>
    <x v="0"/>
    <x v="11"/>
    <x v="0"/>
    <x v="19"/>
    <x v="19"/>
  </r>
  <r>
    <x v="25"/>
    <x v="16"/>
    <x v="30"/>
    <x v="2"/>
    <x v="17"/>
    <x v="30"/>
    <x v="30"/>
    <x v="30"/>
    <x v="30"/>
    <x v="0"/>
    <x v="706"/>
    <x v="732"/>
    <x v="191"/>
    <x v="135"/>
    <x v="18"/>
    <x v="654"/>
    <x v="180"/>
    <x v="0"/>
    <x v="37"/>
    <x v="84"/>
    <x v="0"/>
    <x v="181"/>
    <x v="247"/>
    <x v="0"/>
    <x v="0"/>
    <x v="2"/>
    <x v="1"/>
    <x v="17"/>
    <x v="17"/>
  </r>
  <r>
    <x v="25"/>
    <x v="21"/>
    <x v="31"/>
    <x v="1"/>
    <x v="22"/>
    <x v="31"/>
    <x v="31"/>
    <x v="31"/>
    <x v="31"/>
    <x v="0"/>
    <x v="707"/>
    <x v="733"/>
    <x v="593"/>
    <x v="92"/>
    <x v="5"/>
    <x v="655"/>
    <x v="209"/>
    <x v="3"/>
    <x v="90"/>
    <x v="59"/>
    <x v="4"/>
    <x v="247"/>
    <x v="88"/>
    <x v="0"/>
    <x v="0"/>
    <x v="1"/>
    <x v="2"/>
    <x v="22"/>
    <x v="22"/>
  </r>
  <r>
    <x v="25"/>
    <x v="23"/>
    <x v="33"/>
    <x v="1"/>
    <x v="24"/>
    <x v="33"/>
    <x v="33"/>
    <x v="33"/>
    <x v="33"/>
    <x v="0"/>
    <x v="172"/>
    <x v="734"/>
    <x v="594"/>
    <x v="183"/>
    <x v="101"/>
    <x v="656"/>
    <x v="70"/>
    <x v="4"/>
    <x v="13"/>
    <x v="60"/>
    <x v="4"/>
    <x v="12"/>
    <x v="13"/>
    <x v="0"/>
    <x v="0"/>
    <x v="10"/>
    <x v="1"/>
    <x v="24"/>
    <x v="24"/>
  </r>
  <r>
    <x v="25"/>
    <x v="24"/>
    <x v="34"/>
    <x v="1"/>
    <x v="25"/>
    <x v="34"/>
    <x v="34"/>
    <x v="34"/>
    <x v="34"/>
    <x v="0"/>
    <x v="247"/>
    <x v="735"/>
    <x v="595"/>
    <x v="297"/>
    <x v="69"/>
    <x v="419"/>
    <x v="118"/>
    <x v="1"/>
    <x v="65"/>
    <x v="37"/>
    <x v="6"/>
    <x v="258"/>
    <x v="388"/>
    <x v="0"/>
    <x v="0"/>
    <x v="10"/>
    <x v="1"/>
    <x v="25"/>
    <x v="25"/>
  </r>
  <r>
    <x v="25"/>
    <x v="25"/>
    <x v="35"/>
    <x v="1"/>
    <x v="26"/>
    <x v="35"/>
    <x v="35"/>
    <x v="35"/>
    <x v="35"/>
    <x v="0"/>
    <x v="708"/>
    <x v="736"/>
    <x v="455"/>
    <x v="251"/>
    <x v="46"/>
    <x v="657"/>
    <x v="10"/>
    <x v="0"/>
    <x v="35"/>
    <x v="14"/>
    <x v="2"/>
    <x v="69"/>
    <x v="126"/>
    <x v="0"/>
    <x v="0"/>
    <x v="10"/>
    <x v="0"/>
    <x v="26"/>
    <x v="26"/>
  </r>
  <r>
    <x v="25"/>
    <x v="0"/>
    <x v="36"/>
    <x v="2"/>
    <x v="0"/>
    <x v="36"/>
    <x v="36"/>
    <x v="36"/>
    <x v="36"/>
    <x v="0"/>
    <x v="709"/>
    <x v="737"/>
    <x v="426"/>
    <x v="119"/>
    <x v="58"/>
    <x v="658"/>
    <x v="57"/>
    <x v="1"/>
    <x v="40"/>
    <x v="4"/>
    <x v="2"/>
    <x v="294"/>
    <x v="278"/>
    <x v="0"/>
    <x v="0"/>
    <x v="10"/>
    <x v="1"/>
    <x v="0"/>
    <x v="0"/>
  </r>
  <r>
    <x v="25"/>
    <x v="21"/>
    <x v="37"/>
    <x v="2"/>
    <x v="22"/>
    <x v="37"/>
    <x v="37"/>
    <x v="37"/>
    <x v="37"/>
    <x v="0"/>
    <x v="710"/>
    <x v="738"/>
    <x v="242"/>
    <x v="323"/>
    <x v="83"/>
    <x v="306"/>
    <x v="210"/>
    <x v="1"/>
    <x v="97"/>
    <x v="94"/>
    <x v="11"/>
    <x v="304"/>
    <x v="379"/>
    <x v="0"/>
    <x v="0"/>
    <x v="5"/>
    <x v="3"/>
    <x v="22"/>
    <x v="22"/>
  </r>
  <r>
    <x v="25"/>
    <x v="26"/>
    <x v="38"/>
    <x v="1"/>
    <x v="27"/>
    <x v="38"/>
    <x v="38"/>
    <x v="38"/>
    <x v="38"/>
    <x v="0"/>
    <x v="711"/>
    <x v="739"/>
    <x v="596"/>
    <x v="120"/>
    <x v="69"/>
    <x v="659"/>
    <x v="90"/>
    <x v="1"/>
    <x v="36"/>
    <x v="23"/>
    <x v="2"/>
    <x v="240"/>
    <x v="152"/>
    <x v="0"/>
    <x v="0"/>
    <x v="2"/>
    <x v="1"/>
    <x v="27"/>
    <x v="27"/>
  </r>
  <r>
    <x v="25"/>
    <x v="27"/>
    <x v="39"/>
    <x v="1"/>
    <x v="28"/>
    <x v="39"/>
    <x v="39"/>
    <x v="39"/>
    <x v="39"/>
    <x v="0"/>
    <x v="712"/>
    <x v="740"/>
    <x v="597"/>
    <x v="367"/>
    <x v="128"/>
    <x v="660"/>
    <x v="211"/>
    <x v="0"/>
    <x v="126"/>
    <x v="70"/>
    <x v="0"/>
    <x v="116"/>
    <x v="389"/>
    <x v="0"/>
    <x v="0"/>
    <x v="21"/>
    <x v="9"/>
    <x v="28"/>
    <x v="28"/>
  </r>
  <r>
    <x v="25"/>
    <x v="28"/>
    <x v="40"/>
    <x v="1"/>
    <x v="29"/>
    <x v="40"/>
    <x v="40"/>
    <x v="40"/>
    <x v="40"/>
    <x v="0"/>
    <x v="713"/>
    <x v="741"/>
    <x v="598"/>
    <x v="368"/>
    <x v="109"/>
    <x v="661"/>
    <x v="103"/>
    <x v="0"/>
    <x v="64"/>
    <x v="2"/>
    <x v="2"/>
    <x v="108"/>
    <x v="191"/>
    <x v="0"/>
    <x v="0"/>
    <x v="0"/>
    <x v="1"/>
    <x v="29"/>
    <x v="29"/>
  </r>
  <r>
    <x v="25"/>
    <x v="29"/>
    <x v="41"/>
    <x v="1"/>
    <x v="30"/>
    <x v="41"/>
    <x v="41"/>
    <x v="41"/>
    <x v="41"/>
    <x v="0"/>
    <x v="247"/>
    <x v="742"/>
    <x v="316"/>
    <x v="85"/>
    <x v="59"/>
    <x v="662"/>
    <x v="152"/>
    <x v="0"/>
    <x v="67"/>
    <x v="0"/>
    <x v="2"/>
    <x v="67"/>
    <x v="290"/>
    <x v="0"/>
    <x v="0"/>
    <x v="6"/>
    <x v="1"/>
    <x v="30"/>
    <x v="30"/>
  </r>
  <r>
    <x v="25"/>
    <x v="30"/>
    <x v="42"/>
    <x v="1"/>
    <x v="31"/>
    <x v="42"/>
    <x v="42"/>
    <x v="42"/>
    <x v="42"/>
    <x v="0"/>
    <x v="714"/>
    <x v="743"/>
    <x v="599"/>
    <x v="316"/>
    <x v="14"/>
    <x v="663"/>
    <x v="39"/>
    <x v="0"/>
    <x v="66"/>
    <x v="2"/>
    <x v="2"/>
    <x v="165"/>
    <x v="120"/>
    <x v="0"/>
    <x v="0"/>
    <x v="0"/>
    <x v="1"/>
    <x v="31"/>
    <x v="31"/>
  </r>
  <r>
    <x v="25"/>
    <x v="31"/>
    <x v="43"/>
    <x v="1"/>
    <x v="32"/>
    <x v="43"/>
    <x v="43"/>
    <x v="43"/>
    <x v="43"/>
    <x v="0"/>
    <x v="715"/>
    <x v="744"/>
    <x v="600"/>
    <x v="369"/>
    <x v="38"/>
    <x v="664"/>
    <x v="81"/>
    <x v="0"/>
    <x v="48"/>
    <x v="0"/>
    <x v="2"/>
    <x v="294"/>
    <x v="390"/>
    <x v="0"/>
    <x v="0"/>
    <x v="1"/>
    <x v="11"/>
    <x v="32"/>
    <x v="32"/>
  </r>
  <r>
    <x v="25"/>
    <x v="32"/>
    <x v="44"/>
    <x v="1"/>
    <x v="33"/>
    <x v="44"/>
    <x v="44"/>
    <x v="44"/>
    <x v="44"/>
    <x v="0"/>
    <x v="352"/>
    <x v="745"/>
    <x v="237"/>
    <x v="356"/>
    <x v="40"/>
    <x v="665"/>
    <x v="156"/>
    <x v="4"/>
    <x v="134"/>
    <x v="15"/>
    <x v="13"/>
    <x v="232"/>
    <x v="391"/>
    <x v="0"/>
    <x v="0"/>
    <x v="13"/>
    <x v="3"/>
    <x v="33"/>
    <x v="33"/>
  </r>
  <r>
    <x v="25"/>
    <x v="33"/>
    <x v="45"/>
    <x v="1"/>
    <x v="34"/>
    <x v="45"/>
    <x v="45"/>
    <x v="45"/>
    <x v="45"/>
    <x v="0"/>
    <x v="218"/>
    <x v="746"/>
    <x v="601"/>
    <x v="370"/>
    <x v="128"/>
    <x v="666"/>
    <x v="102"/>
    <x v="2"/>
    <x v="46"/>
    <x v="37"/>
    <x v="4"/>
    <x v="213"/>
    <x v="392"/>
    <x v="0"/>
    <x v="0"/>
    <x v="0"/>
    <x v="1"/>
    <x v="34"/>
    <x v="34"/>
  </r>
  <r>
    <x v="25"/>
    <x v="34"/>
    <x v="46"/>
    <x v="1"/>
    <x v="35"/>
    <x v="46"/>
    <x v="46"/>
    <x v="46"/>
    <x v="46"/>
    <x v="0"/>
    <x v="716"/>
    <x v="747"/>
    <x v="564"/>
    <x v="140"/>
    <x v="46"/>
    <x v="367"/>
    <x v="102"/>
    <x v="0"/>
    <x v="13"/>
    <x v="8"/>
    <x v="6"/>
    <x v="142"/>
    <x v="211"/>
    <x v="0"/>
    <x v="0"/>
    <x v="2"/>
    <x v="1"/>
    <x v="35"/>
    <x v="35"/>
  </r>
  <r>
    <x v="26"/>
    <x v="0"/>
    <x v="0"/>
    <x v="0"/>
    <x v="0"/>
    <x v="0"/>
    <x v="0"/>
    <x v="0"/>
    <x v="0"/>
    <x v="0"/>
    <x v="717"/>
    <x v="748"/>
    <x v="602"/>
    <x v="357"/>
    <x v="57"/>
    <x v="667"/>
    <x v="92"/>
    <x v="1"/>
    <x v="0"/>
    <x v="2"/>
    <x v="4"/>
    <x v="258"/>
    <x v="393"/>
    <x v="0"/>
    <x v="0"/>
    <x v="10"/>
    <x v="1"/>
    <x v="0"/>
    <x v="0"/>
  </r>
  <r>
    <x v="26"/>
    <x v="1"/>
    <x v="1"/>
    <x v="1"/>
    <x v="1"/>
    <x v="1"/>
    <x v="1"/>
    <x v="1"/>
    <x v="1"/>
    <x v="0"/>
    <x v="718"/>
    <x v="749"/>
    <x v="603"/>
    <x v="371"/>
    <x v="69"/>
    <x v="579"/>
    <x v="9"/>
    <x v="2"/>
    <x v="60"/>
    <x v="48"/>
    <x v="2"/>
    <x v="305"/>
    <x v="275"/>
    <x v="0"/>
    <x v="0"/>
    <x v="32"/>
    <x v="1"/>
    <x v="1"/>
    <x v="1"/>
  </r>
  <r>
    <x v="26"/>
    <x v="0"/>
    <x v="3"/>
    <x v="1"/>
    <x v="0"/>
    <x v="3"/>
    <x v="3"/>
    <x v="3"/>
    <x v="3"/>
    <x v="0"/>
    <x v="719"/>
    <x v="750"/>
    <x v="604"/>
    <x v="176"/>
    <x v="109"/>
    <x v="668"/>
    <x v="20"/>
    <x v="0"/>
    <x v="11"/>
    <x v="0"/>
    <x v="2"/>
    <x v="19"/>
    <x v="394"/>
    <x v="0"/>
    <x v="0"/>
    <x v="0"/>
    <x v="1"/>
    <x v="0"/>
    <x v="0"/>
  </r>
  <r>
    <x v="26"/>
    <x v="3"/>
    <x v="4"/>
    <x v="1"/>
    <x v="3"/>
    <x v="4"/>
    <x v="4"/>
    <x v="4"/>
    <x v="4"/>
    <x v="0"/>
    <x v="720"/>
    <x v="582"/>
    <x v="605"/>
    <x v="303"/>
    <x v="32"/>
    <x v="669"/>
    <x v="10"/>
    <x v="1"/>
    <x v="78"/>
    <x v="2"/>
    <x v="4"/>
    <x v="12"/>
    <x v="222"/>
    <x v="0"/>
    <x v="0"/>
    <x v="18"/>
    <x v="16"/>
    <x v="3"/>
    <x v="3"/>
  </r>
  <r>
    <x v="26"/>
    <x v="3"/>
    <x v="7"/>
    <x v="2"/>
    <x v="3"/>
    <x v="7"/>
    <x v="7"/>
    <x v="7"/>
    <x v="7"/>
    <x v="0"/>
    <x v="68"/>
    <x v="751"/>
    <x v="606"/>
    <x v="159"/>
    <x v="3"/>
    <x v="670"/>
    <x v="64"/>
    <x v="0"/>
    <x v="58"/>
    <x v="0"/>
    <x v="2"/>
    <x v="160"/>
    <x v="211"/>
    <x v="0"/>
    <x v="0"/>
    <x v="7"/>
    <x v="3"/>
    <x v="3"/>
    <x v="3"/>
  </r>
  <r>
    <x v="26"/>
    <x v="6"/>
    <x v="8"/>
    <x v="2"/>
    <x v="6"/>
    <x v="8"/>
    <x v="8"/>
    <x v="8"/>
    <x v="8"/>
    <x v="0"/>
    <x v="721"/>
    <x v="752"/>
    <x v="607"/>
    <x v="155"/>
    <x v="18"/>
    <x v="671"/>
    <x v="151"/>
    <x v="0"/>
    <x v="69"/>
    <x v="59"/>
    <x v="0"/>
    <x v="306"/>
    <x v="135"/>
    <x v="0"/>
    <x v="0"/>
    <x v="12"/>
    <x v="1"/>
    <x v="6"/>
    <x v="6"/>
  </r>
  <r>
    <x v="26"/>
    <x v="11"/>
    <x v="13"/>
    <x v="1"/>
    <x v="11"/>
    <x v="13"/>
    <x v="13"/>
    <x v="13"/>
    <x v="13"/>
    <x v="0"/>
    <x v="722"/>
    <x v="753"/>
    <x v="206"/>
    <x v="187"/>
    <x v="1"/>
    <x v="672"/>
    <x v="86"/>
    <x v="3"/>
    <x v="1"/>
    <x v="32"/>
    <x v="2"/>
    <x v="61"/>
    <x v="127"/>
    <x v="0"/>
    <x v="0"/>
    <x v="10"/>
    <x v="1"/>
    <x v="11"/>
    <x v="11"/>
  </r>
  <r>
    <x v="26"/>
    <x v="12"/>
    <x v="15"/>
    <x v="1"/>
    <x v="12"/>
    <x v="15"/>
    <x v="15"/>
    <x v="15"/>
    <x v="15"/>
    <x v="0"/>
    <x v="723"/>
    <x v="754"/>
    <x v="23"/>
    <x v="41"/>
    <x v="15"/>
    <x v="555"/>
    <x v="46"/>
    <x v="0"/>
    <x v="48"/>
    <x v="37"/>
    <x v="1"/>
    <x v="167"/>
    <x v="190"/>
    <x v="0"/>
    <x v="0"/>
    <x v="11"/>
    <x v="1"/>
    <x v="12"/>
    <x v="12"/>
  </r>
  <r>
    <x v="26"/>
    <x v="12"/>
    <x v="17"/>
    <x v="2"/>
    <x v="12"/>
    <x v="17"/>
    <x v="17"/>
    <x v="17"/>
    <x v="17"/>
    <x v="0"/>
    <x v="724"/>
    <x v="755"/>
    <x v="608"/>
    <x v="77"/>
    <x v="74"/>
    <x v="485"/>
    <x v="212"/>
    <x v="0"/>
    <x v="132"/>
    <x v="60"/>
    <x v="5"/>
    <x v="307"/>
    <x v="39"/>
    <x v="0"/>
    <x v="0"/>
    <x v="25"/>
    <x v="14"/>
    <x v="12"/>
    <x v="12"/>
  </r>
  <r>
    <x v="26"/>
    <x v="11"/>
    <x v="18"/>
    <x v="2"/>
    <x v="11"/>
    <x v="18"/>
    <x v="18"/>
    <x v="18"/>
    <x v="18"/>
    <x v="0"/>
    <x v="725"/>
    <x v="756"/>
    <x v="455"/>
    <x v="372"/>
    <x v="27"/>
    <x v="673"/>
    <x v="11"/>
    <x v="0"/>
    <x v="90"/>
    <x v="9"/>
    <x v="2"/>
    <x v="137"/>
    <x v="173"/>
    <x v="0"/>
    <x v="0"/>
    <x v="11"/>
    <x v="1"/>
    <x v="11"/>
    <x v="11"/>
  </r>
  <r>
    <x v="26"/>
    <x v="7"/>
    <x v="20"/>
    <x v="2"/>
    <x v="7"/>
    <x v="20"/>
    <x v="20"/>
    <x v="20"/>
    <x v="20"/>
    <x v="0"/>
    <x v="726"/>
    <x v="757"/>
    <x v="609"/>
    <x v="65"/>
    <x v="31"/>
    <x v="674"/>
    <x v="213"/>
    <x v="0"/>
    <x v="99"/>
    <x v="26"/>
    <x v="4"/>
    <x v="308"/>
    <x v="270"/>
    <x v="0"/>
    <x v="0"/>
    <x v="6"/>
    <x v="0"/>
    <x v="7"/>
    <x v="7"/>
  </r>
  <r>
    <x v="26"/>
    <x v="15"/>
    <x v="22"/>
    <x v="1"/>
    <x v="15"/>
    <x v="22"/>
    <x v="22"/>
    <x v="22"/>
    <x v="22"/>
    <x v="0"/>
    <x v="727"/>
    <x v="758"/>
    <x v="610"/>
    <x v="309"/>
    <x v="59"/>
    <x v="316"/>
    <x v="93"/>
    <x v="0"/>
    <x v="29"/>
    <x v="14"/>
    <x v="1"/>
    <x v="190"/>
    <x v="99"/>
    <x v="0"/>
    <x v="0"/>
    <x v="2"/>
    <x v="1"/>
    <x v="15"/>
    <x v="15"/>
  </r>
  <r>
    <x v="26"/>
    <x v="14"/>
    <x v="23"/>
    <x v="1"/>
    <x v="16"/>
    <x v="23"/>
    <x v="23"/>
    <x v="23"/>
    <x v="23"/>
    <x v="0"/>
    <x v="728"/>
    <x v="759"/>
    <x v="383"/>
    <x v="169"/>
    <x v="50"/>
    <x v="675"/>
    <x v="84"/>
    <x v="1"/>
    <x v="63"/>
    <x v="81"/>
    <x v="6"/>
    <x v="145"/>
    <x v="81"/>
    <x v="0"/>
    <x v="0"/>
    <x v="13"/>
    <x v="1"/>
    <x v="16"/>
    <x v="16"/>
  </r>
  <r>
    <x v="26"/>
    <x v="16"/>
    <x v="24"/>
    <x v="1"/>
    <x v="17"/>
    <x v="24"/>
    <x v="24"/>
    <x v="24"/>
    <x v="24"/>
    <x v="0"/>
    <x v="729"/>
    <x v="760"/>
    <x v="611"/>
    <x v="293"/>
    <x v="104"/>
    <x v="676"/>
    <x v="125"/>
    <x v="4"/>
    <x v="10"/>
    <x v="71"/>
    <x v="7"/>
    <x v="309"/>
    <x v="133"/>
    <x v="0"/>
    <x v="0"/>
    <x v="18"/>
    <x v="1"/>
    <x v="17"/>
    <x v="17"/>
  </r>
  <r>
    <x v="26"/>
    <x v="18"/>
    <x v="26"/>
    <x v="1"/>
    <x v="19"/>
    <x v="26"/>
    <x v="26"/>
    <x v="26"/>
    <x v="26"/>
    <x v="0"/>
    <x v="730"/>
    <x v="761"/>
    <x v="612"/>
    <x v="285"/>
    <x v="43"/>
    <x v="677"/>
    <x v="204"/>
    <x v="0"/>
    <x v="19"/>
    <x v="23"/>
    <x v="2"/>
    <x v="310"/>
    <x v="395"/>
    <x v="0"/>
    <x v="0"/>
    <x v="11"/>
    <x v="1"/>
    <x v="19"/>
    <x v="19"/>
  </r>
  <r>
    <x v="26"/>
    <x v="19"/>
    <x v="27"/>
    <x v="1"/>
    <x v="20"/>
    <x v="27"/>
    <x v="27"/>
    <x v="27"/>
    <x v="27"/>
    <x v="0"/>
    <x v="731"/>
    <x v="762"/>
    <x v="613"/>
    <x v="62"/>
    <x v="114"/>
    <x v="678"/>
    <x v="47"/>
    <x v="0"/>
    <x v="50"/>
    <x v="60"/>
    <x v="2"/>
    <x v="294"/>
    <x v="152"/>
    <x v="0"/>
    <x v="0"/>
    <x v="3"/>
    <x v="1"/>
    <x v="20"/>
    <x v="20"/>
  </r>
  <r>
    <x v="26"/>
    <x v="20"/>
    <x v="28"/>
    <x v="1"/>
    <x v="21"/>
    <x v="28"/>
    <x v="28"/>
    <x v="28"/>
    <x v="28"/>
    <x v="0"/>
    <x v="732"/>
    <x v="763"/>
    <x v="528"/>
    <x v="373"/>
    <x v="5"/>
    <x v="679"/>
    <x v="91"/>
    <x v="0"/>
    <x v="88"/>
    <x v="37"/>
    <x v="2"/>
    <x v="94"/>
    <x v="228"/>
    <x v="0"/>
    <x v="0"/>
    <x v="7"/>
    <x v="1"/>
    <x v="21"/>
    <x v="21"/>
  </r>
  <r>
    <x v="26"/>
    <x v="18"/>
    <x v="29"/>
    <x v="2"/>
    <x v="19"/>
    <x v="29"/>
    <x v="29"/>
    <x v="29"/>
    <x v="29"/>
    <x v="0"/>
    <x v="733"/>
    <x v="764"/>
    <x v="614"/>
    <x v="147"/>
    <x v="111"/>
    <x v="680"/>
    <x v="201"/>
    <x v="0"/>
    <x v="34"/>
    <x v="68"/>
    <x v="4"/>
    <x v="123"/>
    <x v="179"/>
    <x v="0"/>
    <x v="0"/>
    <x v="2"/>
    <x v="2"/>
    <x v="19"/>
    <x v="19"/>
  </r>
  <r>
    <x v="26"/>
    <x v="16"/>
    <x v="30"/>
    <x v="2"/>
    <x v="17"/>
    <x v="30"/>
    <x v="30"/>
    <x v="30"/>
    <x v="30"/>
    <x v="0"/>
    <x v="734"/>
    <x v="765"/>
    <x v="30"/>
    <x v="374"/>
    <x v="84"/>
    <x v="681"/>
    <x v="214"/>
    <x v="0"/>
    <x v="48"/>
    <x v="83"/>
    <x v="2"/>
    <x v="311"/>
    <x v="301"/>
    <x v="0"/>
    <x v="0"/>
    <x v="10"/>
    <x v="1"/>
    <x v="17"/>
    <x v="17"/>
  </r>
  <r>
    <x v="26"/>
    <x v="21"/>
    <x v="31"/>
    <x v="1"/>
    <x v="22"/>
    <x v="31"/>
    <x v="31"/>
    <x v="31"/>
    <x v="31"/>
    <x v="0"/>
    <x v="735"/>
    <x v="766"/>
    <x v="615"/>
    <x v="238"/>
    <x v="10"/>
    <x v="682"/>
    <x v="215"/>
    <x v="1"/>
    <x v="71"/>
    <x v="84"/>
    <x v="1"/>
    <x v="83"/>
    <x v="107"/>
    <x v="0"/>
    <x v="0"/>
    <x v="7"/>
    <x v="1"/>
    <x v="22"/>
    <x v="22"/>
  </r>
  <r>
    <x v="26"/>
    <x v="23"/>
    <x v="33"/>
    <x v="1"/>
    <x v="24"/>
    <x v="33"/>
    <x v="33"/>
    <x v="33"/>
    <x v="33"/>
    <x v="0"/>
    <x v="736"/>
    <x v="767"/>
    <x v="391"/>
    <x v="259"/>
    <x v="116"/>
    <x v="683"/>
    <x v="68"/>
    <x v="0"/>
    <x v="13"/>
    <x v="42"/>
    <x v="1"/>
    <x v="106"/>
    <x v="196"/>
    <x v="0"/>
    <x v="0"/>
    <x v="10"/>
    <x v="1"/>
    <x v="24"/>
    <x v="24"/>
  </r>
  <r>
    <x v="26"/>
    <x v="24"/>
    <x v="34"/>
    <x v="1"/>
    <x v="25"/>
    <x v="34"/>
    <x v="34"/>
    <x v="34"/>
    <x v="34"/>
    <x v="0"/>
    <x v="737"/>
    <x v="768"/>
    <x v="404"/>
    <x v="2"/>
    <x v="51"/>
    <x v="684"/>
    <x v="41"/>
    <x v="1"/>
    <x v="0"/>
    <x v="36"/>
    <x v="1"/>
    <x v="56"/>
    <x v="157"/>
    <x v="0"/>
    <x v="0"/>
    <x v="2"/>
    <x v="0"/>
    <x v="25"/>
    <x v="25"/>
  </r>
  <r>
    <x v="26"/>
    <x v="25"/>
    <x v="35"/>
    <x v="1"/>
    <x v="26"/>
    <x v="35"/>
    <x v="35"/>
    <x v="35"/>
    <x v="35"/>
    <x v="0"/>
    <x v="738"/>
    <x v="769"/>
    <x v="616"/>
    <x v="224"/>
    <x v="46"/>
    <x v="685"/>
    <x v="17"/>
    <x v="0"/>
    <x v="3"/>
    <x v="17"/>
    <x v="1"/>
    <x v="14"/>
    <x v="341"/>
    <x v="0"/>
    <x v="0"/>
    <x v="10"/>
    <x v="1"/>
    <x v="26"/>
    <x v="26"/>
  </r>
  <r>
    <x v="26"/>
    <x v="0"/>
    <x v="36"/>
    <x v="2"/>
    <x v="0"/>
    <x v="36"/>
    <x v="36"/>
    <x v="36"/>
    <x v="36"/>
    <x v="0"/>
    <x v="739"/>
    <x v="770"/>
    <x v="180"/>
    <x v="119"/>
    <x v="129"/>
    <x v="686"/>
    <x v="169"/>
    <x v="0"/>
    <x v="84"/>
    <x v="36"/>
    <x v="1"/>
    <x v="137"/>
    <x v="236"/>
    <x v="0"/>
    <x v="0"/>
    <x v="2"/>
    <x v="0"/>
    <x v="0"/>
    <x v="0"/>
  </r>
  <r>
    <x v="26"/>
    <x v="21"/>
    <x v="37"/>
    <x v="2"/>
    <x v="22"/>
    <x v="37"/>
    <x v="37"/>
    <x v="37"/>
    <x v="37"/>
    <x v="0"/>
    <x v="740"/>
    <x v="771"/>
    <x v="617"/>
    <x v="39"/>
    <x v="17"/>
    <x v="687"/>
    <x v="216"/>
    <x v="4"/>
    <x v="53"/>
    <x v="93"/>
    <x v="0"/>
    <x v="312"/>
    <x v="396"/>
    <x v="0"/>
    <x v="0"/>
    <x v="3"/>
    <x v="3"/>
    <x v="22"/>
    <x v="22"/>
  </r>
  <r>
    <x v="26"/>
    <x v="26"/>
    <x v="38"/>
    <x v="1"/>
    <x v="27"/>
    <x v="38"/>
    <x v="38"/>
    <x v="38"/>
    <x v="38"/>
    <x v="0"/>
    <x v="741"/>
    <x v="772"/>
    <x v="618"/>
    <x v="375"/>
    <x v="51"/>
    <x v="688"/>
    <x v="19"/>
    <x v="0"/>
    <x v="51"/>
    <x v="24"/>
    <x v="2"/>
    <x v="137"/>
    <x v="232"/>
    <x v="0"/>
    <x v="0"/>
    <x v="11"/>
    <x v="0"/>
    <x v="27"/>
    <x v="27"/>
  </r>
  <r>
    <x v="26"/>
    <x v="27"/>
    <x v="39"/>
    <x v="1"/>
    <x v="28"/>
    <x v="39"/>
    <x v="39"/>
    <x v="39"/>
    <x v="39"/>
    <x v="0"/>
    <x v="742"/>
    <x v="773"/>
    <x v="619"/>
    <x v="190"/>
    <x v="128"/>
    <x v="689"/>
    <x v="217"/>
    <x v="0"/>
    <x v="100"/>
    <x v="81"/>
    <x v="0"/>
    <x v="36"/>
    <x v="397"/>
    <x v="0"/>
    <x v="0"/>
    <x v="13"/>
    <x v="13"/>
    <x v="28"/>
    <x v="28"/>
  </r>
  <r>
    <x v="26"/>
    <x v="28"/>
    <x v="40"/>
    <x v="1"/>
    <x v="29"/>
    <x v="40"/>
    <x v="40"/>
    <x v="40"/>
    <x v="40"/>
    <x v="0"/>
    <x v="743"/>
    <x v="774"/>
    <x v="104"/>
    <x v="376"/>
    <x v="4"/>
    <x v="690"/>
    <x v="71"/>
    <x v="0"/>
    <x v="66"/>
    <x v="2"/>
    <x v="2"/>
    <x v="91"/>
    <x v="398"/>
    <x v="0"/>
    <x v="0"/>
    <x v="0"/>
    <x v="0"/>
    <x v="29"/>
    <x v="29"/>
  </r>
  <r>
    <x v="26"/>
    <x v="29"/>
    <x v="41"/>
    <x v="1"/>
    <x v="30"/>
    <x v="41"/>
    <x v="41"/>
    <x v="41"/>
    <x v="41"/>
    <x v="0"/>
    <x v="744"/>
    <x v="775"/>
    <x v="620"/>
    <x v="377"/>
    <x v="38"/>
    <x v="27"/>
    <x v="104"/>
    <x v="0"/>
    <x v="67"/>
    <x v="17"/>
    <x v="2"/>
    <x v="139"/>
    <x v="191"/>
    <x v="0"/>
    <x v="0"/>
    <x v="8"/>
    <x v="1"/>
    <x v="30"/>
    <x v="30"/>
  </r>
  <r>
    <x v="26"/>
    <x v="30"/>
    <x v="42"/>
    <x v="1"/>
    <x v="31"/>
    <x v="42"/>
    <x v="42"/>
    <x v="42"/>
    <x v="42"/>
    <x v="0"/>
    <x v="745"/>
    <x v="776"/>
    <x v="621"/>
    <x v="275"/>
    <x v="28"/>
    <x v="691"/>
    <x v="80"/>
    <x v="0"/>
    <x v="54"/>
    <x v="2"/>
    <x v="2"/>
    <x v="233"/>
    <x v="390"/>
    <x v="0"/>
    <x v="0"/>
    <x v="0"/>
    <x v="1"/>
    <x v="31"/>
    <x v="31"/>
  </r>
  <r>
    <x v="26"/>
    <x v="31"/>
    <x v="43"/>
    <x v="1"/>
    <x v="32"/>
    <x v="43"/>
    <x v="43"/>
    <x v="43"/>
    <x v="43"/>
    <x v="0"/>
    <x v="746"/>
    <x v="777"/>
    <x v="622"/>
    <x v="378"/>
    <x v="76"/>
    <x v="692"/>
    <x v="19"/>
    <x v="0"/>
    <x v="85"/>
    <x v="0"/>
    <x v="3"/>
    <x v="132"/>
    <x v="246"/>
    <x v="0"/>
    <x v="0"/>
    <x v="8"/>
    <x v="11"/>
    <x v="32"/>
    <x v="32"/>
  </r>
  <r>
    <x v="26"/>
    <x v="32"/>
    <x v="44"/>
    <x v="1"/>
    <x v="33"/>
    <x v="44"/>
    <x v="44"/>
    <x v="44"/>
    <x v="44"/>
    <x v="0"/>
    <x v="747"/>
    <x v="778"/>
    <x v="623"/>
    <x v="194"/>
    <x v="39"/>
    <x v="693"/>
    <x v="46"/>
    <x v="0"/>
    <x v="44"/>
    <x v="15"/>
    <x v="6"/>
    <x v="313"/>
    <x v="315"/>
    <x v="0"/>
    <x v="0"/>
    <x v="20"/>
    <x v="2"/>
    <x v="33"/>
    <x v="33"/>
  </r>
  <r>
    <x v="26"/>
    <x v="33"/>
    <x v="45"/>
    <x v="1"/>
    <x v="34"/>
    <x v="45"/>
    <x v="45"/>
    <x v="45"/>
    <x v="45"/>
    <x v="0"/>
    <x v="748"/>
    <x v="779"/>
    <x v="624"/>
    <x v="379"/>
    <x v="128"/>
    <x v="694"/>
    <x v="17"/>
    <x v="4"/>
    <x v="77"/>
    <x v="17"/>
    <x v="2"/>
    <x v="21"/>
    <x v="399"/>
    <x v="0"/>
    <x v="0"/>
    <x v="2"/>
    <x v="1"/>
    <x v="34"/>
    <x v="34"/>
  </r>
  <r>
    <x v="26"/>
    <x v="34"/>
    <x v="46"/>
    <x v="1"/>
    <x v="35"/>
    <x v="46"/>
    <x v="46"/>
    <x v="46"/>
    <x v="46"/>
    <x v="0"/>
    <x v="749"/>
    <x v="780"/>
    <x v="343"/>
    <x v="226"/>
    <x v="16"/>
    <x v="114"/>
    <x v="102"/>
    <x v="1"/>
    <x v="29"/>
    <x v="15"/>
    <x v="3"/>
    <x v="76"/>
    <x v="336"/>
    <x v="0"/>
    <x v="0"/>
    <x v="3"/>
    <x v="0"/>
    <x v="35"/>
    <x v="35"/>
  </r>
  <r>
    <x v="27"/>
    <x v="0"/>
    <x v="0"/>
    <x v="0"/>
    <x v="0"/>
    <x v="0"/>
    <x v="0"/>
    <x v="0"/>
    <x v="0"/>
    <x v="0"/>
    <x v="750"/>
    <x v="781"/>
    <x v="119"/>
    <x v="324"/>
    <x v="87"/>
    <x v="695"/>
    <x v="82"/>
    <x v="0"/>
    <x v="29"/>
    <x v="37"/>
    <x v="0"/>
    <x v="24"/>
    <x v="400"/>
    <x v="0"/>
    <x v="0"/>
    <x v="18"/>
    <x v="1"/>
    <x v="0"/>
    <x v="0"/>
  </r>
  <r>
    <x v="27"/>
    <x v="1"/>
    <x v="1"/>
    <x v="1"/>
    <x v="1"/>
    <x v="1"/>
    <x v="1"/>
    <x v="1"/>
    <x v="1"/>
    <x v="0"/>
    <x v="751"/>
    <x v="782"/>
    <x v="625"/>
    <x v="104"/>
    <x v="69"/>
    <x v="696"/>
    <x v="197"/>
    <x v="0"/>
    <x v="11"/>
    <x v="95"/>
    <x v="3"/>
    <x v="162"/>
    <x v="60"/>
    <x v="0"/>
    <x v="0"/>
    <x v="10"/>
    <x v="1"/>
    <x v="1"/>
    <x v="1"/>
  </r>
  <r>
    <x v="27"/>
    <x v="0"/>
    <x v="3"/>
    <x v="1"/>
    <x v="0"/>
    <x v="3"/>
    <x v="3"/>
    <x v="3"/>
    <x v="3"/>
    <x v="0"/>
    <x v="752"/>
    <x v="783"/>
    <x v="204"/>
    <x v="261"/>
    <x v="47"/>
    <x v="376"/>
    <x v="4"/>
    <x v="0"/>
    <x v="88"/>
    <x v="14"/>
    <x v="1"/>
    <x v="185"/>
    <x v="401"/>
    <x v="0"/>
    <x v="0"/>
    <x v="2"/>
    <x v="1"/>
    <x v="0"/>
    <x v="0"/>
  </r>
  <r>
    <x v="27"/>
    <x v="3"/>
    <x v="4"/>
    <x v="1"/>
    <x v="3"/>
    <x v="4"/>
    <x v="4"/>
    <x v="4"/>
    <x v="4"/>
    <x v="0"/>
    <x v="753"/>
    <x v="784"/>
    <x v="232"/>
    <x v="380"/>
    <x v="32"/>
    <x v="697"/>
    <x v="24"/>
    <x v="1"/>
    <x v="68"/>
    <x v="14"/>
    <x v="4"/>
    <x v="58"/>
    <x v="402"/>
    <x v="0"/>
    <x v="0"/>
    <x v="16"/>
    <x v="14"/>
    <x v="3"/>
    <x v="3"/>
  </r>
  <r>
    <x v="27"/>
    <x v="3"/>
    <x v="7"/>
    <x v="2"/>
    <x v="3"/>
    <x v="7"/>
    <x v="7"/>
    <x v="7"/>
    <x v="7"/>
    <x v="0"/>
    <x v="754"/>
    <x v="785"/>
    <x v="201"/>
    <x v="82"/>
    <x v="89"/>
    <x v="698"/>
    <x v="98"/>
    <x v="0"/>
    <x v="59"/>
    <x v="37"/>
    <x v="1"/>
    <x v="94"/>
    <x v="74"/>
    <x v="0"/>
    <x v="0"/>
    <x v="0"/>
    <x v="15"/>
    <x v="3"/>
    <x v="3"/>
  </r>
  <r>
    <x v="27"/>
    <x v="6"/>
    <x v="8"/>
    <x v="2"/>
    <x v="6"/>
    <x v="8"/>
    <x v="8"/>
    <x v="8"/>
    <x v="8"/>
    <x v="0"/>
    <x v="755"/>
    <x v="786"/>
    <x v="86"/>
    <x v="19"/>
    <x v="78"/>
    <x v="699"/>
    <x v="166"/>
    <x v="4"/>
    <x v="135"/>
    <x v="67"/>
    <x v="3"/>
    <x v="255"/>
    <x v="126"/>
    <x v="0"/>
    <x v="0"/>
    <x v="20"/>
    <x v="16"/>
    <x v="6"/>
    <x v="6"/>
  </r>
  <r>
    <x v="27"/>
    <x v="7"/>
    <x v="9"/>
    <x v="1"/>
    <x v="7"/>
    <x v="9"/>
    <x v="9"/>
    <x v="9"/>
    <x v="9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7"/>
    <x v="7"/>
  </r>
  <r>
    <x v="27"/>
    <x v="11"/>
    <x v="13"/>
    <x v="1"/>
    <x v="11"/>
    <x v="13"/>
    <x v="13"/>
    <x v="13"/>
    <x v="13"/>
    <x v="0"/>
    <x v="757"/>
    <x v="788"/>
    <x v="65"/>
    <x v="290"/>
    <x v="62"/>
    <x v="701"/>
    <x v="24"/>
    <x v="0"/>
    <x v="50"/>
    <x v="22"/>
    <x v="1"/>
    <x v="30"/>
    <x v="190"/>
    <x v="0"/>
    <x v="0"/>
    <x v="11"/>
    <x v="1"/>
    <x v="11"/>
    <x v="11"/>
  </r>
  <r>
    <x v="27"/>
    <x v="12"/>
    <x v="15"/>
    <x v="1"/>
    <x v="12"/>
    <x v="15"/>
    <x v="15"/>
    <x v="15"/>
    <x v="15"/>
    <x v="0"/>
    <x v="758"/>
    <x v="789"/>
    <x v="627"/>
    <x v="275"/>
    <x v="15"/>
    <x v="702"/>
    <x v="108"/>
    <x v="0"/>
    <x v="81"/>
    <x v="0"/>
    <x v="4"/>
    <x v="161"/>
    <x v="173"/>
    <x v="0"/>
    <x v="0"/>
    <x v="3"/>
    <x v="0"/>
    <x v="12"/>
    <x v="12"/>
  </r>
  <r>
    <x v="27"/>
    <x v="12"/>
    <x v="17"/>
    <x v="2"/>
    <x v="12"/>
    <x v="17"/>
    <x v="17"/>
    <x v="17"/>
    <x v="17"/>
    <x v="0"/>
    <x v="759"/>
    <x v="790"/>
    <x v="628"/>
    <x v="96"/>
    <x v="53"/>
    <x v="72"/>
    <x v="218"/>
    <x v="0"/>
    <x v="136"/>
    <x v="32"/>
    <x v="10"/>
    <x v="314"/>
    <x v="139"/>
    <x v="0"/>
    <x v="0"/>
    <x v="9"/>
    <x v="5"/>
    <x v="12"/>
    <x v="12"/>
  </r>
  <r>
    <x v="27"/>
    <x v="11"/>
    <x v="18"/>
    <x v="2"/>
    <x v="11"/>
    <x v="18"/>
    <x v="18"/>
    <x v="18"/>
    <x v="18"/>
    <x v="0"/>
    <x v="760"/>
    <x v="791"/>
    <x v="629"/>
    <x v="1"/>
    <x v="30"/>
    <x v="703"/>
    <x v="107"/>
    <x v="0"/>
    <x v="25"/>
    <x v="10"/>
    <x v="2"/>
    <x v="120"/>
    <x v="298"/>
    <x v="0"/>
    <x v="0"/>
    <x v="18"/>
    <x v="1"/>
    <x v="11"/>
    <x v="11"/>
  </r>
  <r>
    <x v="27"/>
    <x v="7"/>
    <x v="20"/>
    <x v="2"/>
    <x v="7"/>
    <x v="20"/>
    <x v="20"/>
    <x v="20"/>
    <x v="20"/>
    <x v="0"/>
    <x v="761"/>
    <x v="792"/>
    <x v="221"/>
    <x v="149"/>
    <x v="81"/>
    <x v="704"/>
    <x v="219"/>
    <x v="1"/>
    <x v="113"/>
    <x v="78"/>
    <x v="6"/>
    <x v="315"/>
    <x v="326"/>
    <x v="0"/>
    <x v="0"/>
    <x v="2"/>
    <x v="1"/>
    <x v="7"/>
    <x v="7"/>
  </r>
  <r>
    <x v="27"/>
    <x v="15"/>
    <x v="22"/>
    <x v="1"/>
    <x v="15"/>
    <x v="22"/>
    <x v="22"/>
    <x v="22"/>
    <x v="22"/>
    <x v="0"/>
    <x v="762"/>
    <x v="793"/>
    <x v="630"/>
    <x v="9"/>
    <x v="50"/>
    <x v="705"/>
    <x v="11"/>
    <x v="0"/>
    <x v="0"/>
    <x v="14"/>
    <x v="2"/>
    <x v="80"/>
    <x v="117"/>
    <x v="0"/>
    <x v="0"/>
    <x v="0"/>
    <x v="1"/>
    <x v="15"/>
    <x v="15"/>
  </r>
  <r>
    <x v="27"/>
    <x v="14"/>
    <x v="23"/>
    <x v="1"/>
    <x v="16"/>
    <x v="23"/>
    <x v="23"/>
    <x v="23"/>
    <x v="23"/>
    <x v="0"/>
    <x v="763"/>
    <x v="794"/>
    <x v="631"/>
    <x v="245"/>
    <x v="62"/>
    <x v="706"/>
    <x v="14"/>
    <x v="4"/>
    <x v="26"/>
    <x v="71"/>
    <x v="3"/>
    <x v="16"/>
    <x v="297"/>
    <x v="0"/>
    <x v="0"/>
    <x v="20"/>
    <x v="1"/>
    <x v="16"/>
    <x v="16"/>
  </r>
  <r>
    <x v="27"/>
    <x v="16"/>
    <x v="24"/>
    <x v="1"/>
    <x v="17"/>
    <x v="24"/>
    <x v="24"/>
    <x v="24"/>
    <x v="24"/>
    <x v="0"/>
    <x v="764"/>
    <x v="795"/>
    <x v="632"/>
    <x v="110"/>
    <x v="104"/>
    <x v="707"/>
    <x v="109"/>
    <x v="0"/>
    <x v="59"/>
    <x v="89"/>
    <x v="3"/>
    <x v="35"/>
    <x v="329"/>
    <x v="0"/>
    <x v="0"/>
    <x v="3"/>
    <x v="1"/>
    <x v="17"/>
    <x v="17"/>
  </r>
  <r>
    <x v="27"/>
    <x v="18"/>
    <x v="26"/>
    <x v="1"/>
    <x v="19"/>
    <x v="26"/>
    <x v="26"/>
    <x v="26"/>
    <x v="26"/>
    <x v="0"/>
    <x v="765"/>
    <x v="796"/>
    <x v="146"/>
    <x v="235"/>
    <x v="57"/>
    <x v="708"/>
    <x v="109"/>
    <x v="0"/>
    <x v="13"/>
    <x v="33"/>
    <x v="1"/>
    <x v="204"/>
    <x v="302"/>
    <x v="0"/>
    <x v="0"/>
    <x v="18"/>
    <x v="1"/>
    <x v="19"/>
    <x v="19"/>
  </r>
  <r>
    <x v="27"/>
    <x v="19"/>
    <x v="27"/>
    <x v="1"/>
    <x v="20"/>
    <x v="27"/>
    <x v="27"/>
    <x v="27"/>
    <x v="27"/>
    <x v="0"/>
    <x v="766"/>
    <x v="797"/>
    <x v="633"/>
    <x v="382"/>
    <x v="120"/>
    <x v="709"/>
    <x v="1"/>
    <x v="0"/>
    <x v="90"/>
    <x v="15"/>
    <x v="2"/>
    <x v="212"/>
    <x v="248"/>
    <x v="0"/>
    <x v="0"/>
    <x v="21"/>
    <x v="1"/>
    <x v="20"/>
    <x v="20"/>
  </r>
  <r>
    <x v="27"/>
    <x v="20"/>
    <x v="28"/>
    <x v="1"/>
    <x v="21"/>
    <x v="28"/>
    <x v="28"/>
    <x v="28"/>
    <x v="28"/>
    <x v="0"/>
    <x v="767"/>
    <x v="798"/>
    <x v="503"/>
    <x v="154"/>
    <x v="46"/>
    <x v="133"/>
    <x v="38"/>
    <x v="0"/>
    <x v="33"/>
    <x v="22"/>
    <x v="1"/>
    <x v="80"/>
    <x v="377"/>
    <x v="0"/>
    <x v="0"/>
    <x v="0"/>
    <x v="11"/>
    <x v="21"/>
    <x v="21"/>
  </r>
  <r>
    <x v="27"/>
    <x v="18"/>
    <x v="29"/>
    <x v="2"/>
    <x v="19"/>
    <x v="29"/>
    <x v="29"/>
    <x v="29"/>
    <x v="29"/>
    <x v="0"/>
    <x v="768"/>
    <x v="799"/>
    <x v="26"/>
    <x v="61"/>
    <x v="115"/>
    <x v="710"/>
    <x v="123"/>
    <x v="0"/>
    <x v="51"/>
    <x v="29"/>
    <x v="2"/>
    <x v="316"/>
    <x v="253"/>
    <x v="0"/>
    <x v="0"/>
    <x v="18"/>
    <x v="1"/>
    <x v="19"/>
    <x v="19"/>
  </r>
  <r>
    <x v="27"/>
    <x v="16"/>
    <x v="30"/>
    <x v="2"/>
    <x v="17"/>
    <x v="30"/>
    <x v="30"/>
    <x v="30"/>
    <x v="30"/>
    <x v="0"/>
    <x v="769"/>
    <x v="800"/>
    <x v="634"/>
    <x v="235"/>
    <x v="80"/>
    <x v="711"/>
    <x v="172"/>
    <x v="0"/>
    <x v="49"/>
    <x v="80"/>
    <x v="1"/>
    <x v="317"/>
    <x v="330"/>
    <x v="0"/>
    <x v="0"/>
    <x v="3"/>
    <x v="1"/>
    <x v="17"/>
    <x v="17"/>
  </r>
  <r>
    <x v="27"/>
    <x v="21"/>
    <x v="31"/>
    <x v="1"/>
    <x v="22"/>
    <x v="31"/>
    <x v="31"/>
    <x v="31"/>
    <x v="31"/>
    <x v="0"/>
    <x v="770"/>
    <x v="801"/>
    <x v="635"/>
    <x v="383"/>
    <x v="10"/>
    <x v="712"/>
    <x v="42"/>
    <x v="1"/>
    <x v="40"/>
    <x v="28"/>
    <x v="1"/>
    <x v="73"/>
    <x v="140"/>
    <x v="0"/>
    <x v="0"/>
    <x v="10"/>
    <x v="0"/>
    <x v="22"/>
    <x v="22"/>
  </r>
  <r>
    <x v="27"/>
    <x v="23"/>
    <x v="33"/>
    <x v="1"/>
    <x v="24"/>
    <x v="33"/>
    <x v="33"/>
    <x v="33"/>
    <x v="33"/>
    <x v="0"/>
    <x v="771"/>
    <x v="802"/>
    <x v="635"/>
    <x v="314"/>
    <x v="101"/>
    <x v="713"/>
    <x v="169"/>
    <x v="0"/>
    <x v="67"/>
    <x v="50"/>
    <x v="4"/>
    <x v="59"/>
    <x v="131"/>
    <x v="0"/>
    <x v="0"/>
    <x v="18"/>
    <x v="1"/>
    <x v="24"/>
    <x v="24"/>
  </r>
  <r>
    <x v="27"/>
    <x v="24"/>
    <x v="34"/>
    <x v="1"/>
    <x v="25"/>
    <x v="34"/>
    <x v="34"/>
    <x v="34"/>
    <x v="34"/>
    <x v="0"/>
    <x v="123"/>
    <x v="803"/>
    <x v="518"/>
    <x v="65"/>
    <x v="38"/>
    <x v="714"/>
    <x v="10"/>
    <x v="0"/>
    <x v="88"/>
    <x v="8"/>
    <x v="4"/>
    <x v="11"/>
    <x v="236"/>
    <x v="0"/>
    <x v="0"/>
    <x v="7"/>
    <x v="1"/>
    <x v="25"/>
    <x v="25"/>
  </r>
  <r>
    <x v="27"/>
    <x v="25"/>
    <x v="35"/>
    <x v="1"/>
    <x v="26"/>
    <x v="35"/>
    <x v="35"/>
    <x v="35"/>
    <x v="35"/>
    <x v="0"/>
    <x v="772"/>
    <x v="804"/>
    <x v="636"/>
    <x v="107"/>
    <x v="31"/>
    <x v="715"/>
    <x v="11"/>
    <x v="0"/>
    <x v="1"/>
    <x v="14"/>
    <x v="4"/>
    <x v="50"/>
    <x v="325"/>
    <x v="0"/>
    <x v="0"/>
    <x v="11"/>
    <x v="1"/>
    <x v="26"/>
    <x v="26"/>
  </r>
  <r>
    <x v="27"/>
    <x v="0"/>
    <x v="36"/>
    <x v="2"/>
    <x v="0"/>
    <x v="36"/>
    <x v="36"/>
    <x v="36"/>
    <x v="36"/>
    <x v="0"/>
    <x v="773"/>
    <x v="805"/>
    <x v="61"/>
    <x v="384"/>
    <x v="131"/>
    <x v="716"/>
    <x v="91"/>
    <x v="4"/>
    <x v="68"/>
    <x v="37"/>
    <x v="4"/>
    <x v="30"/>
    <x v="403"/>
    <x v="0"/>
    <x v="0"/>
    <x v="10"/>
    <x v="1"/>
    <x v="0"/>
    <x v="0"/>
  </r>
  <r>
    <x v="27"/>
    <x v="21"/>
    <x v="37"/>
    <x v="2"/>
    <x v="22"/>
    <x v="37"/>
    <x v="37"/>
    <x v="37"/>
    <x v="37"/>
    <x v="0"/>
    <x v="774"/>
    <x v="806"/>
    <x v="637"/>
    <x v="240"/>
    <x v="74"/>
    <x v="717"/>
    <x v="153"/>
    <x v="4"/>
    <x v="137"/>
    <x v="62"/>
    <x v="5"/>
    <x v="34"/>
    <x v="404"/>
    <x v="0"/>
    <x v="0"/>
    <x v="7"/>
    <x v="0"/>
    <x v="22"/>
    <x v="22"/>
  </r>
  <r>
    <x v="27"/>
    <x v="26"/>
    <x v="38"/>
    <x v="1"/>
    <x v="27"/>
    <x v="38"/>
    <x v="38"/>
    <x v="38"/>
    <x v="38"/>
    <x v="0"/>
    <x v="775"/>
    <x v="807"/>
    <x v="638"/>
    <x v="385"/>
    <x v="69"/>
    <x v="718"/>
    <x v="81"/>
    <x v="0"/>
    <x v="51"/>
    <x v="60"/>
    <x v="4"/>
    <x v="61"/>
    <x v="81"/>
    <x v="0"/>
    <x v="0"/>
    <x v="7"/>
    <x v="1"/>
    <x v="27"/>
    <x v="27"/>
  </r>
  <r>
    <x v="27"/>
    <x v="27"/>
    <x v="39"/>
    <x v="1"/>
    <x v="28"/>
    <x v="39"/>
    <x v="39"/>
    <x v="39"/>
    <x v="39"/>
    <x v="0"/>
    <x v="776"/>
    <x v="808"/>
    <x v="639"/>
    <x v="200"/>
    <x v="126"/>
    <x v="719"/>
    <x v="184"/>
    <x v="1"/>
    <x v="5"/>
    <x v="35"/>
    <x v="3"/>
    <x v="318"/>
    <x v="405"/>
    <x v="0"/>
    <x v="0"/>
    <x v="21"/>
    <x v="18"/>
    <x v="28"/>
    <x v="28"/>
  </r>
  <r>
    <x v="27"/>
    <x v="28"/>
    <x v="40"/>
    <x v="1"/>
    <x v="29"/>
    <x v="40"/>
    <x v="40"/>
    <x v="40"/>
    <x v="40"/>
    <x v="0"/>
    <x v="777"/>
    <x v="809"/>
    <x v="640"/>
    <x v="383"/>
    <x v="27"/>
    <x v="720"/>
    <x v="5"/>
    <x v="0"/>
    <x v="64"/>
    <x v="2"/>
    <x v="2"/>
    <x v="201"/>
    <x v="406"/>
    <x v="0"/>
    <x v="0"/>
    <x v="0"/>
    <x v="1"/>
    <x v="29"/>
    <x v="29"/>
  </r>
  <r>
    <x v="27"/>
    <x v="29"/>
    <x v="41"/>
    <x v="1"/>
    <x v="30"/>
    <x v="41"/>
    <x v="41"/>
    <x v="41"/>
    <x v="41"/>
    <x v="0"/>
    <x v="778"/>
    <x v="810"/>
    <x v="641"/>
    <x v="314"/>
    <x v="40"/>
    <x v="117"/>
    <x v="75"/>
    <x v="0"/>
    <x v="3"/>
    <x v="17"/>
    <x v="2"/>
    <x v="137"/>
    <x v="300"/>
    <x v="0"/>
    <x v="0"/>
    <x v="21"/>
    <x v="1"/>
    <x v="30"/>
    <x v="30"/>
  </r>
  <r>
    <x v="27"/>
    <x v="30"/>
    <x v="42"/>
    <x v="1"/>
    <x v="31"/>
    <x v="42"/>
    <x v="42"/>
    <x v="42"/>
    <x v="42"/>
    <x v="0"/>
    <x v="779"/>
    <x v="811"/>
    <x v="642"/>
    <x v="386"/>
    <x v="15"/>
    <x v="584"/>
    <x v="79"/>
    <x v="0"/>
    <x v="98"/>
    <x v="2"/>
    <x v="2"/>
    <x v="81"/>
    <x v="288"/>
    <x v="0"/>
    <x v="0"/>
    <x v="0"/>
    <x v="1"/>
    <x v="31"/>
    <x v="31"/>
  </r>
  <r>
    <x v="27"/>
    <x v="31"/>
    <x v="43"/>
    <x v="1"/>
    <x v="32"/>
    <x v="43"/>
    <x v="43"/>
    <x v="43"/>
    <x v="43"/>
    <x v="0"/>
    <x v="780"/>
    <x v="812"/>
    <x v="447"/>
    <x v="31"/>
    <x v="38"/>
    <x v="721"/>
    <x v="169"/>
    <x v="0"/>
    <x v="26"/>
    <x v="14"/>
    <x v="6"/>
    <x v="144"/>
    <x v="219"/>
    <x v="0"/>
    <x v="0"/>
    <x v="13"/>
    <x v="16"/>
    <x v="32"/>
    <x v="32"/>
  </r>
  <r>
    <x v="27"/>
    <x v="32"/>
    <x v="44"/>
    <x v="1"/>
    <x v="33"/>
    <x v="44"/>
    <x v="44"/>
    <x v="44"/>
    <x v="44"/>
    <x v="0"/>
    <x v="781"/>
    <x v="813"/>
    <x v="643"/>
    <x v="387"/>
    <x v="42"/>
    <x v="722"/>
    <x v="75"/>
    <x v="0"/>
    <x v="75"/>
    <x v="32"/>
    <x v="0"/>
    <x v="107"/>
    <x v="315"/>
    <x v="0"/>
    <x v="0"/>
    <x v="7"/>
    <x v="0"/>
    <x v="33"/>
    <x v="33"/>
  </r>
  <r>
    <x v="27"/>
    <x v="33"/>
    <x v="45"/>
    <x v="1"/>
    <x v="34"/>
    <x v="45"/>
    <x v="45"/>
    <x v="45"/>
    <x v="45"/>
    <x v="0"/>
    <x v="782"/>
    <x v="814"/>
    <x v="644"/>
    <x v="388"/>
    <x v="128"/>
    <x v="723"/>
    <x v="31"/>
    <x v="0"/>
    <x v="98"/>
    <x v="14"/>
    <x v="4"/>
    <x v="43"/>
    <x v="141"/>
    <x v="0"/>
    <x v="0"/>
    <x v="6"/>
    <x v="1"/>
    <x v="34"/>
    <x v="34"/>
  </r>
  <r>
    <x v="27"/>
    <x v="34"/>
    <x v="46"/>
    <x v="1"/>
    <x v="35"/>
    <x v="46"/>
    <x v="46"/>
    <x v="46"/>
    <x v="46"/>
    <x v="0"/>
    <x v="783"/>
    <x v="815"/>
    <x v="300"/>
    <x v="13"/>
    <x v="97"/>
    <x v="33"/>
    <x v="23"/>
    <x v="0"/>
    <x v="0"/>
    <x v="27"/>
    <x v="4"/>
    <x v="125"/>
    <x v="78"/>
    <x v="0"/>
    <x v="0"/>
    <x v="0"/>
    <x v="0"/>
    <x v="35"/>
    <x v="35"/>
  </r>
  <r>
    <x v="28"/>
    <x v="0"/>
    <x v="0"/>
    <x v="0"/>
    <x v="0"/>
    <x v="0"/>
    <x v="0"/>
    <x v="0"/>
    <x v="0"/>
    <x v="0"/>
    <x v="784"/>
    <x v="816"/>
    <x v="645"/>
    <x v="389"/>
    <x v="87"/>
    <x v="47"/>
    <x v="71"/>
    <x v="0"/>
    <x v="66"/>
    <x v="2"/>
    <x v="2"/>
    <x v="91"/>
    <x v="407"/>
    <x v="0"/>
    <x v="0"/>
    <x v="0"/>
    <x v="1"/>
    <x v="0"/>
    <x v="0"/>
  </r>
  <r>
    <x v="28"/>
    <x v="1"/>
    <x v="1"/>
    <x v="1"/>
    <x v="1"/>
    <x v="1"/>
    <x v="1"/>
    <x v="1"/>
    <x v="1"/>
    <x v="0"/>
    <x v="785"/>
    <x v="817"/>
    <x v="646"/>
    <x v="214"/>
    <x v="114"/>
    <x v="724"/>
    <x v="82"/>
    <x v="1"/>
    <x v="54"/>
    <x v="32"/>
    <x v="2"/>
    <x v="131"/>
    <x v="262"/>
    <x v="0"/>
    <x v="0"/>
    <x v="0"/>
    <x v="1"/>
    <x v="1"/>
    <x v="1"/>
  </r>
  <r>
    <x v="28"/>
    <x v="0"/>
    <x v="3"/>
    <x v="1"/>
    <x v="0"/>
    <x v="3"/>
    <x v="3"/>
    <x v="3"/>
    <x v="3"/>
    <x v="0"/>
    <x v="786"/>
    <x v="818"/>
    <x v="647"/>
    <x v="109"/>
    <x v="30"/>
    <x v="105"/>
    <x v="100"/>
    <x v="0"/>
    <x v="46"/>
    <x v="0"/>
    <x v="2"/>
    <x v="136"/>
    <x v="304"/>
    <x v="0"/>
    <x v="0"/>
    <x v="0"/>
    <x v="1"/>
    <x v="0"/>
    <x v="0"/>
  </r>
  <r>
    <x v="28"/>
    <x v="3"/>
    <x v="4"/>
    <x v="1"/>
    <x v="3"/>
    <x v="4"/>
    <x v="4"/>
    <x v="4"/>
    <x v="4"/>
    <x v="0"/>
    <x v="787"/>
    <x v="819"/>
    <x v="114"/>
    <x v="268"/>
    <x v="33"/>
    <x v="725"/>
    <x v="41"/>
    <x v="0"/>
    <x v="1"/>
    <x v="17"/>
    <x v="2"/>
    <x v="142"/>
    <x v="194"/>
    <x v="0"/>
    <x v="0"/>
    <x v="11"/>
    <x v="0"/>
    <x v="3"/>
    <x v="3"/>
  </r>
  <r>
    <x v="28"/>
    <x v="3"/>
    <x v="7"/>
    <x v="2"/>
    <x v="3"/>
    <x v="7"/>
    <x v="7"/>
    <x v="7"/>
    <x v="7"/>
    <x v="0"/>
    <x v="788"/>
    <x v="820"/>
    <x v="648"/>
    <x v="114"/>
    <x v="25"/>
    <x v="726"/>
    <x v="31"/>
    <x v="0"/>
    <x v="51"/>
    <x v="0"/>
    <x v="4"/>
    <x v="69"/>
    <x v="323"/>
    <x v="0"/>
    <x v="0"/>
    <x v="0"/>
    <x v="17"/>
    <x v="3"/>
    <x v="3"/>
  </r>
  <r>
    <x v="28"/>
    <x v="6"/>
    <x v="8"/>
    <x v="2"/>
    <x v="6"/>
    <x v="8"/>
    <x v="8"/>
    <x v="8"/>
    <x v="8"/>
    <x v="0"/>
    <x v="789"/>
    <x v="821"/>
    <x v="649"/>
    <x v="223"/>
    <x v="92"/>
    <x v="727"/>
    <x v="46"/>
    <x v="0"/>
    <x v="34"/>
    <x v="58"/>
    <x v="2"/>
    <x v="171"/>
    <x v="107"/>
    <x v="0"/>
    <x v="0"/>
    <x v="7"/>
    <x v="1"/>
    <x v="6"/>
    <x v="6"/>
  </r>
  <r>
    <x v="28"/>
    <x v="7"/>
    <x v="9"/>
    <x v="1"/>
    <x v="7"/>
    <x v="9"/>
    <x v="9"/>
    <x v="9"/>
    <x v="9"/>
    <x v="0"/>
    <x v="790"/>
    <x v="822"/>
    <x v="650"/>
    <x v="390"/>
    <x v="81"/>
    <x v="728"/>
    <x v="124"/>
    <x v="4"/>
    <x v="87"/>
    <x v="83"/>
    <x v="3"/>
    <x v="319"/>
    <x v="408"/>
    <x v="0"/>
    <x v="0"/>
    <x v="18"/>
    <x v="1"/>
    <x v="7"/>
    <x v="7"/>
  </r>
  <r>
    <x v="28"/>
    <x v="11"/>
    <x v="13"/>
    <x v="1"/>
    <x v="11"/>
    <x v="13"/>
    <x v="13"/>
    <x v="13"/>
    <x v="13"/>
    <x v="0"/>
    <x v="791"/>
    <x v="823"/>
    <x v="535"/>
    <x v="224"/>
    <x v="81"/>
    <x v="729"/>
    <x v="36"/>
    <x v="1"/>
    <x v="58"/>
    <x v="51"/>
    <x v="4"/>
    <x v="139"/>
    <x v="191"/>
    <x v="0"/>
    <x v="0"/>
    <x v="7"/>
    <x v="1"/>
    <x v="11"/>
    <x v="11"/>
  </r>
  <r>
    <x v="28"/>
    <x v="12"/>
    <x v="15"/>
    <x v="1"/>
    <x v="12"/>
    <x v="15"/>
    <x v="15"/>
    <x v="15"/>
    <x v="15"/>
    <x v="0"/>
    <x v="792"/>
    <x v="824"/>
    <x v="651"/>
    <x v="391"/>
    <x v="21"/>
    <x v="510"/>
    <x v="101"/>
    <x v="1"/>
    <x v="25"/>
    <x v="14"/>
    <x v="3"/>
    <x v="100"/>
    <x v="247"/>
    <x v="0"/>
    <x v="0"/>
    <x v="7"/>
    <x v="8"/>
    <x v="12"/>
    <x v="12"/>
  </r>
  <r>
    <x v="28"/>
    <x v="12"/>
    <x v="17"/>
    <x v="2"/>
    <x v="12"/>
    <x v="17"/>
    <x v="17"/>
    <x v="17"/>
    <x v="17"/>
    <x v="0"/>
    <x v="793"/>
    <x v="825"/>
    <x v="652"/>
    <x v="29"/>
    <x v="35"/>
    <x v="730"/>
    <x v="220"/>
    <x v="1"/>
    <x v="138"/>
    <x v="31"/>
    <x v="1"/>
    <x v="320"/>
    <x v="219"/>
    <x v="0"/>
    <x v="0"/>
    <x v="12"/>
    <x v="12"/>
    <x v="12"/>
    <x v="12"/>
  </r>
  <r>
    <x v="28"/>
    <x v="11"/>
    <x v="18"/>
    <x v="2"/>
    <x v="11"/>
    <x v="18"/>
    <x v="18"/>
    <x v="18"/>
    <x v="18"/>
    <x v="0"/>
    <x v="794"/>
    <x v="826"/>
    <x v="653"/>
    <x v="392"/>
    <x v="32"/>
    <x v="731"/>
    <x v="93"/>
    <x v="2"/>
    <x v="4"/>
    <x v="31"/>
    <x v="2"/>
    <x v="202"/>
    <x v="366"/>
    <x v="0"/>
    <x v="0"/>
    <x v="2"/>
    <x v="1"/>
    <x v="11"/>
    <x v="11"/>
  </r>
  <r>
    <x v="28"/>
    <x v="7"/>
    <x v="20"/>
    <x v="2"/>
    <x v="7"/>
    <x v="20"/>
    <x v="20"/>
    <x v="20"/>
    <x v="20"/>
    <x v="0"/>
    <x v="795"/>
    <x v="827"/>
    <x v="654"/>
    <x v="39"/>
    <x v="22"/>
    <x v="644"/>
    <x v="221"/>
    <x v="4"/>
    <x v="139"/>
    <x v="96"/>
    <x v="13"/>
    <x v="321"/>
    <x v="409"/>
    <x v="0"/>
    <x v="0"/>
    <x v="5"/>
    <x v="3"/>
    <x v="7"/>
    <x v="7"/>
  </r>
  <r>
    <x v="28"/>
    <x v="15"/>
    <x v="22"/>
    <x v="1"/>
    <x v="15"/>
    <x v="22"/>
    <x v="22"/>
    <x v="22"/>
    <x v="22"/>
    <x v="0"/>
    <x v="796"/>
    <x v="828"/>
    <x v="655"/>
    <x v="46"/>
    <x v="50"/>
    <x v="732"/>
    <x v="80"/>
    <x v="0"/>
    <x v="64"/>
    <x v="17"/>
    <x v="2"/>
    <x v="233"/>
    <x v="314"/>
    <x v="0"/>
    <x v="0"/>
    <x v="0"/>
    <x v="1"/>
    <x v="15"/>
    <x v="15"/>
  </r>
  <r>
    <x v="28"/>
    <x v="14"/>
    <x v="23"/>
    <x v="1"/>
    <x v="16"/>
    <x v="23"/>
    <x v="23"/>
    <x v="23"/>
    <x v="23"/>
    <x v="0"/>
    <x v="797"/>
    <x v="829"/>
    <x v="56"/>
    <x v="100"/>
    <x v="49"/>
    <x v="733"/>
    <x v="19"/>
    <x v="0"/>
    <x v="78"/>
    <x v="31"/>
    <x v="0"/>
    <x v="132"/>
    <x v="184"/>
    <x v="0"/>
    <x v="0"/>
    <x v="10"/>
    <x v="0"/>
    <x v="16"/>
    <x v="16"/>
  </r>
  <r>
    <x v="28"/>
    <x v="16"/>
    <x v="24"/>
    <x v="1"/>
    <x v="17"/>
    <x v="24"/>
    <x v="24"/>
    <x v="24"/>
    <x v="24"/>
    <x v="0"/>
    <x v="798"/>
    <x v="830"/>
    <x v="656"/>
    <x v="226"/>
    <x v="30"/>
    <x v="657"/>
    <x v="61"/>
    <x v="0"/>
    <x v="78"/>
    <x v="47"/>
    <x v="11"/>
    <x v="322"/>
    <x v="165"/>
    <x v="0"/>
    <x v="0"/>
    <x v="11"/>
    <x v="1"/>
    <x v="17"/>
    <x v="17"/>
  </r>
  <r>
    <x v="28"/>
    <x v="18"/>
    <x v="26"/>
    <x v="1"/>
    <x v="19"/>
    <x v="26"/>
    <x v="26"/>
    <x v="26"/>
    <x v="26"/>
    <x v="0"/>
    <x v="799"/>
    <x v="121"/>
    <x v="657"/>
    <x v="393"/>
    <x v="24"/>
    <x v="45"/>
    <x v="38"/>
    <x v="1"/>
    <x v="54"/>
    <x v="51"/>
    <x v="2"/>
    <x v="78"/>
    <x v="123"/>
    <x v="0"/>
    <x v="0"/>
    <x v="2"/>
    <x v="1"/>
    <x v="19"/>
    <x v="19"/>
  </r>
  <r>
    <x v="28"/>
    <x v="19"/>
    <x v="27"/>
    <x v="1"/>
    <x v="20"/>
    <x v="27"/>
    <x v="27"/>
    <x v="27"/>
    <x v="27"/>
    <x v="0"/>
    <x v="800"/>
    <x v="831"/>
    <x v="318"/>
    <x v="231"/>
    <x v="114"/>
    <x v="734"/>
    <x v="90"/>
    <x v="0"/>
    <x v="27"/>
    <x v="9"/>
    <x v="4"/>
    <x v="50"/>
    <x v="257"/>
    <x v="0"/>
    <x v="0"/>
    <x v="13"/>
    <x v="1"/>
    <x v="20"/>
    <x v="20"/>
  </r>
  <r>
    <x v="28"/>
    <x v="20"/>
    <x v="28"/>
    <x v="1"/>
    <x v="21"/>
    <x v="28"/>
    <x v="28"/>
    <x v="28"/>
    <x v="28"/>
    <x v="0"/>
    <x v="801"/>
    <x v="832"/>
    <x v="569"/>
    <x v="22"/>
    <x v="10"/>
    <x v="735"/>
    <x v="18"/>
    <x v="0"/>
    <x v="27"/>
    <x v="22"/>
    <x v="4"/>
    <x v="4"/>
    <x v="410"/>
    <x v="0"/>
    <x v="0"/>
    <x v="7"/>
    <x v="1"/>
    <x v="21"/>
    <x v="21"/>
  </r>
  <r>
    <x v="28"/>
    <x v="18"/>
    <x v="29"/>
    <x v="2"/>
    <x v="19"/>
    <x v="29"/>
    <x v="29"/>
    <x v="29"/>
    <x v="29"/>
    <x v="0"/>
    <x v="802"/>
    <x v="833"/>
    <x v="658"/>
    <x v="273"/>
    <x v="35"/>
    <x v="736"/>
    <x v="17"/>
    <x v="0"/>
    <x v="65"/>
    <x v="50"/>
    <x v="2"/>
    <x v="142"/>
    <x v="338"/>
    <x v="0"/>
    <x v="0"/>
    <x v="0"/>
    <x v="1"/>
    <x v="19"/>
    <x v="19"/>
  </r>
  <r>
    <x v="28"/>
    <x v="16"/>
    <x v="30"/>
    <x v="2"/>
    <x v="17"/>
    <x v="30"/>
    <x v="30"/>
    <x v="30"/>
    <x v="30"/>
    <x v="0"/>
    <x v="803"/>
    <x v="834"/>
    <x v="659"/>
    <x v="394"/>
    <x v="45"/>
    <x v="737"/>
    <x v="85"/>
    <x v="0"/>
    <x v="87"/>
    <x v="87"/>
    <x v="4"/>
    <x v="86"/>
    <x v="68"/>
    <x v="0"/>
    <x v="0"/>
    <x v="7"/>
    <x v="1"/>
    <x v="17"/>
    <x v="17"/>
  </r>
  <r>
    <x v="28"/>
    <x v="21"/>
    <x v="31"/>
    <x v="1"/>
    <x v="22"/>
    <x v="31"/>
    <x v="31"/>
    <x v="31"/>
    <x v="31"/>
    <x v="0"/>
    <x v="804"/>
    <x v="835"/>
    <x v="660"/>
    <x v="346"/>
    <x v="34"/>
    <x v="738"/>
    <x v="112"/>
    <x v="0"/>
    <x v="3"/>
    <x v="8"/>
    <x v="4"/>
    <x v="183"/>
    <x v="140"/>
    <x v="0"/>
    <x v="0"/>
    <x v="9"/>
    <x v="1"/>
    <x v="22"/>
    <x v="22"/>
  </r>
  <r>
    <x v="28"/>
    <x v="23"/>
    <x v="33"/>
    <x v="1"/>
    <x v="24"/>
    <x v="33"/>
    <x v="33"/>
    <x v="33"/>
    <x v="33"/>
    <x v="0"/>
    <x v="805"/>
    <x v="836"/>
    <x v="661"/>
    <x v="395"/>
    <x v="114"/>
    <x v="739"/>
    <x v="97"/>
    <x v="1"/>
    <x v="58"/>
    <x v="31"/>
    <x v="6"/>
    <x v="323"/>
    <x v="305"/>
    <x v="0"/>
    <x v="0"/>
    <x v="22"/>
    <x v="1"/>
    <x v="24"/>
    <x v="24"/>
  </r>
  <r>
    <x v="28"/>
    <x v="24"/>
    <x v="34"/>
    <x v="1"/>
    <x v="25"/>
    <x v="34"/>
    <x v="34"/>
    <x v="34"/>
    <x v="34"/>
    <x v="0"/>
    <x v="806"/>
    <x v="837"/>
    <x v="662"/>
    <x v="396"/>
    <x v="39"/>
    <x v="740"/>
    <x v="30"/>
    <x v="0"/>
    <x v="26"/>
    <x v="75"/>
    <x v="6"/>
    <x v="124"/>
    <x v="328"/>
    <x v="0"/>
    <x v="0"/>
    <x v="21"/>
    <x v="0"/>
    <x v="25"/>
    <x v="25"/>
  </r>
  <r>
    <x v="28"/>
    <x v="25"/>
    <x v="35"/>
    <x v="1"/>
    <x v="26"/>
    <x v="35"/>
    <x v="35"/>
    <x v="35"/>
    <x v="35"/>
    <x v="0"/>
    <x v="807"/>
    <x v="838"/>
    <x v="663"/>
    <x v="239"/>
    <x v="97"/>
    <x v="353"/>
    <x v="47"/>
    <x v="0"/>
    <x v="19"/>
    <x v="4"/>
    <x v="4"/>
    <x v="67"/>
    <x v="88"/>
    <x v="0"/>
    <x v="0"/>
    <x v="11"/>
    <x v="1"/>
    <x v="26"/>
    <x v="26"/>
  </r>
  <r>
    <x v="28"/>
    <x v="0"/>
    <x v="36"/>
    <x v="2"/>
    <x v="0"/>
    <x v="36"/>
    <x v="36"/>
    <x v="36"/>
    <x v="36"/>
    <x v="0"/>
    <x v="808"/>
    <x v="839"/>
    <x v="664"/>
    <x v="397"/>
    <x v="20"/>
    <x v="741"/>
    <x v="94"/>
    <x v="4"/>
    <x v="50"/>
    <x v="22"/>
    <x v="5"/>
    <x v="202"/>
    <x v="411"/>
    <x v="0"/>
    <x v="0"/>
    <x v="11"/>
    <x v="3"/>
    <x v="0"/>
    <x v="0"/>
  </r>
  <r>
    <x v="28"/>
    <x v="21"/>
    <x v="37"/>
    <x v="2"/>
    <x v="22"/>
    <x v="37"/>
    <x v="37"/>
    <x v="37"/>
    <x v="37"/>
    <x v="0"/>
    <x v="809"/>
    <x v="840"/>
    <x v="665"/>
    <x v="398"/>
    <x v="27"/>
    <x v="568"/>
    <x v="222"/>
    <x v="4"/>
    <x v="25"/>
    <x v="81"/>
    <x v="4"/>
    <x v="324"/>
    <x v="412"/>
    <x v="0"/>
    <x v="0"/>
    <x v="33"/>
    <x v="2"/>
    <x v="22"/>
    <x v="22"/>
  </r>
  <r>
    <x v="28"/>
    <x v="26"/>
    <x v="38"/>
    <x v="1"/>
    <x v="27"/>
    <x v="38"/>
    <x v="38"/>
    <x v="38"/>
    <x v="38"/>
    <x v="0"/>
    <x v="810"/>
    <x v="841"/>
    <x v="132"/>
    <x v="242"/>
    <x v="41"/>
    <x v="742"/>
    <x v="146"/>
    <x v="0"/>
    <x v="58"/>
    <x v="31"/>
    <x v="0"/>
    <x v="244"/>
    <x v="219"/>
    <x v="1"/>
    <x v="1"/>
    <x v="2"/>
    <x v="1"/>
    <x v="27"/>
    <x v="27"/>
  </r>
  <r>
    <x v="28"/>
    <x v="27"/>
    <x v="39"/>
    <x v="1"/>
    <x v="28"/>
    <x v="39"/>
    <x v="39"/>
    <x v="39"/>
    <x v="39"/>
    <x v="0"/>
    <x v="811"/>
    <x v="842"/>
    <x v="666"/>
    <x v="352"/>
    <x v="126"/>
    <x v="743"/>
    <x v="223"/>
    <x v="4"/>
    <x v="140"/>
    <x v="93"/>
    <x v="2"/>
    <x v="325"/>
    <x v="413"/>
    <x v="0"/>
    <x v="0"/>
    <x v="10"/>
    <x v="22"/>
    <x v="28"/>
    <x v="28"/>
  </r>
  <r>
    <x v="28"/>
    <x v="28"/>
    <x v="40"/>
    <x v="1"/>
    <x v="29"/>
    <x v="40"/>
    <x v="40"/>
    <x v="40"/>
    <x v="40"/>
    <x v="0"/>
    <x v="812"/>
    <x v="843"/>
    <x v="667"/>
    <x v="345"/>
    <x v="47"/>
    <x v="188"/>
    <x v="134"/>
    <x v="0"/>
    <x v="66"/>
    <x v="2"/>
    <x v="2"/>
    <x v="60"/>
    <x v="286"/>
    <x v="0"/>
    <x v="0"/>
    <x v="10"/>
    <x v="1"/>
    <x v="29"/>
    <x v="29"/>
  </r>
  <r>
    <x v="28"/>
    <x v="29"/>
    <x v="41"/>
    <x v="1"/>
    <x v="30"/>
    <x v="41"/>
    <x v="41"/>
    <x v="41"/>
    <x v="41"/>
    <x v="0"/>
    <x v="482"/>
    <x v="844"/>
    <x v="668"/>
    <x v="399"/>
    <x v="40"/>
    <x v="744"/>
    <x v="97"/>
    <x v="0"/>
    <x v="11"/>
    <x v="17"/>
    <x v="4"/>
    <x v="141"/>
    <x v="112"/>
    <x v="0"/>
    <x v="0"/>
    <x v="7"/>
    <x v="1"/>
    <x v="30"/>
    <x v="30"/>
  </r>
  <r>
    <x v="28"/>
    <x v="30"/>
    <x v="42"/>
    <x v="1"/>
    <x v="31"/>
    <x v="42"/>
    <x v="42"/>
    <x v="42"/>
    <x v="42"/>
    <x v="0"/>
    <x v="813"/>
    <x v="845"/>
    <x v="508"/>
    <x v="364"/>
    <x v="109"/>
    <x v="745"/>
    <x v="21"/>
    <x v="0"/>
    <x v="77"/>
    <x v="2"/>
    <x v="2"/>
    <x v="191"/>
    <x v="61"/>
    <x v="0"/>
    <x v="0"/>
    <x v="0"/>
    <x v="1"/>
    <x v="31"/>
    <x v="31"/>
  </r>
  <r>
    <x v="28"/>
    <x v="31"/>
    <x v="43"/>
    <x v="1"/>
    <x v="32"/>
    <x v="43"/>
    <x v="43"/>
    <x v="43"/>
    <x v="43"/>
    <x v="0"/>
    <x v="814"/>
    <x v="846"/>
    <x v="669"/>
    <x v="263"/>
    <x v="49"/>
    <x v="746"/>
    <x v="22"/>
    <x v="0"/>
    <x v="72"/>
    <x v="17"/>
    <x v="2"/>
    <x v="120"/>
    <x v="39"/>
    <x v="0"/>
    <x v="0"/>
    <x v="7"/>
    <x v="8"/>
    <x v="32"/>
    <x v="32"/>
  </r>
  <r>
    <x v="28"/>
    <x v="32"/>
    <x v="44"/>
    <x v="1"/>
    <x v="33"/>
    <x v="44"/>
    <x v="44"/>
    <x v="44"/>
    <x v="44"/>
    <x v="0"/>
    <x v="815"/>
    <x v="847"/>
    <x v="72"/>
    <x v="42"/>
    <x v="59"/>
    <x v="747"/>
    <x v="46"/>
    <x v="0"/>
    <x v="137"/>
    <x v="24"/>
    <x v="0"/>
    <x v="92"/>
    <x v="229"/>
    <x v="0"/>
    <x v="0"/>
    <x v="34"/>
    <x v="3"/>
    <x v="33"/>
    <x v="33"/>
  </r>
  <r>
    <x v="28"/>
    <x v="33"/>
    <x v="45"/>
    <x v="1"/>
    <x v="34"/>
    <x v="45"/>
    <x v="45"/>
    <x v="45"/>
    <x v="45"/>
    <x v="0"/>
    <x v="816"/>
    <x v="848"/>
    <x v="670"/>
    <x v="348"/>
    <x v="101"/>
    <x v="396"/>
    <x v="224"/>
    <x v="2"/>
    <x v="41"/>
    <x v="71"/>
    <x v="3"/>
    <x v="28"/>
    <x v="150"/>
    <x v="0"/>
    <x v="0"/>
    <x v="20"/>
    <x v="1"/>
    <x v="34"/>
    <x v="34"/>
  </r>
  <r>
    <x v="28"/>
    <x v="34"/>
    <x v="46"/>
    <x v="1"/>
    <x v="35"/>
    <x v="46"/>
    <x v="46"/>
    <x v="46"/>
    <x v="46"/>
    <x v="0"/>
    <x v="817"/>
    <x v="849"/>
    <x v="671"/>
    <x v="71"/>
    <x v="5"/>
    <x v="748"/>
    <x v="0"/>
    <x v="0"/>
    <x v="11"/>
    <x v="60"/>
    <x v="4"/>
    <x v="125"/>
    <x v="80"/>
    <x v="0"/>
    <x v="0"/>
    <x v="2"/>
    <x v="1"/>
    <x v="35"/>
    <x v="35"/>
  </r>
  <r>
    <x v="28"/>
    <x v="35"/>
    <x v="47"/>
    <x v="2"/>
    <x v="22"/>
    <x v="47"/>
    <x v="47"/>
    <x v="47"/>
    <x v="47"/>
    <x v="0"/>
    <x v="756"/>
    <x v="850"/>
    <x v="626"/>
    <x v="381"/>
    <x v="130"/>
    <x v="700"/>
    <x v="5"/>
    <x v="0"/>
    <x v="2"/>
    <x v="2"/>
    <x v="2"/>
    <x v="5"/>
    <x v="5"/>
    <x v="0"/>
    <x v="0"/>
    <x v="0"/>
    <x v="1"/>
    <x v="22"/>
    <x v="22"/>
  </r>
  <r>
    <x v="28"/>
    <x v="23"/>
    <x v="48"/>
    <x v="2"/>
    <x v="24"/>
    <x v="47"/>
    <x v="47"/>
    <x v="47"/>
    <x v="47"/>
    <x v="0"/>
    <x v="818"/>
    <x v="851"/>
    <x v="672"/>
    <x v="400"/>
    <x v="40"/>
    <x v="491"/>
    <x v="225"/>
    <x v="3"/>
    <x v="141"/>
    <x v="52"/>
    <x v="4"/>
    <x v="326"/>
    <x v="391"/>
    <x v="0"/>
    <x v="0"/>
    <x v="12"/>
    <x v="1"/>
    <x v="24"/>
    <x v="24"/>
  </r>
  <r>
    <x v="28"/>
    <x v="36"/>
    <x v="49"/>
    <x v="2"/>
    <x v="24"/>
    <x v="48"/>
    <x v="48"/>
    <x v="48"/>
    <x v="48"/>
    <x v="0"/>
    <x v="756"/>
    <x v="850"/>
    <x v="626"/>
    <x v="381"/>
    <x v="130"/>
    <x v="700"/>
    <x v="5"/>
    <x v="0"/>
    <x v="2"/>
    <x v="2"/>
    <x v="2"/>
    <x v="5"/>
    <x v="5"/>
    <x v="0"/>
    <x v="0"/>
    <x v="0"/>
    <x v="1"/>
    <x v="24"/>
    <x v="24"/>
  </r>
  <r>
    <x v="28"/>
    <x v="33"/>
    <x v="50"/>
    <x v="2"/>
    <x v="34"/>
    <x v="48"/>
    <x v="48"/>
    <x v="48"/>
    <x v="48"/>
    <x v="0"/>
    <x v="819"/>
    <x v="852"/>
    <x v="673"/>
    <x v="401"/>
    <x v="5"/>
    <x v="749"/>
    <x v="83"/>
    <x v="1"/>
    <x v="58"/>
    <x v="32"/>
    <x v="4"/>
    <x v="327"/>
    <x v="414"/>
    <x v="0"/>
    <x v="0"/>
    <x v="2"/>
    <x v="1"/>
    <x v="34"/>
    <x v="34"/>
  </r>
  <r>
    <x v="28"/>
    <x v="30"/>
    <x v="51"/>
    <x v="2"/>
    <x v="31"/>
    <x v="49"/>
    <x v="49"/>
    <x v="49"/>
    <x v="49"/>
    <x v="0"/>
    <x v="820"/>
    <x v="853"/>
    <x v="674"/>
    <x v="180"/>
    <x v="132"/>
    <x v="750"/>
    <x v="124"/>
    <x v="0"/>
    <x v="121"/>
    <x v="17"/>
    <x v="0"/>
    <x v="173"/>
    <x v="340"/>
    <x v="0"/>
    <x v="0"/>
    <x v="10"/>
    <x v="0"/>
    <x v="31"/>
    <x v="31"/>
  </r>
  <r>
    <x v="28"/>
    <x v="37"/>
    <x v="52"/>
    <x v="2"/>
    <x v="31"/>
    <x v="50"/>
    <x v="50"/>
    <x v="50"/>
    <x v="50"/>
    <x v="0"/>
    <x v="756"/>
    <x v="854"/>
    <x v="626"/>
    <x v="381"/>
    <x v="130"/>
    <x v="700"/>
    <x v="5"/>
    <x v="0"/>
    <x v="2"/>
    <x v="2"/>
    <x v="2"/>
    <x v="5"/>
    <x v="5"/>
    <x v="0"/>
    <x v="0"/>
    <x v="0"/>
    <x v="1"/>
    <x v="31"/>
    <x v="31"/>
  </r>
  <r>
    <x v="28"/>
    <x v="38"/>
    <x v="53"/>
    <x v="2"/>
    <x v="29"/>
    <x v="50"/>
    <x v="50"/>
    <x v="50"/>
    <x v="50"/>
    <x v="0"/>
    <x v="821"/>
    <x v="855"/>
    <x v="675"/>
    <x v="30"/>
    <x v="127"/>
    <x v="751"/>
    <x v="68"/>
    <x v="0"/>
    <x v="9"/>
    <x v="0"/>
    <x v="2"/>
    <x v="69"/>
    <x v="53"/>
    <x v="0"/>
    <x v="0"/>
    <x v="7"/>
    <x v="11"/>
    <x v="29"/>
    <x v="29"/>
  </r>
  <r>
    <x v="29"/>
    <x v="0"/>
    <x v="0"/>
    <x v="0"/>
    <x v="0"/>
    <x v="0"/>
    <x v="0"/>
    <x v="0"/>
    <x v="0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0"/>
    <x v="0"/>
  </r>
  <r>
    <x v="29"/>
    <x v="1"/>
    <x v="1"/>
    <x v="1"/>
    <x v="1"/>
    <x v="1"/>
    <x v="1"/>
    <x v="1"/>
    <x v="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"/>
    <x v="1"/>
  </r>
  <r>
    <x v="29"/>
    <x v="3"/>
    <x v="4"/>
    <x v="1"/>
    <x v="3"/>
    <x v="4"/>
    <x v="4"/>
    <x v="4"/>
    <x v="4"/>
    <x v="0"/>
    <x v="822"/>
    <x v="856"/>
    <x v="471"/>
    <x v="4"/>
    <x v="32"/>
    <x v="690"/>
    <x v="20"/>
    <x v="0"/>
    <x v="58"/>
    <x v="2"/>
    <x v="2"/>
    <x v="160"/>
    <x v="230"/>
    <x v="0"/>
    <x v="0"/>
    <x v="11"/>
    <x v="2"/>
    <x v="3"/>
    <x v="3"/>
  </r>
  <r>
    <x v="29"/>
    <x v="6"/>
    <x v="8"/>
    <x v="2"/>
    <x v="6"/>
    <x v="8"/>
    <x v="8"/>
    <x v="8"/>
    <x v="8"/>
    <x v="0"/>
    <x v="823"/>
    <x v="857"/>
    <x v="653"/>
    <x v="402"/>
    <x v="20"/>
    <x v="752"/>
    <x v="50"/>
    <x v="1"/>
    <x v="51"/>
    <x v="29"/>
    <x v="0"/>
    <x v="316"/>
    <x v="159"/>
    <x v="0"/>
    <x v="0"/>
    <x v="18"/>
    <x v="3"/>
    <x v="6"/>
    <x v="6"/>
  </r>
  <r>
    <x v="29"/>
    <x v="7"/>
    <x v="9"/>
    <x v="1"/>
    <x v="7"/>
    <x v="9"/>
    <x v="9"/>
    <x v="9"/>
    <x v="9"/>
    <x v="0"/>
    <x v="824"/>
    <x v="858"/>
    <x v="474"/>
    <x v="317"/>
    <x v="49"/>
    <x v="753"/>
    <x v="75"/>
    <x v="1"/>
    <x v="82"/>
    <x v="38"/>
    <x v="5"/>
    <x v="35"/>
    <x v="35"/>
    <x v="0"/>
    <x v="0"/>
    <x v="10"/>
    <x v="1"/>
    <x v="7"/>
    <x v="7"/>
  </r>
  <r>
    <x v="29"/>
    <x v="11"/>
    <x v="13"/>
    <x v="1"/>
    <x v="11"/>
    <x v="13"/>
    <x v="13"/>
    <x v="13"/>
    <x v="13"/>
    <x v="0"/>
    <x v="825"/>
    <x v="859"/>
    <x v="676"/>
    <x v="156"/>
    <x v="133"/>
    <x v="610"/>
    <x v="38"/>
    <x v="0"/>
    <x v="36"/>
    <x v="4"/>
    <x v="2"/>
    <x v="50"/>
    <x v="237"/>
    <x v="0"/>
    <x v="0"/>
    <x v="10"/>
    <x v="1"/>
    <x v="11"/>
    <x v="11"/>
  </r>
  <r>
    <x v="29"/>
    <x v="12"/>
    <x v="15"/>
    <x v="1"/>
    <x v="12"/>
    <x v="15"/>
    <x v="15"/>
    <x v="15"/>
    <x v="15"/>
    <x v="0"/>
    <x v="826"/>
    <x v="860"/>
    <x v="677"/>
    <x v="279"/>
    <x v="55"/>
    <x v="187"/>
    <x v="148"/>
    <x v="0"/>
    <x v="42"/>
    <x v="17"/>
    <x v="1"/>
    <x v="53"/>
    <x v="334"/>
    <x v="0"/>
    <x v="0"/>
    <x v="18"/>
    <x v="17"/>
    <x v="12"/>
    <x v="12"/>
  </r>
  <r>
    <x v="29"/>
    <x v="12"/>
    <x v="17"/>
    <x v="2"/>
    <x v="12"/>
    <x v="17"/>
    <x v="17"/>
    <x v="17"/>
    <x v="17"/>
    <x v="0"/>
    <x v="827"/>
    <x v="861"/>
    <x v="678"/>
    <x v="238"/>
    <x v="4"/>
    <x v="754"/>
    <x v="226"/>
    <x v="0"/>
    <x v="142"/>
    <x v="60"/>
    <x v="3"/>
    <x v="301"/>
    <x v="366"/>
    <x v="0"/>
    <x v="0"/>
    <x v="19"/>
    <x v="29"/>
    <x v="12"/>
    <x v="12"/>
  </r>
  <r>
    <x v="29"/>
    <x v="11"/>
    <x v="18"/>
    <x v="2"/>
    <x v="11"/>
    <x v="18"/>
    <x v="18"/>
    <x v="18"/>
    <x v="18"/>
    <x v="0"/>
    <x v="828"/>
    <x v="862"/>
    <x v="679"/>
    <x v="57"/>
    <x v="29"/>
    <x v="755"/>
    <x v="111"/>
    <x v="0"/>
    <x v="94"/>
    <x v="10"/>
    <x v="2"/>
    <x v="158"/>
    <x v="184"/>
    <x v="0"/>
    <x v="0"/>
    <x v="0"/>
    <x v="0"/>
    <x v="11"/>
    <x v="11"/>
  </r>
  <r>
    <x v="29"/>
    <x v="7"/>
    <x v="20"/>
    <x v="2"/>
    <x v="7"/>
    <x v="20"/>
    <x v="20"/>
    <x v="20"/>
    <x v="20"/>
    <x v="0"/>
    <x v="829"/>
    <x v="863"/>
    <x v="680"/>
    <x v="273"/>
    <x v="9"/>
    <x v="756"/>
    <x v="76"/>
    <x v="3"/>
    <x v="143"/>
    <x v="96"/>
    <x v="11"/>
    <x v="328"/>
    <x v="347"/>
    <x v="0"/>
    <x v="0"/>
    <x v="9"/>
    <x v="16"/>
    <x v="7"/>
    <x v="7"/>
  </r>
  <r>
    <x v="29"/>
    <x v="15"/>
    <x v="22"/>
    <x v="1"/>
    <x v="15"/>
    <x v="22"/>
    <x v="22"/>
    <x v="22"/>
    <x v="22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5"/>
    <x v="15"/>
  </r>
  <r>
    <x v="29"/>
    <x v="14"/>
    <x v="23"/>
    <x v="1"/>
    <x v="16"/>
    <x v="23"/>
    <x v="23"/>
    <x v="23"/>
    <x v="23"/>
    <x v="0"/>
    <x v="830"/>
    <x v="864"/>
    <x v="681"/>
    <x v="403"/>
    <x v="51"/>
    <x v="292"/>
    <x v="4"/>
    <x v="0"/>
    <x v="88"/>
    <x v="22"/>
    <x v="2"/>
    <x v="33"/>
    <x v="396"/>
    <x v="0"/>
    <x v="0"/>
    <x v="7"/>
    <x v="1"/>
    <x v="16"/>
    <x v="16"/>
  </r>
  <r>
    <x v="29"/>
    <x v="16"/>
    <x v="24"/>
    <x v="1"/>
    <x v="17"/>
    <x v="24"/>
    <x v="24"/>
    <x v="24"/>
    <x v="24"/>
    <x v="0"/>
    <x v="831"/>
    <x v="865"/>
    <x v="682"/>
    <x v="72"/>
    <x v="2"/>
    <x v="457"/>
    <x v="163"/>
    <x v="0"/>
    <x v="41"/>
    <x v="39"/>
    <x v="0"/>
    <x v="329"/>
    <x v="222"/>
    <x v="0"/>
    <x v="0"/>
    <x v="10"/>
    <x v="1"/>
    <x v="17"/>
    <x v="17"/>
  </r>
  <r>
    <x v="29"/>
    <x v="18"/>
    <x v="26"/>
    <x v="1"/>
    <x v="19"/>
    <x v="26"/>
    <x v="26"/>
    <x v="26"/>
    <x v="26"/>
    <x v="0"/>
    <x v="832"/>
    <x v="866"/>
    <x v="683"/>
    <x v="194"/>
    <x v="49"/>
    <x v="757"/>
    <x v="11"/>
    <x v="0"/>
    <x v="54"/>
    <x v="51"/>
    <x v="2"/>
    <x v="155"/>
    <x v="250"/>
    <x v="0"/>
    <x v="0"/>
    <x v="0"/>
    <x v="1"/>
    <x v="19"/>
    <x v="19"/>
  </r>
  <r>
    <x v="29"/>
    <x v="20"/>
    <x v="28"/>
    <x v="1"/>
    <x v="21"/>
    <x v="28"/>
    <x v="28"/>
    <x v="28"/>
    <x v="28"/>
    <x v="0"/>
    <x v="833"/>
    <x v="867"/>
    <x v="415"/>
    <x v="146"/>
    <x v="30"/>
    <x v="758"/>
    <x v="38"/>
    <x v="0"/>
    <x v="13"/>
    <x v="42"/>
    <x v="2"/>
    <x v="80"/>
    <x v="81"/>
    <x v="0"/>
    <x v="0"/>
    <x v="2"/>
    <x v="0"/>
    <x v="21"/>
    <x v="21"/>
  </r>
  <r>
    <x v="29"/>
    <x v="18"/>
    <x v="29"/>
    <x v="2"/>
    <x v="19"/>
    <x v="29"/>
    <x v="29"/>
    <x v="29"/>
    <x v="29"/>
    <x v="0"/>
    <x v="834"/>
    <x v="868"/>
    <x v="684"/>
    <x v="56"/>
    <x v="119"/>
    <x v="759"/>
    <x v="81"/>
    <x v="0"/>
    <x v="11"/>
    <x v="8"/>
    <x v="2"/>
    <x v="203"/>
    <x v="341"/>
    <x v="0"/>
    <x v="0"/>
    <x v="2"/>
    <x v="1"/>
    <x v="19"/>
    <x v="19"/>
  </r>
  <r>
    <x v="29"/>
    <x v="16"/>
    <x v="30"/>
    <x v="2"/>
    <x v="17"/>
    <x v="30"/>
    <x v="30"/>
    <x v="30"/>
    <x v="30"/>
    <x v="0"/>
    <x v="835"/>
    <x v="869"/>
    <x v="685"/>
    <x v="109"/>
    <x v="44"/>
    <x v="760"/>
    <x v="34"/>
    <x v="0"/>
    <x v="41"/>
    <x v="84"/>
    <x v="4"/>
    <x v="330"/>
    <x v="345"/>
    <x v="0"/>
    <x v="0"/>
    <x v="3"/>
    <x v="1"/>
    <x v="17"/>
    <x v="17"/>
  </r>
  <r>
    <x v="29"/>
    <x v="21"/>
    <x v="31"/>
    <x v="1"/>
    <x v="22"/>
    <x v="31"/>
    <x v="31"/>
    <x v="31"/>
    <x v="3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2"/>
    <x v="22"/>
  </r>
  <r>
    <x v="29"/>
    <x v="23"/>
    <x v="33"/>
    <x v="1"/>
    <x v="24"/>
    <x v="33"/>
    <x v="33"/>
    <x v="33"/>
    <x v="33"/>
    <x v="0"/>
    <x v="836"/>
    <x v="870"/>
    <x v="686"/>
    <x v="404"/>
    <x v="105"/>
    <x v="761"/>
    <x v="119"/>
    <x v="1"/>
    <x v="48"/>
    <x v="87"/>
    <x v="2"/>
    <x v="331"/>
    <x v="65"/>
    <x v="0"/>
    <x v="0"/>
    <x v="13"/>
    <x v="1"/>
    <x v="24"/>
    <x v="24"/>
  </r>
  <r>
    <x v="29"/>
    <x v="24"/>
    <x v="34"/>
    <x v="1"/>
    <x v="25"/>
    <x v="34"/>
    <x v="34"/>
    <x v="34"/>
    <x v="34"/>
    <x v="0"/>
    <x v="837"/>
    <x v="871"/>
    <x v="62"/>
    <x v="1"/>
    <x v="49"/>
    <x v="762"/>
    <x v="227"/>
    <x v="1"/>
    <x v="48"/>
    <x v="15"/>
    <x v="6"/>
    <x v="1"/>
    <x v="236"/>
    <x v="0"/>
    <x v="0"/>
    <x v="24"/>
    <x v="3"/>
    <x v="25"/>
    <x v="25"/>
  </r>
  <r>
    <x v="29"/>
    <x v="25"/>
    <x v="35"/>
    <x v="1"/>
    <x v="26"/>
    <x v="35"/>
    <x v="35"/>
    <x v="35"/>
    <x v="35"/>
    <x v="0"/>
    <x v="838"/>
    <x v="872"/>
    <x v="360"/>
    <x v="405"/>
    <x v="16"/>
    <x v="417"/>
    <x v="24"/>
    <x v="0"/>
    <x v="29"/>
    <x v="37"/>
    <x v="2"/>
    <x v="127"/>
    <x v="415"/>
    <x v="0"/>
    <x v="0"/>
    <x v="13"/>
    <x v="1"/>
    <x v="26"/>
    <x v="26"/>
  </r>
  <r>
    <x v="29"/>
    <x v="0"/>
    <x v="36"/>
    <x v="2"/>
    <x v="0"/>
    <x v="36"/>
    <x v="36"/>
    <x v="36"/>
    <x v="36"/>
    <x v="0"/>
    <x v="839"/>
    <x v="873"/>
    <x v="33"/>
    <x v="406"/>
    <x v="29"/>
    <x v="763"/>
    <x v="75"/>
    <x v="1"/>
    <x v="74"/>
    <x v="50"/>
    <x v="3"/>
    <x v="296"/>
    <x v="116"/>
    <x v="0"/>
    <x v="0"/>
    <x v="10"/>
    <x v="1"/>
    <x v="0"/>
    <x v="0"/>
  </r>
  <r>
    <x v="29"/>
    <x v="21"/>
    <x v="37"/>
    <x v="2"/>
    <x v="22"/>
    <x v="37"/>
    <x v="37"/>
    <x v="37"/>
    <x v="37"/>
    <x v="0"/>
    <x v="840"/>
    <x v="874"/>
    <x v="687"/>
    <x v="50"/>
    <x v="47"/>
    <x v="764"/>
    <x v="228"/>
    <x v="0"/>
    <x v="37"/>
    <x v="3"/>
    <x v="2"/>
    <x v="332"/>
    <x v="39"/>
    <x v="0"/>
    <x v="0"/>
    <x v="2"/>
    <x v="15"/>
    <x v="22"/>
    <x v="22"/>
  </r>
  <r>
    <x v="29"/>
    <x v="26"/>
    <x v="38"/>
    <x v="1"/>
    <x v="27"/>
    <x v="38"/>
    <x v="38"/>
    <x v="38"/>
    <x v="38"/>
    <x v="0"/>
    <x v="841"/>
    <x v="875"/>
    <x v="688"/>
    <x v="407"/>
    <x v="69"/>
    <x v="369"/>
    <x v="146"/>
    <x v="0"/>
    <x v="90"/>
    <x v="15"/>
    <x v="2"/>
    <x v="169"/>
    <x v="416"/>
    <x v="0"/>
    <x v="0"/>
    <x v="2"/>
    <x v="1"/>
    <x v="27"/>
    <x v="27"/>
  </r>
  <r>
    <x v="29"/>
    <x v="27"/>
    <x v="39"/>
    <x v="1"/>
    <x v="28"/>
    <x v="39"/>
    <x v="39"/>
    <x v="39"/>
    <x v="39"/>
    <x v="0"/>
    <x v="842"/>
    <x v="876"/>
    <x v="689"/>
    <x v="102"/>
    <x v="126"/>
    <x v="765"/>
    <x v="229"/>
    <x v="1"/>
    <x v="144"/>
    <x v="97"/>
    <x v="3"/>
    <x v="333"/>
    <x v="372"/>
    <x v="0"/>
    <x v="0"/>
    <x v="27"/>
    <x v="30"/>
    <x v="28"/>
    <x v="28"/>
  </r>
  <r>
    <x v="29"/>
    <x v="28"/>
    <x v="40"/>
    <x v="1"/>
    <x v="29"/>
    <x v="40"/>
    <x v="40"/>
    <x v="40"/>
    <x v="40"/>
    <x v="0"/>
    <x v="843"/>
    <x v="877"/>
    <x v="690"/>
    <x v="408"/>
    <x v="13"/>
    <x v="766"/>
    <x v="21"/>
    <x v="0"/>
    <x v="46"/>
    <x v="2"/>
    <x v="2"/>
    <x v="233"/>
    <x v="200"/>
    <x v="0"/>
    <x v="0"/>
    <x v="0"/>
    <x v="1"/>
    <x v="29"/>
    <x v="29"/>
  </r>
  <r>
    <x v="29"/>
    <x v="29"/>
    <x v="41"/>
    <x v="1"/>
    <x v="30"/>
    <x v="41"/>
    <x v="41"/>
    <x v="41"/>
    <x v="41"/>
    <x v="0"/>
    <x v="844"/>
    <x v="878"/>
    <x v="691"/>
    <x v="179"/>
    <x v="76"/>
    <x v="767"/>
    <x v="188"/>
    <x v="0"/>
    <x v="67"/>
    <x v="14"/>
    <x v="4"/>
    <x v="61"/>
    <x v="216"/>
    <x v="0"/>
    <x v="0"/>
    <x v="21"/>
    <x v="1"/>
    <x v="30"/>
    <x v="30"/>
  </r>
  <r>
    <x v="29"/>
    <x v="30"/>
    <x v="42"/>
    <x v="1"/>
    <x v="31"/>
    <x v="42"/>
    <x v="42"/>
    <x v="42"/>
    <x v="42"/>
    <x v="0"/>
    <x v="845"/>
    <x v="879"/>
    <x v="647"/>
    <x v="364"/>
    <x v="35"/>
    <x v="768"/>
    <x v="134"/>
    <x v="0"/>
    <x v="65"/>
    <x v="2"/>
    <x v="2"/>
    <x v="300"/>
    <x v="289"/>
    <x v="0"/>
    <x v="0"/>
    <x v="0"/>
    <x v="1"/>
    <x v="31"/>
    <x v="31"/>
  </r>
  <r>
    <x v="29"/>
    <x v="31"/>
    <x v="43"/>
    <x v="1"/>
    <x v="32"/>
    <x v="43"/>
    <x v="43"/>
    <x v="43"/>
    <x v="43"/>
    <x v="0"/>
    <x v="846"/>
    <x v="880"/>
    <x v="692"/>
    <x v="331"/>
    <x v="71"/>
    <x v="769"/>
    <x v="4"/>
    <x v="0"/>
    <x v="87"/>
    <x v="2"/>
    <x v="1"/>
    <x v="39"/>
    <x v="43"/>
    <x v="0"/>
    <x v="0"/>
    <x v="11"/>
    <x v="15"/>
    <x v="32"/>
    <x v="32"/>
  </r>
  <r>
    <x v="29"/>
    <x v="32"/>
    <x v="44"/>
    <x v="1"/>
    <x v="33"/>
    <x v="44"/>
    <x v="44"/>
    <x v="44"/>
    <x v="44"/>
    <x v="0"/>
    <x v="847"/>
    <x v="881"/>
    <x v="693"/>
    <x v="323"/>
    <x v="42"/>
    <x v="705"/>
    <x v="30"/>
    <x v="0"/>
    <x v="47"/>
    <x v="68"/>
    <x v="9"/>
    <x v="28"/>
    <x v="417"/>
    <x v="0"/>
    <x v="0"/>
    <x v="9"/>
    <x v="2"/>
    <x v="33"/>
    <x v="33"/>
  </r>
  <r>
    <x v="29"/>
    <x v="33"/>
    <x v="45"/>
    <x v="1"/>
    <x v="34"/>
    <x v="45"/>
    <x v="45"/>
    <x v="45"/>
    <x v="45"/>
    <x v="0"/>
    <x v="848"/>
    <x v="882"/>
    <x v="694"/>
    <x v="409"/>
    <x v="101"/>
    <x v="770"/>
    <x v="171"/>
    <x v="7"/>
    <x v="41"/>
    <x v="24"/>
    <x v="8"/>
    <x v="145"/>
    <x v="418"/>
    <x v="0"/>
    <x v="0"/>
    <x v="12"/>
    <x v="0"/>
    <x v="34"/>
    <x v="34"/>
  </r>
  <r>
    <x v="29"/>
    <x v="34"/>
    <x v="46"/>
    <x v="1"/>
    <x v="35"/>
    <x v="46"/>
    <x v="46"/>
    <x v="46"/>
    <x v="46"/>
    <x v="0"/>
    <x v="849"/>
    <x v="883"/>
    <x v="695"/>
    <x v="71"/>
    <x v="16"/>
    <x v="638"/>
    <x v="41"/>
    <x v="0"/>
    <x v="11"/>
    <x v="68"/>
    <x v="0"/>
    <x v="12"/>
    <x v="188"/>
    <x v="0"/>
    <x v="0"/>
    <x v="0"/>
    <x v="1"/>
    <x v="35"/>
    <x v="35"/>
  </r>
  <r>
    <x v="29"/>
    <x v="23"/>
    <x v="48"/>
    <x v="2"/>
    <x v="24"/>
    <x v="47"/>
    <x v="47"/>
    <x v="47"/>
    <x v="47"/>
    <x v="0"/>
    <x v="850"/>
    <x v="884"/>
    <x v="696"/>
    <x v="410"/>
    <x v="69"/>
    <x v="771"/>
    <x v="230"/>
    <x v="2"/>
    <x v="145"/>
    <x v="12"/>
    <x v="10"/>
    <x v="334"/>
    <x v="419"/>
    <x v="0"/>
    <x v="0"/>
    <x v="8"/>
    <x v="1"/>
    <x v="24"/>
    <x v="24"/>
  </r>
  <r>
    <x v="29"/>
    <x v="33"/>
    <x v="50"/>
    <x v="2"/>
    <x v="34"/>
    <x v="48"/>
    <x v="48"/>
    <x v="48"/>
    <x v="48"/>
    <x v="0"/>
    <x v="851"/>
    <x v="885"/>
    <x v="697"/>
    <x v="411"/>
    <x v="62"/>
    <x v="772"/>
    <x v="231"/>
    <x v="2"/>
    <x v="8"/>
    <x v="33"/>
    <x v="3"/>
    <x v="335"/>
    <x v="333"/>
    <x v="0"/>
    <x v="0"/>
    <x v="18"/>
    <x v="0"/>
    <x v="34"/>
    <x v="34"/>
  </r>
  <r>
    <x v="29"/>
    <x v="30"/>
    <x v="51"/>
    <x v="2"/>
    <x v="31"/>
    <x v="49"/>
    <x v="49"/>
    <x v="49"/>
    <x v="49"/>
    <x v="0"/>
    <x v="852"/>
    <x v="886"/>
    <x v="203"/>
    <x v="13"/>
    <x v="58"/>
    <x v="773"/>
    <x v="66"/>
    <x v="1"/>
    <x v="121"/>
    <x v="36"/>
    <x v="2"/>
    <x v="107"/>
    <x v="35"/>
    <x v="0"/>
    <x v="0"/>
    <x v="2"/>
    <x v="2"/>
    <x v="31"/>
    <x v="31"/>
  </r>
  <r>
    <x v="29"/>
    <x v="38"/>
    <x v="53"/>
    <x v="2"/>
    <x v="29"/>
    <x v="50"/>
    <x v="50"/>
    <x v="50"/>
    <x v="50"/>
    <x v="0"/>
    <x v="853"/>
    <x v="887"/>
    <x v="22"/>
    <x v="77"/>
    <x v="125"/>
    <x v="24"/>
    <x v="33"/>
    <x v="4"/>
    <x v="8"/>
    <x v="4"/>
    <x v="0"/>
    <x v="243"/>
    <x v="254"/>
    <x v="0"/>
    <x v="0"/>
    <x v="10"/>
    <x v="0"/>
    <x v="29"/>
    <x v="29"/>
  </r>
  <r>
    <x v="30"/>
    <x v="39"/>
    <x v="54"/>
    <x v="1"/>
    <x v="36"/>
    <x v="51"/>
    <x v="51"/>
    <x v="51"/>
    <x v="5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36"/>
    <x v="36"/>
  </r>
  <r>
    <x v="30"/>
    <x v="40"/>
    <x v="55"/>
    <x v="1"/>
    <x v="37"/>
    <x v="52"/>
    <x v="52"/>
    <x v="52"/>
    <x v="52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37"/>
    <x v="37"/>
  </r>
  <r>
    <x v="30"/>
    <x v="0"/>
    <x v="3"/>
    <x v="1"/>
    <x v="0"/>
    <x v="3"/>
    <x v="3"/>
    <x v="3"/>
    <x v="3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0"/>
    <x v="0"/>
  </r>
  <r>
    <x v="30"/>
    <x v="3"/>
    <x v="4"/>
    <x v="1"/>
    <x v="3"/>
    <x v="4"/>
    <x v="4"/>
    <x v="4"/>
    <x v="4"/>
    <x v="0"/>
    <x v="854"/>
    <x v="888"/>
    <x v="301"/>
    <x v="138"/>
    <x v="97"/>
    <x v="774"/>
    <x v="17"/>
    <x v="4"/>
    <x v="58"/>
    <x v="0"/>
    <x v="4"/>
    <x v="80"/>
    <x v="299"/>
    <x v="0"/>
    <x v="0"/>
    <x v="3"/>
    <x v="1"/>
    <x v="3"/>
    <x v="3"/>
  </r>
  <r>
    <x v="30"/>
    <x v="6"/>
    <x v="8"/>
    <x v="2"/>
    <x v="6"/>
    <x v="8"/>
    <x v="8"/>
    <x v="8"/>
    <x v="8"/>
    <x v="0"/>
    <x v="855"/>
    <x v="889"/>
    <x v="698"/>
    <x v="361"/>
    <x v="89"/>
    <x v="775"/>
    <x v="124"/>
    <x v="1"/>
    <x v="41"/>
    <x v="23"/>
    <x v="2"/>
    <x v="161"/>
    <x v="218"/>
    <x v="0"/>
    <x v="0"/>
    <x v="18"/>
    <x v="1"/>
    <x v="6"/>
    <x v="6"/>
  </r>
  <r>
    <x v="30"/>
    <x v="41"/>
    <x v="56"/>
    <x v="1"/>
    <x v="38"/>
    <x v="53"/>
    <x v="53"/>
    <x v="53"/>
    <x v="53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38"/>
    <x v="38"/>
  </r>
  <r>
    <x v="30"/>
    <x v="7"/>
    <x v="9"/>
    <x v="1"/>
    <x v="7"/>
    <x v="9"/>
    <x v="9"/>
    <x v="9"/>
    <x v="9"/>
    <x v="0"/>
    <x v="856"/>
    <x v="890"/>
    <x v="330"/>
    <x v="291"/>
    <x v="38"/>
    <x v="776"/>
    <x v="123"/>
    <x v="1"/>
    <x v="78"/>
    <x v="13"/>
    <x v="6"/>
    <x v="336"/>
    <x v="137"/>
    <x v="0"/>
    <x v="0"/>
    <x v="10"/>
    <x v="0"/>
    <x v="7"/>
    <x v="7"/>
  </r>
  <r>
    <x v="30"/>
    <x v="11"/>
    <x v="13"/>
    <x v="1"/>
    <x v="11"/>
    <x v="13"/>
    <x v="13"/>
    <x v="13"/>
    <x v="13"/>
    <x v="0"/>
    <x v="586"/>
    <x v="891"/>
    <x v="630"/>
    <x v="253"/>
    <x v="62"/>
    <x v="777"/>
    <x v="4"/>
    <x v="0"/>
    <x v="67"/>
    <x v="50"/>
    <x v="2"/>
    <x v="155"/>
    <x v="77"/>
    <x v="0"/>
    <x v="0"/>
    <x v="11"/>
    <x v="0"/>
    <x v="11"/>
    <x v="11"/>
  </r>
  <r>
    <x v="30"/>
    <x v="12"/>
    <x v="15"/>
    <x v="1"/>
    <x v="12"/>
    <x v="15"/>
    <x v="15"/>
    <x v="15"/>
    <x v="15"/>
    <x v="0"/>
    <x v="857"/>
    <x v="892"/>
    <x v="17"/>
    <x v="355"/>
    <x v="21"/>
    <x v="557"/>
    <x v="7"/>
    <x v="0"/>
    <x v="118"/>
    <x v="17"/>
    <x v="4"/>
    <x v="228"/>
    <x v="218"/>
    <x v="0"/>
    <x v="0"/>
    <x v="27"/>
    <x v="8"/>
    <x v="12"/>
    <x v="12"/>
  </r>
  <r>
    <x v="30"/>
    <x v="12"/>
    <x v="17"/>
    <x v="2"/>
    <x v="12"/>
    <x v="17"/>
    <x v="17"/>
    <x v="17"/>
    <x v="17"/>
    <x v="0"/>
    <x v="858"/>
    <x v="893"/>
    <x v="699"/>
    <x v="398"/>
    <x v="109"/>
    <x v="778"/>
    <x v="232"/>
    <x v="0"/>
    <x v="146"/>
    <x v="15"/>
    <x v="6"/>
    <x v="337"/>
    <x v="420"/>
    <x v="0"/>
    <x v="0"/>
    <x v="12"/>
    <x v="22"/>
    <x v="12"/>
    <x v="12"/>
  </r>
  <r>
    <x v="30"/>
    <x v="11"/>
    <x v="18"/>
    <x v="2"/>
    <x v="11"/>
    <x v="18"/>
    <x v="18"/>
    <x v="18"/>
    <x v="18"/>
    <x v="0"/>
    <x v="859"/>
    <x v="894"/>
    <x v="616"/>
    <x v="184"/>
    <x v="25"/>
    <x v="779"/>
    <x v="68"/>
    <x v="4"/>
    <x v="49"/>
    <x v="27"/>
    <x v="4"/>
    <x v="44"/>
    <x v="127"/>
    <x v="0"/>
    <x v="0"/>
    <x v="18"/>
    <x v="1"/>
    <x v="11"/>
    <x v="11"/>
  </r>
  <r>
    <x v="30"/>
    <x v="7"/>
    <x v="20"/>
    <x v="2"/>
    <x v="7"/>
    <x v="20"/>
    <x v="20"/>
    <x v="20"/>
    <x v="20"/>
    <x v="0"/>
    <x v="860"/>
    <x v="895"/>
    <x v="700"/>
    <x v="219"/>
    <x v="97"/>
    <x v="780"/>
    <x v="233"/>
    <x v="2"/>
    <x v="147"/>
    <x v="98"/>
    <x v="11"/>
    <x v="338"/>
    <x v="214"/>
    <x v="0"/>
    <x v="0"/>
    <x v="21"/>
    <x v="0"/>
    <x v="7"/>
    <x v="7"/>
  </r>
  <r>
    <x v="30"/>
    <x v="14"/>
    <x v="23"/>
    <x v="1"/>
    <x v="16"/>
    <x v="23"/>
    <x v="23"/>
    <x v="23"/>
    <x v="23"/>
    <x v="0"/>
    <x v="861"/>
    <x v="896"/>
    <x v="340"/>
    <x v="282"/>
    <x v="41"/>
    <x v="781"/>
    <x v="23"/>
    <x v="1"/>
    <x v="33"/>
    <x v="4"/>
    <x v="2"/>
    <x v="77"/>
    <x v="139"/>
    <x v="0"/>
    <x v="0"/>
    <x v="0"/>
    <x v="1"/>
    <x v="16"/>
    <x v="16"/>
  </r>
  <r>
    <x v="30"/>
    <x v="16"/>
    <x v="24"/>
    <x v="1"/>
    <x v="17"/>
    <x v="24"/>
    <x v="24"/>
    <x v="24"/>
    <x v="24"/>
    <x v="0"/>
    <x v="862"/>
    <x v="897"/>
    <x v="628"/>
    <x v="283"/>
    <x v="112"/>
    <x v="507"/>
    <x v="126"/>
    <x v="3"/>
    <x v="68"/>
    <x v="89"/>
    <x v="8"/>
    <x v="282"/>
    <x v="75"/>
    <x v="0"/>
    <x v="0"/>
    <x v="7"/>
    <x v="1"/>
    <x v="17"/>
    <x v="17"/>
  </r>
  <r>
    <x v="30"/>
    <x v="18"/>
    <x v="26"/>
    <x v="1"/>
    <x v="19"/>
    <x v="26"/>
    <x v="26"/>
    <x v="26"/>
    <x v="26"/>
    <x v="0"/>
    <x v="863"/>
    <x v="898"/>
    <x v="701"/>
    <x v="60"/>
    <x v="50"/>
    <x v="163"/>
    <x v="1"/>
    <x v="0"/>
    <x v="18"/>
    <x v="36"/>
    <x v="3"/>
    <x v="58"/>
    <x v="421"/>
    <x v="0"/>
    <x v="0"/>
    <x v="2"/>
    <x v="1"/>
    <x v="19"/>
    <x v="19"/>
  </r>
  <r>
    <x v="30"/>
    <x v="19"/>
    <x v="27"/>
    <x v="1"/>
    <x v="20"/>
    <x v="27"/>
    <x v="27"/>
    <x v="27"/>
    <x v="27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0"/>
    <x v="20"/>
  </r>
  <r>
    <x v="30"/>
    <x v="20"/>
    <x v="28"/>
    <x v="1"/>
    <x v="21"/>
    <x v="28"/>
    <x v="28"/>
    <x v="28"/>
    <x v="28"/>
    <x v="0"/>
    <x v="864"/>
    <x v="899"/>
    <x v="415"/>
    <x v="14"/>
    <x v="10"/>
    <x v="782"/>
    <x v="68"/>
    <x v="0"/>
    <x v="29"/>
    <x v="4"/>
    <x v="4"/>
    <x v="76"/>
    <x v="325"/>
    <x v="0"/>
    <x v="0"/>
    <x v="18"/>
    <x v="1"/>
    <x v="21"/>
    <x v="21"/>
  </r>
  <r>
    <x v="30"/>
    <x v="18"/>
    <x v="29"/>
    <x v="2"/>
    <x v="19"/>
    <x v="29"/>
    <x v="29"/>
    <x v="29"/>
    <x v="29"/>
    <x v="0"/>
    <x v="865"/>
    <x v="900"/>
    <x v="48"/>
    <x v="412"/>
    <x v="17"/>
    <x v="783"/>
    <x v="107"/>
    <x v="0"/>
    <x v="65"/>
    <x v="32"/>
    <x v="2"/>
    <x v="31"/>
    <x v="135"/>
    <x v="0"/>
    <x v="0"/>
    <x v="0"/>
    <x v="1"/>
    <x v="19"/>
    <x v="19"/>
  </r>
  <r>
    <x v="30"/>
    <x v="16"/>
    <x v="30"/>
    <x v="2"/>
    <x v="17"/>
    <x v="30"/>
    <x v="30"/>
    <x v="30"/>
    <x v="30"/>
    <x v="0"/>
    <x v="866"/>
    <x v="147"/>
    <x v="702"/>
    <x v="26"/>
    <x v="64"/>
    <x v="784"/>
    <x v="180"/>
    <x v="4"/>
    <x v="22"/>
    <x v="59"/>
    <x v="3"/>
    <x v="262"/>
    <x v="422"/>
    <x v="0"/>
    <x v="0"/>
    <x v="10"/>
    <x v="1"/>
    <x v="17"/>
    <x v="17"/>
  </r>
  <r>
    <x v="30"/>
    <x v="21"/>
    <x v="31"/>
    <x v="1"/>
    <x v="22"/>
    <x v="31"/>
    <x v="31"/>
    <x v="31"/>
    <x v="3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2"/>
    <x v="22"/>
  </r>
  <r>
    <x v="30"/>
    <x v="23"/>
    <x v="33"/>
    <x v="1"/>
    <x v="24"/>
    <x v="33"/>
    <x v="33"/>
    <x v="33"/>
    <x v="33"/>
    <x v="0"/>
    <x v="867"/>
    <x v="901"/>
    <x v="703"/>
    <x v="63"/>
    <x v="101"/>
    <x v="785"/>
    <x v="63"/>
    <x v="1"/>
    <x v="59"/>
    <x v="9"/>
    <x v="3"/>
    <x v="277"/>
    <x v="53"/>
    <x v="0"/>
    <x v="0"/>
    <x v="20"/>
    <x v="1"/>
    <x v="24"/>
    <x v="24"/>
  </r>
  <r>
    <x v="30"/>
    <x v="24"/>
    <x v="34"/>
    <x v="1"/>
    <x v="25"/>
    <x v="34"/>
    <x v="34"/>
    <x v="34"/>
    <x v="34"/>
    <x v="0"/>
    <x v="868"/>
    <x v="902"/>
    <x v="704"/>
    <x v="403"/>
    <x v="38"/>
    <x v="69"/>
    <x v="188"/>
    <x v="3"/>
    <x v="87"/>
    <x v="58"/>
    <x v="11"/>
    <x v="316"/>
    <x v="29"/>
    <x v="0"/>
    <x v="0"/>
    <x v="31"/>
    <x v="1"/>
    <x v="25"/>
    <x v="25"/>
  </r>
  <r>
    <x v="30"/>
    <x v="25"/>
    <x v="35"/>
    <x v="1"/>
    <x v="26"/>
    <x v="35"/>
    <x v="35"/>
    <x v="35"/>
    <x v="35"/>
    <x v="0"/>
    <x v="869"/>
    <x v="852"/>
    <x v="705"/>
    <x v="3"/>
    <x v="5"/>
    <x v="25"/>
    <x v="81"/>
    <x v="1"/>
    <x v="33"/>
    <x v="50"/>
    <x v="4"/>
    <x v="12"/>
    <x v="334"/>
    <x v="0"/>
    <x v="0"/>
    <x v="7"/>
    <x v="1"/>
    <x v="26"/>
    <x v="26"/>
  </r>
  <r>
    <x v="30"/>
    <x v="0"/>
    <x v="36"/>
    <x v="2"/>
    <x v="0"/>
    <x v="36"/>
    <x v="36"/>
    <x v="36"/>
    <x v="36"/>
    <x v="0"/>
    <x v="870"/>
    <x v="903"/>
    <x v="706"/>
    <x v="1"/>
    <x v="124"/>
    <x v="786"/>
    <x v="7"/>
    <x v="0"/>
    <x v="17"/>
    <x v="51"/>
    <x v="4"/>
    <x v="313"/>
    <x v="55"/>
    <x v="0"/>
    <x v="0"/>
    <x v="2"/>
    <x v="1"/>
    <x v="0"/>
    <x v="0"/>
  </r>
  <r>
    <x v="30"/>
    <x v="21"/>
    <x v="37"/>
    <x v="2"/>
    <x v="22"/>
    <x v="37"/>
    <x v="37"/>
    <x v="37"/>
    <x v="37"/>
    <x v="0"/>
    <x v="871"/>
    <x v="904"/>
    <x v="707"/>
    <x v="239"/>
    <x v="28"/>
    <x v="787"/>
    <x v="151"/>
    <x v="1"/>
    <x v="49"/>
    <x v="84"/>
    <x v="0"/>
    <x v="324"/>
    <x v="416"/>
    <x v="0"/>
    <x v="0"/>
    <x v="10"/>
    <x v="3"/>
    <x v="22"/>
    <x v="22"/>
  </r>
  <r>
    <x v="30"/>
    <x v="26"/>
    <x v="38"/>
    <x v="1"/>
    <x v="27"/>
    <x v="38"/>
    <x v="38"/>
    <x v="38"/>
    <x v="38"/>
    <x v="0"/>
    <x v="872"/>
    <x v="905"/>
    <x v="708"/>
    <x v="413"/>
    <x v="51"/>
    <x v="788"/>
    <x v="1"/>
    <x v="0"/>
    <x v="22"/>
    <x v="31"/>
    <x v="4"/>
    <x v="146"/>
    <x v="246"/>
    <x v="0"/>
    <x v="0"/>
    <x v="0"/>
    <x v="1"/>
    <x v="27"/>
    <x v="27"/>
  </r>
  <r>
    <x v="30"/>
    <x v="27"/>
    <x v="39"/>
    <x v="1"/>
    <x v="28"/>
    <x v="39"/>
    <x v="39"/>
    <x v="39"/>
    <x v="39"/>
    <x v="0"/>
    <x v="873"/>
    <x v="906"/>
    <x v="709"/>
    <x v="382"/>
    <x v="126"/>
    <x v="634"/>
    <x v="35"/>
    <x v="0"/>
    <x v="148"/>
    <x v="52"/>
    <x v="1"/>
    <x v="339"/>
    <x v="423"/>
    <x v="0"/>
    <x v="0"/>
    <x v="21"/>
    <x v="31"/>
    <x v="28"/>
    <x v="28"/>
  </r>
  <r>
    <x v="30"/>
    <x v="28"/>
    <x v="40"/>
    <x v="1"/>
    <x v="29"/>
    <x v="40"/>
    <x v="40"/>
    <x v="40"/>
    <x v="40"/>
    <x v="0"/>
    <x v="874"/>
    <x v="907"/>
    <x v="710"/>
    <x v="254"/>
    <x v="35"/>
    <x v="789"/>
    <x v="92"/>
    <x v="0"/>
    <x v="46"/>
    <x v="2"/>
    <x v="2"/>
    <x v="164"/>
    <x v="36"/>
    <x v="0"/>
    <x v="0"/>
    <x v="0"/>
    <x v="1"/>
    <x v="29"/>
    <x v="29"/>
  </r>
  <r>
    <x v="30"/>
    <x v="29"/>
    <x v="41"/>
    <x v="1"/>
    <x v="30"/>
    <x v="41"/>
    <x v="41"/>
    <x v="41"/>
    <x v="41"/>
    <x v="0"/>
    <x v="875"/>
    <x v="908"/>
    <x v="711"/>
    <x v="352"/>
    <x v="40"/>
    <x v="790"/>
    <x v="97"/>
    <x v="1"/>
    <x v="27"/>
    <x v="17"/>
    <x v="1"/>
    <x v="61"/>
    <x v="216"/>
    <x v="0"/>
    <x v="0"/>
    <x v="11"/>
    <x v="0"/>
    <x v="30"/>
    <x v="30"/>
  </r>
  <r>
    <x v="30"/>
    <x v="30"/>
    <x v="42"/>
    <x v="1"/>
    <x v="31"/>
    <x v="42"/>
    <x v="42"/>
    <x v="42"/>
    <x v="42"/>
    <x v="0"/>
    <x v="876"/>
    <x v="909"/>
    <x v="712"/>
    <x v="134"/>
    <x v="33"/>
    <x v="491"/>
    <x v="12"/>
    <x v="0"/>
    <x v="3"/>
    <x v="2"/>
    <x v="4"/>
    <x v="0"/>
    <x v="127"/>
    <x v="0"/>
    <x v="0"/>
    <x v="11"/>
    <x v="0"/>
    <x v="31"/>
    <x v="31"/>
  </r>
  <r>
    <x v="30"/>
    <x v="31"/>
    <x v="43"/>
    <x v="1"/>
    <x v="32"/>
    <x v="43"/>
    <x v="43"/>
    <x v="43"/>
    <x v="43"/>
    <x v="0"/>
    <x v="877"/>
    <x v="910"/>
    <x v="713"/>
    <x v="0"/>
    <x v="102"/>
    <x v="791"/>
    <x v="93"/>
    <x v="0"/>
    <x v="7"/>
    <x v="0"/>
    <x v="4"/>
    <x v="144"/>
    <x v="233"/>
    <x v="0"/>
    <x v="0"/>
    <x v="6"/>
    <x v="7"/>
    <x v="32"/>
    <x v="32"/>
  </r>
  <r>
    <x v="30"/>
    <x v="32"/>
    <x v="44"/>
    <x v="1"/>
    <x v="33"/>
    <x v="44"/>
    <x v="44"/>
    <x v="44"/>
    <x v="44"/>
    <x v="0"/>
    <x v="878"/>
    <x v="911"/>
    <x v="714"/>
    <x v="333"/>
    <x v="41"/>
    <x v="792"/>
    <x v="46"/>
    <x v="0"/>
    <x v="133"/>
    <x v="66"/>
    <x v="0"/>
    <x v="330"/>
    <x v="424"/>
    <x v="0"/>
    <x v="0"/>
    <x v="3"/>
    <x v="8"/>
    <x v="33"/>
    <x v="33"/>
  </r>
  <r>
    <x v="30"/>
    <x v="33"/>
    <x v="45"/>
    <x v="1"/>
    <x v="34"/>
    <x v="45"/>
    <x v="45"/>
    <x v="45"/>
    <x v="45"/>
    <x v="0"/>
    <x v="879"/>
    <x v="912"/>
    <x v="715"/>
    <x v="414"/>
    <x v="134"/>
    <x v="793"/>
    <x v="234"/>
    <x v="7"/>
    <x v="59"/>
    <x v="80"/>
    <x v="5"/>
    <x v="90"/>
    <x v="425"/>
    <x v="0"/>
    <x v="0"/>
    <x v="21"/>
    <x v="3"/>
    <x v="34"/>
    <x v="34"/>
  </r>
  <r>
    <x v="30"/>
    <x v="34"/>
    <x v="46"/>
    <x v="1"/>
    <x v="35"/>
    <x v="46"/>
    <x v="46"/>
    <x v="46"/>
    <x v="46"/>
    <x v="0"/>
    <x v="332"/>
    <x v="913"/>
    <x v="267"/>
    <x v="3"/>
    <x v="34"/>
    <x v="794"/>
    <x v="29"/>
    <x v="1"/>
    <x v="10"/>
    <x v="60"/>
    <x v="1"/>
    <x v="58"/>
    <x v="66"/>
    <x v="0"/>
    <x v="0"/>
    <x v="21"/>
    <x v="0"/>
    <x v="35"/>
    <x v="35"/>
  </r>
  <r>
    <x v="30"/>
    <x v="23"/>
    <x v="48"/>
    <x v="2"/>
    <x v="24"/>
    <x v="47"/>
    <x v="47"/>
    <x v="47"/>
    <x v="47"/>
    <x v="0"/>
    <x v="880"/>
    <x v="914"/>
    <x v="716"/>
    <x v="415"/>
    <x v="60"/>
    <x v="795"/>
    <x v="216"/>
    <x v="8"/>
    <x v="149"/>
    <x v="99"/>
    <x v="7"/>
    <x v="340"/>
    <x v="426"/>
    <x v="0"/>
    <x v="0"/>
    <x v="9"/>
    <x v="1"/>
    <x v="24"/>
    <x v="24"/>
  </r>
  <r>
    <x v="30"/>
    <x v="33"/>
    <x v="50"/>
    <x v="2"/>
    <x v="34"/>
    <x v="48"/>
    <x v="48"/>
    <x v="48"/>
    <x v="48"/>
    <x v="0"/>
    <x v="881"/>
    <x v="915"/>
    <x v="717"/>
    <x v="416"/>
    <x v="105"/>
    <x v="796"/>
    <x v="235"/>
    <x v="6"/>
    <x v="62"/>
    <x v="83"/>
    <x v="1"/>
    <x v="341"/>
    <x v="383"/>
    <x v="0"/>
    <x v="0"/>
    <x v="1"/>
    <x v="0"/>
    <x v="34"/>
    <x v="34"/>
  </r>
  <r>
    <x v="30"/>
    <x v="30"/>
    <x v="51"/>
    <x v="2"/>
    <x v="31"/>
    <x v="49"/>
    <x v="49"/>
    <x v="49"/>
    <x v="49"/>
    <x v="0"/>
    <x v="882"/>
    <x v="916"/>
    <x v="188"/>
    <x v="82"/>
    <x v="135"/>
    <x v="797"/>
    <x v="236"/>
    <x v="0"/>
    <x v="76"/>
    <x v="36"/>
    <x v="2"/>
    <x v="28"/>
    <x v="271"/>
    <x v="0"/>
    <x v="0"/>
    <x v="11"/>
    <x v="3"/>
    <x v="31"/>
    <x v="31"/>
  </r>
  <r>
    <x v="30"/>
    <x v="38"/>
    <x v="53"/>
    <x v="2"/>
    <x v="29"/>
    <x v="50"/>
    <x v="50"/>
    <x v="50"/>
    <x v="50"/>
    <x v="0"/>
    <x v="883"/>
    <x v="917"/>
    <x v="718"/>
    <x v="241"/>
    <x v="12"/>
    <x v="798"/>
    <x v="204"/>
    <x v="1"/>
    <x v="55"/>
    <x v="36"/>
    <x v="4"/>
    <x v="53"/>
    <x v="137"/>
    <x v="0"/>
    <x v="0"/>
    <x v="11"/>
    <x v="0"/>
    <x v="29"/>
    <x v="29"/>
  </r>
  <r>
    <x v="31"/>
    <x v="2"/>
    <x v="57"/>
    <x v="0"/>
    <x v="2"/>
    <x v="54"/>
    <x v="54"/>
    <x v="54"/>
    <x v="54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"/>
    <x v="2"/>
  </r>
  <r>
    <x v="31"/>
    <x v="1"/>
    <x v="1"/>
    <x v="1"/>
    <x v="1"/>
    <x v="1"/>
    <x v="1"/>
    <x v="1"/>
    <x v="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"/>
    <x v="1"/>
  </r>
  <r>
    <x v="31"/>
    <x v="0"/>
    <x v="3"/>
    <x v="1"/>
    <x v="0"/>
    <x v="3"/>
    <x v="3"/>
    <x v="3"/>
    <x v="3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0"/>
    <x v="0"/>
  </r>
  <r>
    <x v="31"/>
    <x v="3"/>
    <x v="4"/>
    <x v="1"/>
    <x v="3"/>
    <x v="4"/>
    <x v="4"/>
    <x v="4"/>
    <x v="4"/>
    <x v="0"/>
    <x v="884"/>
    <x v="918"/>
    <x v="468"/>
    <x v="26"/>
    <x v="46"/>
    <x v="799"/>
    <x v="29"/>
    <x v="0"/>
    <x v="34"/>
    <x v="2"/>
    <x v="0"/>
    <x v="80"/>
    <x v="163"/>
    <x v="0"/>
    <x v="0"/>
    <x v="11"/>
    <x v="0"/>
    <x v="3"/>
    <x v="3"/>
  </r>
  <r>
    <x v="31"/>
    <x v="6"/>
    <x v="8"/>
    <x v="2"/>
    <x v="6"/>
    <x v="8"/>
    <x v="8"/>
    <x v="8"/>
    <x v="8"/>
    <x v="0"/>
    <x v="885"/>
    <x v="919"/>
    <x v="719"/>
    <x v="54"/>
    <x v="85"/>
    <x v="800"/>
    <x v="237"/>
    <x v="4"/>
    <x v="78"/>
    <x v="33"/>
    <x v="1"/>
    <x v="342"/>
    <x v="290"/>
    <x v="0"/>
    <x v="0"/>
    <x v="7"/>
    <x v="1"/>
    <x v="6"/>
    <x v="6"/>
  </r>
  <r>
    <x v="31"/>
    <x v="7"/>
    <x v="9"/>
    <x v="1"/>
    <x v="7"/>
    <x v="9"/>
    <x v="9"/>
    <x v="9"/>
    <x v="9"/>
    <x v="0"/>
    <x v="886"/>
    <x v="920"/>
    <x v="720"/>
    <x v="22"/>
    <x v="41"/>
    <x v="801"/>
    <x v="188"/>
    <x v="1"/>
    <x v="87"/>
    <x v="87"/>
    <x v="10"/>
    <x v="206"/>
    <x v="11"/>
    <x v="0"/>
    <x v="0"/>
    <x v="3"/>
    <x v="0"/>
    <x v="7"/>
    <x v="7"/>
  </r>
  <r>
    <x v="31"/>
    <x v="11"/>
    <x v="13"/>
    <x v="1"/>
    <x v="11"/>
    <x v="13"/>
    <x v="13"/>
    <x v="13"/>
    <x v="13"/>
    <x v="0"/>
    <x v="239"/>
    <x v="921"/>
    <x v="721"/>
    <x v="340"/>
    <x v="59"/>
    <x v="622"/>
    <x v="17"/>
    <x v="0"/>
    <x v="9"/>
    <x v="22"/>
    <x v="4"/>
    <x v="190"/>
    <x v="117"/>
    <x v="0"/>
    <x v="0"/>
    <x v="11"/>
    <x v="0"/>
    <x v="11"/>
    <x v="11"/>
  </r>
  <r>
    <x v="31"/>
    <x v="12"/>
    <x v="15"/>
    <x v="1"/>
    <x v="12"/>
    <x v="15"/>
    <x v="15"/>
    <x v="15"/>
    <x v="15"/>
    <x v="0"/>
    <x v="887"/>
    <x v="892"/>
    <x v="643"/>
    <x v="334"/>
    <x v="55"/>
    <x v="802"/>
    <x v="45"/>
    <x v="4"/>
    <x v="125"/>
    <x v="4"/>
    <x v="1"/>
    <x v="192"/>
    <x v="246"/>
    <x v="0"/>
    <x v="0"/>
    <x v="7"/>
    <x v="11"/>
    <x v="12"/>
    <x v="12"/>
  </r>
  <r>
    <x v="31"/>
    <x v="12"/>
    <x v="17"/>
    <x v="2"/>
    <x v="12"/>
    <x v="17"/>
    <x v="17"/>
    <x v="17"/>
    <x v="17"/>
    <x v="0"/>
    <x v="888"/>
    <x v="922"/>
    <x v="722"/>
    <x v="351"/>
    <x v="6"/>
    <x v="803"/>
    <x v="238"/>
    <x v="3"/>
    <x v="138"/>
    <x v="15"/>
    <x v="6"/>
    <x v="343"/>
    <x v="233"/>
    <x v="0"/>
    <x v="0"/>
    <x v="23"/>
    <x v="20"/>
    <x v="12"/>
    <x v="12"/>
  </r>
  <r>
    <x v="31"/>
    <x v="11"/>
    <x v="18"/>
    <x v="2"/>
    <x v="11"/>
    <x v="18"/>
    <x v="18"/>
    <x v="18"/>
    <x v="18"/>
    <x v="0"/>
    <x v="889"/>
    <x v="535"/>
    <x v="723"/>
    <x v="155"/>
    <x v="3"/>
    <x v="804"/>
    <x v="169"/>
    <x v="0"/>
    <x v="68"/>
    <x v="27"/>
    <x v="2"/>
    <x v="299"/>
    <x v="410"/>
    <x v="0"/>
    <x v="0"/>
    <x v="7"/>
    <x v="1"/>
    <x v="11"/>
    <x v="11"/>
  </r>
  <r>
    <x v="31"/>
    <x v="7"/>
    <x v="20"/>
    <x v="2"/>
    <x v="7"/>
    <x v="20"/>
    <x v="20"/>
    <x v="20"/>
    <x v="20"/>
    <x v="0"/>
    <x v="890"/>
    <x v="923"/>
    <x v="500"/>
    <x v="293"/>
    <x v="22"/>
    <x v="374"/>
    <x v="231"/>
    <x v="1"/>
    <x v="144"/>
    <x v="62"/>
    <x v="0"/>
    <x v="344"/>
    <x v="427"/>
    <x v="0"/>
    <x v="0"/>
    <x v="13"/>
    <x v="0"/>
    <x v="7"/>
    <x v="7"/>
  </r>
  <r>
    <x v="31"/>
    <x v="14"/>
    <x v="23"/>
    <x v="1"/>
    <x v="16"/>
    <x v="23"/>
    <x v="23"/>
    <x v="23"/>
    <x v="23"/>
    <x v="0"/>
    <x v="891"/>
    <x v="924"/>
    <x v="55"/>
    <x v="204"/>
    <x v="51"/>
    <x v="688"/>
    <x v="64"/>
    <x v="0"/>
    <x v="67"/>
    <x v="9"/>
    <x v="1"/>
    <x v="38"/>
    <x v="420"/>
    <x v="0"/>
    <x v="0"/>
    <x v="0"/>
    <x v="0"/>
    <x v="16"/>
    <x v="16"/>
  </r>
  <r>
    <x v="31"/>
    <x v="16"/>
    <x v="24"/>
    <x v="1"/>
    <x v="17"/>
    <x v="24"/>
    <x v="24"/>
    <x v="24"/>
    <x v="24"/>
    <x v="0"/>
    <x v="892"/>
    <x v="925"/>
    <x v="724"/>
    <x v="65"/>
    <x v="1"/>
    <x v="662"/>
    <x v="161"/>
    <x v="3"/>
    <x v="59"/>
    <x v="19"/>
    <x v="0"/>
    <x v="111"/>
    <x v="428"/>
    <x v="0"/>
    <x v="0"/>
    <x v="9"/>
    <x v="1"/>
    <x v="17"/>
    <x v="17"/>
  </r>
  <r>
    <x v="31"/>
    <x v="18"/>
    <x v="26"/>
    <x v="1"/>
    <x v="19"/>
    <x v="26"/>
    <x v="26"/>
    <x v="26"/>
    <x v="26"/>
    <x v="0"/>
    <x v="893"/>
    <x v="926"/>
    <x v="725"/>
    <x v="412"/>
    <x v="49"/>
    <x v="381"/>
    <x v="56"/>
    <x v="0"/>
    <x v="65"/>
    <x v="8"/>
    <x v="4"/>
    <x v="30"/>
    <x v="250"/>
    <x v="0"/>
    <x v="0"/>
    <x v="13"/>
    <x v="1"/>
    <x v="19"/>
    <x v="19"/>
  </r>
  <r>
    <x v="31"/>
    <x v="20"/>
    <x v="28"/>
    <x v="1"/>
    <x v="21"/>
    <x v="28"/>
    <x v="28"/>
    <x v="28"/>
    <x v="28"/>
    <x v="0"/>
    <x v="894"/>
    <x v="927"/>
    <x v="629"/>
    <x v="216"/>
    <x v="31"/>
    <x v="805"/>
    <x v="40"/>
    <x v="0"/>
    <x v="1"/>
    <x v="10"/>
    <x v="6"/>
    <x v="120"/>
    <x v="429"/>
    <x v="0"/>
    <x v="0"/>
    <x v="0"/>
    <x v="1"/>
    <x v="21"/>
    <x v="21"/>
  </r>
  <r>
    <x v="31"/>
    <x v="18"/>
    <x v="29"/>
    <x v="2"/>
    <x v="19"/>
    <x v="29"/>
    <x v="29"/>
    <x v="29"/>
    <x v="29"/>
    <x v="0"/>
    <x v="402"/>
    <x v="928"/>
    <x v="41"/>
    <x v="80"/>
    <x v="74"/>
    <x v="806"/>
    <x v="40"/>
    <x v="0"/>
    <x v="21"/>
    <x v="9"/>
    <x v="2"/>
    <x v="119"/>
    <x v="430"/>
    <x v="0"/>
    <x v="0"/>
    <x v="0"/>
    <x v="1"/>
    <x v="19"/>
    <x v="19"/>
  </r>
  <r>
    <x v="31"/>
    <x v="16"/>
    <x v="30"/>
    <x v="2"/>
    <x v="17"/>
    <x v="30"/>
    <x v="30"/>
    <x v="30"/>
    <x v="30"/>
    <x v="0"/>
    <x v="895"/>
    <x v="929"/>
    <x v="702"/>
    <x v="131"/>
    <x v="20"/>
    <x v="807"/>
    <x v="239"/>
    <x v="1"/>
    <x v="94"/>
    <x v="44"/>
    <x v="1"/>
    <x v="179"/>
    <x v="138"/>
    <x v="0"/>
    <x v="0"/>
    <x v="18"/>
    <x v="1"/>
    <x v="17"/>
    <x v="17"/>
  </r>
  <r>
    <x v="31"/>
    <x v="23"/>
    <x v="33"/>
    <x v="1"/>
    <x v="24"/>
    <x v="33"/>
    <x v="33"/>
    <x v="33"/>
    <x v="33"/>
    <x v="0"/>
    <x v="896"/>
    <x v="930"/>
    <x v="726"/>
    <x v="417"/>
    <x v="116"/>
    <x v="808"/>
    <x v="156"/>
    <x v="4"/>
    <x v="25"/>
    <x v="58"/>
    <x v="1"/>
    <x v="32"/>
    <x v="13"/>
    <x v="0"/>
    <x v="0"/>
    <x v="2"/>
    <x v="1"/>
    <x v="24"/>
    <x v="24"/>
  </r>
  <r>
    <x v="31"/>
    <x v="24"/>
    <x v="34"/>
    <x v="1"/>
    <x v="25"/>
    <x v="34"/>
    <x v="34"/>
    <x v="34"/>
    <x v="34"/>
    <x v="0"/>
    <x v="880"/>
    <x v="931"/>
    <x v="727"/>
    <x v="418"/>
    <x v="40"/>
    <x v="809"/>
    <x v="56"/>
    <x v="4"/>
    <x v="59"/>
    <x v="27"/>
    <x v="5"/>
    <x v="152"/>
    <x v="34"/>
    <x v="0"/>
    <x v="0"/>
    <x v="14"/>
    <x v="0"/>
    <x v="25"/>
    <x v="25"/>
  </r>
  <r>
    <x v="31"/>
    <x v="25"/>
    <x v="35"/>
    <x v="1"/>
    <x v="26"/>
    <x v="35"/>
    <x v="35"/>
    <x v="35"/>
    <x v="35"/>
    <x v="0"/>
    <x v="897"/>
    <x v="932"/>
    <x v="520"/>
    <x v="394"/>
    <x v="31"/>
    <x v="810"/>
    <x v="17"/>
    <x v="0"/>
    <x v="13"/>
    <x v="4"/>
    <x v="4"/>
    <x v="125"/>
    <x v="42"/>
    <x v="0"/>
    <x v="0"/>
    <x v="2"/>
    <x v="1"/>
    <x v="26"/>
    <x v="26"/>
  </r>
  <r>
    <x v="31"/>
    <x v="0"/>
    <x v="36"/>
    <x v="2"/>
    <x v="0"/>
    <x v="36"/>
    <x v="36"/>
    <x v="36"/>
    <x v="36"/>
    <x v="0"/>
    <x v="898"/>
    <x v="933"/>
    <x v="728"/>
    <x v="232"/>
    <x v="125"/>
    <x v="127"/>
    <x v="201"/>
    <x v="0"/>
    <x v="92"/>
    <x v="42"/>
    <x v="2"/>
    <x v="53"/>
    <x v="35"/>
    <x v="0"/>
    <x v="0"/>
    <x v="2"/>
    <x v="0"/>
    <x v="0"/>
    <x v="0"/>
  </r>
  <r>
    <x v="31"/>
    <x v="21"/>
    <x v="37"/>
    <x v="2"/>
    <x v="22"/>
    <x v="37"/>
    <x v="37"/>
    <x v="37"/>
    <x v="37"/>
    <x v="0"/>
    <x v="899"/>
    <x v="934"/>
    <x v="729"/>
    <x v="291"/>
    <x v="21"/>
    <x v="811"/>
    <x v="42"/>
    <x v="3"/>
    <x v="63"/>
    <x v="58"/>
    <x v="5"/>
    <x v="345"/>
    <x v="416"/>
    <x v="0"/>
    <x v="0"/>
    <x v="1"/>
    <x v="3"/>
    <x v="22"/>
    <x v="22"/>
  </r>
  <r>
    <x v="31"/>
    <x v="26"/>
    <x v="38"/>
    <x v="1"/>
    <x v="27"/>
    <x v="38"/>
    <x v="38"/>
    <x v="38"/>
    <x v="38"/>
    <x v="0"/>
    <x v="900"/>
    <x v="935"/>
    <x v="730"/>
    <x v="297"/>
    <x v="69"/>
    <x v="812"/>
    <x v="142"/>
    <x v="0"/>
    <x v="26"/>
    <x v="53"/>
    <x v="0"/>
    <x v="310"/>
    <x v="396"/>
    <x v="0"/>
    <x v="0"/>
    <x v="2"/>
    <x v="1"/>
    <x v="27"/>
    <x v="27"/>
  </r>
  <r>
    <x v="31"/>
    <x v="27"/>
    <x v="39"/>
    <x v="1"/>
    <x v="28"/>
    <x v="39"/>
    <x v="39"/>
    <x v="39"/>
    <x v="39"/>
    <x v="0"/>
    <x v="901"/>
    <x v="936"/>
    <x v="731"/>
    <x v="23"/>
    <x v="126"/>
    <x v="813"/>
    <x v="16"/>
    <x v="4"/>
    <x v="147"/>
    <x v="12"/>
    <x v="0"/>
    <x v="346"/>
    <x v="397"/>
    <x v="0"/>
    <x v="0"/>
    <x v="21"/>
    <x v="32"/>
    <x v="28"/>
    <x v="28"/>
  </r>
  <r>
    <x v="31"/>
    <x v="28"/>
    <x v="40"/>
    <x v="1"/>
    <x v="29"/>
    <x v="40"/>
    <x v="40"/>
    <x v="40"/>
    <x v="40"/>
    <x v="0"/>
    <x v="902"/>
    <x v="937"/>
    <x v="732"/>
    <x v="419"/>
    <x v="56"/>
    <x v="814"/>
    <x v="71"/>
    <x v="0"/>
    <x v="54"/>
    <x v="2"/>
    <x v="2"/>
    <x v="165"/>
    <x v="33"/>
    <x v="0"/>
    <x v="0"/>
    <x v="0"/>
    <x v="1"/>
    <x v="29"/>
    <x v="29"/>
  </r>
  <r>
    <x v="31"/>
    <x v="29"/>
    <x v="41"/>
    <x v="1"/>
    <x v="30"/>
    <x v="41"/>
    <x v="41"/>
    <x v="41"/>
    <x v="41"/>
    <x v="0"/>
    <x v="903"/>
    <x v="938"/>
    <x v="733"/>
    <x v="420"/>
    <x v="40"/>
    <x v="712"/>
    <x v="237"/>
    <x v="0"/>
    <x v="88"/>
    <x v="0"/>
    <x v="1"/>
    <x v="137"/>
    <x v="218"/>
    <x v="0"/>
    <x v="0"/>
    <x v="13"/>
    <x v="1"/>
    <x v="30"/>
    <x v="30"/>
  </r>
  <r>
    <x v="31"/>
    <x v="30"/>
    <x v="42"/>
    <x v="1"/>
    <x v="31"/>
    <x v="42"/>
    <x v="42"/>
    <x v="42"/>
    <x v="42"/>
    <x v="0"/>
    <x v="904"/>
    <x v="939"/>
    <x v="734"/>
    <x v="421"/>
    <x v="33"/>
    <x v="325"/>
    <x v="3"/>
    <x v="0"/>
    <x v="33"/>
    <x v="2"/>
    <x v="4"/>
    <x v="121"/>
    <x v="377"/>
    <x v="0"/>
    <x v="0"/>
    <x v="0"/>
    <x v="3"/>
    <x v="31"/>
    <x v="31"/>
  </r>
  <r>
    <x v="31"/>
    <x v="31"/>
    <x v="43"/>
    <x v="1"/>
    <x v="32"/>
    <x v="43"/>
    <x v="43"/>
    <x v="43"/>
    <x v="43"/>
    <x v="0"/>
    <x v="905"/>
    <x v="940"/>
    <x v="735"/>
    <x v="422"/>
    <x v="76"/>
    <x v="815"/>
    <x v="93"/>
    <x v="0"/>
    <x v="62"/>
    <x v="17"/>
    <x v="0"/>
    <x v="347"/>
    <x v="248"/>
    <x v="0"/>
    <x v="0"/>
    <x v="20"/>
    <x v="10"/>
    <x v="32"/>
    <x v="32"/>
  </r>
  <r>
    <x v="31"/>
    <x v="32"/>
    <x v="44"/>
    <x v="1"/>
    <x v="33"/>
    <x v="44"/>
    <x v="44"/>
    <x v="44"/>
    <x v="44"/>
    <x v="0"/>
    <x v="906"/>
    <x v="941"/>
    <x v="736"/>
    <x v="61"/>
    <x v="69"/>
    <x v="816"/>
    <x v="119"/>
    <x v="0"/>
    <x v="110"/>
    <x v="33"/>
    <x v="15"/>
    <x v="112"/>
    <x v="423"/>
    <x v="0"/>
    <x v="0"/>
    <x v="8"/>
    <x v="1"/>
    <x v="33"/>
    <x v="33"/>
  </r>
  <r>
    <x v="31"/>
    <x v="33"/>
    <x v="45"/>
    <x v="1"/>
    <x v="34"/>
    <x v="45"/>
    <x v="45"/>
    <x v="45"/>
    <x v="45"/>
    <x v="0"/>
    <x v="907"/>
    <x v="942"/>
    <x v="737"/>
    <x v="423"/>
    <x v="134"/>
    <x v="817"/>
    <x v="240"/>
    <x v="7"/>
    <x v="26"/>
    <x v="19"/>
    <x v="6"/>
    <x v="220"/>
    <x v="123"/>
    <x v="0"/>
    <x v="0"/>
    <x v="6"/>
    <x v="1"/>
    <x v="34"/>
    <x v="34"/>
  </r>
  <r>
    <x v="31"/>
    <x v="34"/>
    <x v="46"/>
    <x v="1"/>
    <x v="35"/>
    <x v="46"/>
    <x v="46"/>
    <x v="46"/>
    <x v="46"/>
    <x v="0"/>
    <x v="908"/>
    <x v="943"/>
    <x v="98"/>
    <x v="424"/>
    <x v="112"/>
    <x v="223"/>
    <x v="48"/>
    <x v="0"/>
    <x v="27"/>
    <x v="68"/>
    <x v="1"/>
    <x v="31"/>
    <x v="16"/>
    <x v="0"/>
    <x v="0"/>
    <x v="2"/>
    <x v="1"/>
    <x v="35"/>
    <x v="35"/>
  </r>
  <r>
    <x v="31"/>
    <x v="23"/>
    <x v="48"/>
    <x v="2"/>
    <x v="24"/>
    <x v="47"/>
    <x v="47"/>
    <x v="47"/>
    <x v="47"/>
    <x v="0"/>
    <x v="909"/>
    <x v="944"/>
    <x v="738"/>
    <x v="400"/>
    <x v="69"/>
    <x v="818"/>
    <x v="231"/>
    <x v="5"/>
    <x v="150"/>
    <x v="1"/>
    <x v="11"/>
    <x v="348"/>
    <x v="405"/>
    <x v="0"/>
    <x v="0"/>
    <x v="6"/>
    <x v="1"/>
    <x v="24"/>
    <x v="24"/>
  </r>
  <r>
    <x v="31"/>
    <x v="33"/>
    <x v="50"/>
    <x v="2"/>
    <x v="34"/>
    <x v="48"/>
    <x v="48"/>
    <x v="48"/>
    <x v="48"/>
    <x v="0"/>
    <x v="910"/>
    <x v="945"/>
    <x v="739"/>
    <x v="425"/>
    <x v="120"/>
    <x v="819"/>
    <x v="241"/>
    <x v="9"/>
    <x v="62"/>
    <x v="38"/>
    <x v="5"/>
    <x v="349"/>
    <x v="372"/>
    <x v="0"/>
    <x v="0"/>
    <x v="23"/>
    <x v="16"/>
    <x v="34"/>
    <x v="34"/>
  </r>
  <r>
    <x v="31"/>
    <x v="30"/>
    <x v="51"/>
    <x v="2"/>
    <x v="31"/>
    <x v="49"/>
    <x v="49"/>
    <x v="49"/>
    <x v="49"/>
    <x v="0"/>
    <x v="911"/>
    <x v="946"/>
    <x v="229"/>
    <x v="380"/>
    <x v="136"/>
    <x v="820"/>
    <x v="227"/>
    <x v="0"/>
    <x v="104"/>
    <x v="37"/>
    <x v="1"/>
    <x v="310"/>
    <x v="328"/>
    <x v="0"/>
    <x v="0"/>
    <x v="0"/>
    <x v="1"/>
    <x v="31"/>
    <x v="31"/>
  </r>
  <r>
    <x v="31"/>
    <x v="38"/>
    <x v="53"/>
    <x v="2"/>
    <x v="29"/>
    <x v="50"/>
    <x v="50"/>
    <x v="50"/>
    <x v="50"/>
    <x v="0"/>
    <x v="912"/>
    <x v="947"/>
    <x v="740"/>
    <x v="142"/>
    <x v="135"/>
    <x v="821"/>
    <x v="89"/>
    <x v="0"/>
    <x v="4"/>
    <x v="4"/>
    <x v="1"/>
    <x v="350"/>
    <x v="149"/>
    <x v="0"/>
    <x v="0"/>
    <x v="2"/>
    <x v="1"/>
    <x v="29"/>
    <x v="29"/>
  </r>
  <r>
    <x v="32"/>
    <x v="3"/>
    <x v="4"/>
    <x v="1"/>
    <x v="3"/>
    <x v="4"/>
    <x v="4"/>
    <x v="4"/>
    <x v="4"/>
    <x v="0"/>
    <x v="913"/>
    <x v="948"/>
    <x v="149"/>
    <x v="158"/>
    <x v="9"/>
    <x v="822"/>
    <x v="31"/>
    <x v="1"/>
    <x v="88"/>
    <x v="17"/>
    <x v="1"/>
    <x v="127"/>
    <x v="431"/>
    <x v="0"/>
    <x v="0"/>
    <x v="7"/>
    <x v="1"/>
    <x v="3"/>
    <x v="3"/>
  </r>
  <r>
    <x v="32"/>
    <x v="42"/>
    <x v="58"/>
    <x v="1"/>
    <x v="39"/>
    <x v="55"/>
    <x v="55"/>
    <x v="55"/>
    <x v="55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39"/>
    <x v="39"/>
  </r>
  <r>
    <x v="32"/>
    <x v="6"/>
    <x v="8"/>
    <x v="2"/>
    <x v="6"/>
    <x v="8"/>
    <x v="8"/>
    <x v="8"/>
    <x v="8"/>
    <x v="0"/>
    <x v="914"/>
    <x v="949"/>
    <x v="13"/>
    <x v="426"/>
    <x v="19"/>
    <x v="823"/>
    <x v="197"/>
    <x v="0"/>
    <x v="51"/>
    <x v="66"/>
    <x v="2"/>
    <x v="216"/>
    <x v="140"/>
    <x v="0"/>
    <x v="0"/>
    <x v="20"/>
    <x v="1"/>
    <x v="6"/>
    <x v="6"/>
  </r>
  <r>
    <x v="32"/>
    <x v="7"/>
    <x v="9"/>
    <x v="1"/>
    <x v="7"/>
    <x v="9"/>
    <x v="9"/>
    <x v="9"/>
    <x v="9"/>
    <x v="0"/>
    <x v="511"/>
    <x v="950"/>
    <x v="741"/>
    <x v="304"/>
    <x v="76"/>
    <x v="824"/>
    <x v="197"/>
    <x v="2"/>
    <x v="104"/>
    <x v="53"/>
    <x v="5"/>
    <x v="196"/>
    <x v="289"/>
    <x v="0"/>
    <x v="0"/>
    <x v="7"/>
    <x v="0"/>
    <x v="7"/>
    <x v="7"/>
  </r>
  <r>
    <x v="32"/>
    <x v="11"/>
    <x v="13"/>
    <x v="1"/>
    <x v="11"/>
    <x v="13"/>
    <x v="13"/>
    <x v="13"/>
    <x v="13"/>
    <x v="0"/>
    <x v="147"/>
    <x v="951"/>
    <x v="742"/>
    <x v="329"/>
    <x v="42"/>
    <x v="557"/>
    <x v="90"/>
    <x v="4"/>
    <x v="51"/>
    <x v="36"/>
    <x v="4"/>
    <x v="39"/>
    <x v="432"/>
    <x v="0"/>
    <x v="0"/>
    <x v="7"/>
    <x v="1"/>
    <x v="11"/>
    <x v="11"/>
  </r>
  <r>
    <x v="32"/>
    <x v="12"/>
    <x v="15"/>
    <x v="1"/>
    <x v="12"/>
    <x v="15"/>
    <x v="15"/>
    <x v="15"/>
    <x v="15"/>
    <x v="0"/>
    <x v="915"/>
    <x v="952"/>
    <x v="743"/>
    <x v="196"/>
    <x v="21"/>
    <x v="682"/>
    <x v="51"/>
    <x v="1"/>
    <x v="42"/>
    <x v="14"/>
    <x v="4"/>
    <x v="206"/>
    <x v="433"/>
    <x v="0"/>
    <x v="0"/>
    <x v="6"/>
    <x v="14"/>
    <x v="12"/>
    <x v="12"/>
  </r>
  <r>
    <x v="32"/>
    <x v="12"/>
    <x v="17"/>
    <x v="2"/>
    <x v="12"/>
    <x v="17"/>
    <x v="17"/>
    <x v="17"/>
    <x v="17"/>
    <x v="0"/>
    <x v="916"/>
    <x v="953"/>
    <x v="744"/>
    <x v="71"/>
    <x v="109"/>
    <x v="545"/>
    <x v="242"/>
    <x v="4"/>
    <x v="151"/>
    <x v="9"/>
    <x v="11"/>
    <x v="351"/>
    <x v="18"/>
    <x v="0"/>
    <x v="0"/>
    <x v="5"/>
    <x v="33"/>
    <x v="12"/>
    <x v="12"/>
  </r>
  <r>
    <x v="32"/>
    <x v="11"/>
    <x v="18"/>
    <x v="2"/>
    <x v="11"/>
    <x v="18"/>
    <x v="18"/>
    <x v="18"/>
    <x v="18"/>
    <x v="0"/>
    <x v="464"/>
    <x v="954"/>
    <x v="745"/>
    <x v="147"/>
    <x v="47"/>
    <x v="825"/>
    <x v="36"/>
    <x v="0"/>
    <x v="50"/>
    <x v="10"/>
    <x v="2"/>
    <x v="44"/>
    <x v="257"/>
    <x v="0"/>
    <x v="0"/>
    <x v="7"/>
    <x v="1"/>
    <x v="11"/>
    <x v="11"/>
  </r>
  <r>
    <x v="32"/>
    <x v="7"/>
    <x v="20"/>
    <x v="2"/>
    <x v="7"/>
    <x v="20"/>
    <x v="20"/>
    <x v="20"/>
    <x v="20"/>
    <x v="0"/>
    <x v="917"/>
    <x v="955"/>
    <x v="746"/>
    <x v="169"/>
    <x v="34"/>
    <x v="354"/>
    <x v="194"/>
    <x v="4"/>
    <x v="143"/>
    <x v="25"/>
    <x v="12"/>
    <x v="352"/>
    <x v="376"/>
    <x v="0"/>
    <x v="0"/>
    <x v="12"/>
    <x v="1"/>
    <x v="7"/>
    <x v="7"/>
  </r>
  <r>
    <x v="32"/>
    <x v="14"/>
    <x v="23"/>
    <x v="1"/>
    <x v="16"/>
    <x v="23"/>
    <x v="23"/>
    <x v="23"/>
    <x v="23"/>
    <x v="0"/>
    <x v="918"/>
    <x v="956"/>
    <x v="498"/>
    <x v="271"/>
    <x v="41"/>
    <x v="826"/>
    <x v="12"/>
    <x v="0"/>
    <x v="3"/>
    <x v="8"/>
    <x v="2"/>
    <x v="56"/>
    <x v="434"/>
    <x v="0"/>
    <x v="0"/>
    <x v="18"/>
    <x v="1"/>
    <x v="16"/>
    <x v="16"/>
  </r>
  <r>
    <x v="32"/>
    <x v="16"/>
    <x v="24"/>
    <x v="1"/>
    <x v="17"/>
    <x v="24"/>
    <x v="24"/>
    <x v="24"/>
    <x v="24"/>
    <x v="0"/>
    <x v="919"/>
    <x v="957"/>
    <x v="747"/>
    <x v="427"/>
    <x v="24"/>
    <x v="52"/>
    <x v="121"/>
    <x v="0"/>
    <x v="51"/>
    <x v="80"/>
    <x v="1"/>
    <x v="353"/>
    <x v="167"/>
    <x v="0"/>
    <x v="0"/>
    <x v="7"/>
    <x v="1"/>
    <x v="17"/>
    <x v="17"/>
  </r>
  <r>
    <x v="32"/>
    <x v="18"/>
    <x v="26"/>
    <x v="1"/>
    <x v="19"/>
    <x v="26"/>
    <x v="26"/>
    <x v="26"/>
    <x v="26"/>
    <x v="0"/>
    <x v="920"/>
    <x v="958"/>
    <x v="748"/>
    <x v="428"/>
    <x v="50"/>
    <x v="827"/>
    <x v="124"/>
    <x v="0"/>
    <x v="46"/>
    <x v="0"/>
    <x v="4"/>
    <x v="67"/>
    <x v="408"/>
    <x v="0"/>
    <x v="0"/>
    <x v="0"/>
    <x v="1"/>
    <x v="19"/>
    <x v="19"/>
  </r>
  <r>
    <x v="32"/>
    <x v="20"/>
    <x v="28"/>
    <x v="1"/>
    <x v="21"/>
    <x v="28"/>
    <x v="28"/>
    <x v="28"/>
    <x v="28"/>
    <x v="0"/>
    <x v="921"/>
    <x v="959"/>
    <x v="580"/>
    <x v="259"/>
    <x v="34"/>
    <x v="828"/>
    <x v="104"/>
    <x v="0"/>
    <x v="29"/>
    <x v="42"/>
    <x v="4"/>
    <x v="207"/>
    <x v="252"/>
    <x v="0"/>
    <x v="0"/>
    <x v="2"/>
    <x v="3"/>
    <x v="21"/>
    <x v="21"/>
  </r>
  <r>
    <x v="32"/>
    <x v="18"/>
    <x v="29"/>
    <x v="2"/>
    <x v="19"/>
    <x v="29"/>
    <x v="29"/>
    <x v="29"/>
    <x v="29"/>
    <x v="0"/>
    <x v="922"/>
    <x v="960"/>
    <x v="41"/>
    <x v="216"/>
    <x v="63"/>
    <x v="829"/>
    <x v="46"/>
    <x v="1"/>
    <x v="35"/>
    <x v="32"/>
    <x v="4"/>
    <x v="212"/>
    <x v="107"/>
    <x v="0"/>
    <x v="0"/>
    <x v="7"/>
    <x v="1"/>
    <x v="19"/>
    <x v="19"/>
  </r>
  <r>
    <x v="32"/>
    <x v="16"/>
    <x v="30"/>
    <x v="2"/>
    <x v="17"/>
    <x v="30"/>
    <x v="30"/>
    <x v="30"/>
    <x v="30"/>
    <x v="0"/>
    <x v="923"/>
    <x v="961"/>
    <x v="749"/>
    <x v="356"/>
    <x v="4"/>
    <x v="830"/>
    <x v="171"/>
    <x v="1"/>
    <x v="87"/>
    <x v="38"/>
    <x v="1"/>
    <x v="134"/>
    <x v="247"/>
    <x v="0"/>
    <x v="0"/>
    <x v="7"/>
    <x v="1"/>
    <x v="17"/>
    <x v="17"/>
  </r>
  <r>
    <x v="32"/>
    <x v="21"/>
    <x v="31"/>
    <x v="1"/>
    <x v="22"/>
    <x v="31"/>
    <x v="31"/>
    <x v="31"/>
    <x v="3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2"/>
    <x v="22"/>
  </r>
  <r>
    <x v="32"/>
    <x v="23"/>
    <x v="33"/>
    <x v="1"/>
    <x v="24"/>
    <x v="33"/>
    <x v="33"/>
    <x v="33"/>
    <x v="33"/>
    <x v="0"/>
    <x v="41"/>
    <x v="962"/>
    <x v="750"/>
    <x v="244"/>
    <x v="101"/>
    <x v="831"/>
    <x v="148"/>
    <x v="2"/>
    <x v="90"/>
    <x v="75"/>
    <x v="2"/>
    <x v="88"/>
    <x v="254"/>
    <x v="0"/>
    <x v="0"/>
    <x v="18"/>
    <x v="1"/>
    <x v="24"/>
    <x v="24"/>
  </r>
  <r>
    <x v="32"/>
    <x v="24"/>
    <x v="34"/>
    <x v="1"/>
    <x v="25"/>
    <x v="34"/>
    <x v="34"/>
    <x v="34"/>
    <x v="34"/>
    <x v="0"/>
    <x v="924"/>
    <x v="963"/>
    <x v="751"/>
    <x v="289"/>
    <x v="76"/>
    <x v="380"/>
    <x v="46"/>
    <x v="3"/>
    <x v="84"/>
    <x v="27"/>
    <x v="1"/>
    <x v="75"/>
    <x v="435"/>
    <x v="0"/>
    <x v="0"/>
    <x v="2"/>
    <x v="1"/>
    <x v="25"/>
    <x v="25"/>
  </r>
  <r>
    <x v="32"/>
    <x v="25"/>
    <x v="35"/>
    <x v="1"/>
    <x v="26"/>
    <x v="35"/>
    <x v="35"/>
    <x v="35"/>
    <x v="35"/>
    <x v="0"/>
    <x v="925"/>
    <x v="964"/>
    <x v="281"/>
    <x v="369"/>
    <x v="34"/>
    <x v="832"/>
    <x v="55"/>
    <x v="1"/>
    <x v="67"/>
    <x v="4"/>
    <x v="1"/>
    <x v="12"/>
    <x v="156"/>
    <x v="0"/>
    <x v="0"/>
    <x v="12"/>
    <x v="1"/>
    <x v="26"/>
    <x v="26"/>
  </r>
  <r>
    <x v="32"/>
    <x v="0"/>
    <x v="36"/>
    <x v="2"/>
    <x v="0"/>
    <x v="36"/>
    <x v="36"/>
    <x v="36"/>
    <x v="36"/>
    <x v="0"/>
    <x v="926"/>
    <x v="965"/>
    <x v="520"/>
    <x v="322"/>
    <x v="137"/>
    <x v="833"/>
    <x v="77"/>
    <x v="1"/>
    <x v="45"/>
    <x v="27"/>
    <x v="4"/>
    <x v="1"/>
    <x v="35"/>
    <x v="0"/>
    <x v="0"/>
    <x v="7"/>
    <x v="0"/>
    <x v="0"/>
    <x v="0"/>
  </r>
  <r>
    <x v="32"/>
    <x v="21"/>
    <x v="37"/>
    <x v="2"/>
    <x v="22"/>
    <x v="37"/>
    <x v="37"/>
    <x v="37"/>
    <x v="37"/>
    <x v="0"/>
    <x v="927"/>
    <x v="966"/>
    <x v="618"/>
    <x v="333"/>
    <x v="33"/>
    <x v="834"/>
    <x v="138"/>
    <x v="4"/>
    <x v="26"/>
    <x v="71"/>
    <x v="3"/>
    <x v="265"/>
    <x v="436"/>
    <x v="0"/>
    <x v="0"/>
    <x v="11"/>
    <x v="0"/>
    <x v="22"/>
    <x v="22"/>
  </r>
  <r>
    <x v="32"/>
    <x v="26"/>
    <x v="38"/>
    <x v="1"/>
    <x v="27"/>
    <x v="38"/>
    <x v="38"/>
    <x v="38"/>
    <x v="38"/>
    <x v="0"/>
    <x v="928"/>
    <x v="967"/>
    <x v="270"/>
    <x v="429"/>
    <x v="51"/>
    <x v="835"/>
    <x v="104"/>
    <x v="1"/>
    <x v="4"/>
    <x v="15"/>
    <x v="1"/>
    <x v="323"/>
    <x v="184"/>
    <x v="0"/>
    <x v="0"/>
    <x v="7"/>
    <x v="1"/>
    <x v="27"/>
    <x v="27"/>
  </r>
  <r>
    <x v="32"/>
    <x v="27"/>
    <x v="39"/>
    <x v="1"/>
    <x v="28"/>
    <x v="39"/>
    <x v="39"/>
    <x v="39"/>
    <x v="39"/>
    <x v="0"/>
    <x v="929"/>
    <x v="968"/>
    <x v="752"/>
    <x v="325"/>
    <x v="126"/>
    <x v="836"/>
    <x v="243"/>
    <x v="1"/>
    <x v="152"/>
    <x v="85"/>
    <x v="2"/>
    <x v="295"/>
    <x v="437"/>
    <x v="0"/>
    <x v="0"/>
    <x v="1"/>
    <x v="34"/>
    <x v="28"/>
    <x v="28"/>
  </r>
  <r>
    <x v="32"/>
    <x v="28"/>
    <x v="40"/>
    <x v="1"/>
    <x v="29"/>
    <x v="40"/>
    <x v="40"/>
    <x v="40"/>
    <x v="40"/>
    <x v="0"/>
    <x v="930"/>
    <x v="969"/>
    <x v="753"/>
    <x v="430"/>
    <x v="19"/>
    <x v="728"/>
    <x v="80"/>
    <x v="0"/>
    <x v="46"/>
    <x v="17"/>
    <x v="2"/>
    <x v="354"/>
    <x v="438"/>
    <x v="0"/>
    <x v="0"/>
    <x v="0"/>
    <x v="1"/>
    <x v="29"/>
    <x v="29"/>
  </r>
  <r>
    <x v="32"/>
    <x v="29"/>
    <x v="41"/>
    <x v="1"/>
    <x v="30"/>
    <x v="41"/>
    <x v="41"/>
    <x v="41"/>
    <x v="41"/>
    <x v="0"/>
    <x v="25"/>
    <x v="970"/>
    <x v="551"/>
    <x v="431"/>
    <x v="38"/>
    <x v="837"/>
    <x v="9"/>
    <x v="0"/>
    <x v="0"/>
    <x v="14"/>
    <x v="4"/>
    <x v="183"/>
    <x v="212"/>
    <x v="0"/>
    <x v="0"/>
    <x v="0"/>
    <x v="1"/>
    <x v="30"/>
    <x v="30"/>
  </r>
  <r>
    <x v="32"/>
    <x v="30"/>
    <x v="42"/>
    <x v="1"/>
    <x v="31"/>
    <x v="42"/>
    <x v="42"/>
    <x v="42"/>
    <x v="42"/>
    <x v="0"/>
    <x v="931"/>
    <x v="971"/>
    <x v="754"/>
    <x v="355"/>
    <x v="6"/>
    <x v="330"/>
    <x v="102"/>
    <x v="0"/>
    <x v="21"/>
    <x v="2"/>
    <x v="2"/>
    <x v="121"/>
    <x v="216"/>
    <x v="0"/>
    <x v="0"/>
    <x v="0"/>
    <x v="15"/>
    <x v="31"/>
    <x v="31"/>
  </r>
  <r>
    <x v="32"/>
    <x v="31"/>
    <x v="43"/>
    <x v="1"/>
    <x v="32"/>
    <x v="43"/>
    <x v="43"/>
    <x v="43"/>
    <x v="43"/>
    <x v="0"/>
    <x v="932"/>
    <x v="972"/>
    <x v="755"/>
    <x v="306"/>
    <x v="59"/>
    <x v="838"/>
    <x v="37"/>
    <x v="0"/>
    <x v="55"/>
    <x v="17"/>
    <x v="5"/>
    <x v="347"/>
    <x v="439"/>
    <x v="0"/>
    <x v="0"/>
    <x v="12"/>
    <x v="16"/>
    <x v="32"/>
    <x v="32"/>
  </r>
  <r>
    <x v="32"/>
    <x v="32"/>
    <x v="44"/>
    <x v="1"/>
    <x v="33"/>
    <x v="44"/>
    <x v="44"/>
    <x v="44"/>
    <x v="44"/>
    <x v="0"/>
    <x v="933"/>
    <x v="973"/>
    <x v="175"/>
    <x v="432"/>
    <x v="51"/>
    <x v="839"/>
    <x v="46"/>
    <x v="1"/>
    <x v="122"/>
    <x v="60"/>
    <x v="6"/>
    <x v="336"/>
    <x v="362"/>
    <x v="0"/>
    <x v="0"/>
    <x v="1"/>
    <x v="1"/>
    <x v="33"/>
    <x v="33"/>
  </r>
  <r>
    <x v="32"/>
    <x v="33"/>
    <x v="45"/>
    <x v="1"/>
    <x v="34"/>
    <x v="45"/>
    <x v="45"/>
    <x v="45"/>
    <x v="45"/>
    <x v="0"/>
    <x v="934"/>
    <x v="974"/>
    <x v="756"/>
    <x v="433"/>
    <x v="134"/>
    <x v="840"/>
    <x v="244"/>
    <x v="5"/>
    <x v="90"/>
    <x v="55"/>
    <x v="7"/>
    <x v="318"/>
    <x v="164"/>
    <x v="0"/>
    <x v="0"/>
    <x v="20"/>
    <x v="0"/>
    <x v="34"/>
    <x v="34"/>
  </r>
  <r>
    <x v="32"/>
    <x v="34"/>
    <x v="46"/>
    <x v="1"/>
    <x v="35"/>
    <x v="46"/>
    <x v="46"/>
    <x v="46"/>
    <x v="46"/>
    <x v="0"/>
    <x v="935"/>
    <x v="975"/>
    <x v="757"/>
    <x v="268"/>
    <x v="43"/>
    <x v="841"/>
    <x v="105"/>
    <x v="1"/>
    <x v="20"/>
    <x v="9"/>
    <x v="2"/>
    <x v="106"/>
    <x v="281"/>
    <x v="0"/>
    <x v="0"/>
    <x v="0"/>
    <x v="1"/>
    <x v="35"/>
    <x v="35"/>
  </r>
  <r>
    <x v="32"/>
    <x v="23"/>
    <x v="48"/>
    <x v="2"/>
    <x v="24"/>
    <x v="47"/>
    <x v="47"/>
    <x v="47"/>
    <x v="47"/>
    <x v="0"/>
    <x v="936"/>
    <x v="976"/>
    <x v="758"/>
    <x v="434"/>
    <x v="41"/>
    <x v="842"/>
    <x v="245"/>
    <x v="4"/>
    <x v="80"/>
    <x v="56"/>
    <x v="6"/>
    <x v="355"/>
    <x v="440"/>
    <x v="0"/>
    <x v="0"/>
    <x v="3"/>
    <x v="1"/>
    <x v="24"/>
    <x v="24"/>
  </r>
  <r>
    <x v="32"/>
    <x v="33"/>
    <x v="50"/>
    <x v="2"/>
    <x v="34"/>
    <x v="48"/>
    <x v="48"/>
    <x v="48"/>
    <x v="48"/>
    <x v="0"/>
    <x v="937"/>
    <x v="977"/>
    <x v="759"/>
    <x v="435"/>
    <x v="120"/>
    <x v="843"/>
    <x v="246"/>
    <x v="7"/>
    <x v="8"/>
    <x v="58"/>
    <x v="1"/>
    <x v="356"/>
    <x v="413"/>
    <x v="0"/>
    <x v="0"/>
    <x v="20"/>
    <x v="1"/>
    <x v="34"/>
    <x v="34"/>
  </r>
  <r>
    <x v="32"/>
    <x v="30"/>
    <x v="51"/>
    <x v="2"/>
    <x v="31"/>
    <x v="49"/>
    <x v="49"/>
    <x v="49"/>
    <x v="49"/>
    <x v="0"/>
    <x v="938"/>
    <x v="978"/>
    <x v="760"/>
    <x v="210"/>
    <x v="136"/>
    <x v="844"/>
    <x v="44"/>
    <x v="0"/>
    <x v="85"/>
    <x v="4"/>
    <x v="2"/>
    <x v="162"/>
    <x v="58"/>
    <x v="0"/>
    <x v="0"/>
    <x v="0"/>
    <x v="1"/>
    <x v="31"/>
    <x v="31"/>
  </r>
  <r>
    <x v="32"/>
    <x v="38"/>
    <x v="53"/>
    <x v="2"/>
    <x v="29"/>
    <x v="50"/>
    <x v="50"/>
    <x v="50"/>
    <x v="50"/>
    <x v="0"/>
    <x v="939"/>
    <x v="979"/>
    <x v="761"/>
    <x v="39"/>
    <x v="138"/>
    <x v="845"/>
    <x v="201"/>
    <x v="1"/>
    <x v="25"/>
    <x v="22"/>
    <x v="4"/>
    <x v="204"/>
    <x v="250"/>
    <x v="0"/>
    <x v="0"/>
    <x v="7"/>
    <x v="14"/>
    <x v="29"/>
    <x v="29"/>
  </r>
  <r>
    <x v="33"/>
    <x v="1"/>
    <x v="1"/>
    <x v="1"/>
    <x v="1"/>
    <x v="1"/>
    <x v="1"/>
    <x v="1"/>
    <x v="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"/>
    <x v="1"/>
  </r>
  <r>
    <x v="33"/>
    <x v="43"/>
    <x v="59"/>
    <x v="1"/>
    <x v="40"/>
    <x v="56"/>
    <x v="56"/>
    <x v="56"/>
    <x v="56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40"/>
    <x v="40"/>
  </r>
  <r>
    <x v="33"/>
    <x v="3"/>
    <x v="4"/>
    <x v="1"/>
    <x v="3"/>
    <x v="4"/>
    <x v="4"/>
    <x v="4"/>
    <x v="4"/>
    <x v="0"/>
    <x v="940"/>
    <x v="980"/>
    <x v="762"/>
    <x v="205"/>
    <x v="85"/>
    <x v="846"/>
    <x v="36"/>
    <x v="0"/>
    <x v="1"/>
    <x v="2"/>
    <x v="2"/>
    <x v="80"/>
    <x v="118"/>
    <x v="0"/>
    <x v="0"/>
    <x v="13"/>
    <x v="0"/>
    <x v="3"/>
    <x v="3"/>
  </r>
  <r>
    <x v="33"/>
    <x v="42"/>
    <x v="58"/>
    <x v="1"/>
    <x v="39"/>
    <x v="55"/>
    <x v="55"/>
    <x v="55"/>
    <x v="55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39"/>
    <x v="39"/>
  </r>
  <r>
    <x v="33"/>
    <x v="6"/>
    <x v="8"/>
    <x v="2"/>
    <x v="6"/>
    <x v="8"/>
    <x v="8"/>
    <x v="8"/>
    <x v="8"/>
    <x v="0"/>
    <x v="941"/>
    <x v="981"/>
    <x v="114"/>
    <x v="356"/>
    <x v="84"/>
    <x v="847"/>
    <x v="30"/>
    <x v="0"/>
    <x v="59"/>
    <x v="68"/>
    <x v="6"/>
    <x v="9"/>
    <x v="390"/>
    <x v="0"/>
    <x v="0"/>
    <x v="13"/>
    <x v="0"/>
    <x v="6"/>
    <x v="6"/>
  </r>
  <r>
    <x v="33"/>
    <x v="7"/>
    <x v="9"/>
    <x v="1"/>
    <x v="7"/>
    <x v="9"/>
    <x v="9"/>
    <x v="9"/>
    <x v="9"/>
    <x v="0"/>
    <x v="942"/>
    <x v="982"/>
    <x v="763"/>
    <x v="392"/>
    <x v="40"/>
    <x v="848"/>
    <x v="108"/>
    <x v="1"/>
    <x v="26"/>
    <x v="83"/>
    <x v="3"/>
    <x v="319"/>
    <x v="421"/>
    <x v="0"/>
    <x v="0"/>
    <x v="20"/>
    <x v="1"/>
    <x v="7"/>
    <x v="7"/>
  </r>
  <r>
    <x v="33"/>
    <x v="11"/>
    <x v="13"/>
    <x v="1"/>
    <x v="11"/>
    <x v="13"/>
    <x v="13"/>
    <x v="13"/>
    <x v="13"/>
    <x v="0"/>
    <x v="265"/>
    <x v="983"/>
    <x v="543"/>
    <x v="146"/>
    <x v="59"/>
    <x v="633"/>
    <x v="55"/>
    <x v="0"/>
    <x v="34"/>
    <x v="36"/>
    <x v="2"/>
    <x v="203"/>
    <x v="151"/>
    <x v="0"/>
    <x v="0"/>
    <x v="11"/>
    <x v="1"/>
    <x v="11"/>
    <x v="11"/>
  </r>
  <r>
    <x v="33"/>
    <x v="12"/>
    <x v="15"/>
    <x v="1"/>
    <x v="12"/>
    <x v="15"/>
    <x v="15"/>
    <x v="15"/>
    <x v="15"/>
    <x v="0"/>
    <x v="943"/>
    <x v="984"/>
    <x v="8"/>
    <x v="21"/>
    <x v="15"/>
    <x v="849"/>
    <x v="50"/>
    <x v="0"/>
    <x v="48"/>
    <x v="37"/>
    <x v="4"/>
    <x v="173"/>
    <x v="314"/>
    <x v="0"/>
    <x v="0"/>
    <x v="7"/>
    <x v="1"/>
    <x v="12"/>
    <x v="12"/>
  </r>
  <r>
    <x v="33"/>
    <x v="12"/>
    <x v="17"/>
    <x v="2"/>
    <x v="12"/>
    <x v="17"/>
    <x v="17"/>
    <x v="17"/>
    <x v="17"/>
    <x v="0"/>
    <x v="944"/>
    <x v="985"/>
    <x v="764"/>
    <x v="436"/>
    <x v="83"/>
    <x v="850"/>
    <x v="241"/>
    <x v="0"/>
    <x v="153"/>
    <x v="31"/>
    <x v="11"/>
    <x v="357"/>
    <x v="420"/>
    <x v="0"/>
    <x v="0"/>
    <x v="26"/>
    <x v="23"/>
    <x v="12"/>
    <x v="12"/>
  </r>
  <r>
    <x v="33"/>
    <x v="11"/>
    <x v="18"/>
    <x v="2"/>
    <x v="11"/>
    <x v="18"/>
    <x v="18"/>
    <x v="18"/>
    <x v="18"/>
    <x v="0"/>
    <x v="265"/>
    <x v="986"/>
    <x v="765"/>
    <x v="437"/>
    <x v="13"/>
    <x v="851"/>
    <x v="81"/>
    <x v="0"/>
    <x v="85"/>
    <x v="15"/>
    <x v="1"/>
    <x v="153"/>
    <x v="240"/>
    <x v="0"/>
    <x v="0"/>
    <x v="0"/>
    <x v="1"/>
    <x v="11"/>
    <x v="11"/>
  </r>
  <r>
    <x v="33"/>
    <x v="7"/>
    <x v="20"/>
    <x v="2"/>
    <x v="7"/>
    <x v="20"/>
    <x v="20"/>
    <x v="20"/>
    <x v="20"/>
    <x v="0"/>
    <x v="945"/>
    <x v="987"/>
    <x v="766"/>
    <x v="56"/>
    <x v="104"/>
    <x v="852"/>
    <x v="247"/>
    <x v="4"/>
    <x v="154"/>
    <x v="100"/>
    <x v="3"/>
    <x v="358"/>
    <x v="362"/>
    <x v="0"/>
    <x v="0"/>
    <x v="11"/>
    <x v="3"/>
    <x v="7"/>
    <x v="7"/>
  </r>
  <r>
    <x v="33"/>
    <x v="14"/>
    <x v="23"/>
    <x v="1"/>
    <x v="16"/>
    <x v="23"/>
    <x v="23"/>
    <x v="23"/>
    <x v="23"/>
    <x v="0"/>
    <x v="946"/>
    <x v="988"/>
    <x v="767"/>
    <x v="255"/>
    <x v="41"/>
    <x v="369"/>
    <x v="82"/>
    <x v="0"/>
    <x v="98"/>
    <x v="42"/>
    <x v="4"/>
    <x v="0"/>
    <x v="434"/>
    <x v="0"/>
    <x v="0"/>
    <x v="2"/>
    <x v="1"/>
    <x v="16"/>
    <x v="16"/>
  </r>
  <r>
    <x v="33"/>
    <x v="16"/>
    <x v="24"/>
    <x v="1"/>
    <x v="17"/>
    <x v="24"/>
    <x v="24"/>
    <x v="24"/>
    <x v="24"/>
    <x v="0"/>
    <x v="947"/>
    <x v="989"/>
    <x v="768"/>
    <x v="260"/>
    <x v="62"/>
    <x v="357"/>
    <x v="195"/>
    <x v="0"/>
    <x v="9"/>
    <x v="80"/>
    <x v="4"/>
    <x v="138"/>
    <x v="441"/>
    <x v="0"/>
    <x v="0"/>
    <x v="1"/>
    <x v="1"/>
    <x v="17"/>
    <x v="17"/>
  </r>
  <r>
    <x v="33"/>
    <x v="18"/>
    <x v="26"/>
    <x v="1"/>
    <x v="19"/>
    <x v="26"/>
    <x v="26"/>
    <x v="26"/>
    <x v="26"/>
    <x v="0"/>
    <x v="948"/>
    <x v="990"/>
    <x v="769"/>
    <x v="412"/>
    <x v="50"/>
    <x v="690"/>
    <x v="47"/>
    <x v="0"/>
    <x v="77"/>
    <x v="14"/>
    <x v="2"/>
    <x v="155"/>
    <x v="85"/>
    <x v="0"/>
    <x v="0"/>
    <x v="10"/>
    <x v="1"/>
    <x v="19"/>
    <x v="19"/>
  </r>
  <r>
    <x v="33"/>
    <x v="20"/>
    <x v="28"/>
    <x v="1"/>
    <x v="21"/>
    <x v="28"/>
    <x v="28"/>
    <x v="28"/>
    <x v="28"/>
    <x v="0"/>
    <x v="832"/>
    <x v="991"/>
    <x v="344"/>
    <x v="438"/>
    <x v="104"/>
    <x v="853"/>
    <x v="108"/>
    <x v="0"/>
    <x v="27"/>
    <x v="32"/>
    <x v="2"/>
    <x v="347"/>
    <x v="439"/>
    <x v="0"/>
    <x v="0"/>
    <x v="0"/>
    <x v="1"/>
    <x v="21"/>
    <x v="21"/>
  </r>
  <r>
    <x v="33"/>
    <x v="18"/>
    <x v="29"/>
    <x v="2"/>
    <x v="19"/>
    <x v="29"/>
    <x v="29"/>
    <x v="29"/>
    <x v="29"/>
    <x v="0"/>
    <x v="949"/>
    <x v="992"/>
    <x v="679"/>
    <x v="204"/>
    <x v="58"/>
    <x v="854"/>
    <x v="146"/>
    <x v="0"/>
    <x v="29"/>
    <x v="32"/>
    <x v="2"/>
    <x v="359"/>
    <x v="65"/>
    <x v="0"/>
    <x v="0"/>
    <x v="0"/>
    <x v="1"/>
    <x v="19"/>
    <x v="19"/>
  </r>
  <r>
    <x v="33"/>
    <x v="16"/>
    <x v="30"/>
    <x v="2"/>
    <x v="17"/>
    <x v="30"/>
    <x v="30"/>
    <x v="30"/>
    <x v="30"/>
    <x v="0"/>
    <x v="950"/>
    <x v="993"/>
    <x v="54"/>
    <x v="378"/>
    <x v="75"/>
    <x v="855"/>
    <x v="248"/>
    <x v="1"/>
    <x v="22"/>
    <x v="67"/>
    <x v="0"/>
    <x v="275"/>
    <x v="69"/>
    <x v="0"/>
    <x v="0"/>
    <x v="18"/>
    <x v="1"/>
    <x v="17"/>
    <x v="17"/>
  </r>
  <r>
    <x v="33"/>
    <x v="23"/>
    <x v="33"/>
    <x v="1"/>
    <x v="24"/>
    <x v="33"/>
    <x v="33"/>
    <x v="33"/>
    <x v="33"/>
    <x v="0"/>
    <x v="951"/>
    <x v="994"/>
    <x v="770"/>
    <x v="415"/>
    <x v="101"/>
    <x v="856"/>
    <x v="123"/>
    <x v="1"/>
    <x v="71"/>
    <x v="23"/>
    <x v="3"/>
    <x v="289"/>
    <x v="275"/>
    <x v="0"/>
    <x v="0"/>
    <x v="3"/>
    <x v="1"/>
    <x v="24"/>
    <x v="24"/>
  </r>
  <r>
    <x v="33"/>
    <x v="24"/>
    <x v="34"/>
    <x v="1"/>
    <x v="25"/>
    <x v="34"/>
    <x v="34"/>
    <x v="34"/>
    <x v="34"/>
    <x v="0"/>
    <x v="952"/>
    <x v="995"/>
    <x v="771"/>
    <x v="404"/>
    <x v="38"/>
    <x v="43"/>
    <x v="40"/>
    <x v="0"/>
    <x v="59"/>
    <x v="9"/>
    <x v="0"/>
    <x v="323"/>
    <x v="132"/>
    <x v="0"/>
    <x v="0"/>
    <x v="5"/>
    <x v="0"/>
    <x v="25"/>
    <x v="25"/>
  </r>
  <r>
    <x v="33"/>
    <x v="25"/>
    <x v="35"/>
    <x v="1"/>
    <x v="26"/>
    <x v="35"/>
    <x v="35"/>
    <x v="35"/>
    <x v="35"/>
    <x v="0"/>
    <x v="953"/>
    <x v="996"/>
    <x v="772"/>
    <x v="263"/>
    <x v="112"/>
    <x v="276"/>
    <x v="86"/>
    <x v="0"/>
    <x v="68"/>
    <x v="4"/>
    <x v="2"/>
    <x v="137"/>
    <x v="300"/>
    <x v="0"/>
    <x v="0"/>
    <x v="3"/>
    <x v="1"/>
    <x v="26"/>
    <x v="26"/>
  </r>
  <r>
    <x v="33"/>
    <x v="0"/>
    <x v="36"/>
    <x v="2"/>
    <x v="0"/>
    <x v="36"/>
    <x v="36"/>
    <x v="36"/>
    <x v="36"/>
    <x v="0"/>
    <x v="954"/>
    <x v="997"/>
    <x v="773"/>
    <x v="372"/>
    <x v="139"/>
    <x v="857"/>
    <x v="123"/>
    <x v="1"/>
    <x v="72"/>
    <x v="31"/>
    <x v="4"/>
    <x v="42"/>
    <x v="237"/>
    <x v="0"/>
    <x v="0"/>
    <x v="18"/>
    <x v="34"/>
    <x v="0"/>
    <x v="0"/>
  </r>
  <r>
    <x v="33"/>
    <x v="21"/>
    <x v="37"/>
    <x v="2"/>
    <x v="22"/>
    <x v="37"/>
    <x v="37"/>
    <x v="37"/>
    <x v="37"/>
    <x v="0"/>
    <x v="955"/>
    <x v="998"/>
    <x v="774"/>
    <x v="131"/>
    <x v="9"/>
    <x v="180"/>
    <x v="249"/>
    <x v="3"/>
    <x v="85"/>
    <x v="83"/>
    <x v="3"/>
    <x v="225"/>
    <x v="442"/>
    <x v="0"/>
    <x v="0"/>
    <x v="7"/>
    <x v="1"/>
    <x v="22"/>
    <x v="22"/>
  </r>
  <r>
    <x v="33"/>
    <x v="26"/>
    <x v="38"/>
    <x v="1"/>
    <x v="27"/>
    <x v="38"/>
    <x v="38"/>
    <x v="38"/>
    <x v="38"/>
    <x v="0"/>
    <x v="956"/>
    <x v="999"/>
    <x v="775"/>
    <x v="439"/>
    <x v="51"/>
    <x v="858"/>
    <x v="169"/>
    <x v="1"/>
    <x v="90"/>
    <x v="10"/>
    <x v="4"/>
    <x v="114"/>
    <x v="360"/>
    <x v="0"/>
    <x v="0"/>
    <x v="0"/>
    <x v="0"/>
    <x v="27"/>
    <x v="27"/>
  </r>
  <r>
    <x v="33"/>
    <x v="27"/>
    <x v="39"/>
    <x v="1"/>
    <x v="28"/>
    <x v="39"/>
    <x v="39"/>
    <x v="39"/>
    <x v="39"/>
    <x v="0"/>
    <x v="957"/>
    <x v="1000"/>
    <x v="776"/>
    <x v="440"/>
    <x v="118"/>
    <x v="859"/>
    <x v="162"/>
    <x v="1"/>
    <x v="155"/>
    <x v="49"/>
    <x v="4"/>
    <x v="360"/>
    <x v="423"/>
    <x v="0"/>
    <x v="0"/>
    <x v="19"/>
    <x v="35"/>
    <x v="28"/>
    <x v="28"/>
  </r>
  <r>
    <x v="33"/>
    <x v="28"/>
    <x v="40"/>
    <x v="1"/>
    <x v="29"/>
    <x v="40"/>
    <x v="40"/>
    <x v="40"/>
    <x v="40"/>
    <x v="0"/>
    <x v="958"/>
    <x v="971"/>
    <x v="777"/>
    <x v="441"/>
    <x v="56"/>
    <x v="860"/>
    <x v="39"/>
    <x v="0"/>
    <x v="46"/>
    <x v="0"/>
    <x v="2"/>
    <x v="60"/>
    <x v="230"/>
    <x v="0"/>
    <x v="0"/>
    <x v="2"/>
    <x v="1"/>
    <x v="29"/>
    <x v="29"/>
  </r>
  <r>
    <x v="33"/>
    <x v="29"/>
    <x v="41"/>
    <x v="1"/>
    <x v="30"/>
    <x v="41"/>
    <x v="41"/>
    <x v="41"/>
    <x v="41"/>
    <x v="0"/>
    <x v="959"/>
    <x v="1001"/>
    <x v="778"/>
    <x v="442"/>
    <x v="41"/>
    <x v="0"/>
    <x v="104"/>
    <x v="0"/>
    <x v="33"/>
    <x v="14"/>
    <x v="4"/>
    <x v="31"/>
    <x v="188"/>
    <x v="0"/>
    <x v="0"/>
    <x v="7"/>
    <x v="3"/>
    <x v="30"/>
    <x v="30"/>
  </r>
  <r>
    <x v="33"/>
    <x v="30"/>
    <x v="42"/>
    <x v="1"/>
    <x v="31"/>
    <x v="42"/>
    <x v="42"/>
    <x v="42"/>
    <x v="42"/>
    <x v="0"/>
    <x v="960"/>
    <x v="1002"/>
    <x v="710"/>
    <x v="443"/>
    <x v="74"/>
    <x v="861"/>
    <x v="118"/>
    <x v="1"/>
    <x v="98"/>
    <x v="0"/>
    <x v="2"/>
    <x v="150"/>
    <x v="237"/>
    <x v="0"/>
    <x v="0"/>
    <x v="0"/>
    <x v="1"/>
    <x v="31"/>
    <x v="31"/>
  </r>
  <r>
    <x v="33"/>
    <x v="31"/>
    <x v="43"/>
    <x v="1"/>
    <x v="32"/>
    <x v="43"/>
    <x v="43"/>
    <x v="43"/>
    <x v="43"/>
    <x v="0"/>
    <x v="961"/>
    <x v="1003"/>
    <x v="779"/>
    <x v="149"/>
    <x v="39"/>
    <x v="862"/>
    <x v="19"/>
    <x v="0"/>
    <x v="48"/>
    <x v="0"/>
    <x v="4"/>
    <x v="178"/>
    <x v="297"/>
    <x v="0"/>
    <x v="0"/>
    <x v="18"/>
    <x v="16"/>
    <x v="32"/>
    <x v="32"/>
  </r>
  <r>
    <x v="33"/>
    <x v="32"/>
    <x v="44"/>
    <x v="1"/>
    <x v="33"/>
    <x v="44"/>
    <x v="44"/>
    <x v="44"/>
    <x v="44"/>
    <x v="0"/>
    <x v="828"/>
    <x v="1004"/>
    <x v="780"/>
    <x v="299"/>
    <x v="108"/>
    <x v="863"/>
    <x v="9"/>
    <x v="1"/>
    <x v="105"/>
    <x v="33"/>
    <x v="12"/>
    <x v="88"/>
    <x v="414"/>
    <x v="0"/>
    <x v="0"/>
    <x v="1"/>
    <x v="0"/>
    <x v="33"/>
    <x v="33"/>
  </r>
  <r>
    <x v="33"/>
    <x v="33"/>
    <x v="45"/>
    <x v="1"/>
    <x v="34"/>
    <x v="45"/>
    <x v="45"/>
    <x v="45"/>
    <x v="45"/>
    <x v="0"/>
    <x v="962"/>
    <x v="1005"/>
    <x v="781"/>
    <x v="85"/>
    <x v="120"/>
    <x v="864"/>
    <x v="250"/>
    <x v="6"/>
    <x v="10"/>
    <x v="5"/>
    <x v="5"/>
    <x v="223"/>
    <x v="443"/>
    <x v="0"/>
    <x v="0"/>
    <x v="13"/>
    <x v="1"/>
    <x v="34"/>
    <x v="34"/>
  </r>
  <r>
    <x v="33"/>
    <x v="34"/>
    <x v="46"/>
    <x v="1"/>
    <x v="35"/>
    <x v="46"/>
    <x v="46"/>
    <x v="46"/>
    <x v="46"/>
    <x v="0"/>
    <x v="963"/>
    <x v="1006"/>
    <x v="437"/>
    <x v="444"/>
    <x v="16"/>
    <x v="865"/>
    <x v="29"/>
    <x v="1"/>
    <x v="33"/>
    <x v="23"/>
    <x v="2"/>
    <x v="76"/>
    <x v="352"/>
    <x v="0"/>
    <x v="0"/>
    <x v="7"/>
    <x v="1"/>
    <x v="35"/>
    <x v="35"/>
  </r>
  <r>
    <x v="33"/>
    <x v="23"/>
    <x v="48"/>
    <x v="2"/>
    <x v="24"/>
    <x v="47"/>
    <x v="47"/>
    <x v="47"/>
    <x v="47"/>
    <x v="0"/>
    <x v="964"/>
    <x v="1007"/>
    <x v="782"/>
    <x v="221"/>
    <x v="69"/>
    <x v="866"/>
    <x v="251"/>
    <x v="3"/>
    <x v="143"/>
    <x v="43"/>
    <x v="0"/>
    <x v="361"/>
    <x v="391"/>
    <x v="0"/>
    <x v="0"/>
    <x v="8"/>
    <x v="1"/>
    <x v="24"/>
    <x v="24"/>
  </r>
  <r>
    <x v="33"/>
    <x v="33"/>
    <x v="50"/>
    <x v="2"/>
    <x v="34"/>
    <x v="48"/>
    <x v="48"/>
    <x v="48"/>
    <x v="48"/>
    <x v="0"/>
    <x v="965"/>
    <x v="1008"/>
    <x v="783"/>
    <x v="445"/>
    <x v="120"/>
    <x v="867"/>
    <x v="252"/>
    <x v="6"/>
    <x v="84"/>
    <x v="70"/>
    <x v="2"/>
    <x v="362"/>
    <x v="419"/>
    <x v="0"/>
    <x v="0"/>
    <x v="21"/>
    <x v="1"/>
    <x v="34"/>
    <x v="34"/>
  </r>
  <r>
    <x v="33"/>
    <x v="30"/>
    <x v="51"/>
    <x v="2"/>
    <x v="31"/>
    <x v="49"/>
    <x v="49"/>
    <x v="49"/>
    <x v="49"/>
    <x v="0"/>
    <x v="966"/>
    <x v="1009"/>
    <x v="105"/>
    <x v="261"/>
    <x v="12"/>
    <x v="868"/>
    <x v="195"/>
    <x v="0"/>
    <x v="42"/>
    <x v="4"/>
    <x v="4"/>
    <x v="363"/>
    <x v="288"/>
    <x v="0"/>
    <x v="0"/>
    <x v="11"/>
    <x v="2"/>
    <x v="31"/>
    <x v="31"/>
  </r>
  <r>
    <x v="33"/>
    <x v="38"/>
    <x v="53"/>
    <x v="2"/>
    <x v="29"/>
    <x v="50"/>
    <x v="50"/>
    <x v="50"/>
    <x v="50"/>
    <x v="0"/>
    <x v="967"/>
    <x v="1010"/>
    <x v="105"/>
    <x v="226"/>
    <x v="140"/>
    <x v="869"/>
    <x v="15"/>
    <x v="1"/>
    <x v="85"/>
    <x v="37"/>
    <x v="2"/>
    <x v="296"/>
    <x v="253"/>
    <x v="0"/>
    <x v="0"/>
    <x v="2"/>
    <x v="16"/>
    <x v="29"/>
    <x v="29"/>
  </r>
  <r>
    <x v="34"/>
    <x v="1"/>
    <x v="1"/>
    <x v="1"/>
    <x v="1"/>
    <x v="1"/>
    <x v="1"/>
    <x v="1"/>
    <x v="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"/>
    <x v="1"/>
  </r>
  <r>
    <x v="34"/>
    <x v="3"/>
    <x v="4"/>
    <x v="1"/>
    <x v="3"/>
    <x v="4"/>
    <x v="4"/>
    <x v="4"/>
    <x v="4"/>
    <x v="0"/>
    <x v="968"/>
    <x v="1011"/>
    <x v="784"/>
    <x v="141"/>
    <x v="30"/>
    <x v="254"/>
    <x v="69"/>
    <x v="0"/>
    <x v="10"/>
    <x v="0"/>
    <x v="2"/>
    <x v="78"/>
    <x v="444"/>
    <x v="0"/>
    <x v="0"/>
    <x v="2"/>
    <x v="1"/>
    <x v="3"/>
    <x v="3"/>
  </r>
  <r>
    <x v="34"/>
    <x v="42"/>
    <x v="58"/>
    <x v="1"/>
    <x v="39"/>
    <x v="55"/>
    <x v="55"/>
    <x v="55"/>
    <x v="55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39"/>
    <x v="39"/>
  </r>
  <r>
    <x v="34"/>
    <x v="6"/>
    <x v="8"/>
    <x v="2"/>
    <x v="6"/>
    <x v="8"/>
    <x v="8"/>
    <x v="8"/>
    <x v="8"/>
    <x v="0"/>
    <x v="969"/>
    <x v="1012"/>
    <x v="785"/>
    <x v="320"/>
    <x v="74"/>
    <x v="870"/>
    <x v="28"/>
    <x v="0"/>
    <x v="84"/>
    <x v="58"/>
    <x v="1"/>
    <x v="364"/>
    <x v="216"/>
    <x v="0"/>
    <x v="0"/>
    <x v="12"/>
    <x v="0"/>
    <x v="6"/>
    <x v="6"/>
  </r>
  <r>
    <x v="34"/>
    <x v="7"/>
    <x v="9"/>
    <x v="1"/>
    <x v="7"/>
    <x v="9"/>
    <x v="9"/>
    <x v="9"/>
    <x v="9"/>
    <x v="0"/>
    <x v="970"/>
    <x v="1013"/>
    <x v="80"/>
    <x v="251"/>
    <x v="39"/>
    <x v="871"/>
    <x v="197"/>
    <x v="1"/>
    <x v="25"/>
    <x v="40"/>
    <x v="3"/>
    <x v="10"/>
    <x v="113"/>
    <x v="0"/>
    <x v="0"/>
    <x v="18"/>
    <x v="0"/>
    <x v="7"/>
    <x v="7"/>
  </r>
  <r>
    <x v="34"/>
    <x v="11"/>
    <x v="13"/>
    <x v="1"/>
    <x v="11"/>
    <x v="13"/>
    <x v="13"/>
    <x v="13"/>
    <x v="13"/>
    <x v="0"/>
    <x v="766"/>
    <x v="497"/>
    <x v="786"/>
    <x v="16"/>
    <x v="39"/>
    <x v="573"/>
    <x v="38"/>
    <x v="1"/>
    <x v="68"/>
    <x v="32"/>
    <x v="2"/>
    <x v="359"/>
    <x v="190"/>
    <x v="0"/>
    <x v="0"/>
    <x v="18"/>
    <x v="1"/>
    <x v="11"/>
    <x v="11"/>
  </r>
  <r>
    <x v="34"/>
    <x v="12"/>
    <x v="15"/>
    <x v="1"/>
    <x v="12"/>
    <x v="15"/>
    <x v="15"/>
    <x v="15"/>
    <x v="15"/>
    <x v="0"/>
    <x v="971"/>
    <x v="1014"/>
    <x v="787"/>
    <x v="386"/>
    <x v="33"/>
    <x v="322"/>
    <x v="156"/>
    <x v="4"/>
    <x v="100"/>
    <x v="50"/>
    <x v="3"/>
    <x v="363"/>
    <x v="107"/>
    <x v="0"/>
    <x v="0"/>
    <x v="7"/>
    <x v="0"/>
    <x v="12"/>
    <x v="12"/>
  </r>
  <r>
    <x v="34"/>
    <x v="12"/>
    <x v="17"/>
    <x v="2"/>
    <x v="12"/>
    <x v="17"/>
    <x v="17"/>
    <x v="17"/>
    <x v="17"/>
    <x v="0"/>
    <x v="972"/>
    <x v="1015"/>
    <x v="788"/>
    <x v="380"/>
    <x v="28"/>
    <x v="623"/>
    <x v="253"/>
    <x v="1"/>
    <x v="156"/>
    <x v="32"/>
    <x v="11"/>
    <x v="365"/>
    <x v="232"/>
    <x v="0"/>
    <x v="0"/>
    <x v="5"/>
    <x v="6"/>
    <x v="12"/>
    <x v="12"/>
  </r>
  <r>
    <x v="34"/>
    <x v="11"/>
    <x v="18"/>
    <x v="2"/>
    <x v="11"/>
    <x v="18"/>
    <x v="18"/>
    <x v="18"/>
    <x v="18"/>
    <x v="0"/>
    <x v="973"/>
    <x v="256"/>
    <x v="158"/>
    <x v="372"/>
    <x v="53"/>
    <x v="872"/>
    <x v="146"/>
    <x v="0"/>
    <x v="82"/>
    <x v="45"/>
    <x v="1"/>
    <x v="277"/>
    <x v="445"/>
    <x v="0"/>
    <x v="0"/>
    <x v="10"/>
    <x v="1"/>
    <x v="11"/>
    <x v="11"/>
  </r>
  <r>
    <x v="34"/>
    <x v="7"/>
    <x v="20"/>
    <x v="2"/>
    <x v="7"/>
    <x v="20"/>
    <x v="20"/>
    <x v="20"/>
    <x v="20"/>
    <x v="0"/>
    <x v="974"/>
    <x v="1016"/>
    <x v="789"/>
    <x v="19"/>
    <x v="31"/>
    <x v="873"/>
    <x v="254"/>
    <x v="1"/>
    <x v="152"/>
    <x v="101"/>
    <x v="13"/>
    <x v="366"/>
    <x v="376"/>
    <x v="0"/>
    <x v="0"/>
    <x v="21"/>
    <x v="3"/>
    <x v="7"/>
    <x v="7"/>
  </r>
  <r>
    <x v="34"/>
    <x v="15"/>
    <x v="22"/>
    <x v="1"/>
    <x v="15"/>
    <x v="22"/>
    <x v="22"/>
    <x v="22"/>
    <x v="22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5"/>
    <x v="15"/>
  </r>
  <r>
    <x v="34"/>
    <x v="14"/>
    <x v="23"/>
    <x v="1"/>
    <x v="16"/>
    <x v="23"/>
    <x v="23"/>
    <x v="23"/>
    <x v="23"/>
    <x v="0"/>
    <x v="975"/>
    <x v="1017"/>
    <x v="532"/>
    <x v="282"/>
    <x v="69"/>
    <x v="871"/>
    <x v="3"/>
    <x v="0"/>
    <x v="29"/>
    <x v="8"/>
    <x v="2"/>
    <x v="40"/>
    <x v="436"/>
    <x v="0"/>
    <x v="0"/>
    <x v="2"/>
    <x v="0"/>
    <x v="16"/>
    <x v="16"/>
  </r>
  <r>
    <x v="34"/>
    <x v="16"/>
    <x v="24"/>
    <x v="1"/>
    <x v="17"/>
    <x v="24"/>
    <x v="24"/>
    <x v="24"/>
    <x v="24"/>
    <x v="0"/>
    <x v="976"/>
    <x v="1018"/>
    <x v="790"/>
    <x v="390"/>
    <x v="43"/>
    <x v="874"/>
    <x v="195"/>
    <x v="1"/>
    <x v="84"/>
    <x v="83"/>
    <x v="7"/>
    <x v="28"/>
    <x v="428"/>
    <x v="0"/>
    <x v="0"/>
    <x v="6"/>
    <x v="1"/>
    <x v="17"/>
    <x v="17"/>
  </r>
  <r>
    <x v="34"/>
    <x v="18"/>
    <x v="26"/>
    <x v="1"/>
    <x v="19"/>
    <x v="26"/>
    <x v="26"/>
    <x v="26"/>
    <x v="26"/>
    <x v="0"/>
    <x v="977"/>
    <x v="1019"/>
    <x v="326"/>
    <x v="307"/>
    <x v="49"/>
    <x v="378"/>
    <x v="22"/>
    <x v="0"/>
    <x v="77"/>
    <x v="37"/>
    <x v="4"/>
    <x v="155"/>
    <x v="340"/>
    <x v="0"/>
    <x v="0"/>
    <x v="0"/>
    <x v="0"/>
    <x v="19"/>
    <x v="19"/>
  </r>
  <r>
    <x v="34"/>
    <x v="20"/>
    <x v="28"/>
    <x v="1"/>
    <x v="21"/>
    <x v="28"/>
    <x v="28"/>
    <x v="28"/>
    <x v="28"/>
    <x v="0"/>
    <x v="978"/>
    <x v="1020"/>
    <x v="791"/>
    <x v="404"/>
    <x v="34"/>
    <x v="875"/>
    <x v="152"/>
    <x v="0"/>
    <x v="27"/>
    <x v="8"/>
    <x v="3"/>
    <x v="135"/>
    <x v="422"/>
    <x v="0"/>
    <x v="0"/>
    <x v="3"/>
    <x v="3"/>
    <x v="21"/>
    <x v="21"/>
  </r>
  <r>
    <x v="34"/>
    <x v="18"/>
    <x v="29"/>
    <x v="2"/>
    <x v="19"/>
    <x v="29"/>
    <x v="29"/>
    <x v="29"/>
    <x v="29"/>
    <x v="0"/>
    <x v="979"/>
    <x v="1021"/>
    <x v="792"/>
    <x v="422"/>
    <x v="103"/>
    <x v="876"/>
    <x v="146"/>
    <x v="0"/>
    <x v="21"/>
    <x v="4"/>
    <x v="2"/>
    <x v="203"/>
    <x v="181"/>
    <x v="0"/>
    <x v="0"/>
    <x v="0"/>
    <x v="1"/>
    <x v="19"/>
    <x v="19"/>
  </r>
  <r>
    <x v="34"/>
    <x v="16"/>
    <x v="30"/>
    <x v="2"/>
    <x v="17"/>
    <x v="30"/>
    <x v="30"/>
    <x v="30"/>
    <x v="30"/>
    <x v="0"/>
    <x v="980"/>
    <x v="1022"/>
    <x v="145"/>
    <x v="446"/>
    <x v="110"/>
    <x v="877"/>
    <x v="16"/>
    <x v="4"/>
    <x v="50"/>
    <x v="28"/>
    <x v="6"/>
    <x v="367"/>
    <x v="17"/>
    <x v="0"/>
    <x v="0"/>
    <x v="12"/>
    <x v="1"/>
    <x v="17"/>
    <x v="17"/>
  </r>
  <r>
    <x v="34"/>
    <x v="23"/>
    <x v="33"/>
    <x v="1"/>
    <x v="24"/>
    <x v="33"/>
    <x v="33"/>
    <x v="33"/>
    <x v="33"/>
    <x v="0"/>
    <x v="856"/>
    <x v="1023"/>
    <x v="793"/>
    <x v="447"/>
    <x v="101"/>
    <x v="878"/>
    <x v="40"/>
    <x v="4"/>
    <x v="19"/>
    <x v="27"/>
    <x v="2"/>
    <x v="114"/>
    <x v="20"/>
    <x v="0"/>
    <x v="0"/>
    <x v="10"/>
    <x v="1"/>
    <x v="24"/>
    <x v="24"/>
  </r>
  <r>
    <x v="34"/>
    <x v="24"/>
    <x v="34"/>
    <x v="1"/>
    <x v="25"/>
    <x v="34"/>
    <x v="34"/>
    <x v="34"/>
    <x v="34"/>
    <x v="0"/>
    <x v="981"/>
    <x v="1024"/>
    <x v="794"/>
    <x v="327"/>
    <x v="38"/>
    <x v="405"/>
    <x v="188"/>
    <x v="6"/>
    <x v="49"/>
    <x v="9"/>
    <x v="3"/>
    <x v="243"/>
    <x v="446"/>
    <x v="0"/>
    <x v="0"/>
    <x v="12"/>
    <x v="0"/>
    <x v="25"/>
    <x v="25"/>
  </r>
  <r>
    <x v="34"/>
    <x v="25"/>
    <x v="35"/>
    <x v="1"/>
    <x v="26"/>
    <x v="35"/>
    <x v="35"/>
    <x v="35"/>
    <x v="35"/>
    <x v="0"/>
    <x v="982"/>
    <x v="1025"/>
    <x v="99"/>
    <x v="175"/>
    <x v="97"/>
    <x v="879"/>
    <x v="47"/>
    <x v="0"/>
    <x v="19"/>
    <x v="14"/>
    <x v="4"/>
    <x v="183"/>
    <x v="191"/>
    <x v="0"/>
    <x v="0"/>
    <x v="11"/>
    <x v="1"/>
    <x v="26"/>
    <x v="26"/>
  </r>
  <r>
    <x v="34"/>
    <x v="0"/>
    <x v="36"/>
    <x v="2"/>
    <x v="0"/>
    <x v="36"/>
    <x v="36"/>
    <x v="36"/>
    <x v="36"/>
    <x v="0"/>
    <x v="983"/>
    <x v="1026"/>
    <x v="795"/>
    <x v="58"/>
    <x v="141"/>
    <x v="880"/>
    <x v="63"/>
    <x v="1"/>
    <x v="16"/>
    <x v="8"/>
    <x v="0"/>
    <x v="10"/>
    <x v="447"/>
    <x v="0"/>
    <x v="0"/>
    <x v="0"/>
    <x v="0"/>
    <x v="0"/>
    <x v="0"/>
  </r>
  <r>
    <x v="34"/>
    <x v="21"/>
    <x v="37"/>
    <x v="2"/>
    <x v="22"/>
    <x v="37"/>
    <x v="37"/>
    <x v="37"/>
    <x v="37"/>
    <x v="0"/>
    <x v="984"/>
    <x v="1027"/>
    <x v="235"/>
    <x v="156"/>
    <x v="15"/>
    <x v="362"/>
    <x v="131"/>
    <x v="2"/>
    <x v="37"/>
    <x v="47"/>
    <x v="0"/>
    <x v="368"/>
    <x v="445"/>
    <x v="0"/>
    <x v="0"/>
    <x v="35"/>
    <x v="2"/>
    <x v="22"/>
    <x v="22"/>
  </r>
  <r>
    <x v="34"/>
    <x v="26"/>
    <x v="38"/>
    <x v="1"/>
    <x v="27"/>
    <x v="38"/>
    <x v="38"/>
    <x v="38"/>
    <x v="38"/>
    <x v="0"/>
    <x v="985"/>
    <x v="1028"/>
    <x v="540"/>
    <x v="448"/>
    <x v="69"/>
    <x v="265"/>
    <x v="237"/>
    <x v="0"/>
    <x v="4"/>
    <x v="9"/>
    <x v="2"/>
    <x v="152"/>
    <x v="448"/>
    <x v="0"/>
    <x v="0"/>
    <x v="2"/>
    <x v="3"/>
    <x v="27"/>
    <x v="27"/>
  </r>
  <r>
    <x v="34"/>
    <x v="27"/>
    <x v="39"/>
    <x v="1"/>
    <x v="28"/>
    <x v="39"/>
    <x v="39"/>
    <x v="39"/>
    <x v="39"/>
    <x v="0"/>
    <x v="986"/>
    <x v="1029"/>
    <x v="796"/>
    <x v="233"/>
    <x v="123"/>
    <x v="881"/>
    <x v="178"/>
    <x v="1"/>
    <x v="157"/>
    <x v="79"/>
    <x v="0"/>
    <x v="369"/>
    <x v="389"/>
    <x v="0"/>
    <x v="0"/>
    <x v="12"/>
    <x v="22"/>
    <x v="28"/>
    <x v="28"/>
  </r>
  <r>
    <x v="34"/>
    <x v="38"/>
    <x v="40"/>
    <x v="1"/>
    <x v="29"/>
    <x v="40"/>
    <x v="40"/>
    <x v="40"/>
    <x v="40"/>
    <x v="0"/>
    <x v="987"/>
    <x v="1030"/>
    <x v="797"/>
    <x v="449"/>
    <x v="83"/>
    <x v="882"/>
    <x v="80"/>
    <x v="0"/>
    <x v="46"/>
    <x v="2"/>
    <x v="2"/>
    <x v="60"/>
    <x v="189"/>
    <x v="0"/>
    <x v="0"/>
    <x v="0"/>
    <x v="1"/>
    <x v="29"/>
    <x v="29"/>
  </r>
  <r>
    <x v="34"/>
    <x v="29"/>
    <x v="41"/>
    <x v="1"/>
    <x v="30"/>
    <x v="41"/>
    <x v="41"/>
    <x v="41"/>
    <x v="41"/>
    <x v="0"/>
    <x v="988"/>
    <x v="1031"/>
    <x v="798"/>
    <x v="450"/>
    <x v="51"/>
    <x v="488"/>
    <x v="108"/>
    <x v="0"/>
    <x v="27"/>
    <x v="37"/>
    <x v="2"/>
    <x v="147"/>
    <x v="369"/>
    <x v="1"/>
    <x v="1"/>
    <x v="10"/>
    <x v="0"/>
    <x v="30"/>
    <x v="30"/>
  </r>
  <r>
    <x v="34"/>
    <x v="30"/>
    <x v="42"/>
    <x v="1"/>
    <x v="31"/>
    <x v="42"/>
    <x v="42"/>
    <x v="42"/>
    <x v="42"/>
    <x v="0"/>
    <x v="989"/>
    <x v="1032"/>
    <x v="799"/>
    <x v="55"/>
    <x v="33"/>
    <x v="883"/>
    <x v="102"/>
    <x v="4"/>
    <x v="67"/>
    <x v="17"/>
    <x v="4"/>
    <x v="19"/>
    <x v="359"/>
    <x v="0"/>
    <x v="0"/>
    <x v="2"/>
    <x v="8"/>
    <x v="31"/>
    <x v="31"/>
  </r>
  <r>
    <x v="34"/>
    <x v="31"/>
    <x v="43"/>
    <x v="1"/>
    <x v="32"/>
    <x v="43"/>
    <x v="43"/>
    <x v="43"/>
    <x v="43"/>
    <x v="0"/>
    <x v="990"/>
    <x v="1033"/>
    <x v="800"/>
    <x v="451"/>
    <x v="42"/>
    <x v="884"/>
    <x v="36"/>
    <x v="0"/>
    <x v="62"/>
    <x v="0"/>
    <x v="2"/>
    <x v="61"/>
    <x v="216"/>
    <x v="0"/>
    <x v="0"/>
    <x v="11"/>
    <x v="8"/>
    <x v="32"/>
    <x v="32"/>
  </r>
  <r>
    <x v="34"/>
    <x v="32"/>
    <x v="44"/>
    <x v="1"/>
    <x v="33"/>
    <x v="44"/>
    <x v="44"/>
    <x v="44"/>
    <x v="44"/>
    <x v="0"/>
    <x v="991"/>
    <x v="940"/>
    <x v="801"/>
    <x v="432"/>
    <x v="40"/>
    <x v="885"/>
    <x v="15"/>
    <x v="0"/>
    <x v="158"/>
    <x v="68"/>
    <x v="11"/>
    <x v="170"/>
    <x v="419"/>
    <x v="0"/>
    <x v="0"/>
    <x v="8"/>
    <x v="3"/>
    <x v="33"/>
    <x v="33"/>
  </r>
  <r>
    <x v="34"/>
    <x v="33"/>
    <x v="45"/>
    <x v="1"/>
    <x v="34"/>
    <x v="45"/>
    <x v="45"/>
    <x v="45"/>
    <x v="45"/>
    <x v="0"/>
    <x v="992"/>
    <x v="1034"/>
    <x v="802"/>
    <x v="407"/>
    <x v="108"/>
    <x v="812"/>
    <x v="255"/>
    <x v="7"/>
    <x v="68"/>
    <x v="58"/>
    <x v="5"/>
    <x v="28"/>
    <x v="95"/>
    <x v="0"/>
    <x v="0"/>
    <x v="12"/>
    <x v="0"/>
    <x v="34"/>
    <x v="34"/>
  </r>
  <r>
    <x v="34"/>
    <x v="34"/>
    <x v="46"/>
    <x v="1"/>
    <x v="35"/>
    <x v="46"/>
    <x v="46"/>
    <x v="46"/>
    <x v="46"/>
    <x v="0"/>
    <x v="993"/>
    <x v="1035"/>
    <x v="803"/>
    <x v="106"/>
    <x v="46"/>
    <x v="886"/>
    <x v="20"/>
    <x v="0"/>
    <x v="33"/>
    <x v="15"/>
    <x v="1"/>
    <x v="76"/>
    <x v="323"/>
    <x v="0"/>
    <x v="0"/>
    <x v="7"/>
    <x v="0"/>
    <x v="35"/>
    <x v="35"/>
  </r>
  <r>
    <x v="34"/>
    <x v="23"/>
    <x v="48"/>
    <x v="2"/>
    <x v="24"/>
    <x v="47"/>
    <x v="47"/>
    <x v="47"/>
    <x v="47"/>
    <x v="0"/>
    <x v="994"/>
    <x v="1036"/>
    <x v="804"/>
    <x v="452"/>
    <x v="38"/>
    <x v="276"/>
    <x v="256"/>
    <x v="2"/>
    <x v="155"/>
    <x v="7"/>
    <x v="0"/>
    <x v="312"/>
    <x v="449"/>
    <x v="0"/>
    <x v="0"/>
    <x v="2"/>
    <x v="1"/>
    <x v="24"/>
    <x v="24"/>
  </r>
  <r>
    <x v="34"/>
    <x v="33"/>
    <x v="50"/>
    <x v="2"/>
    <x v="34"/>
    <x v="48"/>
    <x v="48"/>
    <x v="48"/>
    <x v="48"/>
    <x v="0"/>
    <x v="837"/>
    <x v="1037"/>
    <x v="805"/>
    <x v="453"/>
    <x v="60"/>
    <x v="887"/>
    <x v="257"/>
    <x v="6"/>
    <x v="22"/>
    <x v="40"/>
    <x v="6"/>
    <x v="370"/>
    <x v="450"/>
    <x v="0"/>
    <x v="0"/>
    <x v="1"/>
    <x v="1"/>
    <x v="34"/>
    <x v="34"/>
  </r>
  <r>
    <x v="34"/>
    <x v="30"/>
    <x v="51"/>
    <x v="2"/>
    <x v="31"/>
    <x v="49"/>
    <x v="49"/>
    <x v="49"/>
    <x v="49"/>
    <x v="0"/>
    <x v="995"/>
    <x v="1038"/>
    <x v="300"/>
    <x v="139"/>
    <x v="103"/>
    <x v="89"/>
    <x v="148"/>
    <x v="0"/>
    <x v="48"/>
    <x v="37"/>
    <x v="4"/>
    <x v="162"/>
    <x v="268"/>
    <x v="0"/>
    <x v="0"/>
    <x v="18"/>
    <x v="18"/>
    <x v="31"/>
    <x v="31"/>
  </r>
  <r>
    <x v="34"/>
    <x v="38"/>
    <x v="53"/>
    <x v="2"/>
    <x v="29"/>
    <x v="50"/>
    <x v="50"/>
    <x v="50"/>
    <x v="50"/>
    <x v="0"/>
    <x v="996"/>
    <x v="731"/>
    <x v="806"/>
    <x v="454"/>
    <x v="142"/>
    <x v="888"/>
    <x v="45"/>
    <x v="0"/>
    <x v="22"/>
    <x v="36"/>
    <x v="1"/>
    <x v="182"/>
    <x v="367"/>
    <x v="0"/>
    <x v="0"/>
    <x v="18"/>
    <x v="16"/>
    <x v="29"/>
    <x v="29"/>
  </r>
  <r>
    <x v="35"/>
    <x v="6"/>
    <x v="60"/>
    <x v="1"/>
    <x v="6"/>
    <x v="57"/>
    <x v="57"/>
    <x v="57"/>
    <x v="57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6"/>
    <x v="6"/>
  </r>
  <r>
    <x v="35"/>
    <x v="3"/>
    <x v="4"/>
    <x v="1"/>
    <x v="3"/>
    <x v="4"/>
    <x v="4"/>
    <x v="4"/>
    <x v="4"/>
    <x v="0"/>
    <x v="997"/>
    <x v="1039"/>
    <x v="203"/>
    <x v="138"/>
    <x v="16"/>
    <x v="90"/>
    <x v="17"/>
    <x v="0"/>
    <x v="78"/>
    <x v="0"/>
    <x v="2"/>
    <x v="187"/>
    <x v="156"/>
    <x v="0"/>
    <x v="0"/>
    <x v="10"/>
    <x v="0"/>
    <x v="3"/>
    <x v="3"/>
  </r>
  <r>
    <x v="35"/>
    <x v="6"/>
    <x v="8"/>
    <x v="2"/>
    <x v="6"/>
    <x v="8"/>
    <x v="8"/>
    <x v="8"/>
    <x v="8"/>
    <x v="0"/>
    <x v="998"/>
    <x v="1040"/>
    <x v="559"/>
    <x v="97"/>
    <x v="83"/>
    <x v="889"/>
    <x v="191"/>
    <x v="1"/>
    <x v="8"/>
    <x v="31"/>
    <x v="1"/>
    <x v="23"/>
    <x v="369"/>
    <x v="0"/>
    <x v="0"/>
    <x v="11"/>
    <x v="3"/>
    <x v="6"/>
    <x v="6"/>
  </r>
  <r>
    <x v="35"/>
    <x v="7"/>
    <x v="9"/>
    <x v="1"/>
    <x v="7"/>
    <x v="9"/>
    <x v="9"/>
    <x v="9"/>
    <x v="9"/>
    <x v="0"/>
    <x v="999"/>
    <x v="1041"/>
    <x v="807"/>
    <x v="198"/>
    <x v="59"/>
    <x v="848"/>
    <x v="91"/>
    <x v="4"/>
    <x v="58"/>
    <x v="45"/>
    <x v="6"/>
    <x v="113"/>
    <x v="37"/>
    <x v="0"/>
    <x v="0"/>
    <x v="0"/>
    <x v="1"/>
    <x v="7"/>
    <x v="7"/>
  </r>
  <r>
    <x v="35"/>
    <x v="11"/>
    <x v="13"/>
    <x v="1"/>
    <x v="11"/>
    <x v="13"/>
    <x v="13"/>
    <x v="13"/>
    <x v="13"/>
    <x v="0"/>
    <x v="1000"/>
    <x v="1042"/>
    <x v="742"/>
    <x v="347"/>
    <x v="59"/>
    <x v="890"/>
    <x v="37"/>
    <x v="0"/>
    <x v="35"/>
    <x v="42"/>
    <x v="4"/>
    <x v="50"/>
    <x v="15"/>
    <x v="0"/>
    <x v="0"/>
    <x v="0"/>
    <x v="1"/>
    <x v="11"/>
    <x v="11"/>
  </r>
  <r>
    <x v="35"/>
    <x v="12"/>
    <x v="15"/>
    <x v="1"/>
    <x v="12"/>
    <x v="15"/>
    <x v="15"/>
    <x v="15"/>
    <x v="15"/>
    <x v="0"/>
    <x v="1001"/>
    <x v="1043"/>
    <x v="140"/>
    <x v="408"/>
    <x v="21"/>
    <x v="439"/>
    <x v="142"/>
    <x v="0"/>
    <x v="63"/>
    <x v="0"/>
    <x v="1"/>
    <x v="342"/>
    <x v="46"/>
    <x v="0"/>
    <x v="0"/>
    <x v="18"/>
    <x v="2"/>
    <x v="12"/>
    <x v="12"/>
  </r>
  <r>
    <x v="35"/>
    <x v="12"/>
    <x v="17"/>
    <x v="2"/>
    <x v="12"/>
    <x v="17"/>
    <x v="17"/>
    <x v="17"/>
    <x v="17"/>
    <x v="0"/>
    <x v="1002"/>
    <x v="1044"/>
    <x v="808"/>
    <x v="4"/>
    <x v="28"/>
    <x v="891"/>
    <x v="258"/>
    <x v="4"/>
    <x v="159"/>
    <x v="32"/>
    <x v="5"/>
    <x v="371"/>
    <x v="219"/>
    <x v="0"/>
    <x v="0"/>
    <x v="27"/>
    <x v="5"/>
    <x v="12"/>
    <x v="12"/>
  </r>
  <r>
    <x v="35"/>
    <x v="11"/>
    <x v="18"/>
    <x v="2"/>
    <x v="11"/>
    <x v="18"/>
    <x v="18"/>
    <x v="18"/>
    <x v="18"/>
    <x v="0"/>
    <x v="1003"/>
    <x v="1045"/>
    <x v="809"/>
    <x v="356"/>
    <x v="80"/>
    <x v="892"/>
    <x v="86"/>
    <x v="1"/>
    <x v="26"/>
    <x v="9"/>
    <x v="4"/>
    <x v="158"/>
    <x v="412"/>
    <x v="0"/>
    <x v="0"/>
    <x v="7"/>
    <x v="1"/>
    <x v="11"/>
    <x v="11"/>
  </r>
  <r>
    <x v="35"/>
    <x v="7"/>
    <x v="20"/>
    <x v="2"/>
    <x v="7"/>
    <x v="20"/>
    <x v="20"/>
    <x v="20"/>
    <x v="20"/>
    <x v="0"/>
    <x v="1004"/>
    <x v="1046"/>
    <x v="810"/>
    <x v="365"/>
    <x v="43"/>
    <x v="774"/>
    <x v="117"/>
    <x v="3"/>
    <x v="69"/>
    <x v="44"/>
    <x v="6"/>
    <x v="325"/>
    <x v="362"/>
    <x v="0"/>
    <x v="0"/>
    <x v="1"/>
    <x v="0"/>
    <x v="7"/>
    <x v="7"/>
  </r>
  <r>
    <x v="35"/>
    <x v="14"/>
    <x v="23"/>
    <x v="1"/>
    <x v="16"/>
    <x v="23"/>
    <x v="23"/>
    <x v="23"/>
    <x v="23"/>
    <x v="0"/>
    <x v="1005"/>
    <x v="1047"/>
    <x v="811"/>
    <x v="93"/>
    <x v="41"/>
    <x v="893"/>
    <x v="118"/>
    <x v="0"/>
    <x v="77"/>
    <x v="17"/>
    <x v="2"/>
    <x v="300"/>
    <x v="257"/>
    <x v="0"/>
    <x v="0"/>
    <x v="2"/>
    <x v="1"/>
    <x v="16"/>
    <x v="16"/>
  </r>
  <r>
    <x v="35"/>
    <x v="16"/>
    <x v="24"/>
    <x v="1"/>
    <x v="17"/>
    <x v="24"/>
    <x v="24"/>
    <x v="24"/>
    <x v="24"/>
    <x v="0"/>
    <x v="1006"/>
    <x v="1048"/>
    <x v="812"/>
    <x v="97"/>
    <x v="71"/>
    <x v="68"/>
    <x v="197"/>
    <x v="0"/>
    <x v="60"/>
    <x v="68"/>
    <x v="4"/>
    <x v="202"/>
    <x v="451"/>
    <x v="0"/>
    <x v="0"/>
    <x v="0"/>
    <x v="1"/>
    <x v="17"/>
    <x v="17"/>
  </r>
  <r>
    <x v="35"/>
    <x v="18"/>
    <x v="26"/>
    <x v="1"/>
    <x v="19"/>
    <x v="26"/>
    <x v="26"/>
    <x v="26"/>
    <x v="26"/>
    <x v="0"/>
    <x v="1007"/>
    <x v="1049"/>
    <x v="184"/>
    <x v="418"/>
    <x v="62"/>
    <x v="394"/>
    <x v="10"/>
    <x v="0"/>
    <x v="46"/>
    <x v="37"/>
    <x v="4"/>
    <x v="128"/>
    <x v="398"/>
    <x v="0"/>
    <x v="0"/>
    <x v="0"/>
    <x v="3"/>
    <x v="19"/>
    <x v="19"/>
  </r>
  <r>
    <x v="35"/>
    <x v="20"/>
    <x v="28"/>
    <x v="1"/>
    <x v="21"/>
    <x v="28"/>
    <x v="28"/>
    <x v="28"/>
    <x v="28"/>
    <x v="0"/>
    <x v="1008"/>
    <x v="1050"/>
    <x v="813"/>
    <x v="181"/>
    <x v="5"/>
    <x v="894"/>
    <x v="9"/>
    <x v="0"/>
    <x v="60"/>
    <x v="51"/>
    <x v="2"/>
    <x v="119"/>
    <x v="430"/>
    <x v="0"/>
    <x v="0"/>
    <x v="2"/>
    <x v="1"/>
    <x v="21"/>
    <x v="21"/>
  </r>
  <r>
    <x v="35"/>
    <x v="18"/>
    <x v="29"/>
    <x v="2"/>
    <x v="19"/>
    <x v="29"/>
    <x v="29"/>
    <x v="29"/>
    <x v="29"/>
    <x v="0"/>
    <x v="1009"/>
    <x v="1051"/>
    <x v="814"/>
    <x v="212"/>
    <x v="20"/>
    <x v="895"/>
    <x v="156"/>
    <x v="0"/>
    <x v="88"/>
    <x v="60"/>
    <x v="2"/>
    <x v="161"/>
    <x v="207"/>
    <x v="0"/>
    <x v="0"/>
    <x v="0"/>
    <x v="1"/>
    <x v="19"/>
    <x v="19"/>
  </r>
  <r>
    <x v="35"/>
    <x v="16"/>
    <x v="30"/>
    <x v="2"/>
    <x v="17"/>
    <x v="30"/>
    <x v="30"/>
    <x v="30"/>
    <x v="30"/>
    <x v="0"/>
    <x v="1010"/>
    <x v="1052"/>
    <x v="815"/>
    <x v="312"/>
    <x v="80"/>
    <x v="18"/>
    <x v="239"/>
    <x v="0"/>
    <x v="41"/>
    <x v="71"/>
    <x v="3"/>
    <x v="99"/>
    <x v="430"/>
    <x v="0"/>
    <x v="0"/>
    <x v="7"/>
    <x v="1"/>
    <x v="17"/>
    <x v="17"/>
  </r>
  <r>
    <x v="35"/>
    <x v="23"/>
    <x v="33"/>
    <x v="1"/>
    <x v="24"/>
    <x v="33"/>
    <x v="33"/>
    <x v="33"/>
    <x v="33"/>
    <x v="0"/>
    <x v="1011"/>
    <x v="1053"/>
    <x v="816"/>
    <x v="455"/>
    <x v="101"/>
    <x v="419"/>
    <x v="75"/>
    <x v="4"/>
    <x v="41"/>
    <x v="58"/>
    <x v="1"/>
    <x v="123"/>
    <x v="179"/>
    <x v="0"/>
    <x v="0"/>
    <x v="11"/>
    <x v="1"/>
    <x v="24"/>
    <x v="24"/>
  </r>
  <r>
    <x v="35"/>
    <x v="24"/>
    <x v="34"/>
    <x v="1"/>
    <x v="25"/>
    <x v="34"/>
    <x v="34"/>
    <x v="34"/>
    <x v="34"/>
    <x v="0"/>
    <x v="1012"/>
    <x v="1054"/>
    <x v="817"/>
    <x v="456"/>
    <x v="59"/>
    <x v="896"/>
    <x v="96"/>
    <x v="1"/>
    <x v="47"/>
    <x v="29"/>
    <x v="6"/>
    <x v="372"/>
    <x v="203"/>
    <x v="0"/>
    <x v="0"/>
    <x v="24"/>
    <x v="1"/>
    <x v="25"/>
    <x v="25"/>
  </r>
  <r>
    <x v="35"/>
    <x v="25"/>
    <x v="35"/>
    <x v="1"/>
    <x v="26"/>
    <x v="35"/>
    <x v="35"/>
    <x v="35"/>
    <x v="35"/>
    <x v="0"/>
    <x v="1013"/>
    <x v="72"/>
    <x v="402"/>
    <x v="248"/>
    <x v="46"/>
    <x v="301"/>
    <x v="22"/>
    <x v="0"/>
    <x v="20"/>
    <x v="36"/>
    <x v="2"/>
    <x v="79"/>
    <x v="269"/>
    <x v="0"/>
    <x v="0"/>
    <x v="1"/>
    <x v="1"/>
    <x v="26"/>
    <x v="26"/>
  </r>
  <r>
    <x v="35"/>
    <x v="0"/>
    <x v="36"/>
    <x v="2"/>
    <x v="0"/>
    <x v="36"/>
    <x v="36"/>
    <x v="36"/>
    <x v="36"/>
    <x v="0"/>
    <x v="1014"/>
    <x v="1055"/>
    <x v="415"/>
    <x v="228"/>
    <x v="143"/>
    <x v="897"/>
    <x v="112"/>
    <x v="0"/>
    <x v="71"/>
    <x v="4"/>
    <x v="3"/>
    <x v="294"/>
    <x v="58"/>
    <x v="0"/>
    <x v="0"/>
    <x v="6"/>
    <x v="0"/>
    <x v="0"/>
    <x v="0"/>
  </r>
  <r>
    <x v="35"/>
    <x v="21"/>
    <x v="37"/>
    <x v="2"/>
    <x v="22"/>
    <x v="37"/>
    <x v="37"/>
    <x v="37"/>
    <x v="37"/>
    <x v="0"/>
    <x v="1015"/>
    <x v="1056"/>
    <x v="818"/>
    <x v="226"/>
    <x v="21"/>
    <x v="70"/>
    <x v="223"/>
    <x v="2"/>
    <x v="78"/>
    <x v="45"/>
    <x v="4"/>
    <x v="66"/>
    <x v="452"/>
    <x v="0"/>
    <x v="0"/>
    <x v="7"/>
    <x v="3"/>
    <x v="22"/>
    <x v="22"/>
  </r>
  <r>
    <x v="35"/>
    <x v="26"/>
    <x v="38"/>
    <x v="1"/>
    <x v="27"/>
    <x v="38"/>
    <x v="38"/>
    <x v="38"/>
    <x v="38"/>
    <x v="0"/>
    <x v="1016"/>
    <x v="1057"/>
    <x v="819"/>
    <x v="426"/>
    <x v="51"/>
    <x v="898"/>
    <x v="9"/>
    <x v="1"/>
    <x v="34"/>
    <x v="60"/>
    <x v="1"/>
    <x v="303"/>
    <x v="284"/>
    <x v="0"/>
    <x v="0"/>
    <x v="2"/>
    <x v="1"/>
    <x v="27"/>
    <x v="27"/>
  </r>
  <r>
    <x v="35"/>
    <x v="27"/>
    <x v="39"/>
    <x v="1"/>
    <x v="28"/>
    <x v="39"/>
    <x v="39"/>
    <x v="39"/>
    <x v="39"/>
    <x v="0"/>
    <x v="1017"/>
    <x v="1058"/>
    <x v="820"/>
    <x v="418"/>
    <x v="116"/>
    <x v="899"/>
    <x v="259"/>
    <x v="1"/>
    <x v="160"/>
    <x v="102"/>
    <x v="12"/>
    <x v="373"/>
    <x v="391"/>
    <x v="0"/>
    <x v="0"/>
    <x v="15"/>
    <x v="36"/>
    <x v="28"/>
    <x v="28"/>
  </r>
  <r>
    <x v="35"/>
    <x v="38"/>
    <x v="40"/>
    <x v="1"/>
    <x v="29"/>
    <x v="40"/>
    <x v="40"/>
    <x v="40"/>
    <x v="40"/>
    <x v="0"/>
    <x v="1018"/>
    <x v="1059"/>
    <x v="821"/>
    <x v="342"/>
    <x v="14"/>
    <x v="515"/>
    <x v="71"/>
    <x v="0"/>
    <x v="64"/>
    <x v="2"/>
    <x v="2"/>
    <x v="41"/>
    <x v="453"/>
    <x v="0"/>
    <x v="0"/>
    <x v="2"/>
    <x v="1"/>
    <x v="29"/>
    <x v="29"/>
  </r>
  <r>
    <x v="35"/>
    <x v="29"/>
    <x v="41"/>
    <x v="1"/>
    <x v="30"/>
    <x v="41"/>
    <x v="41"/>
    <x v="41"/>
    <x v="41"/>
    <x v="0"/>
    <x v="1019"/>
    <x v="1060"/>
    <x v="822"/>
    <x v="395"/>
    <x v="51"/>
    <x v="36"/>
    <x v="104"/>
    <x v="0"/>
    <x v="3"/>
    <x v="0"/>
    <x v="4"/>
    <x v="31"/>
    <x v="79"/>
    <x v="0"/>
    <x v="0"/>
    <x v="18"/>
    <x v="0"/>
    <x v="30"/>
    <x v="30"/>
  </r>
  <r>
    <x v="35"/>
    <x v="30"/>
    <x v="42"/>
    <x v="1"/>
    <x v="31"/>
    <x v="42"/>
    <x v="42"/>
    <x v="42"/>
    <x v="42"/>
    <x v="0"/>
    <x v="1020"/>
    <x v="1061"/>
    <x v="823"/>
    <x v="76"/>
    <x v="56"/>
    <x v="900"/>
    <x v="92"/>
    <x v="0"/>
    <x v="65"/>
    <x v="17"/>
    <x v="2"/>
    <x v="22"/>
    <x v="216"/>
    <x v="0"/>
    <x v="0"/>
    <x v="0"/>
    <x v="1"/>
    <x v="31"/>
    <x v="31"/>
  </r>
  <r>
    <x v="35"/>
    <x v="31"/>
    <x v="43"/>
    <x v="1"/>
    <x v="32"/>
    <x v="43"/>
    <x v="43"/>
    <x v="43"/>
    <x v="43"/>
    <x v="0"/>
    <x v="1021"/>
    <x v="1062"/>
    <x v="824"/>
    <x v="68"/>
    <x v="49"/>
    <x v="535"/>
    <x v="22"/>
    <x v="1"/>
    <x v="105"/>
    <x v="37"/>
    <x v="1"/>
    <x v="342"/>
    <x v="300"/>
    <x v="0"/>
    <x v="0"/>
    <x v="11"/>
    <x v="10"/>
    <x v="32"/>
    <x v="32"/>
  </r>
  <r>
    <x v="35"/>
    <x v="32"/>
    <x v="44"/>
    <x v="1"/>
    <x v="33"/>
    <x v="44"/>
    <x v="44"/>
    <x v="44"/>
    <x v="44"/>
    <x v="0"/>
    <x v="1022"/>
    <x v="1063"/>
    <x v="825"/>
    <x v="333"/>
    <x v="59"/>
    <x v="901"/>
    <x v="85"/>
    <x v="0"/>
    <x v="161"/>
    <x v="29"/>
    <x v="9"/>
    <x v="374"/>
    <x v="454"/>
    <x v="0"/>
    <x v="0"/>
    <x v="21"/>
    <x v="11"/>
    <x v="33"/>
    <x v="33"/>
  </r>
  <r>
    <x v="35"/>
    <x v="33"/>
    <x v="45"/>
    <x v="1"/>
    <x v="34"/>
    <x v="45"/>
    <x v="45"/>
    <x v="45"/>
    <x v="45"/>
    <x v="0"/>
    <x v="1023"/>
    <x v="1064"/>
    <x v="826"/>
    <x v="457"/>
    <x v="116"/>
    <x v="424"/>
    <x v="51"/>
    <x v="4"/>
    <x v="0"/>
    <x v="31"/>
    <x v="5"/>
    <x v="375"/>
    <x v="64"/>
    <x v="0"/>
    <x v="0"/>
    <x v="11"/>
    <x v="1"/>
    <x v="34"/>
    <x v="34"/>
  </r>
  <r>
    <x v="35"/>
    <x v="34"/>
    <x v="46"/>
    <x v="1"/>
    <x v="35"/>
    <x v="46"/>
    <x v="46"/>
    <x v="46"/>
    <x v="46"/>
    <x v="0"/>
    <x v="1024"/>
    <x v="1065"/>
    <x v="827"/>
    <x v="156"/>
    <x v="97"/>
    <x v="902"/>
    <x v="103"/>
    <x v="0"/>
    <x v="77"/>
    <x v="36"/>
    <x v="2"/>
    <x v="242"/>
    <x v="186"/>
    <x v="0"/>
    <x v="0"/>
    <x v="7"/>
    <x v="1"/>
    <x v="35"/>
    <x v="35"/>
  </r>
  <r>
    <x v="35"/>
    <x v="23"/>
    <x v="48"/>
    <x v="2"/>
    <x v="24"/>
    <x v="47"/>
    <x v="47"/>
    <x v="47"/>
    <x v="47"/>
    <x v="0"/>
    <x v="1025"/>
    <x v="1066"/>
    <x v="828"/>
    <x v="458"/>
    <x v="102"/>
    <x v="903"/>
    <x v="260"/>
    <x v="2"/>
    <x v="116"/>
    <x v="90"/>
    <x v="3"/>
    <x v="376"/>
    <x v="419"/>
    <x v="0"/>
    <x v="0"/>
    <x v="13"/>
    <x v="1"/>
    <x v="24"/>
    <x v="24"/>
  </r>
  <r>
    <x v="35"/>
    <x v="33"/>
    <x v="50"/>
    <x v="2"/>
    <x v="34"/>
    <x v="48"/>
    <x v="48"/>
    <x v="48"/>
    <x v="48"/>
    <x v="0"/>
    <x v="1026"/>
    <x v="1067"/>
    <x v="829"/>
    <x v="459"/>
    <x v="40"/>
    <x v="219"/>
    <x v="261"/>
    <x v="6"/>
    <x v="42"/>
    <x v="18"/>
    <x v="6"/>
    <x v="377"/>
    <x v="279"/>
    <x v="0"/>
    <x v="0"/>
    <x v="18"/>
    <x v="0"/>
    <x v="34"/>
    <x v="34"/>
  </r>
  <r>
    <x v="35"/>
    <x v="30"/>
    <x v="51"/>
    <x v="2"/>
    <x v="31"/>
    <x v="49"/>
    <x v="49"/>
    <x v="49"/>
    <x v="49"/>
    <x v="0"/>
    <x v="1027"/>
    <x v="1068"/>
    <x v="718"/>
    <x v="303"/>
    <x v="129"/>
    <x v="904"/>
    <x v="77"/>
    <x v="0"/>
    <x v="22"/>
    <x v="0"/>
    <x v="1"/>
    <x v="277"/>
    <x v="447"/>
    <x v="0"/>
    <x v="0"/>
    <x v="8"/>
    <x v="0"/>
    <x v="31"/>
    <x v="31"/>
  </r>
  <r>
    <x v="35"/>
    <x v="38"/>
    <x v="53"/>
    <x v="2"/>
    <x v="29"/>
    <x v="50"/>
    <x v="50"/>
    <x v="50"/>
    <x v="50"/>
    <x v="0"/>
    <x v="1028"/>
    <x v="249"/>
    <x v="679"/>
    <x v="460"/>
    <x v="144"/>
    <x v="905"/>
    <x v="112"/>
    <x v="0"/>
    <x v="51"/>
    <x v="0"/>
    <x v="4"/>
    <x v="101"/>
    <x v="117"/>
    <x v="0"/>
    <x v="0"/>
    <x v="0"/>
    <x v="1"/>
    <x v="29"/>
    <x v="29"/>
  </r>
  <r>
    <x v="36"/>
    <x v="1"/>
    <x v="1"/>
    <x v="1"/>
    <x v="1"/>
    <x v="1"/>
    <x v="1"/>
    <x v="1"/>
    <x v="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"/>
    <x v="1"/>
  </r>
  <r>
    <x v="36"/>
    <x v="3"/>
    <x v="4"/>
    <x v="1"/>
    <x v="3"/>
    <x v="4"/>
    <x v="4"/>
    <x v="4"/>
    <x v="4"/>
    <x v="0"/>
    <x v="693"/>
    <x v="1069"/>
    <x v="830"/>
    <x v="323"/>
    <x v="22"/>
    <x v="906"/>
    <x v="20"/>
    <x v="0"/>
    <x v="51"/>
    <x v="0"/>
    <x v="1"/>
    <x v="106"/>
    <x v="30"/>
    <x v="0"/>
    <x v="0"/>
    <x v="6"/>
    <x v="0"/>
    <x v="3"/>
    <x v="3"/>
  </r>
  <r>
    <x v="36"/>
    <x v="6"/>
    <x v="8"/>
    <x v="2"/>
    <x v="6"/>
    <x v="8"/>
    <x v="8"/>
    <x v="8"/>
    <x v="8"/>
    <x v="0"/>
    <x v="1029"/>
    <x v="1070"/>
    <x v="229"/>
    <x v="291"/>
    <x v="4"/>
    <x v="907"/>
    <x v="237"/>
    <x v="1"/>
    <x v="41"/>
    <x v="10"/>
    <x v="1"/>
    <x v="75"/>
    <x v="138"/>
    <x v="0"/>
    <x v="0"/>
    <x v="21"/>
    <x v="0"/>
    <x v="6"/>
    <x v="6"/>
  </r>
  <r>
    <x v="36"/>
    <x v="7"/>
    <x v="9"/>
    <x v="1"/>
    <x v="7"/>
    <x v="9"/>
    <x v="9"/>
    <x v="9"/>
    <x v="9"/>
    <x v="0"/>
    <x v="1030"/>
    <x v="1071"/>
    <x v="502"/>
    <x v="394"/>
    <x v="42"/>
    <x v="908"/>
    <x v="68"/>
    <x v="0"/>
    <x v="1"/>
    <x v="15"/>
    <x v="0"/>
    <x v="4"/>
    <x v="30"/>
    <x v="0"/>
    <x v="0"/>
    <x v="10"/>
    <x v="1"/>
    <x v="7"/>
    <x v="7"/>
  </r>
  <r>
    <x v="36"/>
    <x v="11"/>
    <x v="13"/>
    <x v="1"/>
    <x v="11"/>
    <x v="13"/>
    <x v="13"/>
    <x v="13"/>
    <x v="13"/>
    <x v="0"/>
    <x v="1031"/>
    <x v="1072"/>
    <x v="831"/>
    <x v="135"/>
    <x v="42"/>
    <x v="284"/>
    <x v="53"/>
    <x v="0"/>
    <x v="27"/>
    <x v="4"/>
    <x v="4"/>
    <x v="69"/>
    <x v="294"/>
    <x v="0"/>
    <x v="0"/>
    <x v="10"/>
    <x v="1"/>
    <x v="11"/>
    <x v="11"/>
  </r>
  <r>
    <x v="36"/>
    <x v="12"/>
    <x v="15"/>
    <x v="1"/>
    <x v="12"/>
    <x v="15"/>
    <x v="15"/>
    <x v="15"/>
    <x v="15"/>
    <x v="0"/>
    <x v="1032"/>
    <x v="1073"/>
    <x v="228"/>
    <x v="53"/>
    <x v="21"/>
    <x v="909"/>
    <x v="22"/>
    <x v="1"/>
    <x v="68"/>
    <x v="0"/>
    <x v="4"/>
    <x v="207"/>
    <x v="15"/>
    <x v="0"/>
    <x v="0"/>
    <x v="7"/>
    <x v="2"/>
    <x v="12"/>
    <x v="12"/>
  </r>
  <r>
    <x v="36"/>
    <x v="12"/>
    <x v="17"/>
    <x v="2"/>
    <x v="12"/>
    <x v="17"/>
    <x v="17"/>
    <x v="17"/>
    <x v="17"/>
    <x v="0"/>
    <x v="1033"/>
    <x v="1074"/>
    <x v="231"/>
    <x v="37"/>
    <x v="47"/>
    <x v="910"/>
    <x v="233"/>
    <x v="1"/>
    <x v="162"/>
    <x v="9"/>
    <x v="11"/>
    <x v="366"/>
    <x v="422"/>
    <x v="0"/>
    <x v="0"/>
    <x v="18"/>
    <x v="2"/>
    <x v="12"/>
    <x v="12"/>
  </r>
  <r>
    <x v="36"/>
    <x v="11"/>
    <x v="18"/>
    <x v="2"/>
    <x v="11"/>
    <x v="18"/>
    <x v="18"/>
    <x v="18"/>
    <x v="18"/>
    <x v="0"/>
    <x v="1034"/>
    <x v="1075"/>
    <x v="214"/>
    <x v="461"/>
    <x v="75"/>
    <x v="911"/>
    <x v="48"/>
    <x v="0"/>
    <x v="10"/>
    <x v="32"/>
    <x v="2"/>
    <x v="93"/>
    <x v="181"/>
    <x v="0"/>
    <x v="0"/>
    <x v="0"/>
    <x v="1"/>
    <x v="11"/>
    <x v="11"/>
  </r>
  <r>
    <x v="36"/>
    <x v="7"/>
    <x v="20"/>
    <x v="2"/>
    <x v="7"/>
    <x v="20"/>
    <x v="20"/>
    <x v="20"/>
    <x v="20"/>
    <x v="0"/>
    <x v="1035"/>
    <x v="1076"/>
    <x v="832"/>
    <x v="47"/>
    <x v="97"/>
    <x v="644"/>
    <x v="262"/>
    <x v="0"/>
    <x v="74"/>
    <x v="57"/>
    <x v="11"/>
    <x v="378"/>
    <x v="409"/>
    <x v="0"/>
    <x v="0"/>
    <x v="1"/>
    <x v="3"/>
    <x v="7"/>
    <x v="7"/>
  </r>
  <r>
    <x v="36"/>
    <x v="14"/>
    <x v="23"/>
    <x v="1"/>
    <x v="16"/>
    <x v="23"/>
    <x v="23"/>
    <x v="23"/>
    <x v="23"/>
    <x v="0"/>
    <x v="1036"/>
    <x v="1077"/>
    <x v="723"/>
    <x v="385"/>
    <x v="76"/>
    <x v="912"/>
    <x v="3"/>
    <x v="0"/>
    <x v="60"/>
    <x v="50"/>
    <x v="4"/>
    <x v="21"/>
    <x v="277"/>
    <x v="0"/>
    <x v="0"/>
    <x v="10"/>
    <x v="1"/>
    <x v="16"/>
    <x v="16"/>
  </r>
  <r>
    <x v="36"/>
    <x v="16"/>
    <x v="24"/>
    <x v="1"/>
    <x v="17"/>
    <x v="24"/>
    <x v="24"/>
    <x v="24"/>
    <x v="24"/>
    <x v="0"/>
    <x v="1037"/>
    <x v="1078"/>
    <x v="833"/>
    <x v="278"/>
    <x v="133"/>
    <x v="913"/>
    <x v="9"/>
    <x v="0"/>
    <x v="33"/>
    <x v="9"/>
    <x v="4"/>
    <x v="101"/>
    <x v="401"/>
    <x v="0"/>
    <x v="0"/>
    <x v="7"/>
    <x v="1"/>
    <x v="17"/>
    <x v="17"/>
  </r>
  <r>
    <x v="36"/>
    <x v="18"/>
    <x v="26"/>
    <x v="1"/>
    <x v="19"/>
    <x v="26"/>
    <x v="26"/>
    <x v="26"/>
    <x v="26"/>
    <x v="0"/>
    <x v="1038"/>
    <x v="1079"/>
    <x v="300"/>
    <x v="427"/>
    <x v="62"/>
    <x v="914"/>
    <x v="105"/>
    <x v="0"/>
    <x v="2"/>
    <x v="17"/>
    <x v="2"/>
    <x v="22"/>
    <x v="455"/>
    <x v="0"/>
    <x v="0"/>
    <x v="0"/>
    <x v="1"/>
    <x v="19"/>
    <x v="19"/>
  </r>
  <r>
    <x v="36"/>
    <x v="20"/>
    <x v="28"/>
    <x v="1"/>
    <x v="21"/>
    <x v="28"/>
    <x v="28"/>
    <x v="28"/>
    <x v="28"/>
    <x v="0"/>
    <x v="1039"/>
    <x v="1080"/>
    <x v="834"/>
    <x v="117"/>
    <x v="10"/>
    <x v="915"/>
    <x v="48"/>
    <x v="0"/>
    <x v="3"/>
    <x v="22"/>
    <x v="2"/>
    <x v="125"/>
    <x v="246"/>
    <x v="0"/>
    <x v="0"/>
    <x v="0"/>
    <x v="1"/>
    <x v="21"/>
    <x v="21"/>
  </r>
  <r>
    <x v="36"/>
    <x v="18"/>
    <x v="29"/>
    <x v="2"/>
    <x v="19"/>
    <x v="29"/>
    <x v="29"/>
    <x v="29"/>
    <x v="29"/>
    <x v="0"/>
    <x v="1040"/>
    <x v="1081"/>
    <x v="835"/>
    <x v="432"/>
    <x v="58"/>
    <x v="916"/>
    <x v="157"/>
    <x v="4"/>
    <x v="36"/>
    <x v="23"/>
    <x v="2"/>
    <x v="347"/>
    <x v="238"/>
    <x v="0"/>
    <x v="0"/>
    <x v="2"/>
    <x v="0"/>
    <x v="19"/>
    <x v="19"/>
  </r>
  <r>
    <x v="36"/>
    <x v="16"/>
    <x v="30"/>
    <x v="2"/>
    <x v="17"/>
    <x v="30"/>
    <x v="30"/>
    <x v="30"/>
    <x v="30"/>
    <x v="0"/>
    <x v="1041"/>
    <x v="1082"/>
    <x v="468"/>
    <x v="106"/>
    <x v="125"/>
    <x v="917"/>
    <x v="168"/>
    <x v="1"/>
    <x v="71"/>
    <x v="47"/>
    <x v="0"/>
    <x v="63"/>
    <x v="314"/>
    <x v="0"/>
    <x v="0"/>
    <x v="12"/>
    <x v="1"/>
    <x v="17"/>
    <x v="17"/>
  </r>
  <r>
    <x v="36"/>
    <x v="23"/>
    <x v="33"/>
    <x v="1"/>
    <x v="24"/>
    <x v="33"/>
    <x v="33"/>
    <x v="33"/>
    <x v="33"/>
    <x v="0"/>
    <x v="1042"/>
    <x v="1083"/>
    <x v="836"/>
    <x v="462"/>
    <x v="101"/>
    <x v="630"/>
    <x v="88"/>
    <x v="1"/>
    <x v="34"/>
    <x v="15"/>
    <x v="3"/>
    <x v="379"/>
    <x v="273"/>
    <x v="0"/>
    <x v="0"/>
    <x v="1"/>
    <x v="1"/>
    <x v="24"/>
    <x v="24"/>
  </r>
  <r>
    <x v="36"/>
    <x v="24"/>
    <x v="34"/>
    <x v="1"/>
    <x v="25"/>
    <x v="34"/>
    <x v="34"/>
    <x v="34"/>
    <x v="34"/>
    <x v="0"/>
    <x v="1043"/>
    <x v="1084"/>
    <x v="837"/>
    <x v="54"/>
    <x v="62"/>
    <x v="95"/>
    <x v="185"/>
    <x v="4"/>
    <x v="28"/>
    <x v="39"/>
    <x v="3"/>
    <x v="17"/>
    <x v="65"/>
    <x v="0"/>
    <x v="0"/>
    <x v="36"/>
    <x v="0"/>
    <x v="25"/>
    <x v="25"/>
  </r>
  <r>
    <x v="36"/>
    <x v="25"/>
    <x v="35"/>
    <x v="1"/>
    <x v="26"/>
    <x v="35"/>
    <x v="35"/>
    <x v="35"/>
    <x v="35"/>
    <x v="0"/>
    <x v="1044"/>
    <x v="1085"/>
    <x v="838"/>
    <x v="91"/>
    <x v="31"/>
    <x v="918"/>
    <x v="69"/>
    <x v="0"/>
    <x v="3"/>
    <x v="37"/>
    <x v="4"/>
    <x v="14"/>
    <x v="290"/>
    <x v="0"/>
    <x v="0"/>
    <x v="7"/>
    <x v="1"/>
    <x v="26"/>
    <x v="26"/>
  </r>
  <r>
    <x v="36"/>
    <x v="0"/>
    <x v="36"/>
    <x v="2"/>
    <x v="0"/>
    <x v="36"/>
    <x v="36"/>
    <x v="36"/>
    <x v="36"/>
    <x v="0"/>
    <x v="1045"/>
    <x v="1086"/>
    <x v="426"/>
    <x v="24"/>
    <x v="67"/>
    <x v="919"/>
    <x v="19"/>
    <x v="0"/>
    <x v="68"/>
    <x v="4"/>
    <x v="3"/>
    <x v="207"/>
    <x v="156"/>
    <x v="0"/>
    <x v="0"/>
    <x v="7"/>
    <x v="1"/>
    <x v="0"/>
    <x v="0"/>
  </r>
  <r>
    <x v="36"/>
    <x v="21"/>
    <x v="37"/>
    <x v="2"/>
    <x v="22"/>
    <x v="37"/>
    <x v="37"/>
    <x v="37"/>
    <x v="37"/>
    <x v="0"/>
    <x v="1046"/>
    <x v="1087"/>
    <x v="839"/>
    <x v="210"/>
    <x v="35"/>
    <x v="920"/>
    <x v="255"/>
    <x v="1"/>
    <x v="1"/>
    <x v="87"/>
    <x v="2"/>
    <x v="177"/>
    <x v="445"/>
    <x v="0"/>
    <x v="0"/>
    <x v="10"/>
    <x v="1"/>
    <x v="22"/>
    <x v="22"/>
  </r>
  <r>
    <x v="36"/>
    <x v="26"/>
    <x v="38"/>
    <x v="1"/>
    <x v="27"/>
    <x v="38"/>
    <x v="38"/>
    <x v="38"/>
    <x v="38"/>
    <x v="0"/>
    <x v="1047"/>
    <x v="1088"/>
    <x v="347"/>
    <x v="250"/>
    <x v="69"/>
    <x v="812"/>
    <x v="37"/>
    <x v="0"/>
    <x v="78"/>
    <x v="22"/>
    <x v="1"/>
    <x v="183"/>
    <x v="308"/>
    <x v="1"/>
    <x v="11"/>
    <x v="0"/>
    <x v="1"/>
    <x v="27"/>
    <x v="27"/>
  </r>
  <r>
    <x v="36"/>
    <x v="27"/>
    <x v="39"/>
    <x v="1"/>
    <x v="28"/>
    <x v="39"/>
    <x v="39"/>
    <x v="39"/>
    <x v="39"/>
    <x v="0"/>
    <x v="1048"/>
    <x v="1089"/>
    <x v="840"/>
    <x v="385"/>
    <x v="101"/>
    <x v="921"/>
    <x v="263"/>
    <x v="1"/>
    <x v="163"/>
    <x v="103"/>
    <x v="5"/>
    <x v="380"/>
    <x v="454"/>
    <x v="0"/>
    <x v="0"/>
    <x v="23"/>
    <x v="37"/>
    <x v="28"/>
    <x v="28"/>
  </r>
  <r>
    <x v="36"/>
    <x v="38"/>
    <x v="40"/>
    <x v="1"/>
    <x v="29"/>
    <x v="40"/>
    <x v="40"/>
    <x v="40"/>
    <x v="40"/>
    <x v="0"/>
    <x v="1049"/>
    <x v="1090"/>
    <x v="841"/>
    <x v="463"/>
    <x v="35"/>
    <x v="114"/>
    <x v="21"/>
    <x v="0"/>
    <x v="77"/>
    <x v="0"/>
    <x v="2"/>
    <x v="242"/>
    <x v="286"/>
    <x v="0"/>
    <x v="0"/>
    <x v="2"/>
    <x v="1"/>
    <x v="29"/>
    <x v="29"/>
  </r>
  <r>
    <x v="36"/>
    <x v="29"/>
    <x v="41"/>
    <x v="1"/>
    <x v="30"/>
    <x v="41"/>
    <x v="41"/>
    <x v="41"/>
    <x v="41"/>
    <x v="0"/>
    <x v="1050"/>
    <x v="1091"/>
    <x v="43"/>
    <x v="341"/>
    <x v="41"/>
    <x v="390"/>
    <x v="157"/>
    <x v="0"/>
    <x v="13"/>
    <x v="17"/>
    <x v="3"/>
    <x v="139"/>
    <x v="174"/>
    <x v="0"/>
    <x v="0"/>
    <x v="13"/>
    <x v="3"/>
    <x v="30"/>
    <x v="30"/>
  </r>
  <r>
    <x v="36"/>
    <x v="30"/>
    <x v="42"/>
    <x v="1"/>
    <x v="31"/>
    <x v="42"/>
    <x v="42"/>
    <x v="42"/>
    <x v="42"/>
    <x v="0"/>
    <x v="1051"/>
    <x v="1092"/>
    <x v="842"/>
    <x v="319"/>
    <x v="35"/>
    <x v="394"/>
    <x v="82"/>
    <x v="0"/>
    <x v="98"/>
    <x v="0"/>
    <x v="2"/>
    <x v="166"/>
    <x v="16"/>
    <x v="0"/>
    <x v="0"/>
    <x v="18"/>
    <x v="1"/>
    <x v="31"/>
    <x v="31"/>
  </r>
  <r>
    <x v="36"/>
    <x v="31"/>
    <x v="43"/>
    <x v="1"/>
    <x v="32"/>
    <x v="43"/>
    <x v="43"/>
    <x v="43"/>
    <x v="43"/>
    <x v="0"/>
    <x v="1052"/>
    <x v="1093"/>
    <x v="129"/>
    <x v="124"/>
    <x v="24"/>
    <x v="922"/>
    <x v="112"/>
    <x v="1"/>
    <x v="62"/>
    <x v="17"/>
    <x v="1"/>
    <x v="303"/>
    <x v="112"/>
    <x v="0"/>
    <x v="0"/>
    <x v="13"/>
    <x v="2"/>
    <x v="32"/>
    <x v="32"/>
  </r>
  <r>
    <x v="36"/>
    <x v="32"/>
    <x v="44"/>
    <x v="1"/>
    <x v="33"/>
    <x v="44"/>
    <x v="44"/>
    <x v="44"/>
    <x v="44"/>
    <x v="0"/>
    <x v="1029"/>
    <x v="1094"/>
    <x v="404"/>
    <x v="312"/>
    <x v="42"/>
    <x v="316"/>
    <x v="45"/>
    <x v="1"/>
    <x v="135"/>
    <x v="24"/>
    <x v="13"/>
    <x v="27"/>
    <x v="456"/>
    <x v="0"/>
    <x v="0"/>
    <x v="16"/>
    <x v="3"/>
    <x v="33"/>
    <x v="33"/>
  </r>
  <r>
    <x v="36"/>
    <x v="33"/>
    <x v="45"/>
    <x v="1"/>
    <x v="34"/>
    <x v="45"/>
    <x v="45"/>
    <x v="45"/>
    <x v="45"/>
    <x v="0"/>
    <x v="1053"/>
    <x v="1095"/>
    <x v="843"/>
    <x v="332"/>
    <x v="101"/>
    <x v="636"/>
    <x v="9"/>
    <x v="0"/>
    <x v="77"/>
    <x v="23"/>
    <x v="3"/>
    <x v="359"/>
    <x v="395"/>
    <x v="0"/>
    <x v="0"/>
    <x v="7"/>
    <x v="1"/>
    <x v="34"/>
    <x v="34"/>
  </r>
  <r>
    <x v="36"/>
    <x v="34"/>
    <x v="46"/>
    <x v="1"/>
    <x v="35"/>
    <x v="46"/>
    <x v="46"/>
    <x v="46"/>
    <x v="46"/>
    <x v="0"/>
    <x v="1054"/>
    <x v="1096"/>
    <x v="844"/>
    <x v="177"/>
    <x v="5"/>
    <x v="923"/>
    <x v="134"/>
    <x v="0"/>
    <x v="98"/>
    <x v="9"/>
    <x v="2"/>
    <x v="258"/>
    <x v="65"/>
    <x v="0"/>
    <x v="0"/>
    <x v="7"/>
    <x v="1"/>
    <x v="35"/>
    <x v="35"/>
  </r>
  <r>
    <x v="36"/>
    <x v="23"/>
    <x v="48"/>
    <x v="2"/>
    <x v="24"/>
    <x v="47"/>
    <x v="47"/>
    <x v="47"/>
    <x v="47"/>
    <x v="0"/>
    <x v="1055"/>
    <x v="1097"/>
    <x v="845"/>
    <x v="464"/>
    <x v="11"/>
    <x v="924"/>
    <x v="264"/>
    <x v="0"/>
    <x v="79"/>
    <x v="78"/>
    <x v="5"/>
    <x v="381"/>
    <x v="417"/>
    <x v="0"/>
    <x v="0"/>
    <x v="7"/>
    <x v="1"/>
    <x v="24"/>
    <x v="24"/>
  </r>
  <r>
    <x v="36"/>
    <x v="33"/>
    <x v="50"/>
    <x v="2"/>
    <x v="34"/>
    <x v="48"/>
    <x v="48"/>
    <x v="48"/>
    <x v="48"/>
    <x v="0"/>
    <x v="1056"/>
    <x v="1098"/>
    <x v="846"/>
    <x v="465"/>
    <x v="39"/>
    <x v="925"/>
    <x v="265"/>
    <x v="10"/>
    <x v="81"/>
    <x v="69"/>
    <x v="0"/>
    <x v="356"/>
    <x v="456"/>
    <x v="0"/>
    <x v="0"/>
    <x v="18"/>
    <x v="1"/>
    <x v="34"/>
    <x v="34"/>
  </r>
  <r>
    <x v="36"/>
    <x v="30"/>
    <x v="51"/>
    <x v="2"/>
    <x v="31"/>
    <x v="49"/>
    <x v="49"/>
    <x v="49"/>
    <x v="49"/>
    <x v="0"/>
    <x v="1057"/>
    <x v="1099"/>
    <x v="847"/>
    <x v="276"/>
    <x v="145"/>
    <x v="926"/>
    <x v="54"/>
    <x v="1"/>
    <x v="37"/>
    <x v="0"/>
    <x v="4"/>
    <x v="382"/>
    <x v="58"/>
    <x v="0"/>
    <x v="0"/>
    <x v="2"/>
    <x v="1"/>
    <x v="31"/>
    <x v="31"/>
  </r>
  <r>
    <x v="36"/>
    <x v="38"/>
    <x v="53"/>
    <x v="2"/>
    <x v="29"/>
    <x v="50"/>
    <x v="50"/>
    <x v="50"/>
    <x v="50"/>
    <x v="0"/>
    <x v="1058"/>
    <x v="1100"/>
    <x v="848"/>
    <x v="460"/>
    <x v="136"/>
    <x v="79"/>
    <x v="11"/>
    <x v="0"/>
    <x v="29"/>
    <x v="0"/>
    <x v="2"/>
    <x v="155"/>
    <x v="268"/>
    <x v="0"/>
    <x v="0"/>
    <x v="7"/>
    <x v="2"/>
    <x v="29"/>
    <x v="29"/>
  </r>
  <r>
    <x v="37"/>
    <x v="3"/>
    <x v="4"/>
    <x v="1"/>
    <x v="3"/>
    <x v="4"/>
    <x v="4"/>
    <x v="4"/>
    <x v="4"/>
    <x v="0"/>
    <x v="1059"/>
    <x v="1101"/>
    <x v="849"/>
    <x v="337"/>
    <x v="6"/>
    <x v="927"/>
    <x v="4"/>
    <x v="0"/>
    <x v="35"/>
    <x v="17"/>
    <x v="1"/>
    <x v="69"/>
    <x v="403"/>
    <x v="0"/>
    <x v="0"/>
    <x v="13"/>
    <x v="2"/>
    <x v="3"/>
    <x v="3"/>
  </r>
  <r>
    <x v="37"/>
    <x v="6"/>
    <x v="8"/>
    <x v="2"/>
    <x v="6"/>
    <x v="8"/>
    <x v="8"/>
    <x v="8"/>
    <x v="8"/>
    <x v="0"/>
    <x v="1060"/>
    <x v="877"/>
    <x v="850"/>
    <x v="446"/>
    <x v="28"/>
    <x v="299"/>
    <x v="41"/>
    <x v="0"/>
    <x v="33"/>
    <x v="51"/>
    <x v="1"/>
    <x v="56"/>
    <x v="88"/>
    <x v="0"/>
    <x v="0"/>
    <x v="0"/>
    <x v="1"/>
    <x v="6"/>
    <x v="6"/>
  </r>
  <r>
    <x v="37"/>
    <x v="7"/>
    <x v="9"/>
    <x v="1"/>
    <x v="7"/>
    <x v="9"/>
    <x v="9"/>
    <x v="9"/>
    <x v="9"/>
    <x v="0"/>
    <x v="1061"/>
    <x v="1102"/>
    <x v="851"/>
    <x v="272"/>
    <x v="24"/>
    <x v="814"/>
    <x v="47"/>
    <x v="1"/>
    <x v="9"/>
    <x v="11"/>
    <x v="0"/>
    <x v="144"/>
    <x v="94"/>
    <x v="0"/>
    <x v="0"/>
    <x v="6"/>
    <x v="1"/>
    <x v="7"/>
    <x v="7"/>
  </r>
  <r>
    <x v="37"/>
    <x v="11"/>
    <x v="13"/>
    <x v="1"/>
    <x v="11"/>
    <x v="13"/>
    <x v="13"/>
    <x v="13"/>
    <x v="13"/>
    <x v="0"/>
    <x v="1062"/>
    <x v="1103"/>
    <x v="852"/>
    <x v="291"/>
    <x v="24"/>
    <x v="928"/>
    <x v="36"/>
    <x v="4"/>
    <x v="67"/>
    <x v="50"/>
    <x v="4"/>
    <x v="11"/>
    <x v="438"/>
    <x v="0"/>
    <x v="0"/>
    <x v="0"/>
    <x v="1"/>
    <x v="11"/>
    <x v="11"/>
  </r>
  <r>
    <x v="37"/>
    <x v="12"/>
    <x v="15"/>
    <x v="1"/>
    <x v="12"/>
    <x v="15"/>
    <x v="15"/>
    <x v="15"/>
    <x v="15"/>
    <x v="0"/>
    <x v="1063"/>
    <x v="1104"/>
    <x v="853"/>
    <x v="105"/>
    <x v="32"/>
    <x v="201"/>
    <x v="91"/>
    <x v="1"/>
    <x v="41"/>
    <x v="0"/>
    <x v="2"/>
    <x v="30"/>
    <x v="188"/>
    <x v="0"/>
    <x v="0"/>
    <x v="7"/>
    <x v="1"/>
    <x v="12"/>
    <x v="12"/>
  </r>
  <r>
    <x v="37"/>
    <x v="12"/>
    <x v="17"/>
    <x v="2"/>
    <x v="12"/>
    <x v="17"/>
    <x v="17"/>
    <x v="17"/>
    <x v="17"/>
    <x v="0"/>
    <x v="1064"/>
    <x v="1105"/>
    <x v="854"/>
    <x v="466"/>
    <x v="14"/>
    <x v="929"/>
    <x v="193"/>
    <x v="1"/>
    <x v="164"/>
    <x v="27"/>
    <x v="3"/>
    <x v="383"/>
    <x v="233"/>
    <x v="0"/>
    <x v="0"/>
    <x v="25"/>
    <x v="38"/>
    <x v="12"/>
    <x v="12"/>
  </r>
  <r>
    <x v="37"/>
    <x v="11"/>
    <x v="18"/>
    <x v="2"/>
    <x v="11"/>
    <x v="18"/>
    <x v="18"/>
    <x v="18"/>
    <x v="18"/>
    <x v="0"/>
    <x v="1065"/>
    <x v="1106"/>
    <x v="537"/>
    <x v="309"/>
    <x v="47"/>
    <x v="278"/>
    <x v="4"/>
    <x v="1"/>
    <x v="20"/>
    <x v="15"/>
    <x v="1"/>
    <x v="79"/>
    <x v="278"/>
    <x v="0"/>
    <x v="0"/>
    <x v="13"/>
    <x v="1"/>
    <x v="11"/>
    <x v="11"/>
  </r>
  <r>
    <x v="37"/>
    <x v="7"/>
    <x v="20"/>
    <x v="2"/>
    <x v="7"/>
    <x v="20"/>
    <x v="20"/>
    <x v="20"/>
    <x v="20"/>
    <x v="0"/>
    <x v="1066"/>
    <x v="1107"/>
    <x v="855"/>
    <x v="323"/>
    <x v="22"/>
    <x v="148"/>
    <x v="250"/>
    <x v="4"/>
    <x v="75"/>
    <x v="44"/>
    <x v="0"/>
    <x v="279"/>
    <x v="457"/>
    <x v="0"/>
    <x v="0"/>
    <x v="20"/>
    <x v="1"/>
    <x v="7"/>
    <x v="7"/>
  </r>
  <r>
    <x v="37"/>
    <x v="14"/>
    <x v="23"/>
    <x v="1"/>
    <x v="16"/>
    <x v="23"/>
    <x v="23"/>
    <x v="23"/>
    <x v="23"/>
    <x v="0"/>
    <x v="1067"/>
    <x v="1108"/>
    <x v="856"/>
    <x v="467"/>
    <x v="102"/>
    <x v="767"/>
    <x v="23"/>
    <x v="0"/>
    <x v="29"/>
    <x v="8"/>
    <x v="2"/>
    <x v="56"/>
    <x v="427"/>
    <x v="0"/>
    <x v="0"/>
    <x v="11"/>
    <x v="1"/>
    <x v="16"/>
    <x v="16"/>
  </r>
  <r>
    <x v="37"/>
    <x v="16"/>
    <x v="24"/>
    <x v="1"/>
    <x v="17"/>
    <x v="24"/>
    <x v="24"/>
    <x v="24"/>
    <x v="24"/>
    <x v="0"/>
    <x v="1068"/>
    <x v="1109"/>
    <x v="857"/>
    <x v="33"/>
    <x v="34"/>
    <x v="930"/>
    <x v="70"/>
    <x v="0"/>
    <x v="18"/>
    <x v="27"/>
    <x v="2"/>
    <x v="78"/>
    <x v="458"/>
    <x v="0"/>
    <x v="0"/>
    <x v="7"/>
    <x v="1"/>
    <x v="17"/>
    <x v="17"/>
  </r>
  <r>
    <x v="37"/>
    <x v="18"/>
    <x v="26"/>
    <x v="1"/>
    <x v="19"/>
    <x v="26"/>
    <x v="26"/>
    <x v="26"/>
    <x v="26"/>
    <x v="0"/>
    <x v="1069"/>
    <x v="1110"/>
    <x v="208"/>
    <x v="14"/>
    <x v="50"/>
    <x v="308"/>
    <x v="20"/>
    <x v="4"/>
    <x v="66"/>
    <x v="37"/>
    <x v="2"/>
    <x v="213"/>
    <x v="133"/>
    <x v="0"/>
    <x v="0"/>
    <x v="7"/>
    <x v="0"/>
    <x v="19"/>
    <x v="19"/>
  </r>
  <r>
    <x v="37"/>
    <x v="20"/>
    <x v="28"/>
    <x v="1"/>
    <x v="21"/>
    <x v="28"/>
    <x v="28"/>
    <x v="28"/>
    <x v="28"/>
    <x v="0"/>
    <x v="1070"/>
    <x v="1111"/>
    <x v="858"/>
    <x v="197"/>
    <x v="30"/>
    <x v="931"/>
    <x v="31"/>
    <x v="0"/>
    <x v="60"/>
    <x v="14"/>
    <x v="2"/>
    <x v="142"/>
    <x v="213"/>
    <x v="0"/>
    <x v="0"/>
    <x v="2"/>
    <x v="1"/>
    <x v="21"/>
    <x v="21"/>
  </r>
  <r>
    <x v="37"/>
    <x v="18"/>
    <x v="29"/>
    <x v="2"/>
    <x v="19"/>
    <x v="29"/>
    <x v="29"/>
    <x v="29"/>
    <x v="29"/>
    <x v="0"/>
    <x v="1071"/>
    <x v="1112"/>
    <x v="3"/>
    <x v="61"/>
    <x v="119"/>
    <x v="932"/>
    <x v="36"/>
    <x v="0"/>
    <x v="11"/>
    <x v="51"/>
    <x v="2"/>
    <x v="93"/>
    <x v="408"/>
    <x v="0"/>
    <x v="0"/>
    <x v="0"/>
    <x v="1"/>
    <x v="19"/>
    <x v="19"/>
  </r>
  <r>
    <x v="37"/>
    <x v="16"/>
    <x v="30"/>
    <x v="2"/>
    <x v="17"/>
    <x v="30"/>
    <x v="30"/>
    <x v="30"/>
    <x v="30"/>
    <x v="0"/>
    <x v="1072"/>
    <x v="1113"/>
    <x v="859"/>
    <x v="10"/>
    <x v="139"/>
    <x v="933"/>
    <x v="40"/>
    <x v="1"/>
    <x v="20"/>
    <x v="15"/>
    <x v="1"/>
    <x v="294"/>
    <x v="87"/>
    <x v="0"/>
    <x v="0"/>
    <x v="2"/>
    <x v="1"/>
    <x v="17"/>
    <x v="17"/>
  </r>
  <r>
    <x v="37"/>
    <x v="23"/>
    <x v="33"/>
    <x v="1"/>
    <x v="24"/>
    <x v="33"/>
    <x v="33"/>
    <x v="33"/>
    <x v="33"/>
    <x v="0"/>
    <x v="1073"/>
    <x v="1114"/>
    <x v="860"/>
    <x v="352"/>
    <x v="105"/>
    <x v="607"/>
    <x v="54"/>
    <x v="1"/>
    <x v="19"/>
    <x v="10"/>
    <x v="4"/>
    <x v="342"/>
    <x v="260"/>
    <x v="0"/>
    <x v="0"/>
    <x v="12"/>
    <x v="1"/>
    <x v="24"/>
    <x v="24"/>
  </r>
  <r>
    <x v="37"/>
    <x v="24"/>
    <x v="34"/>
    <x v="1"/>
    <x v="25"/>
    <x v="34"/>
    <x v="34"/>
    <x v="34"/>
    <x v="34"/>
    <x v="0"/>
    <x v="1074"/>
    <x v="1115"/>
    <x v="568"/>
    <x v="312"/>
    <x v="10"/>
    <x v="469"/>
    <x v="266"/>
    <x v="5"/>
    <x v="165"/>
    <x v="83"/>
    <x v="5"/>
    <x v="384"/>
    <x v="126"/>
    <x v="0"/>
    <x v="0"/>
    <x v="27"/>
    <x v="0"/>
    <x v="25"/>
    <x v="25"/>
  </r>
  <r>
    <x v="37"/>
    <x v="25"/>
    <x v="35"/>
    <x v="1"/>
    <x v="26"/>
    <x v="35"/>
    <x v="35"/>
    <x v="35"/>
    <x v="35"/>
    <x v="0"/>
    <x v="1075"/>
    <x v="1116"/>
    <x v="199"/>
    <x v="247"/>
    <x v="10"/>
    <x v="934"/>
    <x v="98"/>
    <x v="0"/>
    <x v="29"/>
    <x v="50"/>
    <x v="2"/>
    <x v="142"/>
    <x v="68"/>
    <x v="0"/>
    <x v="0"/>
    <x v="10"/>
    <x v="1"/>
    <x v="26"/>
    <x v="26"/>
  </r>
  <r>
    <x v="37"/>
    <x v="0"/>
    <x v="36"/>
    <x v="2"/>
    <x v="0"/>
    <x v="36"/>
    <x v="36"/>
    <x v="36"/>
    <x v="36"/>
    <x v="0"/>
    <x v="1076"/>
    <x v="1117"/>
    <x v="861"/>
    <x v="387"/>
    <x v="119"/>
    <x v="935"/>
    <x v="104"/>
    <x v="1"/>
    <x v="25"/>
    <x v="37"/>
    <x v="4"/>
    <x v="385"/>
    <x v="87"/>
    <x v="0"/>
    <x v="0"/>
    <x v="10"/>
    <x v="16"/>
    <x v="0"/>
    <x v="0"/>
  </r>
  <r>
    <x v="37"/>
    <x v="21"/>
    <x v="37"/>
    <x v="2"/>
    <x v="22"/>
    <x v="37"/>
    <x v="37"/>
    <x v="37"/>
    <x v="37"/>
    <x v="0"/>
    <x v="1077"/>
    <x v="1118"/>
    <x v="258"/>
    <x v="29"/>
    <x v="21"/>
    <x v="936"/>
    <x v="96"/>
    <x v="0"/>
    <x v="1"/>
    <x v="11"/>
    <x v="1"/>
    <x v="177"/>
    <x v="368"/>
    <x v="0"/>
    <x v="0"/>
    <x v="2"/>
    <x v="1"/>
    <x v="22"/>
    <x v="22"/>
  </r>
  <r>
    <x v="37"/>
    <x v="26"/>
    <x v="38"/>
    <x v="1"/>
    <x v="27"/>
    <x v="38"/>
    <x v="38"/>
    <x v="38"/>
    <x v="38"/>
    <x v="0"/>
    <x v="1078"/>
    <x v="1119"/>
    <x v="614"/>
    <x v="428"/>
    <x v="51"/>
    <x v="937"/>
    <x v="68"/>
    <x v="0"/>
    <x v="0"/>
    <x v="36"/>
    <x v="4"/>
    <x v="76"/>
    <x v="380"/>
    <x v="1"/>
    <x v="12"/>
    <x v="2"/>
    <x v="0"/>
    <x v="27"/>
    <x v="27"/>
  </r>
  <r>
    <x v="37"/>
    <x v="27"/>
    <x v="39"/>
    <x v="1"/>
    <x v="28"/>
    <x v="39"/>
    <x v="39"/>
    <x v="39"/>
    <x v="39"/>
    <x v="0"/>
    <x v="1079"/>
    <x v="1120"/>
    <x v="862"/>
    <x v="393"/>
    <x v="51"/>
    <x v="938"/>
    <x v="267"/>
    <x v="1"/>
    <x v="166"/>
    <x v="1"/>
    <x v="1"/>
    <x v="386"/>
    <x v="459"/>
    <x v="0"/>
    <x v="0"/>
    <x v="27"/>
    <x v="39"/>
    <x v="28"/>
    <x v="28"/>
  </r>
  <r>
    <x v="37"/>
    <x v="38"/>
    <x v="40"/>
    <x v="1"/>
    <x v="29"/>
    <x v="40"/>
    <x v="40"/>
    <x v="40"/>
    <x v="40"/>
    <x v="0"/>
    <x v="1080"/>
    <x v="1121"/>
    <x v="863"/>
    <x v="468"/>
    <x v="74"/>
    <x v="939"/>
    <x v="100"/>
    <x v="0"/>
    <x v="66"/>
    <x v="2"/>
    <x v="2"/>
    <x v="108"/>
    <x v="230"/>
    <x v="0"/>
    <x v="0"/>
    <x v="0"/>
    <x v="1"/>
    <x v="29"/>
    <x v="29"/>
  </r>
  <r>
    <x v="37"/>
    <x v="29"/>
    <x v="41"/>
    <x v="1"/>
    <x v="30"/>
    <x v="41"/>
    <x v="41"/>
    <x v="41"/>
    <x v="41"/>
    <x v="0"/>
    <x v="480"/>
    <x v="1122"/>
    <x v="202"/>
    <x v="469"/>
    <x v="24"/>
    <x v="940"/>
    <x v="104"/>
    <x v="4"/>
    <x v="35"/>
    <x v="37"/>
    <x v="4"/>
    <x v="101"/>
    <x v="286"/>
    <x v="0"/>
    <x v="0"/>
    <x v="13"/>
    <x v="0"/>
    <x v="30"/>
    <x v="30"/>
  </r>
  <r>
    <x v="37"/>
    <x v="30"/>
    <x v="42"/>
    <x v="1"/>
    <x v="31"/>
    <x v="42"/>
    <x v="42"/>
    <x v="42"/>
    <x v="42"/>
    <x v="0"/>
    <x v="1081"/>
    <x v="1123"/>
    <x v="864"/>
    <x v="5"/>
    <x v="74"/>
    <x v="66"/>
    <x v="100"/>
    <x v="0"/>
    <x v="77"/>
    <x v="2"/>
    <x v="2"/>
    <x v="60"/>
    <x v="378"/>
    <x v="0"/>
    <x v="0"/>
    <x v="0"/>
    <x v="8"/>
    <x v="31"/>
    <x v="31"/>
  </r>
  <r>
    <x v="37"/>
    <x v="31"/>
    <x v="43"/>
    <x v="1"/>
    <x v="32"/>
    <x v="43"/>
    <x v="43"/>
    <x v="43"/>
    <x v="43"/>
    <x v="0"/>
    <x v="1082"/>
    <x v="1124"/>
    <x v="787"/>
    <x v="140"/>
    <x v="87"/>
    <x v="562"/>
    <x v="24"/>
    <x v="0"/>
    <x v="26"/>
    <x v="36"/>
    <x v="2"/>
    <x v="119"/>
    <x v="77"/>
    <x v="0"/>
    <x v="0"/>
    <x v="10"/>
    <x v="3"/>
    <x v="32"/>
    <x v="32"/>
  </r>
  <r>
    <x v="37"/>
    <x v="32"/>
    <x v="44"/>
    <x v="1"/>
    <x v="33"/>
    <x v="44"/>
    <x v="44"/>
    <x v="44"/>
    <x v="44"/>
    <x v="0"/>
    <x v="1083"/>
    <x v="1125"/>
    <x v="865"/>
    <x v="202"/>
    <x v="1"/>
    <x v="941"/>
    <x v="156"/>
    <x v="0"/>
    <x v="116"/>
    <x v="45"/>
    <x v="11"/>
    <x v="89"/>
    <x v="427"/>
    <x v="0"/>
    <x v="0"/>
    <x v="6"/>
    <x v="1"/>
    <x v="33"/>
    <x v="33"/>
  </r>
  <r>
    <x v="37"/>
    <x v="33"/>
    <x v="45"/>
    <x v="1"/>
    <x v="34"/>
    <x v="45"/>
    <x v="45"/>
    <x v="45"/>
    <x v="45"/>
    <x v="0"/>
    <x v="1084"/>
    <x v="1126"/>
    <x v="866"/>
    <x v="214"/>
    <x v="108"/>
    <x v="942"/>
    <x v="86"/>
    <x v="2"/>
    <x v="13"/>
    <x v="31"/>
    <x v="6"/>
    <x v="44"/>
    <x v="182"/>
    <x v="0"/>
    <x v="0"/>
    <x v="13"/>
    <x v="1"/>
    <x v="34"/>
    <x v="34"/>
  </r>
  <r>
    <x v="37"/>
    <x v="34"/>
    <x v="46"/>
    <x v="1"/>
    <x v="35"/>
    <x v="46"/>
    <x v="46"/>
    <x v="46"/>
    <x v="46"/>
    <x v="0"/>
    <x v="1085"/>
    <x v="1127"/>
    <x v="867"/>
    <x v="13"/>
    <x v="22"/>
    <x v="842"/>
    <x v="134"/>
    <x v="0"/>
    <x v="33"/>
    <x v="50"/>
    <x v="2"/>
    <x v="95"/>
    <x v="253"/>
    <x v="0"/>
    <x v="0"/>
    <x v="0"/>
    <x v="1"/>
    <x v="35"/>
    <x v="35"/>
  </r>
  <r>
    <x v="37"/>
    <x v="23"/>
    <x v="48"/>
    <x v="2"/>
    <x v="24"/>
    <x v="47"/>
    <x v="47"/>
    <x v="47"/>
    <x v="47"/>
    <x v="0"/>
    <x v="1086"/>
    <x v="1128"/>
    <x v="868"/>
    <x v="214"/>
    <x v="104"/>
    <x v="943"/>
    <x v="268"/>
    <x v="0"/>
    <x v="57"/>
    <x v="18"/>
    <x v="6"/>
    <x v="252"/>
    <x v="258"/>
    <x v="0"/>
    <x v="0"/>
    <x v="2"/>
    <x v="1"/>
    <x v="24"/>
    <x v="24"/>
  </r>
  <r>
    <x v="37"/>
    <x v="33"/>
    <x v="50"/>
    <x v="2"/>
    <x v="34"/>
    <x v="48"/>
    <x v="48"/>
    <x v="48"/>
    <x v="48"/>
    <x v="0"/>
    <x v="1087"/>
    <x v="1129"/>
    <x v="869"/>
    <x v="470"/>
    <x v="133"/>
    <x v="944"/>
    <x v="269"/>
    <x v="2"/>
    <x v="40"/>
    <x v="38"/>
    <x v="4"/>
    <x v="387"/>
    <x v="460"/>
    <x v="0"/>
    <x v="0"/>
    <x v="10"/>
    <x v="16"/>
    <x v="34"/>
    <x v="34"/>
  </r>
  <r>
    <x v="37"/>
    <x v="30"/>
    <x v="51"/>
    <x v="2"/>
    <x v="31"/>
    <x v="49"/>
    <x v="49"/>
    <x v="49"/>
    <x v="49"/>
    <x v="0"/>
    <x v="1088"/>
    <x v="1130"/>
    <x v="870"/>
    <x v="209"/>
    <x v="146"/>
    <x v="945"/>
    <x v="156"/>
    <x v="1"/>
    <x v="15"/>
    <x v="4"/>
    <x v="4"/>
    <x v="319"/>
    <x v="294"/>
    <x v="0"/>
    <x v="0"/>
    <x v="0"/>
    <x v="1"/>
    <x v="31"/>
    <x v="31"/>
  </r>
  <r>
    <x v="37"/>
    <x v="38"/>
    <x v="53"/>
    <x v="2"/>
    <x v="29"/>
    <x v="50"/>
    <x v="50"/>
    <x v="50"/>
    <x v="50"/>
    <x v="0"/>
    <x v="1089"/>
    <x v="1131"/>
    <x v="871"/>
    <x v="351"/>
    <x v="147"/>
    <x v="946"/>
    <x v="157"/>
    <x v="1"/>
    <x v="50"/>
    <x v="36"/>
    <x v="4"/>
    <x v="385"/>
    <x v="98"/>
    <x v="0"/>
    <x v="0"/>
    <x v="13"/>
    <x v="16"/>
    <x v="29"/>
    <x v="29"/>
  </r>
  <r>
    <x v="37"/>
    <x v="44"/>
    <x v="61"/>
    <x v="1"/>
    <x v="41"/>
    <x v="58"/>
    <x v="58"/>
    <x v="58"/>
    <x v="58"/>
    <x v="0"/>
    <x v="1090"/>
    <x v="1132"/>
    <x v="41"/>
    <x v="175"/>
    <x v="39"/>
    <x v="947"/>
    <x v="80"/>
    <x v="0"/>
    <x v="32"/>
    <x v="36"/>
    <x v="2"/>
    <x v="354"/>
    <x v="141"/>
    <x v="0"/>
    <x v="0"/>
    <x v="0"/>
    <x v="1"/>
    <x v="41"/>
    <x v="41"/>
  </r>
  <r>
    <x v="37"/>
    <x v="45"/>
    <x v="62"/>
    <x v="1"/>
    <x v="42"/>
    <x v="59"/>
    <x v="59"/>
    <x v="59"/>
    <x v="59"/>
    <x v="0"/>
    <x v="1091"/>
    <x v="1133"/>
    <x v="684"/>
    <x v="471"/>
    <x v="81"/>
    <x v="948"/>
    <x v="92"/>
    <x v="0"/>
    <x v="33"/>
    <x v="50"/>
    <x v="2"/>
    <x v="226"/>
    <x v="216"/>
    <x v="0"/>
    <x v="0"/>
    <x v="2"/>
    <x v="1"/>
    <x v="42"/>
    <x v="42"/>
  </r>
  <r>
    <x v="38"/>
    <x v="3"/>
    <x v="4"/>
    <x v="1"/>
    <x v="3"/>
    <x v="4"/>
    <x v="4"/>
    <x v="4"/>
    <x v="4"/>
    <x v="0"/>
    <x v="1092"/>
    <x v="1134"/>
    <x v="872"/>
    <x v="114"/>
    <x v="53"/>
    <x v="949"/>
    <x v="68"/>
    <x v="1"/>
    <x v="3"/>
    <x v="0"/>
    <x v="2"/>
    <x v="14"/>
    <x v="317"/>
    <x v="0"/>
    <x v="0"/>
    <x v="7"/>
    <x v="16"/>
    <x v="3"/>
    <x v="3"/>
  </r>
  <r>
    <x v="38"/>
    <x v="6"/>
    <x v="8"/>
    <x v="2"/>
    <x v="6"/>
    <x v="8"/>
    <x v="8"/>
    <x v="8"/>
    <x v="8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6"/>
    <x v="6"/>
  </r>
  <r>
    <x v="38"/>
    <x v="7"/>
    <x v="9"/>
    <x v="1"/>
    <x v="7"/>
    <x v="9"/>
    <x v="9"/>
    <x v="9"/>
    <x v="9"/>
    <x v="0"/>
    <x v="1093"/>
    <x v="1135"/>
    <x v="855"/>
    <x v="472"/>
    <x v="0"/>
    <x v="728"/>
    <x v="81"/>
    <x v="0"/>
    <x v="9"/>
    <x v="45"/>
    <x v="1"/>
    <x v="147"/>
    <x v="211"/>
    <x v="0"/>
    <x v="0"/>
    <x v="2"/>
    <x v="0"/>
    <x v="7"/>
    <x v="7"/>
  </r>
  <r>
    <x v="38"/>
    <x v="11"/>
    <x v="13"/>
    <x v="1"/>
    <x v="11"/>
    <x v="13"/>
    <x v="13"/>
    <x v="13"/>
    <x v="13"/>
    <x v="0"/>
    <x v="1094"/>
    <x v="1136"/>
    <x v="873"/>
    <x v="365"/>
    <x v="23"/>
    <x v="465"/>
    <x v="24"/>
    <x v="0"/>
    <x v="78"/>
    <x v="4"/>
    <x v="4"/>
    <x v="31"/>
    <x v="135"/>
    <x v="0"/>
    <x v="0"/>
    <x v="13"/>
    <x v="0"/>
    <x v="11"/>
    <x v="11"/>
  </r>
  <r>
    <x v="38"/>
    <x v="6"/>
    <x v="14"/>
    <x v="1"/>
    <x v="6"/>
    <x v="14"/>
    <x v="14"/>
    <x v="14"/>
    <x v="14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6"/>
    <x v="6"/>
  </r>
  <r>
    <x v="38"/>
    <x v="12"/>
    <x v="15"/>
    <x v="1"/>
    <x v="12"/>
    <x v="15"/>
    <x v="15"/>
    <x v="15"/>
    <x v="15"/>
    <x v="0"/>
    <x v="1095"/>
    <x v="1137"/>
    <x v="830"/>
    <x v="473"/>
    <x v="32"/>
    <x v="930"/>
    <x v="169"/>
    <x v="0"/>
    <x v="8"/>
    <x v="50"/>
    <x v="1"/>
    <x v="49"/>
    <x v="369"/>
    <x v="0"/>
    <x v="0"/>
    <x v="7"/>
    <x v="1"/>
    <x v="12"/>
    <x v="12"/>
  </r>
  <r>
    <x v="38"/>
    <x v="12"/>
    <x v="17"/>
    <x v="2"/>
    <x v="12"/>
    <x v="17"/>
    <x v="17"/>
    <x v="17"/>
    <x v="17"/>
    <x v="0"/>
    <x v="1096"/>
    <x v="1138"/>
    <x v="874"/>
    <x v="139"/>
    <x v="32"/>
    <x v="950"/>
    <x v="216"/>
    <x v="0"/>
    <x v="167"/>
    <x v="51"/>
    <x v="4"/>
    <x v="349"/>
    <x v="379"/>
    <x v="0"/>
    <x v="0"/>
    <x v="5"/>
    <x v="34"/>
    <x v="12"/>
    <x v="12"/>
  </r>
  <r>
    <x v="38"/>
    <x v="11"/>
    <x v="18"/>
    <x v="2"/>
    <x v="11"/>
    <x v="18"/>
    <x v="18"/>
    <x v="18"/>
    <x v="18"/>
    <x v="0"/>
    <x v="731"/>
    <x v="1139"/>
    <x v="272"/>
    <x v="30"/>
    <x v="25"/>
    <x v="951"/>
    <x v="93"/>
    <x v="1"/>
    <x v="34"/>
    <x v="60"/>
    <x v="4"/>
    <x v="147"/>
    <x v="369"/>
    <x v="0"/>
    <x v="0"/>
    <x v="2"/>
    <x v="1"/>
    <x v="11"/>
    <x v="11"/>
  </r>
  <r>
    <x v="38"/>
    <x v="7"/>
    <x v="20"/>
    <x v="2"/>
    <x v="7"/>
    <x v="20"/>
    <x v="20"/>
    <x v="20"/>
    <x v="20"/>
    <x v="0"/>
    <x v="1097"/>
    <x v="1140"/>
    <x v="72"/>
    <x v="356"/>
    <x v="5"/>
    <x v="952"/>
    <x v="67"/>
    <x v="0"/>
    <x v="17"/>
    <x v="40"/>
    <x v="8"/>
    <x v="275"/>
    <x v="347"/>
    <x v="0"/>
    <x v="0"/>
    <x v="21"/>
    <x v="0"/>
    <x v="7"/>
    <x v="7"/>
  </r>
  <r>
    <x v="38"/>
    <x v="14"/>
    <x v="23"/>
    <x v="1"/>
    <x v="16"/>
    <x v="23"/>
    <x v="23"/>
    <x v="23"/>
    <x v="23"/>
    <x v="0"/>
    <x v="1098"/>
    <x v="971"/>
    <x v="482"/>
    <x v="439"/>
    <x v="59"/>
    <x v="953"/>
    <x v="23"/>
    <x v="1"/>
    <x v="13"/>
    <x v="42"/>
    <x v="2"/>
    <x v="40"/>
    <x v="461"/>
    <x v="0"/>
    <x v="0"/>
    <x v="7"/>
    <x v="1"/>
    <x v="16"/>
    <x v="16"/>
  </r>
  <r>
    <x v="38"/>
    <x v="16"/>
    <x v="24"/>
    <x v="1"/>
    <x v="17"/>
    <x v="24"/>
    <x v="24"/>
    <x v="24"/>
    <x v="24"/>
    <x v="0"/>
    <x v="1099"/>
    <x v="1141"/>
    <x v="65"/>
    <x v="119"/>
    <x v="16"/>
    <x v="517"/>
    <x v="48"/>
    <x v="1"/>
    <x v="46"/>
    <x v="27"/>
    <x v="1"/>
    <x v="125"/>
    <x v="462"/>
    <x v="0"/>
    <x v="0"/>
    <x v="0"/>
    <x v="1"/>
    <x v="17"/>
    <x v="17"/>
  </r>
  <r>
    <x v="38"/>
    <x v="18"/>
    <x v="26"/>
    <x v="1"/>
    <x v="19"/>
    <x v="26"/>
    <x v="26"/>
    <x v="26"/>
    <x v="26"/>
    <x v="0"/>
    <x v="1100"/>
    <x v="1142"/>
    <x v="583"/>
    <x v="294"/>
    <x v="62"/>
    <x v="84"/>
    <x v="105"/>
    <x v="0"/>
    <x v="54"/>
    <x v="37"/>
    <x v="2"/>
    <x v="226"/>
    <x v="166"/>
    <x v="0"/>
    <x v="0"/>
    <x v="0"/>
    <x v="1"/>
    <x v="19"/>
    <x v="19"/>
  </r>
  <r>
    <x v="38"/>
    <x v="20"/>
    <x v="28"/>
    <x v="1"/>
    <x v="21"/>
    <x v="28"/>
    <x v="28"/>
    <x v="28"/>
    <x v="28"/>
    <x v="0"/>
    <x v="1101"/>
    <x v="1143"/>
    <x v="867"/>
    <x v="95"/>
    <x v="10"/>
    <x v="954"/>
    <x v="53"/>
    <x v="0"/>
    <x v="29"/>
    <x v="4"/>
    <x v="4"/>
    <x v="102"/>
    <x v="82"/>
    <x v="0"/>
    <x v="0"/>
    <x v="2"/>
    <x v="3"/>
    <x v="21"/>
    <x v="21"/>
  </r>
  <r>
    <x v="38"/>
    <x v="18"/>
    <x v="29"/>
    <x v="2"/>
    <x v="19"/>
    <x v="29"/>
    <x v="29"/>
    <x v="29"/>
    <x v="29"/>
    <x v="0"/>
    <x v="1102"/>
    <x v="1144"/>
    <x v="844"/>
    <x v="117"/>
    <x v="90"/>
    <x v="955"/>
    <x v="57"/>
    <x v="0"/>
    <x v="21"/>
    <x v="32"/>
    <x v="4"/>
    <x v="58"/>
    <x v="237"/>
    <x v="0"/>
    <x v="0"/>
    <x v="0"/>
    <x v="0"/>
    <x v="19"/>
    <x v="19"/>
  </r>
  <r>
    <x v="38"/>
    <x v="16"/>
    <x v="30"/>
    <x v="2"/>
    <x v="17"/>
    <x v="30"/>
    <x v="30"/>
    <x v="30"/>
    <x v="30"/>
    <x v="0"/>
    <x v="1103"/>
    <x v="1145"/>
    <x v="814"/>
    <x v="406"/>
    <x v="111"/>
    <x v="956"/>
    <x v="57"/>
    <x v="0"/>
    <x v="36"/>
    <x v="75"/>
    <x v="4"/>
    <x v="178"/>
    <x v="447"/>
    <x v="0"/>
    <x v="0"/>
    <x v="2"/>
    <x v="1"/>
    <x v="17"/>
    <x v="17"/>
  </r>
  <r>
    <x v="38"/>
    <x v="21"/>
    <x v="31"/>
    <x v="1"/>
    <x v="22"/>
    <x v="31"/>
    <x v="31"/>
    <x v="31"/>
    <x v="3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2"/>
    <x v="22"/>
  </r>
  <r>
    <x v="38"/>
    <x v="23"/>
    <x v="33"/>
    <x v="1"/>
    <x v="24"/>
    <x v="33"/>
    <x v="33"/>
    <x v="33"/>
    <x v="33"/>
    <x v="0"/>
    <x v="1104"/>
    <x v="1146"/>
    <x v="16"/>
    <x v="203"/>
    <x v="38"/>
    <x v="827"/>
    <x v="162"/>
    <x v="0"/>
    <x v="4"/>
    <x v="75"/>
    <x v="4"/>
    <x v="317"/>
    <x v="314"/>
    <x v="0"/>
    <x v="0"/>
    <x v="10"/>
    <x v="1"/>
    <x v="24"/>
    <x v="24"/>
  </r>
  <r>
    <x v="38"/>
    <x v="24"/>
    <x v="34"/>
    <x v="1"/>
    <x v="25"/>
    <x v="34"/>
    <x v="34"/>
    <x v="34"/>
    <x v="34"/>
    <x v="0"/>
    <x v="1105"/>
    <x v="1147"/>
    <x v="875"/>
    <x v="320"/>
    <x v="55"/>
    <x v="957"/>
    <x v="74"/>
    <x v="3"/>
    <x v="6"/>
    <x v="53"/>
    <x v="1"/>
    <x v="17"/>
    <x v="117"/>
    <x v="0"/>
    <x v="0"/>
    <x v="37"/>
    <x v="1"/>
    <x v="25"/>
    <x v="25"/>
  </r>
  <r>
    <x v="38"/>
    <x v="25"/>
    <x v="35"/>
    <x v="1"/>
    <x v="26"/>
    <x v="35"/>
    <x v="35"/>
    <x v="35"/>
    <x v="35"/>
    <x v="0"/>
    <x v="1106"/>
    <x v="1148"/>
    <x v="876"/>
    <x v="264"/>
    <x v="9"/>
    <x v="958"/>
    <x v="17"/>
    <x v="0"/>
    <x v="29"/>
    <x v="36"/>
    <x v="2"/>
    <x v="125"/>
    <x v="231"/>
    <x v="0"/>
    <x v="0"/>
    <x v="2"/>
    <x v="1"/>
    <x v="26"/>
    <x v="26"/>
  </r>
  <r>
    <x v="38"/>
    <x v="0"/>
    <x v="36"/>
    <x v="2"/>
    <x v="0"/>
    <x v="36"/>
    <x v="36"/>
    <x v="36"/>
    <x v="36"/>
    <x v="0"/>
    <x v="1107"/>
    <x v="1149"/>
    <x v="877"/>
    <x v="194"/>
    <x v="92"/>
    <x v="959"/>
    <x v="22"/>
    <x v="0"/>
    <x v="59"/>
    <x v="36"/>
    <x v="1"/>
    <x v="44"/>
    <x v="340"/>
    <x v="0"/>
    <x v="0"/>
    <x v="7"/>
    <x v="17"/>
    <x v="0"/>
    <x v="0"/>
  </r>
  <r>
    <x v="38"/>
    <x v="21"/>
    <x v="37"/>
    <x v="2"/>
    <x v="22"/>
    <x v="37"/>
    <x v="37"/>
    <x v="37"/>
    <x v="37"/>
    <x v="0"/>
    <x v="1108"/>
    <x v="1150"/>
    <x v="121"/>
    <x v="82"/>
    <x v="19"/>
    <x v="960"/>
    <x v="270"/>
    <x v="4"/>
    <x v="68"/>
    <x v="68"/>
    <x v="3"/>
    <x v="118"/>
    <x v="101"/>
    <x v="0"/>
    <x v="0"/>
    <x v="7"/>
    <x v="1"/>
    <x v="22"/>
    <x v="22"/>
  </r>
  <r>
    <x v="38"/>
    <x v="26"/>
    <x v="38"/>
    <x v="1"/>
    <x v="27"/>
    <x v="38"/>
    <x v="38"/>
    <x v="38"/>
    <x v="38"/>
    <x v="0"/>
    <x v="1109"/>
    <x v="1151"/>
    <x v="878"/>
    <x v="307"/>
    <x v="51"/>
    <x v="508"/>
    <x v="37"/>
    <x v="1"/>
    <x v="1"/>
    <x v="22"/>
    <x v="4"/>
    <x v="31"/>
    <x v="463"/>
    <x v="1"/>
    <x v="13"/>
    <x v="0"/>
    <x v="0"/>
    <x v="27"/>
    <x v="27"/>
  </r>
  <r>
    <x v="38"/>
    <x v="27"/>
    <x v="39"/>
    <x v="1"/>
    <x v="28"/>
    <x v="39"/>
    <x v="39"/>
    <x v="39"/>
    <x v="39"/>
    <x v="0"/>
    <x v="1110"/>
    <x v="1152"/>
    <x v="879"/>
    <x v="79"/>
    <x v="51"/>
    <x v="714"/>
    <x v="217"/>
    <x v="3"/>
    <x v="168"/>
    <x v="47"/>
    <x v="4"/>
    <x v="388"/>
    <x v="436"/>
    <x v="0"/>
    <x v="0"/>
    <x v="13"/>
    <x v="12"/>
    <x v="28"/>
    <x v="28"/>
  </r>
  <r>
    <x v="38"/>
    <x v="38"/>
    <x v="40"/>
    <x v="1"/>
    <x v="29"/>
    <x v="40"/>
    <x v="40"/>
    <x v="40"/>
    <x v="40"/>
    <x v="0"/>
    <x v="1111"/>
    <x v="1153"/>
    <x v="667"/>
    <x v="174"/>
    <x v="109"/>
    <x v="30"/>
    <x v="71"/>
    <x v="0"/>
    <x v="32"/>
    <x v="2"/>
    <x v="4"/>
    <x v="91"/>
    <x v="350"/>
    <x v="0"/>
    <x v="0"/>
    <x v="0"/>
    <x v="1"/>
    <x v="29"/>
    <x v="29"/>
  </r>
  <r>
    <x v="38"/>
    <x v="29"/>
    <x v="41"/>
    <x v="1"/>
    <x v="30"/>
    <x v="41"/>
    <x v="41"/>
    <x v="41"/>
    <x v="41"/>
    <x v="0"/>
    <x v="1112"/>
    <x v="1154"/>
    <x v="880"/>
    <x v="212"/>
    <x v="43"/>
    <x v="961"/>
    <x v="191"/>
    <x v="0"/>
    <x v="9"/>
    <x v="37"/>
    <x v="1"/>
    <x v="114"/>
    <x v="404"/>
    <x v="0"/>
    <x v="0"/>
    <x v="9"/>
    <x v="1"/>
    <x v="30"/>
    <x v="30"/>
  </r>
  <r>
    <x v="38"/>
    <x v="30"/>
    <x v="42"/>
    <x v="1"/>
    <x v="31"/>
    <x v="42"/>
    <x v="42"/>
    <x v="42"/>
    <x v="42"/>
    <x v="0"/>
    <x v="1113"/>
    <x v="1155"/>
    <x v="881"/>
    <x v="474"/>
    <x v="35"/>
    <x v="27"/>
    <x v="134"/>
    <x v="1"/>
    <x v="65"/>
    <x v="2"/>
    <x v="2"/>
    <x v="150"/>
    <x v="289"/>
    <x v="0"/>
    <x v="0"/>
    <x v="0"/>
    <x v="1"/>
    <x v="31"/>
    <x v="31"/>
  </r>
  <r>
    <x v="38"/>
    <x v="31"/>
    <x v="43"/>
    <x v="1"/>
    <x v="32"/>
    <x v="43"/>
    <x v="43"/>
    <x v="43"/>
    <x v="43"/>
    <x v="0"/>
    <x v="1114"/>
    <x v="1156"/>
    <x v="882"/>
    <x v="68"/>
    <x v="16"/>
    <x v="162"/>
    <x v="47"/>
    <x v="0"/>
    <x v="16"/>
    <x v="17"/>
    <x v="1"/>
    <x v="153"/>
    <x v="28"/>
    <x v="0"/>
    <x v="0"/>
    <x v="10"/>
    <x v="8"/>
    <x v="32"/>
    <x v="32"/>
  </r>
  <r>
    <x v="38"/>
    <x v="32"/>
    <x v="44"/>
    <x v="1"/>
    <x v="33"/>
    <x v="44"/>
    <x v="44"/>
    <x v="44"/>
    <x v="44"/>
    <x v="0"/>
    <x v="1115"/>
    <x v="1157"/>
    <x v="883"/>
    <x v="475"/>
    <x v="43"/>
    <x v="962"/>
    <x v="271"/>
    <x v="1"/>
    <x v="113"/>
    <x v="10"/>
    <x v="11"/>
    <x v="389"/>
    <x v="241"/>
    <x v="0"/>
    <x v="0"/>
    <x v="11"/>
    <x v="1"/>
    <x v="33"/>
    <x v="33"/>
  </r>
  <r>
    <x v="38"/>
    <x v="33"/>
    <x v="45"/>
    <x v="1"/>
    <x v="34"/>
    <x v="45"/>
    <x v="45"/>
    <x v="45"/>
    <x v="45"/>
    <x v="0"/>
    <x v="1116"/>
    <x v="291"/>
    <x v="884"/>
    <x v="222"/>
    <x v="69"/>
    <x v="963"/>
    <x v="169"/>
    <x v="6"/>
    <x v="3"/>
    <x v="27"/>
    <x v="0"/>
    <x v="25"/>
    <x v="141"/>
    <x v="0"/>
    <x v="0"/>
    <x v="3"/>
    <x v="1"/>
    <x v="34"/>
    <x v="34"/>
  </r>
  <r>
    <x v="38"/>
    <x v="34"/>
    <x v="46"/>
    <x v="1"/>
    <x v="35"/>
    <x v="46"/>
    <x v="46"/>
    <x v="46"/>
    <x v="46"/>
    <x v="0"/>
    <x v="1117"/>
    <x v="1158"/>
    <x v="482"/>
    <x v="187"/>
    <x v="46"/>
    <x v="655"/>
    <x v="0"/>
    <x v="0"/>
    <x v="13"/>
    <x v="42"/>
    <x v="2"/>
    <x v="131"/>
    <x v="156"/>
    <x v="0"/>
    <x v="0"/>
    <x v="0"/>
    <x v="1"/>
    <x v="35"/>
    <x v="35"/>
  </r>
  <r>
    <x v="38"/>
    <x v="23"/>
    <x v="48"/>
    <x v="2"/>
    <x v="24"/>
    <x v="47"/>
    <x v="47"/>
    <x v="47"/>
    <x v="47"/>
    <x v="0"/>
    <x v="119"/>
    <x v="1159"/>
    <x v="339"/>
    <x v="476"/>
    <x v="97"/>
    <x v="184"/>
    <x v="272"/>
    <x v="1"/>
    <x v="114"/>
    <x v="28"/>
    <x v="4"/>
    <x v="211"/>
    <x v="331"/>
    <x v="0"/>
    <x v="0"/>
    <x v="3"/>
    <x v="1"/>
    <x v="24"/>
    <x v="24"/>
  </r>
  <r>
    <x v="38"/>
    <x v="33"/>
    <x v="50"/>
    <x v="2"/>
    <x v="34"/>
    <x v="48"/>
    <x v="48"/>
    <x v="48"/>
    <x v="48"/>
    <x v="0"/>
    <x v="1118"/>
    <x v="1160"/>
    <x v="885"/>
    <x v="477"/>
    <x v="23"/>
    <x v="964"/>
    <x v="273"/>
    <x v="3"/>
    <x v="85"/>
    <x v="18"/>
    <x v="1"/>
    <x v="390"/>
    <x v="153"/>
    <x v="0"/>
    <x v="0"/>
    <x v="10"/>
    <x v="1"/>
    <x v="34"/>
    <x v="34"/>
  </r>
  <r>
    <x v="38"/>
    <x v="30"/>
    <x v="51"/>
    <x v="2"/>
    <x v="31"/>
    <x v="49"/>
    <x v="49"/>
    <x v="49"/>
    <x v="49"/>
    <x v="0"/>
    <x v="1119"/>
    <x v="1161"/>
    <x v="886"/>
    <x v="276"/>
    <x v="148"/>
    <x v="965"/>
    <x v="123"/>
    <x v="0"/>
    <x v="7"/>
    <x v="37"/>
    <x v="2"/>
    <x v="379"/>
    <x v="328"/>
    <x v="0"/>
    <x v="0"/>
    <x v="21"/>
    <x v="8"/>
    <x v="31"/>
    <x v="31"/>
  </r>
  <r>
    <x v="38"/>
    <x v="38"/>
    <x v="53"/>
    <x v="2"/>
    <x v="29"/>
    <x v="50"/>
    <x v="50"/>
    <x v="50"/>
    <x v="50"/>
    <x v="0"/>
    <x v="757"/>
    <x v="1162"/>
    <x v="887"/>
    <x v="10"/>
    <x v="58"/>
    <x v="966"/>
    <x v="36"/>
    <x v="0"/>
    <x v="11"/>
    <x v="14"/>
    <x v="2"/>
    <x v="185"/>
    <x v="299"/>
    <x v="0"/>
    <x v="0"/>
    <x v="11"/>
    <x v="1"/>
    <x v="29"/>
    <x v="29"/>
  </r>
  <r>
    <x v="38"/>
    <x v="44"/>
    <x v="61"/>
    <x v="1"/>
    <x v="41"/>
    <x v="58"/>
    <x v="58"/>
    <x v="58"/>
    <x v="58"/>
    <x v="0"/>
    <x v="1120"/>
    <x v="1163"/>
    <x v="876"/>
    <x v="226"/>
    <x v="24"/>
    <x v="753"/>
    <x v="12"/>
    <x v="0"/>
    <x v="64"/>
    <x v="37"/>
    <x v="3"/>
    <x v="95"/>
    <x v="35"/>
    <x v="0"/>
    <x v="0"/>
    <x v="2"/>
    <x v="1"/>
    <x v="41"/>
    <x v="41"/>
  </r>
  <r>
    <x v="38"/>
    <x v="45"/>
    <x v="62"/>
    <x v="1"/>
    <x v="42"/>
    <x v="59"/>
    <x v="59"/>
    <x v="59"/>
    <x v="59"/>
    <x v="0"/>
    <x v="1121"/>
    <x v="1164"/>
    <x v="483"/>
    <x v="257"/>
    <x v="49"/>
    <x v="569"/>
    <x v="227"/>
    <x v="0"/>
    <x v="45"/>
    <x v="66"/>
    <x v="1"/>
    <x v="118"/>
    <x v="448"/>
    <x v="0"/>
    <x v="0"/>
    <x v="10"/>
    <x v="0"/>
    <x v="42"/>
    <x v="42"/>
  </r>
  <r>
    <x v="39"/>
    <x v="3"/>
    <x v="4"/>
    <x v="1"/>
    <x v="3"/>
    <x v="4"/>
    <x v="4"/>
    <x v="4"/>
    <x v="4"/>
    <x v="0"/>
    <x v="506"/>
    <x v="1165"/>
    <x v="438"/>
    <x v="478"/>
    <x v="83"/>
    <x v="967"/>
    <x v="48"/>
    <x v="0"/>
    <x v="50"/>
    <x v="0"/>
    <x v="0"/>
    <x v="11"/>
    <x v="60"/>
    <x v="0"/>
    <x v="0"/>
    <x v="7"/>
    <x v="1"/>
    <x v="3"/>
    <x v="3"/>
  </r>
  <r>
    <x v="39"/>
    <x v="7"/>
    <x v="9"/>
    <x v="1"/>
    <x v="7"/>
    <x v="9"/>
    <x v="9"/>
    <x v="9"/>
    <x v="9"/>
    <x v="0"/>
    <x v="1122"/>
    <x v="1166"/>
    <x v="888"/>
    <x v="161"/>
    <x v="1"/>
    <x v="814"/>
    <x v="11"/>
    <x v="0"/>
    <x v="1"/>
    <x v="31"/>
    <x v="6"/>
    <x v="68"/>
    <x v="114"/>
    <x v="0"/>
    <x v="0"/>
    <x v="10"/>
    <x v="0"/>
    <x v="7"/>
    <x v="7"/>
  </r>
  <r>
    <x v="39"/>
    <x v="11"/>
    <x v="13"/>
    <x v="1"/>
    <x v="11"/>
    <x v="13"/>
    <x v="13"/>
    <x v="13"/>
    <x v="13"/>
    <x v="0"/>
    <x v="161"/>
    <x v="1167"/>
    <x v="301"/>
    <x v="315"/>
    <x v="97"/>
    <x v="968"/>
    <x v="38"/>
    <x v="0"/>
    <x v="9"/>
    <x v="51"/>
    <x v="2"/>
    <x v="4"/>
    <x v="98"/>
    <x v="0"/>
    <x v="0"/>
    <x v="2"/>
    <x v="1"/>
    <x v="11"/>
    <x v="11"/>
  </r>
  <r>
    <x v="39"/>
    <x v="12"/>
    <x v="15"/>
    <x v="1"/>
    <x v="12"/>
    <x v="15"/>
    <x v="15"/>
    <x v="15"/>
    <x v="15"/>
    <x v="0"/>
    <x v="1123"/>
    <x v="1168"/>
    <x v="364"/>
    <x v="466"/>
    <x v="56"/>
    <x v="969"/>
    <x v="24"/>
    <x v="0"/>
    <x v="11"/>
    <x v="0"/>
    <x v="2"/>
    <x v="106"/>
    <x v="181"/>
    <x v="0"/>
    <x v="0"/>
    <x v="0"/>
    <x v="1"/>
    <x v="12"/>
    <x v="12"/>
  </r>
  <r>
    <x v="39"/>
    <x v="12"/>
    <x v="17"/>
    <x v="2"/>
    <x v="12"/>
    <x v="17"/>
    <x v="17"/>
    <x v="17"/>
    <x v="17"/>
    <x v="0"/>
    <x v="1124"/>
    <x v="1169"/>
    <x v="889"/>
    <x v="6"/>
    <x v="4"/>
    <x v="970"/>
    <x v="274"/>
    <x v="4"/>
    <x v="169"/>
    <x v="22"/>
    <x v="1"/>
    <x v="391"/>
    <x v="422"/>
    <x v="0"/>
    <x v="0"/>
    <x v="20"/>
    <x v="33"/>
    <x v="12"/>
    <x v="12"/>
  </r>
  <r>
    <x v="39"/>
    <x v="11"/>
    <x v="18"/>
    <x v="2"/>
    <x v="11"/>
    <x v="18"/>
    <x v="18"/>
    <x v="18"/>
    <x v="18"/>
    <x v="0"/>
    <x v="1125"/>
    <x v="1170"/>
    <x v="890"/>
    <x v="290"/>
    <x v="79"/>
    <x v="784"/>
    <x v="69"/>
    <x v="0"/>
    <x v="51"/>
    <x v="9"/>
    <x v="2"/>
    <x v="50"/>
    <x v="432"/>
    <x v="0"/>
    <x v="0"/>
    <x v="2"/>
    <x v="1"/>
    <x v="11"/>
    <x v="11"/>
  </r>
  <r>
    <x v="39"/>
    <x v="7"/>
    <x v="20"/>
    <x v="2"/>
    <x v="7"/>
    <x v="20"/>
    <x v="20"/>
    <x v="20"/>
    <x v="20"/>
    <x v="0"/>
    <x v="1126"/>
    <x v="1171"/>
    <x v="313"/>
    <x v="57"/>
    <x v="104"/>
    <x v="971"/>
    <x v="171"/>
    <x v="3"/>
    <x v="31"/>
    <x v="57"/>
    <x v="4"/>
    <x v="209"/>
    <x v="452"/>
    <x v="0"/>
    <x v="0"/>
    <x v="13"/>
    <x v="1"/>
    <x v="7"/>
    <x v="7"/>
  </r>
  <r>
    <x v="39"/>
    <x v="14"/>
    <x v="23"/>
    <x v="1"/>
    <x v="16"/>
    <x v="23"/>
    <x v="23"/>
    <x v="23"/>
    <x v="23"/>
    <x v="0"/>
    <x v="1127"/>
    <x v="1172"/>
    <x v="891"/>
    <x v="128"/>
    <x v="76"/>
    <x v="901"/>
    <x v="92"/>
    <x v="0"/>
    <x v="54"/>
    <x v="14"/>
    <x v="2"/>
    <x v="249"/>
    <x v="390"/>
    <x v="0"/>
    <x v="0"/>
    <x v="2"/>
    <x v="1"/>
    <x v="16"/>
    <x v="16"/>
  </r>
  <r>
    <x v="39"/>
    <x v="16"/>
    <x v="24"/>
    <x v="1"/>
    <x v="17"/>
    <x v="24"/>
    <x v="24"/>
    <x v="24"/>
    <x v="24"/>
    <x v="0"/>
    <x v="1128"/>
    <x v="1173"/>
    <x v="713"/>
    <x v="193"/>
    <x v="112"/>
    <x v="972"/>
    <x v="1"/>
    <x v="4"/>
    <x v="54"/>
    <x v="45"/>
    <x v="6"/>
    <x v="68"/>
    <x v="250"/>
    <x v="0"/>
    <x v="0"/>
    <x v="7"/>
    <x v="1"/>
    <x v="17"/>
    <x v="17"/>
  </r>
  <r>
    <x v="39"/>
    <x v="18"/>
    <x v="26"/>
    <x v="1"/>
    <x v="19"/>
    <x v="26"/>
    <x v="26"/>
    <x v="26"/>
    <x v="26"/>
    <x v="0"/>
    <x v="1129"/>
    <x v="1174"/>
    <x v="55"/>
    <x v="188"/>
    <x v="62"/>
    <x v="973"/>
    <x v="23"/>
    <x v="0"/>
    <x v="64"/>
    <x v="14"/>
    <x v="2"/>
    <x v="166"/>
    <x v="464"/>
    <x v="0"/>
    <x v="0"/>
    <x v="0"/>
    <x v="0"/>
    <x v="19"/>
    <x v="19"/>
  </r>
  <r>
    <x v="39"/>
    <x v="20"/>
    <x v="28"/>
    <x v="1"/>
    <x v="21"/>
    <x v="28"/>
    <x v="28"/>
    <x v="28"/>
    <x v="28"/>
    <x v="0"/>
    <x v="1130"/>
    <x v="1175"/>
    <x v="867"/>
    <x v="184"/>
    <x v="9"/>
    <x v="974"/>
    <x v="48"/>
    <x v="0"/>
    <x v="54"/>
    <x v="36"/>
    <x v="4"/>
    <x v="24"/>
    <x v="226"/>
    <x v="0"/>
    <x v="0"/>
    <x v="0"/>
    <x v="0"/>
    <x v="21"/>
    <x v="21"/>
  </r>
  <r>
    <x v="39"/>
    <x v="18"/>
    <x v="29"/>
    <x v="2"/>
    <x v="19"/>
    <x v="29"/>
    <x v="29"/>
    <x v="29"/>
    <x v="29"/>
    <x v="0"/>
    <x v="1131"/>
    <x v="1176"/>
    <x v="272"/>
    <x v="97"/>
    <x v="19"/>
    <x v="975"/>
    <x v="23"/>
    <x v="1"/>
    <x v="18"/>
    <x v="60"/>
    <x v="2"/>
    <x v="56"/>
    <x v="180"/>
    <x v="0"/>
    <x v="0"/>
    <x v="2"/>
    <x v="1"/>
    <x v="19"/>
    <x v="19"/>
  </r>
  <r>
    <x v="39"/>
    <x v="16"/>
    <x v="30"/>
    <x v="2"/>
    <x v="17"/>
    <x v="30"/>
    <x v="30"/>
    <x v="30"/>
    <x v="30"/>
    <x v="0"/>
    <x v="1132"/>
    <x v="1177"/>
    <x v="892"/>
    <x v="273"/>
    <x v="66"/>
    <x v="681"/>
    <x v="26"/>
    <x v="0"/>
    <x v="10"/>
    <x v="89"/>
    <x v="0"/>
    <x v="221"/>
    <x v="325"/>
    <x v="0"/>
    <x v="0"/>
    <x v="3"/>
    <x v="1"/>
    <x v="17"/>
    <x v="17"/>
  </r>
  <r>
    <x v="39"/>
    <x v="23"/>
    <x v="33"/>
    <x v="1"/>
    <x v="24"/>
    <x v="33"/>
    <x v="33"/>
    <x v="33"/>
    <x v="33"/>
    <x v="0"/>
    <x v="1133"/>
    <x v="1178"/>
    <x v="893"/>
    <x v="479"/>
    <x v="76"/>
    <x v="976"/>
    <x v="275"/>
    <x v="0"/>
    <x v="81"/>
    <x v="5"/>
    <x v="2"/>
    <x v="229"/>
    <x v="227"/>
    <x v="0"/>
    <x v="0"/>
    <x v="10"/>
    <x v="1"/>
    <x v="24"/>
    <x v="24"/>
  </r>
  <r>
    <x v="39"/>
    <x v="24"/>
    <x v="34"/>
    <x v="1"/>
    <x v="25"/>
    <x v="34"/>
    <x v="34"/>
    <x v="34"/>
    <x v="34"/>
    <x v="0"/>
    <x v="1134"/>
    <x v="1179"/>
    <x v="894"/>
    <x v="446"/>
    <x v="33"/>
    <x v="977"/>
    <x v="125"/>
    <x v="1"/>
    <x v="158"/>
    <x v="47"/>
    <x v="4"/>
    <x v="209"/>
    <x v="94"/>
    <x v="0"/>
    <x v="0"/>
    <x v="6"/>
    <x v="1"/>
    <x v="25"/>
    <x v="25"/>
  </r>
  <r>
    <x v="39"/>
    <x v="25"/>
    <x v="35"/>
    <x v="1"/>
    <x v="26"/>
    <x v="35"/>
    <x v="35"/>
    <x v="35"/>
    <x v="35"/>
    <x v="0"/>
    <x v="1135"/>
    <x v="1180"/>
    <x v="342"/>
    <x v="394"/>
    <x v="5"/>
    <x v="978"/>
    <x v="90"/>
    <x v="0"/>
    <x v="35"/>
    <x v="36"/>
    <x v="2"/>
    <x v="33"/>
    <x v="120"/>
    <x v="0"/>
    <x v="0"/>
    <x v="21"/>
    <x v="1"/>
    <x v="26"/>
    <x v="26"/>
  </r>
  <r>
    <x v="39"/>
    <x v="0"/>
    <x v="36"/>
    <x v="2"/>
    <x v="0"/>
    <x v="36"/>
    <x v="36"/>
    <x v="36"/>
    <x v="36"/>
    <x v="0"/>
    <x v="1136"/>
    <x v="986"/>
    <x v="876"/>
    <x v="317"/>
    <x v="117"/>
    <x v="979"/>
    <x v="47"/>
    <x v="0"/>
    <x v="41"/>
    <x v="4"/>
    <x v="4"/>
    <x v="44"/>
    <x v="225"/>
    <x v="0"/>
    <x v="0"/>
    <x v="18"/>
    <x v="0"/>
    <x v="0"/>
    <x v="0"/>
  </r>
  <r>
    <x v="39"/>
    <x v="21"/>
    <x v="37"/>
    <x v="2"/>
    <x v="22"/>
    <x v="37"/>
    <x v="37"/>
    <x v="37"/>
    <x v="37"/>
    <x v="0"/>
    <x v="1137"/>
    <x v="1181"/>
    <x v="207"/>
    <x v="226"/>
    <x v="88"/>
    <x v="980"/>
    <x v="66"/>
    <x v="4"/>
    <x v="9"/>
    <x v="75"/>
    <x v="3"/>
    <x v="238"/>
    <x v="233"/>
    <x v="0"/>
    <x v="0"/>
    <x v="2"/>
    <x v="0"/>
    <x v="22"/>
    <x v="22"/>
  </r>
  <r>
    <x v="39"/>
    <x v="26"/>
    <x v="38"/>
    <x v="1"/>
    <x v="27"/>
    <x v="38"/>
    <x v="38"/>
    <x v="38"/>
    <x v="38"/>
    <x v="0"/>
    <x v="1138"/>
    <x v="1182"/>
    <x v="586"/>
    <x v="480"/>
    <x v="41"/>
    <x v="94"/>
    <x v="10"/>
    <x v="0"/>
    <x v="0"/>
    <x v="4"/>
    <x v="2"/>
    <x v="106"/>
    <x v="448"/>
    <x v="0"/>
    <x v="0"/>
    <x v="2"/>
    <x v="1"/>
    <x v="27"/>
    <x v="27"/>
  </r>
  <r>
    <x v="39"/>
    <x v="27"/>
    <x v="39"/>
    <x v="1"/>
    <x v="28"/>
    <x v="39"/>
    <x v="39"/>
    <x v="39"/>
    <x v="39"/>
    <x v="0"/>
    <x v="1139"/>
    <x v="1183"/>
    <x v="895"/>
    <x v="481"/>
    <x v="51"/>
    <x v="386"/>
    <x v="136"/>
    <x v="1"/>
    <x v="110"/>
    <x v="80"/>
    <x v="3"/>
    <x v="392"/>
    <x v="465"/>
    <x v="0"/>
    <x v="0"/>
    <x v="1"/>
    <x v="24"/>
    <x v="28"/>
    <x v="28"/>
  </r>
  <r>
    <x v="39"/>
    <x v="38"/>
    <x v="40"/>
    <x v="1"/>
    <x v="29"/>
    <x v="40"/>
    <x v="40"/>
    <x v="40"/>
    <x v="40"/>
    <x v="0"/>
    <x v="1140"/>
    <x v="1184"/>
    <x v="896"/>
    <x v="482"/>
    <x v="6"/>
    <x v="981"/>
    <x v="79"/>
    <x v="0"/>
    <x v="32"/>
    <x v="2"/>
    <x v="2"/>
    <x v="201"/>
    <x v="113"/>
    <x v="0"/>
    <x v="0"/>
    <x v="0"/>
    <x v="1"/>
    <x v="29"/>
    <x v="29"/>
  </r>
  <r>
    <x v="39"/>
    <x v="29"/>
    <x v="41"/>
    <x v="1"/>
    <x v="30"/>
    <x v="41"/>
    <x v="41"/>
    <x v="41"/>
    <x v="41"/>
    <x v="0"/>
    <x v="1141"/>
    <x v="1185"/>
    <x v="897"/>
    <x v="234"/>
    <x v="43"/>
    <x v="982"/>
    <x v="56"/>
    <x v="0"/>
    <x v="11"/>
    <x v="37"/>
    <x v="2"/>
    <x v="207"/>
    <x v="290"/>
    <x v="0"/>
    <x v="0"/>
    <x v="7"/>
    <x v="0"/>
    <x v="30"/>
    <x v="30"/>
  </r>
  <r>
    <x v="39"/>
    <x v="30"/>
    <x v="42"/>
    <x v="1"/>
    <x v="31"/>
    <x v="42"/>
    <x v="42"/>
    <x v="42"/>
    <x v="42"/>
    <x v="0"/>
    <x v="1142"/>
    <x v="1186"/>
    <x v="898"/>
    <x v="127"/>
    <x v="19"/>
    <x v="983"/>
    <x v="80"/>
    <x v="0"/>
    <x v="54"/>
    <x v="2"/>
    <x v="2"/>
    <x v="233"/>
    <x v="215"/>
    <x v="0"/>
    <x v="0"/>
    <x v="0"/>
    <x v="1"/>
    <x v="31"/>
    <x v="31"/>
  </r>
  <r>
    <x v="39"/>
    <x v="31"/>
    <x v="43"/>
    <x v="1"/>
    <x v="32"/>
    <x v="43"/>
    <x v="43"/>
    <x v="43"/>
    <x v="43"/>
    <x v="0"/>
    <x v="792"/>
    <x v="1187"/>
    <x v="327"/>
    <x v="29"/>
    <x v="31"/>
    <x v="648"/>
    <x v="55"/>
    <x v="1"/>
    <x v="7"/>
    <x v="0"/>
    <x v="2"/>
    <x v="178"/>
    <x v="6"/>
    <x v="0"/>
    <x v="0"/>
    <x v="18"/>
    <x v="0"/>
    <x v="32"/>
    <x v="32"/>
  </r>
  <r>
    <x v="39"/>
    <x v="32"/>
    <x v="44"/>
    <x v="1"/>
    <x v="33"/>
    <x v="44"/>
    <x v="44"/>
    <x v="44"/>
    <x v="44"/>
    <x v="0"/>
    <x v="1076"/>
    <x v="1188"/>
    <x v="899"/>
    <x v="3"/>
    <x v="97"/>
    <x v="984"/>
    <x v="156"/>
    <x v="0"/>
    <x v="6"/>
    <x v="31"/>
    <x v="6"/>
    <x v="192"/>
    <x v="452"/>
    <x v="0"/>
    <x v="0"/>
    <x v="21"/>
    <x v="3"/>
    <x v="33"/>
    <x v="33"/>
  </r>
  <r>
    <x v="39"/>
    <x v="33"/>
    <x v="45"/>
    <x v="1"/>
    <x v="34"/>
    <x v="45"/>
    <x v="45"/>
    <x v="45"/>
    <x v="45"/>
    <x v="0"/>
    <x v="1143"/>
    <x v="1189"/>
    <x v="900"/>
    <x v="437"/>
    <x v="69"/>
    <x v="985"/>
    <x v="94"/>
    <x v="3"/>
    <x v="18"/>
    <x v="8"/>
    <x v="4"/>
    <x v="183"/>
    <x v="466"/>
    <x v="0"/>
    <x v="0"/>
    <x v="0"/>
    <x v="0"/>
    <x v="34"/>
    <x v="34"/>
  </r>
  <r>
    <x v="39"/>
    <x v="34"/>
    <x v="46"/>
    <x v="1"/>
    <x v="35"/>
    <x v="46"/>
    <x v="46"/>
    <x v="46"/>
    <x v="46"/>
    <x v="0"/>
    <x v="1144"/>
    <x v="1190"/>
    <x v="901"/>
    <x v="125"/>
    <x v="5"/>
    <x v="146"/>
    <x v="80"/>
    <x v="0"/>
    <x v="46"/>
    <x v="50"/>
    <x v="2"/>
    <x v="300"/>
    <x v="197"/>
    <x v="0"/>
    <x v="0"/>
    <x v="2"/>
    <x v="1"/>
    <x v="35"/>
    <x v="35"/>
  </r>
  <r>
    <x v="39"/>
    <x v="23"/>
    <x v="48"/>
    <x v="2"/>
    <x v="24"/>
    <x v="47"/>
    <x v="47"/>
    <x v="47"/>
    <x v="47"/>
    <x v="0"/>
    <x v="1145"/>
    <x v="1191"/>
    <x v="902"/>
    <x v="236"/>
    <x v="10"/>
    <x v="986"/>
    <x v="158"/>
    <x v="4"/>
    <x v="100"/>
    <x v="18"/>
    <x v="5"/>
    <x v="393"/>
    <x v="452"/>
    <x v="0"/>
    <x v="0"/>
    <x v="7"/>
    <x v="1"/>
    <x v="24"/>
    <x v="24"/>
  </r>
  <r>
    <x v="39"/>
    <x v="33"/>
    <x v="50"/>
    <x v="2"/>
    <x v="34"/>
    <x v="48"/>
    <x v="48"/>
    <x v="48"/>
    <x v="48"/>
    <x v="0"/>
    <x v="1146"/>
    <x v="1192"/>
    <x v="903"/>
    <x v="483"/>
    <x v="1"/>
    <x v="987"/>
    <x v="276"/>
    <x v="1"/>
    <x v="22"/>
    <x v="13"/>
    <x v="3"/>
    <x v="394"/>
    <x v="331"/>
    <x v="0"/>
    <x v="0"/>
    <x v="1"/>
    <x v="1"/>
    <x v="34"/>
    <x v="34"/>
  </r>
  <r>
    <x v="39"/>
    <x v="30"/>
    <x v="51"/>
    <x v="2"/>
    <x v="31"/>
    <x v="49"/>
    <x v="49"/>
    <x v="49"/>
    <x v="49"/>
    <x v="0"/>
    <x v="1147"/>
    <x v="1193"/>
    <x v="904"/>
    <x v="21"/>
    <x v="142"/>
    <x v="988"/>
    <x v="227"/>
    <x v="1"/>
    <x v="81"/>
    <x v="50"/>
    <x v="2"/>
    <x v="10"/>
    <x v="340"/>
    <x v="0"/>
    <x v="0"/>
    <x v="2"/>
    <x v="11"/>
    <x v="31"/>
    <x v="31"/>
  </r>
  <r>
    <x v="39"/>
    <x v="38"/>
    <x v="53"/>
    <x v="2"/>
    <x v="29"/>
    <x v="50"/>
    <x v="50"/>
    <x v="50"/>
    <x v="50"/>
    <x v="0"/>
    <x v="1148"/>
    <x v="1194"/>
    <x v="679"/>
    <x v="258"/>
    <x v="149"/>
    <x v="989"/>
    <x v="146"/>
    <x v="0"/>
    <x v="88"/>
    <x v="36"/>
    <x v="1"/>
    <x v="141"/>
    <x v="149"/>
    <x v="0"/>
    <x v="0"/>
    <x v="0"/>
    <x v="1"/>
    <x v="29"/>
    <x v="29"/>
  </r>
  <r>
    <x v="39"/>
    <x v="44"/>
    <x v="61"/>
    <x v="1"/>
    <x v="41"/>
    <x v="58"/>
    <x v="58"/>
    <x v="58"/>
    <x v="58"/>
    <x v="0"/>
    <x v="1149"/>
    <x v="1195"/>
    <x v="482"/>
    <x v="116"/>
    <x v="102"/>
    <x v="695"/>
    <x v="100"/>
    <x v="0"/>
    <x v="2"/>
    <x v="0"/>
    <x v="2"/>
    <x v="41"/>
    <x v="467"/>
    <x v="0"/>
    <x v="0"/>
    <x v="7"/>
    <x v="1"/>
    <x v="41"/>
    <x v="41"/>
  </r>
  <r>
    <x v="39"/>
    <x v="45"/>
    <x v="62"/>
    <x v="1"/>
    <x v="42"/>
    <x v="59"/>
    <x v="59"/>
    <x v="59"/>
    <x v="59"/>
    <x v="0"/>
    <x v="591"/>
    <x v="1196"/>
    <x v="94"/>
    <x v="80"/>
    <x v="11"/>
    <x v="67"/>
    <x v="54"/>
    <x v="0"/>
    <x v="71"/>
    <x v="23"/>
    <x v="11"/>
    <x v="277"/>
    <x v="355"/>
    <x v="0"/>
    <x v="0"/>
    <x v="10"/>
    <x v="1"/>
    <x v="42"/>
    <x v="42"/>
  </r>
  <r>
    <x v="40"/>
    <x v="3"/>
    <x v="4"/>
    <x v="1"/>
    <x v="3"/>
    <x v="4"/>
    <x v="4"/>
    <x v="4"/>
    <x v="4"/>
    <x v="0"/>
    <x v="677"/>
    <x v="1197"/>
    <x v="136"/>
    <x v="484"/>
    <x v="15"/>
    <x v="990"/>
    <x v="98"/>
    <x v="0"/>
    <x v="88"/>
    <x v="17"/>
    <x v="1"/>
    <x v="160"/>
    <x v="468"/>
    <x v="0"/>
    <x v="0"/>
    <x v="10"/>
    <x v="1"/>
    <x v="3"/>
    <x v="3"/>
  </r>
  <r>
    <x v="40"/>
    <x v="7"/>
    <x v="9"/>
    <x v="1"/>
    <x v="7"/>
    <x v="9"/>
    <x v="9"/>
    <x v="9"/>
    <x v="9"/>
    <x v="0"/>
    <x v="1150"/>
    <x v="1198"/>
    <x v="905"/>
    <x v="210"/>
    <x v="23"/>
    <x v="371"/>
    <x v="24"/>
    <x v="0"/>
    <x v="20"/>
    <x v="23"/>
    <x v="0"/>
    <x v="58"/>
    <x v="115"/>
    <x v="0"/>
    <x v="0"/>
    <x v="10"/>
    <x v="1"/>
    <x v="7"/>
    <x v="7"/>
  </r>
  <r>
    <x v="40"/>
    <x v="11"/>
    <x v="13"/>
    <x v="1"/>
    <x v="11"/>
    <x v="13"/>
    <x v="13"/>
    <x v="13"/>
    <x v="13"/>
    <x v="0"/>
    <x v="794"/>
    <x v="1199"/>
    <x v="531"/>
    <x v="3"/>
    <x v="5"/>
    <x v="991"/>
    <x v="48"/>
    <x v="4"/>
    <x v="36"/>
    <x v="50"/>
    <x v="4"/>
    <x v="80"/>
    <x v="299"/>
    <x v="0"/>
    <x v="0"/>
    <x v="7"/>
    <x v="1"/>
    <x v="11"/>
    <x v="11"/>
  </r>
  <r>
    <x v="40"/>
    <x v="6"/>
    <x v="14"/>
    <x v="1"/>
    <x v="6"/>
    <x v="14"/>
    <x v="14"/>
    <x v="14"/>
    <x v="14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6"/>
    <x v="6"/>
  </r>
  <r>
    <x v="40"/>
    <x v="12"/>
    <x v="15"/>
    <x v="1"/>
    <x v="12"/>
    <x v="15"/>
    <x v="15"/>
    <x v="15"/>
    <x v="15"/>
    <x v="0"/>
    <x v="1151"/>
    <x v="1200"/>
    <x v="388"/>
    <x v="485"/>
    <x v="56"/>
    <x v="648"/>
    <x v="81"/>
    <x v="0"/>
    <x v="50"/>
    <x v="17"/>
    <x v="4"/>
    <x v="20"/>
    <x v="262"/>
    <x v="0"/>
    <x v="0"/>
    <x v="11"/>
    <x v="1"/>
    <x v="12"/>
    <x v="12"/>
  </r>
  <r>
    <x v="40"/>
    <x v="12"/>
    <x v="17"/>
    <x v="2"/>
    <x v="12"/>
    <x v="17"/>
    <x v="17"/>
    <x v="17"/>
    <x v="17"/>
    <x v="0"/>
    <x v="1152"/>
    <x v="1201"/>
    <x v="906"/>
    <x v="96"/>
    <x v="109"/>
    <x v="992"/>
    <x v="277"/>
    <x v="1"/>
    <x v="170"/>
    <x v="36"/>
    <x v="3"/>
    <x v="395"/>
    <x v="224"/>
    <x v="0"/>
    <x v="0"/>
    <x v="10"/>
    <x v="14"/>
    <x v="12"/>
    <x v="12"/>
  </r>
  <r>
    <x v="40"/>
    <x v="11"/>
    <x v="18"/>
    <x v="2"/>
    <x v="11"/>
    <x v="18"/>
    <x v="18"/>
    <x v="18"/>
    <x v="18"/>
    <x v="0"/>
    <x v="147"/>
    <x v="1202"/>
    <x v="907"/>
    <x v="235"/>
    <x v="80"/>
    <x v="993"/>
    <x v="55"/>
    <x v="0"/>
    <x v="58"/>
    <x v="9"/>
    <x v="4"/>
    <x v="183"/>
    <x v="51"/>
    <x v="0"/>
    <x v="0"/>
    <x v="10"/>
    <x v="0"/>
    <x v="11"/>
    <x v="11"/>
  </r>
  <r>
    <x v="40"/>
    <x v="7"/>
    <x v="20"/>
    <x v="2"/>
    <x v="7"/>
    <x v="20"/>
    <x v="20"/>
    <x v="20"/>
    <x v="20"/>
    <x v="0"/>
    <x v="1153"/>
    <x v="993"/>
    <x v="253"/>
    <x v="372"/>
    <x v="55"/>
    <x v="994"/>
    <x v="155"/>
    <x v="4"/>
    <x v="137"/>
    <x v="83"/>
    <x v="2"/>
    <x v="117"/>
    <x v="465"/>
    <x v="0"/>
    <x v="0"/>
    <x v="3"/>
    <x v="0"/>
    <x v="7"/>
    <x v="7"/>
  </r>
  <r>
    <x v="40"/>
    <x v="14"/>
    <x v="23"/>
    <x v="1"/>
    <x v="16"/>
    <x v="23"/>
    <x v="23"/>
    <x v="23"/>
    <x v="23"/>
    <x v="0"/>
    <x v="1154"/>
    <x v="1203"/>
    <x v="908"/>
    <x v="243"/>
    <x v="40"/>
    <x v="890"/>
    <x v="0"/>
    <x v="1"/>
    <x v="54"/>
    <x v="17"/>
    <x v="2"/>
    <x v="150"/>
    <x v="469"/>
    <x v="0"/>
    <x v="0"/>
    <x v="10"/>
    <x v="1"/>
    <x v="16"/>
    <x v="16"/>
  </r>
  <r>
    <x v="40"/>
    <x v="16"/>
    <x v="24"/>
    <x v="1"/>
    <x v="17"/>
    <x v="24"/>
    <x v="24"/>
    <x v="24"/>
    <x v="24"/>
    <x v="0"/>
    <x v="1155"/>
    <x v="1118"/>
    <x v="909"/>
    <x v="397"/>
    <x v="104"/>
    <x v="418"/>
    <x v="10"/>
    <x v="0"/>
    <x v="13"/>
    <x v="9"/>
    <x v="2"/>
    <x v="155"/>
    <x v="399"/>
    <x v="0"/>
    <x v="0"/>
    <x v="7"/>
    <x v="1"/>
    <x v="17"/>
    <x v="17"/>
  </r>
  <r>
    <x v="40"/>
    <x v="18"/>
    <x v="26"/>
    <x v="1"/>
    <x v="19"/>
    <x v="26"/>
    <x v="26"/>
    <x v="26"/>
    <x v="26"/>
    <x v="0"/>
    <x v="1156"/>
    <x v="1204"/>
    <x v="910"/>
    <x v="413"/>
    <x v="62"/>
    <x v="995"/>
    <x v="69"/>
    <x v="3"/>
    <x v="54"/>
    <x v="50"/>
    <x v="2"/>
    <x v="56"/>
    <x v="310"/>
    <x v="0"/>
    <x v="0"/>
    <x v="0"/>
    <x v="1"/>
    <x v="19"/>
    <x v="19"/>
  </r>
  <r>
    <x v="40"/>
    <x v="20"/>
    <x v="28"/>
    <x v="1"/>
    <x v="21"/>
    <x v="28"/>
    <x v="28"/>
    <x v="28"/>
    <x v="28"/>
    <x v="0"/>
    <x v="1157"/>
    <x v="1205"/>
    <x v="850"/>
    <x v="184"/>
    <x v="2"/>
    <x v="996"/>
    <x v="20"/>
    <x v="0"/>
    <x v="18"/>
    <x v="14"/>
    <x v="2"/>
    <x v="0"/>
    <x v="107"/>
    <x v="0"/>
    <x v="0"/>
    <x v="0"/>
    <x v="0"/>
    <x v="21"/>
    <x v="21"/>
  </r>
  <r>
    <x v="40"/>
    <x v="18"/>
    <x v="29"/>
    <x v="2"/>
    <x v="19"/>
    <x v="29"/>
    <x v="29"/>
    <x v="29"/>
    <x v="29"/>
    <x v="0"/>
    <x v="1158"/>
    <x v="1206"/>
    <x v="876"/>
    <x v="237"/>
    <x v="47"/>
    <x v="997"/>
    <x v="18"/>
    <x v="0"/>
    <x v="0"/>
    <x v="32"/>
    <x v="2"/>
    <x v="39"/>
    <x v="314"/>
    <x v="0"/>
    <x v="0"/>
    <x v="2"/>
    <x v="1"/>
    <x v="19"/>
    <x v="19"/>
  </r>
  <r>
    <x v="40"/>
    <x v="16"/>
    <x v="30"/>
    <x v="2"/>
    <x v="17"/>
    <x v="30"/>
    <x v="30"/>
    <x v="30"/>
    <x v="30"/>
    <x v="0"/>
    <x v="1159"/>
    <x v="1207"/>
    <x v="388"/>
    <x v="173"/>
    <x v="29"/>
    <x v="998"/>
    <x v="9"/>
    <x v="1"/>
    <x v="58"/>
    <x v="33"/>
    <x v="11"/>
    <x v="13"/>
    <x v="338"/>
    <x v="0"/>
    <x v="0"/>
    <x v="11"/>
    <x v="1"/>
    <x v="17"/>
    <x v="17"/>
  </r>
  <r>
    <x v="40"/>
    <x v="23"/>
    <x v="33"/>
    <x v="1"/>
    <x v="24"/>
    <x v="33"/>
    <x v="33"/>
    <x v="33"/>
    <x v="33"/>
    <x v="0"/>
    <x v="1160"/>
    <x v="1208"/>
    <x v="911"/>
    <x v="486"/>
    <x v="76"/>
    <x v="984"/>
    <x v="116"/>
    <x v="3"/>
    <x v="4"/>
    <x v="58"/>
    <x v="4"/>
    <x v="309"/>
    <x v="140"/>
    <x v="0"/>
    <x v="0"/>
    <x v="13"/>
    <x v="1"/>
    <x v="24"/>
    <x v="24"/>
  </r>
  <r>
    <x v="40"/>
    <x v="24"/>
    <x v="34"/>
    <x v="1"/>
    <x v="25"/>
    <x v="34"/>
    <x v="34"/>
    <x v="34"/>
    <x v="34"/>
    <x v="0"/>
    <x v="1161"/>
    <x v="1209"/>
    <x v="807"/>
    <x v="422"/>
    <x v="33"/>
    <x v="999"/>
    <x v="61"/>
    <x v="2"/>
    <x v="45"/>
    <x v="87"/>
    <x v="4"/>
    <x v="396"/>
    <x v="470"/>
    <x v="0"/>
    <x v="0"/>
    <x v="27"/>
    <x v="1"/>
    <x v="25"/>
    <x v="25"/>
  </r>
  <r>
    <x v="40"/>
    <x v="25"/>
    <x v="35"/>
    <x v="1"/>
    <x v="26"/>
    <x v="35"/>
    <x v="35"/>
    <x v="35"/>
    <x v="35"/>
    <x v="0"/>
    <x v="1162"/>
    <x v="1210"/>
    <x v="912"/>
    <x v="108"/>
    <x v="5"/>
    <x v="1000"/>
    <x v="10"/>
    <x v="0"/>
    <x v="0"/>
    <x v="42"/>
    <x v="4"/>
    <x v="155"/>
    <x v="120"/>
    <x v="0"/>
    <x v="0"/>
    <x v="20"/>
    <x v="1"/>
    <x v="26"/>
    <x v="26"/>
  </r>
  <r>
    <x v="40"/>
    <x v="0"/>
    <x v="36"/>
    <x v="2"/>
    <x v="0"/>
    <x v="36"/>
    <x v="36"/>
    <x v="36"/>
    <x v="36"/>
    <x v="0"/>
    <x v="1163"/>
    <x v="1211"/>
    <x v="745"/>
    <x v="65"/>
    <x v="86"/>
    <x v="1001"/>
    <x v="19"/>
    <x v="4"/>
    <x v="8"/>
    <x v="51"/>
    <x v="3"/>
    <x v="227"/>
    <x v="254"/>
    <x v="0"/>
    <x v="0"/>
    <x v="7"/>
    <x v="1"/>
    <x v="0"/>
    <x v="0"/>
  </r>
  <r>
    <x v="40"/>
    <x v="21"/>
    <x v="37"/>
    <x v="2"/>
    <x v="22"/>
    <x v="37"/>
    <x v="37"/>
    <x v="37"/>
    <x v="37"/>
    <x v="0"/>
    <x v="986"/>
    <x v="1212"/>
    <x v="580"/>
    <x v="394"/>
    <x v="28"/>
    <x v="1002"/>
    <x v="8"/>
    <x v="1"/>
    <x v="9"/>
    <x v="11"/>
    <x v="3"/>
    <x v="42"/>
    <x v="379"/>
    <x v="0"/>
    <x v="0"/>
    <x v="11"/>
    <x v="3"/>
    <x v="22"/>
    <x v="22"/>
  </r>
  <r>
    <x v="40"/>
    <x v="26"/>
    <x v="38"/>
    <x v="1"/>
    <x v="27"/>
    <x v="38"/>
    <x v="38"/>
    <x v="38"/>
    <x v="38"/>
    <x v="0"/>
    <x v="1164"/>
    <x v="1213"/>
    <x v="346"/>
    <x v="467"/>
    <x v="51"/>
    <x v="684"/>
    <x v="20"/>
    <x v="0"/>
    <x v="11"/>
    <x v="22"/>
    <x v="2"/>
    <x v="125"/>
    <x v="430"/>
    <x v="0"/>
    <x v="0"/>
    <x v="0"/>
    <x v="1"/>
    <x v="27"/>
    <x v="27"/>
  </r>
  <r>
    <x v="40"/>
    <x v="27"/>
    <x v="39"/>
    <x v="1"/>
    <x v="28"/>
    <x v="39"/>
    <x v="39"/>
    <x v="39"/>
    <x v="39"/>
    <x v="0"/>
    <x v="1165"/>
    <x v="1214"/>
    <x v="913"/>
    <x v="297"/>
    <x v="41"/>
    <x v="862"/>
    <x v="128"/>
    <x v="0"/>
    <x v="171"/>
    <x v="54"/>
    <x v="4"/>
    <x v="45"/>
    <x v="471"/>
    <x v="0"/>
    <x v="0"/>
    <x v="11"/>
    <x v="29"/>
    <x v="28"/>
    <x v="28"/>
  </r>
  <r>
    <x v="40"/>
    <x v="38"/>
    <x v="40"/>
    <x v="1"/>
    <x v="29"/>
    <x v="40"/>
    <x v="40"/>
    <x v="40"/>
    <x v="40"/>
    <x v="0"/>
    <x v="1166"/>
    <x v="1215"/>
    <x v="896"/>
    <x v="487"/>
    <x v="21"/>
    <x v="1003"/>
    <x v="79"/>
    <x v="0"/>
    <x v="2"/>
    <x v="2"/>
    <x v="2"/>
    <x v="291"/>
    <x v="102"/>
    <x v="0"/>
    <x v="0"/>
    <x v="2"/>
    <x v="1"/>
    <x v="29"/>
    <x v="29"/>
  </r>
  <r>
    <x v="40"/>
    <x v="29"/>
    <x v="41"/>
    <x v="1"/>
    <x v="30"/>
    <x v="41"/>
    <x v="41"/>
    <x v="41"/>
    <x v="41"/>
    <x v="0"/>
    <x v="360"/>
    <x v="1216"/>
    <x v="914"/>
    <x v="448"/>
    <x v="43"/>
    <x v="1004"/>
    <x v="54"/>
    <x v="0"/>
    <x v="27"/>
    <x v="14"/>
    <x v="2"/>
    <x v="135"/>
    <x v="159"/>
    <x v="0"/>
    <x v="0"/>
    <x v="2"/>
    <x v="0"/>
    <x v="30"/>
    <x v="30"/>
  </r>
  <r>
    <x v="40"/>
    <x v="30"/>
    <x v="42"/>
    <x v="1"/>
    <x v="31"/>
    <x v="42"/>
    <x v="42"/>
    <x v="42"/>
    <x v="42"/>
    <x v="0"/>
    <x v="1167"/>
    <x v="1217"/>
    <x v="915"/>
    <x v="279"/>
    <x v="27"/>
    <x v="67"/>
    <x v="92"/>
    <x v="0"/>
    <x v="13"/>
    <x v="0"/>
    <x v="2"/>
    <x v="121"/>
    <x v="131"/>
    <x v="0"/>
    <x v="0"/>
    <x v="0"/>
    <x v="1"/>
    <x v="31"/>
    <x v="31"/>
  </r>
  <r>
    <x v="40"/>
    <x v="31"/>
    <x v="43"/>
    <x v="1"/>
    <x v="32"/>
    <x v="43"/>
    <x v="43"/>
    <x v="43"/>
    <x v="43"/>
    <x v="0"/>
    <x v="1168"/>
    <x v="1218"/>
    <x v="65"/>
    <x v="180"/>
    <x v="31"/>
    <x v="1005"/>
    <x v="38"/>
    <x v="1"/>
    <x v="62"/>
    <x v="14"/>
    <x v="0"/>
    <x v="294"/>
    <x v="470"/>
    <x v="0"/>
    <x v="0"/>
    <x v="13"/>
    <x v="17"/>
    <x v="32"/>
    <x v="32"/>
  </r>
  <r>
    <x v="40"/>
    <x v="32"/>
    <x v="44"/>
    <x v="1"/>
    <x v="33"/>
    <x v="44"/>
    <x v="44"/>
    <x v="44"/>
    <x v="44"/>
    <x v="0"/>
    <x v="1169"/>
    <x v="1219"/>
    <x v="916"/>
    <x v="454"/>
    <x v="31"/>
    <x v="832"/>
    <x v="54"/>
    <x v="1"/>
    <x v="117"/>
    <x v="66"/>
    <x v="3"/>
    <x v="111"/>
    <x v="463"/>
    <x v="0"/>
    <x v="0"/>
    <x v="11"/>
    <x v="2"/>
    <x v="33"/>
    <x v="33"/>
  </r>
  <r>
    <x v="40"/>
    <x v="33"/>
    <x v="45"/>
    <x v="1"/>
    <x v="34"/>
    <x v="45"/>
    <x v="45"/>
    <x v="45"/>
    <x v="45"/>
    <x v="0"/>
    <x v="1170"/>
    <x v="1220"/>
    <x v="917"/>
    <x v="246"/>
    <x v="51"/>
    <x v="1006"/>
    <x v="19"/>
    <x v="0"/>
    <x v="21"/>
    <x v="9"/>
    <x v="1"/>
    <x v="93"/>
    <x v="472"/>
    <x v="0"/>
    <x v="0"/>
    <x v="7"/>
    <x v="1"/>
    <x v="34"/>
    <x v="34"/>
  </r>
  <r>
    <x v="40"/>
    <x v="34"/>
    <x v="46"/>
    <x v="1"/>
    <x v="35"/>
    <x v="46"/>
    <x v="46"/>
    <x v="46"/>
    <x v="46"/>
    <x v="0"/>
    <x v="1171"/>
    <x v="1221"/>
    <x v="918"/>
    <x v="424"/>
    <x v="2"/>
    <x v="1007"/>
    <x v="80"/>
    <x v="0"/>
    <x v="33"/>
    <x v="42"/>
    <x v="4"/>
    <x v="213"/>
    <x v="151"/>
    <x v="0"/>
    <x v="0"/>
    <x v="0"/>
    <x v="1"/>
    <x v="35"/>
    <x v="35"/>
  </r>
  <r>
    <x v="40"/>
    <x v="23"/>
    <x v="48"/>
    <x v="2"/>
    <x v="24"/>
    <x v="47"/>
    <x v="47"/>
    <x v="47"/>
    <x v="47"/>
    <x v="0"/>
    <x v="1172"/>
    <x v="1222"/>
    <x v="919"/>
    <x v="450"/>
    <x v="16"/>
    <x v="1008"/>
    <x v="278"/>
    <x v="0"/>
    <x v="96"/>
    <x v="38"/>
    <x v="3"/>
    <x v="397"/>
    <x v="463"/>
    <x v="0"/>
    <x v="0"/>
    <x v="3"/>
    <x v="1"/>
    <x v="24"/>
    <x v="24"/>
  </r>
  <r>
    <x v="40"/>
    <x v="33"/>
    <x v="50"/>
    <x v="2"/>
    <x v="34"/>
    <x v="48"/>
    <x v="48"/>
    <x v="48"/>
    <x v="48"/>
    <x v="0"/>
    <x v="1173"/>
    <x v="1223"/>
    <x v="633"/>
    <x v="488"/>
    <x v="112"/>
    <x v="1009"/>
    <x v="279"/>
    <x v="4"/>
    <x v="4"/>
    <x v="44"/>
    <x v="2"/>
    <x v="398"/>
    <x v="452"/>
    <x v="0"/>
    <x v="0"/>
    <x v="10"/>
    <x v="0"/>
    <x v="34"/>
    <x v="34"/>
  </r>
  <r>
    <x v="40"/>
    <x v="30"/>
    <x v="51"/>
    <x v="2"/>
    <x v="31"/>
    <x v="49"/>
    <x v="49"/>
    <x v="49"/>
    <x v="49"/>
    <x v="0"/>
    <x v="1174"/>
    <x v="1224"/>
    <x v="814"/>
    <x v="174"/>
    <x v="150"/>
    <x v="1010"/>
    <x v="119"/>
    <x v="0"/>
    <x v="48"/>
    <x v="14"/>
    <x v="4"/>
    <x v="379"/>
    <x v="328"/>
    <x v="0"/>
    <x v="0"/>
    <x v="0"/>
    <x v="14"/>
    <x v="31"/>
    <x v="31"/>
  </r>
  <r>
    <x v="40"/>
    <x v="38"/>
    <x v="53"/>
    <x v="2"/>
    <x v="29"/>
    <x v="50"/>
    <x v="50"/>
    <x v="50"/>
    <x v="50"/>
    <x v="0"/>
    <x v="699"/>
    <x v="1225"/>
    <x v="198"/>
    <x v="202"/>
    <x v="96"/>
    <x v="1011"/>
    <x v="10"/>
    <x v="0"/>
    <x v="60"/>
    <x v="37"/>
    <x v="4"/>
    <x v="106"/>
    <x v="446"/>
    <x v="0"/>
    <x v="0"/>
    <x v="0"/>
    <x v="8"/>
    <x v="29"/>
    <x v="29"/>
  </r>
  <r>
    <x v="40"/>
    <x v="44"/>
    <x v="61"/>
    <x v="1"/>
    <x v="41"/>
    <x v="58"/>
    <x v="58"/>
    <x v="58"/>
    <x v="58"/>
    <x v="0"/>
    <x v="1175"/>
    <x v="1226"/>
    <x v="67"/>
    <x v="246"/>
    <x v="11"/>
    <x v="581"/>
    <x v="64"/>
    <x v="1"/>
    <x v="64"/>
    <x v="36"/>
    <x v="4"/>
    <x v="258"/>
    <x v="171"/>
    <x v="0"/>
    <x v="0"/>
    <x v="0"/>
    <x v="1"/>
    <x v="41"/>
    <x v="41"/>
  </r>
  <r>
    <x v="40"/>
    <x v="45"/>
    <x v="62"/>
    <x v="1"/>
    <x v="42"/>
    <x v="59"/>
    <x v="59"/>
    <x v="59"/>
    <x v="59"/>
    <x v="0"/>
    <x v="1176"/>
    <x v="1227"/>
    <x v="920"/>
    <x v="153"/>
    <x v="40"/>
    <x v="5"/>
    <x v="203"/>
    <x v="4"/>
    <x v="69"/>
    <x v="83"/>
    <x v="13"/>
    <x v="333"/>
    <x v="473"/>
    <x v="0"/>
    <x v="0"/>
    <x v="13"/>
    <x v="1"/>
    <x v="42"/>
    <x v="42"/>
  </r>
  <r>
    <x v="41"/>
    <x v="3"/>
    <x v="4"/>
    <x v="1"/>
    <x v="3"/>
    <x v="4"/>
    <x v="4"/>
    <x v="4"/>
    <x v="4"/>
    <x v="0"/>
    <x v="1177"/>
    <x v="1228"/>
    <x v="503"/>
    <x v="69"/>
    <x v="47"/>
    <x v="1012"/>
    <x v="90"/>
    <x v="0"/>
    <x v="1"/>
    <x v="0"/>
    <x v="4"/>
    <x v="80"/>
    <x v="36"/>
    <x v="0"/>
    <x v="0"/>
    <x v="2"/>
    <x v="2"/>
    <x v="3"/>
    <x v="3"/>
  </r>
  <r>
    <x v="41"/>
    <x v="7"/>
    <x v="9"/>
    <x v="1"/>
    <x v="7"/>
    <x v="9"/>
    <x v="9"/>
    <x v="9"/>
    <x v="9"/>
    <x v="0"/>
    <x v="1178"/>
    <x v="1229"/>
    <x v="114"/>
    <x v="264"/>
    <x v="97"/>
    <x v="1013"/>
    <x v="105"/>
    <x v="0"/>
    <x v="13"/>
    <x v="32"/>
    <x v="1"/>
    <x v="217"/>
    <x v="299"/>
    <x v="0"/>
    <x v="0"/>
    <x v="2"/>
    <x v="1"/>
    <x v="7"/>
    <x v="7"/>
  </r>
  <r>
    <x v="41"/>
    <x v="11"/>
    <x v="13"/>
    <x v="1"/>
    <x v="11"/>
    <x v="13"/>
    <x v="13"/>
    <x v="13"/>
    <x v="13"/>
    <x v="0"/>
    <x v="1179"/>
    <x v="1230"/>
    <x v="377"/>
    <x v="199"/>
    <x v="9"/>
    <x v="1014"/>
    <x v="41"/>
    <x v="0"/>
    <x v="11"/>
    <x v="4"/>
    <x v="2"/>
    <x v="74"/>
    <x v="72"/>
    <x v="0"/>
    <x v="0"/>
    <x v="2"/>
    <x v="1"/>
    <x v="11"/>
    <x v="11"/>
  </r>
  <r>
    <x v="41"/>
    <x v="12"/>
    <x v="15"/>
    <x v="1"/>
    <x v="12"/>
    <x v="15"/>
    <x v="15"/>
    <x v="15"/>
    <x v="15"/>
    <x v="0"/>
    <x v="1123"/>
    <x v="1231"/>
    <x v="319"/>
    <x v="485"/>
    <x v="27"/>
    <x v="531"/>
    <x v="69"/>
    <x v="1"/>
    <x v="35"/>
    <x v="2"/>
    <x v="4"/>
    <x v="102"/>
    <x v="66"/>
    <x v="0"/>
    <x v="0"/>
    <x v="2"/>
    <x v="10"/>
    <x v="12"/>
    <x v="12"/>
  </r>
  <r>
    <x v="41"/>
    <x v="12"/>
    <x v="17"/>
    <x v="2"/>
    <x v="12"/>
    <x v="17"/>
    <x v="17"/>
    <x v="17"/>
    <x v="17"/>
    <x v="0"/>
    <x v="1180"/>
    <x v="1232"/>
    <x v="523"/>
    <x v="66"/>
    <x v="19"/>
    <x v="730"/>
    <x v="208"/>
    <x v="1"/>
    <x v="172"/>
    <x v="37"/>
    <x v="3"/>
    <x v="302"/>
    <x v="17"/>
    <x v="0"/>
    <x v="0"/>
    <x v="3"/>
    <x v="1"/>
    <x v="12"/>
    <x v="12"/>
  </r>
  <r>
    <x v="41"/>
    <x v="11"/>
    <x v="18"/>
    <x v="2"/>
    <x v="11"/>
    <x v="18"/>
    <x v="18"/>
    <x v="18"/>
    <x v="18"/>
    <x v="0"/>
    <x v="1181"/>
    <x v="1233"/>
    <x v="921"/>
    <x v="272"/>
    <x v="65"/>
    <x v="1015"/>
    <x v="24"/>
    <x v="0"/>
    <x v="9"/>
    <x v="23"/>
    <x v="4"/>
    <x v="240"/>
    <x v="341"/>
    <x v="0"/>
    <x v="0"/>
    <x v="7"/>
    <x v="0"/>
    <x v="11"/>
    <x v="11"/>
  </r>
  <r>
    <x v="41"/>
    <x v="7"/>
    <x v="20"/>
    <x v="2"/>
    <x v="7"/>
    <x v="20"/>
    <x v="20"/>
    <x v="20"/>
    <x v="20"/>
    <x v="0"/>
    <x v="1182"/>
    <x v="1234"/>
    <x v="377"/>
    <x v="372"/>
    <x v="14"/>
    <x v="987"/>
    <x v="50"/>
    <x v="1"/>
    <x v="41"/>
    <x v="33"/>
    <x v="2"/>
    <x v="215"/>
    <x v="139"/>
    <x v="0"/>
    <x v="0"/>
    <x v="21"/>
    <x v="0"/>
    <x v="7"/>
    <x v="7"/>
  </r>
  <r>
    <x v="41"/>
    <x v="14"/>
    <x v="23"/>
    <x v="1"/>
    <x v="16"/>
    <x v="23"/>
    <x v="23"/>
    <x v="23"/>
    <x v="23"/>
    <x v="0"/>
    <x v="1183"/>
    <x v="1235"/>
    <x v="112"/>
    <x v="147"/>
    <x v="42"/>
    <x v="619"/>
    <x v="21"/>
    <x v="0"/>
    <x v="77"/>
    <x v="36"/>
    <x v="2"/>
    <x v="150"/>
    <x v="474"/>
    <x v="0"/>
    <x v="0"/>
    <x v="0"/>
    <x v="1"/>
    <x v="16"/>
    <x v="16"/>
  </r>
  <r>
    <x v="41"/>
    <x v="16"/>
    <x v="24"/>
    <x v="1"/>
    <x v="17"/>
    <x v="24"/>
    <x v="24"/>
    <x v="24"/>
    <x v="24"/>
    <x v="0"/>
    <x v="1184"/>
    <x v="1236"/>
    <x v="922"/>
    <x v="142"/>
    <x v="9"/>
    <x v="1016"/>
    <x v="68"/>
    <x v="0"/>
    <x v="65"/>
    <x v="27"/>
    <x v="1"/>
    <x v="78"/>
    <x v="475"/>
    <x v="0"/>
    <x v="0"/>
    <x v="7"/>
    <x v="1"/>
    <x v="17"/>
    <x v="17"/>
  </r>
  <r>
    <x v="41"/>
    <x v="18"/>
    <x v="26"/>
    <x v="1"/>
    <x v="19"/>
    <x v="26"/>
    <x v="26"/>
    <x v="26"/>
    <x v="26"/>
    <x v="0"/>
    <x v="1185"/>
    <x v="1237"/>
    <x v="867"/>
    <x v="489"/>
    <x v="24"/>
    <x v="187"/>
    <x v="3"/>
    <x v="0"/>
    <x v="32"/>
    <x v="17"/>
    <x v="2"/>
    <x v="164"/>
    <x v="116"/>
    <x v="0"/>
    <x v="0"/>
    <x v="0"/>
    <x v="1"/>
    <x v="19"/>
    <x v="19"/>
  </r>
  <r>
    <x v="41"/>
    <x v="20"/>
    <x v="28"/>
    <x v="1"/>
    <x v="21"/>
    <x v="28"/>
    <x v="28"/>
    <x v="28"/>
    <x v="28"/>
    <x v="0"/>
    <x v="1186"/>
    <x v="1238"/>
    <x v="908"/>
    <x v="229"/>
    <x v="68"/>
    <x v="1017"/>
    <x v="82"/>
    <x v="0"/>
    <x v="3"/>
    <x v="17"/>
    <x v="2"/>
    <x v="258"/>
    <x v="232"/>
    <x v="0"/>
    <x v="0"/>
    <x v="0"/>
    <x v="1"/>
    <x v="21"/>
    <x v="21"/>
  </r>
  <r>
    <x v="41"/>
    <x v="18"/>
    <x v="29"/>
    <x v="2"/>
    <x v="19"/>
    <x v="29"/>
    <x v="29"/>
    <x v="29"/>
    <x v="29"/>
    <x v="0"/>
    <x v="1187"/>
    <x v="1239"/>
    <x v="923"/>
    <x v="198"/>
    <x v="29"/>
    <x v="1018"/>
    <x v="169"/>
    <x v="0"/>
    <x v="29"/>
    <x v="51"/>
    <x v="2"/>
    <x v="203"/>
    <x v="253"/>
    <x v="0"/>
    <x v="0"/>
    <x v="0"/>
    <x v="1"/>
    <x v="19"/>
    <x v="19"/>
  </r>
  <r>
    <x v="41"/>
    <x v="16"/>
    <x v="30"/>
    <x v="2"/>
    <x v="17"/>
    <x v="30"/>
    <x v="30"/>
    <x v="30"/>
    <x v="30"/>
    <x v="0"/>
    <x v="1188"/>
    <x v="1240"/>
    <x v="214"/>
    <x v="156"/>
    <x v="151"/>
    <x v="1019"/>
    <x v="86"/>
    <x v="1"/>
    <x v="35"/>
    <x v="15"/>
    <x v="2"/>
    <x v="44"/>
    <x v="367"/>
    <x v="0"/>
    <x v="0"/>
    <x v="0"/>
    <x v="1"/>
    <x v="17"/>
    <x v="17"/>
  </r>
  <r>
    <x v="41"/>
    <x v="21"/>
    <x v="31"/>
    <x v="1"/>
    <x v="22"/>
    <x v="31"/>
    <x v="31"/>
    <x v="31"/>
    <x v="3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2"/>
    <x v="22"/>
  </r>
  <r>
    <x v="41"/>
    <x v="23"/>
    <x v="33"/>
    <x v="1"/>
    <x v="24"/>
    <x v="33"/>
    <x v="33"/>
    <x v="33"/>
    <x v="33"/>
    <x v="0"/>
    <x v="1189"/>
    <x v="1241"/>
    <x v="924"/>
    <x v="410"/>
    <x v="42"/>
    <x v="1020"/>
    <x v="178"/>
    <x v="1"/>
    <x v="22"/>
    <x v="55"/>
    <x v="0"/>
    <x v="223"/>
    <x v="269"/>
    <x v="0"/>
    <x v="0"/>
    <x v="11"/>
    <x v="1"/>
    <x v="24"/>
    <x v="24"/>
  </r>
  <r>
    <x v="41"/>
    <x v="24"/>
    <x v="34"/>
    <x v="1"/>
    <x v="25"/>
    <x v="34"/>
    <x v="34"/>
    <x v="34"/>
    <x v="34"/>
    <x v="0"/>
    <x v="1190"/>
    <x v="1242"/>
    <x v="925"/>
    <x v="390"/>
    <x v="85"/>
    <x v="1021"/>
    <x v="19"/>
    <x v="0"/>
    <x v="67"/>
    <x v="8"/>
    <x v="4"/>
    <x v="31"/>
    <x v="8"/>
    <x v="0"/>
    <x v="0"/>
    <x v="18"/>
    <x v="1"/>
    <x v="25"/>
    <x v="25"/>
  </r>
  <r>
    <x v="41"/>
    <x v="25"/>
    <x v="35"/>
    <x v="1"/>
    <x v="26"/>
    <x v="35"/>
    <x v="35"/>
    <x v="35"/>
    <x v="35"/>
    <x v="0"/>
    <x v="1191"/>
    <x v="1243"/>
    <x v="926"/>
    <x v="424"/>
    <x v="10"/>
    <x v="56"/>
    <x v="81"/>
    <x v="0"/>
    <x v="71"/>
    <x v="36"/>
    <x v="2"/>
    <x v="141"/>
    <x v="46"/>
    <x v="0"/>
    <x v="0"/>
    <x v="10"/>
    <x v="1"/>
    <x v="26"/>
    <x v="26"/>
  </r>
  <r>
    <x v="41"/>
    <x v="0"/>
    <x v="36"/>
    <x v="2"/>
    <x v="0"/>
    <x v="36"/>
    <x v="36"/>
    <x v="36"/>
    <x v="36"/>
    <x v="0"/>
    <x v="1192"/>
    <x v="1244"/>
    <x v="296"/>
    <x v="106"/>
    <x v="96"/>
    <x v="1022"/>
    <x v="22"/>
    <x v="0"/>
    <x v="19"/>
    <x v="36"/>
    <x v="4"/>
    <x v="183"/>
    <x v="446"/>
    <x v="0"/>
    <x v="0"/>
    <x v="2"/>
    <x v="1"/>
    <x v="0"/>
    <x v="0"/>
  </r>
  <r>
    <x v="41"/>
    <x v="21"/>
    <x v="37"/>
    <x v="2"/>
    <x v="22"/>
    <x v="37"/>
    <x v="37"/>
    <x v="37"/>
    <x v="37"/>
    <x v="0"/>
    <x v="1193"/>
    <x v="1245"/>
    <x v="67"/>
    <x v="258"/>
    <x v="35"/>
    <x v="1023"/>
    <x v="34"/>
    <x v="0"/>
    <x v="27"/>
    <x v="23"/>
    <x v="1"/>
    <x v="206"/>
    <x v="248"/>
    <x v="0"/>
    <x v="0"/>
    <x v="2"/>
    <x v="1"/>
    <x v="22"/>
    <x v="22"/>
  </r>
  <r>
    <x v="41"/>
    <x v="26"/>
    <x v="38"/>
    <x v="1"/>
    <x v="27"/>
    <x v="38"/>
    <x v="38"/>
    <x v="38"/>
    <x v="38"/>
    <x v="0"/>
    <x v="1194"/>
    <x v="954"/>
    <x v="861"/>
    <x v="217"/>
    <x v="69"/>
    <x v="1024"/>
    <x v="105"/>
    <x v="0"/>
    <x v="0"/>
    <x v="4"/>
    <x v="2"/>
    <x v="74"/>
    <x v="342"/>
    <x v="0"/>
    <x v="0"/>
    <x v="0"/>
    <x v="1"/>
    <x v="27"/>
    <x v="27"/>
  </r>
  <r>
    <x v="41"/>
    <x v="27"/>
    <x v="39"/>
    <x v="1"/>
    <x v="28"/>
    <x v="39"/>
    <x v="39"/>
    <x v="39"/>
    <x v="39"/>
    <x v="0"/>
    <x v="1195"/>
    <x v="1246"/>
    <x v="401"/>
    <x v="227"/>
    <x v="69"/>
    <x v="1025"/>
    <x v="211"/>
    <x v="0"/>
    <x v="108"/>
    <x v="10"/>
    <x v="2"/>
    <x v="66"/>
    <x v="303"/>
    <x v="0"/>
    <x v="0"/>
    <x v="20"/>
    <x v="4"/>
    <x v="28"/>
    <x v="28"/>
  </r>
  <r>
    <x v="41"/>
    <x v="38"/>
    <x v="40"/>
    <x v="1"/>
    <x v="29"/>
    <x v="40"/>
    <x v="40"/>
    <x v="40"/>
    <x v="40"/>
    <x v="0"/>
    <x v="1196"/>
    <x v="1247"/>
    <x v="40"/>
    <x v="247"/>
    <x v="87"/>
    <x v="1026"/>
    <x v="2"/>
    <x v="0"/>
    <x v="32"/>
    <x v="0"/>
    <x v="4"/>
    <x v="284"/>
    <x v="315"/>
    <x v="0"/>
    <x v="0"/>
    <x v="0"/>
    <x v="1"/>
    <x v="29"/>
    <x v="29"/>
  </r>
  <r>
    <x v="41"/>
    <x v="29"/>
    <x v="41"/>
    <x v="1"/>
    <x v="30"/>
    <x v="41"/>
    <x v="41"/>
    <x v="41"/>
    <x v="41"/>
    <x v="0"/>
    <x v="1197"/>
    <x v="1248"/>
    <x v="629"/>
    <x v="428"/>
    <x v="31"/>
    <x v="1027"/>
    <x v="104"/>
    <x v="1"/>
    <x v="11"/>
    <x v="37"/>
    <x v="2"/>
    <x v="30"/>
    <x v="286"/>
    <x v="0"/>
    <x v="0"/>
    <x v="10"/>
    <x v="1"/>
    <x v="30"/>
    <x v="30"/>
  </r>
  <r>
    <x v="41"/>
    <x v="30"/>
    <x v="42"/>
    <x v="1"/>
    <x v="31"/>
    <x v="42"/>
    <x v="42"/>
    <x v="42"/>
    <x v="42"/>
    <x v="0"/>
    <x v="1198"/>
    <x v="1249"/>
    <x v="927"/>
    <x v="419"/>
    <x v="35"/>
    <x v="538"/>
    <x v="39"/>
    <x v="0"/>
    <x v="54"/>
    <x v="0"/>
    <x v="2"/>
    <x v="233"/>
    <x v="146"/>
    <x v="0"/>
    <x v="0"/>
    <x v="0"/>
    <x v="1"/>
    <x v="31"/>
    <x v="31"/>
  </r>
  <r>
    <x v="41"/>
    <x v="31"/>
    <x v="43"/>
    <x v="1"/>
    <x v="32"/>
    <x v="43"/>
    <x v="43"/>
    <x v="43"/>
    <x v="43"/>
    <x v="0"/>
    <x v="1199"/>
    <x v="1250"/>
    <x v="878"/>
    <x v="484"/>
    <x v="31"/>
    <x v="1028"/>
    <x v="4"/>
    <x v="1"/>
    <x v="25"/>
    <x v="17"/>
    <x v="4"/>
    <x v="240"/>
    <x v="10"/>
    <x v="0"/>
    <x v="0"/>
    <x v="13"/>
    <x v="2"/>
    <x v="32"/>
    <x v="32"/>
  </r>
  <r>
    <x v="41"/>
    <x v="32"/>
    <x v="44"/>
    <x v="1"/>
    <x v="33"/>
    <x v="44"/>
    <x v="44"/>
    <x v="44"/>
    <x v="44"/>
    <x v="0"/>
    <x v="1200"/>
    <x v="1251"/>
    <x v="928"/>
    <x v="291"/>
    <x v="46"/>
    <x v="1029"/>
    <x v="142"/>
    <x v="0"/>
    <x v="7"/>
    <x v="23"/>
    <x v="6"/>
    <x v="123"/>
    <x v="360"/>
    <x v="0"/>
    <x v="0"/>
    <x v="18"/>
    <x v="1"/>
    <x v="33"/>
    <x v="33"/>
  </r>
  <r>
    <x v="41"/>
    <x v="33"/>
    <x v="45"/>
    <x v="1"/>
    <x v="34"/>
    <x v="45"/>
    <x v="45"/>
    <x v="45"/>
    <x v="45"/>
    <x v="0"/>
    <x v="1201"/>
    <x v="1252"/>
    <x v="929"/>
    <x v="418"/>
    <x v="69"/>
    <x v="1030"/>
    <x v="29"/>
    <x v="1"/>
    <x v="46"/>
    <x v="51"/>
    <x v="2"/>
    <x v="40"/>
    <x v="466"/>
    <x v="0"/>
    <x v="0"/>
    <x v="2"/>
    <x v="1"/>
    <x v="34"/>
    <x v="34"/>
  </r>
  <r>
    <x v="41"/>
    <x v="34"/>
    <x v="46"/>
    <x v="1"/>
    <x v="35"/>
    <x v="46"/>
    <x v="46"/>
    <x v="46"/>
    <x v="46"/>
    <x v="0"/>
    <x v="1202"/>
    <x v="1253"/>
    <x v="930"/>
    <x v="225"/>
    <x v="55"/>
    <x v="513"/>
    <x v="134"/>
    <x v="1"/>
    <x v="77"/>
    <x v="42"/>
    <x v="2"/>
    <x v="121"/>
    <x v="334"/>
    <x v="0"/>
    <x v="0"/>
    <x v="2"/>
    <x v="1"/>
    <x v="35"/>
    <x v="35"/>
  </r>
  <r>
    <x v="41"/>
    <x v="23"/>
    <x v="48"/>
    <x v="2"/>
    <x v="24"/>
    <x v="47"/>
    <x v="47"/>
    <x v="47"/>
    <x v="47"/>
    <x v="0"/>
    <x v="1203"/>
    <x v="1254"/>
    <x v="931"/>
    <x v="490"/>
    <x v="10"/>
    <x v="476"/>
    <x v="42"/>
    <x v="0"/>
    <x v="108"/>
    <x v="83"/>
    <x v="1"/>
    <x v="399"/>
    <x v="331"/>
    <x v="0"/>
    <x v="0"/>
    <x v="20"/>
    <x v="1"/>
    <x v="24"/>
    <x v="24"/>
  </r>
  <r>
    <x v="41"/>
    <x v="33"/>
    <x v="50"/>
    <x v="2"/>
    <x v="34"/>
    <x v="48"/>
    <x v="48"/>
    <x v="48"/>
    <x v="48"/>
    <x v="0"/>
    <x v="1204"/>
    <x v="1255"/>
    <x v="932"/>
    <x v="491"/>
    <x v="22"/>
    <x v="1031"/>
    <x v="280"/>
    <x v="0"/>
    <x v="50"/>
    <x v="5"/>
    <x v="1"/>
    <x v="400"/>
    <x v="121"/>
    <x v="0"/>
    <x v="0"/>
    <x v="10"/>
    <x v="1"/>
    <x v="34"/>
    <x v="34"/>
  </r>
  <r>
    <x v="41"/>
    <x v="30"/>
    <x v="51"/>
    <x v="2"/>
    <x v="31"/>
    <x v="49"/>
    <x v="49"/>
    <x v="49"/>
    <x v="49"/>
    <x v="0"/>
    <x v="1205"/>
    <x v="1256"/>
    <x v="367"/>
    <x v="303"/>
    <x v="58"/>
    <x v="1032"/>
    <x v="37"/>
    <x v="1"/>
    <x v="4"/>
    <x v="14"/>
    <x v="2"/>
    <x v="359"/>
    <x v="109"/>
    <x v="0"/>
    <x v="0"/>
    <x v="0"/>
    <x v="1"/>
    <x v="31"/>
    <x v="31"/>
  </r>
  <r>
    <x v="41"/>
    <x v="38"/>
    <x v="53"/>
    <x v="2"/>
    <x v="29"/>
    <x v="50"/>
    <x v="50"/>
    <x v="50"/>
    <x v="50"/>
    <x v="0"/>
    <x v="1206"/>
    <x v="1257"/>
    <x v="850"/>
    <x v="162"/>
    <x v="135"/>
    <x v="1033"/>
    <x v="22"/>
    <x v="0"/>
    <x v="0"/>
    <x v="0"/>
    <x v="1"/>
    <x v="12"/>
    <x v="181"/>
    <x v="0"/>
    <x v="0"/>
    <x v="0"/>
    <x v="1"/>
    <x v="29"/>
    <x v="29"/>
  </r>
  <r>
    <x v="41"/>
    <x v="44"/>
    <x v="61"/>
    <x v="1"/>
    <x v="41"/>
    <x v="58"/>
    <x v="58"/>
    <x v="58"/>
    <x v="58"/>
    <x v="0"/>
    <x v="1207"/>
    <x v="1258"/>
    <x v="426"/>
    <x v="294"/>
    <x v="11"/>
    <x v="1020"/>
    <x v="0"/>
    <x v="0"/>
    <x v="66"/>
    <x v="0"/>
    <x v="4"/>
    <x v="242"/>
    <x v="217"/>
    <x v="0"/>
    <x v="0"/>
    <x v="0"/>
    <x v="1"/>
    <x v="41"/>
    <x v="41"/>
  </r>
  <r>
    <x v="41"/>
    <x v="45"/>
    <x v="62"/>
    <x v="1"/>
    <x v="42"/>
    <x v="59"/>
    <x v="59"/>
    <x v="59"/>
    <x v="59"/>
    <x v="0"/>
    <x v="1208"/>
    <x v="1259"/>
    <x v="588"/>
    <x v="234"/>
    <x v="38"/>
    <x v="1034"/>
    <x v="192"/>
    <x v="4"/>
    <x v="140"/>
    <x v="89"/>
    <x v="8"/>
    <x v="401"/>
    <x v="476"/>
    <x v="0"/>
    <x v="0"/>
    <x v="21"/>
    <x v="1"/>
    <x v="42"/>
    <x v="42"/>
  </r>
  <r>
    <x v="42"/>
    <x v="46"/>
    <x v="63"/>
    <x v="1"/>
    <x v="43"/>
    <x v="60"/>
    <x v="60"/>
    <x v="60"/>
    <x v="60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43"/>
    <x v="43"/>
  </r>
  <r>
    <x v="42"/>
    <x v="3"/>
    <x v="4"/>
    <x v="1"/>
    <x v="3"/>
    <x v="4"/>
    <x v="4"/>
    <x v="4"/>
    <x v="4"/>
    <x v="0"/>
    <x v="213"/>
    <x v="1260"/>
    <x v="674"/>
    <x v="405"/>
    <x v="85"/>
    <x v="1035"/>
    <x v="98"/>
    <x v="1"/>
    <x v="51"/>
    <x v="36"/>
    <x v="1"/>
    <x v="80"/>
    <x v="411"/>
    <x v="0"/>
    <x v="0"/>
    <x v="6"/>
    <x v="3"/>
    <x v="3"/>
    <x v="3"/>
  </r>
  <r>
    <x v="42"/>
    <x v="47"/>
    <x v="64"/>
    <x v="1"/>
    <x v="44"/>
    <x v="61"/>
    <x v="61"/>
    <x v="61"/>
    <x v="61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44"/>
    <x v="44"/>
  </r>
  <r>
    <x v="42"/>
    <x v="7"/>
    <x v="9"/>
    <x v="1"/>
    <x v="7"/>
    <x v="9"/>
    <x v="9"/>
    <x v="9"/>
    <x v="9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7"/>
    <x v="7"/>
  </r>
  <r>
    <x v="42"/>
    <x v="11"/>
    <x v="13"/>
    <x v="1"/>
    <x v="11"/>
    <x v="13"/>
    <x v="13"/>
    <x v="13"/>
    <x v="13"/>
    <x v="0"/>
    <x v="1209"/>
    <x v="192"/>
    <x v="933"/>
    <x v="138"/>
    <x v="87"/>
    <x v="379"/>
    <x v="17"/>
    <x v="1"/>
    <x v="13"/>
    <x v="22"/>
    <x v="3"/>
    <x v="127"/>
    <x v="176"/>
    <x v="0"/>
    <x v="0"/>
    <x v="2"/>
    <x v="1"/>
    <x v="11"/>
    <x v="11"/>
  </r>
  <r>
    <x v="42"/>
    <x v="48"/>
    <x v="65"/>
    <x v="1"/>
    <x v="45"/>
    <x v="62"/>
    <x v="62"/>
    <x v="62"/>
    <x v="62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45"/>
    <x v="45"/>
  </r>
  <r>
    <x v="42"/>
    <x v="12"/>
    <x v="15"/>
    <x v="1"/>
    <x v="12"/>
    <x v="15"/>
    <x v="15"/>
    <x v="15"/>
    <x v="15"/>
    <x v="0"/>
    <x v="96"/>
    <x v="1261"/>
    <x v="912"/>
    <x v="466"/>
    <x v="13"/>
    <x v="1036"/>
    <x v="38"/>
    <x v="0"/>
    <x v="51"/>
    <x v="2"/>
    <x v="4"/>
    <x v="50"/>
    <x v="137"/>
    <x v="0"/>
    <x v="0"/>
    <x v="7"/>
    <x v="1"/>
    <x v="12"/>
    <x v="12"/>
  </r>
  <r>
    <x v="42"/>
    <x v="12"/>
    <x v="17"/>
    <x v="2"/>
    <x v="12"/>
    <x v="17"/>
    <x v="17"/>
    <x v="17"/>
    <x v="17"/>
    <x v="0"/>
    <x v="1210"/>
    <x v="1262"/>
    <x v="934"/>
    <x v="29"/>
    <x v="14"/>
    <x v="1037"/>
    <x v="281"/>
    <x v="1"/>
    <x v="173"/>
    <x v="22"/>
    <x v="1"/>
    <x v="402"/>
    <x v="346"/>
    <x v="0"/>
    <x v="0"/>
    <x v="1"/>
    <x v="9"/>
    <x v="12"/>
    <x v="12"/>
  </r>
  <r>
    <x v="42"/>
    <x v="11"/>
    <x v="18"/>
    <x v="2"/>
    <x v="11"/>
    <x v="18"/>
    <x v="18"/>
    <x v="18"/>
    <x v="18"/>
    <x v="0"/>
    <x v="1211"/>
    <x v="1263"/>
    <x v="935"/>
    <x v="492"/>
    <x v="89"/>
    <x v="1038"/>
    <x v="55"/>
    <x v="0"/>
    <x v="34"/>
    <x v="42"/>
    <x v="1"/>
    <x v="30"/>
    <x v="477"/>
    <x v="0"/>
    <x v="0"/>
    <x v="2"/>
    <x v="1"/>
    <x v="11"/>
    <x v="11"/>
  </r>
  <r>
    <x v="42"/>
    <x v="7"/>
    <x v="20"/>
    <x v="2"/>
    <x v="7"/>
    <x v="20"/>
    <x v="20"/>
    <x v="20"/>
    <x v="20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7"/>
    <x v="7"/>
  </r>
  <r>
    <x v="42"/>
    <x v="14"/>
    <x v="23"/>
    <x v="1"/>
    <x v="16"/>
    <x v="23"/>
    <x v="23"/>
    <x v="23"/>
    <x v="23"/>
    <x v="0"/>
    <x v="1212"/>
    <x v="1264"/>
    <x v="792"/>
    <x v="237"/>
    <x v="42"/>
    <x v="667"/>
    <x v="134"/>
    <x v="0"/>
    <x v="33"/>
    <x v="36"/>
    <x v="2"/>
    <x v="121"/>
    <x v="228"/>
    <x v="0"/>
    <x v="0"/>
    <x v="18"/>
    <x v="1"/>
    <x v="16"/>
    <x v="16"/>
  </r>
  <r>
    <x v="42"/>
    <x v="16"/>
    <x v="24"/>
    <x v="1"/>
    <x v="17"/>
    <x v="24"/>
    <x v="24"/>
    <x v="24"/>
    <x v="24"/>
    <x v="0"/>
    <x v="1213"/>
    <x v="1265"/>
    <x v="936"/>
    <x v="46"/>
    <x v="1"/>
    <x v="23"/>
    <x v="36"/>
    <x v="0"/>
    <x v="33"/>
    <x v="68"/>
    <x v="2"/>
    <x v="31"/>
    <x v="260"/>
    <x v="0"/>
    <x v="0"/>
    <x v="10"/>
    <x v="1"/>
    <x v="17"/>
    <x v="17"/>
  </r>
  <r>
    <x v="42"/>
    <x v="18"/>
    <x v="26"/>
    <x v="1"/>
    <x v="19"/>
    <x v="26"/>
    <x v="26"/>
    <x v="26"/>
    <x v="26"/>
    <x v="0"/>
    <x v="1214"/>
    <x v="1266"/>
    <x v="937"/>
    <x v="493"/>
    <x v="50"/>
    <x v="95"/>
    <x v="105"/>
    <x v="0"/>
    <x v="46"/>
    <x v="36"/>
    <x v="2"/>
    <x v="226"/>
    <x v="145"/>
    <x v="0"/>
    <x v="0"/>
    <x v="0"/>
    <x v="1"/>
    <x v="19"/>
    <x v="19"/>
  </r>
  <r>
    <x v="42"/>
    <x v="20"/>
    <x v="28"/>
    <x v="1"/>
    <x v="21"/>
    <x v="28"/>
    <x v="28"/>
    <x v="28"/>
    <x v="28"/>
    <x v="0"/>
    <x v="1215"/>
    <x v="1267"/>
    <x v="219"/>
    <x v="494"/>
    <x v="55"/>
    <x v="1039"/>
    <x v="48"/>
    <x v="0"/>
    <x v="98"/>
    <x v="14"/>
    <x v="2"/>
    <x v="43"/>
    <x v="181"/>
    <x v="0"/>
    <x v="0"/>
    <x v="2"/>
    <x v="1"/>
    <x v="21"/>
    <x v="21"/>
  </r>
  <r>
    <x v="42"/>
    <x v="18"/>
    <x v="29"/>
    <x v="2"/>
    <x v="19"/>
    <x v="29"/>
    <x v="29"/>
    <x v="29"/>
    <x v="29"/>
    <x v="0"/>
    <x v="1216"/>
    <x v="1268"/>
    <x v="891"/>
    <x v="324"/>
    <x v="36"/>
    <x v="1040"/>
    <x v="10"/>
    <x v="0"/>
    <x v="18"/>
    <x v="22"/>
    <x v="2"/>
    <x v="217"/>
    <x v="411"/>
    <x v="0"/>
    <x v="0"/>
    <x v="0"/>
    <x v="1"/>
    <x v="19"/>
    <x v="19"/>
  </r>
  <r>
    <x v="42"/>
    <x v="16"/>
    <x v="30"/>
    <x v="2"/>
    <x v="17"/>
    <x v="30"/>
    <x v="30"/>
    <x v="30"/>
    <x v="30"/>
    <x v="0"/>
    <x v="1217"/>
    <x v="1269"/>
    <x v="938"/>
    <x v="0"/>
    <x v="53"/>
    <x v="1041"/>
    <x v="86"/>
    <x v="0"/>
    <x v="33"/>
    <x v="11"/>
    <x v="2"/>
    <x v="68"/>
    <x v="432"/>
    <x v="0"/>
    <x v="0"/>
    <x v="0"/>
    <x v="1"/>
    <x v="17"/>
    <x v="17"/>
  </r>
  <r>
    <x v="42"/>
    <x v="23"/>
    <x v="33"/>
    <x v="1"/>
    <x v="24"/>
    <x v="33"/>
    <x v="33"/>
    <x v="33"/>
    <x v="33"/>
    <x v="0"/>
    <x v="164"/>
    <x v="1270"/>
    <x v="939"/>
    <x v="458"/>
    <x v="69"/>
    <x v="1042"/>
    <x v="115"/>
    <x v="0"/>
    <x v="55"/>
    <x v="47"/>
    <x v="2"/>
    <x v="134"/>
    <x v="255"/>
    <x v="0"/>
    <x v="0"/>
    <x v="7"/>
    <x v="1"/>
    <x v="24"/>
    <x v="24"/>
  </r>
  <r>
    <x v="42"/>
    <x v="24"/>
    <x v="34"/>
    <x v="1"/>
    <x v="25"/>
    <x v="34"/>
    <x v="34"/>
    <x v="34"/>
    <x v="34"/>
    <x v="0"/>
    <x v="1218"/>
    <x v="1271"/>
    <x v="940"/>
    <x v="56"/>
    <x v="133"/>
    <x v="1043"/>
    <x v="37"/>
    <x v="0"/>
    <x v="10"/>
    <x v="8"/>
    <x v="2"/>
    <x v="59"/>
    <x v="163"/>
    <x v="0"/>
    <x v="0"/>
    <x v="23"/>
    <x v="1"/>
    <x v="25"/>
    <x v="25"/>
  </r>
  <r>
    <x v="42"/>
    <x v="25"/>
    <x v="35"/>
    <x v="1"/>
    <x v="26"/>
    <x v="35"/>
    <x v="35"/>
    <x v="35"/>
    <x v="35"/>
    <x v="0"/>
    <x v="1219"/>
    <x v="1272"/>
    <x v="941"/>
    <x v="225"/>
    <x v="5"/>
    <x v="984"/>
    <x v="55"/>
    <x v="0"/>
    <x v="27"/>
    <x v="4"/>
    <x v="1"/>
    <x v="12"/>
    <x v="203"/>
    <x v="0"/>
    <x v="0"/>
    <x v="10"/>
    <x v="1"/>
    <x v="26"/>
    <x v="26"/>
  </r>
  <r>
    <x v="42"/>
    <x v="0"/>
    <x v="36"/>
    <x v="2"/>
    <x v="0"/>
    <x v="36"/>
    <x v="36"/>
    <x v="36"/>
    <x v="36"/>
    <x v="0"/>
    <x v="1220"/>
    <x v="1273"/>
    <x v="844"/>
    <x v="291"/>
    <x v="132"/>
    <x v="1044"/>
    <x v="19"/>
    <x v="0"/>
    <x v="19"/>
    <x v="17"/>
    <x v="2"/>
    <x v="79"/>
    <x v="447"/>
    <x v="0"/>
    <x v="0"/>
    <x v="0"/>
    <x v="1"/>
    <x v="0"/>
    <x v="0"/>
  </r>
  <r>
    <x v="42"/>
    <x v="21"/>
    <x v="37"/>
    <x v="2"/>
    <x v="22"/>
    <x v="37"/>
    <x v="37"/>
    <x v="37"/>
    <x v="37"/>
    <x v="0"/>
    <x v="1221"/>
    <x v="1274"/>
    <x v="18"/>
    <x v="302"/>
    <x v="22"/>
    <x v="1045"/>
    <x v="211"/>
    <x v="3"/>
    <x v="27"/>
    <x v="75"/>
    <x v="4"/>
    <x v="9"/>
    <x v="169"/>
    <x v="0"/>
    <x v="0"/>
    <x v="0"/>
    <x v="1"/>
    <x v="22"/>
    <x v="22"/>
  </r>
  <r>
    <x v="42"/>
    <x v="26"/>
    <x v="38"/>
    <x v="1"/>
    <x v="27"/>
    <x v="38"/>
    <x v="38"/>
    <x v="38"/>
    <x v="38"/>
    <x v="0"/>
    <x v="1222"/>
    <x v="1275"/>
    <x v="410"/>
    <x v="255"/>
    <x v="51"/>
    <x v="1046"/>
    <x v="68"/>
    <x v="0"/>
    <x v="29"/>
    <x v="50"/>
    <x v="2"/>
    <x v="76"/>
    <x v="184"/>
    <x v="0"/>
    <x v="0"/>
    <x v="2"/>
    <x v="1"/>
    <x v="27"/>
    <x v="27"/>
  </r>
  <r>
    <x v="42"/>
    <x v="27"/>
    <x v="39"/>
    <x v="1"/>
    <x v="28"/>
    <x v="39"/>
    <x v="39"/>
    <x v="39"/>
    <x v="39"/>
    <x v="0"/>
    <x v="1223"/>
    <x v="1276"/>
    <x v="942"/>
    <x v="227"/>
    <x v="101"/>
    <x v="1047"/>
    <x v="60"/>
    <x v="0"/>
    <x v="102"/>
    <x v="55"/>
    <x v="4"/>
    <x v="8"/>
    <x v="434"/>
    <x v="0"/>
    <x v="0"/>
    <x v="10"/>
    <x v="40"/>
    <x v="28"/>
    <x v="28"/>
  </r>
  <r>
    <x v="42"/>
    <x v="38"/>
    <x v="40"/>
    <x v="1"/>
    <x v="29"/>
    <x v="40"/>
    <x v="40"/>
    <x v="40"/>
    <x v="40"/>
    <x v="0"/>
    <x v="1224"/>
    <x v="1277"/>
    <x v="943"/>
    <x v="474"/>
    <x v="5"/>
    <x v="985"/>
    <x v="79"/>
    <x v="0"/>
    <x v="2"/>
    <x v="2"/>
    <x v="2"/>
    <x v="291"/>
    <x v="237"/>
    <x v="0"/>
    <x v="0"/>
    <x v="0"/>
    <x v="1"/>
    <x v="29"/>
    <x v="29"/>
  </r>
  <r>
    <x v="42"/>
    <x v="29"/>
    <x v="41"/>
    <x v="1"/>
    <x v="30"/>
    <x v="41"/>
    <x v="41"/>
    <x v="41"/>
    <x v="41"/>
    <x v="0"/>
    <x v="1225"/>
    <x v="280"/>
    <x v="944"/>
    <x v="495"/>
    <x v="1"/>
    <x v="343"/>
    <x v="112"/>
    <x v="0"/>
    <x v="60"/>
    <x v="17"/>
    <x v="2"/>
    <x v="31"/>
    <x v="15"/>
    <x v="0"/>
    <x v="0"/>
    <x v="7"/>
    <x v="1"/>
    <x v="30"/>
    <x v="30"/>
  </r>
  <r>
    <x v="42"/>
    <x v="30"/>
    <x v="42"/>
    <x v="1"/>
    <x v="31"/>
    <x v="42"/>
    <x v="42"/>
    <x v="42"/>
    <x v="42"/>
    <x v="0"/>
    <x v="1226"/>
    <x v="1278"/>
    <x v="945"/>
    <x v="4"/>
    <x v="6"/>
    <x v="1048"/>
    <x v="71"/>
    <x v="0"/>
    <x v="21"/>
    <x v="2"/>
    <x v="2"/>
    <x v="354"/>
    <x v="193"/>
    <x v="0"/>
    <x v="0"/>
    <x v="2"/>
    <x v="1"/>
    <x v="31"/>
    <x v="31"/>
  </r>
  <r>
    <x v="42"/>
    <x v="31"/>
    <x v="43"/>
    <x v="1"/>
    <x v="32"/>
    <x v="43"/>
    <x v="43"/>
    <x v="43"/>
    <x v="43"/>
    <x v="0"/>
    <x v="1227"/>
    <x v="1279"/>
    <x v="946"/>
    <x v="466"/>
    <x v="104"/>
    <x v="1049"/>
    <x v="90"/>
    <x v="1"/>
    <x v="4"/>
    <x v="37"/>
    <x v="1"/>
    <x v="359"/>
    <x v="215"/>
    <x v="0"/>
    <x v="0"/>
    <x v="13"/>
    <x v="11"/>
    <x v="32"/>
    <x v="32"/>
  </r>
  <r>
    <x v="42"/>
    <x v="32"/>
    <x v="44"/>
    <x v="1"/>
    <x v="33"/>
    <x v="44"/>
    <x v="44"/>
    <x v="44"/>
    <x v="44"/>
    <x v="0"/>
    <x v="662"/>
    <x v="1280"/>
    <x v="947"/>
    <x v="460"/>
    <x v="97"/>
    <x v="789"/>
    <x v="101"/>
    <x v="1"/>
    <x v="69"/>
    <x v="24"/>
    <x v="5"/>
    <x v="192"/>
    <x v="476"/>
    <x v="0"/>
    <x v="0"/>
    <x v="6"/>
    <x v="0"/>
    <x v="33"/>
    <x v="33"/>
  </r>
  <r>
    <x v="42"/>
    <x v="33"/>
    <x v="45"/>
    <x v="1"/>
    <x v="34"/>
    <x v="45"/>
    <x v="45"/>
    <x v="45"/>
    <x v="45"/>
    <x v="0"/>
    <x v="1228"/>
    <x v="1281"/>
    <x v="948"/>
    <x v="314"/>
    <x v="120"/>
    <x v="1050"/>
    <x v="29"/>
    <x v="3"/>
    <x v="66"/>
    <x v="22"/>
    <x v="2"/>
    <x v="24"/>
    <x v="478"/>
    <x v="0"/>
    <x v="0"/>
    <x v="7"/>
    <x v="1"/>
    <x v="34"/>
    <x v="34"/>
  </r>
  <r>
    <x v="42"/>
    <x v="34"/>
    <x v="46"/>
    <x v="1"/>
    <x v="35"/>
    <x v="46"/>
    <x v="46"/>
    <x v="46"/>
    <x v="46"/>
    <x v="0"/>
    <x v="1229"/>
    <x v="1282"/>
    <x v="198"/>
    <x v="10"/>
    <x v="30"/>
    <x v="873"/>
    <x v="118"/>
    <x v="0"/>
    <x v="54"/>
    <x v="32"/>
    <x v="4"/>
    <x v="213"/>
    <x v="13"/>
    <x v="0"/>
    <x v="0"/>
    <x v="0"/>
    <x v="1"/>
    <x v="35"/>
    <x v="35"/>
  </r>
  <r>
    <x v="42"/>
    <x v="23"/>
    <x v="48"/>
    <x v="2"/>
    <x v="24"/>
    <x v="47"/>
    <x v="47"/>
    <x v="47"/>
    <x v="47"/>
    <x v="0"/>
    <x v="1230"/>
    <x v="1283"/>
    <x v="949"/>
    <x v="183"/>
    <x v="43"/>
    <x v="525"/>
    <x v="282"/>
    <x v="0"/>
    <x v="79"/>
    <x v="81"/>
    <x v="6"/>
    <x v="403"/>
    <x v="414"/>
    <x v="0"/>
    <x v="0"/>
    <x v="10"/>
    <x v="1"/>
    <x v="24"/>
    <x v="24"/>
  </r>
  <r>
    <x v="42"/>
    <x v="33"/>
    <x v="50"/>
    <x v="2"/>
    <x v="34"/>
    <x v="48"/>
    <x v="48"/>
    <x v="48"/>
    <x v="48"/>
    <x v="0"/>
    <x v="1231"/>
    <x v="1284"/>
    <x v="950"/>
    <x v="321"/>
    <x v="133"/>
    <x v="1051"/>
    <x v="283"/>
    <x v="3"/>
    <x v="34"/>
    <x v="18"/>
    <x v="0"/>
    <x v="401"/>
    <x v="465"/>
    <x v="0"/>
    <x v="0"/>
    <x v="7"/>
    <x v="0"/>
    <x v="34"/>
    <x v="34"/>
  </r>
  <r>
    <x v="42"/>
    <x v="30"/>
    <x v="51"/>
    <x v="2"/>
    <x v="31"/>
    <x v="49"/>
    <x v="49"/>
    <x v="49"/>
    <x v="49"/>
    <x v="0"/>
    <x v="1232"/>
    <x v="1285"/>
    <x v="229"/>
    <x v="305"/>
    <x v="152"/>
    <x v="1052"/>
    <x v="40"/>
    <x v="0"/>
    <x v="82"/>
    <x v="17"/>
    <x v="4"/>
    <x v="51"/>
    <x v="447"/>
    <x v="0"/>
    <x v="0"/>
    <x v="2"/>
    <x v="11"/>
    <x v="31"/>
    <x v="31"/>
  </r>
  <r>
    <x v="42"/>
    <x v="38"/>
    <x v="53"/>
    <x v="2"/>
    <x v="29"/>
    <x v="50"/>
    <x v="50"/>
    <x v="50"/>
    <x v="50"/>
    <x v="0"/>
    <x v="1233"/>
    <x v="1286"/>
    <x v="887"/>
    <x v="32"/>
    <x v="113"/>
    <x v="1053"/>
    <x v="55"/>
    <x v="0"/>
    <x v="36"/>
    <x v="17"/>
    <x v="2"/>
    <x v="190"/>
    <x v="203"/>
    <x v="0"/>
    <x v="0"/>
    <x v="7"/>
    <x v="1"/>
    <x v="29"/>
    <x v="29"/>
  </r>
  <r>
    <x v="42"/>
    <x v="44"/>
    <x v="61"/>
    <x v="1"/>
    <x v="41"/>
    <x v="58"/>
    <x v="58"/>
    <x v="58"/>
    <x v="58"/>
    <x v="0"/>
    <x v="1234"/>
    <x v="1287"/>
    <x v="151"/>
    <x v="426"/>
    <x v="49"/>
    <x v="1054"/>
    <x v="105"/>
    <x v="0"/>
    <x v="66"/>
    <x v="17"/>
    <x v="4"/>
    <x v="3"/>
    <x v="479"/>
    <x v="0"/>
    <x v="0"/>
    <x v="0"/>
    <x v="1"/>
    <x v="41"/>
    <x v="41"/>
  </r>
  <r>
    <x v="42"/>
    <x v="45"/>
    <x v="62"/>
    <x v="1"/>
    <x v="42"/>
    <x v="59"/>
    <x v="59"/>
    <x v="59"/>
    <x v="59"/>
    <x v="0"/>
    <x v="1235"/>
    <x v="1288"/>
    <x v="951"/>
    <x v="407"/>
    <x v="60"/>
    <x v="1055"/>
    <x v="284"/>
    <x v="4"/>
    <x v="174"/>
    <x v="58"/>
    <x v="12"/>
    <x v="404"/>
    <x v="427"/>
    <x v="0"/>
    <x v="0"/>
    <x v="3"/>
    <x v="0"/>
    <x v="42"/>
    <x v="42"/>
  </r>
  <r>
    <x v="43"/>
    <x v="3"/>
    <x v="4"/>
    <x v="1"/>
    <x v="3"/>
    <x v="4"/>
    <x v="4"/>
    <x v="4"/>
    <x v="4"/>
    <x v="0"/>
    <x v="1236"/>
    <x v="1289"/>
    <x v="952"/>
    <x v="364"/>
    <x v="68"/>
    <x v="934"/>
    <x v="41"/>
    <x v="0"/>
    <x v="1"/>
    <x v="0"/>
    <x v="4"/>
    <x v="142"/>
    <x v="50"/>
    <x v="0"/>
    <x v="0"/>
    <x v="20"/>
    <x v="3"/>
    <x v="3"/>
    <x v="3"/>
  </r>
  <r>
    <x v="43"/>
    <x v="11"/>
    <x v="13"/>
    <x v="1"/>
    <x v="11"/>
    <x v="13"/>
    <x v="13"/>
    <x v="13"/>
    <x v="13"/>
    <x v="0"/>
    <x v="1237"/>
    <x v="1290"/>
    <x v="953"/>
    <x v="268"/>
    <x v="31"/>
    <x v="1056"/>
    <x v="29"/>
    <x v="0"/>
    <x v="1"/>
    <x v="42"/>
    <x v="1"/>
    <x v="185"/>
    <x v="421"/>
    <x v="0"/>
    <x v="0"/>
    <x v="7"/>
    <x v="1"/>
    <x v="11"/>
    <x v="11"/>
  </r>
  <r>
    <x v="43"/>
    <x v="12"/>
    <x v="15"/>
    <x v="1"/>
    <x v="12"/>
    <x v="15"/>
    <x v="15"/>
    <x v="15"/>
    <x v="15"/>
    <x v="0"/>
    <x v="1238"/>
    <x v="1291"/>
    <x v="537"/>
    <x v="496"/>
    <x v="15"/>
    <x v="289"/>
    <x v="70"/>
    <x v="1"/>
    <x v="50"/>
    <x v="0"/>
    <x v="4"/>
    <x v="31"/>
    <x v="274"/>
    <x v="0"/>
    <x v="0"/>
    <x v="10"/>
    <x v="1"/>
    <x v="12"/>
    <x v="12"/>
  </r>
  <r>
    <x v="43"/>
    <x v="12"/>
    <x v="17"/>
    <x v="2"/>
    <x v="12"/>
    <x v="17"/>
    <x v="17"/>
    <x v="17"/>
    <x v="17"/>
    <x v="0"/>
    <x v="1239"/>
    <x v="1292"/>
    <x v="388"/>
    <x v="405"/>
    <x v="19"/>
    <x v="31"/>
    <x v="142"/>
    <x v="0"/>
    <x v="104"/>
    <x v="17"/>
    <x v="1"/>
    <x v="13"/>
    <x v="346"/>
    <x v="0"/>
    <x v="0"/>
    <x v="11"/>
    <x v="1"/>
    <x v="12"/>
    <x v="12"/>
  </r>
  <r>
    <x v="43"/>
    <x v="11"/>
    <x v="18"/>
    <x v="2"/>
    <x v="11"/>
    <x v="18"/>
    <x v="18"/>
    <x v="18"/>
    <x v="18"/>
    <x v="0"/>
    <x v="1240"/>
    <x v="1293"/>
    <x v="777"/>
    <x v="361"/>
    <x v="15"/>
    <x v="1057"/>
    <x v="100"/>
    <x v="0"/>
    <x v="65"/>
    <x v="14"/>
    <x v="2"/>
    <x v="176"/>
    <x v="212"/>
    <x v="0"/>
    <x v="0"/>
    <x v="0"/>
    <x v="1"/>
    <x v="11"/>
    <x v="11"/>
  </r>
  <r>
    <x v="43"/>
    <x v="14"/>
    <x v="23"/>
    <x v="1"/>
    <x v="16"/>
    <x v="23"/>
    <x v="23"/>
    <x v="23"/>
    <x v="23"/>
    <x v="0"/>
    <x v="1241"/>
    <x v="1294"/>
    <x v="954"/>
    <x v="432"/>
    <x v="9"/>
    <x v="1058"/>
    <x v="123"/>
    <x v="0"/>
    <x v="40"/>
    <x v="68"/>
    <x v="2"/>
    <x v="405"/>
    <x v="264"/>
    <x v="0"/>
    <x v="0"/>
    <x v="1"/>
    <x v="1"/>
    <x v="16"/>
    <x v="16"/>
  </r>
  <r>
    <x v="43"/>
    <x v="16"/>
    <x v="24"/>
    <x v="1"/>
    <x v="17"/>
    <x v="24"/>
    <x v="24"/>
    <x v="24"/>
    <x v="24"/>
    <x v="0"/>
    <x v="1242"/>
    <x v="1295"/>
    <x v="713"/>
    <x v="202"/>
    <x v="43"/>
    <x v="1059"/>
    <x v="69"/>
    <x v="0"/>
    <x v="0"/>
    <x v="42"/>
    <x v="2"/>
    <x v="76"/>
    <x v="480"/>
    <x v="0"/>
    <x v="0"/>
    <x v="0"/>
    <x v="1"/>
    <x v="17"/>
    <x v="17"/>
  </r>
  <r>
    <x v="43"/>
    <x v="18"/>
    <x v="26"/>
    <x v="1"/>
    <x v="19"/>
    <x v="26"/>
    <x v="26"/>
    <x v="26"/>
    <x v="26"/>
    <x v="0"/>
    <x v="1243"/>
    <x v="1296"/>
    <x v="955"/>
    <x v="269"/>
    <x v="42"/>
    <x v="440"/>
    <x v="169"/>
    <x v="0"/>
    <x v="98"/>
    <x v="37"/>
    <x v="2"/>
    <x v="80"/>
    <x v="401"/>
    <x v="0"/>
    <x v="0"/>
    <x v="2"/>
    <x v="1"/>
    <x v="19"/>
    <x v="19"/>
  </r>
  <r>
    <x v="43"/>
    <x v="20"/>
    <x v="28"/>
    <x v="1"/>
    <x v="21"/>
    <x v="28"/>
    <x v="28"/>
    <x v="28"/>
    <x v="28"/>
    <x v="0"/>
    <x v="1244"/>
    <x v="1297"/>
    <x v="881"/>
    <x v="480"/>
    <x v="9"/>
    <x v="1060"/>
    <x v="21"/>
    <x v="0"/>
    <x v="98"/>
    <x v="17"/>
    <x v="2"/>
    <x v="176"/>
    <x v="66"/>
    <x v="0"/>
    <x v="0"/>
    <x v="0"/>
    <x v="1"/>
    <x v="21"/>
    <x v="21"/>
  </r>
  <r>
    <x v="43"/>
    <x v="18"/>
    <x v="29"/>
    <x v="2"/>
    <x v="19"/>
    <x v="29"/>
    <x v="29"/>
    <x v="29"/>
    <x v="29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19"/>
    <x v="19"/>
  </r>
  <r>
    <x v="43"/>
    <x v="23"/>
    <x v="33"/>
    <x v="1"/>
    <x v="24"/>
    <x v="33"/>
    <x v="33"/>
    <x v="33"/>
    <x v="33"/>
    <x v="0"/>
    <x v="1245"/>
    <x v="1298"/>
    <x v="956"/>
    <x v="233"/>
    <x v="69"/>
    <x v="1061"/>
    <x v="119"/>
    <x v="0"/>
    <x v="87"/>
    <x v="87"/>
    <x v="3"/>
    <x v="228"/>
    <x v="156"/>
    <x v="0"/>
    <x v="0"/>
    <x v="0"/>
    <x v="1"/>
    <x v="24"/>
    <x v="24"/>
  </r>
  <r>
    <x v="43"/>
    <x v="24"/>
    <x v="34"/>
    <x v="1"/>
    <x v="25"/>
    <x v="34"/>
    <x v="34"/>
    <x v="34"/>
    <x v="34"/>
    <x v="0"/>
    <x v="1246"/>
    <x v="1299"/>
    <x v="957"/>
    <x v="57"/>
    <x v="5"/>
    <x v="1062"/>
    <x v="94"/>
    <x v="1"/>
    <x v="41"/>
    <x v="15"/>
    <x v="3"/>
    <x v="219"/>
    <x v="253"/>
    <x v="0"/>
    <x v="0"/>
    <x v="21"/>
    <x v="1"/>
    <x v="25"/>
    <x v="25"/>
  </r>
  <r>
    <x v="43"/>
    <x v="25"/>
    <x v="35"/>
    <x v="1"/>
    <x v="26"/>
    <x v="35"/>
    <x v="35"/>
    <x v="35"/>
    <x v="35"/>
    <x v="0"/>
    <x v="1247"/>
    <x v="1300"/>
    <x v="69"/>
    <x v="110"/>
    <x v="5"/>
    <x v="1063"/>
    <x v="70"/>
    <x v="0"/>
    <x v="88"/>
    <x v="36"/>
    <x v="4"/>
    <x v="33"/>
    <x v="55"/>
    <x v="0"/>
    <x v="0"/>
    <x v="18"/>
    <x v="1"/>
    <x v="26"/>
    <x v="26"/>
  </r>
  <r>
    <x v="43"/>
    <x v="26"/>
    <x v="38"/>
    <x v="1"/>
    <x v="27"/>
    <x v="38"/>
    <x v="38"/>
    <x v="38"/>
    <x v="38"/>
    <x v="0"/>
    <x v="1248"/>
    <x v="1301"/>
    <x v="317"/>
    <x v="322"/>
    <x v="62"/>
    <x v="1036"/>
    <x v="9"/>
    <x v="1"/>
    <x v="8"/>
    <x v="75"/>
    <x v="0"/>
    <x v="167"/>
    <x v="236"/>
    <x v="1"/>
    <x v="8"/>
    <x v="2"/>
    <x v="0"/>
    <x v="27"/>
    <x v="27"/>
  </r>
  <r>
    <x v="43"/>
    <x v="27"/>
    <x v="39"/>
    <x v="1"/>
    <x v="28"/>
    <x v="39"/>
    <x v="39"/>
    <x v="39"/>
    <x v="39"/>
    <x v="0"/>
    <x v="1249"/>
    <x v="1302"/>
    <x v="958"/>
    <x v="497"/>
    <x v="60"/>
    <x v="633"/>
    <x v="54"/>
    <x v="0"/>
    <x v="97"/>
    <x v="71"/>
    <x v="11"/>
    <x v="66"/>
    <x v="85"/>
    <x v="0"/>
    <x v="0"/>
    <x v="3"/>
    <x v="23"/>
    <x v="28"/>
    <x v="28"/>
  </r>
  <r>
    <x v="43"/>
    <x v="38"/>
    <x v="40"/>
    <x v="1"/>
    <x v="29"/>
    <x v="40"/>
    <x v="40"/>
    <x v="40"/>
    <x v="40"/>
    <x v="0"/>
    <x v="1250"/>
    <x v="1303"/>
    <x v="943"/>
    <x v="368"/>
    <x v="9"/>
    <x v="508"/>
    <x v="2"/>
    <x v="0"/>
    <x v="32"/>
    <x v="2"/>
    <x v="2"/>
    <x v="291"/>
    <x v="117"/>
    <x v="0"/>
    <x v="0"/>
    <x v="0"/>
    <x v="1"/>
    <x v="29"/>
    <x v="29"/>
  </r>
  <r>
    <x v="43"/>
    <x v="29"/>
    <x v="41"/>
    <x v="1"/>
    <x v="30"/>
    <x v="41"/>
    <x v="41"/>
    <x v="41"/>
    <x v="41"/>
    <x v="0"/>
    <x v="1251"/>
    <x v="1304"/>
    <x v="959"/>
    <x v="498"/>
    <x v="71"/>
    <x v="17"/>
    <x v="56"/>
    <x v="0"/>
    <x v="20"/>
    <x v="17"/>
    <x v="2"/>
    <x v="139"/>
    <x v="202"/>
    <x v="0"/>
    <x v="0"/>
    <x v="0"/>
    <x v="1"/>
    <x v="30"/>
    <x v="30"/>
  </r>
  <r>
    <x v="43"/>
    <x v="30"/>
    <x v="42"/>
    <x v="1"/>
    <x v="31"/>
    <x v="42"/>
    <x v="42"/>
    <x v="42"/>
    <x v="42"/>
    <x v="0"/>
    <x v="1252"/>
    <x v="1305"/>
    <x v="647"/>
    <x v="363"/>
    <x v="19"/>
    <x v="513"/>
    <x v="100"/>
    <x v="1"/>
    <x v="54"/>
    <x v="2"/>
    <x v="2"/>
    <x v="60"/>
    <x v="267"/>
    <x v="0"/>
    <x v="0"/>
    <x v="2"/>
    <x v="17"/>
    <x v="31"/>
    <x v="31"/>
  </r>
  <r>
    <x v="43"/>
    <x v="31"/>
    <x v="43"/>
    <x v="1"/>
    <x v="32"/>
    <x v="43"/>
    <x v="43"/>
    <x v="43"/>
    <x v="43"/>
    <x v="0"/>
    <x v="1253"/>
    <x v="1306"/>
    <x v="69"/>
    <x v="99"/>
    <x v="5"/>
    <x v="467"/>
    <x v="29"/>
    <x v="0"/>
    <x v="58"/>
    <x v="2"/>
    <x v="1"/>
    <x v="38"/>
    <x v="211"/>
    <x v="0"/>
    <x v="0"/>
    <x v="11"/>
    <x v="3"/>
    <x v="32"/>
    <x v="32"/>
  </r>
  <r>
    <x v="43"/>
    <x v="32"/>
    <x v="44"/>
    <x v="1"/>
    <x v="33"/>
    <x v="44"/>
    <x v="44"/>
    <x v="44"/>
    <x v="44"/>
    <x v="0"/>
    <x v="1254"/>
    <x v="1307"/>
    <x v="693"/>
    <x v="235"/>
    <x v="5"/>
    <x v="1064"/>
    <x v="172"/>
    <x v="0"/>
    <x v="80"/>
    <x v="53"/>
    <x v="1"/>
    <x v="224"/>
    <x v="347"/>
    <x v="0"/>
    <x v="0"/>
    <x v="13"/>
    <x v="3"/>
    <x v="33"/>
    <x v="33"/>
  </r>
  <r>
    <x v="43"/>
    <x v="33"/>
    <x v="45"/>
    <x v="1"/>
    <x v="34"/>
    <x v="45"/>
    <x v="45"/>
    <x v="45"/>
    <x v="45"/>
    <x v="0"/>
    <x v="1255"/>
    <x v="1308"/>
    <x v="960"/>
    <x v="212"/>
    <x v="114"/>
    <x v="1065"/>
    <x v="17"/>
    <x v="0"/>
    <x v="54"/>
    <x v="42"/>
    <x v="2"/>
    <x v="56"/>
    <x v="481"/>
    <x v="0"/>
    <x v="0"/>
    <x v="0"/>
    <x v="1"/>
    <x v="34"/>
    <x v="34"/>
  </r>
  <r>
    <x v="43"/>
    <x v="34"/>
    <x v="46"/>
    <x v="1"/>
    <x v="35"/>
    <x v="46"/>
    <x v="46"/>
    <x v="46"/>
    <x v="46"/>
    <x v="0"/>
    <x v="1256"/>
    <x v="1309"/>
    <x v="526"/>
    <x v="303"/>
    <x v="22"/>
    <x v="22"/>
    <x v="100"/>
    <x v="0"/>
    <x v="54"/>
    <x v="4"/>
    <x v="2"/>
    <x v="164"/>
    <x v="176"/>
    <x v="0"/>
    <x v="0"/>
    <x v="0"/>
    <x v="1"/>
    <x v="35"/>
    <x v="35"/>
  </r>
  <r>
    <x v="43"/>
    <x v="23"/>
    <x v="48"/>
    <x v="2"/>
    <x v="24"/>
    <x v="47"/>
    <x v="47"/>
    <x v="47"/>
    <x v="47"/>
    <x v="0"/>
    <x v="1257"/>
    <x v="1310"/>
    <x v="69"/>
    <x v="499"/>
    <x v="62"/>
    <x v="1066"/>
    <x v="169"/>
    <x v="0"/>
    <x v="34"/>
    <x v="32"/>
    <x v="4"/>
    <x v="299"/>
    <x v="482"/>
    <x v="0"/>
    <x v="0"/>
    <x v="2"/>
    <x v="1"/>
    <x v="24"/>
    <x v="24"/>
  </r>
  <r>
    <x v="43"/>
    <x v="33"/>
    <x v="50"/>
    <x v="2"/>
    <x v="34"/>
    <x v="48"/>
    <x v="48"/>
    <x v="48"/>
    <x v="48"/>
    <x v="0"/>
    <x v="1258"/>
    <x v="1311"/>
    <x v="660"/>
    <x v="500"/>
    <x v="49"/>
    <x v="1067"/>
    <x v="237"/>
    <x v="0"/>
    <x v="29"/>
    <x v="50"/>
    <x v="1"/>
    <x v="25"/>
    <x v="347"/>
    <x v="0"/>
    <x v="0"/>
    <x v="0"/>
    <x v="0"/>
    <x v="34"/>
    <x v="34"/>
  </r>
  <r>
    <x v="43"/>
    <x v="30"/>
    <x v="51"/>
    <x v="2"/>
    <x v="31"/>
    <x v="49"/>
    <x v="49"/>
    <x v="49"/>
    <x v="49"/>
    <x v="0"/>
    <x v="1259"/>
    <x v="1312"/>
    <x v="823"/>
    <x v="351"/>
    <x v="124"/>
    <x v="1068"/>
    <x v="64"/>
    <x v="0"/>
    <x v="65"/>
    <x v="0"/>
    <x v="1"/>
    <x v="0"/>
    <x v="283"/>
    <x v="0"/>
    <x v="0"/>
    <x v="10"/>
    <x v="1"/>
    <x v="31"/>
    <x v="31"/>
  </r>
  <r>
    <x v="43"/>
    <x v="38"/>
    <x v="53"/>
    <x v="2"/>
    <x v="29"/>
    <x v="50"/>
    <x v="50"/>
    <x v="50"/>
    <x v="50"/>
    <x v="0"/>
    <x v="1260"/>
    <x v="1313"/>
    <x v="961"/>
    <x v="213"/>
    <x v="75"/>
    <x v="1069"/>
    <x v="64"/>
    <x v="0"/>
    <x v="98"/>
    <x v="2"/>
    <x v="2"/>
    <x v="3"/>
    <x v="345"/>
    <x v="0"/>
    <x v="0"/>
    <x v="2"/>
    <x v="1"/>
    <x v="29"/>
    <x v="29"/>
  </r>
  <r>
    <x v="43"/>
    <x v="44"/>
    <x v="61"/>
    <x v="1"/>
    <x v="41"/>
    <x v="58"/>
    <x v="58"/>
    <x v="58"/>
    <x v="58"/>
    <x v="0"/>
    <x v="1261"/>
    <x v="1314"/>
    <x v="651"/>
    <x v="121"/>
    <x v="11"/>
    <x v="523"/>
    <x v="20"/>
    <x v="1"/>
    <x v="32"/>
    <x v="37"/>
    <x v="1"/>
    <x v="213"/>
    <x v="251"/>
    <x v="0"/>
    <x v="0"/>
    <x v="0"/>
    <x v="1"/>
    <x v="41"/>
    <x v="41"/>
  </r>
  <r>
    <x v="43"/>
    <x v="45"/>
    <x v="62"/>
    <x v="1"/>
    <x v="42"/>
    <x v="59"/>
    <x v="59"/>
    <x v="59"/>
    <x v="59"/>
    <x v="0"/>
    <x v="1262"/>
    <x v="1315"/>
    <x v="962"/>
    <x v="399"/>
    <x v="101"/>
    <x v="331"/>
    <x v="199"/>
    <x v="4"/>
    <x v="148"/>
    <x v="68"/>
    <x v="16"/>
    <x v="369"/>
    <x v="88"/>
    <x v="0"/>
    <x v="0"/>
    <x v="20"/>
    <x v="0"/>
    <x v="42"/>
    <x v="42"/>
  </r>
  <r>
    <x v="43"/>
    <x v="49"/>
    <x v="66"/>
    <x v="1"/>
    <x v="46"/>
    <x v="63"/>
    <x v="63"/>
    <x v="63"/>
    <x v="63"/>
    <x v="0"/>
    <x v="1263"/>
    <x v="1316"/>
    <x v="963"/>
    <x v="400"/>
    <x v="102"/>
    <x v="1070"/>
    <x v="161"/>
    <x v="1"/>
    <x v="67"/>
    <x v="60"/>
    <x v="4"/>
    <x v="350"/>
    <x v="114"/>
    <x v="0"/>
    <x v="0"/>
    <x v="3"/>
    <x v="1"/>
    <x v="46"/>
    <x v="46"/>
  </r>
  <r>
    <x v="43"/>
    <x v="50"/>
    <x v="67"/>
    <x v="1"/>
    <x v="47"/>
    <x v="64"/>
    <x v="64"/>
    <x v="64"/>
    <x v="64"/>
    <x v="0"/>
    <x v="1264"/>
    <x v="1317"/>
    <x v="712"/>
    <x v="444"/>
    <x v="6"/>
    <x v="1071"/>
    <x v="82"/>
    <x v="0"/>
    <x v="66"/>
    <x v="0"/>
    <x v="2"/>
    <x v="176"/>
    <x v="483"/>
    <x v="0"/>
    <x v="0"/>
    <x v="0"/>
    <x v="1"/>
    <x v="47"/>
    <x v="47"/>
  </r>
  <r>
    <x v="43"/>
    <x v="51"/>
    <x v="68"/>
    <x v="1"/>
    <x v="48"/>
    <x v="65"/>
    <x v="65"/>
    <x v="65"/>
    <x v="65"/>
    <x v="0"/>
    <x v="1265"/>
    <x v="1318"/>
    <x v="964"/>
    <x v="501"/>
    <x v="105"/>
    <x v="1072"/>
    <x v="163"/>
    <x v="0"/>
    <x v="36"/>
    <x v="9"/>
    <x v="3"/>
    <x v="316"/>
    <x v="484"/>
    <x v="0"/>
    <x v="0"/>
    <x v="18"/>
    <x v="1"/>
    <x v="48"/>
    <x v="48"/>
  </r>
  <r>
    <x v="44"/>
    <x v="3"/>
    <x v="4"/>
    <x v="1"/>
    <x v="3"/>
    <x v="4"/>
    <x v="4"/>
    <x v="4"/>
    <x v="4"/>
    <x v="0"/>
    <x v="1266"/>
    <x v="1319"/>
    <x v="965"/>
    <x v="139"/>
    <x v="56"/>
    <x v="444"/>
    <x v="31"/>
    <x v="0"/>
    <x v="36"/>
    <x v="14"/>
    <x v="4"/>
    <x v="106"/>
    <x v="336"/>
    <x v="0"/>
    <x v="0"/>
    <x v="10"/>
    <x v="2"/>
    <x v="3"/>
    <x v="3"/>
  </r>
  <r>
    <x v="44"/>
    <x v="11"/>
    <x v="13"/>
    <x v="1"/>
    <x v="11"/>
    <x v="13"/>
    <x v="13"/>
    <x v="13"/>
    <x v="13"/>
    <x v="0"/>
    <x v="913"/>
    <x v="1320"/>
    <x v="953"/>
    <x v="162"/>
    <x v="30"/>
    <x v="1073"/>
    <x v="69"/>
    <x v="0"/>
    <x v="10"/>
    <x v="22"/>
    <x v="2"/>
    <x v="190"/>
    <x v="211"/>
    <x v="0"/>
    <x v="0"/>
    <x v="7"/>
    <x v="1"/>
    <x v="11"/>
    <x v="11"/>
  </r>
  <r>
    <x v="44"/>
    <x v="12"/>
    <x v="15"/>
    <x v="1"/>
    <x v="12"/>
    <x v="15"/>
    <x v="15"/>
    <x v="15"/>
    <x v="15"/>
    <x v="0"/>
    <x v="1267"/>
    <x v="1321"/>
    <x v="272"/>
    <x v="196"/>
    <x v="13"/>
    <x v="1074"/>
    <x v="38"/>
    <x v="0"/>
    <x v="36"/>
    <x v="0"/>
    <x v="2"/>
    <x v="12"/>
    <x v="477"/>
    <x v="0"/>
    <x v="0"/>
    <x v="10"/>
    <x v="11"/>
    <x v="12"/>
    <x v="12"/>
  </r>
  <r>
    <x v="44"/>
    <x v="14"/>
    <x v="23"/>
    <x v="1"/>
    <x v="16"/>
    <x v="23"/>
    <x v="23"/>
    <x v="23"/>
    <x v="23"/>
    <x v="0"/>
    <x v="1268"/>
    <x v="1322"/>
    <x v="966"/>
    <x v="2"/>
    <x v="46"/>
    <x v="1075"/>
    <x v="178"/>
    <x v="1"/>
    <x v="100"/>
    <x v="13"/>
    <x v="1"/>
    <x v="275"/>
    <x v="135"/>
    <x v="0"/>
    <x v="0"/>
    <x v="21"/>
    <x v="1"/>
    <x v="16"/>
    <x v="16"/>
  </r>
  <r>
    <x v="44"/>
    <x v="16"/>
    <x v="24"/>
    <x v="1"/>
    <x v="17"/>
    <x v="24"/>
    <x v="24"/>
    <x v="24"/>
    <x v="24"/>
    <x v="0"/>
    <x v="1269"/>
    <x v="1323"/>
    <x v="173"/>
    <x v="167"/>
    <x v="31"/>
    <x v="1076"/>
    <x v="90"/>
    <x v="0"/>
    <x v="21"/>
    <x v="32"/>
    <x v="4"/>
    <x v="185"/>
    <x v="485"/>
    <x v="0"/>
    <x v="0"/>
    <x v="2"/>
    <x v="1"/>
    <x v="17"/>
    <x v="17"/>
  </r>
  <r>
    <x v="44"/>
    <x v="18"/>
    <x v="26"/>
    <x v="1"/>
    <x v="19"/>
    <x v="26"/>
    <x v="26"/>
    <x v="26"/>
    <x v="26"/>
    <x v="0"/>
    <x v="23"/>
    <x v="1324"/>
    <x v="967"/>
    <x v="502"/>
    <x v="42"/>
    <x v="1077"/>
    <x v="38"/>
    <x v="0"/>
    <x v="54"/>
    <x v="17"/>
    <x v="4"/>
    <x v="125"/>
    <x v="486"/>
    <x v="0"/>
    <x v="0"/>
    <x v="0"/>
    <x v="1"/>
    <x v="19"/>
    <x v="19"/>
  </r>
  <r>
    <x v="44"/>
    <x v="20"/>
    <x v="28"/>
    <x v="1"/>
    <x v="21"/>
    <x v="28"/>
    <x v="28"/>
    <x v="28"/>
    <x v="28"/>
    <x v="0"/>
    <x v="1270"/>
    <x v="1325"/>
    <x v="217"/>
    <x v="427"/>
    <x v="68"/>
    <x v="1078"/>
    <x v="31"/>
    <x v="0"/>
    <x v="77"/>
    <x v="14"/>
    <x v="1"/>
    <x v="43"/>
    <x v="69"/>
    <x v="0"/>
    <x v="0"/>
    <x v="0"/>
    <x v="1"/>
    <x v="21"/>
    <x v="21"/>
  </r>
  <r>
    <x v="44"/>
    <x v="23"/>
    <x v="33"/>
    <x v="1"/>
    <x v="24"/>
    <x v="33"/>
    <x v="33"/>
    <x v="33"/>
    <x v="33"/>
    <x v="0"/>
    <x v="1271"/>
    <x v="1326"/>
    <x v="968"/>
    <x v="352"/>
    <x v="60"/>
    <x v="1079"/>
    <x v="63"/>
    <x v="0"/>
    <x v="58"/>
    <x v="80"/>
    <x v="2"/>
    <x v="289"/>
    <x v="146"/>
    <x v="0"/>
    <x v="0"/>
    <x v="10"/>
    <x v="1"/>
    <x v="24"/>
    <x v="24"/>
  </r>
  <r>
    <x v="44"/>
    <x v="24"/>
    <x v="34"/>
    <x v="1"/>
    <x v="25"/>
    <x v="34"/>
    <x v="34"/>
    <x v="34"/>
    <x v="34"/>
    <x v="0"/>
    <x v="1272"/>
    <x v="1327"/>
    <x v="414"/>
    <x v="67"/>
    <x v="16"/>
    <x v="1080"/>
    <x v="36"/>
    <x v="0"/>
    <x v="78"/>
    <x v="50"/>
    <x v="1"/>
    <x v="59"/>
    <x v="207"/>
    <x v="0"/>
    <x v="0"/>
    <x v="22"/>
    <x v="1"/>
    <x v="25"/>
    <x v="25"/>
  </r>
  <r>
    <x v="44"/>
    <x v="25"/>
    <x v="35"/>
    <x v="1"/>
    <x v="26"/>
    <x v="35"/>
    <x v="35"/>
    <x v="35"/>
    <x v="35"/>
    <x v="0"/>
    <x v="1273"/>
    <x v="1328"/>
    <x v="322"/>
    <x v="68"/>
    <x v="30"/>
    <x v="1081"/>
    <x v="53"/>
    <x v="0"/>
    <x v="3"/>
    <x v="37"/>
    <x v="4"/>
    <x v="125"/>
    <x v="238"/>
    <x v="0"/>
    <x v="0"/>
    <x v="7"/>
    <x v="1"/>
    <x v="26"/>
    <x v="26"/>
  </r>
  <r>
    <x v="44"/>
    <x v="26"/>
    <x v="38"/>
    <x v="1"/>
    <x v="27"/>
    <x v="38"/>
    <x v="38"/>
    <x v="38"/>
    <x v="38"/>
    <x v="0"/>
    <x v="1274"/>
    <x v="1329"/>
    <x v="969"/>
    <x v="243"/>
    <x v="102"/>
    <x v="1034"/>
    <x v="50"/>
    <x v="0"/>
    <x v="48"/>
    <x v="39"/>
    <x v="4"/>
    <x v="313"/>
    <x v="278"/>
    <x v="2"/>
    <x v="10"/>
    <x v="2"/>
    <x v="1"/>
    <x v="27"/>
    <x v="27"/>
  </r>
  <r>
    <x v="44"/>
    <x v="27"/>
    <x v="39"/>
    <x v="1"/>
    <x v="28"/>
    <x v="39"/>
    <x v="39"/>
    <x v="39"/>
    <x v="39"/>
    <x v="0"/>
    <x v="1275"/>
    <x v="1330"/>
    <x v="970"/>
    <x v="476"/>
    <x v="108"/>
    <x v="1082"/>
    <x v="40"/>
    <x v="0"/>
    <x v="22"/>
    <x v="58"/>
    <x v="0"/>
    <x v="289"/>
    <x v="364"/>
    <x v="0"/>
    <x v="0"/>
    <x v="8"/>
    <x v="7"/>
    <x v="28"/>
    <x v="28"/>
  </r>
  <r>
    <x v="44"/>
    <x v="38"/>
    <x v="40"/>
    <x v="1"/>
    <x v="29"/>
    <x v="40"/>
    <x v="40"/>
    <x v="40"/>
    <x v="40"/>
    <x v="0"/>
    <x v="1276"/>
    <x v="1331"/>
    <x v="753"/>
    <x v="338"/>
    <x v="66"/>
    <x v="1083"/>
    <x v="103"/>
    <x v="0"/>
    <x v="54"/>
    <x v="0"/>
    <x v="2"/>
    <x v="136"/>
    <x v="487"/>
    <x v="0"/>
    <x v="0"/>
    <x v="0"/>
    <x v="1"/>
    <x v="29"/>
    <x v="29"/>
  </r>
  <r>
    <x v="44"/>
    <x v="29"/>
    <x v="41"/>
    <x v="1"/>
    <x v="30"/>
    <x v="41"/>
    <x v="41"/>
    <x v="41"/>
    <x v="41"/>
    <x v="0"/>
    <x v="1277"/>
    <x v="1332"/>
    <x v="971"/>
    <x v="503"/>
    <x v="23"/>
    <x v="346"/>
    <x v="1"/>
    <x v="0"/>
    <x v="29"/>
    <x v="0"/>
    <x v="4"/>
    <x v="58"/>
    <x v="188"/>
    <x v="0"/>
    <x v="0"/>
    <x v="10"/>
    <x v="1"/>
    <x v="30"/>
    <x v="30"/>
  </r>
  <r>
    <x v="44"/>
    <x v="30"/>
    <x v="42"/>
    <x v="1"/>
    <x v="31"/>
    <x v="42"/>
    <x v="42"/>
    <x v="42"/>
    <x v="42"/>
    <x v="0"/>
    <x v="1278"/>
    <x v="1333"/>
    <x v="972"/>
    <x v="386"/>
    <x v="74"/>
    <x v="1084"/>
    <x v="0"/>
    <x v="0"/>
    <x v="33"/>
    <x v="2"/>
    <x v="4"/>
    <x v="22"/>
    <x v="212"/>
    <x v="0"/>
    <x v="0"/>
    <x v="11"/>
    <x v="3"/>
    <x v="31"/>
    <x v="31"/>
  </r>
  <r>
    <x v="44"/>
    <x v="31"/>
    <x v="43"/>
    <x v="1"/>
    <x v="32"/>
    <x v="43"/>
    <x v="43"/>
    <x v="43"/>
    <x v="43"/>
    <x v="0"/>
    <x v="1279"/>
    <x v="1334"/>
    <x v="973"/>
    <x v="504"/>
    <x v="10"/>
    <x v="271"/>
    <x v="90"/>
    <x v="0"/>
    <x v="34"/>
    <x v="14"/>
    <x v="1"/>
    <x v="39"/>
    <x v="41"/>
    <x v="0"/>
    <x v="0"/>
    <x v="0"/>
    <x v="8"/>
    <x v="32"/>
    <x v="32"/>
  </r>
  <r>
    <x v="44"/>
    <x v="32"/>
    <x v="44"/>
    <x v="1"/>
    <x v="33"/>
    <x v="44"/>
    <x v="44"/>
    <x v="44"/>
    <x v="44"/>
    <x v="0"/>
    <x v="1280"/>
    <x v="1335"/>
    <x v="769"/>
    <x v="38"/>
    <x v="112"/>
    <x v="1085"/>
    <x v="180"/>
    <x v="0"/>
    <x v="69"/>
    <x v="68"/>
    <x v="5"/>
    <x v="272"/>
    <x v="333"/>
    <x v="0"/>
    <x v="0"/>
    <x v="6"/>
    <x v="16"/>
    <x v="33"/>
    <x v="33"/>
  </r>
  <r>
    <x v="44"/>
    <x v="33"/>
    <x v="45"/>
    <x v="1"/>
    <x v="34"/>
    <x v="45"/>
    <x v="45"/>
    <x v="45"/>
    <x v="45"/>
    <x v="0"/>
    <x v="1281"/>
    <x v="1336"/>
    <x v="974"/>
    <x v="237"/>
    <x v="108"/>
    <x v="549"/>
    <x v="98"/>
    <x v="0"/>
    <x v="64"/>
    <x v="14"/>
    <x v="2"/>
    <x v="213"/>
    <x v="488"/>
    <x v="0"/>
    <x v="0"/>
    <x v="2"/>
    <x v="1"/>
    <x v="34"/>
    <x v="34"/>
  </r>
  <r>
    <x v="44"/>
    <x v="34"/>
    <x v="46"/>
    <x v="1"/>
    <x v="35"/>
    <x v="46"/>
    <x v="46"/>
    <x v="46"/>
    <x v="46"/>
    <x v="0"/>
    <x v="1282"/>
    <x v="1337"/>
    <x v="792"/>
    <x v="239"/>
    <x v="33"/>
    <x v="389"/>
    <x v="80"/>
    <x v="0"/>
    <x v="65"/>
    <x v="32"/>
    <x v="2"/>
    <x v="213"/>
    <x v="6"/>
    <x v="0"/>
    <x v="0"/>
    <x v="2"/>
    <x v="0"/>
    <x v="35"/>
    <x v="35"/>
  </r>
  <r>
    <x v="44"/>
    <x v="44"/>
    <x v="61"/>
    <x v="1"/>
    <x v="41"/>
    <x v="58"/>
    <x v="58"/>
    <x v="58"/>
    <x v="58"/>
    <x v="0"/>
    <x v="1102"/>
    <x v="1338"/>
    <x v="975"/>
    <x v="145"/>
    <x v="49"/>
    <x v="1086"/>
    <x v="105"/>
    <x v="4"/>
    <x v="77"/>
    <x v="42"/>
    <x v="0"/>
    <x v="74"/>
    <x v="157"/>
    <x v="0"/>
    <x v="0"/>
    <x v="0"/>
    <x v="0"/>
    <x v="41"/>
    <x v="41"/>
  </r>
  <r>
    <x v="44"/>
    <x v="45"/>
    <x v="62"/>
    <x v="1"/>
    <x v="42"/>
    <x v="59"/>
    <x v="59"/>
    <x v="59"/>
    <x v="59"/>
    <x v="0"/>
    <x v="1283"/>
    <x v="1339"/>
    <x v="976"/>
    <x v="399"/>
    <x v="101"/>
    <x v="1087"/>
    <x v="285"/>
    <x v="6"/>
    <x v="172"/>
    <x v="11"/>
    <x v="9"/>
    <x v="406"/>
    <x v="379"/>
    <x v="0"/>
    <x v="0"/>
    <x v="18"/>
    <x v="0"/>
    <x v="42"/>
    <x v="42"/>
  </r>
  <r>
    <x v="44"/>
    <x v="49"/>
    <x v="66"/>
    <x v="1"/>
    <x v="46"/>
    <x v="63"/>
    <x v="63"/>
    <x v="63"/>
    <x v="63"/>
    <x v="0"/>
    <x v="1284"/>
    <x v="1340"/>
    <x v="977"/>
    <x v="379"/>
    <x v="76"/>
    <x v="1088"/>
    <x v="185"/>
    <x v="1"/>
    <x v="67"/>
    <x v="89"/>
    <x v="2"/>
    <x v="16"/>
    <x v="231"/>
    <x v="0"/>
    <x v="0"/>
    <x v="5"/>
    <x v="1"/>
    <x v="46"/>
    <x v="46"/>
  </r>
  <r>
    <x v="44"/>
    <x v="50"/>
    <x v="67"/>
    <x v="1"/>
    <x v="47"/>
    <x v="64"/>
    <x v="64"/>
    <x v="64"/>
    <x v="64"/>
    <x v="0"/>
    <x v="1285"/>
    <x v="1341"/>
    <x v="293"/>
    <x v="160"/>
    <x v="30"/>
    <x v="1089"/>
    <x v="237"/>
    <x v="0"/>
    <x v="65"/>
    <x v="42"/>
    <x v="2"/>
    <x v="20"/>
    <x v="489"/>
    <x v="1"/>
    <x v="6"/>
    <x v="2"/>
    <x v="1"/>
    <x v="47"/>
    <x v="47"/>
  </r>
  <r>
    <x v="44"/>
    <x v="51"/>
    <x v="68"/>
    <x v="1"/>
    <x v="48"/>
    <x v="65"/>
    <x v="65"/>
    <x v="65"/>
    <x v="65"/>
    <x v="0"/>
    <x v="1286"/>
    <x v="1342"/>
    <x v="978"/>
    <x v="505"/>
    <x v="120"/>
    <x v="729"/>
    <x v="116"/>
    <x v="4"/>
    <x v="78"/>
    <x v="87"/>
    <x v="1"/>
    <x v="48"/>
    <x v="490"/>
    <x v="0"/>
    <x v="0"/>
    <x v="2"/>
    <x v="1"/>
    <x v="48"/>
    <x v="48"/>
  </r>
  <r>
    <x v="45"/>
    <x v="3"/>
    <x v="4"/>
    <x v="1"/>
    <x v="3"/>
    <x v="4"/>
    <x v="4"/>
    <x v="4"/>
    <x v="4"/>
    <x v="0"/>
    <x v="1287"/>
    <x v="1343"/>
    <x v="814"/>
    <x v="276"/>
    <x v="13"/>
    <x v="598"/>
    <x v="98"/>
    <x v="0"/>
    <x v="36"/>
    <x v="2"/>
    <x v="4"/>
    <x v="217"/>
    <x v="468"/>
    <x v="0"/>
    <x v="0"/>
    <x v="2"/>
    <x v="1"/>
    <x v="3"/>
    <x v="3"/>
  </r>
  <r>
    <x v="45"/>
    <x v="11"/>
    <x v="13"/>
    <x v="1"/>
    <x v="11"/>
    <x v="13"/>
    <x v="13"/>
    <x v="13"/>
    <x v="13"/>
    <x v="0"/>
    <x v="1288"/>
    <x v="1344"/>
    <x v="941"/>
    <x v="141"/>
    <x v="10"/>
    <x v="1090"/>
    <x v="4"/>
    <x v="0"/>
    <x v="1"/>
    <x v="36"/>
    <x v="2"/>
    <x v="187"/>
    <x v="163"/>
    <x v="0"/>
    <x v="0"/>
    <x v="2"/>
    <x v="1"/>
    <x v="11"/>
    <x v="11"/>
  </r>
  <r>
    <x v="45"/>
    <x v="12"/>
    <x v="15"/>
    <x v="1"/>
    <x v="12"/>
    <x v="15"/>
    <x v="15"/>
    <x v="15"/>
    <x v="15"/>
    <x v="0"/>
    <x v="1289"/>
    <x v="1345"/>
    <x v="450"/>
    <x v="114"/>
    <x v="85"/>
    <x v="1091"/>
    <x v="68"/>
    <x v="1"/>
    <x v="90"/>
    <x v="2"/>
    <x v="1"/>
    <x v="94"/>
    <x v="491"/>
    <x v="0"/>
    <x v="0"/>
    <x v="7"/>
    <x v="17"/>
    <x v="12"/>
    <x v="12"/>
  </r>
  <r>
    <x v="45"/>
    <x v="14"/>
    <x v="23"/>
    <x v="1"/>
    <x v="16"/>
    <x v="23"/>
    <x v="23"/>
    <x v="23"/>
    <x v="23"/>
    <x v="0"/>
    <x v="1290"/>
    <x v="1346"/>
    <x v="979"/>
    <x v="155"/>
    <x v="46"/>
    <x v="1092"/>
    <x v="161"/>
    <x v="0"/>
    <x v="137"/>
    <x v="13"/>
    <x v="3"/>
    <x v="367"/>
    <x v="36"/>
    <x v="0"/>
    <x v="0"/>
    <x v="4"/>
    <x v="1"/>
    <x v="16"/>
    <x v="16"/>
  </r>
  <r>
    <x v="45"/>
    <x v="16"/>
    <x v="24"/>
    <x v="1"/>
    <x v="17"/>
    <x v="24"/>
    <x v="24"/>
    <x v="24"/>
    <x v="24"/>
    <x v="0"/>
    <x v="1291"/>
    <x v="1347"/>
    <x v="559"/>
    <x v="136"/>
    <x v="112"/>
    <x v="1093"/>
    <x v="105"/>
    <x v="0"/>
    <x v="18"/>
    <x v="31"/>
    <x v="3"/>
    <x v="76"/>
    <x v="210"/>
    <x v="0"/>
    <x v="0"/>
    <x v="7"/>
    <x v="1"/>
    <x v="17"/>
    <x v="17"/>
  </r>
  <r>
    <x v="45"/>
    <x v="18"/>
    <x v="26"/>
    <x v="1"/>
    <x v="19"/>
    <x v="26"/>
    <x v="26"/>
    <x v="26"/>
    <x v="26"/>
    <x v="0"/>
    <x v="1292"/>
    <x v="1348"/>
    <x v="980"/>
    <x v="201"/>
    <x v="81"/>
    <x v="354"/>
    <x v="152"/>
    <x v="0"/>
    <x v="18"/>
    <x v="36"/>
    <x v="2"/>
    <x v="4"/>
    <x v="492"/>
    <x v="0"/>
    <x v="0"/>
    <x v="2"/>
    <x v="1"/>
    <x v="19"/>
    <x v="19"/>
  </r>
  <r>
    <x v="45"/>
    <x v="20"/>
    <x v="28"/>
    <x v="1"/>
    <x v="21"/>
    <x v="28"/>
    <x v="28"/>
    <x v="28"/>
    <x v="28"/>
    <x v="0"/>
    <x v="1293"/>
    <x v="1349"/>
    <x v="981"/>
    <x v="480"/>
    <x v="9"/>
    <x v="1094"/>
    <x v="64"/>
    <x v="0"/>
    <x v="46"/>
    <x v="0"/>
    <x v="2"/>
    <x v="285"/>
    <x v="55"/>
    <x v="0"/>
    <x v="0"/>
    <x v="0"/>
    <x v="1"/>
    <x v="21"/>
    <x v="21"/>
  </r>
  <r>
    <x v="45"/>
    <x v="23"/>
    <x v="33"/>
    <x v="1"/>
    <x v="24"/>
    <x v="33"/>
    <x v="33"/>
    <x v="33"/>
    <x v="33"/>
    <x v="0"/>
    <x v="1294"/>
    <x v="1350"/>
    <x v="490"/>
    <x v="506"/>
    <x v="69"/>
    <x v="69"/>
    <x v="68"/>
    <x v="0"/>
    <x v="98"/>
    <x v="50"/>
    <x v="3"/>
    <x v="125"/>
    <x v="248"/>
    <x v="0"/>
    <x v="0"/>
    <x v="0"/>
    <x v="1"/>
    <x v="24"/>
    <x v="24"/>
  </r>
  <r>
    <x v="45"/>
    <x v="24"/>
    <x v="34"/>
    <x v="1"/>
    <x v="25"/>
    <x v="34"/>
    <x v="34"/>
    <x v="34"/>
    <x v="34"/>
    <x v="0"/>
    <x v="1295"/>
    <x v="1351"/>
    <x v="982"/>
    <x v="155"/>
    <x v="87"/>
    <x v="1095"/>
    <x v="37"/>
    <x v="4"/>
    <x v="22"/>
    <x v="32"/>
    <x v="4"/>
    <x v="49"/>
    <x v="226"/>
    <x v="0"/>
    <x v="0"/>
    <x v="7"/>
    <x v="1"/>
    <x v="25"/>
    <x v="25"/>
  </r>
  <r>
    <x v="45"/>
    <x v="25"/>
    <x v="35"/>
    <x v="1"/>
    <x v="26"/>
    <x v="35"/>
    <x v="35"/>
    <x v="35"/>
    <x v="35"/>
    <x v="0"/>
    <x v="1296"/>
    <x v="1352"/>
    <x v="322"/>
    <x v="142"/>
    <x v="30"/>
    <x v="436"/>
    <x v="38"/>
    <x v="0"/>
    <x v="11"/>
    <x v="42"/>
    <x v="2"/>
    <x v="11"/>
    <x v="404"/>
    <x v="0"/>
    <x v="0"/>
    <x v="0"/>
    <x v="1"/>
    <x v="26"/>
    <x v="26"/>
  </r>
  <r>
    <x v="45"/>
    <x v="26"/>
    <x v="38"/>
    <x v="1"/>
    <x v="27"/>
    <x v="38"/>
    <x v="38"/>
    <x v="38"/>
    <x v="38"/>
    <x v="0"/>
    <x v="1297"/>
    <x v="1353"/>
    <x v="637"/>
    <x v="130"/>
    <x v="1"/>
    <x v="81"/>
    <x v="77"/>
    <x v="1"/>
    <x v="121"/>
    <x v="53"/>
    <x v="3"/>
    <x v="336"/>
    <x v="94"/>
    <x v="1"/>
    <x v="3"/>
    <x v="10"/>
    <x v="1"/>
    <x v="27"/>
    <x v="27"/>
  </r>
  <r>
    <x v="45"/>
    <x v="27"/>
    <x v="39"/>
    <x v="1"/>
    <x v="28"/>
    <x v="39"/>
    <x v="39"/>
    <x v="39"/>
    <x v="39"/>
    <x v="0"/>
    <x v="1298"/>
    <x v="1354"/>
    <x v="983"/>
    <x v="507"/>
    <x v="60"/>
    <x v="1096"/>
    <x v="45"/>
    <x v="1"/>
    <x v="120"/>
    <x v="89"/>
    <x v="5"/>
    <x v="407"/>
    <x v="281"/>
    <x v="0"/>
    <x v="0"/>
    <x v="0"/>
    <x v="14"/>
    <x v="28"/>
    <x v="28"/>
  </r>
  <r>
    <x v="45"/>
    <x v="38"/>
    <x v="40"/>
    <x v="1"/>
    <x v="29"/>
    <x v="40"/>
    <x v="40"/>
    <x v="40"/>
    <x v="40"/>
    <x v="0"/>
    <x v="1299"/>
    <x v="1355"/>
    <x v="927"/>
    <x v="15"/>
    <x v="44"/>
    <x v="1097"/>
    <x v="134"/>
    <x v="0"/>
    <x v="64"/>
    <x v="2"/>
    <x v="2"/>
    <x v="233"/>
    <x v="103"/>
    <x v="0"/>
    <x v="0"/>
    <x v="0"/>
    <x v="0"/>
    <x v="29"/>
    <x v="29"/>
  </r>
  <r>
    <x v="45"/>
    <x v="29"/>
    <x v="41"/>
    <x v="1"/>
    <x v="30"/>
    <x v="41"/>
    <x v="41"/>
    <x v="41"/>
    <x v="41"/>
    <x v="0"/>
    <x v="1300"/>
    <x v="1356"/>
    <x v="984"/>
    <x v="300"/>
    <x v="23"/>
    <x v="1098"/>
    <x v="94"/>
    <x v="0"/>
    <x v="1"/>
    <x v="0"/>
    <x v="4"/>
    <x v="207"/>
    <x v="290"/>
    <x v="0"/>
    <x v="0"/>
    <x v="10"/>
    <x v="2"/>
    <x v="30"/>
    <x v="30"/>
  </r>
  <r>
    <x v="45"/>
    <x v="30"/>
    <x v="42"/>
    <x v="1"/>
    <x v="31"/>
    <x v="42"/>
    <x v="42"/>
    <x v="42"/>
    <x v="42"/>
    <x v="0"/>
    <x v="1301"/>
    <x v="1357"/>
    <x v="985"/>
    <x v="129"/>
    <x v="25"/>
    <x v="1099"/>
    <x v="82"/>
    <x v="1"/>
    <x v="29"/>
    <x v="0"/>
    <x v="4"/>
    <x v="0"/>
    <x v="149"/>
    <x v="0"/>
    <x v="0"/>
    <x v="7"/>
    <x v="1"/>
    <x v="31"/>
    <x v="31"/>
  </r>
  <r>
    <x v="45"/>
    <x v="31"/>
    <x v="43"/>
    <x v="1"/>
    <x v="32"/>
    <x v="43"/>
    <x v="43"/>
    <x v="43"/>
    <x v="43"/>
    <x v="0"/>
    <x v="1302"/>
    <x v="948"/>
    <x v="740"/>
    <x v="140"/>
    <x v="5"/>
    <x v="1100"/>
    <x v="70"/>
    <x v="0"/>
    <x v="78"/>
    <x v="14"/>
    <x v="2"/>
    <x v="11"/>
    <x v="301"/>
    <x v="0"/>
    <x v="0"/>
    <x v="10"/>
    <x v="3"/>
    <x v="32"/>
    <x v="32"/>
  </r>
  <r>
    <x v="45"/>
    <x v="32"/>
    <x v="44"/>
    <x v="1"/>
    <x v="33"/>
    <x v="44"/>
    <x v="44"/>
    <x v="44"/>
    <x v="44"/>
    <x v="0"/>
    <x v="1303"/>
    <x v="1358"/>
    <x v="986"/>
    <x v="402"/>
    <x v="43"/>
    <x v="1101"/>
    <x v="136"/>
    <x v="0"/>
    <x v="175"/>
    <x v="39"/>
    <x v="0"/>
    <x v="208"/>
    <x v="493"/>
    <x v="0"/>
    <x v="0"/>
    <x v="5"/>
    <x v="0"/>
    <x v="33"/>
    <x v="33"/>
  </r>
  <r>
    <x v="45"/>
    <x v="33"/>
    <x v="45"/>
    <x v="1"/>
    <x v="34"/>
    <x v="45"/>
    <x v="45"/>
    <x v="45"/>
    <x v="45"/>
    <x v="0"/>
    <x v="1304"/>
    <x v="1359"/>
    <x v="987"/>
    <x v="506"/>
    <x v="114"/>
    <x v="1102"/>
    <x v="98"/>
    <x v="0"/>
    <x v="54"/>
    <x v="14"/>
    <x v="2"/>
    <x v="226"/>
    <x v="494"/>
    <x v="0"/>
    <x v="0"/>
    <x v="10"/>
    <x v="1"/>
    <x v="34"/>
    <x v="34"/>
  </r>
  <r>
    <x v="45"/>
    <x v="34"/>
    <x v="46"/>
    <x v="1"/>
    <x v="35"/>
    <x v="46"/>
    <x v="46"/>
    <x v="46"/>
    <x v="46"/>
    <x v="0"/>
    <x v="1305"/>
    <x v="1360"/>
    <x v="532"/>
    <x v="405"/>
    <x v="32"/>
    <x v="1103"/>
    <x v="3"/>
    <x v="4"/>
    <x v="11"/>
    <x v="42"/>
    <x v="2"/>
    <x v="74"/>
    <x v="305"/>
    <x v="0"/>
    <x v="0"/>
    <x v="2"/>
    <x v="1"/>
    <x v="35"/>
    <x v="35"/>
  </r>
  <r>
    <x v="45"/>
    <x v="23"/>
    <x v="48"/>
    <x v="2"/>
    <x v="24"/>
    <x v="47"/>
    <x v="47"/>
    <x v="47"/>
    <x v="47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4"/>
    <x v="24"/>
  </r>
  <r>
    <x v="45"/>
    <x v="30"/>
    <x v="51"/>
    <x v="2"/>
    <x v="31"/>
    <x v="49"/>
    <x v="49"/>
    <x v="49"/>
    <x v="49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31"/>
    <x v="31"/>
  </r>
  <r>
    <x v="45"/>
    <x v="44"/>
    <x v="61"/>
    <x v="1"/>
    <x v="41"/>
    <x v="58"/>
    <x v="58"/>
    <x v="58"/>
    <x v="58"/>
    <x v="0"/>
    <x v="1306"/>
    <x v="1361"/>
    <x v="988"/>
    <x v="172"/>
    <x v="41"/>
    <x v="862"/>
    <x v="152"/>
    <x v="6"/>
    <x v="0"/>
    <x v="8"/>
    <x v="5"/>
    <x v="49"/>
    <x v="495"/>
    <x v="0"/>
    <x v="0"/>
    <x v="7"/>
    <x v="1"/>
    <x v="41"/>
    <x v="41"/>
  </r>
  <r>
    <x v="45"/>
    <x v="45"/>
    <x v="62"/>
    <x v="1"/>
    <x v="42"/>
    <x v="59"/>
    <x v="59"/>
    <x v="59"/>
    <x v="59"/>
    <x v="0"/>
    <x v="1307"/>
    <x v="1362"/>
    <x v="989"/>
    <x v="371"/>
    <x v="41"/>
    <x v="1104"/>
    <x v="286"/>
    <x v="5"/>
    <x v="176"/>
    <x v="40"/>
    <x v="10"/>
    <x v="248"/>
    <x v="496"/>
    <x v="0"/>
    <x v="0"/>
    <x v="5"/>
    <x v="0"/>
    <x v="42"/>
    <x v="42"/>
  </r>
  <r>
    <x v="45"/>
    <x v="49"/>
    <x v="66"/>
    <x v="1"/>
    <x v="46"/>
    <x v="63"/>
    <x v="63"/>
    <x v="63"/>
    <x v="63"/>
    <x v="0"/>
    <x v="1308"/>
    <x v="1363"/>
    <x v="990"/>
    <x v="508"/>
    <x v="69"/>
    <x v="1105"/>
    <x v="213"/>
    <x v="3"/>
    <x v="78"/>
    <x v="47"/>
    <x v="1"/>
    <x v="188"/>
    <x v="412"/>
    <x v="0"/>
    <x v="0"/>
    <x v="13"/>
    <x v="2"/>
    <x v="46"/>
    <x v="46"/>
  </r>
  <r>
    <x v="45"/>
    <x v="50"/>
    <x v="67"/>
    <x v="1"/>
    <x v="47"/>
    <x v="64"/>
    <x v="64"/>
    <x v="64"/>
    <x v="64"/>
    <x v="0"/>
    <x v="1309"/>
    <x v="553"/>
    <x v="560"/>
    <x v="490"/>
    <x v="10"/>
    <x v="1106"/>
    <x v="50"/>
    <x v="0"/>
    <x v="29"/>
    <x v="22"/>
    <x v="4"/>
    <x v="385"/>
    <x v="132"/>
    <x v="1"/>
    <x v="14"/>
    <x v="0"/>
    <x v="3"/>
    <x v="47"/>
    <x v="47"/>
  </r>
  <r>
    <x v="45"/>
    <x v="51"/>
    <x v="68"/>
    <x v="1"/>
    <x v="48"/>
    <x v="65"/>
    <x v="65"/>
    <x v="65"/>
    <x v="65"/>
    <x v="0"/>
    <x v="1310"/>
    <x v="1364"/>
    <x v="991"/>
    <x v="509"/>
    <x v="123"/>
    <x v="1107"/>
    <x v="287"/>
    <x v="1"/>
    <x v="51"/>
    <x v="6"/>
    <x v="3"/>
    <x v="408"/>
    <x v="210"/>
    <x v="0"/>
    <x v="0"/>
    <x v="3"/>
    <x v="1"/>
    <x v="48"/>
    <x v="48"/>
  </r>
  <r>
    <x v="46"/>
    <x v="6"/>
    <x v="60"/>
    <x v="1"/>
    <x v="6"/>
    <x v="57"/>
    <x v="57"/>
    <x v="57"/>
    <x v="57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6"/>
    <x v="6"/>
  </r>
  <r>
    <x v="46"/>
    <x v="0"/>
    <x v="0"/>
    <x v="0"/>
    <x v="0"/>
    <x v="0"/>
    <x v="0"/>
    <x v="0"/>
    <x v="0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0"/>
    <x v="0"/>
  </r>
  <r>
    <x v="46"/>
    <x v="3"/>
    <x v="4"/>
    <x v="1"/>
    <x v="3"/>
    <x v="4"/>
    <x v="4"/>
    <x v="4"/>
    <x v="4"/>
    <x v="0"/>
    <x v="71"/>
    <x v="1365"/>
    <x v="546"/>
    <x v="319"/>
    <x v="6"/>
    <x v="1108"/>
    <x v="48"/>
    <x v="0"/>
    <x v="51"/>
    <x v="17"/>
    <x v="4"/>
    <x v="185"/>
    <x v="403"/>
    <x v="0"/>
    <x v="0"/>
    <x v="2"/>
    <x v="1"/>
    <x v="3"/>
    <x v="3"/>
  </r>
  <r>
    <x v="46"/>
    <x v="11"/>
    <x v="13"/>
    <x v="1"/>
    <x v="11"/>
    <x v="13"/>
    <x v="13"/>
    <x v="13"/>
    <x v="13"/>
    <x v="0"/>
    <x v="1311"/>
    <x v="1366"/>
    <x v="992"/>
    <x v="210"/>
    <x v="30"/>
    <x v="1109"/>
    <x v="19"/>
    <x v="0"/>
    <x v="90"/>
    <x v="14"/>
    <x v="4"/>
    <x v="183"/>
    <x v="46"/>
    <x v="0"/>
    <x v="0"/>
    <x v="2"/>
    <x v="1"/>
    <x v="11"/>
    <x v="11"/>
  </r>
  <r>
    <x v="46"/>
    <x v="6"/>
    <x v="14"/>
    <x v="1"/>
    <x v="6"/>
    <x v="14"/>
    <x v="14"/>
    <x v="14"/>
    <x v="14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6"/>
    <x v="6"/>
  </r>
  <r>
    <x v="46"/>
    <x v="12"/>
    <x v="15"/>
    <x v="1"/>
    <x v="12"/>
    <x v="15"/>
    <x v="15"/>
    <x v="15"/>
    <x v="15"/>
    <x v="0"/>
    <x v="1312"/>
    <x v="1367"/>
    <x v="188"/>
    <x v="178"/>
    <x v="15"/>
    <x v="26"/>
    <x v="1"/>
    <x v="0"/>
    <x v="4"/>
    <x v="0"/>
    <x v="4"/>
    <x v="227"/>
    <x v="140"/>
    <x v="0"/>
    <x v="0"/>
    <x v="10"/>
    <x v="0"/>
    <x v="12"/>
    <x v="12"/>
  </r>
  <r>
    <x v="46"/>
    <x v="14"/>
    <x v="23"/>
    <x v="1"/>
    <x v="16"/>
    <x v="23"/>
    <x v="23"/>
    <x v="23"/>
    <x v="23"/>
    <x v="0"/>
    <x v="1313"/>
    <x v="1368"/>
    <x v="993"/>
    <x v="467"/>
    <x v="46"/>
    <x v="1110"/>
    <x v="236"/>
    <x v="0"/>
    <x v="99"/>
    <x v="13"/>
    <x v="4"/>
    <x v="409"/>
    <x v="80"/>
    <x v="0"/>
    <x v="0"/>
    <x v="1"/>
    <x v="0"/>
    <x v="16"/>
    <x v="16"/>
  </r>
  <r>
    <x v="46"/>
    <x v="16"/>
    <x v="24"/>
    <x v="1"/>
    <x v="17"/>
    <x v="24"/>
    <x v="24"/>
    <x v="24"/>
    <x v="24"/>
    <x v="0"/>
    <x v="1314"/>
    <x v="1369"/>
    <x v="162"/>
    <x v="272"/>
    <x v="112"/>
    <x v="67"/>
    <x v="90"/>
    <x v="0"/>
    <x v="3"/>
    <x v="31"/>
    <x v="4"/>
    <x v="94"/>
    <x v="120"/>
    <x v="0"/>
    <x v="0"/>
    <x v="0"/>
    <x v="1"/>
    <x v="17"/>
    <x v="17"/>
  </r>
  <r>
    <x v="46"/>
    <x v="18"/>
    <x v="26"/>
    <x v="1"/>
    <x v="19"/>
    <x v="26"/>
    <x v="26"/>
    <x v="26"/>
    <x v="26"/>
    <x v="0"/>
    <x v="1315"/>
    <x v="1370"/>
    <x v="714"/>
    <x v="456"/>
    <x v="62"/>
    <x v="1111"/>
    <x v="1"/>
    <x v="0"/>
    <x v="64"/>
    <x v="36"/>
    <x v="2"/>
    <x v="190"/>
    <x v="1"/>
    <x v="0"/>
    <x v="0"/>
    <x v="0"/>
    <x v="0"/>
    <x v="19"/>
    <x v="19"/>
  </r>
  <r>
    <x v="46"/>
    <x v="20"/>
    <x v="28"/>
    <x v="1"/>
    <x v="21"/>
    <x v="28"/>
    <x v="28"/>
    <x v="28"/>
    <x v="28"/>
    <x v="0"/>
    <x v="1316"/>
    <x v="1371"/>
    <x v="994"/>
    <x v="307"/>
    <x v="68"/>
    <x v="1112"/>
    <x v="29"/>
    <x v="0"/>
    <x v="98"/>
    <x v="37"/>
    <x v="2"/>
    <x v="77"/>
    <x v="341"/>
    <x v="0"/>
    <x v="0"/>
    <x v="11"/>
    <x v="1"/>
    <x v="21"/>
    <x v="21"/>
  </r>
  <r>
    <x v="46"/>
    <x v="24"/>
    <x v="34"/>
    <x v="1"/>
    <x v="25"/>
    <x v="34"/>
    <x v="34"/>
    <x v="34"/>
    <x v="34"/>
    <x v="0"/>
    <x v="194"/>
    <x v="1372"/>
    <x v="499"/>
    <x v="387"/>
    <x v="34"/>
    <x v="1113"/>
    <x v="81"/>
    <x v="0"/>
    <x v="90"/>
    <x v="23"/>
    <x v="1"/>
    <x v="135"/>
    <x v="159"/>
    <x v="0"/>
    <x v="0"/>
    <x v="21"/>
    <x v="1"/>
    <x v="25"/>
    <x v="25"/>
  </r>
  <r>
    <x v="46"/>
    <x v="25"/>
    <x v="35"/>
    <x v="1"/>
    <x v="26"/>
    <x v="35"/>
    <x v="35"/>
    <x v="35"/>
    <x v="35"/>
    <x v="0"/>
    <x v="1317"/>
    <x v="1373"/>
    <x v="158"/>
    <x v="140"/>
    <x v="10"/>
    <x v="1114"/>
    <x v="48"/>
    <x v="0"/>
    <x v="0"/>
    <x v="14"/>
    <x v="2"/>
    <x v="142"/>
    <x v="294"/>
    <x v="0"/>
    <x v="0"/>
    <x v="2"/>
    <x v="1"/>
    <x v="26"/>
    <x v="26"/>
  </r>
  <r>
    <x v="46"/>
    <x v="0"/>
    <x v="36"/>
    <x v="2"/>
    <x v="0"/>
    <x v="36"/>
    <x v="36"/>
    <x v="36"/>
    <x v="36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0"/>
    <x v="0"/>
  </r>
  <r>
    <x v="46"/>
    <x v="26"/>
    <x v="38"/>
    <x v="1"/>
    <x v="27"/>
    <x v="38"/>
    <x v="38"/>
    <x v="38"/>
    <x v="38"/>
    <x v="0"/>
    <x v="1318"/>
    <x v="1374"/>
    <x v="995"/>
    <x v="22"/>
    <x v="0"/>
    <x v="594"/>
    <x v="201"/>
    <x v="1"/>
    <x v="108"/>
    <x v="58"/>
    <x v="1"/>
    <x v="66"/>
    <x v="477"/>
    <x v="1"/>
    <x v="8"/>
    <x v="10"/>
    <x v="3"/>
    <x v="27"/>
    <x v="27"/>
  </r>
  <r>
    <x v="46"/>
    <x v="27"/>
    <x v="39"/>
    <x v="1"/>
    <x v="28"/>
    <x v="39"/>
    <x v="39"/>
    <x v="39"/>
    <x v="39"/>
    <x v="0"/>
    <x v="1319"/>
    <x v="1375"/>
    <x v="996"/>
    <x v="404"/>
    <x v="105"/>
    <x v="423"/>
    <x v="33"/>
    <x v="3"/>
    <x v="97"/>
    <x v="45"/>
    <x v="0"/>
    <x v="84"/>
    <x v="468"/>
    <x v="0"/>
    <x v="0"/>
    <x v="2"/>
    <x v="35"/>
    <x v="28"/>
    <x v="28"/>
  </r>
  <r>
    <x v="46"/>
    <x v="38"/>
    <x v="40"/>
    <x v="1"/>
    <x v="29"/>
    <x v="40"/>
    <x v="40"/>
    <x v="40"/>
    <x v="40"/>
    <x v="0"/>
    <x v="1320"/>
    <x v="1376"/>
    <x v="753"/>
    <x v="510"/>
    <x v="66"/>
    <x v="81"/>
    <x v="21"/>
    <x v="0"/>
    <x v="66"/>
    <x v="2"/>
    <x v="2"/>
    <x v="136"/>
    <x v="497"/>
    <x v="0"/>
    <x v="0"/>
    <x v="18"/>
    <x v="0"/>
    <x v="29"/>
    <x v="29"/>
  </r>
  <r>
    <x v="46"/>
    <x v="29"/>
    <x v="41"/>
    <x v="1"/>
    <x v="30"/>
    <x v="41"/>
    <x v="41"/>
    <x v="41"/>
    <x v="41"/>
    <x v="0"/>
    <x v="1321"/>
    <x v="1377"/>
    <x v="997"/>
    <x v="217"/>
    <x v="23"/>
    <x v="1115"/>
    <x v="40"/>
    <x v="0"/>
    <x v="36"/>
    <x v="0"/>
    <x v="2"/>
    <x v="25"/>
    <x v="207"/>
    <x v="0"/>
    <x v="0"/>
    <x v="6"/>
    <x v="0"/>
    <x v="30"/>
    <x v="30"/>
  </r>
  <r>
    <x v="46"/>
    <x v="30"/>
    <x v="42"/>
    <x v="1"/>
    <x v="31"/>
    <x v="42"/>
    <x v="42"/>
    <x v="42"/>
    <x v="42"/>
    <x v="0"/>
    <x v="1322"/>
    <x v="1378"/>
    <x v="998"/>
    <x v="358"/>
    <x v="80"/>
    <x v="597"/>
    <x v="118"/>
    <x v="0"/>
    <x v="21"/>
    <x v="0"/>
    <x v="4"/>
    <x v="166"/>
    <x v="305"/>
    <x v="0"/>
    <x v="0"/>
    <x v="0"/>
    <x v="10"/>
    <x v="31"/>
    <x v="31"/>
  </r>
  <r>
    <x v="46"/>
    <x v="31"/>
    <x v="43"/>
    <x v="1"/>
    <x v="32"/>
    <x v="43"/>
    <x v="43"/>
    <x v="43"/>
    <x v="43"/>
    <x v="0"/>
    <x v="1323"/>
    <x v="1379"/>
    <x v="660"/>
    <x v="511"/>
    <x v="31"/>
    <x v="1116"/>
    <x v="24"/>
    <x v="0"/>
    <x v="84"/>
    <x v="2"/>
    <x v="1"/>
    <x v="50"/>
    <x v="498"/>
    <x v="0"/>
    <x v="0"/>
    <x v="6"/>
    <x v="0"/>
    <x v="32"/>
    <x v="32"/>
  </r>
  <r>
    <x v="46"/>
    <x v="32"/>
    <x v="44"/>
    <x v="1"/>
    <x v="33"/>
    <x v="44"/>
    <x v="44"/>
    <x v="44"/>
    <x v="44"/>
    <x v="0"/>
    <x v="1324"/>
    <x v="1380"/>
    <x v="999"/>
    <x v="167"/>
    <x v="43"/>
    <x v="347"/>
    <x v="172"/>
    <x v="0"/>
    <x v="116"/>
    <x v="68"/>
    <x v="10"/>
    <x v="372"/>
    <x v="279"/>
    <x v="0"/>
    <x v="0"/>
    <x v="30"/>
    <x v="2"/>
    <x v="33"/>
    <x v="33"/>
  </r>
  <r>
    <x v="46"/>
    <x v="33"/>
    <x v="45"/>
    <x v="1"/>
    <x v="34"/>
    <x v="45"/>
    <x v="45"/>
    <x v="45"/>
    <x v="45"/>
    <x v="0"/>
    <x v="1325"/>
    <x v="1381"/>
    <x v="1000"/>
    <x v="512"/>
    <x v="116"/>
    <x v="1117"/>
    <x v="69"/>
    <x v="0"/>
    <x v="66"/>
    <x v="14"/>
    <x v="4"/>
    <x v="131"/>
    <x v="499"/>
    <x v="0"/>
    <x v="0"/>
    <x v="10"/>
    <x v="1"/>
    <x v="34"/>
    <x v="34"/>
  </r>
  <r>
    <x v="46"/>
    <x v="34"/>
    <x v="46"/>
    <x v="1"/>
    <x v="35"/>
    <x v="46"/>
    <x v="46"/>
    <x v="46"/>
    <x v="46"/>
    <x v="0"/>
    <x v="1326"/>
    <x v="1382"/>
    <x v="66"/>
    <x v="50"/>
    <x v="21"/>
    <x v="1118"/>
    <x v="80"/>
    <x v="0"/>
    <x v="33"/>
    <x v="27"/>
    <x v="1"/>
    <x v="77"/>
    <x v="305"/>
    <x v="0"/>
    <x v="0"/>
    <x v="2"/>
    <x v="0"/>
    <x v="35"/>
    <x v="35"/>
  </r>
  <r>
    <x v="46"/>
    <x v="44"/>
    <x v="61"/>
    <x v="1"/>
    <x v="41"/>
    <x v="58"/>
    <x v="58"/>
    <x v="58"/>
    <x v="58"/>
    <x v="0"/>
    <x v="1327"/>
    <x v="1383"/>
    <x v="1001"/>
    <x v="371"/>
    <x v="41"/>
    <x v="858"/>
    <x v="146"/>
    <x v="5"/>
    <x v="3"/>
    <x v="60"/>
    <x v="7"/>
    <x v="49"/>
    <x v="95"/>
    <x v="0"/>
    <x v="0"/>
    <x v="0"/>
    <x v="0"/>
    <x v="41"/>
    <x v="41"/>
  </r>
  <r>
    <x v="46"/>
    <x v="45"/>
    <x v="62"/>
    <x v="1"/>
    <x v="42"/>
    <x v="59"/>
    <x v="59"/>
    <x v="59"/>
    <x v="59"/>
    <x v="0"/>
    <x v="1328"/>
    <x v="1384"/>
    <x v="1002"/>
    <x v="299"/>
    <x v="40"/>
    <x v="1119"/>
    <x v="83"/>
    <x v="1"/>
    <x v="177"/>
    <x v="18"/>
    <x v="15"/>
    <x v="410"/>
    <x v="101"/>
    <x v="0"/>
    <x v="0"/>
    <x v="20"/>
    <x v="1"/>
    <x v="42"/>
    <x v="42"/>
  </r>
  <r>
    <x v="46"/>
    <x v="49"/>
    <x v="66"/>
    <x v="1"/>
    <x v="46"/>
    <x v="63"/>
    <x v="63"/>
    <x v="63"/>
    <x v="63"/>
    <x v="0"/>
    <x v="1329"/>
    <x v="1385"/>
    <x v="1003"/>
    <x v="513"/>
    <x v="60"/>
    <x v="1120"/>
    <x v="288"/>
    <x v="3"/>
    <x v="35"/>
    <x v="84"/>
    <x v="0"/>
    <x v="267"/>
    <x v="308"/>
    <x v="0"/>
    <x v="0"/>
    <x v="3"/>
    <x v="0"/>
    <x v="46"/>
    <x v="46"/>
  </r>
  <r>
    <x v="46"/>
    <x v="50"/>
    <x v="67"/>
    <x v="1"/>
    <x v="47"/>
    <x v="64"/>
    <x v="64"/>
    <x v="64"/>
    <x v="64"/>
    <x v="0"/>
    <x v="1330"/>
    <x v="1386"/>
    <x v="1004"/>
    <x v="294"/>
    <x v="9"/>
    <x v="11"/>
    <x v="227"/>
    <x v="0"/>
    <x v="60"/>
    <x v="8"/>
    <x v="1"/>
    <x v="13"/>
    <x v="115"/>
    <x v="0"/>
    <x v="0"/>
    <x v="0"/>
    <x v="0"/>
    <x v="47"/>
    <x v="47"/>
  </r>
  <r>
    <x v="46"/>
    <x v="51"/>
    <x v="68"/>
    <x v="1"/>
    <x v="48"/>
    <x v="65"/>
    <x v="65"/>
    <x v="65"/>
    <x v="65"/>
    <x v="0"/>
    <x v="1331"/>
    <x v="1387"/>
    <x v="1005"/>
    <x v="514"/>
    <x v="123"/>
    <x v="1121"/>
    <x v="120"/>
    <x v="1"/>
    <x v="59"/>
    <x v="83"/>
    <x v="10"/>
    <x v="267"/>
    <x v="43"/>
    <x v="0"/>
    <x v="0"/>
    <x v="18"/>
    <x v="1"/>
    <x v="48"/>
    <x v="48"/>
  </r>
  <r>
    <x v="47"/>
    <x v="52"/>
    <x v="69"/>
    <x v="1"/>
    <x v="49"/>
    <x v="66"/>
    <x v="66"/>
    <x v="66"/>
    <x v="66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49"/>
    <x v="49"/>
  </r>
  <r>
    <x v="47"/>
    <x v="3"/>
    <x v="4"/>
    <x v="1"/>
    <x v="3"/>
    <x v="4"/>
    <x v="4"/>
    <x v="4"/>
    <x v="4"/>
    <x v="0"/>
    <x v="1332"/>
    <x v="1388"/>
    <x v="705"/>
    <x v="319"/>
    <x v="27"/>
    <x v="1045"/>
    <x v="53"/>
    <x v="0"/>
    <x v="9"/>
    <x v="0"/>
    <x v="3"/>
    <x v="185"/>
    <x v="114"/>
    <x v="0"/>
    <x v="0"/>
    <x v="18"/>
    <x v="1"/>
    <x v="3"/>
    <x v="3"/>
  </r>
  <r>
    <x v="47"/>
    <x v="41"/>
    <x v="56"/>
    <x v="1"/>
    <x v="38"/>
    <x v="53"/>
    <x v="53"/>
    <x v="53"/>
    <x v="53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38"/>
    <x v="38"/>
  </r>
  <r>
    <x v="47"/>
    <x v="11"/>
    <x v="13"/>
    <x v="1"/>
    <x v="11"/>
    <x v="13"/>
    <x v="13"/>
    <x v="13"/>
    <x v="13"/>
    <x v="0"/>
    <x v="1333"/>
    <x v="1389"/>
    <x v="1006"/>
    <x v="460"/>
    <x v="46"/>
    <x v="976"/>
    <x v="29"/>
    <x v="0"/>
    <x v="9"/>
    <x v="37"/>
    <x v="2"/>
    <x v="106"/>
    <x v="64"/>
    <x v="0"/>
    <x v="0"/>
    <x v="2"/>
    <x v="1"/>
    <x v="11"/>
    <x v="11"/>
  </r>
  <r>
    <x v="47"/>
    <x v="12"/>
    <x v="15"/>
    <x v="1"/>
    <x v="12"/>
    <x v="15"/>
    <x v="15"/>
    <x v="15"/>
    <x v="15"/>
    <x v="0"/>
    <x v="1334"/>
    <x v="1390"/>
    <x v="1007"/>
    <x v="178"/>
    <x v="21"/>
    <x v="1122"/>
    <x v="107"/>
    <x v="0"/>
    <x v="50"/>
    <x v="0"/>
    <x v="1"/>
    <x v="68"/>
    <x v="22"/>
    <x v="0"/>
    <x v="0"/>
    <x v="10"/>
    <x v="3"/>
    <x v="12"/>
    <x v="12"/>
  </r>
  <r>
    <x v="47"/>
    <x v="14"/>
    <x v="23"/>
    <x v="1"/>
    <x v="16"/>
    <x v="23"/>
    <x v="23"/>
    <x v="23"/>
    <x v="23"/>
    <x v="0"/>
    <x v="1335"/>
    <x v="1391"/>
    <x v="354"/>
    <x v="374"/>
    <x v="31"/>
    <x v="1123"/>
    <x v="125"/>
    <x v="0"/>
    <x v="7"/>
    <x v="57"/>
    <x v="3"/>
    <x v="318"/>
    <x v="253"/>
    <x v="0"/>
    <x v="0"/>
    <x v="18"/>
    <x v="2"/>
    <x v="16"/>
    <x v="16"/>
  </r>
  <r>
    <x v="47"/>
    <x v="16"/>
    <x v="24"/>
    <x v="1"/>
    <x v="17"/>
    <x v="24"/>
    <x v="24"/>
    <x v="24"/>
    <x v="24"/>
    <x v="0"/>
    <x v="1336"/>
    <x v="1392"/>
    <x v="343"/>
    <x v="135"/>
    <x v="16"/>
    <x v="1124"/>
    <x v="10"/>
    <x v="0"/>
    <x v="33"/>
    <x v="8"/>
    <x v="4"/>
    <x v="78"/>
    <x v="250"/>
    <x v="0"/>
    <x v="0"/>
    <x v="10"/>
    <x v="1"/>
    <x v="17"/>
    <x v="17"/>
  </r>
  <r>
    <x v="47"/>
    <x v="18"/>
    <x v="26"/>
    <x v="1"/>
    <x v="19"/>
    <x v="26"/>
    <x v="26"/>
    <x v="26"/>
    <x v="26"/>
    <x v="0"/>
    <x v="1337"/>
    <x v="1393"/>
    <x v="1008"/>
    <x v="262"/>
    <x v="102"/>
    <x v="1125"/>
    <x v="22"/>
    <x v="0"/>
    <x v="21"/>
    <x v="37"/>
    <x v="2"/>
    <x v="80"/>
    <x v="395"/>
    <x v="0"/>
    <x v="0"/>
    <x v="0"/>
    <x v="1"/>
    <x v="19"/>
    <x v="19"/>
  </r>
  <r>
    <x v="47"/>
    <x v="20"/>
    <x v="28"/>
    <x v="1"/>
    <x v="21"/>
    <x v="28"/>
    <x v="28"/>
    <x v="28"/>
    <x v="28"/>
    <x v="0"/>
    <x v="1338"/>
    <x v="1394"/>
    <x v="1009"/>
    <x v="18"/>
    <x v="85"/>
    <x v="1126"/>
    <x v="92"/>
    <x v="0"/>
    <x v="18"/>
    <x v="17"/>
    <x v="4"/>
    <x v="22"/>
    <x v="432"/>
    <x v="0"/>
    <x v="0"/>
    <x v="0"/>
    <x v="1"/>
    <x v="21"/>
    <x v="21"/>
  </r>
  <r>
    <x v="47"/>
    <x v="24"/>
    <x v="34"/>
    <x v="1"/>
    <x v="25"/>
    <x v="34"/>
    <x v="34"/>
    <x v="34"/>
    <x v="34"/>
    <x v="0"/>
    <x v="1339"/>
    <x v="1395"/>
    <x v="992"/>
    <x v="30"/>
    <x v="104"/>
    <x v="1127"/>
    <x v="70"/>
    <x v="1"/>
    <x v="9"/>
    <x v="42"/>
    <x v="2"/>
    <x v="79"/>
    <x v="345"/>
    <x v="0"/>
    <x v="0"/>
    <x v="21"/>
    <x v="1"/>
    <x v="25"/>
    <x v="25"/>
  </r>
  <r>
    <x v="47"/>
    <x v="25"/>
    <x v="35"/>
    <x v="1"/>
    <x v="26"/>
    <x v="35"/>
    <x v="35"/>
    <x v="35"/>
    <x v="35"/>
    <x v="0"/>
    <x v="1340"/>
    <x v="1396"/>
    <x v="364"/>
    <x v="444"/>
    <x v="30"/>
    <x v="827"/>
    <x v="105"/>
    <x v="0"/>
    <x v="33"/>
    <x v="37"/>
    <x v="2"/>
    <x v="24"/>
    <x v="289"/>
    <x v="0"/>
    <x v="0"/>
    <x v="7"/>
    <x v="1"/>
    <x v="26"/>
    <x v="26"/>
  </r>
  <r>
    <x v="47"/>
    <x v="26"/>
    <x v="38"/>
    <x v="1"/>
    <x v="27"/>
    <x v="38"/>
    <x v="38"/>
    <x v="38"/>
    <x v="38"/>
    <x v="0"/>
    <x v="1341"/>
    <x v="1397"/>
    <x v="1010"/>
    <x v="280"/>
    <x v="133"/>
    <x v="1128"/>
    <x v="7"/>
    <x v="1"/>
    <x v="121"/>
    <x v="6"/>
    <x v="1"/>
    <x v="263"/>
    <x v="168"/>
    <x v="3"/>
    <x v="15"/>
    <x v="21"/>
    <x v="3"/>
    <x v="27"/>
    <x v="27"/>
  </r>
  <r>
    <x v="47"/>
    <x v="27"/>
    <x v="39"/>
    <x v="1"/>
    <x v="28"/>
    <x v="39"/>
    <x v="39"/>
    <x v="39"/>
    <x v="39"/>
    <x v="0"/>
    <x v="1342"/>
    <x v="1398"/>
    <x v="1011"/>
    <x v="515"/>
    <x v="101"/>
    <x v="788"/>
    <x v="30"/>
    <x v="0"/>
    <x v="42"/>
    <x v="29"/>
    <x v="3"/>
    <x v="35"/>
    <x v="189"/>
    <x v="0"/>
    <x v="0"/>
    <x v="2"/>
    <x v="6"/>
    <x v="28"/>
    <x v="28"/>
  </r>
  <r>
    <x v="47"/>
    <x v="38"/>
    <x v="40"/>
    <x v="1"/>
    <x v="29"/>
    <x v="40"/>
    <x v="40"/>
    <x v="40"/>
    <x v="40"/>
    <x v="0"/>
    <x v="1343"/>
    <x v="1399"/>
    <x v="927"/>
    <x v="49"/>
    <x v="64"/>
    <x v="337"/>
    <x v="80"/>
    <x v="0"/>
    <x v="21"/>
    <x v="2"/>
    <x v="2"/>
    <x v="176"/>
    <x v="146"/>
    <x v="0"/>
    <x v="0"/>
    <x v="0"/>
    <x v="1"/>
    <x v="29"/>
    <x v="29"/>
  </r>
  <r>
    <x v="47"/>
    <x v="29"/>
    <x v="41"/>
    <x v="1"/>
    <x v="30"/>
    <x v="41"/>
    <x v="41"/>
    <x v="41"/>
    <x v="41"/>
    <x v="0"/>
    <x v="475"/>
    <x v="1400"/>
    <x v="1012"/>
    <x v="300"/>
    <x v="11"/>
    <x v="1072"/>
    <x v="9"/>
    <x v="0"/>
    <x v="27"/>
    <x v="0"/>
    <x v="1"/>
    <x v="20"/>
    <x v="314"/>
    <x v="0"/>
    <x v="0"/>
    <x v="10"/>
    <x v="3"/>
    <x v="30"/>
    <x v="30"/>
  </r>
  <r>
    <x v="47"/>
    <x v="30"/>
    <x v="42"/>
    <x v="1"/>
    <x v="31"/>
    <x v="42"/>
    <x v="42"/>
    <x v="42"/>
    <x v="42"/>
    <x v="0"/>
    <x v="1344"/>
    <x v="1401"/>
    <x v="1013"/>
    <x v="516"/>
    <x v="79"/>
    <x v="1129"/>
    <x v="12"/>
    <x v="0"/>
    <x v="33"/>
    <x v="0"/>
    <x v="2"/>
    <x v="258"/>
    <x v="78"/>
    <x v="0"/>
    <x v="0"/>
    <x v="0"/>
    <x v="1"/>
    <x v="31"/>
    <x v="31"/>
  </r>
  <r>
    <x v="47"/>
    <x v="31"/>
    <x v="43"/>
    <x v="1"/>
    <x v="32"/>
    <x v="43"/>
    <x v="43"/>
    <x v="43"/>
    <x v="43"/>
    <x v="0"/>
    <x v="1345"/>
    <x v="1402"/>
    <x v="282"/>
    <x v="4"/>
    <x v="46"/>
    <x v="1130"/>
    <x v="24"/>
    <x v="0"/>
    <x v="22"/>
    <x v="17"/>
    <x v="4"/>
    <x v="101"/>
    <x v="425"/>
    <x v="0"/>
    <x v="0"/>
    <x v="13"/>
    <x v="1"/>
    <x v="32"/>
    <x v="32"/>
  </r>
  <r>
    <x v="47"/>
    <x v="32"/>
    <x v="44"/>
    <x v="1"/>
    <x v="33"/>
    <x v="44"/>
    <x v="44"/>
    <x v="44"/>
    <x v="44"/>
    <x v="0"/>
    <x v="1346"/>
    <x v="1403"/>
    <x v="1014"/>
    <x v="205"/>
    <x v="0"/>
    <x v="357"/>
    <x v="115"/>
    <x v="0"/>
    <x v="144"/>
    <x v="71"/>
    <x v="6"/>
    <x v="411"/>
    <x v="295"/>
    <x v="0"/>
    <x v="0"/>
    <x v="12"/>
    <x v="0"/>
    <x v="33"/>
    <x v="33"/>
  </r>
  <r>
    <x v="47"/>
    <x v="33"/>
    <x v="45"/>
    <x v="1"/>
    <x v="34"/>
    <x v="45"/>
    <x v="45"/>
    <x v="45"/>
    <x v="45"/>
    <x v="0"/>
    <x v="1347"/>
    <x v="1404"/>
    <x v="1015"/>
    <x v="404"/>
    <x v="114"/>
    <x v="1131"/>
    <x v="29"/>
    <x v="1"/>
    <x v="46"/>
    <x v="4"/>
    <x v="1"/>
    <x v="24"/>
    <x v="500"/>
    <x v="0"/>
    <x v="0"/>
    <x v="3"/>
    <x v="1"/>
    <x v="34"/>
    <x v="34"/>
  </r>
  <r>
    <x v="47"/>
    <x v="34"/>
    <x v="46"/>
    <x v="1"/>
    <x v="35"/>
    <x v="46"/>
    <x v="46"/>
    <x v="46"/>
    <x v="46"/>
    <x v="0"/>
    <x v="1348"/>
    <x v="1405"/>
    <x v="180"/>
    <x v="21"/>
    <x v="56"/>
    <x v="1132"/>
    <x v="118"/>
    <x v="0"/>
    <x v="21"/>
    <x v="10"/>
    <x v="2"/>
    <x v="19"/>
    <x v="312"/>
    <x v="0"/>
    <x v="0"/>
    <x v="0"/>
    <x v="1"/>
    <x v="35"/>
    <x v="35"/>
  </r>
  <r>
    <x v="47"/>
    <x v="23"/>
    <x v="48"/>
    <x v="2"/>
    <x v="24"/>
    <x v="47"/>
    <x v="47"/>
    <x v="47"/>
    <x v="47"/>
    <x v="0"/>
    <x v="756"/>
    <x v="787"/>
    <x v="626"/>
    <x v="381"/>
    <x v="130"/>
    <x v="700"/>
    <x v="5"/>
    <x v="0"/>
    <x v="2"/>
    <x v="2"/>
    <x v="2"/>
    <x v="5"/>
    <x v="5"/>
    <x v="0"/>
    <x v="0"/>
    <x v="0"/>
    <x v="1"/>
    <x v="24"/>
    <x v="24"/>
  </r>
  <r>
    <x v="47"/>
    <x v="44"/>
    <x v="61"/>
    <x v="1"/>
    <x v="41"/>
    <x v="58"/>
    <x v="58"/>
    <x v="58"/>
    <x v="58"/>
    <x v="0"/>
    <x v="1349"/>
    <x v="1406"/>
    <x v="1016"/>
    <x v="284"/>
    <x v="41"/>
    <x v="211"/>
    <x v="142"/>
    <x v="2"/>
    <x v="33"/>
    <x v="32"/>
    <x v="7"/>
    <x v="294"/>
    <x v="276"/>
    <x v="0"/>
    <x v="0"/>
    <x v="10"/>
    <x v="1"/>
    <x v="41"/>
    <x v="41"/>
  </r>
  <r>
    <x v="47"/>
    <x v="45"/>
    <x v="62"/>
    <x v="1"/>
    <x v="42"/>
    <x v="59"/>
    <x v="59"/>
    <x v="59"/>
    <x v="59"/>
    <x v="0"/>
    <x v="1350"/>
    <x v="1407"/>
    <x v="1017"/>
    <x v="481"/>
    <x v="69"/>
    <x v="1133"/>
    <x v="289"/>
    <x v="2"/>
    <x v="178"/>
    <x v="29"/>
    <x v="6"/>
    <x v="412"/>
    <x v="139"/>
    <x v="0"/>
    <x v="0"/>
    <x v="12"/>
    <x v="1"/>
    <x v="42"/>
    <x v="42"/>
  </r>
  <r>
    <x v="47"/>
    <x v="49"/>
    <x v="66"/>
    <x v="1"/>
    <x v="46"/>
    <x v="63"/>
    <x v="63"/>
    <x v="63"/>
    <x v="63"/>
    <x v="0"/>
    <x v="867"/>
    <x v="1408"/>
    <x v="1018"/>
    <x v="517"/>
    <x v="114"/>
    <x v="1134"/>
    <x v="199"/>
    <x v="0"/>
    <x v="78"/>
    <x v="79"/>
    <x v="1"/>
    <x v="413"/>
    <x v="420"/>
    <x v="0"/>
    <x v="0"/>
    <x v="16"/>
    <x v="1"/>
    <x v="46"/>
    <x v="46"/>
  </r>
  <r>
    <x v="47"/>
    <x v="50"/>
    <x v="67"/>
    <x v="1"/>
    <x v="47"/>
    <x v="64"/>
    <x v="64"/>
    <x v="64"/>
    <x v="64"/>
    <x v="0"/>
    <x v="1351"/>
    <x v="1409"/>
    <x v="1019"/>
    <x v="493"/>
    <x v="5"/>
    <x v="1135"/>
    <x v="157"/>
    <x v="0"/>
    <x v="0"/>
    <x v="10"/>
    <x v="2"/>
    <x v="299"/>
    <x v="12"/>
    <x v="0"/>
    <x v="0"/>
    <x v="0"/>
    <x v="3"/>
    <x v="47"/>
    <x v="47"/>
  </r>
  <r>
    <x v="47"/>
    <x v="51"/>
    <x v="68"/>
    <x v="1"/>
    <x v="48"/>
    <x v="65"/>
    <x v="65"/>
    <x v="65"/>
    <x v="65"/>
    <x v="0"/>
    <x v="1352"/>
    <x v="1410"/>
    <x v="1020"/>
    <x v="518"/>
    <x v="126"/>
    <x v="1136"/>
    <x v="117"/>
    <x v="5"/>
    <x v="78"/>
    <x v="7"/>
    <x v="6"/>
    <x v="414"/>
    <x v="432"/>
    <x v="0"/>
    <x v="0"/>
    <x v="13"/>
    <x v="1"/>
    <x v="48"/>
    <x v="48"/>
  </r>
  <r>
    <x v="48"/>
    <x v="53"/>
    <x v="70"/>
    <x v="3"/>
    <x v="50"/>
    <x v="67"/>
    <x v="67"/>
    <x v="67"/>
    <x v="67"/>
    <x v="1"/>
    <x v="1353"/>
    <x v="1411"/>
    <x v="1021"/>
    <x v="519"/>
    <x v="153"/>
    <x v="1137"/>
    <x v="290"/>
    <x v="11"/>
    <x v="179"/>
    <x v="104"/>
    <x v="17"/>
    <x v="415"/>
    <x v="501"/>
    <x v="4"/>
    <x v="16"/>
    <x v="38"/>
    <x v="41"/>
    <x v="50"/>
    <x v="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compact="0" indent="0" outline="1" compactData="0" outlineData="1" showDrill="1" multipleFieldFilters="0">
  <location ref="A3:O53" firstHeaderRow="0" firstDataRow="1" firstDataCol="1"/>
  <pivotFields count="36">
    <pivotField axis="axisRow" compact="0" sortType="ascending" multipleItemSelectionAllowed="1" numFmtId="14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55">
        <item x="53"/>
        <item x="5"/>
        <item x="6"/>
        <item x="0"/>
        <item x="1"/>
        <item x="3"/>
        <item x="7"/>
        <item x="8"/>
        <item x="11"/>
        <item x="13"/>
        <item x="12"/>
        <item x="14"/>
        <item x="15"/>
        <item x="16"/>
        <item x="17"/>
        <item x="18"/>
        <item x="19"/>
        <item x="20"/>
        <item x="24"/>
        <item x="25"/>
        <item x="21"/>
        <item x="22"/>
        <item x="23"/>
        <item x="26"/>
        <item x="27"/>
        <item x="29"/>
        <item x="30"/>
        <item x="28"/>
        <item x="2"/>
        <item x="4"/>
        <item x="9"/>
        <item x="1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>
      <items count="72">
        <item x="70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>
      <items count="52">
        <item x="50"/>
        <item x="5"/>
        <item x="6"/>
        <item x="0"/>
        <item x="1"/>
        <item x="3"/>
        <item x="7"/>
        <item x="8"/>
        <item x="11"/>
        <item x="12"/>
        <item x="13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2"/>
        <item x="4"/>
        <item x="9"/>
        <item x="10"/>
        <item x="14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69">
        <item x="67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>
      <items count="69">
        <item x="67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>
      <items count="69">
        <item x="67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>
      <items count="69">
        <item x="67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dataField="1" compact="0" showAll="0">
      <items count="1355">
        <item x="479"/>
        <item x="1353"/>
        <item x="480"/>
        <item x="95"/>
        <item x="360"/>
        <item x="410"/>
        <item x="387"/>
        <item x="112"/>
        <item x="377"/>
        <item x="525"/>
        <item x="380"/>
        <item x="72"/>
        <item x="521"/>
        <item x="450"/>
        <item x="506"/>
        <item x="507"/>
        <item x="451"/>
        <item x="535"/>
        <item x="441"/>
        <item x="417"/>
        <item x="354"/>
        <item x="359"/>
        <item x="482"/>
        <item x="382"/>
        <item x="531"/>
        <item x="352"/>
        <item x="71"/>
        <item x="446"/>
        <item x="416"/>
        <item x="402"/>
        <item x="374"/>
        <item x="475"/>
        <item x="437"/>
        <item x="537"/>
        <item x="364"/>
        <item x="405"/>
        <item x="122"/>
        <item x="239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3"/>
        <item x="355"/>
        <item x="356"/>
        <item x="357"/>
        <item x="358"/>
        <item x="361"/>
        <item x="362"/>
        <item x="363"/>
        <item x="365"/>
        <item x="366"/>
        <item x="367"/>
        <item x="368"/>
        <item x="369"/>
        <item x="370"/>
        <item x="371"/>
        <item x="372"/>
        <item x="373"/>
        <item x="375"/>
        <item x="376"/>
        <item x="378"/>
        <item x="379"/>
        <item x="381"/>
        <item x="383"/>
        <item x="384"/>
        <item x="385"/>
        <item x="386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3"/>
        <item x="404"/>
        <item x="406"/>
        <item x="407"/>
        <item x="408"/>
        <item x="409"/>
        <item x="411"/>
        <item x="412"/>
        <item x="413"/>
        <item x="414"/>
        <item x="415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2"/>
        <item x="443"/>
        <item x="444"/>
        <item x="445"/>
        <item x="447"/>
        <item x="448"/>
        <item x="449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6"/>
        <item x="477"/>
        <item x="478"/>
        <item x="481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2"/>
        <item x="523"/>
        <item x="524"/>
        <item x="526"/>
        <item x="527"/>
        <item x="528"/>
        <item x="529"/>
        <item x="530"/>
        <item x="532"/>
        <item x="533"/>
        <item x="534"/>
        <item x="536"/>
        <item x="5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t="default"/>
      </items>
    </pivotField>
    <pivotField dataField="1" compact="0" showAll="0">
      <items count="1413">
        <item x="1411"/>
        <item x="513"/>
        <item x="494"/>
        <item x="375"/>
        <item x="372"/>
        <item x="351"/>
        <item x="347"/>
        <item x="342"/>
        <item x="508"/>
        <item x="400"/>
        <item x="348"/>
        <item x="434"/>
        <item x="341"/>
        <item x="391"/>
        <item x="377"/>
        <item x="523"/>
        <item x="490"/>
        <item x="477"/>
        <item x="460"/>
        <item x="397"/>
        <item x="414"/>
        <item x="447"/>
        <item x="456"/>
        <item x="517"/>
        <item x="165"/>
        <item x="336"/>
        <item x="338"/>
        <item x="339"/>
        <item x="340"/>
        <item x="343"/>
        <item x="344"/>
        <item x="345"/>
        <item x="346"/>
        <item x="349"/>
        <item x="350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3"/>
        <item x="374"/>
        <item x="376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2"/>
        <item x="393"/>
        <item x="394"/>
        <item x="395"/>
        <item x="396"/>
        <item x="398"/>
        <item x="399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8"/>
        <item x="449"/>
        <item x="450"/>
        <item x="451"/>
        <item x="452"/>
        <item x="453"/>
        <item x="454"/>
        <item x="455"/>
        <item x="457"/>
        <item x="458"/>
        <item x="459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1"/>
        <item x="492"/>
        <item x="493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9"/>
        <item x="510"/>
        <item x="511"/>
        <item x="512"/>
        <item x="514"/>
        <item x="515"/>
        <item x="516"/>
        <item x="518"/>
        <item x="519"/>
        <item x="520"/>
        <item x="521"/>
        <item x="522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7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t="default"/>
      </items>
    </pivotField>
    <pivotField dataField="1" compact="0" showAll="0">
      <items count="1023">
        <item x="384"/>
        <item x="366"/>
        <item x="464"/>
        <item x="392"/>
        <item x="312"/>
        <item x="443"/>
        <item x="367"/>
        <item x="1021"/>
        <item x="377"/>
        <item x="323"/>
        <item x="305"/>
        <item x="301"/>
        <item x="189"/>
        <item x="345"/>
        <item x="161"/>
        <item x="357"/>
        <item x="322"/>
        <item x="415"/>
        <item x="418"/>
        <item x="461"/>
        <item x="450"/>
        <item x="334"/>
        <item x="314"/>
        <item x="319"/>
        <item x="94"/>
        <item x="274"/>
        <item x="257"/>
        <item x="351"/>
        <item x="180"/>
        <item x="420"/>
        <item x="123"/>
        <item x="426"/>
        <item x="394"/>
        <item x="372"/>
        <item x="364"/>
        <item x="346"/>
        <item x="445"/>
        <item x="365"/>
        <item x="409"/>
        <item x="402"/>
        <item x="215"/>
        <item x="69"/>
        <item x="340"/>
        <item x="446"/>
        <item x="386"/>
        <item x="336"/>
        <item x="460"/>
        <item x="139"/>
        <item x="306"/>
        <item x="458"/>
        <item x="350"/>
        <item x="410"/>
        <item x="448"/>
        <item x="99"/>
        <item x="342"/>
        <item x="313"/>
        <item x="388"/>
        <item x="429"/>
        <item x="419"/>
        <item x="339"/>
        <item x="308"/>
        <item x="315"/>
        <item x="403"/>
        <item x="137"/>
        <item x="437"/>
        <item x="457"/>
        <item x="333"/>
        <item x="370"/>
        <item x="318"/>
        <item x="155"/>
        <item x="393"/>
        <item x="360"/>
        <item x="456"/>
        <item x="397"/>
        <item x="463"/>
        <item x="316"/>
        <item x="129"/>
        <item x="335"/>
        <item x="344"/>
        <item x="391"/>
        <item x="347"/>
        <item x="307"/>
        <item x="421"/>
        <item x="442"/>
        <item x="373"/>
        <item x="297"/>
        <item x="329"/>
        <item x="326"/>
        <item x="327"/>
        <item x="375"/>
        <item x="374"/>
        <item x="302"/>
        <item x="38"/>
        <item x="428"/>
        <item x="209"/>
        <item x="390"/>
        <item x="338"/>
        <item x="85"/>
        <item x="362"/>
        <item x="311"/>
        <item x="395"/>
        <item x="361"/>
        <item x="205"/>
        <item x="439"/>
        <item x="438"/>
        <item x="356"/>
        <item x="341"/>
        <item x="324"/>
        <item x="13"/>
        <item x="378"/>
        <item x="427"/>
        <item x="35"/>
        <item x="423"/>
        <item x="416"/>
        <item x="406"/>
        <item x="303"/>
        <item x="359"/>
        <item x="369"/>
        <item x="4"/>
        <item x="400"/>
        <item x="56"/>
        <item x="412"/>
        <item x="452"/>
        <item x="432"/>
        <item x="379"/>
        <item x="321"/>
        <item x="407"/>
        <item x="387"/>
        <item x="70"/>
        <item x="300"/>
        <item x="383"/>
        <item x="283"/>
        <item x="436"/>
        <item x="425"/>
        <item x="435"/>
        <item x="465"/>
        <item x="417"/>
        <item x="152"/>
        <item x="355"/>
        <item x="413"/>
        <item x="462"/>
        <item x="167"/>
        <item x="320"/>
        <item x="376"/>
        <item x="424"/>
        <item x="399"/>
        <item x="434"/>
        <item x="231"/>
        <item x="389"/>
        <item x="348"/>
        <item x="447"/>
        <item x="398"/>
        <item x="371"/>
        <item x="97"/>
        <item x="91"/>
        <item x="110"/>
        <item x="202"/>
        <item x="211"/>
        <item x="259"/>
        <item x="296"/>
        <item x="298"/>
        <item x="299"/>
        <item x="304"/>
        <item x="309"/>
        <item x="310"/>
        <item x="317"/>
        <item x="325"/>
        <item x="328"/>
        <item x="330"/>
        <item x="331"/>
        <item x="332"/>
        <item x="337"/>
        <item x="343"/>
        <item x="349"/>
        <item x="352"/>
        <item x="353"/>
        <item x="354"/>
        <item x="358"/>
        <item x="363"/>
        <item x="368"/>
        <item x="380"/>
        <item x="381"/>
        <item x="382"/>
        <item x="385"/>
        <item x="396"/>
        <item x="401"/>
        <item x="404"/>
        <item x="405"/>
        <item x="408"/>
        <item x="411"/>
        <item x="414"/>
        <item x="422"/>
        <item x="430"/>
        <item x="431"/>
        <item x="433"/>
        <item x="440"/>
        <item x="441"/>
        <item x="444"/>
        <item x="449"/>
        <item x="451"/>
        <item x="453"/>
        <item x="454"/>
        <item x="455"/>
        <item x="459"/>
        <item x="0"/>
        <item x="1"/>
        <item x="2"/>
        <item x="3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6"/>
        <item x="37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6"/>
        <item x="87"/>
        <item x="88"/>
        <item x="89"/>
        <item x="90"/>
        <item x="92"/>
        <item x="93"/>
        <item x="95"/>
        <item x="96"/>
        <item x="98"/>
        <item x="100"/>
        <item x="101"/>
        <item x="102"/>
        <item x="103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4"/>
        <item x="125"/>
        <item x="126"/>
        <item x="127"/>
        <item x="128"/>
        <item x="130"/>
        <item x="131"/>
        <item x="132"/>
        <item x="133"/>
        <item x="134"/>
        <item x="135"/>
        <item x="136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3"/>
        <item x="154"/>
        <item x="156"/>
        <item x="157"/>
        <item x="158"/>
        <item x="159"/>
        <item x="160"/>
        <item x="162"/>
        <item x="163"/>
        <item x="164"/>
        <item x="165"/>
        <item x="166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1"/>
        <item x="182"/>
        <item x="183"/>
        <item x="184"/>
        <item x="185"/>
        <item x="186"/>
        <item x="187"/>
        <item x="188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6"/>
        <item x="207"/>
        <item x="208"/>
        <item x="210"/>
        <item x="212"/>
        <item x="213"/>
        <item x="214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5"/>
        <item x="276"/>
        <item x="277"/>
        <item x="278"/>
        <item x="279"/>
        <item x="280"/>
        <item x="281"/>
        <item x="282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t="default"/>
      </items>
    </pivotField>
    <pivotField compact="0" numFmtId="10" showAll="0">
      <items count="521">
        <item x="166"/>
        <item x="273"/>
        <item x="226"/>
        <item x="288"/>
        <item x="209"/>
        <item x="268"/>
        <item x="324"/>
        <item x="41"/>
        <item x="293"/>
        <item x="303"/>
        <item x="245"/>
        <item x="292"/>
        <item x="283"/>
        <item x="143"/>
        <item x="210"/>
        <item x="198"/>
        <item x="92"/>
        <item x="35"/>
        <item x="205"/>
        <item x="315"/>
        <item x="264"/>
        <item x="278"/>
        <item x="107"/>
        <item x="519"/>
        <item x="159"/>
        <item x="136"/>
        <item x="238"/>
        <item x="2"/>
        <item x="201"/>
        <item x="38"/>
        <item x="295"/>
        <item x="290"/>
        <item x="9"/>
        <item x="21"/>
        <item x="106"/>
        <item x="260"/>
        <item x="320"/>
        <item x="237"/>
        <item x="1"/>
        <item x="18"/>
        <item x="184"/>
        <item x="57"/>
        <item x="138"/>
        <item x="235"/>
        <item x="248"/>
        <item x="110"/>
        <item x="323"/>
        <item x="77"/>
        <item x="128"/>
        <item x="309"/>
        <item x="306"/>
        <item x="199"/>
        <item x="181"/>
        <item x="284"/>
        <item x="219"/>
        <item x="252"/>
        <item x="168"/>
        <item x="72"/>
        <item x="317"/>
        <item x="314"/>
        <item x="258"/>
        <item x="294"/>
        <item x="280"/>
        <item x="46"/>
        <item x="211"/>
        <item x="42"/>
        <item x="24"/>
        <item x="253"/>
        <item x="319"/>
        <item x="145"/>
        <item x="173"/>
        <item x="291"/>
        <item x="302"/>
        <item x="263"/>
        <item x="100"/>
        <item x="8"/>
        <item x="109"/>
        <item x="158"/>
        <item x="257"/>
        <item x="275"/>
        <item x="126"/>
        <item x="43"/>
        <item x="108"/>
        <item x="305"/>
        <item x="25"/>
        <item x="304"/>
        <item x="277"/>
        <item x="289"/>
        <item x="99"/>
        <item x="142"/>
        <item x="169"/>
        <item x="307"/>
        <item x="141"/>
        <item x="322"/>
        <item x="88"/>
        <item x="140"/>
        <item x="146"/>
        <item x="285"/>
        <item x="197"/>
        <item x="271"/>
        <item x="279"/>
        <item x="119"/>
        <item x="76"/>
        <item x="261"/>
        <item x="313"/>
        <item x="114"/>
        <item x="125"/>
        <item x="246"/>
        <item x="276"/>
        <item x="240"/>
        <item x="316"/>
        <item x="121"/>
        <item x="247"/>
        <item x="37"/>
        <item x="241"/>
        <item x="62"/>
        <item x="129"/>
        <item x="64"/>
        <item x="254"/>
        <item x="282"/>
        <item x="243"/>
        <item x="262"/>
        <item x="299"/>
        <item x="239"/>
        <item x="83"/>
        <item x="272"/>
        <item x="230"/>
        <item x="56"/>
        <item x="135"/>
        <item x="26"/>
        <item x="311"/>
        <item x="255"/>
        <item x="300"/>
        <item x="3"/>
        <item x="75"/>
        <item x="242"/>
        <item x="190"/>
        <item x="266"/>
        <item x="220"/>
        <item x="312"/>
        <item x="214"/>
        <item x="165"/>
        <item x="251"/>
        <item x="67"/>
        <item x="78"/>
        <item x="259"/>
        <item x="160"/>
        <item x="191"/>
        <item x="301"/>
        <item x="117"/>
        <item x="250"/>
        <item x="265"/>
        <item x="267"/>
        <item x="326"/>
        <item x="308"/>
        <item x="256"/>
        <item x="171"/>
        <item x="183"/>
        <item x="150"/>
        <item x="287"/>
        <item x="297"/>
        <item x="310"/>
        <item x="269"/>
        <item x="23"/>
        <item x="281"/>
        <item x="244"/>
        <item x="270"/>
        <item x="298"/>
        <item x="318"/>
        <item x="45"/>
        <item x="249"/>
        <item x="274"/>
        <item x="286"/>
        <item x="296"/>
        <item x="321"/>
        <item x="325"/>
        <item x="0"/>
        <item x="4"/>
        <item x="5"/>
        <item x="6"/>
        <item x="7"/>
        <item x="10"/>
        <item x="11"/>
        <item x="12"/>
        <item x="13"/>
        <item x="14"/>
        <item x="15"/>
        <item x="16"/>
        <item x="17"/>
        <item x="19"/>
        <item x="20"/>
        <item x="22"/>
        <item x="27"/>
        <item x="28"/>
        <item x="29"/>
        <item x="30"/>
        <item x="31"/>
        <item x="32"/>
        <item x="33"/>
        <item x="34"/>
        <item x="36"/>
        <item x="39"/>
        <item x="40"/>
        <item x="44"/>
        <item x="47"/>
        <item x="48"/>
        <item x="49"/>
        <item x="50"/>
        <item x="51"/>
        <item x="52"/>
        <item x="53"/>
        <item x="54"/>
        <item x="55"/>
        <item x="58"/>
        <item x="59"/>
        <item x="60"/>
        <item x="61"/>
        <item x="63"/>
        <item x="65"/>
        <item x="66"/>
        <item x="68"/>
        <item x="69"/>
        <item x="70"/>
        <item x="71"/>
        <item x="73"/>
        <item x="74"/>
        <item x="79"/>
        <item x="80"/>
        <item x="81"/>
        <item x="82"/>
        <item x="84"/>
        <item x="85"/>
        <item x="86"/>
        <item x="87"/>
        <item x="89"/>
        <item x="90"/>
        <item x="91"/>
        <item x="93"/>
        <item x="94"/>
        <item x="95"/>
        <item x="96"/>
        <item x="97"/>
        <item x="98"/>
        <item x="101"/>
        <item x="102"/>
        <item x="103"/>
        <item x="104"/>
        <item x="105"/>
        <item x="111"/>
        <item x="112"/>
        <item x="113"/>
        <item x="115"/>
        <item x="116"/>
        <item x="118"/>
        <item x="120"/>
        <item x="122"/>
        <item x="123"/>
        <item x="124"/>
        <item x="127"/>
        <item x="130"/>
        <item x="131"/>
        <item x="132"/>
        <item x="133"/>
        <item x="134"/>
        <item x="137"/>
        <item x="139"/>
        <item x="144"/>
        <item x="147"/>
        <item x="148"/>
        <item x="149"/>
        <item x="151"/>
        <item x="152"/>
        <item x="153"/>
        <item x="154"/>
        <item x="155"/>
        <item x="156"/>
        <item x="157"/>
        <item x="161"/>
        <item x="162"/>
        <item x="163"/>
        <item x="164"/>
        <item x="167"/>
        <item x="170"/>
        <item x="172"/>
        <item x="174"/>
        <item x="175"/>
        <item x="176"/>
        <item x="177"/>
        <item x="178"/>
        <item x="179"/>
        <item x="180"/>
        <item x="182"/>
        <item x="185"/>
        <item x="186"/>
        <item x="187"/>
        <item x="188"/>
        <item x="189"/>
        <item x="192"/>
        <item x="193"/>
        <item x="194"/>
        <item x="195"/>
        <item x="196"/>
        <item x="200"/>
        <item x="202"/>
        <item x="203"/>
        <item x="204"/>
        <item x="206"/>
        <item x="207"/>
        <item x="208"/>
        <item x="212"/>
        <item x="213"/>
        <item x="215"/>
        <item x="216"/>
        <item x="217"/>
        <item x="218"/>
        <item x="221"/>
        <item x="222"/>
        <item x="223"/>
        <item x="224"/>
        <item x="225"/>
        <item x="227"/>
        <item x="228"/>
        <item x="229"/>
        <item x="231"/>
        <item x="232"/>
        <item x="233"/>
        <item x="234"/>
        <item x="23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t="default"/>
      </items>
    </pivotField>
    <pivotField compact="0" showAll="0">
      <items count="155">
        <item x="27"/>
        <item x="55"/>
        <item x="2"/>
        <item x="110"/>
        <item x="21"/>
        <item x="34"/>
        <item x="16"/>
        <item x="57"/>
        <item x="83"/>
        <item x="33"/>
        <item x="104"/>
        <item x="80"/>
        <item x="31"/>
        <item x="85"/>
        <item x="68"/>
        <item x="56"/>
        <item x="62"/>
        <item x="84"/>
        <item x="88"/>
        <item x="87"/>
        <item x="5"/>
        <item x="17"/>
        <item x="74"/>
        <item x="46"/>
        <item x="37"/>
        <item x="30"/>
        <item x="3"/>
        <item x="41"/>
        <item x="108"/>
        <item x="100"/>
        <item x="69"/>
        <item x="76"/>
        <item x="4"/>
        <item x="71"/>
        <item x="39"/>
        <item x="153"/>
        <item x="116"/>
        <item x="97"/>
        <item x="60"/>
        <item x="105"/>
        <item x="38"/>
        <item x="10"/>
        <item x="114"/>
        <item x="51"/>
        <item x="49"/>
        <item x="11"/>
        <item x="24"/>
        <item x="109"/>
        <item x="59"/>
        <item x="112"/>
        <item x="50"/>
        <item x="0"/>
        <item x="1"/>
        <item x="23"/>
        <item x="43"/>
        <item x="13"/>
        <item x="9"/>
        <item x="63"/>
        <item x="6"/>
        <item x="111"/>
        <item x="32"/>
        <item x="89"/>
        <item x="115"/>
        <item x="14"/>
        <item x="36"/>
        <item x="15"/>
        <item x="48"/>
        <item x="47"/>
        <item x="45"/>
        <item x="90"/>
        <item x="35"/>
        <item x="113"/>
        <item x="119"/>
        <item x="18"/>
        <item x="99"/>
        <item x="118"/>
        <item x="120"/>
        <item x="101"/>
        <item x="117"/>
        <item x="8"/>
        <item x="67"/>
        <item x="107"/>
        <item x="121"/>
        <item x="7"/>
        <item x="12"/>
        <item x="19"/>
        <item x="20"/>
        <item x="22"/>
        <item x="25"/>
        <item x="26"/>
        <item x="28"/>
        <item x="29"/>
        <item x="40"/>
        <item x="42"/>
        <item x="44"/>
        <item x="52"/>
        <item x="53"/>
        <item x="54"/>
        <item x="58"/>
        <item x="61"/>
        <item x="64"/>
        <item x="65"/>
        <item x="66"/>
        <item x="70"/>
        <item x="72"/>
        <item x="73"/>
        <item x="75"/>
        <item x="77"/>
        <item x="78"/>
        <item x="79"/>
        <item x="81"/>
        <item x="82"/>
        <item x="86"/>
        <item x="91"/>
        <item x="92"/>
        <item x="93"/>
        <item x="94"/>
        <item x="95"/>
        <item x="96"/>
        <item x="98"/>
        <item x="102"/>
        <item x="103"/>
        <item x="106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>
      <items count="1139">
        <item x="375"/>
        <item x="353"/>
        <item x="1137"/>
        <item x="354"/>
        <item x="364"/>
        <item x="436"/>
        <item x="363"/>
        <item x="501"/>
        <item x="406"/>
        <item x="473"/>
        <item x="431"/>
        <item x="378"/>
        <item x="342"/>
        <item x="233"/>
        <item x="487"/>
        <item x="468"/>
        <item x="351"/>
        <item x="325"/>
        <item x="116"/>
        <item x="470"/>
        <item x="380"/>
        <item x="15"/>
        <item x="440"/>
        <item x="397"/>
        <item x="331"/>
        <item x="485"/>
        <item x="340"/>
        <item x="495"/>
        <item x="333"/>
        <item x="428"/>
        <item x="407"/>
        <item x="481"/>
        <item x="322"/>
        <item x="419"/>
        <item x="389"/>
        <item x="394"/>
        <item x="493"/>
        <item x="430"/>
        <item x="92"/>
        <item x="483"/>
        <item x="492"/>
        <item x="458"/>
        <item x="290"/>
        <item x="424"/>
        <item x="21"/>
        <item x="396"/>
        <item x="334"/>
        <item x="341"/>
        <item x="429"/>
        <item x="480"/>
        <item x="367"/>
        <item x="417"/>
        <item x="433"/>
        <item x="347"/>
        <item x="508"/>
        <item x="500"/>
        <item x="370"/>
        <item x="505"/>
        <item x="507"/>
        <item x="479"/>
        <item x="452"/>
        <item x="372"/>
        <item x="467"/>
        <item x="412"/>
        <item x="371"/>
        <item x="361"/>
        <item x="269"/>
        <item x="477"/>
        <item x="326"/>
        <item x="442"/>
        <item x="482"/>
        <item x="369"/>
        <item x="484"/>
        <item x="465"/>
        <item x="387"/>
        <item x="358"/>
        <item x="432"/>
        <item x="494"/>
        <item x="502"/>
        <item x="488"/>
        <item x="450"/>
        <item x="398"/>
        <item x="382"/>
        <item x="344"/>
        <item x="376"/>
        <item x="408"/>
        <item x="320"/>
        <item x="395"/>
        <item x="413"/>
        <item x="343"/>
        <item x="330"/>
        <item x="416"/>
        <item x="445"/>
        <item x="321"/>
        <item x="466"/>
        <item x="381"/>
        <item x="336"/>
        <item x="437"/>
        <item x="350"/>
        <item x="439"/>
        <item x="451"/>
        <item x="491"/>
        <item x="441"/>
        <item x="455"/>
        <item x="415"/>
        <item x="379"/>
        <item x="489"/>
        <item x="490"/>
        <item x="434"/>
        <item x="444"/>
        <item x="327"/>
        <item x="409"/>
        <item x="499"/>
        <item x="332"/>
        <item x="414"/>
        <item x="390"/>
        <item x="352"/>
        <item x="460"/>
        <item x="457"/>
        <item x="153"/>
        <item x="464"/>
        <item x="425"/>
        <item x="469"/>
        <item x="423"/>
        <item x="449"/>
        <item x="356"/>
        <item x="219"/>
        <item x="422"/>
        <item x="185"/>
        <item x="373"/>
        <item x="357"/>
        <item x="418"/>
        <item x="228"/>
        <item x="362"/>
        <item x="274"/>
        <item x="405"/>
        <item x="184"/>
        <item x="443"/>
        <item x="335"/>
        <item x="329"/>
        <item x="62"/>
        <item x="65"/>
        <item x="71"/>
        <item x="188"/>
        <item x="218"/>
        <item x="227"/>
        <item x="255"/>
        <item x="319"/>
        <item x="323"/>
        <item x="324"/>
        <item x="328"/>
        <item x="337"/>
        <item x="338"/>
        <item x="339"/>
        <item x="345"/>
        <item x="346"/>
        <item x="348"/>
        <item x="349"/>
        <item x="355"/>
        <item x="359"/>
        <item x="360"/>
        <item x="365"/>
        <item x="366"/>
        <item x="368"/>
        <item x="374"/>
        <item x="377"/>
        <item x="383"/>
        <item x="384"/>
        <item x="385"/>
        <item x="386"/>
        <item x="388"/>
        <item x="391"/>
        <item x="392"/>
        <item x="393"/>
        <item x="399"/>
        <item x="400"/>
        <item x="401"/>
        <item x="402"/>
        <item x="403"/>
        <item x="404"/>
        <item x="410"/>
        <item x="411"/>
        <item x="420"/>
        <item x="421"/>
        <item x="426"/>
        <item x="427"/>
        <item x="435"/>
        <item x="438"/>
        <item x="446"/>
        <item x="447"/>
        <item x="448"/>
        <item x="453"/>
        <item x="454"/>
        <item x="456"/>
        <item x="459"/>
        <item x="461"/>
        <item x="462"/>
        <item x="463"/>
        <item x="471"/>
        <item x="472"/>
        <item x="474"/>
        <item x="475"/>
        <item x="476"/>
        <item x="478"/>
        <item x="486"/>
        <item x="496"/>
        <item x="497"/>
        <item x="498"/>
        <item x="503"/>
        <item x="504"/>
        <item x="506"/>
        <item x="5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6"/>
        <item x="67"/>
        <item x="68"/>
        <item x="69"/>
        <item x="7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6"/>
        <item x="187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20"/>
        <item x="221"/>
        <item x="222"/>
        <item x="223"/>
        <item x="224"/>
        <item x="225"/>
        <item x="226"/>
        <item x="229"/>
        <item x="230"/>
        <item x="231"/>
        <item x="232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70"/>
        <item x="271"/>
        <item x="272"/>
        <item x="273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t="default"/>
      </items>
    </pivotField>
    <pivotField dataField="1" compact="0" showAll="0">
      <items count="292">
        <item x="5"/>
        <item x="2"/>
        <item x="79"/>
        <item x="80"/>
        <item x="39"/>
        <item x="103"/>
        <item x="290"/>
        <item x="21"/>
        <item x="92"/>
        <item x="118"/>
        <item x="0"/>
        <item x="31"/>
        <item x="3"/>
        <item x="37"/>
        <item x="82"/>
        <item x="102"/>
        <item x="117"/>
        <item x="167"/>
        <item x="155"/>
        <item x="161"/>
        <item x="97"/>
        <item x="38"/>
        <item x="56"/>
        <item x="81"/>
        <item x="11"/>
        <item x="55"/>
        <item x="70"/>
        <item x="20"/>
        <item x="91"/>
        <item x="64"/>
        <item x="41"/>
        <item x="169"/>
        <item x="121"/>
        <item x="45"/>
        <item x="36"/>
        <item x="93"/>
        <item x="12"/>
        <item x="57"/>
        <item x="90"/>
        <item x="4"/>
        <item x="142"/>
        <item x="141"/>
        <item x="53"/>
        <item x="69"/>
        <item x="48"/>
        <item x="127"/>
        <item x="68"/>
        <item x="7"/>
        <item x="175"/>
        <item x="10"/>
        <item x="30"/>
        <item x="24"/>
        <item x="29"/>
        <item x="105"/>
        <item x="145"/>
        <item x="168"/>
        <item x="17"/>
        <item x="98"/>
        <item x="47"/>
        <item x="58"/>
        <item x="8"/>
        <item x="157"/>
        <item x="150"/>
        <item x="107"/>
        <item x="22"/>
        <item x="85"/>
        <item x="78"/>
        <item x="28"/>
        <item x="50"/>
        <item x="9"/>
        <item x="152"/>
        <item x="146"/>
        <item x="60"/>
        <item x="111"/>
        <item x="33"/>
        <item x="19"/>
        <item x="44"/>
        <item x="163"/>
        <item x="126"/>
        <item x="171"/>
        <item x="108"/>
        <item x="148"/>
        <item x="166"/>
        <item x="156"/>
        <item x="73"/>
        <item x="154"/>
        <item x="74"/>
        <item x="84"/>
        <item x="112"/>
        <item x="86"/>
        <item x="75"/>
        <item x="77"/>
        <item x="143"/>
        <item x="149"/>
        <item x="173"/>
        <item x="160"/>
        <item x="180"/>
        <item x="172"/>
        <item x="66"/>
        <item x="101"/>
        <item x="179"/>
        <item x="178"/>
        <item x="128"/>
        <item x="151"/>
        <item x="144"/>
        <item x="158"/>
        <item x="162"/>
        <item x="177"/>
        <item x="95"/>
        <item x="72"/>
        <item x="147"/>
        <item x="153"/>
        <item x="159"/>
        <item x="164"/>
        <item x="165"/>
        <item x="170"/>
        <item x="174"/>
        <item x="176"/>
        <item x="181"/>
        <item x="1"/>
        <item x="6"/>
        <item x="13"/>
        <item x="14"/>
        <item x="15"/>
        <item x="16"/>
        <item x="18"/>
        <item x="23"/>
        <item x="25"/>
        <item x="26"/>
        <item x="27"/>
        <item x="32"/>
        <item x="34"/>
        <item x="35"/>
        <item x="40"/>
        <item x="42"/>
        <item x="43"/>
        <item x="46"/>
        <item x="49"/>
        <item x="51"/>
        <item x="52"/>
        <item x="54"/>
        <item x="59"/>
        <item x="61"/>
        <item x="62"/>
        <item x="63"/>
        <item x="65"/>
        <item x="67"/>
        <item x="71"/>
        <item x="76"/>
        <item x="83"/>
        <item x="87"/>
        <item x="88"/>
        <item x="89"/>
        <item x="94"/>
        <item x="96"/>
        <item x="99"/>
        <item x="100"/>
        <item x="104"/>
        <item x="106"/>
        <item x="109"/>
        <item x="110"/>
        <item x="113"/>
        <item x="114"/>
        <item x="115"/>
        <item x="116"/>
        <item x="119"/>
        <item x="120"/>
        <item x="122"/>
        <item x="123"/>
        <item x="124"/>
        <item x="125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t="default"/>
      </items>
    </pivotField>
    <pivotField dataField="1" compact="0" showAll="0">
      <items count="13">
        <item x="0"/>
        <item x="4"/>
        <item x="1"/>
        <item x="3"/>
        <item x="5"/>
        <item x="11"/>
        <item x="2"/>
        <item x="6"/>
        <item x="7"/>
        <item x="8"/>
        <item x="9"/>
        <item x="10"/>
        <item t="default"/>
      </items>
    </pivotField>
    <pivotField dataField="1" compact="0" showAll="0">
      <items count="181">
        <item x="2"/>
        <item x="32"/>
        <item x="66"/>
        <item x="64"/>
        <item x="179"/>
        <item x="46"/>
        <item x="51"/>
        <item x="98"/>
        <item x="18"/>
        <item x="65"/>
        <item x="77"/>
        <item x="54"/>
        <item x="7"/>
        <item x="82"/>
        <item x="76"/>
        <item x="20"/>
        <item x="44"/>
        <item x="11"/>
        <item x="1"/>
        <item x="29"/>
        <item x="107"/>
        <item x="110"/>
        <item x="88"/>
        <item x="113"/>
        <item x="94"/>
        <item x="108"/>
        <item x="55"/>
        <item x="60"/>
        <item x="111"/>
        <item x="10"/>
        <item x="0"/>
        <item x="96"/>
        <item x="3"/>
        <item x="35"/>
        <item x="24"/>
        <item x="21"/>
        <item x="68"/>
        <item x="27"/>
        <item x="121"/>
        <item x="67"/>
        <item x="33"/>
        <item x="71"/>
        <item x="13"/>
        <item x="114"/>
        <item x="90"/>
        <item x="41"/>
        <item x="99"/>
        <item x="12"/>
        <item x="84"/>
        <item x="78"/>
        <item x="104"/>
        <item x="25"/>
        <item x="9"/>
        <item x="26"/>
        <item x="19"/>
        <item x="92"/>
        <item x="36"/>
        <item x="48"/>
        <item x="72"/>
        <item x="4"/>
        <item x="117"/>
        <item x="37"/>
        <item x="42"/>
        <item x="58"/>
        <item x="34"/>
        <item x="40"/>
        <item x="59"/>
        <item x="85"/>
        <item x="81"/>
        <item x="120"/>
        <item x="8"/>
        <item x="31"/>
        <item x="74"/>
        <item x="102"/>
        <item x="118"/>
        <item x="28"/>
        <item x="115"/>
        <item x="105"/>
        <item x="101"/>
        <item x="116"/>
        <item x="103"/>
        <item x="106"/>
        <item x="109"/>
        <item x="112"/>
        <item x="119"/>
        <item x="5"/>
        <item x="6"/>
        <item x="14"/>
        <item x="15"/>
        <item x="16"/>
        <item x="17"/>
        <item x="22"/>
        <item x="23"/>
        <item x="30"/>
        <item x="38"/>
        <item x="39"/>
        <item x="43"/>
        <item x="45"/>
        <item x="47"/>
        <item x="49"/>
        <item x="50"/>
        <item x="52"/>
        <item x="53"/>
        <item x="56"/>
        <item x="57"/>
        <item x="61"/>
        <item x="62"/>
        <item x="63"/>
        <item x="69"/>
        <item x="70"/>
        <item x="73"/>
        <item x="75"/>
        <item x="79"/>
        <item x="80"/>
        <item x="83"/>
        <item x="86"/>
        <item x="87"/>
        <item x="89"/>
        <item x="91"/>
        <item x="93"/>
        <item x="95"/>
        <item x="97"/>
        <item x="100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06">
        <item x="2"/>
        <item x="17"/>
        <item x="0"/>
        <item x="104"/>
        <item x="31"/>
        <item x="14"/>
        <item x="22"/>
        <item x="37"/>
        <item x="4"/>
        <item x="36"/>
        <item x="42"/>
        <item x="50"/>
        <item x="33"/>
        <item x="15"/>
        <item x="29"/>
        <item x="32"/>
        <item x="8"/>
        <item x="27"/>
        <item x="71"/>
        <item x="18"/>
        <item x="70"/>
        <item x="83"/>
        <item x="26"/>
        <item x="66"/>
        <item x="9"/>
        <item x="34"/>
        <item x="80"/>
        <item x="54"/>
        <item x="57"/>
        <item x="51"/>
        <item x="84"/>
        <item x="81"/>
        <item x="82"/>
        <item x="79"/>
        <item x="7"/>
        <item x="87"/>
        <item x="44"/>
        <item x="86"/>
        <item x="60"/>
        <item x="47"/>
        <item x="13"/>
        <item x="88"/>
        <item x="10"/>
        <item x="28"/>
        <item x="75"/>
        <item x="19"/>
        <item x="55"/>
        <item x="35"/>
        <item x="40"/>
        <item x="78"/>
        <item x="30"/>
        <item x="58"/>
        <item x="59"/>
        <item x="3"/>
        <item x="5"/>
        <item x="89"/>
        <item x="56"/>
        <item x="16"/>
        <item x="85"/>
        <item x="76"/>
        <item x="6"/>
        <item x="69"/>
        <item x="77"/>
        <item x="1"/>
        <item x="11"/>
        <item x="12"/>
        <item x="20"/>
        <item x="21"/>
        <item x="23"/>
        <item x="24"/>
        <item x="25"/>
        <item x="38"/>
        <item x="39"/>
        <item x="41"/>
        <item x="43"/>
        <item x="45"/>
        <item x="46"/>
        <item x="48"/>
        <item x="49"/>
        <item x="52"/>
        <item x="53"/>
        <item x="61"/>
        <item x="62"/>
        <item x="63"/>
        <item x="64"/>
        <item x="65"/>
        <item x="67"/>
        <item x="68"/>
        <item x="72"/>
        <item x="73"/>
        <item x="7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9">
        <item x="4"/>
        <item x="2"/>
        <item x="1"/>
        <item x="3"/>
        <item x="6"/>
        <item x="0"/>
        <item x="7"/>
        <item x="17"/>
        <item x="11"/>
        <item x="8"/>
        <item x="5"/>
        <item x="12"/>
        <item x="9"/>
        <item x="10"/>
        <item x="13"/>
        <item x="14"/>
        <item x="15"/>
        <item x="16"/>
        <item t="default"/>
      </items>
    </pivotField>
    <pivotField dataField="1" compact="0" showAll="0">
      <items count="417">
        <item x="5"/>
        <item x="201"/>
        <item x="136"/>
        <item x="165"/>
        <item x="81"/>
        <item x="176"/>
        <item x="415"/>
        <item x="164"/>
        <item x="233"/>
        <item x="191"/>
        <item x="258"/>
        <item x="19"/>
        <item x="226"/>
        <item x="166"/>
        <item x="242"/>
        <item x="249"/>
        <item x="0"/>
        <item x="213"/>
        <item x="257"/>
        <item x="22"/>
        <item x="43"/>
        <item x="21"/>
        <item x="14"/>
        <item x="56"/>
        <item x="95"/>
        <item x="125"/>
        <item x="24"/>
        <item x="31"/>
        <item x="80"/>
        <item x="178"/>
        <item x="155"/>
        <item x="61"/>
        <item x="93"/>
        <item x="102"/>
        <item x="76"/>
        <item x="185"/>
        <item x="137"/>
        <item x="50"/>
        <item x="69"/>
        <item x="30"/>
        <item x="113"/>
        <item x="94"/>
        <item x="262"/>
        <item x="227"/>
        <item x="39"/>
        <item x="236"/>
        <item x="229"/>
        <item x="78"/>
        <item x="240"/>
        <item x="127"/>
        <item x="58"/>
        <item x="254"/>
        <item x="160"/>
        <item x="241"/>
        <item x="237"/>
        <item x="100"/>
        <item x="128"/>
        <item x="187"/>
        <item x="170"/>
        <item x="263"/>
        <item x="79"/>
        <item x="264"/>
        <item x="133"/>
        <item x="38"/>
        <item x="29"/>
        <item x="59"/>
        <item x="20"/>
        <item x="144"/>
        <item x="198"/>
        <item x="49"/>
        <item x="203"/>
        <item x="131"/>
        <item x="33"/>
        <item x="154"/>
        <item x="206"/>
        <item x="202"/>
        <item x="71"/>
        <item x="51"/>
        <item x="139"/>
        <item x="141"/>
        <item x="239"/>
        <item x="44"/>
        <item x="75"/>
        <item x="25"/>
        <item x="228"/>
        <item x="217"/>
        <item x="67"/>
        <item x="161"/>
        <item x="220"/>
        <item x="232"/>
        <item x="212"/>
        <item x="222"/>
        <item x="9"/>
        <item x="13"/>
        <item x="88"/>
        <item x="4"/>
        <item x="207"/>
        <item x="10"/>
        <item x="215"/>
        <item x="246"/>
        <item x="68"/>
        <item x="119"/>
        <item x="85"/>
        <item x="216"/>
        <item x="196"/>
        <item x="221"/>
        <item x="219"/>
        <item x="244"/>
        <item x="204"/>
        <item x="177"/>
        <item x="53"/>
        <item x="211"/>
        <item x="214"/>
        <item x="123"/>
        <item x="243"/>
        <item x="247"/>
        <item x="261"/>
        <item x="231"/>
        <item x="252"/>
        <item x="146"/>
        <item x="172"/>
        <item x="259"/>
        <item x="107"/>
        <item x="86"/>
        <item x="248"/>
        <item x="42"/>
        <item x="238"/>
        <item x="250"/>
        <item x="209"/>
        <item x="210"/>
        <item x="192"/>
        <item x="223"/>
        <item x="73"/>
        <item x="89"/>
        <item x="205"/>
        <item x="208"/>
        <item x="218"/>
        <item x="224"/>
        <item x="225"/>
        <item x="230"/>
        <item x="234"/>
        <item x="235"/>
        <item x="245"/>
        <item x="251"/>
        <item x="253"/>
        <item x="255"/>
        <item x="256"/>
        <item x="260"/>
        <item x="265"/>
        <item x="266"/>
        <item x="1"/>
        <item x="2"/>
        <item x="3"/>
        <item x="6"/>
        <item x="7"/>
        <item x="8"/>
        <item x="11"/>
        <item x="12"/>
        <item x="15"/>
        <item x="16"/>
        <item x="17"/>
        <item x="18"/>
        <item x="23"/>
        <item x="26"/>
        <item x="27"/>
        <item x="28"/>
        <item x="32"/>
        <item x="34"/>
        <item x="35"/>
        <item x="36"/>
        <item x="37"/>
        <item x="40"/>
        <item x="41"/>
        <item x="45"/>
        <item x="46"/>
        <item x="47"/>
        <item x="48"/>
        <item x="52"/>
        <item x="54"/>
        <item x="55"/>
        <item x="57"/>
        <item x="60"/>
        <item x="62"/>
        <item x="63"/>
        <item x="64"/>
        <item x="65"/>
        <item x="66"/>
        <item x="70"/>
        <item x="72"/>
        <item x="74"/>
        <item x="77"/>
        <item x="82"/>
        <item x="83"/>
        <item x="84"/>
        <item x="87"/>
        <item x="90"/>
        <item x="91"/>
        <item x="92"/>
        <item x="96"/>
        <item x="97"/>
        <item x="98"/>
        <item x="99"/>
        <item x="101"/>
        <item x="103"/>
        <item x="104"/>
        <item x="105"/>
        <item x="106"/>
        <item x="108"/>
        <item x="109"/>
        <item x="110"/>
        <item x="111"/>
        <item x="112"/>
        <item x="114"/>
        <item x="115"/>
        <item x="116"/>
        <item x="117"/>
        <item x="118"/>
        <item x="120"/>
        <item x="121"/>
        <item x="122"/>
        <item x="124"/>
        <item x="126"/>
        <item x="129"/>
        <item x="130"/>
        <item x="132"/>
        <item x="134"/>
        <item x="135"/>
        <item x="138"/>
        <item x="140"/>
        <item x="142"/>
        <item x="143"/>
        <item x="145"/>
        <item x="147"/>
        <item x="148"/>
        <item x="149"/>
        <item x="150"/>
        <item x="151"/>
        <item x="152"/>
        <item x="153"/>
        <item x="156"/>
        <item x="157"/>
        <item x="158"/>
        <item x="159"/>
        <item x="162"/>
        <item x="163"/>
        <item x="167"/>
        <item x="168"/>
        <item x="169"/>
        <item x="171"/>
        <item x="173"/>
        <item x="174"/>
        <item x="175"/>
        <item x="179"/>
        <item x="180"/>
        <item x="181"/>
        <item x="182"/>
        <item x="183"/>
        <item x="184"/>
        <item x="186"/>
        <item x="188"/>
        <item x="189"/>
        <item x="190"/>
        <item x="193"/>
        <item x="194"/>
        <item x="195"/>
        <item x="197"/>
        <item x="199"/>
        <item x="200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t="default"/>
      </items>
    </pivotField>
    <pivotField compact="0" showAll="0">
      <items count="503">
        <item x="5"/>
        <item x="501"/>
        <item x="328"/>
        <item x="251"/>
        <item x="259"/>
        <item x="304"/>
        <item x="285"/>
        <item x="250"/>
        <item x="260"/>
        <item x="75"/>
        <item x="258"/>
        <item x="218"/>
        <item x="312"/>
        <item x="205"/>
        <item x="282"/>
        <item x="255"/>
        <item x="81"/>
        <item x="239"/>
        <item x="104"/>
        <item x="252"/>
        <item x="174"/>
        <item x="62"/>
        <item x="295"/>
        <item x="168"/>
        <item x="248"/>
        <item x="261"/>
        <item x="269"/>
        <item x="224"/>
        <item x="106"/>
        <item x="286"/>
        <item x="330"/>
        <item x="68"/>
        <item x="28"/>
        <item x="244"/>
        <item x="179"/>
        <item x="256"/>
        <item x="298"/>
        <item x="281"/>
        <item x="74"/>
        <item x="32"/>
        <item x="15"/>
        <item x="11"/>
        <item x="262"/>
        <item x="237"/>
        <item x="313"/>
        <item x="268"/>
        <item x="145"/>
        <item x="296"/>
        <item x="319"/>
        <item x="190"/>
        <item x="216"/>
        <item x="292"/>
        <item x="173"/>
        <item x="271"/>
        <item x="151"/>
        <item x="210"/>
        <item x="29"/>
        <item x="236"/>
        <item x="307"/>
        <item x="333"/>
        <item x="264"/>
        <item x="38"/>
        <item x="215"/>
        <item x="16"/>
        <item x="48"/>
        <item x="60"/>
        <item x="219"/>
        <item x="36"/>
        <item x="247"/>
        <item x="308"/>
        <item x="116"/>
        <item x="112"/>
        <item x="283"/>
        <item x="302"/>
        <item x="235"/>
        <item x="82"/>
        <item x="10"/>
        <item x="301"/>
        <item x="162"/>
        <item x="189"/>
        <item x="245"/>
        <item x="317"/>
        <item x="334"/>
        <item x="288"/>
        <item x="213"/>
        <item x="276"/>
        <item x="238"/>
        <item x="203"/>
        <item x="299"/>
        <item x="270"/>
        <item x="329"/>
        <item x="326"/>
        <item x="278"/>
        <item x="291"/>
        <item x="18"/>
        <item x="53"/>
        <item x="273"/>
        <item x="331"/>
        <item x="200"/>
        <item x="212"/>
        <item x="310"/>
        <item x="207"/>
        <item x="157"/>
        <item x="58"/>
        <item x="311"/>
        <item x="30"/>
        <item x="289"/>
        <item x="253"/>
        <item x="22"/>
        <item x="246"/>
        <item x="88"/>
        <item x="318"/>
        <item x="227"/>
        <item x="300"/>
        <item x="242"/>
        <item x="332"/>
        <item x="131"/>
        <item x="51"/>
        <item x="136"/>
        <item x="226"/>
        <item x="324"/>
        <item x="231"/>
        <item x="287"/>
        <item x="325"/>
        <item x="80"/>
        <item x="141"/>
        <item x="39"/>
        <item x="297"/>
        <item x="232"/>
        <item x="266"/>
        <item x="99"/>
        <item x="327"/>
        <item x="275"/>
        <item x="243"/>
        <item x="305"/>
        <item x="316"/>
        <item x="309"/>
        <item x="56"/>
        <item x="294"/>
        <item x="98"/>
        <item x="322"/>
        <item x="37"/>
        <item x="323"/>
        <item x="254"/>
        <item x="64"/>
        <item x="257"/>
        <item x="204"/>
        <item x="196"/>
        <item x="193"/>
        <item x="96"/>
        <item x="211"/>
        <item x="280"/>
        <item x="306"/>
        <item x="284"/>
        <item x="241"/>
        <item x="263"/>
        <item x="50"/>
        <item x="274"/>
        <item x="314"/>
        <item x="21"/>
        <item x="290"/>
        <item x="272"/>
        <item x="303"/>
        <item x="277"/>
        <item x="267"/>
        <item x="101"/>
        <item x="234"/>
        <item x="240"/>
        <item x="249"/>
        <item x="265"/>
        <item x="279"/>
        <item x="293"/>
        <item x="315"/>
        <item x="320"/>
        <item x="321"/>
        <item x="0"/>
        <item x="1"/>
        <item x="2"/>
        <item x="3"/>
        <item x="4"/>
        <item x="6"/>
        <item x="7"/>
        <item x="8"/>
        <item x="9"/>
        <item x="12"/>
        <item x="13"/>
        <item x="14"/>
        <item x="17"/>
        <item x="19"/>
        <item x="20"/>
        <item x="23"/>
        <item x="24"/>
        <item x="25"/>
        <item x="26"/>
        <item x="27"/>
        <item x="31"/>
        <item x="33"/>
        <item x="34"/>
        <item x="35"/>
        <item x="40"/>
        <item x="41"/>
        <item x="42"/>
        <item x="43"/>
        <item x="44"/>
        <item x="45"/>
        <item x="46"/>
        <item x="47"/>
        <item x="49"/>
        <item x="52"/>
        <item x="54"/>
        <item x="55"/>
        <item x="57"/>
        <item x="59"/>
        <item x="61"/>
        <item x="63"/>
        <item x="65"/>
        <item x="66"/>
        <item x="67"/>
        <item x="69"/>
        <item x="70"/>
        <item x="71"/>
        <item x="72"/>
        <item x="73"/>
        <item x="76"/>
        <item x="77"/>
        <item x="78"/>
        <item x="79"/>
        <item x="83"/>
        <item x="84"/>
        <item x="85"/>
        <item x="86"/>
        <item x="87"/>
        <item x="89"/>
        <item x="90"/>
        <item x="91"/>
        <item x="92"/>
        <item x="93"/>
        <item x="94"/>
        <item x="95"/>
        <item x="97"/>
        <item x="100"/>
        <item x="102"/>
        <item x="103"/>
        <item x="105"/>
        <item x="107"/>
        <item x="108"/>
        <item x="109"/>
        <item x="110"/>
        <item x="111"/>
        <item x="113"/>
        <item x="114"/>
        <item x="115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2"/>
        <item x="133"/>
        <item x="134"/>
        <item x="135"/>
        <item x="137"/>
        <item x="138"/>
        <item x="139"/>
        <item x="140"/>
        <item x="142"/>
        <item x="143"/>
        <item x="144"/>
        <item x="146"/>
        <item x="147"/>
        <item x="148"/>
        <item x="149"/>
        <item x="150"/>
        <item x="152"/>
        <item x="153"/>
        <item x="154"/>
        <item x="155"/>
        <item x="156"/>
        <item x="158"/>
        <item x="159"/>
        <item x="160"/>
        <item x="161"/>
        <item x="163"/>
        <item x="164"/>
        <item x="165"/>
        <item x="166"/>
        <item x="167"/>
        <item x="169"/>
        <item x="170"/>
        <item x="171"/>
        <item x="172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91"/>
        <item x="192"/>
        <item x="194"/>
        <item x="195"/>
        <item x="197"/>
        <item x="198"/>
        <item x="199"/>
        <item x="201"/>
        <item x="202"/>
        <item x="206"/>
        <item x="208"/>
        <item x="209"/>
        <item x="214"/>
        <item x="217"/>
        <item x="220"/>
        <item x="221"/>
        <item x="222"/>
        <item x="223"/>
        <item x="225"/>
        <item x="228"/>
        <item x="229"/>
        <item x="230"/>
        <item x="2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t="default"/>
      </items>
    </pivotField>
    <pivotField compact="0" showAll="0">
      <items count="6">
        <item x="2"/>
        <item x="0"/>
        <item x="1"/>
        <item x="4"/>
        <item x="3"/>
        <item t="default"/>
      </items>
    </pivotField>
    <pivotField compact="0" numFmtId="10" showAll="0">
      <items count="18">
        <item x="0"/>
        <item x="16"/>
        <item x="5"/>
        <item x="3"/>
        <item x="4"/>
        <item x="6"/>
        <item x="1"/>
        <item x="2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40">
        <item x="2"/>
        <item x="0"/>
        <item x="13"/>
        <item x="7"/>
        <item x="11"/>
        <item x="10"/>
        <item x="21"/>
        <item x="38"/>
        <item x="1"/>
        <item x="18"/>
        <item x="3"/>
        <item x="20"/>
        <item x="27"/>
        <item x="9"/>
        <item x="12"/>
        <item x="6"/>
        <item x="8"/>
        <item x="25"/>
        <item x="28"/>
        <item x="4"/>
        <item x="19"/>
        <item x="16"/>
        <item x="5"/>
        <item x="23"/>
        <item x="29"/>
        <item x="14"/>
        <item x="15"/>
        <item x="17"/>
        <item x="22"/>
        <item x="24"/>
        <item x="26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>
      <items count="43">
        <item x="1"/>
        <item x="3"/>
        <item x="17"/>
        <item x="0"/>
        <item x="11"/>
        <item x="10"/>
        <item x="41"/>
        <item x="16"/>
        <item x="2"/>
        <item x="8"/>
        <item x="14"/>
        <item x="15"/>
        <item x="4"/>
        <item x="7"/>
        <item x="9"/>
        <item x="22"/>
        <item x="23"/>
        <item x="20"/>
        <item x="21"/>
        <item x="5"/>
        <item x="6"/>
        <item x="12"/>
        <item x="13"/>
        <item x="18"/>
        <item x="19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dataField="1" dragToCol="0" dragToPage="0" dragToRow="0" compact="0" showAll="0"/>
    <pivotField dataField="1" dragToCol="0" dragToPage="0" dragToRow="0" compact="0" showAll="0"/>
    <pivotField dataField="1" dragToCol="0" dragToPage="0" dragToRow="0" compact="0" showAll="0"/>
    <pivotField dragToCol="0" dragToPage="0" dragToRow="0" compact="0" showAll="0"/>
    <pivotField dragToCol="0" dragToPage="0" dragToRow="0" compact="0" showAll="0"/>
    <pivotField dataField="1" dragToCol="0" dragToPage="0" dragToRow="0" compact="0" showAll="0"/>
    <pivotField dragToCol="0" dragToPage="0" dragToRow="0" compact="0" showAll="0"/>
    <pivotField dataField="1" dragToCol="0" dragToPage="0" dragToRow="0" compact="0" showAll="0"/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colItems>
  <dataFields count="14">
    <dataField name=" 消费" fld="10" baseField="0" baseItem="0"/>
    <dataField name=" 展现量" fld="11" baseField="0" baseItem="0"/>
    <dataField name=" 点击量" fld="12" baseField="0" baseItem="0"/>
    <dataField name="  点击率" fld="28" baseField="0" baseItem="0"/>
    <dataField name=" 点击成本" fld="29" baseField="0" baseItem="0"/>
    <dataField name=" 千展费用" fld="30" baseField="0" baseItem="0"/>
    <dataField name=" 点赞" fld="16" baseField="0" baseItem="0"/>
    <dataField name=" 评论" fld="17" baseField="0" baseItem="0"/>
    <dataField name=" 收藏" fld="18" baseField="0" baseItem="0"/>
    <dataField name=" 关注" fld="19" baseField="0" baseItem="0"/>
    <dataField name=" 分享" fld="20" baseField="0" baseItem="0"/>
    <dataField name=" 互动量" fld="21" baseField="0" baseItem="0"/>
    <dataField name=" 互动成本" fld="33" baseField="0" baseItem="0"/>
    <dataField name=" 互动率" fld="35" baseField="0" baseItem="0"/>
  </dataFields>
  <formats count="79">
    <format dxfId="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9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0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1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3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4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5">
      <pivotArea type="all" dataOnly="0" outline="0" fieldPosition="0"/>
    </format>
    <format dxfId="16">
      <pivotArea type="all" dataOnly="0" outline="0" fieldPosition="0"/>
    </format>
    <format dxfId="17">
      <pivotArea type="all" dataOnly="0" outline="0" fieldPosition="0"/>
    </format>
    <format dxfId="18">
      <pivotArea type="all" dataOnly="0" outline="0" fieldPosition="0"/>
    </format>
    <format dxfId="19">
      <pivotArea type="all" dataOnly="0" outline="0" fieldPosition="0"/>
    </format>
    <format dxfId="20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1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2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3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4">
      <pivotArea field="0" type="button" dataOnly="0" labelOnly="1" outline="0" fieldPosition="0"/>
    </format>
    <format dxfId="25">
      <pivotArea dataOnly="0" labelOnly="1" fieldPosition="0">
        <references count="1">
          <reference field="4294967294" count="1">
            <x v="0"/>
          </reference>
        </references>
      </pivotArea>
    </format>
    <format dxfId="26">
      <pivotArea dataOnly="0" labelOnly="1" fieldPosition="0">
        <references count="1">
          <reference field="4294967294" count="1">
            <x v="1"/>
          </reference>
        </references>
      </pivotArea>
    </format>
    <format dxfId="27">
      <pivotArea dataOnly="0" labelOnly="1" fieldPosition="0">
        <references count="1">
          <reference field="4294967294" count="1">
            <x v="2"/>
          </reference>
        </references>
      </pivotArea>
    </format>
    <format dxfId="28">
      <pivotArea dataOnly="0" labelOnly="1" fieldPosition="0">
        <references count="1">
          <reference field="4294967294" count="1">
            <x v="3"/>
          </reference>
        </references>
      </pivotArea>
    </format>
    <format dxfId="29">
      <pivotArea dataOnly="0" labelOnly="1" fieldPosition="0">
        <references count="1">
          <reference field="4294967294" count="1">
            <x v="4"/>
          </reference>
        </references>
      </pivotArea>
    </format>
    <format dxfId="30">
      <pivotArea dataOnly="0" labelOnly="1" fieldPosition="0">
        <references count="1">
          <reference field="4294967294" count="1">
            <x v="5"/>
          </reference>
        </references>
      </pivotArea>
    </format>
    <format dxfId="31">
      <pivotArea dataOnly="0" labelOnly="1" fieldPosition="0">
        <references count="1">
          <reference field="4294967294" count="1">
            <x v="6"/>
          </reference>
        </references>
      </pivotArea>
    </format>
    <format dxfId="32">
      <pivotArea dataOnly="0" labelOnly="1" fieldPosition="0">
        <references count="1">
          <reference field="4294967294" count="1">
            <x v="7"/>
          </reference>
        </references>
      </pivotArea>
    </format>
    <format dxfId="33">
      <pivotArea dataOnly="0" labelOnly="1" fieldPosition="0">
        <references count="1">
          <reference field="4294967294" count="1">
            <x v="8"/>
          </reference>
        </references>
      </pivotArea>
    </format>
    <format dxfId="34">
      <pivotArea dataOnly="0" labelOnly="1" fieldPosition="0">
        <references count="1">
          <reference field="4294967294" count="1">
            <x v="9"/>
          </reference>
        </references>
      </pivotArea>
    </format>
    <format dxfId="35">
      <pivotArea dataOnly="0" labelOnly="1" fieldPosition="0">
        <references count="1">
          <reference field="4294967294" count="1">
            <x v="10"/>
          </reference>
        </references>
      </pivotArea>
    </format>
    <format dxfId="36">
      <pivotArea dataOnly="0" labelOnly="1" fieldPosition="0">
        <references count="1">
          <reference field="4294967294" count="1">
            <x v="11"/>
          </reference>
        </references>
      </pivotArea>
    </format>
    <format dxfId="37">
      <pivotArea dataOnly="0" labelOnly="1" fieldPosition="0">
        <references count="1">
          <reference field="4294967294" count="1">
            <x v="12"/>
          </reference>
        </references>
      </pivotArea>
    </format>
    <format dxfId="38">
      <pivotArea dataOnly="0" labelOnly="1" grandRow="1" fieldPosition="0"/>
    </format>
    <format dxfId="39">
      <pivotArea grandRow="1" collapsedLevelsAreSubtotals="1" fieldPosition="0"/>
    </format>
    <format dxfId="40">
      <pivotArea dataOnly="0" labelOnly="1" fieldPosition="0">
        <references count="1">
          <reference field="4294967294" count="1">
            <x v="3"/>
          </reference>
        </references>
      </pivotArea>
    </format>
    <format dxfId="4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2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43">
      <pivotArea dataOnly="0" labelOnly="1" grandRow="1" fieldPosition="0"/>
    </format>
    <format dxfId="44">
      <pivotArea grandRow="1" collapsedLevelsAreSubtotals="1" fieldPosition="0"/>
    </format>
    <format dxfId="45">
      <pivotArea dataOnly="0" labelOnly="1" grandRow="1" fieldPosition="0"/>
    </format>
    <format dxfId="46">
      <pivotArea grandRow="1" collapsedLevelsAreSubtotals="1" fieldPosition="0"/>
    </format>
    <format dxfId="47">
      <pivotArea dataOnly="0" labelOnly="1" fieldPosition="0">
        <references count="1">
          <reference field="0" count="1">
            <x v="48"/>
          </reference>
        </references>
      </pivotArea>
    </format>
    <format dxfId="48">
      <pivotArea collapsedLevelsAreSubtotals="1" fieldPosition="0">
        <references count="1">
          <reference field="0" count="1" selected="0">
            <x v="48"/>
          </reference>
        </references>
      </pivotArea>
    </format>
    <format dxfId="49">
      <pivotArea dataOnly="0" labelOnly="1" fieldPosition="0">
        <references count="1">
          <reference field="4294967294" count="1">
            <x v="3"/>
          </reference>
        </references>
      </pivotArea>
    </format>
    <format dxfId="5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1">
      <pivotArea dataOnly="0" labelOnly="1" grandRow="1" fieldPosition="0"/>
    </format>
    <format dxfId="52">
      <pivotArea grandRow="1" collapsedLevelsAreSubtotals="1" fieldPosition="0"/>
    </format>
    <format dxfId="53">
      <pivotArea type="all" dataOnly="0" outline="0" fieldPosition="0"/>
    </format>
    <format dxfId="54">
      <pivotArea field="0" type="button" dataOnly="0" labelOnly="1" outline="0" fieldPosition="0"/>
    </format>
    <format dxfId="55">
      <pivotArea dataOnly="0" labelOnly="1" fieldPosition="0">
        <references count="1">
          <reference field="4294967294" count="1">
            <x v="0"/>
          </reference>
        </references>
      </pivotArea>
    </format>
    <format dxfId="56">
      <pivotArea dataOnly="0" labelOnly="1" fieldPosition="0">
        <references count="1">
          <reference field="4294967294" count="1">
            <x v="1"/>
          </reference>
        </references>
      </pivotArea>
    </format>
    <format dxfId="57">
      <pivotArea dataOnly="0" labelOnly="1" fieldPosition="0">
        <references count="1">
          <reference field="4294967294" count="1">
            <x v="2"/>
          </reference>
        </references>
      </pivotArea>
    </format>
    <format dxfId="58">
      <pivotArea dataOnly="0" labelOnly="1" fieldPosition="0">
        <references count="1">
          <reference field="4294967294" count="1">
            <x v="3"/>
          </reference>
        </references>
      </pivotArea>
    </format>
    <format dxfId="59">
      <pivotArea dataOnly="0" labelOnly="1" fieldPosition="0">
        <references count="1">
          <reference field="4294967294" count="1">
            <x v="4"/>
          </reference>
        </references>
      </pivotArea>
    </format>
    <format dxfId="60">
      <pivotArea dataOnly="0" labelOnly="1" fieldPosition="0">
        <references count="1">
          <reference field="4294967294" count="1">
            <x v="5"/>
          </reference>
        </references>
      </pivotArea>
    </format>
    <format dxfId="61">
      <pivotArea dataOnly="0" labelOnly="1" fieldPosition="0">
        <references count="1">
          <reference field="4294967294" count="1">
            <x v="6"/>
          </reference>
        </references>
      </pivotArea>
    </format>
    <format dxfId="62">
      <pivotArea dataOnly="0" labelOnly="1" fieldPosition="0">
        <references count="1">
          <reference field="4294967294" count="1">
            <x v="7"/>
          </reference>
        </references>
      </pivotArea>
    </format>
    <format dxfId="63">
      <pivotArea dataOnly="0" labelOnly="1" fieldPosition="0">
        <references count="1">
          <reference field="4294967294" count="1">
            <x v="8"/>
          </reference>
        </references>
      </pivotArea>
    </format>
    <format dxfId="64">
      <pivotArea dataOnly="0" labelOnly="1" fieldPosition="0">
        <references count="1">
          <reference field="4294967294" count="1">
            <x v="9"/>
          </reference>
        </references>
      </pivotArea>
    </format>
    <format dxfId="65">
      <pivotArea dataOnly="0" labelOnly="1" fieldPosition="0">
        <references count="1">
          <reference field="4294967294" count="1">
            <x v="10"/>
          </reference>
        </references>
      </pivotArea>
    </format>
    <format dxfId="66">
      <pivotArea dataOnly="0" labelOnly="1" fieldPosition="0">
        <references count="1">
          <reference field="4294967294" count="1">
            <x v="11"/>
          </reference>
        </references>
      </pivotArea>
    </format>
    <format dxfId="67">
      <pivotArea dataOnly="0" labelOnly="1" fieldPosition="0">
        <references count="1">
          <reference field="4294967294" count="1">
            <x v="12"/>
          </reference>
        </references>
      </pivotArea>
    </format>
    <format dxfId="68">
      <pivotArea dataOnly="0" labelOnly="1" fieldPosition="0">
        <references count="1">
          <reference field="4294967294" count="1">
            <x v="3"/>
          </reference>
        </references>
      </pivotArea>
    </format>
    <format dxfId="69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70">
      <pivotArea dataOnly="0" labelOnly="1" fieldPosition="0">
        <references count="1">
          <reference field="4294967294" count="1">
            <x v="7"/>
          </reference>
        </references>
      </pivotArea>
    </format>
    <format dxfId="71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72">
      <pivotArea dataOnly="0" labelOnly="1" fieldPosition="0">
        <references count="1">
          <reference field="4294967294" count="1">
            <x v="12"/>
          </reference>
        </references>
      </pivotArea>
    </format>
    <format dxfId="73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74">
      <pivotArea dataOnly="0" labelOnly="1" fieldPosition="0">
        <references count="1">
          <reference field="4294967294" count="1">
            <x v="13"/>
          </reference>
        </references>
      </pivotArea>
    </format>
    <format dxfId="75">
      <pivotArea collapsedLevelsAreSubtotals="1" fieldPosition="0">
        <references count="1">
          <reference field="4294967294" count="1" selected="0">
            <x v="13"/>
          </reference>
        </references>
      </pivotArea>
    </format>
    <format dxfId="76">
      <pivotArea dataOnly="0" labelOnly="1" fieldPosition="0">
        <references count="1">
          <reference field="4294967294" count="1">
            <x v="13"/>
          </reference>
        </references>
      </pivotArea>
    </format>
    <format dxfId="77">
      <pivotArea collapsedLevelsAreSubtotals="1" fieldPosition="0">
        <references count="1">
          <reference field="4294967294" count="1" selected="0">
            <x v="13"/>
          </reference>
        </references>
      </pivotArea>
    </format>
    <format dxfId="78">
      <pivotArea dataOnly="0" labelOnly="1" fieldPosition="0">
        <references count="1">
          <reference field="4294967294" count="1">
            <x v="13"/>
          </reference>
        </references>
      </pivotArea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mergeItem="1" rowGrandTotals="0" colGrandTotals="0" compact="0" indent="0" compactData="0" showDrill="1" multipleFieldFilters="0">
  <location ref="A3:Q1659" firstHeaderRow="0" firstDataRow="1" firstDataCol="3"/>
  <pivotFields count="36">
    <pivotField axis="axisRow" compact="0" sortType="descending" outline="0" subtotalTop="0" multipleItemSelectionAllowed="1" numFmtId="14" showAll="0">
      <items count="50"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ubtotalTop="0" showAll="0">
      <items count="55">
        <item x="53"/>
        <item x="5"/>
        <item x="6"/>
        <item x="0"/>
        <item x="1"/>
        <item x="3"/>
        <item x="7"/>
        <item x="8"/>
        <item x="11"/>
        <item x="13"/>
        <item x="12"/>
        <item x="14"/>
        <item x="15"/>
        <item x="16"/>
        <item x="17"/>
        <item x="18"/>
        <item x="19"/>
        <item x="20"/>
        <item x="24"/>
        <item x="25"/>
        <item x="21"/>
        <item x="22"/>
        <item x="23"/>
        <item x="26"/>
        <item x="27"/>
        <item x="29"/>
        <item x="30"/>
        <item x="28"/>
        <item x="2"/>
        <item x="4"/>
        <item x="9"/>
        <item x="1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outline="0" subtotalTop="0" showAll="0">
      <items count="72">
        <item x="70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axis="axisRow" compact="0" outline="0" subtotalTop="0" multipleItemSelectionAllowed="1" showAll="0">
      <items count="5">
        <item x="2"/>
        <item x="0"/>
        <item x="1"/>
        <item h="1" x="3"/>
        <item t="default"/>
      </items>
    </pivotField>
    <pivotField compact="0" outline="0" subtotalTop="0" showAll="0">
      <items count="52">
        <item x="50"/>
        <item x="5"/>
        <item x="6"/>
        <item x="0"/>
        <item x="1"/>
        <item x="3"/>
        <item x="7"/>
        <item x="8"/>
        <item x="11"/>
        <item x="12"/>
        <item x="13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2"/>
        <item x="4"/>
        <item x="9"/>
        <item x="10"/>
        <item x="14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outline="0" subtotalTop="0" showAll="0">
      <items count="69">
        <item x="67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outline="0" subtotalTop="0" showAll="0">
      <items count="69">
        <item x="67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outline="0" subtotalTop="0" showAll="0">
      <items count="69">
        <item x="67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outline="0" subtotalTop="0" showAll="0">
      <items count="69">
        <item x="67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outline="0" subtotalTop="0" showAll="0">
      <items count="3">
        <item x="0"/>
        <item x="1"/>
        <item t="default"/>
      </items>
    </pivotField>
    <pivotField dataField="1" compact="0" outline="0" subtotalTop="0" showAll="0">
      <items count="1355">
        <item x="479"/>
        <item x="1353"/>
        <item x="480"/>
        <item x="95"/>
        <item x="360"/>
        <item x="410"/>
        <item x="387"/>
        <item x="112"/>
        <item x="377"/>
        <item x="525"/>
        <item x="380"/>
        <item x="72"/>
        <item x="521"/>
        <item x="450"/>
        <item x="506"/>
        <item x="507"/>
        <item x="451"/>
        <item x="535"/>
        <item x="441"/>
        <item x="417"/>
        <item x="354"/>
        <item x="359"/>
        <item x="482"/>
        <item x="382"/>
        <item x="531"/>
        <item x="352"/>
        <item x="71"/>
        <item x="446"/>
        <item x="416"/>
        <item x="402"/>
        <item x="374"/>
        <item x="475"/>
        <item x="437"/>
        <item x="537"/>
        <item x="364"/>
        <item x="405"/>
        <item x="122"/>
        <item x="239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3"/>
        <item x="355"/>
        <item x="356"/>
        <item x="357"/>
        <item x="358"/>
        <item x="361"/>
        <item x="362"/>
        <item x="363"/>
        <item x="365"/>
        <item x="366"/>
        <item x="367"/>
        <item x="368"/>
        <item x="369"/>
        <item x="370"/>
        <item x="371"/>
        <item x="372"/>
        <item x="373"/>
        <item x="375"/>
        <item x="376"/>
        <item x="378"/>
        <item x="379"/>
        <item x="381"/>
        <item x="383"/>
        <item x="384"/>
        <item x="385"/>
        <item x="386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3"/>
        <item x="404"/>
        <item x="406"/>
        <item x="407"/>
        <item x="408"/>
        <item x="409"/>
        <item x="411"/>
        <item x="412"/>
        <item x="413"/>
        <item x="414"/>
        <item x="415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2"/>
        <item x="443"/>
        <item x="444"/>
        <item x="445"/>
        <item x="447"/>
        <item x="448"/>
        <item x="449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6"/>
        <item x="477"/>
        <item x="478"/>
        <item x="481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2"/>
        <item x="523"/>
        <item x="524"/>
        <item x="526"/>
        <item x="527"/>
        <item x="528"/>
        <item x="529"/>
        <item x="530"/>
        <item x="532"/>
        <item x="533"/>
        <item x="534"/>
        <item x="536"/>
        <item x="5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t="default"/>
      </items>
    </pivotField>
    <pivotField dataField="1" compact="0" outline="0" subtotalTop="0" showAll="0">
      <items count="1413">
        <item x="1411"/>
        <item x="513"/>
        <item x="494"/>
        <item x="375"/>
        <item x="372"/>
        <item x="351"/>
        <item x="347"/>
        <item x="342"/>
        <item x="508"/>
        <item x="400"/>
        <item x="348"/>
        <item x="434"/>
        <item x="341"/>
        <item x="391"/>
        <item x="377"/>
        <item x="523"/>
        <item x="490"/>
        <item x="477"/>
        <item x="460"/>
        <item x="397"/>
        <item x="414"/>
        <item x="447"/>
        <item x="456"/>
        <item x="517"/>
        <item x="165"/>
        <item x="336"/>
        <item x="338"/>
        <item x="339"/>
        <item x="340"/>
        <item x="343"/>
        <item x="344"/>
        <item x="345"/>
        <item x="346"/>
        <item x="349"/>
        <item x="350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3"/>
        <item x="374"/>
        <item x="376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2"/>
        <item x="393"/>
        <item x="394"/>
        <item x="395"/>
        <item x="396"/>
        <item x="398"/>
        <item x="399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8"/>
        <item x="449"/>
        <item x="450"/>
        <item x="451"/>
        <item x="452"/>
        <item x="453"/>
        <item x="454"/>
        <item x="455"/>
        <item x="457"/>
        <item x="458"/>
        <item x="459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1"/>
        <item x="492"/>
        <item x="493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9"/>
        <item x="510"/>
        <item x="511"/>
        <item x="512"/>
        <item x="514"/>
        <item x="515"/>
        <item x="516"/>
        <item x="518"/>
        <item x="519"/>
        <item x="520"/>
        <item x="521"/>
        <item x="522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7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t="default"/>
      </items>
    </pivotField>
    <pivotField dataField="1" compact="0" outline="0" subtotalTop="0" showAll="0">
      <items count="1023">
        <item x="384"/>
        <item x="366"/>
        <item x="464"/>
        <item x="392"/>
        <item x="312"/>
        <item x="443"/>
        <item x="367"/>
        <item x="1021"/>
        <item x="377"/>
        <item x="323"/>
        <item x="305"/>
        <item x="301"/>
        <item x="189"/>
        <item x="345"/>
        <item x="161"/>
        <item x="357"/>
        <item x="322"/>
        <item x="415"/>
        <item x="418"/>
        <item x="461"/>
        <item x="450"/>
        <item x="334"/>
        <item x="314"/>
        <item x="319"/>
        <item x="94"/>
        <item x="274"/>
        <item x="257"/>
        <item x="351"/>
        <item x="180"/>
        <item x="420"/>
        <item x="123"/>
        <item x="426"/>
        <item x="394"/>
        <item x="372"/>
        <item x="364"/>
        <item x="346"/>
        <item x="445"/>
        <item x="365"/>
        <item x="409"/>
        <item x="402"/>
        <item x="215"/>
        <item x="69"/>
        <item x="340"/>
        <item x="446"/>
        <item x="386"/>
        <item x="336"/>
        <item x="460"/>
        <item x="139"/>
        <item x="306"/>
        <item x="458"/>
        <item x="350"/>
        <item x="410"/>
        <item x="448"/>
        <item x="99"/>
        <item x="342"/>
        <item x="313"/>
        <item x="388"/>
        <item x="429"/>
        <item x="419"/>
        <item x="339"/>
        <item x="308"/>
        <item x="315"/>
        <item x="403"/>
        <item x="137"/>
        <item x="437"/>
        <item x="457"/>
        <item x="333"/>
        <item x="370"/>
        <item x="318"/>
        <item x="155"/>
        <item x="393"/>
        <item x="360"/>
        <item x="456"/>
        <item x="397"/>
        <item x="463"/>
        <item x="316"/>
        <item x="129"/>
        <item x="335"/>
        <item x="344"/>
        <item x="391"/>
        <item x="347"/>
        <item x="307"/>
        <item x="421"/>
        <item x="442"/>
        <item x="373"/>
        <item x="297"/>
        <item x="329"/>
        <item x="326"/>
        <item x="327"/>
        <item x="375"/>
        <item x="374"/>
        <item x="302"/>
        <item x="38"/>
        <item x="428"/>
        <item x="209"/>
        <item x="390"/>
        <item x="338"/>
        <item x="85"/>
        <item x="362"/>
        <item x="311"/>
        <item x="395"/>
        <item x="361"/>
        <item x="205"/>
        <item x="439"/>
        <item x="438"/>
        <item x="356"/>
        <item x="341"/>
        <item x="324"/>
        <item x="13"/>
        <item x="378"/>
        <item x="427"/>
        <item x="35"/>
        <item x="423"/>
        <item x="416"/>
        <item x="406"/>
        <item x="303"/>
        <item x="359"/>
        <item x="369"/>
        <item x="4"/>
        <item x="400"/>
        <item x="56"/>
        <item x="412"/>
        <item x="452"/>
        <item x="432"/>
        <item x="379"/>
        <item x="321"/>
        <item x="407"/>
        <item x="387"/>
        <item x="70"/>
        <item x="300"/>
        <item x="383"/>
        <item x="283"/>
        <item x="436"/>
        <item x="425"/>
        <item x="435"/>
        <item x="465"/>
        <item x="417"/>
        <item x="152"/>
        <item x="355"/>
        <item x="413"/>
        <item x="462"/>
        <item x="167"/>
        <item x="320"/>
        <item x="376"/>
        <item x="424"/>
        <item x="399"/>
        <item x="434"/>
        <item x="231"/>
        <item x="389"/>
        <item x="348"/>
        <item x="447"/>
        <item x="398"/>
        <item x="371"/>
        <item x="97"/>
        <item x="91"/>
        <item x="110"/>
        <item x="202"/>
        <item x="211"/>
        <item x="259"/>
        <item x="296"/>
        <item x="298"/>
        <item x="299"/>
        <item x="304"/>
        <item x="309"/>
        <item x="310"/>
        <item x="317"/>
        <item x="325"/>
        <item x="328"/>
        <item x="330"/>
        <item x="331"/>
        <item x="332"/>
        <item x="337"/>
        <item x="343"/>
        <item x="349"/>
        <item x="352"/>
        <item x="353"/>
        <item x="354"/>
        <item x="358"/>
        <item x="363"/>
        <item x="368"/>
        <item x="380"/>
        <item x="381"/>
        <item x="382"/>
        <item x="385"/>
        <item x="396"/>
        <item x="401"/>
        <item x="404"/>
        <item x="405"/>
        <item x="408"/>
        <item x="411"/>
        <item x="414"/>
        <item x="422"/>
        <item x="430"/>
        <item x="431"/>
        <item x="433"/>
        <item x="440"/>
        <item x="441"/>
        <item x="444"/>
        <item x="449"/>
        <item x="451"/>
        <item x="453"/>
        <item x="454"/>
        <item x="455"/>
        <item x="459"/>
        <item x="0"/>
        <item x="1"/>
        <item x="2"/>
        <item x="3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6"/>
        <item x="37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6"/>
        <item x="87"/>
        <item x="88"/>
        <item x="89"/>
        <item x="90"/>
        <item x="92"/>
        <item x="93"/>
        <item x="95"/>
        <item x="96"/>
        <item x="98"/>
        <item x="100"/>
        <item x="101"/>
        <item x="102"/>
        <item x="103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4"/>
        <item x="125"/>
        <item x="126"/>
        <item x="127"/>
        <item x="128"/>
        <item x="130"/>
        <item x="131"/>
        <item x="132"/>
        <item x="133"/>
        <item x="134"/>
        <item x="135"/>
        <item x="136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3"/>
        <item x="154"/>
        <item x="156"/>
        <item x="157"/>
        <item x="158"/>
        <item x="159"/>
        <item x="160"/>
        <item x="162"/>
        <item x="163"/>
        <item x="164"/>
        <item x="165"/>
        <item x="166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1"/>
        <item x="182"/>
        <item x="183"/>
        <item x="184"/>
        <item x="185"/>
        <item x="186"/>
        <item x="187"/>
        <item x="188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6"/>
        <item x="207"/>
        <item x="208"/>
        <item x="210"/>
        <item x="212"/>
        <item x="213"/>
        <item x="214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5"/>
        <item x="276"/>
        <item x="277"/>
        <item x="278"/>
        <item x="279"/>
        <item x="280"/>
        <item x="281"/>
        <item x="282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t="default"/>
      </items>
    </pivotField>
    <pivotField compact="0" outline="0" subtotalTop="0" numFmtId="10" showAll="0">
      <items count="521">
        <item x="166"/>
        <item x="273"/>
        <item x="226"/>
        <item x="288"/>
        <item x="209"/>
        <item x="268"/>
        <item x="324"/>
        <item x="41"/>
        <item x="293"/>
        <item x="303"/>
        <item x="245"/>
        <item x="292"/>
        <item x="283"/>
        <item x="143"/>
        <item x="210"/>
        <item x="198"/>
        <item x="92"/>
        <item x="35"/>
        <item x="205"/>
        <item x="315"/>
        <item x="264"/>
        <item x="278"/>
        <item x="107"/>
        <item x="519"/>
        <item x="159"/>
        <item x="136"/>
        <item x="238"/>
        <item x="2"/>
        <item x="201"/>
        <item x="38"/>
        <item x="295"/>
        <item x="290"/>
        <item x="9"/>
        <item x="21"/>
        <item x="106"/>
        <item x="260"/>
        <item x="320"/>
        <item x="237"/>
        <item x="1"/>
        <item x="18"/>
        <item x="184"/>
        <item x="57"/>
        <item x="138"/>
        <item x="235"/>
        <item x="248"/>
        <item x="110"/>
        <item x="323"/>
        <item x="77"/>
        <item x="128"/>
        <item x="309"/>
        <item x="306"/>
        <item x="199"/>
        <item x="181"/>
        <item x="284"/>
        <item x="219"/>
        <item x="252"/>
        <item x="168"/>
        <item x="72"/>
        <item x="317"/>
        <item x="314"/>
        <item x="258"/>
        <item x="294"/>
        <item x="280"/>
        <item x="46"/>
        <item x="211"/>
        <item x="42"/>
        <item x="24"/>
        <item x="253"/>
        <item x="319"/>
        <item x="145"/>
        <item x="173"/>
        <item x="291"/>
        <item x="302"/>
        <item x="263"/>
        <item x="100"/>
        <item x="8"/>
        <item x="109"/>
        <item x="158"/>
        <item x="257"/>
        <item x="275"/>
        <item x="126"/>
        <item x="43"/>
        <item x="108"/>
        <item x="305"/>
        <item x="25"/>
        <item x="304"/>
        <item x="277"/>
        <item x="289"/>
        <item x="99"/>
        <item x="142"/>
        <item x="169"/>
        <item x="307"/>
        <item x="141"/>
        <item x="322"/>
        <item x="88"/>
        <item x="140"/>
        <item x="146"/>
        <item x="285"/>
        <item x="197"/>
        <item x="271"/>
        <item x="279"/>
        <item x="119"/>
        <item x="76"/>
        <item x="261"/>
        <item x="313"/>
        <item x="114"/>
        <item x="125"/>
        <item x="246"/>
        <item x="276"/>
        <item x="240"/>
        <item x="316"/>
        <item x="121"/>
        <item x="247"/>
        <item x="37"/>
        <item x="241"/>
        <item x="62"/>
        <item x="129"/>
        <item x="64"/>
        <item x="254"/>
        <item x="282"/>
        <item x="243"/>
        <item x="262"/>
        <item x="299"/>
        <item x="239"/>
        <item x="83"/>
        <item x="272"/>
        <item x="230"/>
        <item x="56"/>
        <item x="135"/>
        <item x="26"/>
        <item x="311"/>
        <item x="255"/>
        <item x="300"/>
        <item x="3"/>
        <item x="75"/>
        <item x="242"/>
        <item x="190"/>
        <item x="266"/>
        <item x="220"/>
        <item x="312"/>
        <item x="214"/>
        <item x="165"/>
        <item x="251"/>
        <item x="67"/>
        <item x="78"/>
        <item x="259"/>
        <item x="160"/>
        <item x="191"/>
        <item x="301"/>
        <item x="117"/>
        <item x="250"/>
        <item x="265"/>
        <item x="267"/>
        <item x="326"/>
        <item x="308"/>
        <item x="256"/>
        <item x="171"/>
        <item x="183"/>
        <item x="150"/>
        <item x="287"/>
        <item x="297"/>
        <item x="310"/>
        <item x="269"/>
        <item x="23"/>
        <item x="281"/>
        <item x="244"/>
        <item x="270"/>
        <item x="298"/>
        <item x="318"/>
        <item x="45"/>
        <item x="249"/>
        <item x="274"/>
        <item x="286"/>
        <item x="296"/>
        <item x="321"/>
        <item x="325"/>
        <item x="0"/>
        <item x="4"/>
        <item x="5"/>
        <item x="6"/>
        <item x="7"/>
        <item x="10"/>
        <item x="11"/>
        <item x="12"/>
        <item x="13"/>
        <item x="14"/>
        <item x="15"/>
        <item x="16"/>
        <item x="17"/>
        <item x="19"/>
        <item x="20"/>
        <item x="22"/>
        <item x="27"/>
        <item x="28"/>
        <item x="29"/>
        <item x="30"/>
        <item x="31"/>
        <item x="32"/>
        <item x="33"/>
        <item x="34"/>
        <item x="36"/>
        <item x="39"/>
        <item x="40"/>
        <item x="44"/>
        <item x="47"/>
        <item x="48"/>
        <item x="49"/>
        <item x="50"/>
        <item x="51"/>
        <item x="52"/>
        <item x="53"/>
        <item x="54"/>
        <item x="55"/>
        <item x="58"/>
        <item x="59"/>
        <item x="60"/>
        <item x="61"/>
        <item x="63"/>
        <item x="65"/>
        <item x="66"/>
        <item x="68"/>
        <item x="69"/>
        <item x="70"/>
        <item x="71"/>
        <item x="73"/>
        <item x="74"/>
        <item x="79"/>
        <item x="80"/>
        <item x="81"/>
        <item x="82"/>
        <item x="84"/>
        <item x="85"/>
        <item x="86"/>
        <item x="87"/>
        <item x="89"/>
        <item x="90"/>
        <item x="91"/>
        <item x="93"/>
        <item x="94"/>
        <item x="95"/>
        <item x="96"/>
        <item x="97"/>
        <item x="98"/>
        <item x="101"/>
        <item x="102"/>
        <item x="103"/>
        <item x="104"/>
        <item x="105"/>
        <item x="111"/>
        <item x="112"/>
        <item x="113"/>
        <item x="115"/>
        <item x="116"/>
        <item x="118"/>
        <item x="120"/>
        <item x="122"/>
        <item x="123"/>
        <item x="124"/>
        <item x="127"/>
        <item x="130"/>
        <item x="131"/>
        <item x="132"/>
        <item x="133"/>
        <item x="134"/>
        <item x="137"/>
        <item x="139"/>
        <item x="144"/>
        <item x="147"/>
        <item x="148"/>
        <item x="149"/>
        <item x="151"/>
        <item x="152"/>
        <item x="153"/>
        <item x="154"/>
        <item x="155"/>
        <item x="156"/>
        <item x="157"/>
        <item x="161"/>
        <item x="162"/>
        <item x="163"/>
        <item x="164"/>
        <item x="167"/>
        <item x="170"/>
        <item x="172"/>
        <item x="174"/>
        <item x="175"/>
        <item x="176"/>
        <item x="177"/>
        <item x="178"/>
        <item x="179"/>
        <item x="180"/>
        <item x="182"/>
        <item x="185"/>
        <item x="186"/>
        <item x="187"/>
        <item x="188"/>
        <item x="189"/>
        <item x="192"/>
        <item x="193"/>
        <item x="194"/>
        <item x="195"/>
        <item x="196"/>
        <item x="200"/>
        <item x="202"/>
        <item x="203"/>
        <item x="204"/>
        <item x="206"/>
        <item x="207"/>
        <item x="208"/>
        <item x="212"/>
        <item x="213"/>
        <item x="215"/>
        <item x="216"/>
        <item x="217"/>
        <item x="218"/>
        <item x="221"/>
        <item x="222"/>
        <item x="223"/>
        <item x="224"/>
        <item x="225"/>
        <item x="227"/>
        <item x="228"/>
        <item x="229"/>
        <item x="231"/>
        <item x="232"/>
        <item x="233"/>
        <item x="234"/>
        <item x="23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t="default"/>
      </items>
    </pivotField>
    <pivotField compact="0" outline="0" subtotalTop="0" showAll="0">
      <items count="155">
        <item x="27"/>
        <item x="55"/>
        <item x="2"/>
        <item x="110"/>
        <item x="21"/>
        <item x="34"/>
        <item x="16"/>
        <item x="57"/>
        <item x="83"/>
        <item x="33"/>
        <item x="104"/>
        <item x="80"/>
        <item x="31"/>
        <item x="85"/>
        <item x="68"/>
        <item x="56"/>
        <item x="62"/>
        <item x="84"/>
        <item x="88"/>
        <item x="87"/>
        <item x="5"/>
        <item x="17"/>
        <item x="74"/>
        <item x="46"/>
        <item x="37"/>
        <item x="30"/>
        <item x="3"/>
        <item x="41"/>
        <item x="108"/>
        <item x="100"/>
        <item x="69"/>
        <item x="76"/>
        <item x="4"/>
        <item x="71"/>
        <item x="39"/>
        <item x="153"/>
        <item x="116"/>
        <item x="97"/>
        <item x="60"/>
        <item x="105"/>
        <item x="38"/>
        <item x="10"/>
        <item x="114"/>
        <item x="51"/>
        <item x="49"/>
        <item x="11"/>
        <item x="24"/>
        <item x="109"/>
        <item x="59"/>
        <item x="112"/>
        <item x="50"/>
        <item x="0"/>
        <item x="1"/>
        <item x="23"/>
        <item x="43"/>
        <item x="13"/>
        <item x="9"/>
        <item x="63"/>
        <item x="6"/>
        <item x="111"/>
        <item x="32"/>
        <item x="89"/>
        <item x="115"/>
        <item x="14"/>
        <item x="36"/>
        <item x="15"/>
        <item x="48"/>
        <item x="47"/>
        <item x="45"/>
        <item x="90"/>
        <item x="35"/>
        <item x="113"/>
        <item x="119"/>
        <item x="18"/>
        <item x="99"/>
        <item x="118"/>
        <item x="120"/>
        <item x="101"/>
        <item x="117"/>
        <item x="8"/>
        <item x="67"/>
        <item x="107"/>
        <item x="121"/>
        <item x="7"/>
        <item x="12"/>
        <item x="19"/>
        <item x="20"/>
        <item x="22"/>
        <item x="25"/>
        <item x="26"/>
        <item x="28"/>
        <item x="29"/>
        <item x="40"/>
        <item x="42"/>
        <item x="44"/>
        <item x="52"/>
        <item x="53"/>
        <item x="54"/>
        <item x="58"/>
        <item x="61"/>
        <item x="64"/>
        <item x="65"/>
        <item x="66"/>
        <item x="70"/>
        <item x="72"/>
        <item x="73"/>
        <item x="75"/>
        <item x="77"/>
        <item x="78"/>
        <item x="79"/>
        <item x="81"/>
        <item x="82"/>
        <item x="86"/>
        <item x="91"/>
        <item x="92"/>
        <item x="93"/>
        <item x="94"/>
        <item x="95"/>
        <item x="96"/>
        <item x="98"/>
        <item x="102"/>
        <item x="103"/>
        <item x="106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outline="0" subtotalTop="0" showAll="0">
      <items count="1139">
        <item x="375"/>
        <item x="353"/>
        <item x="1137"/>
        <item x="354"/>
        <item x="364"/>
        <item x="436"/>
        <item x="363"/>
        <item x="501"/>
        <item x="406"/>
        <item x="473"/>
        <item x="431"/>
        <item x="378"/>
        <item x="342"/>
        <item x="233"/>
        <item x="487"/>
        <item x="468"/>
        <item x="351"/>
        <item x="325"/>
        <item x="116"/>
        <item x="470"/>
        <item x="380"/>
        <item x="15"/>
        <item x="440"/>
        <item x="397"/>
        <item x="331"/>
        <item x="485"/>
        <item x="340"/>
        <item x="495"/>
        <item x="333"/>
        <item x="428"/>
        <item x="407"/>
        <item x="481"/>
        <item x="322"/>
        <item x="419"/>
        <item x="389"/>
        <item x="394"/>
        <item x="493"/>
        <item x="430"/>
        <item x="92"/>
        <item x="483"/>
        <item x="492"/>
        <item x="458"/>
        <item x="290"/>
        <item x="424"/>
        <item x="21"/>
        <item x="396"/>
        <item x="334"/>
        <item x="341"/>
        <item x="429"/>
        <item x="480"/>
        <item x="367"/>
        <item x="417"/>
        <item x="433"/>
        <item x="347"/>
        <item x="508"/>
        <item x="500"/>
        <item x="370"/>
        <item x="505"/>
        <item x="507"/>
        <item x="479"/>
        <item x="452"/>
        <item x="372"/>
        <item x="467"/>
        <item x="412"/>
        <item x="371"/>
        <item x="361"/>
        <item x="269"/>
        <item x="477"/>
        <item x="326"/>
        <item x="442"/>
        <item x="482"/>
        <item x="369"/>
        <item x="484"/>
        <item x="465"/>
        <item x="387"/>
        <item x="358"/>
        <item x="432"/>
        <item x="494"/>
        <item x="502"/>
        <item x="488"/>
        <item x="450"/>
        <item x="398"/>
        <item x="382"/>
        <item x="344"/>
        <item x="376"/>
        <item x="408"/>
        <item x="320"/>
        <item x="395"/>
        <item x="413"/>
        <item x="343"/>
        <item x="330"/>
        <item x="416"/>
        <item x="445"/>
        <item x="321"/>
        <item x="466"/>
        <item x="381"/>
        <item x="336"/>
        <item x="437"/>
        <item x="350"/>
        <item x="439"/>
        <item x="451"/>
        <item x="491"/>
        <item x="441"/>
        <item x="455"/>
        <item x="415"/>
        <item x="379"/>
        <item x="489"/>
        <item x="490"/>
        <item x="434"/>
        <item x="444"/>
        <item x="327"/>
        <item x="409"/>
        <item x="499"/>
        <item x="332"/>
        <item x="414"/>
        <item x="390"/>
        <item x="352"/>
        <item x="460"/>
        <item x="457"/>
        <item x="153"/>
        <item x="464"/>
        <item x="425"/>
        <item x="469"/>
        <item x="423"/>
        <item x="449"/>
        <item x="356"/>
        <item x="219"/>
        <item x="422"/>
        <item x="185"/>
        <item x="373"/>
        <item x="357"/>
        <item x="418"/>
        <item x="228"/>
        <item x="362"/>
        <item x="274"/>
        <item x="405"/>
        <item x="184"/>
        <item x="443"/>
        <item x="335"/>
        <item x="329"/>
        <item x="62"/>
        <item x="65"/>
        <item x="71"/>
        <item x="188"/>
        <item x="218"/>
        <item x="227"/>
        <item x="255"/>
        <item x="319"/>
        <item x="323"/>
        <item x="324"/>
        <item x="328"/>
        <item x="337"/>
        <item x="338"/>
        <item x="339"/>
        <item x="345"/>
        <item x="346"/>
        <item x="348"/>
        <item x="349"/>
        <item x="355"/>
        <item x="359"/>
        <item x="360"/>
        <item x="365"/>
        <item x="366"/>
        <item x="368"/>
        <item x="374"/>
        <item x="377"/>
        <item x="383"/>
        <item x="384"/>
        <item x="385"/>
        <item x="386"/>
        <item x="388"/>
        <item x="391"/>
        <item x="392"/>
        <item x="393"/>
        <item x="399"/>
        <item x="400"/>
        <item x="401"/>
        <item x="402"/>
        <item x="403"/>
        <item x="404"/>
        <item x="410"/>
        <item x="411"/>
        <item x="420"/>
        <item x="421"/>
        <item x="426"/>
        <item x="427"/>
        <item x="435"/>
        <item x="438"/>
        <item x="446"/>
        <item x="447"/>
        <item x="448"/>
        <item x="453"/>
        <item x="454"/>
        <item x="456"/>
        <item x="459"/>
        <item x="461"/>
        <item x="462"/>
        <item x="463"/>
        <item x="471"/>
        <item x="472"/>
        <item x="474"/>
        <item x="475"/>
        <item x="476"/>
        <item x="478"/>
        <item x="486"/>
        <item x="496"/>
        <item x="497"/>
        <item x="498"/>
        <item x="503"/>
        <item x="504"/>
        <item x="506"/>
        <item x="5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6"/>
        <item x="67"/>
        <item x="68"/>
        <item x="69"/>
        <item x="7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6"/>
        <item x="187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20"/>
        <item x="221"/>
        <item x="222"/>
        <item x="223"/>
        <item x="224"/>
        <item x="225"/>
        <item x="226"/>
        <item x="229"/>
        <item x="230"/>
        <item x="231"/>
        <item x="232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70"/>
        <item x="271"/>
        <item x="272"/>
        <item x="273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t="default"/>
      </items>
    </pivotField>
    <pivotField dataField="1" compact="0" outline="0" subtotalTop="0" showAll="0">
      <items count="292">
        <item x="5"/>
        <item x="2"/>
        <item x="79"/>
        <item x="80"/>
        <item x="39"/>
        <item x="103"/>
        <item x="290"/>
        <item x="21"/>
        <item x="92"/>
        <item x="118"/>
        <item x="0"/>
        <item x="31"/>
        <item x="3"/>
        <item x="37"/>
        <item x="82"/>
        <item x="102"/>
        <item x="117"/>
        <item x="167"/>
        <item x="155"/>
        <item x="161"/>
        <item x="97"/>
        <item x="38"/>
        <item x="56"/>
        <item x="81"/>
        <item x="11"/>
        <item x="55"/>
        <item x="70"/>
        <item x="20"/>
        <item x="91"/>
        <item x="64"/>
        <item x="41"/>
        <item x="169"/>
        <item x="121"/>
        <item x="45"/>
        <item x="36"/>
        <item x="93"/>
        <item x="12"/>
        <item x="57"/>
        <item x="90"/>
        <item x="4"/>
        <item x="142"/>
        <item x="141"/>
        <item x="53"/>
        <item x="69"/>
        <item x="48"/>
        <item x="127"/>
        <item x="68"/>
        <item x="7"/>
        <item x="175"/>
        <item x="10"/>
        <item x="30"/>
        <item x="24"/>
        <item x="29"/>
        <item x="105"/>
        <item x="145"/>
        <item x="168"/>
        <item x="17"/>
        <item x="98"/>
        <item x="47"/>
        <item x="58"/>
        <item x="8"/>
        <item x="157"/>
        <item x="150"/>
        <item x="107"/>
        <item x="22"/>
        <item x="85"/>
        <item x="78"/>
        <item x="28"/>
        <item x="50"/>
        <item x="9"/>
        <item x="152"/>
        <item x="146"/>
        <item x="60"/>
        <item x="111"/>
        <item x="33"/>
        <item x="19"/>
        <item x="44"/>
        <item x="163"/>
        <item x="126"/>
        <item x="171"/>
        <item x="108"/>
        <item x="148"/>
        <item x="166"/>
        <item x="156"/>
        <item x="73"/>
        <item x="154"/>
        <item x="74"/>
        <item x="84"/>
        <item x="112"/>
        <item x="86"/>
        <item x="75"/>
        <item x="77"/>
        <item x="143"/>
        <item x="149"/>
        <item x="173"/>
        <item x="160"/>
        <item x="180"/>
        <item x="172"/>
        <item x="66"/>
        <item x="101"/>
        <item x="179"/>
        <item x="178"/>
        <item x="128"/>
        <item x="151"/>
        <item x="144"/>
        <item x="158"/>
        <item x="162"/>
        <item x="177"/>
        <item x="95"/>
        <item x="72"/>
        <item x="147"/>
        <item x="153"/>
        <item x="159"/>
        <item x="164"/>
        <item x="165"/>
        <item x="170"/>
        <item x="174"/>
        <item x="176"/>
        <item x="181"/>
        <item x="1"/>
        <item x="6"/>
        <item x="13"/>
        <item x="14"/>
        <item x="15"/>
        <item x="16"/>
        <item x="18"/>
        <item x="23"/>
        <item x="25"/>
        <item x="26"/>
        <item x="27"/>
        <item x="32"/>
        <item x="34"/>
        <item x="35"/>
        <item x="40"/>
        <item x="42"/>
        <item x="43"/>
        <item x="46"/>
        <item x="49"/>
        <item x="51"/>
        <item x="52"/>
        <item x="54"/>
        <item x="59"/>
        <item x="61"/>
        <item x="62"/>
        <item x="63"/>
        <item x="65"/>
        <item x="67"/>
        <item x="71"/>
        <item x="76"/>
        <item x="83"/>
        <item x="87"/>
        <item x="88"/>
        <item x="89"/>
        <item x="94"/>
        <item x="96"/>
        <item x="99"/>
        <item x="100"/>
        <item x="104"/>
        <item x="106"/>
        <item x="109"/>
        <item x="110"/>
        <item x="113"/>
        <item x="114"/>
        <item x="115"/>
        <item x="116"/>
        <item x="119"/>
        <item x="120"/>
        <item x="122"/>
        <item x="123"/>
        <item x="124"/>
        <item x="125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t="default"/>
      </items>
    </pivotField>
    <pivotField dataField="1" compact="0" outline="0" subtotalTop="0" showAll="0">
      <items count="13">
        <item x="0"/>
        <item x="4"/>
        <item x="1"/>
        <item x="3"/>
        <item x="5"/>
        <item x="11"/>
        <item x="2"/>
        <item x="6"/>
        <item x="7"/>
        <item x="8"/>
        <item x="9"/>
        <item x="10"/>
        <item t="default"/>
      </items>
    </pivotField>
    <pivotField dataField="1" compact="0" outline="0" subtotalTop="0" showAll="0">
      <items count="181">
        <item x="2"/>
        <item x="32"/>
        <item x="66"/>
        <item x="64"/>
        <item x="179"/>
        <item x="46"/>
        <item x="51"/>
        <item x="98"/>
        <item x="18"/>
        <item x="65"/>
        <item x="77"/>
        <item x="54"/>
        <item x="7"/>
        <item x="82"/>
        <item x="76"/>
        <item x="20"/>
        <item x="44"/>
        <item x="11"/>
        <item x="1"/>
        <item x="29"/>
        <item x="107"/>
        <item x="110"/>
        <item x="88"/>
        <item x="113"/>
        <item x="94"/>
        <item x="108"/>
        <item x="55"/>
        <item x="60"/>
        <item x="111"/>
        <item x="10"/>
        <item x="0"/>
        <item x="96"/>
        <item x="3"/>
        <item x="35"/>
        <item x="24"/>
        <item x="21"/>
        <item x="68"/>
        <item x="27"/>
        <item x="121"/>
        <item x="67"/>
        <item x="33"/>
        <item x="71"/>
        <item x="13"/>
        <item x="114"/>
        <item x="90"/>
        <item x="41"/>
        <item x="99"/>
        <item x="12"/>
        <item x="84"/>
        <item x="78"/>
        <item x="104"/>
        <item x="25"/>
        <item x="9"/>
        <item x="26"/>
        <item x="19"/>
        <item x="92"/>
        <item x="36"/>
        <item x="48"/>
        <item x="72"/>
        <item x="4"/>
        <item x="117"/>
        <item x="37"/>
        <item x="42"/>
        <item x="58"/>
        <item x="34"/>
        <item x="40"/>
        <item x="59"/>
        <item x="85"/>
        <item x="81"/>
        <item x="120"/>
        <item x="8"/>
        <item x="31"/>
        <item x="74"/>
        <item x="102"/>
        <item x="118"/>
        <item x="28"/>
        <item x="115"/>
        <item x="105"/>
        <item x="101"/>
        <item x="116"/>
        <item x="103"/>
        <item x="106"/>
        <item x="109"/>
        <item x="112"/>
        <item x="119"/>
        <item x="5"/>
        <item x="6"/>
        <item x="14"/>
        <item x="15"/>
        <item x="16"/>
        <item x="17"/>
        <item x="22"/>
        <item x="23"/>
        <item x="30"/>
        <item x="38"/>
        <item x="39"/>
        <item x="43"/>
        <item x="45"/>
        <item x="47"/>
        <item x="49"/>
        <item x="50"/>
        <item x="52"/>
        <item x="53"/>
        <item x="56"/>
        <item x="57"/>
        <item x="61"/>
        <item x="62"/>
        <item x="63"/>
        <item x="69"/>
        <item x="70"/>
        <item x="73"/>
        <item x="75"/>
        <item x="79"/>
        <item x="80"/>
        <item x="83"/>
        <item x="86"/>
        <item x="87"/>
        <item x="89"/>
        <item x="91"/>
        <item x="93"/>
        <item x="95"/>
        <item x="97"/>
        <item x="100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outline="0" subtotalTop="0" showAll="0">
      <items count="106">
        <item x="2"/>
        <item x="17"/>
        <item x="0"/>
        <item x="104"/>
        <item x="31"/>
        <item x="14"/>
        <item x="22"/>
        <item x="37"/>
        <item x="4"/>
        <item x="36"/>
        <item x="42"/>
        <item x="50"/>
        <item x="33"/>
        <item x="15"/>
        <item x="29"/>
        <item x="32"/>
        <item x="8"/>
        <item x="27"/>
        <item x="71"/>
        <item x="18"/>
        <item x="70"/>
        <item x="83"/>
        <item x="26"/>
        <item x="66"/>
        <item x="9"/>
        <item x="34"/>
        <item x="80"/>
        <item x="54"/>
        <item x="57"/>
        <item x="51"/>
        <item x="84"/>
        <item x="81"/>
        <item x="82"/>
        <item x="79"/>
        <item x="7"/>
        <item x="87"/>
        <item x="44"/>
        <item x="86"/>
        <item x="60"/>
        <item x="47"/>
        <item x="13"/>
        <item x="88"/>
        <item x="10"/>
        <item x="28"/>
        <item x="75"/>
        <item x="19"/>
        <item x="55"/>
        <item x="35"/>
        <item x="40"/>
        <item x="78"/>
        <item x="30"/>
        <item x="58"/>
        <item x="59"/>
        <item x="3"/>
        <item x="5"/>
        <item x="89"/>
        <item x="56"/>
        <item x="16"/>
        <item x="85"/>
        <item x="76"/>
        <item x="6"/>
        <item x="69"/>
        <item x="77"/>
        <item x="1"/>
        <item x="11"/>
        <item x="12"/>
        <item x="20"/>
        <item x="21"/>
        <item x="23"/>
        <item x="24"/>
        <item x="25"/>
        <item x="38"/>
        <item x="39"/>
        <item x="41"/>
        <item x="43"/>
        <item x="45"/>
        <item x="46"/>
        <item x="48"/>
        <item x="49"/>
        <item x="52"/>
        <item x="53"/>
        <item x="61"/>
        <item x="62"/>
        <item x="63"/>
        <item x="64"/>
        <item x="65"/>
        <item x="67"/>
        <item x="68"/>
        <item x="72"/>
        <item x="73"/>
        <item x="7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outline="0" subtotalTop="0" showAll="0">
      <items count="19">
        <item x="4"/>
        <item x="2"/>
        <item x="1"/>
        <item x="3"/>
        <item x="6"/>
        <item x="0"/>
        <item x="7"/>
        <item x="17"/>
        <item x="11"/>
        <item x="8"/>
        <item x="5"/>
        <item x="12"/>
        <item x="9"/>
        <item x="10"/>
        <item x="13"/>
        <item x="14"/>
        <item x="15"/>
        <item x="16"/>
        <item t="default"/>
      </items>
    </pivotField>
    <pivotField dataField="1" compact="0" outline="0" subtotalTop="0" showAll="0">
      <items count="417">
        <item x="5"/>
        <item x="201"/>
        <item x="136"/>
        <item x="165"/>
        <item x="81"/>
        <item x="176"/>
        <item x="415"/>
        <item x="164"/>
        <item x="233"/>
        <item x="191"/>
        <item x="258"/>
        <item x="19"/>
        <item x="226"/>
        <item x="166"/>
        <item x="242"/>
        <item x="249"/>
        <item x="0"/>
        <item x="213"/>
        <item x="257"/>
        <item x="22"/>
        <item x="43"/>
        <item x="21"/>
        <item x="14"/>
        <item x="56"/>
        <item x="95"/>
        <item x="125"/>
        <item x="24"/>
        <item x="31"/>
        <item x="80"/>
        <item x="178"/>
        <item x="155"/>
        <item x="61"/>
        <item x="93"/>
        <item x="102"/>
        <item x="76"/>
        <item x="185"/>
        <item x="137"/>
        <item x="50"/>
        <item x="69"/>
        <item x="30"/>
        <item x="113"/>
        <item x="94"/>
        <item x="262"/>
        <item x="227"/>
        <item x="39"/>
        <item x="236"/>
        <item x="229"/>
        <item x="78"/>
        <item x="240"/>
        <item x="127"/>
        <item x="58"/>
        <item x="254"/>
        <item x="160"/>
        <item x="241"/>
        <item x="237"/>
        <item x="100"/>
        <item x="128"/>
        <item x="187"/>
        <item x="170"/>
        <item x="263"/>
        <item x="79"/>
        <item x="264"/>
        <item x="133"/>
        <item x="38"/>
        <item x="29"/>
        <item x="59"/>
        <item x="20"/>
        <item x="144"/>
        <item x="198"/>
        <item x="49"/>
        <item x="203"/>
        <item x="131"/>
        <item x="33"/>
        <item x="154"/>
        <item x="206"/>
        <item x="202"/>
        <item x="71"/>
        <item x="51"/>
        <item x="139"/>
        <item x="141"/>
        <item x="239"/>
        <item x="44"/>
        <item x="75"/>
        <item x="25"/>
        <item x="228"/>
        <item x="217"/>
        <item x="67"/>
        <item x="161"/>
        <item x="220"/>
        <item x="232"/>
        <item x="212"/>
        <item x="222"/>
        <item x="9"/>
        <item x="13"/>
        <item x="88"/>
        <item x="4"/>
        <item x="207"/>
        <item x="10"/>
        <item x="215"/>
        <item x="246"/>
        <item x="68"/>
        <item x="119"/>
        <item x="85"/>
        <item x="216"/>
        <item x="196"/>
        <item x="221"/>
        <item x="219"/>
        <item x="244"/>
        <item x="204"/>
        <item x="177"/>
        <item x="53"/>
        <item x="211"/>
        <item x="214"/>
        <item x="123"/>
        <item x="243"/>
        <item x="247"/>
        <item x="261"/>
        <item x="231"/>
        <item x="252"/>
        <item x="146"/>
        <item x="172"/>
        <item x="259"/>
        <item x="107"/>
        <item x="86"/>
        <item x="248"/>
        <item x="42"/>
        <item x="238"/>
        <item x="250"/>
        <item x="209"/>
        <item x="210"/>
        <item x="192"/>
        <item x="223"/>
        <item x="73"/>
        <item x="89"/>
        <item x="205"/>
        <item x="208"/>
        <item x="218"/>
        <item x="224"/>
        <item x="225"/>
        <item x="230"/>
        <item x="234"/>
        <item x="235"/>
        <item x="245"/>
        <item x="251"/>
        <item x="253"/>
        <item x="255"/>
        <item x="256"/>
        <item x="260"/>
        <item x="265"/>
        <item x="266"/>
        <item x="1"/>
        <item x="2"/>
        <item x="3"/>
        <item x="6"/>
        <item x="7"/>
        <item x="8"/>
        <item x="11"/>
        <item x="12"/>
        <item x="15"/>
        <item x="16"/>
        <item x="17"/>
        <item x="18"/>
        <item x="23"/>
        <item x="26"/>
        <item x="27"/>
        <item x="28"/>
        <item x="32"/>
        <item x="34"/>
        <item x="35"/>
        <item x="36"/>
        <item x="37"/>
        <item x="40"/>
        <item x="41"/>
        <item x="45"/>
        <item x="46"/>
        <item x="47"/>
        <item x="48"/>
        <item x="52"/>
        <item x="54"/>
        <item x="55"/>
        <item x="57"/>
        <item x="60"/>
        <item x="62"/>
        <item x="63"/>
        <item x="64"/>
        <item x="65"/>
        <item x="66"/>
        <item x="70"/>
        <item x="72"/>
        <item x="74"/>
        <item x="77"/>
        <item x="82"/>
        <item x="83"/>
        <item x="84"/>
        <item x="87"/>
        <item x="90"/>
        <item x="91"/>
        <item x="92"/>
        <item x="96"/>
        <item x="97"/>
        <item x="98"/>
        <item x="99"/>
        <item x="101"/>
        <item x="103"/>
        <item x="104"/>
        <item x="105"/>
        <item x="106"/>
        <item x="108"/>
        <item x="109"/>
        <item x="110"/>
        <item x="111"/>
        <item x="112"/>
        <item x="114"/>
        <item x="115"/>
        <item x="116"/>
        <item x="117"/>
        <item x="118"/>
        <item x="120"/>
        <item x="121"/>
        <item x="122"/>
        <item x="124"/>
        <item x="126"/>
        <item x="129"/>
        <item x="130"/>
        <item x="132"/>
        <item x="134"/>
        <item x="135"/>
        <item x="138"/>
        <item x="140"/>
        <item x="142"/>
        <item x="143"/>
        <item x="145"/>
        <item x="147"/>
        <item x="148"/>
        <item x="149"/>
        <item x="150"/>
        <item x="151"/>
        <item x="152"/>
        <item x="153"/>
        <item x="156"/>
        <item x="157"/>
        <item x="158"/>
        <item x="159"/>
        <item x="162"/>
        <item x="163"/>
        <item x="167"/>
        <item x="168"/>
        <item x="169"/>
        <item x="171"/>
        <item x="173"/>
        <item x="174"/>
        <item x="175"/>
        <item x="179"/>
        <item x="180"/>
        <item x="181"/>
        <item x="182"/>
        <item x="183"/>
        <item x="184"/>
        <item x="186"/>
        <item x="188"/>
        <item x="189"/>
        <item x="190"/>
        <item x="193"/>
        <item x="194"/>
        <item x="195"/>
        <item x="197"/>
        <item x="199"/>
        <item x="200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t="default"/>
      </items>
    </pivotField>
    <pivotField compact="0" outline="0" subtotalTop="0" showAll="0">
      <items count="503">
        <item x="5"/>
        <item x="501"/>
        <item x="328"/>
        <item x="251"/>
        <item x="259"/>
        <item x="304"/>
        <item x="285"/>
        <item x="250"/>
        <item x="260"/>
        <item x="75"/>
        <item x="258"/>
        <item x="218"/>
        <item x="312"/>
        <item x="205"/>
        <item x="282"/>
        <item x="255"/>
        <item x="81"/>
        <item x="239"/>
        <item x="104"/>
        <item x="252"/>
        <item x="174"/>
        <item x="62"/>
        <item x="295"/>
        <item x="168"/>
        <item x="248"/>
        <item x="261"/>
        <item x="269"/>
        <item x="224"/>
        <item x="106"/>
        <item x="286"/>
        <item x="330"/>
        <item x="68"/>
        <item x="28"/>
        <item x="244"/>
        <item x="179"/>
        <item x="256"/>
        <item x="298"/>
        <item x="281"/>
        <item x="74"/>
        <item x="32"/>
        <item x="15"/>
        <item x="11"/>
        <item x="262"/>
        <item x="237"/>
        <item x="313"/>
        <item x="268"/>
        <item x="145"/>
        <item x="296"/>
        <item x="319"/>
        <item x="190"/>
        <item x="216"/>
        <item x="292"/>
        <item x="173"/>
        <item x="271"/>
        <item x="151"/>
        <item x="210"/>
        <item x="29"/>
        <item x="236"/>
        <item x="307"/>
        <item x="333"/>
        <item x="264"/>
        <item x="38"/>
        <item x="215"/>
        <item x="16"/>
        <item x="48"/>
        <item x="60"/>
        <item x="219"/>
        <item x="36"/>
        <item x="247"/>
        <item x="308"/>
        <item x="116"/>
        <item x="112"/>
        <item x="283"/>
        <item x="302"/>
        <item x="235"/>
        <item x="82"/>
        <item x="10"/>
        <item x="301"/>
        <item x="162"/>
        <item x="189"/>
        <item x="245"/>
        <item x="317"/>
        <item x="334"/>
        <item x="288"/>
        <item x="213"/>
        <item x="276"/>
        <item x="238"/>
        <item x="203"/>
        <item x="299"/>
        <item x="270"/>
        <item x="329"/>
        <item x="326"/>
        <item x="278"/>
        <item x="291"/>
        <item x="18"/>
        <item x="53"/>
        <item x="273"/>
        <item x="331"/>
        <item x="200"/>
        <item x="212"/>
        <item x="310"/>
        <item x="207"/>
        <item x="157"/>
        <item x="58"/>
        <item x="311"/>
        <item x="30"/>
        <item x="289"/>
        <item x="253"/>
        <item x="22"/>
        <item x="246"/>
        <item x="88"/>
        <item x="318"/>
        <item x="227"/>
        <item x="300"/>
        <item x="242"/>
        <item x="332"/>
        <item x="131"/>
        <item x="51"/>
        <item x="136"/>
        <item x="226"/>
        <item x="324"/>
        <item x="231"/>
        <item x="287"/>
        <item x="325"/>
        <item x="80"/>
        <item x="141"/>
        <item x="39"/>
        <item x="297"/>
        <item x="232"/>
        <item x="266"/>
        <item x="99"/>
        <item x="327"/>
        <item x="275"/>
        <item x="243"/>
        <item x="305"/>
        <item x="316"/>
        <item x="309"/>
        <item x="56"/>
        <item x="294"/>
        <item x="98"/>
        <item x="322"/>
        <item x="37"/>
        <item x="323"/>
        <item x="254"/>
        <item x="64"/>
        <item x="257"/>
        <item x="204"/>
        <item x="196"/>
        <item x="193"/>
        <item x="96"/>
        <item x="211"/>
        <item x="280"/>
        <item x="306"/>
        <item x="284"/>
        <item x="241"/>
        <item x="263"/>
        <item x="50"/>
        <item x="274"/>
        <item x="314"/>
        <item x="21"/>
        <item x="290"/>
        <item x="272"/>
        <item x="303"/>
        <item x="277"/>
        <item x="267"/>
        <item x="101"/>
        <item x="234"/>
        <item x="240"/>
        <item x="249"/>
        <item x="265"/>
        <item x="279"/>
        <item x="293"/>
        <item x="315"/>
        <item x="320"/>
        <item x="321"/>
        <item x="0"/>
        <item x="1"/>
        <item x="2"/>
        <item x="3"/>
        <item x="4"/>
        <item x="6"/>
        <item x="7"/>
        <item x="8"/>
        <item x="9"/>
        <item x="12"/>
        <item x="13"/>
        <item x="14"/>
        <item x="17"/>
        <item x="19"/>
        <item x="20"/>
        <item x="23"/>
        <item x="24"/>
        <item x="25"/>
        <item x="26"/>
        <item x="27"/>
        <item x="31"/>
        <item x="33"/>
        <item x="34"/>
        <item x="35"/>
        <item x="40"/>
        <item x="41"/>
        <item x="42"/>
        <item x="43"/>
        <item x="44"/>
        <item x="45"/>
        <item x="46"/>
        <item x="47"/>
        <item x="49"/>
        <item x="52"/>
        <item x="54"/>
        <item x="55"/>
        <item x="57"/>
        <item x="59"/>
        <item x="61"/>
        <item x="63"/>
        <item x="65"/>
        <item x="66"/>
        <item x="67"/>
        <item x="69"/>
        <item x="70"/>
        <item x="71"/>
        <item x="72"/>
        <item x="73"/>
        <item x="76"/>
        <item x="77"/>
        <item x="78"/>
        <item x="79"/>
        <item x="83"/>
        <item x="84"/>
        <item x="85"/>
        <item x="86"/>
        <item x="87"/>
        <item x="89"/>
        <item x="90"/>
        <item x="91"/>
        <item x="92"/>
        <item x="93"/>
        <item x="94"/>
        <item x="95"/>
        <item x="97"/>
        <item x="100"/>
        <item x="102"/>
        <item x="103"/>
        <item x="105"/>
        <item x="107"/>
        <item x="108"/>
        <item x="109"/>
        <item x="110"/>
        <item x="111"/>
        <item x="113"/>
        <item x="114"/>
        <item x="115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2"/>
        <item x="133"/>
        <item x="134"/>
        <item x="135"/>
        <item x="137"/>
        <item x="138"/>
        <item x="139"/>
        <item x="140"/>
        <item x="142"/>
        <item x="143"/>
        <item x="144"/>
        <item x="146"/>
        <item x="147"/>
        <item x="148"/>
        <item x="149"/>
        <item x="150"/>
        <item x="152"/>
        <item x="153"/>
        <item x="154"/>
        <item x="155"/>
        <item x="156"/>
        <item x="158"/>
        <item x="159"/>
        <item x="160"/>
        <item x="161"/>
        <item x="163"/>
        <item x="164"/>
        <item x="165"/>
        <item x="166"/>
        <item x="167"/>
        <item x="169"/>
        <item x="170"/>
        <item x="171"/>
        <item x="172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91"/>
        <item x="192"/>
        <item x="194"/>
        <item x="195"/>
        <item x="197"/>
        <item x="198"/>
        <item x="199"/>
        <item x="201"/>
        <item x="202"/>
        <item x="206"/>
        <item x="208"/>
        <item x="209"/>
        <item x="214"/>
        <item x="217"/>
        <item x="220"/>
        <item x="221"/>
        <item x="222"/>
        <item x="223"/>
        <item x="225"/>
        <item x="228"/>
        <item x="229"/>
        <item x="230"/>
        <item x="2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t="default"/>
      </items>
    </pivotField>
    <pivotField compact="0" outline="0" subtotalTop="0" showAll="0">
      <items count="6">
        <item x="2"/>
        <item x="0"/>
        <item x="1"/>
        <item x="4"/>
        <item x="3"/>
        <item t="default"/>
      </items>
    </pivotField>
    <pivotField compact="0" outline="0" subtotalTop="0" numFmtId="10" showAll="0">
      <items count="18">
        <item x="0"/>
        <item x="16"/>
        <item x="5"/>
        <item x="3"/>
        <item x="4"/>
        <item x="6"/>
        <item x="1"/>
        <item x="2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outline="0" subtotalTop="0" showAll="0">
      <items count="40">
        <item x="2"/>
        <item x="0"/>
        <item x="13"/>
        <item x="7"/>
        <item x="11"/>
        <item x="10"/>
        <item x="21"/>
        <item x="38"/>
        <item x="1"/>
        <item x="18"/>
        <item x="3"/>
        <item x="20"/>
        <item x="27"/>
        <item x="9"/>
        <item x="12"/>
        <item x="6"/>
        <item x="8"/>
        <item x="25"/>
        <item x="28"/>
        <item x="4"/>
        <item x="19"/>
        <item x="16"/>
        <item x="5"/>
        <item x="23"/>
        <item x="29"/>
        <item x="14"/>
        <item x="15"/>
        <item x="17"/>
        <item x="22"/>
        <item x="24"/>
        <item x="26"/>
        <item x="30"/>
        <item x="31"/>
        <item x="32"/>
        <item x="33"/>
        <item x="34"/>
        <item x="35"/>
        <item x="36"/>
        <item x="37"/>
        <item t="default"/>
      </items>
    </pivotField>
    <pivotField compact="0" outline="0" subtotalTop="0" showAll="0">
      <items count="43">
        <item x="1"/>
        <item x="3"/>
        <item x="17"/>
        <item x="0"/>
        <item x="11"/>
        <item x="10"/>
        <item x="41"/>
        <item x="16"/>
        <item x="2"/>
        <item x="8"/>
        <item x="14"/>
        <item x="15"/>
        <item x="4"/>
        <item x="7"/>
        <item x="9"/>
        <item x="22"/>
        <item x="23"/>
        <item x="20"/>
        <item x="21"/>
        <item x="5"/>
        <item x="6"/>
        <item x="12"/>
        <item x="13"/>
        <item x="18"/>
        <item x="19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axis="axisRow" compact="0" outline="0" subtotalTop="0" showAll="0">
      <items count="57">
        <item x="15"/>
        <item x="19"/>
        <item x="30"/>
        <item x="7"/>
        <item x="25"/>
        <item x="24"/>
        <item x="3"/>
        <item x="21"/>
        <item x="28"/>
        <item x="20"/>
        <item x="23"/>
        <item x="31"/>
        <item x="11"/>
        <item x="13"/>
        <item x="45"/>
        <item x="26"/>
        <item x="16"/>
        <item x="5"/>
        <item x="6"/>
        <item x="12"/>
        <item x="1"/>
        <item x="8"/>
        <item x="38"/>
        <item x="29"/>
        <item x="40"/>
        <item x="0"/>
        <item x="17"/>
        <item x="27"/>
        <item x="49"/>
        <item x="18"/>
        <item x="22"/>
        <item x="50"/>
        <item x="2"/>
        <item x="44"/>
        <item x="39"/>
        <item x="4"/>
        <item x="9"/>
        <item x="10"/>
        <item m="1" x="51"/>
        <item m="1" x="52"/>
        <item x="14"/>
        <item m="1" x="53"/>
        <item x="36"/>
        <item m="1" x="54"/>
        <item m="1" x="55"/>
        <item x="32"/>
        <item x="33"/>
        <item x="34"/>
        <item x="35"/>
        <item x="37"/>
        <item x="41"/>
        <item x="42"/>
        <item x="43"/>
        <item x="46"/>
        <item x="47"/>
        <item x="48"/>
        <item t="default"/>
      </items>
    </pivotField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ataField="1" dragToCol="0" dragToPage="0" dragToRow="0" compact="0" outline="0" subtotalTop="0" showAll="0"/>
    <pivotField dragToCol="0" dragToPage="0" dragToRow="0" compact="0" outline="0" subtotalTop="0" showAll="0"/>
    <pivotField dataField="1" dragToCol="0" dragToPage="0" dragToRow="0" compact="0" outline="0" subtotalTop="0" showAll="0"/>
  </pivotFields>
  <rowFields count="3">
    <field x="0"/>
    <field x="3"/>
    <field x="27"/>
  </rowFields>
  <rowItems count="1656">
    <i>
      <x v="1"/>
      <x/>
      <x v="5"/>
    </i>
    <i t="default" r="1">
      <x/>
    </i>
    <i r="1">
      <x v="2"/>
      <x v="1"/>
    </i>
    <i r="2">
      <x v="2"/>
    </i>
    <i r="2">
      <x v="4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9"/>
    </i>
    <i r="2">
      <x v="22"/>
    </i>
    <i r="2">
      <x v="23"/>
    </i>
    <i r="2">
      <x v="26"/>
    </i>
    <i r="2">
      <x v="27"/>
    </i>
    <i r="2">
      <x v="28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3"/>
    </i>
    <i r="2">
      <x v="54"/>
    </i>
    <i r="2">
      <x v="55"/>
    </i>
    <i t="default" r="1">
      <x v="2"/>
    </i>
    <i t="default">
      <x v="1"/>
    </i>
    <i>
      <x v="2"/>
      <x/>
      <x v="25"/>
    </i>
    <i t="default" r="1">
      <x/>
    </i>
    <i r="1">
      <x v="1"/>
      <x v="25"/>
    </i>
    <i t="default" r="1">
      <x v="1"/>
    </i>
    <i r="1">
      <x v="2"/>
      <x v="1"/>
    </i>
    <i r="2">
      <x v="2"/>
    </i>
    <i r="2">
      <x v="4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8"/>
    </i>
    <i r="2">
      <x v="19"/>
    </i>
    <i r="2">
      <x v="23"/>
    </i>
    <i r="2">
      <x v="26"/>
    </i>
    <i r="2">
      <x v="27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3"/>
    </i>
    <i r="2">
      <x v="54"/>
    </i>
    <i r="2">
      <x v="55"/>
    </i>
    <i t="default" r="1">
      <x v="2"/>
    </i>
    <i t="default">
      <x v="2"/>
    </i>
    <i>
      <x v="3"/>
      <x/>
      <x v="5"/>
    </i>
    <i r="2">
      <x v="11"/>
    </i>
    <i t="default" r="1">
      <x/>
    </i>
    <i r="1">
      <x v="2"/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9"/>
    </i>
    <i r="2">
      <x v="23"/>
    </i>
    <i r="2">
      <x v="26"/>
    </i>
    <i r="2">
      <x v="27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3"/>
    </i>
    <i r="2">
      <x v="54"/>
    </i>
    <i r="2">
      <x v="55"/>
    </i>
    <i t="default" r="1">
      <x v="2"/>
    </i>
    <i t="default">
      <x v="3"/>
    </i>
    <i>
      <x v="4"/>
      <x v="2"/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9"/>
    </i>
    <i r="2">
      <x v="23"/>
    </i>
    <i r="2">
      <x v="26"/>
    </i>
    <i r="2">
      <x v="27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3"/>
    </i>
    <i r="2">
      <x v="54"/>
    </i>
    <i r="2">
      <x v="55"/>
    </i>
    <i t="default" r="1">
      <x v="2"/>
    </i>
    <i t="default">
      <x v="4"/>
    </i>
    <i>
      <x v="5"/>
      <x/>
      <x v="1"/>
    </i>
    <i r="2">
      <x v="5"/>
    </i>
    <i r="2">
      <x v="11"/>
    </i>
    <i r="2">
      <x v="12"/>
    </i>
    <i r="2">
      <x v="19"/>
    </i>
    <i r="2">
      <x v="23"/>
    </i>
    <i r="2">
      <x v="47"/>
    </i>
    <i t="default" r="1">
      <x/>
    </i>
    <i r="1">
      <x v="2"/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9"/>
    </i>
    <i r="2">
      <x v="23"/>
    </i>
    <i r="2">
      <x v="26"/>
    </i>
    <i r="2">
      <x v="27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3"/>
    </i>
    <i r="2">
      <x v="54"/>
    </i>
    <i r="2">
      <x v="55"/>
    </i>
    <i t="default" r="1">
      <x v="2"/>
    </i>
    <i t="default">
      <x v="5"/>
    </i>
    <i>
      <x v="6"/>
      <x/>
      <x v="1"/>
    </i>
    <i r="2">
      <x v="3"/>
    </i>
    <i r="2">
      <x v="5"/>
    </i>
    <i r="2">
      <x v="11"/>
    </i>
    <i r="2">
      <x v="12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4"/>
    </i>
    <i r="2">
      <x v="15"/>
    </i>
    <i r="2">
      <x v="16"/>
    </i>
    <i r="2">
      <x v="19"/>
    </i>
    <i r="2">
      <x v="23"/>
    </i>
    <i r="2">
      <x v="26"/>
    </i>
    <i r="2">
      <x v="27"/>
    </i>
    <i r="2">
      <x v="33"/>
    </i>
    <i r="2">
      <x v="45"/>
    </i>
    <i r="2">
      <x v="46"/>
    </i>
    <i r="2">
      <x v="47"/>
    </i>
    <i r="2">
      <x v="48"/>
    </i>
    <i r="2">
      <x v="50"/>
    </i>
    <i r="2">
      <x v="51"/>
    </i>
    <i r="2">
      <x v="52"/>
    </i>
    <i t="default" r="1">
      <x v="2"/>
    </i>
    <i t="default">
      <x v="6"/>
    </i>
    <i>
      <x v="7"/>
      <x/>
      <x v="1"/>
    </i>
    <i r="2">
      <x v="3"/>
    </i>
    <i r="2">
      <x v="5"/>
    </i>
    <i r="2">
      <x v="11"/>
    </i>
    <i r="2">
      <x v="12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9"/>
    </i>
    <i r="2">
      <x v="23"/>
    </i>
    <i r="2">
      <x v="26"/>
    </i>
    <i r="2">
      <x v="27"/>
    </i>
    <i r="2">
      <x v="30"/>
    </i>
    <i r="2">
      <x v="45"/>
    </i>
    <i r="2">
      <x v="46"/>
    </i>
    <i r="2">
      <x v="47"/>
    </i>
    <i r="2">
      <x v="48"/>
    </i>
    <i r="2">
      <x v="50"/>
    </i>
    <i r="2">
      <x v="51"/>
    </i>
    <i t="default" r="1">
      <x v="2"/>
    </i>
    <i t="default">
      <x v="7"/>
    </i>
    <i>
      <x v="8"/>
      <x/>
      <x v="1"/>
    </i>
    <i r="2">
      <x v="3"/>
    </i>
    <i r="2">
      <x v="5"/>
    </i>
    <i r="2">
      <x v="11"/>
    </i>
    <i r="2">
      <x v="12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8"/>
    </i>
    <i r="2">
      <x v="19"/>
    </i>
    <i r="2">
      <x v="23"/>
    </i>
    <i r="2">
      <x v="26"/>
    </i>
    <i r="2">
      <x v="27"/>
    </i>
    <i r="2">
      <x v="45"/>
    </i>
    <i r="2">
      <x v="46"/>
    </i>
    <i r="2">
      <x v="47"/>
    </i>
    <i r="2">
      <x v="48"/>
    </i>
    <i r="2">
      <x v="50"/>
    </i>
    <i r="2">
      <x v="51"/>
    </i>
    <i t="default" r="1">
      <x v="2"/>
    </i>
    <i t="default">
      <x v="8"/>
    </i>
    <i>
      <x v="9"/>
      <x/>
      <x v="1"/>
    </i>
    <i r="2">
      <x v="3"/>
    </i>
    <i r="2">
      <x v="5"/>
    </i>
    <i r="2">
      <x v="11"/>
    </i>
    <i r="2">
      <x v="12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9"/>
    </i>
    <i r="2">
      <x v="23"/>
    </i>
    <i r="2">
      <x v="26"/>
    </i>
    <i r="2">
      <x v="27"/>
    </i>
    <i r="2">
      <x v="45"/>
    </i>
    <i r="2">
      <x v="46"/>
    </i>
    <i r="2">
      <x v="47"/>
    </i>
    <i r="2">
      <x v="48"/>
    </i>
    <i r="2">
      <x v="50"/>
    </i>
    <i r="2">
      <x v="51"/>
    </i>
    <i t="default" r="1">
      <x v="2"/>
    </i>
    <i t="default">
      <x v="9"/>
    </i>
    <i>
      <x v="10"/>
      <x/>
      <x v="1"/>
    </i>
    <i r="2">
      <x v="3"/>
    </i>
    <i r="2">
      <x v="5"/>
    </i>
    <i r="2">
      <x v="11"/>
    </i>
    <i r="2">
      <x v="12"/>
    </i>
    <i r="2">
      <x v="18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8"/>
    </i>
    <i r="2">
      <x v="19"/>
    </i>
    <i r="2">
      <x v="23"/>
    </i>
    <i r="2">
      <x v="26"/>
    </i>
    <i r="2">
      <x v="27"/>
    </i>
    <i r="2">
      <x v="30"/>
    </i>
    <i r="2">
      <x v="45"/>
    </i>
    <i r="2">
      <x v="46"/>
    </i>
    <i r="2">
      <x v="47"/>
    </i>
    <i r="2">
      <x v="48"/>
    </i>
    <i r="2">
      <x v="50"/>
    </i>
    <i r="2">
      <x v="51"/>
    </i>
    <i t="default" r="1">
      <x v="2"/>
    </i>
    <i t="default">
      <x v="10"/>
    </i>
    <i>
      <x v="11"/>
      <x/>
      <x v="1"/>
    </i>
    <i r="2">
      <x v="3"/>
    </i>
    <i r="2">
      <x v="5"/>
    </i>
    <i r="2">
      <x v="11"/>
    </i>
    <i r="2">
      <x v="12"/>
    </i>
    <i r="2">
      <x v="18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9"/>
    </i>
    <i r="2">
      <x v="23"/>
    </i>
    <i r="2">
      <x v="26"/>
    </i>
    <i r="2">
      <x v="27"/>
    </i>
    <i r="2">
      <x v="45"/>
    </i>
    <i r="2">
      <x v="46"/>
    </i>
    <i r="2">
      <x v="47"/>
    </i>
    <i r="2">
      <x v="48"/>
    </i>
    <i r="2">
      <x v="50"/>
    </i>
    <i r="2">
      <x v="51"/>
    </i>
    <i t="default" r="1">
      <x v="2"/>
    </i>
    <i t="default">
      <x v="11"/>
    </i>
    <i>
      <x v="12"/>
      <x/>
      <x v="1"/>
    </i>
    <i r="2">
      <x v="3"/>
    </i>
    <i r="2">
      <x v="5"/>
    </i>
    <i r="2">
      <x v="11"/>
    </i>
    <i r="2">
      <x v="12"/>
    </i>
    <i r="2">
      <x v="18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6"/>
    </i>
    <i r="2">
      <x v="27"/>
    </i>
    <i r="2">
      <x v="45"/>
    </i>
    <i r="2">
      <x v="46"/>
    </i>
    <i r="2">
      <x v="47"/>
    </i>
    <i r="2">
      <x v="48"/>
    </i>
    <i t="default" r="1">
      <x v="2"/>
    </i>
    <i t="default">
      <x v="12"/>
    </i>
    <i>
      <x v="13"/>
      <x/>
      <x v="1"/>
    </i>
    <i r="2">
      <x v="3"/>
    </i>
    <i r="2">
      <x v="5"/>
    </i>
    <i r="2">
      <x v="11"/>
    </i>
    <i r="2">
      <x v="12"/>
    </i>
    <i r="2">
      <x v="18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8"/>
    </i>
    <i r="2">
      <x v="19"/>
    </i>
    <i r="2">
      <x v="23"/>
    </i>
    <i r="2">
      <x v="26"/>
    </i>
    <i r="2">
      <x v="27"/>
    </i>
    <i r="2">
      <x v="45"/>
    </i>
    <i r="2">
      <x v="46"/>
    </i>
    <i r="2">
      <x v="47"/>
    </i>
    <i r="2">
      <x v="48"/>
    </i>
    <i t="default" r="1">
      <x v="2"/>
    </i>
    <i t="default">
      <x v="13"/>
    </i>
    <i>
      <x v="14"/>
      <x/>
      <x v="1"/>
    </i>
    <i r="2">
      <x v="3"/>
    </i>
    <i r="2">
      <x v="5"/>
    </i>
    <i r="2">
      <x v="11"/>
    </i>
    <i r="2">
      <x v="12"/>
    </i>
    <i r="2">
      <x v="18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6"/>
    </i>
    <i r="2">
      <x v="27"/>
    </i>
    <i r="2">
      <x v="34"/>
    </i>
    <i r="2">
      <x v="45"/>
    </i>
    <i r="2">
      <x v="46"/>
    </i>
    <i r="2">
      <x v="47"/>
    </i>
    <i r="2">
      <x v="48"/>
    </i>
    <i t="default" r="1">
      <x v="2"/>
    </i>
    <i t="default">
      <x v="14"/>
    </i>
    <i>
      <x v="15"/>
      <x/>
      <x v="1"/>
    </i>
    <i r="2">
      <x v="3"/>
    </i>
    <i r="2">
      <x v="5"/>
    </i>
    <i r="2">
      <x v="11"/>
    </i>
    <i r="2">
      <x v="12"/>
    </i>
    <i r="2">
      <x v="18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4"/>
    </i>
    <i r="2">
      <x v="26"/>
    </i>
    <i r="2">
      <x v="27"/>
    </i>
    <i r="2">
      <x v="34"/>
    </i>
    <i r="2">
      <x v="45"/>
    </i>
    <i r="2">
      <x v="46"/>
    </i>
    <i r="2">
      <x v="47"/>
    </i>
    <i r="2">
      <x v="48"/>
    </i>
    <i t="default" r="1">
      <x v="2"/>
    </i>
    <i t="default">
      <x v="15"/>
    </i>
    <i>
      <x v="16"/>
      <x/>
      <x v="1"/>
    </i>
    <i r="2">
      <x v="3"/>
    </i>
    <i r="2">
      <x v="5"/>
    </i>
    <i r="2">
      <x v="11"/>
    </i>
    <i r="2">
      <x v="12"/>
    </i>
    <i r="2">
      <x v="18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9"/>
    </i>
    <i r="2">
      <x v="23"/>
    </i>
    <i r="2">
      <x v="26"/>
    </i>
    <i r="2">
      <x v="27"/>
    </i>
    <i r="2">
      <x v="30"/>
    </i>
    <i r="2">
      <x v="34"/>
    </i>
    <i r="2">
      <x v="45"/>
    </i>
    <i r="2">
      <x v="46"/>
    </i>
    <i r="2">
      <x v="47"/>
    </i>
    <i r="2">
      <x v="48"/>
    </i>
    <i t="default" r="1">
      <x v="2"/>
    </i>
    <i t="default">
      <x v="16"/>
    </i>
    <i>
      <x v="17"/>
      <x/>
      <x v="1"/>
    </i>
    <i r="2">
      <x v="3"/>
    </i>
    <i r="2">
      <x v="5"/>
    </i>
    <i r="2">
      <x v="11"/>
    </i>
    <i r="2">
      <x v="12"/>
    </i>
    <i r="2">
      <x v="18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1"/>
      <x v="32"/>
    </i>
    <i t="default" r="1">
      <x v="1"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45"/>
    </i>
    <i r="2">
      <x v="46"/>
    </i>
    <i r="2">
      <x v="47"/>
    </i>
    <i r="2">
      <x v="48"/>
    </i>
    <i t="default" r="1">
      <x v="2"/>
    </i>
    <i t="default">
      <x v="17"/>
    </i>
    <i>
      <x v="18"/>
      <x/>
      <x v="1"/>
    </i>
    <i r="2">
      <x v="3"/>
    </i>
    <i r="2">
      <x v="5"/>
    </i>
    <i r="2">
      <x v="11"/>
    </i>
    <i r="2">
      <x v="12"/>
    </i>
    <i r="2">
      <x v="18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5"/>
    </i>
    <i r="2">
      <x v="16"/>
    </i>
    <i r="2">
      <x v="19"/>
    </i>
    <i r="2">
      <x v="22"/>
    </i>
    <i r="2">
      <x v="23"/>
    </i>
    <i r="2">
      <x v="25"/>
    </i>
    <i r="2">
      <x v="26"/>
    </i>
    <i r="2">
      <x v="27"/>
    </i>
    <i r="2">
      <x v="30"/>
    </i>
    <i r="2">
      <x v="42"/>
    </i>
    <i r="2">
      <x v="45"/>
    </i>
    <i r="2">
      <x v="46"/>
    </i>
    <i r="2">
      <x v="47"/>
    </i>
    <i r="2">
      <x v="48"/>
    </i>
    <i r="2">
      <x v="49"/>
    </i>
    <i t="default" r="1">
      <x v="2"/>
    </i>
    <i t="default">
      <x v="18"/>
    </i>
    <i>
      <x v="19"/>
      <x/>
      <x v="1"/>
    </i>
    <i r="2">
      <x v="3"/>
    </i>
    <i r="2">
      <x v="5"/>
    </i>
    <i r="2">
      <x v="11"/>
    </i>
    <i r="2">
      <x v="12"/>
    </i>
    <i r="2">
      <x v="18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6"/>
    </i>
    <i r="2">
      <x v="27"/>
    </i>
    <i r="2">
      <x v="30"/>
    </i>
    <i r="2">
      <x v="45"/>
    </i>
    <i r="2">
      <x v="46"/>
    </i>
    <i r="2">
      <x v="47"/>
    </i>
    <i r="2">
      <x v="48"/>
    </i>
    <i t="default" r="1">
      <x v="2"/>
    </i>
    <i t="default">
      <x v="19"/>
    </i>
    <i>
      <x v="20"/>
      <x/>
      <x v="1"/>
    </i>
    <i r="2">
      <x v="3"/>
    </i>
    <i r="2">
      <x v="5"/>
    </i>
    <i r="2">
      <x v="6"/>
    </i>
    <i r="2">
      <x v="11"/>
    </i>
    <i r="2">
      <x v="12"/>
    </i>
    <i r="2">
      <x v="18"/>
    </i>
    <i r="2">
      <x v="19"/>
    </i>
    <i r="2">
      <x v="23"/>
    </i>
    <i r="2">
      <x v="25"/>
    </i>
    <i r="2">
      <x v="26"/>
    </i>
    <i r="2">
      <x v="30"/>
    </i>
    <i r="2">
      <x v="47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30"/>
    </i>
    <i r="2">
      <x v="45"/>
    </i>
    <i r="2">
      <x v="46"/>
    </i>
    <i r="2">
      <x v="47"/>
    </i>
    <i r="2">
      <x v="48"/>
    </i>
    <i t="default" r="1">
      <x v="2"/>
    </i>
    <i t="default">
      <x v="20"/>
    </i>
    <i>
      <x v="21"/>
      <x/>
      <x v="1"/>
    </i>
    <i r="2">
      <x v="3"/>
    </i>
    <i r="2">
      <x v="6"/>
    </i>
    <i r="2">
      <x v="12"/>
    </i>
    <i r="2">
      <x v="18"/>
    </i>
    <i r="2">
      <x v="19"/>
    </i>
    <i r="2">
      <x v="25"/>
    </i>
    <i r="2">
      <x v="26"/>
    </i>
    <i r="2">
      <x v="30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30"/>
    </i>
    <i r="2">
      <x v="45"/>
    </i>
    <i r="2">
      <x v="46"/>
    </i>
    <i r="2">
      <x v="47"/>
    </i>
    <i r="2">
      <x v="48"/>
    </i>
    <i t="default" r="1">
      <x v="2"/>
    </i>
    <i t="default">
      <x v="21"/>
    </i>
    <i>
      <x v="22"/>
      <x/>
      <x v="1"/>
    </i>
    <i r="2">
      <x v="3"/>
    </i>
    <i r="2">
      <x v="6"/>
    </i>
    <i r="2">
      <x v="12"/>
    </i>
    <i r="2">
      <x v="18"/>
    </i>
    <i r="2">
      <x v="19"/>
    </i>
    <i r="2">
      <x v="25"/>
    </i>
    <i r="2">
      <x v="26"/>
    </i>
    <i r="2">
      <x v="30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30"/>
    </i>
    <i r="2">
      <x v="45"/>
    </i>
    <i r="2">
      <x v="46"/>
    </i>
    <i r="2">
      <x v="47"/>
    </i>
    <i r="2">
      <x v="48"/>
    </i>
    <i t="default" r="1">
      <x v="2"/>
    </i>
    <i t="default">
      <x v="22"/>
    </i>
    <i>
      <x v="23"/>
      <x/>
      <x v="1"/>
    </i>
    <i r="2">
      <x v="3"/>
    </i>
    <i r="2">
      <x v="6"/>
    </i>
    <i r="2">
      <x v="12"/>
    </i>
    <i r="2">
      <x v="18"/>
    </i>
    <i r="2">
      <x v="19"/>
    </i>
    <i r="2">
      <x v="25"/>
    </i>
    <i r="2">
      <x v="26"/>
    </i>
    <i r="2">
      <x v="30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30"/>
    </i>
    <i r="2">
      <x v="45"/>
    </i>
    <i r="2">
      <x v="46"/>
    </i>
    <i r="2">
      <x v="47"/>
    </i>
    <i r="2">
      <x v="48"/>
    </i>
    <i t="default" r="1">
      <x v="2"/>
    </i>
    <i t="default">
      <x v="23"/>
    </i>
    <i>
      <x v="24"/>
      <x/>
      <x v="1"/>
    </i>
    <i r="2">
      <x v="3"/>
    </i>
    <i r="2">
      <x v="6"/>
    </i>
    <i r="2">
      <x v="12"/>
    </i>
    <i r="2">
      <x v="18"/>
    </i>
    <i r="2">
      <x v="19"/>
    </i>
    <i r="2">
      <x v="25"/>
    </i>
    <i r="2">
      <x v="26"/>
    </i>
    <i r="2">
      <x v="30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30"/>
    </i>
    <i r="2">
      <x v="45"/>
    </i>
    <i r="2">
      <x v="46"/>
    </i>
    <i r="2">
      <x v="47"/>
    </i>
    <i r="2">
      <x v="48"/>
    </i>
    <i t="default" r="1">
      <x v="2"/>
    </i>
    <i t="default">
      <x v="24"/>
    </i>
    <i>
      <x v="25"/>
      <x/>
      <x v="1"/>
    </i>
    <i r="2">
      <x v="3"/>
    </i>
    <i r="2">
      <x v="6"/>
    </i>
    <i r="2">
      <x v="12"/>
    </i>
    <i r="2">
      <x v="18"/>
    </i>
    <i r="2">
      <x v="19"/>
    </i>
    <i r="2">
      <x v="25"/>
    </i>
    <i r="2">
      <x v="26"/>
    </i>
    <i r="2">
      <x v="30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30"/>
    </i>
    <i r="2">
      <x v="45"/>
    </i>
    <i r="2">
      <x v="46"/>
    </i>
    <i r="2">
      <x v="47"/>
    </i>
    <i r="2">
      <x v="48"/>
    </i>
    <i t="default" r="1">
      <x v="2"/>
    </i>
    <i t="default">
      <x v="25"/>
    </i>
    <i>
      <x v="26"/>
      <x/>
      <x v="1"/>
    </i>
    <i r="2">
      <x v="3"/>
    </i>
    <i r="2">
      <x v="6"/>
    </i>
    <i r="2">
      <x v="12"/>
    </i>
    <i r="2">
      <x v="18"/>
    </i>
    <i r="2">
      <x v="19"/>
    </i>
    <i r="2">
      <x v="25"/>
    </i>
    <i r="2">
      <x v="26"/>
    </i>
    <i r="2">
      <x v="30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30"/>
    </i>
    <i r="2">
      <x v="45"/>
    </i>
    <i r="2">
      <x v="46"/>
    </i>
    <i r="2">
      <x v="47"/>
    </i>
    <i r="2">
      <x v="48"/>
    </i>
    <i t="default" r="1">
      <x v="2"/>
    </i>
    <i t="default">
      <x v="26"/>
    </i>
    <i>
      <x v="27"/>
      <x/>
      <x v="1"/>
    </i>
    <i r="2">
      <x v="3"/>
    </i>
    <i r="2">
      <x v="6"/>
    </i>
    <i r="2">
      <x v="12"/>
    </i>
    <i r="2">
      <x v="18"/>
    </i>
    <i r="2">
      <x v="19"/>
    </i>
    <i r="2">
      <x v="25"/>
    </i>
    <i r="2">
      <x v="26"/>
    </i>
    <i r="2">
      <x v="30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30"/>
    </i>
    <i r="2">
      <x v="45"/>
    </i>
    <i r="2">
      <x v="46"/>
    </i>
    <i r="2">
      <x v="47"/>
    </i>
    <i r="2">
      <x v="48"/>
    </i>
    <i t="default" r="1">
      <x v="2"/>
    </i>
    <i t="default">
      <x v="27"/>
    </i>
    <i>
      <x v="28"/>
      <x/>
      <x v="1"/>
    </i>
    <i r="2">
      <x v="3"/>
    </i>
    <i r="2">
      <x v="6"/>
    </i>
    <i r="2">
      <x v="12"/>
    </i>
    <i r="2">
      <x v="18"/>
    </i>
    <i r="2">
      <x v="19"/>
    </i>
    <i r="2">
      <x v="25"/>
    </i>
    <i r="2">
      <x v="26"/>
    </i>
    <i r="2">
      <x v="30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30"/>
    </i>
    <i t="default" r="1">
      <x v="2"/>
    </i>
    <i t="default">
      <x v="28"/>
    </i>
    <i>
      <x v="29"/>
      <x/>
      <x v="1"/>
    </i>
    <i r="2">
      <x v="3"/>
    </i>
    <i r="2">
      <x v="6"/>
    </i>
    <i r="2">
      <x v="12"/>
    </i>
    <i r="2">
      <x v="18"/>
    </i>
    <i r="2">
      <x v="19"/>
    </i>
    <i r="2">
      <x v="25"/>
    </i>
    <i r="2">
      <x v="26"/>
    </i>
    <i r="2">
      <x v="30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30"/>
    </i>
    <i t="default" r="1">
      <x v="2"/>
    </i>
    <i t="default">
      <x v="29"/>
    </i>
    <i>
      <x v="30"/>
      <x/>
      <x v="1"/>
    </i>
    <i r="2">
      <x v="3"/>
    </i>
    <i r="2">
      <x v="6"/>
    </i>
    <i r="2">
      <x v="12"/>
    </i>
    <i r="2">
      <x v="18"/>
    </i>
    <i r="2">
      <x v="19"/>
    </i>
    <i r="2">
      <x v="25"/>
    </i>
    <i r="2">
      <x v="26"/>
    </i>
    <i r="2">
      <x v="30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30"/>
    </i>
    <i t="default" r="1">
      <x v="2"/>
    </i>
    <i t="default">
      <x v="30"/>
    </i>
    <i>
      <x v="31"/>
      <x/>
      <x v="1"/>
    </i>
    <i r="2">
      <x v="3"/>
    </i>
    <i r="2">
      <x v="6"/>
    </i>
    <i r="2">
      <x v="12"/>
    </i>
    <i r="2">
      <x v="18"/>
    </i>
    <i r="2">
      <x v="19"/>
    </i>
    <i r="2">
      <x v="25"/>
    </i>
    <i r="2">
      <x v="26"/>
    </i>
    <i r="2">
      <x v="30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30"/>
    </i>
    <i t="default" r="1">
      <x v="2"/>
    </i>
    <i t="default">
      <x v="31"/>
    </i>
    <i>
      <x v="32"/>
      <x/>
      <x v="1"/>
    </i>
    <i r="2">
      <x v="3"/>
    </i>
    <i r="2">
      <x v="6"/>
    </i>
    <i r="2">
      <x v="12"/>
    </i>
    <i r="2">
      <x v="18"/>
    </i>
    <i r="2">
      <x v="19"/>
    </i>
    <i r="2">
      <x v="25"/>
    </i>
    <i r="2">
      <x v="26"/>
    </i>
    <i r="2">
      <x v="30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5"/>
    </i>
    <i r="2">
      <x v="16"/>
    </i>
    <i r="2">
      <x v="19"/>
    </i>
    <i r="2">
      <x v="20"/>
    </i>
    <i r="2">
      <x v="23"/>
    </i>
    <i r="2">
      <x v="25"/>
    </i>
    <i r="2">
      <x v="26"/>
    </i>
    <i r="2">
      <x v="27"/>
    </i>
    <i r="2">
      <x v="30"/>
    </i>
    <i t="default" r="1">
      <x v="2"/>
    </i>
    <i t="default">
      <x v="32"/>
    </i>
    <i>
      <x v="33"/>
      <x/>
      <x v="1"/>
    </i>
    <i r="2">
      <x v="3"/>
    </i>
    <i r="2">
      <x v="6"/>
    </i>
    <i r="2">
      <x v="12"/>
    </i>
    <i r="2">
      <x v="18"/>
    </i>
    <i r="2">
      <x v="19"/>
    </i>
    <i r="2">
      <x v="21"/>
    </i>
    <i r="2">
      <x v="25"/>
    </i>
    <i r="2">
      <x v="26"/>
    </i>
    <i r="2">
      <x v="30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3"/>
    </i>
    <i r="2">
      <x v="25"/>
    </i>
    <i r="2">
      <x v="26"/>
    </i>
    <i r="2">
      <x v="27"/>
    </i>
    <i r="2">
      <x v="29"/>
    </i>
    <i r="2">
      <x v="30"/>
    </i>
    <i t="default" r="1">
      <x v="2"/>
    </i>
    <i t="default">
      <x v="33"/>
    </i>
    <i>
      <x v="34"/>
      <x/>
      <x v="1"/>
    </i>
    <i r="2">
      <x v="3"/>
    </i>
    <i r="2">
      <x v="6"/>
    </i>
    <i r="2">
      <x v="12"/>
    </i>
    <i r="2">
      <x v="18"/>
    </i>
    <i r="2">
      <x v="19"/>
    </i>
    <i r="2">
      <x v="21"/>
    </i>
    <i r="2">
      <x v="26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2"/>
    </i>
    <i r="2">
      <x v="13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30"/>
    </i>
    <i t="default" r="1">
      <x v="2"/>
    </i>
    <i t="default">
      <x v="34"/>
    </i>
    <i>
      <x v="35"/>
      <x/>
      <x v="1"/>
    </i>
    <i r="2">
      <x v="3"/>
    </i>
    <i r="2">
      <x v="6"/>
    </i>
    <i r="2">
      <x v="12"/>
    </i>
    <i r="2">
      <x v="18"/>
    </i>
    <i r="2">
      <x v="19"/>
    </i>
    <i r="2">
      <x v="21"/>
    </i>
    <i r="2">
      <x v="26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2"/>
    </i>
    <i r="2">
      <x v="13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30"/>
    </i>
    <i t="default" r="1">
      <x v="2"/>
    </i>
    <i t="default">
      <x v="35"/>
    </i>
    <i>
      <x v="36"/>
      <x/>
      <x v="1"/>
    </i>
    <i r="2">
      <x v="3"/>
    </i>
    <i r="2">
      <x v="6"/>
    </i>
    <i r="2">
      <x v="12"/>
    </i>
    <i r="2">
      <x v="18"/>
    </i>
    <i r="2">
      <x v="19"/>
    </i>
    <i r="2">
      <x v="21"/>
    </i>
    <i r="2">
      <x v="26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2"/>
    </i>
    <i r="2">
      <x v="13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30"/>
    </i>
    <i t="default" r="1">
      <x v="2"/>
    </i>
    <i t="default">
      <x v="36"/>
    </i>
    <i>
      <x v="37"/>
      <x/>
      <x v="1"/>
    </i>
    <i r="2">
      <x v="3"/>
    </i>
    <i r="2">
      <x v="6"/>
    </i>
    <i r="2">
      <x v="12"/>
    </i>
    <i r="2">
      <x v="18"/>
    </i>
    <i r="2">
      <x v="19"/>
    </i>
    <i r="2">
      <x v="21"/>
    </i>
    <i r="2">
      <x v="26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2"/>
    </i>
    <i r="2">
      <x v="13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30"/>
    </i>
    <i t="default" r="1">
      <x v="2"/>
    </i>
    <i t="default">
      <x v="37"/>
    </i>
    <i>
      <x v="38"/>
      <x/>
      <x v="1"/>
    </i>
    <i r="2">
      <x v="3"/>
    </i>
    <i r="2">
      <x v="6"/>
    </i>
    <i r="2">
      <x v="12"/>
    </i>
    <i r="2">
      <x v="18"/>
    </i>
    <i r="2">
      <x v="19"/>
    </i>
    <i r="2">
      <x v="21"/>
    </i>
    <i r="2">
      <x v="26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2"/>
    </i>
    <i r="2">
      <x v="13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30"/>
    </i>
    <i t="default" r="1">
      <x v="2"/>
    </i>
    <i t="default">
      <x v="38"/>
    </i>
    <i>
      <x v="39"/>
      <x/>
      <x v="1"/>
    </i>
    <i r="2">
      <x v="3"/>
    </i>
    <i r="2">
      <x v="6"/>
    </i>
    <i r="2">
      <x v="12"/>
    </i>
    <i r="2">
      <x v="18"/>
    </i>
    <i r="2">
      <x v="19"/>
    </i>
    <i r="2">
      <x v="21"/>
    </i>
    <i r="2">
      <x v="26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2"/>
    </i>
    <i r="2">
      <x v="13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30"/>
    </i>
    <i t="default" r="1">
      <x v="2"/>
    </i>
    <i t="default">
      <x v="39"/>
    </i>
    <i>
      <x v="40"/>
      <x/>
      <x v="1"/>
    </i>
    <i r="2">
      <x v="3"/>
    </i>
    <i r="2">
      <x v="6"/>
    </i>
    <i r="2">
      <x v="12"/>
    </i>
    <i r="2">
      <x v="18"/>
    </i>
    <i r="2">
      <x v="19"/>
    </i>
    <i r="2">
      <x v="21"/>
    </i>
    <i r="2">
      <x v="26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6"/>
    </i>
    <i r="2">
      <x v="7"/>
    </i>
    <i r="2">
      <x v="9"/>
    </i>
    <i r="2">
      <x v="12"/>
    </i>
    <i r="2">
      <x v="13"/>
    </i>
    <i r="2">
      <x v="16"/>
    </i>
    <i r="2">
      <x v="17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40"/>
    </i>
    <i t="default" r="1">
      <x v="2"/>
    </i>
    <i t="default">
      <x v="40"/>
    </i>
    <i>
      <x v="41"/>
      <x/>
      <x v="3"/>
    </i>
    <i r="2">
      <x v="6"/>
    </i>
    <i r="2">
      <x v="12"/>
    </i>
    <i r="2">
      <x v="18"/>
    </i>
    <i r="2">
      <x v="19"/>
    </i>
    <i r="2">
      <x v="21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3"/>
    </i>
    <i r="2">
      <x v="6"/>
    </i>
    <i r="2">
      <x v="7"/>
    </i>
    <i r="2">
      <x v="9"/>
    </i>
    <i r="2">
      <x v="12"/>
    </i>
    <i r="2">
      <x v="13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40"/>
    </i>
    <i t="default" r="1">
      <x v="2"/>
    </i>
    <i t="default">
      <x v="41"/>
    </i>
    <i>
      <x v="42"/>
      <x/>
      <x v="3"/>
    </i>
    <i r="2">
      <x v="6"/>
    </i>
    <i r="2">
      <x v="12"/>
    </i>
    <i r="2">
      <x v="18"/>
    </i>
    <i r="2">
      <x v="19"/>
    </i>
    <i r="2">
      <x v="21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3"/>
    </i>
    <i r="2">
      <x v="6"/>
    </i>
    <i r="2">
      <x v="7"/>
    </i>
    <i r="2">
      <x v="9"/>
    </i>
    <i r="2">
      <x v="12"/>
    </i>
    <i r="2">
      <x v="13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40"/>
    </i>
    <i t="default" r="1">
      <x v="2"/>
    </i>
    <i t="default">
      <x v="42"/>
    </i>
    <i>
      <x v="43"/>
      <x/>
      <x v="3"/>
    </i>
    <i r="2">
      <x v="6"/>
    </i>
    <i r="2">
      <x v="12"/>
    </i>
    <i r="2">
      <x v="18"/>
    </i>
    <i r="2">
      <x v="19"/>
    </i>
    <i r="2">
      <x v="21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3"/>
    </i>
    <i r="2">
      <x v="6"/>
    </i>
    <i r="2">
      <x v="7"/>
    </i>
    <i r="2">
      <x v="9"/>
    </i>
    <i r="2">
      <x v="12"/>
    </i>
    <i r="2">
      <x v="13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40"/>
    </i>
    <i t="default" r="1">
      <x v="2"/>
    </i>
    <i t="default">
      <x v="43"/>
    </i>
    <i>
      <x v="44"/>
      <x/>
      <x v="3"/>
    </i>
    <i r="2">
      <x v="6"/>
    </i>
    <i r="2">
      <x v="12"/>
    </i>
    <i r="2">
      <x v="18"/>
    </i>
    <i r="2">
      <x v="19"/>
    </i>
    <i r="2">
      <x v="21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3"/>
    </i>
    <i r="2">
      <x v="6"/>
    </i>
    <i r="2">
      <x v="7"/>
    </i>
    <i r="2">
      <x v="9"/>
    </i>
    <i r="2">
      <x v="12"/>
    </i>
    <i r="2">
      <x v="13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40"/>
    </i>
    <i t="default" r="1">
      <x v="2"/>
    </i>
    <i t="default">
      <x v="44"/>
    </i>
    <i>
      <x v="45"/>
      <x/>
      <x v="3"/>
    </i>
    <i r="2">
      <x v="6"/>
    </i>
    <i r="2">
      <x v="12"/>
    </i>
    <i r="2">
      <x v="18"/>
    </i>
    <i r="2">
      <x v="19"/>
    </i>
    <i r="2">
      <x v="21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3"/>
    </i>
    <i r="2">
      <x v="6"/>
    </i>
    <i r="2">
      <x v="7"/>
    </i>
    <i r="2">
      <x v="9"/>
    </i>
    <i r="2">
      <x v="12"/>
    </i>
    <i r="2">
      <x v="13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40"/>
    </i>
    <i t="default" r="1">
      <x v="2"/>
    </i>
    <i t="default">
      <x v="45"/>
    </i>
    <i>
      <x v="46"/>
      <x/>
      <x v="3"/>
    </i>
    <i r="2">
      <x v="6"/>
    </i>
    <i r="2">
      <x v="12"/>
    </i>
    <i r="2">
      <x v="18"/>
    </i>
    <i r="2">
      <x v="19"/>
    </i>
    <i r="2">
      <x v="21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3"/>
    </i>
    <i r="2">
      <x v="6"/>
    </i>
    <i r="2">
      <x v="7"/>
    </i>
    <i r="2">
      <x v="9"/>
    </i>
    <i r="2">
      <x v="12"/>
    </i>
    <i r="2">
      <x v="13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40"/>
    </i>
    <i t="default" r="1">
      <x v="2"/>
    </i>
    <i t="default">
      <x v="46"/>
    </i>
    <i>
      <x v="47"/>
      <x/>
      <x v="3"/>
    </i>
    <i r="2">
      <x v="6"/>
    </i>
    <i r="2">
      <x v="12"/>
    </i>
    <i r="2">
      <x v="18"/>
    </i>
    <i r="2">
      <x v="19"/>
    </i>
    <i r="2">
      <x v="21"/>
    </i>
    <i t="default" r="1">
      <x/>
    </i>
    <i r="1">
      <x v="1"/>
      <x v="25"/>
    </i>
    <i t="default" r="1">
      <x v="1"/>
    </i>
    <i r="1">
      <x v="2"/>
      <x/>
    </i>
    <i r="2">
      <x v="1"/>
    </i>
    <i r="2">
      <x v="3"/>
    </i>
    <i r="2">
      <x v="6"/>
    </i>
    <i r="2">
      <x v="9"/>
    </i>
    <i r="2">
      <x v="12"/>
    </i>
    <i r="2">
      <x v="13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40"/>
    </i>
    <i t="default" r="1">
      <x v="2"/>
    </i>
    <i t="default">
      <x v="47"/>
    </i>
    <i>
      <x v="48"/>
      <x/>
      <x v="3"/>
    </i>
    <i r="2">
      <x v="6"/>
    </i>
    <i r="2">
      <x v="12"/>
    </i>
    <i r="2">
      <x v="18"/>
    </i>
    <i r="2">
      <x v="19"/>
    </i>
    <i r="2">
      <x v="21"/>
    </i>
    <i t="default" r="1">
      <x/>
    </i>
    <i r="1">
      <x v="1"/>
      <x v="25"/>
    </i>
    <i t="default" r="1">
      <x v="1"/>
    </i>
    <i r="1">
      <x v="2"/>
      <x/>
    </i>
    <i r="2">
      <x v="3"/>
    </i>
    <i r="2">
      <x v="6"/>
    </i>
    <i r="2">
      <x v="12"/>
    </i>
    <i r="2">
      <x v="13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5"/>
    </i>
    <i r="2">
      <x v="26"/>
    </i>
    <i r="2">
      <x v="29"/>
    </i>
    <i r="2">
      <x v="32"/>
    </i>
    <i r="2">
      <x v="35"/>
    </i>
    <i r="2">
      <x v="36"/>
    </i>
    <i r="2">
      <x v="37"/>
    </i>
    <i r="2">
      <x v="40"/>
    </i>
    <i t="default" r="1">
      <x v="2"/>
    </i>
    <i t="default">
      <x v="48"/>
    </i>
  </rowItems>
  <colFields count="1">
    <field x="-2"/>
  </colFields>
  <col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colItems>
  <dataFields count="14">
    <dataField name=" 消费" fld="10" baseField="0" baseItem="48"/>
    <dataField name=" 展现量" fld="11" baseField="0" baseItem="48"/>
    <dataField name=" 点击量" fld="12" baseField="0" baseItem="48"/>
    <dataField name="  点击率" fld="28" baseField="0" baseItem="48"/>
    <dataField name=" 点击成本" fld="29" baseField="0" baseItem="48"/>
    <dataField name=" 千展费用" fld="30" baseField="0" baseItem="48"/>
    <dataField name=" 点赞" fld="16" baseField="0" baseItem="48"/>
    <dataField name=" 评论" fld="17" baseField="0" baseItem="48"/>
    <dataField name=" 收藏" fld="18" baseField="0" baseItem="48"/>
    <dataField name=" 关注" fld="19" baseField="0" baseItem="48"/>
    <dataField name=" 分享" fld="20" baseField="0" baseItem="48"/>
    <dataField name=" 互动量" fld="21" baseField="0" baseItem="48"/>
    <dataField name=" 互动成本" fld="33" baseField="0" baseItem="48"/>
    <dataField name=" 互动率" fld="35" baseField="0" baseItem="48"/>
  </dataFields>
  <formats count="101">
    <format dxfId="79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8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81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82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8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84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8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8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8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88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89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90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91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9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93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94">
      <pivotArea type="all" dataOnly="0" outline="0" fieldPosition="0"/>
    </format>
    <format dxfId="95">
      <pivotArea type="all" dataOnly="0" outline="0" fieldPosition="0"/>
    </format>
    <format dxfId="96">
      <pivotArea type="all" dataOnly="0" outline="0" fieldPosition="0"/>
    </format>
    <format dxfId="97">
      <pivotArea type="all" dataOnly="0" outline="0" fieldPosition="0"/>
    </format>
    <format dxfId="98">
      <pivotArea type="all" dataOnly="0" outline="0" fieldPosition="0"/>
    </format>
    <format dxfId="99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00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01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02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03">
      <pivotArea field="0" type="button" dataOnly="0" labelOnly="1" outline="0" fieldPosition="0"/>
    </format>
    <format dxfId="104">
      <pivotArea dataOnly="0" labelOnly="1" fieldPosition="0">
        <references count="1">
          <reference field="4294967294" count="1">
            <x v="0"/>
          </reference>
        </references>
      </pivotArea>
    </format>
    <format dxfId="105">
      <pivotArea dataOnly="0" labelOnly="1" fieldPosition="0">
        <references count="1">
          <reference field="4294967294" count="1">
            <x v="1"/>
          </reference>
        </references>
      </pivotArea>
    </format>
    <format dxfId="106">
      <pivotArea dataOnly="0" labelOnly="1" fieldPosition="0">
        <references count="1">
          <reference field="4294967294" count="1">
            <x v="2"/>
          </reference>
        </references>
      </pivotArea>
    </format>
    <format dxfId="107">
      <pivotArea dataOnly="0" labelOnly="1" fieldPosition="0">
        <references count="1">
          <reference field="4294967294" count="1">
            <x v="3"/>
          </reference>
        </references>
      </pivotArea>
    </format>
    <format dxfId="108">
      <pivotArea dataOnly="0" labelOnly="1" fieldPosition="0">
        <references count="1">
          <reference field="4294967294" count="1">
            <x v="4"/>
          </reference>
        </references>
      </pivotArea>
    </format>
    <format dxfId="109">
      <pivotArea dataOnly="0" labelOnly="1" fieldPosition="0">
        <references count="1">
          <reference field="4294967294" count="1">
            <x v="5"/>
          </reference>
        </references>
      </pivotArea>
    </format>
    <format dxfId="110">
      <pivotArea dataOnly="0" labelOnly="1" fieldPosition="0">
        <references count="1">
          <reference field="4294967294" count="1">
            <x v="6"/>
          </reference>
        </references>
      </pivotArea>
    </format>
    <format dxfId="111">
      <pivotArea dataOnly="0" labelOnly="1" fieldPosition="0">
        <references count="1">
          <reference field="4294967294" count="1">
            <x v="7"/>
          </reference>
        </references>
      </pivotArea>
    </format>
    <format dxfId="112">
      <pivotArea dataOnly="0" labelOnly="1" fieldPosition="0">
        <references count="1">
          <reference field="4294967294" count="1">
            <x v="8"/>
          </reference>
        </references>
      </pivotArea>
    </format>
    <format dxfId="113">
      <pivotArea dataOnly="0" labelOnly="1" fieldPosition="0">
        <references count="1">
          <reference field="4294967294" count="1">
            <x v="9"/>
          </reference>
        </references>
      </pivotArea>
    </format>
    <format dxfId="114">
      <pivotArea dataOnly="0" labelOnly="1" fieldPosition="0">
        <references count="1">
          <reference field="4294967294" count="1">
            <x v="10"/>
          </reference>
        </references>
      </pivotArea>
    </format>
    <format dxfId="115">
      <pivotArea dataOnly="0" labelOnly="1" fieldPosition="0">
        <references count="1">
          <reference field="4294967294" count="1">
            <x v="11"/>
          </reference>
        </references>
      </pivotArea>
    </format>
    <format dxfId="116">
      <pivotArea dataOnly="0" labelOnly="1" fieldPosition="0">
        <references count="1">
          <reference field="4294967294" count="1">
            <x v="12"/>
          </reference>
        </references>
      </pivotArea>
    </format>
    <format dxfId="117">
      <pivotArea dataOnly="0" labelOnly="1" grandRow="1" fieldPosition="0"/>
    </format>
    <format dxfId="118">
      <pivotArea grandRow="1" collapsedLevelsAreSubtotals="1" fieldPosition="0"/>
    </format>
    <format dxfId="119">
      <pivotArea dataOnly="0" labelOnly="1" fieldPosition="0">
        <references count="1">
          <reference field="4294967294" count="1">
            <x v="3"/>
          </reference>
        </references>
      </pivotArea>
    </format>
    <format dxfId="12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21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122">
      <pivotArea dataOnly="0" labelOnly="1" grandRow="1" fieldPosition="0"/>
    </format>
    <format dxfId="123">
      <pivotArea grandRow="1" collapsedLevelsAreSubtotals="1" fieldPosition="0"/>
    </format>
    <format dxfId="124">
      <pivotArea dataOnly="0" labelOnly="1" grandRow="1" fieldPosition="0"/>
    </format>
    <format dxfId="125">
      <pivotArea grandRow="1" collapsedLevelsAreSubtotals="1" fieldPosition="0"/>
    </format>
    <format dxfId="126">
      <pivotArea dataOnly="0" labelOnly="1" fieldPosition="0">
        <references count="1">
          <reference field="0" count="1">
            <x v="0"/>
          </reference>
        </references>
      </pivotArea>
    </format>
    <format dxfId="127">
      <pivotArea collapsedLevelsAreSubtotals="1" fieldPosition="0">
        <references count="1">
          <reference field="0" count="1" selected="0">
            <x v="0"/>
          </reference>
        </references>
      </pivotArea>
    </format>
    <format dxfId="128">
      <pivotArea dataOnly="0" labelOnly="1" fieldPosition="0">
        <references count="1">
          <reference field="4294967294" count="1">
            <x v="3"/>
          </reference>
        </references>
      </pivotArea>
    </format>
    <format dxfId="129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30">
      <pivotArea dataOnly="0" labelOnly="1" grandRow="1" fieldPosition="0"/>
    </format>
    <format dxfId="131">
      <pivotArea grandRow="1" collapsedLevelsAreSubtotals="1" fieldPosition="0"/>
    </format>
    <format dxfId="132">
      <pivotArea type="all" dataOnly="0" outline="0" fieldPosition="0"/>
    </format>
    <format dxfId="133">
      <pivotArea field="0" type="button" dataOnly="0" labelOnly="1" outline="0" fieldPosition="0"/>
    </format>
    <format dxfId="134">
      <pivotArea dataOnly="0" labelOnly="1" fieldPosition="0">
        <references count="1">
          <reference field="4294967294" count="1">
            <x v="0"/>
          </reference>
        </references>
      </pivotArea>
    </format>
    <format dxfId="135">
      <pivotArea dataOnly="0" labelOnly="1" fieldPosition="0">
        <references count="1">
          <reference field="4294967294" count="1">
            <x v="1"/>
          </reference>
        </references>
      </pivotArea>
    </format>
    <format dxfId="136">
      <pivotArea dataOnly="0" labelOnly="1" fieldPosition="0">
        <references count="1">
          <reference field="4294967294" count="1">
            <x v="2"/>
          </reference>
        </references>
      </pivotArea>
    </format>
    <format dxfId="137">
      <pivotArea dataOnly="0" labelOnly="1" fieldPosition="0">
        <references count="1">
          <reference field="4294967294" count="1">
            <x v="3"/>
          </reference>
        </references>
      </pivotArea>
    </format>
    <format dxfId="138">
      <pivotArea dataOnly="0" labelOnly="1" fieldPosition="0">
        <references count="1">
          <reference field="4294967294" count="1">
            <x v="4"/>
          </reference>
        </references>
      </pivotArea>
    </format>
    <format dxfId="139">
      <pivotArea dataOnly="0" labelOnly="1" fieldPosition="0">
        <references count="1">
          <reference field="4294967294" count="1">
            <x v="5"/>
          </reference>
        </references>
      </pivotArea>
    </format>
    <format dxfId="140">
      <pivotArea dataOnly="0" labelOnly="1" fieldPosition="0">
        <references count="1">
          <reference field="4294967294" count="1">
            <x v="6"/>
          </reference>
        </references>
      </pivotArea>
    </format>
    <format dxfId="141">
      <pivotArea dataOnly="0" labelOnly="1" fieldPosition="0">
        <references count="1">
          <reference field="4294967294" count="1">
            <x v="7"/>
          </reference>
        </references>
      </pivotArea>
    </format>
    <format dxfId="142">
      <pivotArea dataOnly="0" labelOnly="1" fieldPosition="0">
        <references count="1">
          <reference field="4294967294" count="1">
            <x v="8"/>
          </reference>
        </references>
      </pivotArea>
    </format>
    <format dxfId="143">
      <pivotArea dataOnly="0" labelOnly="1" fieldPosition="0">
        <references count="1">
          <reference field="4294967294" count="1">
            <x v="9"/>
          </reference>
        </references>
      </pivotArea>
    </format>
    <format dxfId="144">
      <pivotArea dataOnly="0" labelOnly="1" fieldPosition="0">
        <references count="1">
          <reference field="4294967294" count="1">
            <x v="10"/>
          </reference>
        </references>
      </pivotArea>
    </format>
    <format dxfId="145">
      <pivotArea dataOnly="0" labelOnly="1" fieldPosition="0">
        <references count="1">
          <reference field="4294967294" count="1">
            <x v="11"/>
          </reference>
        </references>
      </pivotArea>
    </format>
    <format dxfId="146">
      <pivotArea dataOnly="0" labelOnly="1" fieldPosition="0">
        <references count="1">
          <reference field="4294967294" count="1">
            <x v="12"/>
          </reference>
        </references>
      </pivotArea>
    </format>
    <format dxfId="147">
      <pivotArea dataOnly="0" labelOnly="1" fieldPosition="0">
        <references count="1">
          <reference field="4294967294" count="1">
            <x v="3"/>
          </reference>
        </references>
      </pivotArea>
    </format>
    <format dxfId="148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49">
      <pivotArea dataOnly="0" labelOnly="1" fieldPosition="0">
        <references count="1">
          <reference field="4294967294" count="1">
            <x v="7"/>
          </reference>
        </references>
      </pivotArea>
    </format>
    <format dxfId="150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151">
      <pivotArea field="7" type="button" dataOnly="0" labelOnly="1" outline="0" fieldPosition="0"/>
    </format>
    <format dxfId="152">
      <pivotArea field="3" type="button" dataOnly="0" labelOnly="1" outline="0" fieldPosition="0"/>
    </format>
    <format dxfId="153">
      <pivotArea dataOnly="0" labelOnly="1" fieldPosition="0">
        <references count="1">
          <reference field="4294967294" count="1">
            <x v="12"/>
          </reference>
        </references>
      </pivotArea>
    </format>
    <format dxfId="154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55">
      <pivotArea type="all" dataOnly="0" outline="0" fieldPosition="0"/>
    </format>
    <format dxfId="156">
      <pivotArea type="all" dataOnly="0" outline="0" fieldPosition="0"/>
    </format>
    <format dxfId="157">
      <pivotArea field="0" type="button" dataOnly="0" labelOnly="1" outline="0" fieldPosition="0"/>
    </format>
    <format dxfId="158">
      <pivotArea field="3" type="button" dataOnly="0" labelOnly="1" outline="0" fieldPosition="0"/>
    </format>
    <format dxfId="159">
      <pivotArea dataOnly="0" labelOnly="1" fieldPosition="0">
        <references count="1">
          <reference field="4294967294" count="1">
            <x v="0"/>
          </reference>
        </references>
      </pivotArea>
    </format>
    <format dxfId="160">
      <pivotArea dataOnly="0" labelOnly="1" fieldPosition="0">
        <references count="1">
          <reference field="4294967294" count="1">
            <x v="1"/>
          </reference>
        </references>
      </pivotArea>
    </format>
    <format dxfId="161">
      <pivotArea dataOnly="0" labelOnly="1" fieldPosition="0">
        <references count="1">
          <reference field="4294967294" count="1">
            <x v="2"/>
          </reference>
        </references>
      </pivotArea>
    </format>
    <format dxfId="162">
      <pivotArea dataOnly="0" labelOnly="1" fieldPosition="0">
        <references count="1">
          <reference field="4294967294" count="1">
            <x v="3"/>
          </reference>
        </references>
      </pivotArea>
    </format>
    <format dxfId="163">
      <pivotArea dataOnly="0" labelOnly="1" fieldPosition="0">
        <references count="1">
          <reference field="4294967294" count="1">
            <x v="4"/>
          </reference>
        </references>
      </pivotArea>
    </format>
    <format dxfId="164">
      <pivotArea dataOnly="0" labelOnly="1" fieldPosition="0">
        <references count="1">
          <reference field="4294967294" count="1">
            <x v="5"/>
          </reference>
        </references>
      </pivotArea>
    </format>
    <format dxfId="165">
      <pivotArea dataOnly="0" labelOnly="1" fieldPosition="0">
        <references count="1">
          <reference field="4294967294" count="1">
            <x v="6"/>
          </reference>
        </references>
      </pivotArea>
    </format>
    <format dxfId="166">
      <pivotArea dataOnly="0" labelOnly="1" fieldPosition="0">
        <references count="1">
          <reference field="4294967294" count="1">
            <x v="7"/>
          </reference>
        </references>
      </pivotArea>
    </format>
    <format dxfId="167">
      <pivotArea dataOnly="0" labelOnly="1" fieldPosition="0">
        <references count="1">
          <reference field="4294967294" count="1">
            <x v="8"/>
          </reference>
        </references>
      </pivotArea>
    </format>
    <format dxfId="168">
      <pivotArea dataOnly="0" labelOnly="1" fieldPosition="0">
        <references count="1">
          <reference field="4294967294" count="1">
            <x v="9"/>
          </reference>
        </references>
      </pivotArea>
    </format>
    <format dxfId="169">
      <pivotArea dataOnly="0" labelOnly="1" fieldPosition="0">
        <references count="1">
          <reference field="4294967294" count="1">
            <x v="10"/>
          </reference>
        </references>
      </pivotArea>
    </format>
    <format dxfId="170">
      <pivotArea dataOnly="0" labelOnly="1" fieldPosition="0">
        <references count="1">
          <reference field="4294967294" count="1">
            <x v="11"/>
          </reference>
        </references>
      </pivotArea>
    </format>
    <format dxfId="171">
      <pivotArea dataOnly="0" labelOnly="1" fieldPosition="0">
        <references count="1">
          <reference field="4294967294" count="1">
            <x v="12"/>
          </reference>
        </references>
      </pivotArea>
    </format>
    <format dxfId="172">
      <pivotArea type="all" dataOnly="0" outline="0" fieldPosition="0"/>
    </format>
    <format dxfId="173">
      <pivotArea type="all" dataOnly="0" outline="0" fieldPosition="0"/>
    </format>
    <format dxfId="174">
      <pivotArea field="27" type="button" dataOnly="0" labelOnly="1" outline="0" fieldPosition="0"/>
    </format>
    <format dxfId="175">
      <pivotArea dataOnly="0" labelOnly="1" fieldPosition="0">
        <references count="1">
          <reference field="4294967294" count="1">
            <x v="13"/>
          </reference>
        </references>
      </pivotArea>
    </format>
    <format dxfId="176">
      <pivotArea collapsedLevelsAreSubtotals="1" fieldPosition="0">
        <references count="1">
          <reference field="4294967294" count="1" selected="0">
            <x v="13"/>
          </reference>
        </references>
      </pivotArea>
    </format>
    <format dxfId="177">
      <pivotArea dataOnly="0" labelOnly="1" fieldPosition="0">
        <references count="1">
          <reference field="4294967294" count="1">
            <x v="13"/>
          </reference>
        </references>
      </pivotArea>
    </format>
    <format dxfId="178">
      <pivotArea collapsedLevelsAreSubtotals="1" fieldPosition="0">
        <references count="1">
          <reference field="4294967294" count="1" selected="0">
            <x v="13"/>
          </reference>
        </references>
      </pivotArea>
    </format>
    <format dxfId="179">
      <pivotArea dataOnly="0" labelOnly="1" fieldPosition="0">
        <references count="1">
          <reference field="4294967294" count="1">
            <x v="13"/>
          </reference>
        </references>
      </pivotArea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" cacheId="2" autoFormatId="1" applyNumberFormats="0" applyBorderFormats="0" applyFontFormats="0" applyPatternFormats="0" applyAlignmentFormats="0" applyWidthHeightFormats="1" dataCaption="值" updatedVersion="5" minRefreshableVersion="3" createdVersion="5" mergeItem="1" colGrandTotals="0" compact="0" indent="0" compactData="0" showDrill="1" multipleFieldFilters="0">
  <location ref="A3:P45" firstHeaderRow="0" firstDataRow="1" firstDataCol="2" rowPageCount="1" colPageCount="1"/>
  <pivotFields count="37">
    <pivotField axis="axisPage" compact="0" sortType="ascending" defaultSubtotal="0" outline="0" subtotalTop="0" multipleItemSelectionAllowed="1" numFmtId="14" showAll="0">
      <items count="4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x="27"/>
        <item x="28"/>
        <item x="29"/>
        <item x="30"/>
        <item x="31"/>
        <item x="32"/>
        <item x="33"/>
        <item h="1" x="34"/>
        <item h="1" x="35"/>
        <item h="1" x="36"/>
        <item h="1" x="37"/>
        <item h="1" x="38"/>
        <item h="1" x="39"/>
        <item h="1" x="40"/>
        <item x="41"/>
        <item x="42"/>
        <item x="43"/>
        <item x="44"/>
        <item x="45"/>
        <item x="46"/>
        <item x="47"/>
        <item h="1" x="48"/>
      </items>
    </pivotField>
    <pivotField compact="0" defaultSubtotal="0" outline="0" subtotalTop="0" showAll="0">
      <items count="54">
        <item x="53"/>
        <item x="5"/>
        <item x="6"/>
        <item x="0"/>
        <item x="1"/>
        <item x="3"/>
        <item x="7"/>
        <item x="8"/>
        <item x="11"/>
        <item x="13"/>
        <item x="12"/>
        <item x="14"/>
        <item x="15"/>
        <item x="16"/>
        <item x="17"/>
        <item x="18"/>
        <item x="19"/>
        <item x="20"/>
        <item x="24"/>
        <item x="25"/>
        <item x="21"/>
        <item x="22"/>
        <item x="23"/>
        <item x="26"/>
        <item x="27"/>
        <item x="29"/>
        <item x="30"/>
        <item x="28"/>
        <item x="2"/>
        <item x="4"/>
        <item x="9"/>
        <item x="1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</items>
    </pivotField>
    <pivotField compact="0" defaultSubtotal="0" outline="0" subtotalTop="0" showAll="0">
      <items count="71">
        <item x="70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</items>
    </pivotField>
    <pivotField compact="0" defaultSubtotal="0" outline="0" subtotalTop="0" showAll="0">
      <items count="4">
        <item x="2"/>
        <item x="0"/>
        <item x="1"/>
        <item x="3"/>
      </items>
    </pivotField>
    <pivotField compact="0" defaultSubtotal="0" outline="0" subtotalTop="0" showAll="0">
      <items count="51">
        <item x="50"/>
        <item x="5"/>
        <item x="6"/>
        <item x="0"/>
        <item x="1"/>
        <item x="3"/>
        <item x="7"/>
        <item x="8"/>
        <item x="11"/>
        <item x="12"/>
        <item x="13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2"/>
        <item x="4"/>
        <item x="9"/>
        <item x="10"/>
        <item x="14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</items>
    </pivotField>
    <pivotField compact="0" defaultSubtotal="0" outline="0" subtotalTop="0" showAll="0">
      <items count="68">
        <item x="67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</items>
    </pivotField>
    <pivotField compact="0" defaultSubtotal="0" outline="0" subtotalTop="0" showAll="0">
      <items count="68">
        <item x="67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</items>
    </pivotField>
    <pivotField compact="0" defaultSubtotal="0" outline="0" subtotalTop="0" showAll="0">
      <items count="68">
        <item x="67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</items>
    </pivotField>
    <pivotField compact="0" defaultSubtotal="0" outline="0" subtotalTop="0" showAll="0">
      <items count="68">
        <item x="67"/>
        <item x="0"/>
        <item x="1"/>
        <item x="3"/>
        <item x="4"/>
        <item x="6"/>
        <item x="7"/>
        <item x="8"/>
        <item x="10"/>
        <item x="13"/>
        <item x="16"/>
        <item x="15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"/>
        <item x="5"/>
        <item x="9"/>
        <item x="11"/>
        <item x="12"/>
        <item x="14"/>
        <item x="2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</items>
    </pivotField>
    <pivotField compact="0" defaultSubtotal="0" outline="0" subtotalTop="0" showAll="0">
      <items count="2">
        <item x="0"/>
        <item x="1"/>
      </items>
    </pivotField>
    <pivotField dataField="1" compact="0" defaultSubtotal="0" outline="0" subtotalTop="0" showAll="0">
      <items count="1354">
        <item x="479"/>
        <item x="1353"/>
        <item x="480"/>
        <item x="95"/>
        <item x="360"/>
        <item x="410"/>
        <item x="387"/>
        <item x="112"/>
        <item x="377"/>
        <item x="525"/>
        <item x="380"/>
        <item x="72"/>
        <item x="521"/>
        <item x="450"/>
        <item x="506"/>
        <item x="507"/>
        <item x="451"/>
        <item x="535"/>
        <item x="441"/>
        <item x="417"/>
        <item x="354"/>
        <item x="359"/>
        <item x="482"/>
        <item x="382"/>
        <item x="531"/>
        <item x="352"/>
        <item x="71"/>
        <item x="446"/>
        <item x="416"/>
        <item x="402"/>
        <item x="374"/>
        <item x="475"/>
        <item x="437"/>
        <item x="537"/>
        <item x="364"/>
        <item x="405"/>
        <item x="122"/>
        <item x="239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3"/>
        <item x="355"/>
        <item x="356"/>
        <item x="357"/>
        <item x="358"/>
        <item x="361"/>
        <item x="362"/>
        <item x="363"/>
        <item x="365"/>
        <item x="366"/>
        <item x="367"/>
        <item x="368"/>
        <item x="369"/>
        <item x="370"/>
        <item x="371"/>
        <item x="372"/>
        <item x="373"/>
        <item x="375"/>
        <item x="376"/>
        <item x="378"/>
        <item x="379"/>
        <item x="381"/>
        <item x="383"/>
        <item x="384"/>
        <item x="385"/>
        <item x="386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3"/>
        <item x="404"/>
        <item x="406"/>
        <item x="407"/>
        <item x="408"/>
        <item x="409"/>
        <item x="411"/>
        <item x="412"/>
        <item x="413"/>
        <item x="414"/>
        <item x="415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2"/>
        <item x="443"/>
        <item x="444"/>
        <item x="445"/>
        <item x="447"/>
        <item x="448"/>
        <item x="449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6"/>
        <item x="477"/>
        <item x="478"/>
        <item x="481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2"/>
        <item x="523"/>
        <item x="524"/>
        <item x="526"/>
        <item x="527"/>
        <item x="528"/>
        <item x="529"/>
        <item x="530"/>
        <item x="532"/>
        <item x="533"/>
        <item x="534"/>
        <item x="536"/>
        <item x="5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</items>
    </pivotField>
    <pivotField dataField="1" compact="0" defaultSubtotal="0" outline="0" subtotalTop="0" showAll="0">
      <items count="1412">
        <item x="1411"/>
        <item x="513"/>
        <item x="494"/>
        <item x="375"/>
        <item x="372"/>
        <item x="351"/>
        <item x="347"/>
        <item x="342"/>
        <item x="508"/>
        <item x="400"/>
        <item x="348"/>
        <item x="434"/>
        <item x="341"/>
        <item x="391"/>
        <item x="377"/>
        <item x="523"/>
        <item x="490"/>
        <item x="477"/>
        <item x="460"/>
        <item x="397"/>
        <item x="414"/>
        <item x="447"/>
        <item x="456"/>
        <item x="517"/>
        <item x="165"/>
        <item x="336"/>
        <item x="338"/>
        <item x="339"/>
        <item x="340"/>
        <item x="343"/>
        <item x="344"/>
        <item x="345"/>
        <item x="346"/>
        <item x="349"/>
        <item x="350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3"/>
        <item x="374"/>
        <item x="376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2"/>
        <item x="393"/>
        <item x="394"/>
        <item x="395"/>
        <item x="396"/>
        <item x="398"/>
        <item x="399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8"/>
        <item x="449"/>
        <item x="450"/>
        <item x="451"/>
        <item x="452"/>
        <item x="453"/>
        <item x="454"/>
        <item x="455"/>
        <item x="457"/>
        <item x="458"/>
        <item x="459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1"/>
        <item x="492"/>
        <item x="493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9"/>
        <item x="510"/>
        <item x="511"/>
        <item x="512"/>
        <item x="514"/>
        <item x="515"/>
        <item x="516"/>
        <item x="518"/>
        <item x="519"/>
        <item x="520"/>
        <item x="521"/>
        <item x="522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7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</items>
    </pivotField>
    <pivotField dataField="1" compact="0" defaultSubtotal="0" outline="0" subtotalTop="0" showAll="0">
      <items count="1022">
        <item x="384"/>
        <item x="366"/>
        <item x="464"/>
        <item x="392"/>
        <item x="312"/>
        <item x="443"/>
        <item x="367"/>
        <item x="1021"/>
        <item x="377"/>
        <item x="323"/>
        <item x="305"/>
        <item x="301"/>
        <item x="189"/>
        <item x="345"/>
        <item x="161"/>
        <item x="357"/>
        <item x="322"/>
        <item x="415"/>
        <item x="418"/>
        <item x="461"/>
        <item x="450"/>
        <item x="334"/>
        <item x="314"/>
        <item x="319"/>
        <item x="94"/>
        <item x="274"/>
        <item x="257"/>
        <item x="351"/>
        <item x="180"/>
        <item x="420"/>
        <item x="123"/>
        <item x="426"/>
        <item x="394"/>
        <item x="372"/>
        <item x="364"/>
        <item x="346"/>
        <item x="445"/>
        <item x="365"/>
        <item x="409"/>
        <item x="402"/>
        <item x="215"/>
        <item x="69"/>
        <item x="340"/>
        <item x="446"/>
        <item x="386"/>
        <item x="336"/>
        <item x="460"/>
        <item x="139"/>
        <item x="306"/>
        <item x="458"/>
        <item x="350"/>
        <item x="410"/>
        <item x="448"/>
        <item x="99"/>
        <item x="342"/>
        <item x="313"/>
        <item x="388"/>
        <item x="429"/>
        <item x="419"/>
        <item x="339"/>
        <item x="308"/>
        <item x="315"/>
        <item x="403"/>
        <item x="137"/>
        <item x="437"/>
        <item x="457"/>
        <item x="333"/>
        <item x="370"/>
        <item x="318"/>
        <item x="155"/>
        <item x="393"/>
        <item x="360"/>
        <item x="456"/>
        <item x="397"/>
        <item x="463"/>
        <item x="316"/>
        <item x="129"/>
        <item x="335"/>
        <item x="344"/>
        <item x="391"/>
        <item x="347"/>
        <item x="307"/>
        <item x="421"/>
        <item x="442"/>
        <item x="373"/>
        <item x="297"/>
        <item x="329"/>
        <item x="326"/>
        <item x="327"/>
        <item x="375"/>
        <item x="374"/>
        <item x="302"/>
        <item x="38"/>
        <item x="428"/>
        <item x="209"/>
        <item x="390"/>
        <item x="338"/>
        <item x="85"/>
        <item x="362"/>
        <item x="311"/>
        <item x="395"/>
        <item x="361"/>
        <item x="205"/>
        <item x="439"/>
        <item x="438"/>
        <item x="356"/>
        <item x="341"/>
        <item x="324"/>
        <item x="13"/>
        <item x="378"/>
        <item x="427"/>
        <item x="35"/>
        <item x="423"/>
        <item x="416"/>
        <item x="406"/>
        <item x="303"/>
        <item x="359"/>
        <item x="369"/>
        <item x="4"/>
        <item x="400"/>
        <item x="56"/>
        <item x="412"/>
        <item x="452"/>
        <item x="432"/>
        <item x="379"/>
        <item x="321"/>
        <item x="407"/>
        <item x="387"/>
        <item x="70"/>
        <item x="300"/>
        <item x="383"/>
        <item x="283"/>
        <item x="436"/>
        <item x="425"/>
        <item x="435"/>
        <item x="465"/>
        <item x="417"/>
        <item x="152"/>
        <item x="355"/>
        <item x="413"/>
        <item x="462"/>
        <item x="167"/>
        <item x="320"/>
        <item x="376"/>
        <item x="424"/>
        <item x="399"/>
        <item x="434"/>
        <item x="231"/>
        <item x="389"/>
        <item x="348"/>
        <item x="447"/>
        <item x="398"/>
        <item x="371"/>
        <item x="97"/>
        <item x="91"/>
        <item x="110"/>
        <item x="202"/>
        <item x="211"/>
        <item x="259"/>
        <item x="296"/>
        <item x="298"/>
        <item x="299"/>
        <item x="304"/>
        <item x="309"/>
        <item x="310"/>
        <item x="317"/>
        <item x="325"/>
        <item x="328"/>
        <item x="330"/>
        <item x="331"/>
        <item x="332"/>
        <item x="337"/>
        <item x="343"/>
        <item x="349"/>
        <item x="352"/>
        <item x="353"/>
        <item x="354"/>
        <item x="358"/>
        <item x="363"/>
        <item x="368"/>
        <item x="380"/>
        <item x="381"/>
        <item x="382"/>
        <item x="385"/>
        <item x="396"/>
        <item x="401"/>
        <item x="404"/>
        <item x="405"/>
        <item x="408"/>
        <item x="411"/>
        <item x="414"/>
        <item x="422"/>
        <item x="430"/>
        <item x="431"/>
        <item x="433"/>
        <item x="440"/>
        <item x="441"/>
        <item x="444"/>
        <item x="449"/>
        <item x="451"/>
        <item x="453"/>
        <item x="454"/>
        <item x="455"/>
        <item x="459"/>
        <item x="0"/>
        <item x="1"/>
        <item x="2"/>
        <item x="3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6"/>
        <item x="37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6"/>
        <item x="87"/>
        <item x="88"/>
        <item x="89"/>
        <item x="90"/>
        <item x="92"/>
        <item x="93"/>
        <item x="95"/>
        <item x="96"/>
        <item x="98"/>
        <item x="100"/>
        <item x="101"/>
        <item x="102"/>
        <item x="103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4"/>
        <item x="125"/>
        <item x="126"/>
        <item x="127"/>
        <item x="128"/>
        <item x="130"/>
        <item x="131"/>
        <item x="132"/>
        <item x="133"/>
        <item x="134"/>
        <item x="135"/>
        <item x="136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3"/>
        <item x="154"/>
        <item x="156"/>
        <item x="157"/>
        <item x="158"/>
        <item x="159"/>
        <item x="160"/>
        <item x="162"/>
        <item x="163"/>
        <item x="164"/>
        <item x="165"/>
        <item x="166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1"/>
        <item x="182"/>
        <item x="183"/>
        <item x="184"/>
        <item x="185"/>
        <item x="186"/>
        <item x="187"/>
        <item x="188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6"/>
        <item x="207"/>
        <item x="208"/>
        <item x="210"/>
        <item x="212"/>
        <item x="213"/>
        <item x="214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5"/>
        <item x="276"/>
        <item x="277"/>
        <item x="278"/>
        <item x="279"/>
        <item x="280"/>
        <item x="281"/>
        <item x="282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</items>
    </pivotField>
    <pivotField compact="0" defaultSubtotal="0" outline="0" subtotalTop="0" numFmtId="10" showAll="0">
      <items count="520">
        <item x="166"/>
        <item x="273"/>
        <item x="226"/>
        <item x="288"/>
        <item x="209"/>
        <item x="268"/>
        <item x="324"/>
        <item x="41"/>
        <item x="293"/>
        <item x="303"/>
        <item x="245"/>
        <item x="292"/>
        <item x="283"/>
        <item x="143"/>
        <item x="210"/>
        <item x="198"/>
        <item x="92"/>
        <item x="35"/>
        <item x="205"/>
        <item x="315"/>
        <item x="264"/>
        <item x="278"/>
        <item x="107"/>
        <item x="519"/>
        <item x="159"/>
        <item x="136"/>
        <item x="238"/>
        <item x="2"/>
        <item x="201"/>
        <item x="38"/>
        <item x="295"/>
        <item x="290"/>
        <item x="9"/>
        <item x="21"/>
        <item x="106"/>
        <item x="260"/>
        <item x="320"/>
        <item x="237"/>
        <item x="1"/>
        <item x="18"/>
        <item x="184"/>
        <item x="57"/>
        <item x="138"/>
        <item x="235"/>
        <item x="248"/>
        <item x="110"/>
        <item x="323"/>
        <item x="77"/>
        <item x="128"/>
        <item x="309"/>
        <item x="306"/>
        <item x="199"/>
        <item x="181"/>
        <item x="284"/>
        <item x="219"/>
        <item x="252"/>
        <item x="168"/>
        <item x="72"/>
        <item x="317"/>
        <item x="314"/>
        <item x="258"/>
        <item x="294"/>
        <item x="280"/>
        <item x="46"/>
        <item x="211"/>
        <item x="42"/>
        <item x="24"/>
        <item x="253"/>
        <item x="319"/>
        <item x="145"/>
        <item x="173"/>
        <item x="291"/>
        <item x="302"/>
        <item x="263"/>
        <item x="100"/>
        <item x="8"/>
        <item x="109"/>
        <item x="158"/>
        <item x="257"/>
        <item x="275"/>
        <item x="126"/>
        <item x="43"/>
        <item x="108"/>
        <item x="305"/>
        <item x="25"/>
        <item x="304"/>
        <item x="277"/>
        <item x="289"/>
        <item x="99"/>
        <item x="142"/>
        <item x="169"/>
        <item x="307"/>
        <item x="141"/>
        <item x="322"/>
        <item x="88"/>
        <item x="140"/>
        <item x="146"/>
        <item x="285"/>
        <item x="197"/>
        <item x="271"/>
        <item x="279"/>
        <item x="119"/>
        <item x="76"/>
        <item x="261"/>
        <item x="313"/>
        <item x="114"/>
        <item x="125"/>
        <item x="246"/>
        <item x="276"/>
        <item x="240"/>
        <item x="316"/>
        <item x="121"/>
        <item x="247"/>
        <item x="37"/>
        <item x="241"/>
        <item x="62"/>
        <item x="129"/>
        <item x="64"/>
        <item x="254"/>
        <item x="282"/>
        <item x="243"/>
        <item x="262"/>
        <item x="299"/>
        <item x="239"/>
        <item x="83"/>
        <item x="272"/>
        <item x="230"/>
        <item x="56"/>
        <item x="135"/>
        <item x="26"/>
        <item x="311"/>
        <item x="255"/>
        <item x="300"/>
        <item x="3"/>
        <item x="75"/>
        <item x="242"/>
        <item x="190"/>
        <item x="266"/>
        <item x="220"/>
        <item x="312"/>
        <item x="214"/>
        <item x="165"/>
        <item x="251"/>
        <item x="67"/>
        <item x="78"/>
        <item x="259"/>
        <item x="160"/>
        <item x="191"/>
        <item x="301"/>
        <item x="117"/>
        <item x="250"/>
        <item x="265"/>
        <item x="267"/>
        <item x="326"/>
        <item x="308"/>
        <item x="256"/>
        <item x="171"/>
        <item x="183"/>
        <item x="150"/>
        <item x="287"/>
        <item x="297"/>
        <item x="310"/>
        <item x="269"/>
        <item x="23"/>
        <item x="281"/>
        <item x="244"/>
        <item x="270"/>
        <item x="298"/>
        <item x="318"/>
        <item x="45"/>
        <item x="249"/>
        <item x="274"/>
        <item x="286"/>
        <item x="296"/>
        <item x="321"/>
        <item x="325"/>
        <item x="0"/>
        <item x="4"/>
        <item x="5"/>
        <item x="6"/>
        <item x="7"/>
        <item x="10"/>
        <item x="11"/>
        <item x="12"/>
        <item x="13"/>
        <item x="14"/>
        <item x="15"/>
        <item x="16"/>
        <item x="17"/>
        <item x="19"/>
        <item x="20"/>
        <item x="22"/>
        <item x="27"/>
        <item x="28"/>
        <item x="29"/>
        <item x="30"/>
        <item x="31"/>
        <item x="32"/>
        <item x="33"/>
        <item x="34"/>
        <item x="36"/>
        <item x="39"/>
        <item x="40"/>
        <item x="44"/>
        <item x="47"/>
        <item x="48"/>
        <item x="49"/>
        <item x="50"/>
        <item x="51"/>
        <item x="52"/>
        <item x="53"/>
        <item x="54"/>
        <item x="55"/>
        <item x="58"/>
        <item x="59"/>
        <item x="60"/>
        <item x="61"/>
        <item x="63"/>
        <item x="65"/>
        <item x="66"/>
        <item x="68"/>
        <item x="69"/>
        <item x="70"/>
        <item x="71"/>
        <item x="73"/>
        <item x="74"/>
        <item x="79"/>
        <item x="80"/>
        <item x="81"/>
        <item x="82"/>
        <item x="84"/>
        <item x="85"/>
        <item x="86"/>
        <item x="87"/>
        <item x="89"/>
        <item x="90"/>
        <item x="91"/>
        <item x="93"/>
        <item x="94"/>
        <item x="95"/>
        <item x="96"/>
        <item x="97"/>
        <item x="98"/>
        <item x="101"/>
        <item x="102"/>
        <item x="103"/>
        <item x="104"/>
        <item x="105"/>
        <item x="111"/>
        <item x="112"/>
        <item x="113"/>
        <item x="115"/>
        <item x="116"/>
        <item x="118"/>
        <item x="120"/>
        <item x="122"/>
        <item x="123"/>
        <item x="124"/>
        <item x="127"/>
        <item x="130"/>
        <item x="131"/>
        <item x="132"/>
        <item x="133"/>
        <item x="134"/>
        <item x="137"/>
        <item x="139"/>
        <item x="144"/>
        <item x="147"/>
        <item x="148"/>
        <item x="149"/>
        <item x="151"/>
        <item x="152"/>
        <item x="153"/>
        <item x="154"/>
        <item x="155"/>
        <item x="156"/>
        <item x="157"/>
        <item x="161"/>
        <item x="162"/>
        <item x="163"/>
        <item x="164"/>
        <item x="167"/>
        <item x="170"/>
        <item x="172"/>
        <item x="174"/>
        <item x="175"/>
        <item x="176"/>
        <item x="177"/>
        <item x="178"/>
        <item x="179"/>
        <item x="180"/>
        <item x="182"/>
        <item x="185"/>
        <item x="186"/>
        <item x="187"/>
        <item x="188"/>
        <item x="189"/>
        <item x="192"/>
        <item x="193"/>
        <item x="194"/>
        <item x="195"/>
        <item x="196"/>
        <item x="200"/>
        <item x="202"/>
        <item x="203"/>
        <item x="204"/>
        <item x="206"/>
        <item x="207"/>
        <item x="208"/>
        <item x="212"/>
        <item x="213"/>
        <item x="215"/>
        <item x="216"/>
        <item x="217"/>
        <item x="218"/>
        <item x="221"/>
        <item x="222"/>
        <item x="223"/>
        <item x="224"/>
        <item x="225"/>
        <item x="227"/>
        <item x="228"/>
        <item x="229"/>
        <item x="231"/>
        <item x="232"/>
        <item x="233"/>
        <item x="234"/>
        <item x="23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</items>
    </pivotField>
    <pivotField compact="0" defaultSubtotal="0" outline="0" subtotalTop="0" showAll="0">
      <items count="154">
        <item x="27"/>
        <item x="55"/>
        <item x="2"/>
        <item x="110"/>
        <item x="21"/>
        <item x="34"/>
        <item x="16"/>
        <item x="57"/>
        <item x="83"/>
        <item x="33"/>
        <item x="104"/>
        <item x="80"/>
        <item x="31"/>
        <item x="85"/>
        <item x="68"/>
        <item x="56"/>
        <item x="62"/>
        <item x="84"/>
        <item x="88"/>
        <item x="87"/>
        <item x="5"/>
        <item x="17"/>
        <item x="74"/>
        <item x="46"/>
        <item x="37"/>
        <item x="30"/>
        <item x="3"/>
        <item x="41"/>
        <item x="108"/>
        <item x="100"/>
        <item x="69"/>
        <item x="76"/>
        <item x="4"/>
        <item x="71"/>
        <item x="39"/>
        <item x="153"/>
        <item x="116"/>
        <item x="97"/>
        <item x="60"/>
        <item x="105"/>
        <item x="38"/>
        <item x="10"/>
        <item x="114"/>
        <item x="51"/>
        <item x="49"/>
        <item x="11"/>
        <item x="24"/>
        <item x="109"/>
        <item x="59"/>
        <item x="112"/>
        <item x="50"/>
        <item x="0"/>
        <item x="1"/>
        <item x="23"/>
        <item x="43"/>
        <item x="13"/>
        <item x="9"/>
        <item x="63"/>
        <item x="6"/>
        <item x="111"/>
        <item x="32"/>
        <item x="89"/>
        <item x="115"/>
        <item x="14"/>
        <item x="36"/>
        <item x="15"/>
        <item x="48"/>
        <item x="47"/>
        <item x="45"/>
        <item x="90"/>
        <item x="35"/>
        <item x="113"/>
        <item x="119"/>
        <item x="18"/>
        <item x="99"/>
        <item x="118"/>
        <item x="120"/>
        <item x="101"/>
        <item x="117"/>
        <item x="8"/>
        <item x="67"/>
        <item x="107"/>
        <item x="121"/>
        <item x="7"/>
        <item x="12"/>
        <item x="19"/>
        <item x="20"/>
        <item x="22"/>
        <item x="25"/>
        <item x="26"/>
        <item x="28"/>
        <item x="29"/>
        <item x="40"/>
        <item x="42"/>
        <item x="44"/>
        <item x="52"/>
        <item x="53"/>
        <item x="54"/>
        <item x="58"/>
        <item x="61"/>
        <item x="64"/>
        <item x="65"/>
        <item x="66"/>
        <item x="70"/>
        <item x="72"/>
        <item x="73"/>
        <item x="75"/>
        <item x="77"/>
        <item x="78"/>
        <item x="79"/>
        <item x="81"/>
        <item x="82"/>
        <item x="86"/>
        <item x="91"/>
        <item x="92"/>
        <item x="93"/>
        <item x="94"/>
        <item x="95"/>
        <item x="96"/>
        <item x="98"/>
        <item x="102"/>
        <item x="103"/>
        <item x="106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</items>
    </pivotField>
    <pivotField compact="0" defaultSubtotal="0" outline="0" subtotalTop="0" showAll="0">
      <items count="1138">
        <item x="375"/>
        <item x="353"/>
        <item x="1137"/>
        <item x="354"/>
        <item x="364"/>
        <item x="436"/>
        <item x="363"/>
        <item x="501"/>
        <item x="406"/>
        <item x="473"/>
        <item x="431"/>
        <item x="378"/>
        <item x="342"/>
        <item x="233"/>
        <item x="487"/>
        <item x="468"/>
        <item x="351"/>
        <item x="325"/>
        <item x="116"/>
        <item x="470"/>
        <item x="380"/>
        <item x="15"/>
        <item x="440"/>
        <item x="397"/>
        <item x="331"/>
        <item x="485"/>
        <item x="340"/>
        <item x="495"/>
        <item x="333"/>
        <item x="428"/>
        <item x="407"/>
        <item x="481"/>
        <item x="322"/>
        <item x="419"/>
        <item x="389"/>
        <item x="394"/>
        <item x="493"/>
        <item x="430"/>
        <item x="92"/>
        <item x="483"/>
        <item x="492"/>
        <item x="458"/>
        <item x="290"/>
        <item x="424"/>
        <item x="21"/>
        <item x="396"/>
        <item x="334"/>
        <item x="341"/>
        <item x="429"/>
        <item x="480"/>
        <item x="367"/>
        <item x="417"/>
        <item x="433"/>
        <item x="347"/>
        <item x="508"/>
        <item x="500"/>
        <item x="370"/>
        <item x="505"/>
        <item x="507"/>
        <item x="479"/>
        <item x="452"/>
        <item x="372"/>
        <item x="467"/>
        <item x="412"/>
        <item x="371"/>
        <item x="361"/>
        <item x="269"/>
        <item x="477"/>
        <item x="326"/>
        <item x="442"/>
        <item x="482"/>
        <item x="369"/>
        <item x="484"/>
        <item x="465"/>
        <item x="387"/>
        <item x="358"/>
        <item x="432"/>
        <item x="494"/>
        <item x="502"/>
        <item x="488"/>
        <item x="450"/>
        <item x="398"/>
        <item x="382"/>
        <item x="344"/>
        <item x="376"/>
        <item x="408"/>
        <item x="320"/>
        <item x="395"/>
        <item x="413"/>
        <item x="343"/>
        <item x="330"/>
        <item x="416"/>
        <item x="445"/>
        <item x="321"/>
        <item x="466"/>
        <item x="381"/>
        <item x="336"/>
        <item x="437"/>
        <item x="350"/>
        <item x="439"/>
        <item x="451"/>
        <item x="491"/>
        <item x="441"/>
        <item x="455"/>
        <item x="415"/>
        <item x="379"/>
        <item x="489"/>
        <item x="490"/>
        <item x="434"/>
        <item x="444"/>
        <item x="327"/>
        <item x="409"/>
        <item x="499"/>
        <item x="332"/>
        <item x="414"/>
        <item x="390"/>
        <item x="352"/>
        <item x="460"/>
        <item x="457"/>
        <item x="153"/>
        <item x="464"/>
        <item x="425"/>
        <item x="469"/>
        <item x="423"/>
        <item x="449"/>
        <item x="356"/>
        <item x="219"/>
        <item x="422"/>
        <item x="185"/>
        <item x="373"/>
        <item x="357"/>
        <item x="418"/>
        <item x="228"/>
        <item x="362"/>
        <item x="274"/>
        <item x="405"/>
        <item x="184"/>
        <item x="443"/>
        <item x="335"/>
        <item x="329"/>
        <item x="62"/>
        <item x="65"/>
        <item x="71"/>
        <item x="188"/>
        <item x="218"/>
        <item x="227"/>
        <item x="255"/>
        <item x="319"/>
        <item x="323"/>
        <item x="324"/>
        <item x="328"/>
        <item x="337"/>
        <item x="338"/>
        <item x="339"/>
        <item x="345"/>
        <item x="346"/>
        <item x="348"/>
        <item x="349"/>
        <item x="355"/>
        <item x="359"/>
        <item x="360"/>
        <item x="365"/>
        <item x="366"/>
        <item x="368"/>
        <item x="374"/>
        <item x="377"/>
        <item x="383"/>
        <item x="384"/>
        <item x="385"/>
        <item x="386"/>
        <item x="388"/>
        <item x="391"/>
        <item x="392"/>
        <item x="393"/>
        <item x="399"/>
        <item x="400"/>
        <item x="401"/>
        <item x="402"/>
        <item x="403"/>
        <item x="404"/>
        <item x="410"/>
        <item x="411"/>
        <item x="420"/>
        <item x="421"/>
        <item x="426"/>
        <item x="427"/>
        <item x="435"/>
        <item x="438"/>
        <item x="446"/>
        <item x="447"/>
        <item x="448"/>
        <item x="453"/>
        <item x="454"/>
        <item x="456"/>
        <item x="459"/>
        <item x="461"/>
        <item x="462"/>
        <item x="463"/>
        <item x="471"/>
        <item x="472"/>
        <item x="474"/>
        <item x="475"/>
        <item x="476"/>
        <item x="478"/>
        <item x="486"/>
        <item x="496"/>
        <item x="497"/>
        <item x="498"/>
        <item x="503"/>
        <item x="504"/>
        <item x="506"/>
        <item x="5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6"/>
        <item x="67"/>
        <item x="68"/>
        <item x="69"/>
        <item x="7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6"/>
        <item x="187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20"/>
        <item x="221"/>
        <item x="222"/>
        <item x="223"/>
        <item x="224"/>
        <item x="225"/>
        <item x="226"/>
        <item x="229"/>
        <item x="230"/>
        <item x="231"/>
        <item x="232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70"/>
        <item x="271"/>
        <item x="272"/>
        <item x="273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</items>
    </pivotField>
    <pivotField dataField="1" compact="0" defaultSubtotal="0" outline="0" subtotalTop="0" showAll="0">
      <items count="291">
        <item x="5"/>
        <item x="2"/>
        <item x="79"/>
        <item x="80"/>
        <item x="39"/>
        <item x="103"/>
        <item x="290"/>
        <item x="21"/>
        <item x="92"/>
        <item x="118"/>
        <item x="0"/>
        <item x="31"/>
        <item x="3"/>
        <item x="37"/>
        <item x="82"/>
        <item x="102"/>
        <item x="117"/>
        <item x="167"/>
        <item x="155"/>
        <item x="161"/>
        <item x="97"/>
        <item x="38"/>
        <item x="56"/>
        <item x="81"/>
        <item x="11"/>
        <item x="55"/>
        <item x="70"/>
        <item x="20"/>
        <item x="91"/>
        <item x="64"/>
        <item x="41"/>
        <item x="169"/>
        <item x="121"/>
        <item x="45"/>
        <item x="36"/>
        <item x="93"/>
        <item x="12"/>
        <item x="57"/>
        <item x="90"/>
        <item x="4"/>
        <item x="142"/>
        <item x="141"/>
        <item x="53"/>
        <item x="69"/>
        <item x="48"/>
        <item x="127"/>
        <item x="68"/>
        <item x="7"/>
        <item x="175"/>
        <item x="10"/>
        <item x="30"/>
        <item x="24"/>
        <item x="29"/>
        <item x="105"/>
        <item x="145"/>
        <item x="168"/>
        <item x="17"/>
        <item x="98"/>
        <item x="47"/>
        <item x="58"/>
        <item x="8"/>
        <item x="157"/>
        <item x="150"/>
        <item x="107"/>
        <item x="22"/>
        <item x="85"/>
        <item x="78"/>
        <item x="28"/>
        <item x="50"/>
        <item x="9"/>
        <item x="152"/>
        <item x="146"/>
        <item x="60"/>
        <item x="111"/>
        <item x="33"/>
        <item x="19"/>
        <item x="44"/>
        <item x="163"/>
        <item x="126"/>
        <item x="171"/>
        <item x="108"/>
        <item x="148"/>
        <item x="166"/>
        <item x="156"/>
        <item x="73"/>
        <item x="154"/>
        <item x="74"/>
        <item x="84"/>
        <item x="112"/>
        <item x="86"/>
        <item x="75"/>
        <item x="77"/>
        <item x="143"/>
        <item x="149"/>
        <item x="173"/>
        <item x="160"/>
        <item x="180"/>
        <item x="172"/>
        <item x="66"/>
        <item x="101"/>
        <item x="179"/>
        <item x="178"/>
        <item x="128"/>
        <item x="151"/>
        <item x="144"/>
        <item x="158"/>
        <item x="162"/>
        <item x="177"/>
        <item x="95"/>
        <item x="72"/>
        <item x="147"/>
        <item x="153"/>
        <item x="159"/>
        <item x="164"/>
        <item x="165"/>
        <item x="170"/>
        <item x="174"/>
        <item x="176"/>
        <item x="181"/>
        <item x="1"/>
        <item x="6"/>
        <item x="13"/>
        <item x="14"/>
        <item x="15"/>
        <item x="16"/>
        <item x="18"/>
        <item x="23"/>
        <item x="25"/>
        <item x="26"/>
        <item x="27"/>
        <item x="32"/>
        <item x="34"/>
        <item x="35"/>
        <item x="40"/>
        <item x="42"/>
        <item x="43"/>
        <item x="46"/>
        <item x="49"/>
        <item x="51"/>
        <item x="52"/>
        <item x="54"/>
        <item x="59"/>
        <item x="61"/>
        <item x="62"/>
        <item x="63"/>
        <item x="65"/>
        <item x="67"/>
        <item x="71"/>
        <item x="76"/>
        <item x="83"/>
        <item x="87"/>
        <item x="88"/>
        <item x="89"/>
        <item x="94"/>
        <item x="96"/>
        <item x="99"/>
        <item x="100"/>
        <item x="104"/>
        <item x="106"/>
        <item x="109"/>
        <item x="110"/>
        <item x="113"/>
        <item x="114"/>
        <item x="115"/>
        <item x="116"/>
        <item x="119"/>
        <item x="120"/>
        <item x="122"/>
        <item x="123"/>
        <item x="124"/>
        <item x="125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</items>
    </pivotField>
    <pivotField dataField="1" compact="0" defaultSubtotal="0" outline="0" subtotalTop="0" showAll="0">
      <items count="12">
        <item x="0"/>
        <item x="4"/>
        <item x="1"/>
        <item x="3"/>
        <item x="5"/>
        <item x="11"/>
        <item x="2"/>
        <item x="6"/>
        <item x="7"/>
        <item x="8"/>
        <item x="9"/>
        <item x="10"/>
      </items>
    </pivotField>
    <pivotField dataField="1" compact="0" defaultSubtotal="0" outline="0" subtotalTop="0" showAll="0">
      <items count="180">
        <item x="2"/>
        <item x="32"/>
        <item x="66"/>
        <item x="64"/>
        <item x="179"/>
        <item x="46"/>
        <item x="51"/>
        <item x="98"/>
        <item x="18"/>
        <item x="65"/>
        <item x="77"/>
        <item x="54"/>
        <item x="7"/>
        <item x="82"/>
        <item x="76"/>
        <item x="20"/>
        <item x="44"/>
        <item x="11"/>
        <item x="1"/>
        <item x="29"/>
        <item x="107"/>
        <item x="110"/>
        <item x="88"/>
        <item x="113"/>
        <item x="94"/>
        <item x="108"/>
        <item x="55"/>
        <item x="60"/>
        <item x="111"/>
        <item x="10"/>
        <item x="0"/>
        <item x="96"/>
        <item x="3"/>
        <item x="35"/>
        <item x="24"/>
        <item x="21"/>
        <item x="68"/>
        <item x="27"/>
        <item x="121"/>
        <item x="67"/>
        <item x="33"/>
        <item x="71"/>
        <item x="13"/>
        <item x="114"/>
        <item x="90"/>
        <item x="41"/>
        <item x="99"/>
        <item x="12"/>
        <item x="84"/>
        <item x="78"/>
        <item x="104"/>
        <item x="25"/>
        <item x="9"/>
        <item x="26"/>
        <item x="19"/>
        <item x="92"/>
        <item x="36"/>
        <item x="48"/>
        <item x="72"/>
        <item x="4"/>
        <item x="117"/>
        <item x="37"/>
        <item x="42"/>
        <item x="58"/>
        <item x="34"/>
        <item x="40"/>
        <item x="59"/>
        <item x="85"/>
        <item x="81"/>
        <item x="120"/>
        <item x="8"/>
        <item x="31"/>
        <item x="74"/>
        <item x="102"/>
        <item x="118"/>
        <item x="28"/>
        <item x="115"/>
        <item x="105"/>
        <item x="101"/>
        <item x="116"/>
        <item x="103"/>
        <item x="106"/>
        <item x="109"/>
        <item x="112"/>
        <item x="119"/>
        <item x="5"/>
        <item x="6"/>
        <item x="14"/>
        <item x="15"/>
        <item x="16"/>
        <item x="17"/>
        <item x="22"/>
        <item x="23"/>
        <item x="30"/>
        <item x="38"/>
        <item x="39"/>
        <item x="43"/>
        <item x="45"/>
        <item x="47"/>
        <item x="49"/>
        <item x="50"/>
        <item x="52"/>
        <item x="53"/>
        <item x="56"/>
        <item x="57"/>
        <item x="61"/>
        <item x="62"/>
        <item x="63"/>
        <item x="69"/>
        <item x="70"/>
        <item x="73"/>
        <item x="75"/>
        <item x="79"/>
        <item x="80"/>
        <item x="83"/>
        <item x="86"/>
        <item x="87"/>
        <item x="89"/>
        <item x="91"/>
        <item x="93"/>
        <item x="95"/>
        <item x="97"/>
        <item x="100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</items>
    </pivotField>
    <pivotField dataField="1" compact="0" defaultSubtotal="0" outline="0" subtotalTop="0" showAll="0">
      <items count="105">
        <item x="2"/>
        <item x="17"/>
        <item x="0"/>
        <item x="104"/>
        <item x="31"/>
        <item x="14"/>
        <item x="22"/>
        <item x="37"/>
        <item x="4"/>
        <item x="36"/>
        <item x="42"/>
        <item x="50"/>
        <item x="33"/>
        <item x="15"/>
        <item x="29"/>
        <item x="32"/>
        <item x="8"/>
        <item x="27"/>
        <item x="71"/>
        <item x="18"/>
        <item x="70"/>
        <item x="83"/>
        <item x="26"/>
        <item x="66"/>
        <item x="9"/>
        <item x="34"/>
        <item x="80"/>
        <item x="54"/>
        <item x="57"/>
        <item x="51"/>
        <item x="84"/>
        <item x="81"/>
        <item x="82"/>
        <item x="79"/>
        <item x="7"/>
        <item x="87"/>
        <item x="44"/>
        <item x="86"/>
        <item x="60"/>
        <item x="47"/>
        <item x="13"/>
        <item x="88"/>
        <item x="10"/>
        <item x="28"/>
        <item x="75"/>
        <item x="19"/>
        <item x="55"/>
        <item x="35"/>
        <item x="40"/>
        <item x="78"/>
        <item x="30"/>
        <item x="58"/>
        <item x="59"/>
        <item x="3"/>
        <item x="5"/>
        <item x="89"/>
        <item x="56"/>
        <item x="16"/>
        <item x="85"/>
        <item x="76"/>
        <item x="6"/>
        <item x="69"/>
        <item x="77"/>
        <item x="1"/>
        <item x="11"/>
        <item x="12"/>
        <item x="20"/>
        <item x="21"/>
        <item x="23"/>
        <item x="24"/>
        <item x="25"/>
        <item x="38"/>
        <item x="39"/>
        <item x="41"/>
        <item x="43"/>
        <item x="45"/>
        <item x="46"/>
        <item x="48"/>
        <item x="49"/>
        <item x="52"/>
        <item x="53"/>
        <item x="61"/>
        <item x="62"/>
        <item x="63"/>
        <item x="64"/>
        <item x="65"/>
        <item x="67"/>
        <item x="68"/>
        <item x="72"/>
        <item x="73"/>
        <item x="7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</items>
    </pivotField>
    <pivotField dataField="1" compact="0" defaultSubtotal="0" outline="0" subtotalTop="0" showAll="0">
      <items count="18">
        <item x="4"/>
        <item x="2"/>
        <item x="1"/>
        <item x="3"/>
        <item x="6"/>
        <item x="0"/>
        <item x="7"/>
        <item x="17"/>
        <item x="11"/>
        <item x="8"/>
        <item x="5"/>
        <item x="12"/>
        <item x="9"/>
        <item x="10"/>
        <item x="13"/>
        <item x="14"/>
        <item x="15"/>
        <item x="16"/>
      </items>
    </pivotField>
    <pivotField dataField="1" compact="0" defaultSubtotal="0" outline="0" subtotalTop="0" showAll="0">
      <items count="416">
        <item x="5"/>
        <item x="201"/>
        <item x="136"/>
        <item x="165"/>
        <item x="81"/>
        <item x="176"/>
        <item x="415"/>
        <item x="164"/>
        <item x="233"/>
        <item x="191"/>
        <item x="258"/>
        <item x="19"/>
        <item x="226"/>
        <item x="166"/>
        <item x="242"/>
        <item x="249"/>
        <item x="0"/>
        <item x="213"/>
        <item x="257"/>
        <item x="22"/>
        <item x="43"/>
        <item x="21"/>
        <item x="14"/>
        <item x="56"/>
        <item x="95"/>
        <item x="125"/>
        <item x="24"/>
        <item x="31"/>
        <item x="80"/>
        <item x="178"/>
        <item x="155"/>
        <item x="61"/>
        <item x="93"/>
        <item x="102"/>
        <item x="76"/>
        <item x="185"/>
        <item x="137"/>
        <item x="50"/>
        <item x="69"/>
        <item x="30"/>
        <item x="113"/>
        <item x="94"/>
        <item x="262"/>
        <item x="227"/>
        <item x="39"/>
        <item x="236"/>
        <item x="229"/>
        <item x="78"/>
        <item x="240"/>
        <item x="127"/>
        <item x="58"/>
        <item x="254"/>
        <item x="160"/>
        <item x="241"/>
        <item x="237"/>
        <item x="100"/>
        <item x="128"/>
        <item x="187"/>
        <item x="170"/>
        <item x="263"/>
        <item x="79"/>
        <item x="264"/>
        <item x="133"/>
        <item x="38"/>
        <item x="29"/>
        <item x="59"/>
        <item x="20"/>
        <item x="144"/>
        <item x="198"/>
        <item x="49"/>
        <item x="203"/>
        <item x="131"/>
        <item x="33"/>
        <item x="154"/>
        <item x="206"/>
        <item x="202"/>
        <item x="71"/>
        <item x="51"/>
        <item x="139"/>
        <item x="141"/>
        <item x="239"/>
        <item x="44"/>
        <item x="75"/>
        <item x="25"/>
        <item x="228"/>
        <item x="217"/>
        <item x="67"/>
        <item x="161"/>
        <item x="220"/>
        <item x="232"/>
        <item x="212"/>
        <item x="222"/>
        <item x="9"/>
        <item x="13"/>
        <item x="88"/>
        <item x="4"/>
        <item x="207"/>
        <item x="10"/>
        <item x="215"/>
        <item x="246"/>
        <item x="68"/>
        <item x="119"/>
        <item x="85"/>
        <item x="216"/>
        <item x="196"/>
        <item x="221"/>
        <item x="219"/>
        <item x="244"/>
        <item x="204"/>
        <item x="177"/>
        <item x="53"/>
        <item x="211"/>
        <item x="214"/>
        <item x="123"/>
        <item x="243"/>
        <item x="247"/>
        <item x="261"/>
        <item x="231"/>
        <item x="252"/>
        <item x="146"/>
        <item x="172"/>
        <item x="259"/>
        <item x="107"/>
        <item x="86"/>
        <item x="248"/>
        <item x="42"/>
        <item x="238"/>
        <item x="250"/>
        <item x="209"/>
        <item x="210"/>
        <item x="192"/>
        <item x="223"/>
        <item x="73"/>
        <item x="89"/>
        <item x="205"/>
        <item x="208"/>
        <item x="218"/>
        <item x="224"/>
        <item x="225"/>
        <item x="230"/>
        <item x="234"/>
        <item x="235"/>
        <item x="245"/>
        <item x="251"/>
        <item x="253"/>
        <item x="255"/>
        <item x="256"/>
        <item x="260"/>
        <item x="265"/>
        <item x="266"/>
        <item x="1"/>
        <item x="2"/>
        <item x="3"/>
        <item x="6"/>
        <item x="7"/>
        <item x="8"/>
        <item x="11"/>
        <item x="12"/>
        <item x="15"/>
        <item x="16"/>
        <item x="17"/>
        <item x="18"/>
        <item x="23"/>
        <item x="26"/>
        <item x="27"/>
        <item x="28"/>
        <item x="32"/>
        <item x="34"/>
        <item x="35"/>
        <item x="36"/>
        <item x="37"/>
        <item x="40"/>
        <item x="41"/>
        <item x="45"/>
        <item x="46"/>
        <item x="47"/>
        <item x="48"/>
        <item x="52"/>
        <item x="54"/>
        <item x="55"/>
        <item x="57"/>
        <item x="60"/>
        <item x="62"/>
        <item x="63"/>
        <item x="64"/>
        <item x="65"/>
        <item x="66"/>
        <item x="70"/>
        <item x="72"/>
        <item x="74"/>
        <item x="77"/>
        <item x="82"/>
        <item x="83"/>
        <item x="84"/>
        <item x="87"/>
        <item x="90"/>
        <item x="91"/>
        <item x="92"/>
        <item x="96"/>
        <item x="97"/>
        <item x="98"/>
        <item x="99"/>
        <item x="101"/>
        <item x="103"/>
        <item x="104"/>
        <item x="105"/>
        <item x="106"/>
        <item x="108"/>
        <item x="109"/>
        <item x="110"/>
        <item x="111"/>
        <item x="112"/>
        <item x="114"/>
        <item x="115"/>
        <item x="116"/>
        <item x="117"/>
        <item x="118"/>
        <item x="120"/>
        <item x="121"/>
        <item x="122"/>
        <item x="124"/>
        <item x="126"/>
        <item x="129"/>
        <item x="130"/>
        <item x="132"/>
        <item x="134"/>
        <item x="135"/>
        <item x="138"/>
        <item x="140"/>
        <item x="142"/>
        <item x="143"/>
        <item x="145"/>
        <item x="147"/>
        <item x="148"/>
        <item x="149"/>
        <item x="150"/>
        <item x="151"/>
        <item x="152"/>
        <item x="153"/>
        <item x="156"/>
        <item x="157"/>
        <item x="158"/>
        <item x="159"/>
        <item x="162"/>
        <item x="163"/>
        <item x="167"/>
        <item x="168"/>
        <item x="169"/>
        <item x="171"/>
        <item x="173"/>
        <item x="174"/>
        <item x="175"/>
        <item x="179"/>
        <item x="180"/>
        <item x="181"/>
        <item x="182"/>
        <item x="183"/>
        <item x="184"/>
        <item x="186"/>
        <item x="188"/>
        <item x="189"/>
        <item x="190"/>
        <item x="193"/>
        <item x="194"/>
        <item x="195"/>
        <item x="197"/>
        <item x="199"/>
        <item x="200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</items>
    </pivotField>
    <pivotField compact="0" defaultSubtotal="0" outline="0" subtotalTop="0" showAll="0">
      <items count="502">
        <item x="5"/>
        <item x="501"/>
        <item x="328"/>
        <item x="251"/>
        <item x="259"/>
        <item x="304"/>
        <item x="285"/>
        <item x="250"/>
        <item x="260"/>
        <item x="75"/>
        <item x="258"/>
        <item x="218"/>
        <item x="312"/>
        <item x="205"/>
        <item x="282"/>
        <item x="255"/>
        <item x="81"/>
        <item x="239"/>
        <item x="104"/>
        <item x="252"/>
        <item x="174"/>
        <item x="62"/>
        <item x="295"/>
        <item x="168"/>
        <item x="248"/>
        <item x="261"/>
        <item x="269"/>
        <item x="224"/>
        <item x="106"/>
        <item x="286"/>
        <item x="330"/>
        <item x="68"/>
        <item x="28"/>
        <item x="244"/>
        <item x="179"/>
        <item x="256"/>
        <item x="298"/>
        <item x="281"/>
        <item x="74"/>
        <item x="32"/>
        <item x="15"/>
        <item x="11"/>
        <item x="262"/>
        <item x="237"/>
        <item x="313"/>
        <item x="268"/>
        <item x="145"/>
        <item x="296"/>
        <item x="319"/>
        <item x="190"/>
        <item x="216"/>
        <item x="292"/>
        <item x="173"/>
        <item x="271"/>
        <item x="151"/>
        <item x="210"/>
        <item x="29"/>
        <item x="236"/>
        <item x="307"/>
        <item x="333"/>
        <item x="264"/>
        <item x="38"/>
        <item x="215"/>
        <item x="16"/>
        <item x="48"/>
        <item x="60"/>
        <item x="219"/>
        <item x="36"/>
        <item x="247"/>
        <item x="308"/>
        <item x="116"/>
        <item x="112"/>
        <item x="283"/>
        <item x="302"/>
        <item x="235"/>
        <item x="82"/>
        <item x="10"/>
        <item x="301"/>
        <item x="162"/>
        <item x="189"/>
        <item x="245"/>
        <item x="317"/>
        <item x="334"/>
        <item x="288"/>
        <item x="213"/>
        <item x="276"/>
        <item x="238"/>
        <item x="203"/>
        <item x="299"/>
        <item x="270"/>
        <item x="329"/>
        <item x="326"/>
        <item x="278"/>
        <item x="291"/>
        <item x="18"/>
        <item x="53"/>
        <item x="273"/>
        <item x="331"/>
        <item x="200"/>
        <item x="212"/>
        <item x="310"/>
        <item x="207"/>
        <item x="157"/>
        <item x="58"/>
        <item x="311"/>
        <item x="30"/>
        <item x="289"/>
        <item x="253"/>
        <item x="22"/>
        <item x="246"/>
        <item x="88"/>
        <item x="318"/>
        <item x="227"/>
        <item x="300"/>
        <item x="242"/>
        <item x="332"/>
        <item x="131"/>
        <item x="51"/>
        <item x="136"/>
        <item x="226"/>
        <item x="324"/>
        <item x="231"/>
        <item x="287"/>
        <item x="325"/>
        <item x="80"/>
        <item x="141"/>
        <item x="39"/>
        <item x="297"/>
        <item x="232"/>
        <item x="266"/>
        <item x="99"/>
        <item x="327"/>
        <item x="275"/>
        <item x="243"/>
        <item x="305"/>
        <item x="316"/>
        <item x="309"/>
        <item x="56"/>
        <item x="294"/>
        <item x="98"/>
        <item x="322"/>
        <item x="37"/>
        <item x="323"/>
        <item x="254"/>
        <item x="64"/>
        <item x="257"/>
        <item x="204"/>
        <item x="196"/>
        <item x="193"/>
        <item x="96"/>
        <item x="211"/>
        <item x="280"/>
        <item x="306"/>
        <item x="284"/>
        <item x="241"/>
        <item x="263"/>
        <item x="50"/>
        <item x="274"/>
        <item x="314"/>
        <item x="21"/>
        <item x="290"/>
        <item x="272"/>
        <item x="303"/>
        <item x="277"/>
        <item x="267"/>
        <item x="101"/>
        <item x="234"/>
        <item x="240"/>
        <item x="249"/>
        <item x="265"/>
        <item x="279"/>
        <item x="293"/>
        <item x="315"/>
        <item x="320"/>
        <item x="321"/>
        <item x="0"/>
        <item x="1"/>
        <item x="2"/>
        <item x="3"/>
        <item x="4"/>
        <item x="6"/>
        <item x="7"/>
        <item x="8"/>
        <item x="9"/>
        <item x="12"/>
        <item x="13"/>
        <item x="14"/>
        <item x="17"/>
        <item x="19"/>
        <item x="20"/>
        <item x="23"/>
        <item x="24"/>
        <item x="25"/>
        <item x="26"/>
        <item x="27"/>
        <item x="31"/>
        <item x="33"/>
        <item x="34"/>
        <item x="35"/>
        <item x="40"/>
        <item x="41"/>
        <item x="42"/>
        <item x="43"/>
        <item x="44"/>
        <item x="45"/>
        <item x="46"/>
        <item x="47"/>
        <item x="49"/>
        <item x="52"/>
        <item x="54"/>
        <item x="55"/>
        <item x="57"/>
        <item x="59"/>
        <item x="61"/>
        <item x="63"/>
        <item x="65"/>
        <item x="66"/>
        <item x="67"/>
        <item x="69"/>
        <item x="70"/>
        <item x="71"/>
        <item x="72"/>
        <item x="73"/>
        <item x="76"/>
        <item x="77"/>
        <item x="78"/>
        <item x="79"/>
        <item x="83"/>
        <item x="84"/>
        <item x="85"/>
        <item x="86"/>
        <item x="87"/>
        <item x="89"/>
        <item x="90"/>
        <item x="91"/>
        <item x="92"/>
        <item x="93"/>
        <item x="94"/>
        <item x="95"/>
        <item x="97"/>
        <item x="100"/>
        <item x="102"/>
        <item x="103"/>
        <item x="105"/>
        <item x="107"/>
        <item x="108"/>
        <item x="109"/>
        <item x="110"/>
        <item x="111"/>
        <item x="113"/>
        <item x="114"/>
        <item x="115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2"/>
        <item x="133"/>
        <item x="134"/>
        <item x="135"/>
        <item x="137"/>
        <item x="138"/>
        <item x="139"/>
        <item x="140"/>
        <item x="142"/>
        <item x="143"/>
        <item x="144"/>
        <item x="146"/>
        <item x="147"/>
        <item x="148"/>
        <item x="149"/>
        <item x="150"/>
        <item x="152"/>
        <item x="153"/>
        <item x="154"/>
        <item x="155"/>
        <item x="156"/>
        <item x="158"/>
        <item x="159"/>
        <item x="160"/>
        <item x="161"/>
        <item x="163"/>
        <item x="164"/>
        <item x="165"/>
        <item x="166"/>
        <item x="167"/>
        <item x="169"/>
        <item x="170"/>
        <item x="171"/>
        <item x="172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91"/>
        <item x="192"/>
        <item x="194"/>
        <item x="195"/>
        <item x="197"/>
        <item x="198"/>
        <item x="199"/>
        <item x="201"/>
        <item x="202"/>
        <item x="206"/>
        <item x="208"/>
        <item x="209"/>
        <item x="214"/>
        <item x="217"/>
        <item x="220"/>
        <item x="221"/>
        <item x="222"/>
        <item x="223"/>
        <item x="225"/>
        <item x="228"/>
        <item x="229"/>
        <item x="230"/>
        <item x="233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</items>
    </pivotField>
    <pivotField compact="0" defaultSubtotal="0" outline="0" subtotalTop="0" showAll="0">
      <items count="5">
        <item x="2"/>
        <item x="0"/>
        <item x="1"/>
        <item x="4"/>
        <item x="3"/>
      </items>
    </pivotField>
    <pivotField compact="0" defaultSubtotal="0" outline="0" subtotalTop="0" numFmtId="10" showAll="0">
      <items count="17">
        <item x="0"/>
        <item x="16"/>
        <item x="5"/>
        <item x="3"/>
        <item x="4"/>
        <item x="6"/>
        <item x="1"/>
        <item x="2"/>
        <item x="7"/>
        <item x="8"/>
        <item x="9"/>
        <item x="10"/>
        <item x="11"/>
        <item x="12"/>
        <item x="13"/>
        <item x="14"/>
        <item x="15"/>
      </items>
    </pivotField>
    <pivotField compact="0" defaultSubtotal="0" outline="0" subtotalTop="0" showAll="0">
      <items count="39">
        <item x="2"/>
        <item x="0"/>
        <item x="13"/>
        <item x="7"/>
        <item x="11"/>
        <item x="10"/>
        <item x="21"/>
        <item x="38"/>
        <item x="1"/>
        <item x="18"/>
        <item x="3"/>
        <item x="20"/>
        <item x="27"/>
        <item x="9"/>
        <item x="12"/>
        <item x="6"/>
        <item x="8"/>
        <item x="25"/>
        <item x="28"/>
        <item x="4"/>
        <item x="19"/>
        <item x="16"/>
        <item x="5"/>
        <item x="23"/>
        <item x="29"/>
        <item x="14"/>
        <item x="15"/>
        <item x="17"/>
        <item x="22"/>
        <item x="24"/>
        <item x="26"/>
        <item x="30"/>
        <item x="31"/>
        <item x="32"/>
        <item x="33"/>
        <item x="34"/>
        <item x="35"/>
        <item x="36"/>
        <item x="37"/>
      </items>
    </pivotField>
    <pivotField compact="0" defaultSubtotal="0" outline="0" subtotalTop="0" showAll="0">
      <items count="42">
        <item x="1"/>
        <item x="3"/>
        <item x="17"/>
        <item x="0"/>
        <item x="11"/>
        <item x="10"/>
        <item x="41"/>
        <item x="16"/>
        <item x="2"/>
        <item x="8"/>
        <item x="14"/>
        <item x="15"/>
        <item x="4"/>
        <item x="7"/>
        <item x="9"/>
        <item x="22"/>
        <item x="23"/>
        <item x="20"/>
        <item x="21"/>
        <item x="5"/>
        <item x="6"/>
        <item x="12"/>
        <item x="13"/>
        <item x="18"/>
        <item x="19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axis="axisRow" compact="0" defaultSubtotal="0" outline="0" subtotalTop="0" showAll="0">
      <items count="51">
        <item x="15"/>
        <item x="19"/>
        <item x="30"/>
        <item x="7"/>
        <item x="25"/>
        <item x="24"/>
        <item x="3"/>
        <item x="21"/>
        <item x="28"/>
        <item x="20"/>
        <item x="23"/>
        <item x="31"/>
        <item x="11"/>
        <item x="13"/>
        <item x="26"/>
        <item x="16"/>
        <item x="5"/>
        <item x="6"/>
        <item x="12"/>
        <item x="1"/>
        <item x="8"/>
        <item x="29"/>
        <item x="0"/>
        <item x="17"/>
        <item x="27"/>
        <item x="18"/>
        <item x="22"/>
        <item x="50"/>
        <item x="2"/>
        <item x="4"/>
        <item x="9"/>
        <item x="10"/>
        <item x="14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</items>
    </pivotField>
    <pivotField axis="axisRow" compact="0" defaultSubtotal="0" outline="0" subtotalTop="0" showAll="0">
      <items count="51">
        <item x="12"/>
        <item x="13"/>
        <item x="15"/>
        <item x="16"/>
        <item x="14"/>
        <item x="8"/>
        <item x="2"/>
        <item x="11"/>
        <item x="9"/>
        <item x="10"/>
        <item x="26"/>
        <item x="22"/>
        <item x="24"/>
        <item x="23"/>
        <item x="25"/>
        <item x="31"/>
        <item x="29"/>
        <item x="28"/>
        <item x="30"/>
        <item x="27"/>
        <item x="17"/>
        <item x="18"/>
        <item x="21"/>
        <item x="35"/>
        <item x="34"/>
        <item x="32"/>
        <item x="33"/>
        <item x="19"/>
        <item x="20"/>
        <item x="5"/>
        <item x="6"/>
        <item x="0"/>
        <item x="1"/>
        <item x="3"/>
        <item x="7"/>
        <item x="4"/>
        <item x="50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</items>
    </pivotField>
    <pivotField dataField="1" dragToCol="0" dragToPage="0" dragToRow="0" compact="0" defaultSubtotal="0" outline="0" subtotalTop="0" showAll="0"/>
    <pivotField dataField="1" dragToCol="0" dragToPage="0" dragToRow="0" compact="0" defaultSubtotal="0" outline="0" subtotalTop="0" showAll="0"/>
    <pivotField dataField="1" dragToCol="0" dragToPage="0" dragToRow="0" compact="0" defaultSubtotal="0" outline="0" subtotalTop="0" showAll="0"/>
    <pivotField dragToCol="0" dragToPage="0" dragToRow="0" compact="0" defaultSubtotal="0" outline="0" subtotalTop="0" showAll="0"/>
    <pivotField dragToCol="0" dragToPage="0" dragToRow="0" compact="0" defaultSubtotal="0" outline="0" subtotalTop="0" showAll="0"/>
    <pivotField dataField="1" dragToCol="0" dragToPage="0" dragToRow="0" compact="0" defaultSubtotal="0" outline="0" subtotalTop="0" showAll="0"/>
    <pivotField dragToCol="0" dragToPage="0" dragToRow="0" compact="0" defaultSubtotal="0" outline="0" subtotalTop="0" showAll="0"/>
    <pivotField dataField="1" dragToCol="0" dragToPage="0" dragToRow="0" compact="0" defaultSubtotal="0" outline="0" subtotalTop="0" showAll="0"/>
  </pivotFields>
  <rowFields count="2">
    <field x="27"/>
    <field x="28"/>
  </rowFields>
  <rowItems count="42">
    <i>
      <x/>
      <x v="2"/>
    </i>
    <i>
      <x v="1"/>
      <x v="27"/>
    </i>
    <i>
      <x v="2"/>
      <x v="18"/>
    </i>
    <i>
      <x v="3"/>
      <x v="34"/>
    </i>
    <i>
      <x v="4"/>
      <x v="14"/>
    </i>
    <i>
      <x v="5"/>
      <x v="12"/>
    </i>
    <i>
      <x v="6"/>
      <x v="33"/>
    </i>
    <i>
      <x v="7"/>
      <x v="22"/>
    </i>
    <i>
      <x v="8"/>
      <x v="17"/>
    </i>
    <i>
      <x v="9"/>
      <x v="28"/>
    </i>
    <i>
      <x v="11"/>
      <x v="15"/>
    </i>
    <i>
      <x v="12"/>
      <x v="7"/>
    </i>
    <i>
      <x v="14"/>
      <x v="10"/>
    </i>
    <i>
      <x v="15"/>
      <x v="3"/>
    </i>
    <i>
      <x v="17"/>
      <x v="30"/>
    </i>
    <i>
      <x v="18"/>
      <x/>
    </i>
    <i>
      <x v="19"/>
      <x v="32"/>
    </i>
    <i>
      <x v="21"/>
      <x v="16"/>
    </i>
    <i>
      <x v="22"/>
      <x v="31"/>
    </i>
    <i>
      <x v="23"/>
      <x v="20"/>
    </i>
    <i>
      <x v="24"/>
      <x v="19"/>
    </i>
    <i>
      <x v="26"/>
      <x v="11"/>
    </i>
    <i>
      <x v="28"/>
      <x v="6"/>
    </i>
    <i>
      <x v="33"/>
      <x v="25"/>
    </i>
    <i>
      <x v="34"/>
      <x v="26"/>
    </i>
    <i>
      <x v="35"/>
      <x v="24"/>
    </i>
    <i>
      <x v="36"/>
      <x v="23"/>
    </i>
    <i>
      <x v="37"/>
      <x v="37"/>
    </i>
    <i>
      <x v="38"/>
      <x v="38"/>
    </i>
    <i>
      <x v="39"/>
      <x v="39"/>
    </i>
    <i>
      <x v="40"/>
      <x v="40"/>
    </i>
    <i>
      <x v="41"/>
      <x v="41"/>
    </i>
    <i>
      <x v="42"/>
      <x v="42"/>
    </i>
    <i>
      <x v="43"/>
      <x v="43"/>
    </i>
    <i>
      <x v="44"/>
      <x v="44"/>
    </i>
    <i>
      <x v="45"/>
      <x v="45"/>
    </i>
    <i>
      <x v="46"/>
      <x v="46"/>
    </i>
    <i>
      <x v="47"/>
      <x v="47"/>
    </i>
    <i>
      <x v="48"/>
      <x v="48"/>
    </i>
    <i>
      <x v="49"/>
      <x v="49"/>
    </i>
    <i>
      <x v="50"/>
      <x v="50"/>
    </i>
    <i t="grand">
      <x/>
    </i>
  </rowItems>
  <colFields count="1">
    <field x="-2"/>
  </colFields>
  <col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colItems>
  <pageFields count="1">
    <pageField fld="0"/>
  </pageFields>
  <dataFields count="14">
    <dataField name=" 消费" fld="10" baseField="0" baseItem="0"/>
    <dataField name=" 展现量" fld="11" baseField="0" baseItem="0"/>
    <dataField name=" 点击量" fld="12" baseField="0" baseItem="0"/>
    <dataField name="  点击率" fld="29" baseField="0" baseItem="0"/>
    <dataField name=" 点击成本" fld="30" baseField="0" baseItem="0"/>
    <dataField name=" 千展费用" fld="31" baseField="0" baseItem="0"/>
    <dataField name=" 点赞" fld="16" baseField="0" baseItem="0"/>
    <dataField name=" 评论" fld="17" baseField="0" baseItem="0"/>
    <dataField name=" 收藏" fld="18" baseField="0" baseItem="0"/>
    <dataField name=" 关注" fld="19" baseField="0" baseItem="0"/>
    <dataField name=" 分享" fld="20" baseField="0" baseItem="0"/>
    <dataField name=" 互动量" fld="21" baseField="0" baseItem="0"/>
    <dataField name=" 互动成本" fld="34" baseField="0" baseItem="0"/>
    <dataField name=" 互动率" fld="36" baseField="0" baseItem="0"/>
  </dataFields>
  <formats count="121">
    <format dxfId="18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8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82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8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84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8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8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8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8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89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90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91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9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93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94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95">
      <pivotArea type="all" dataOnly="0" outline="0" fieldPosition="0"/>
    </format>
    <format dxfId="196">
      <pivotArea type="all" dataOnly="0" outline="0" fieldPosition="0"/>
    </format>
    <format dxfId="197">
      <pivotArea type="all" dataOnly="0" outline="0" fieldPosition="0"/>
    </format>
    <format dxfId="198">
      <pivotArea type="all" dataOnly="0" outline="0" fieldPosition="0"/>
    </format>
    <format dxfId="199">
      <pivotArea type="all" dataOnly="0" outline="0" fieldPosition="0"/>
    </format>
    <format dxfId="200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01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02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03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04">
      <pivotArea field="0" type="button" dataOnly="0" labelOnly="1" outline="0" fieldPosition="0"/>
    </format>
    <format dxfId="205">
      <pivotArea dataOnly="0" labelOnly="1" fieldPosition="0">
        <references count="1">
          <reference field="4294967294" count="1">
            <x v="0"/>
          </reference>
        </references>
      </pivotArea>
    </format>
    <format dxfId="206">
      <pivotArea dataOnly="0" labelOnly="1" fieldPosition="0">
        <references count="1">
          <reference field="4294967294" count="1">
            <x v="1"/>
          </reference>
        </references>
      </pivotArea>
    </format>
    <format dxfId="207">
      <pivotArea dataOnly="0" labelOnly="1" fieldPosition="0">
        <references count="1">
          <reference field="4294967294" count="1">
            <x v="2"/>
          </reference>
        </references>
      </pivotArea>
    </format>
    <format dxfId="208">
      <pivotArea dataOnly="0" labelOnly="1" fieldPosition="0">
        <references count="1">
          <reference field="4294967294" count="1">
            <x v="3"/>
          </reference>
        </references>
      </pivotArea>
    </format>
    <format dxfId="209">
      <pivotArea dataOnly="0" labelOnly="1" fieldPosition="0">
        <references count="1">
          <reference field="4294967294" count="1">
            <x v="4"/>
          </reference>
        </references>
      </pivotArea>
    </format>
    <format dxfId="210">
      <pivotArea dataOnly="0" labelOnly="1" fieldPosition="0">
        <references count="1">
          <reference field="4294967294" count="1">
            <x v="5"/>
          </reference>
        </references>
      </pivotArea>
    </format>
    <format dxfId="211">
      <pivotArea dataOnly="0" labelOnly="1" fieldPosition="0">
        <references count="1">
          <reference field="4294967294" count="1">
            <x v="6"/>
          </reference>
        </references>
      </pivotArea>
    </format>
    <format dxfId="212">
      <pivotArea dataOnly="0" labelOnly="1" fieldPosition="0">
        <references count="1">
          <reference field="4294967294" count="1">
            <x v="7"/>
          </reference>
        </references>
      </pivotArea>
    </format>
    <format dxfId="213">
      <pivotArea dataOnly="0" labelOnly="1" fieldPosition="0">
        <references count="1">
          <reference field="4294967294" count="1">
            <x v="8"/>
          </reference>
        </references>
      </pivotArea>
    </format>
    <format dxfId="214">
      <pivotArea dataOnly="0" labelOnly="1" fieldPosition="0">
        <references count="1">
          <reference field="4294967294" count="1">
            <x v="9"/>
          </reference>
        </references>
      </pivotArea>
    </format>
    <format dxfId="215">
      <pivotArea dataOnly="0" labelOnly="1" fieldPosition="0">
        <references count="1">
          <reference field="4294967294" count="1">
            <x v="10"/>
          </reference>
        </references>
      </pivotArea>
    </format>
    <format dxfId="216">
      <pivotArea dataOnly="0" labelOnly="1" fieldPosition="0">
        <references count="1">
          <reference field="4294967294" count="1">
            <x v="11"/>
          </reference>
        </references>
      </pivotArea>
    </format>
    <format dxfId="217">
      <pivotArea dataOnly="0" labelOnly="1" fieldPosition="0">
        <references count="1">
          <reference field="4294967294" count="1">
            <x v="12"/>
          </reference>
        </references>
      </pivotArea>
    </format>
    <format dxfId="218">
      <pivotArea dataOnly="0" labelOnly="1" grandRow="1" fieldPosition="0"/>
    </format>
    <format dxfId="219">
      <pivotArea grandRow="1" collapsedLevelsAreSubtotals="1" fieldPosition="0"/>
    </format>
    <format dxfId="220">
      <pivotArea dataOnly="0" labelOnly="1" fieldPosition="0">
        <references count="1">
          <reference field="4294967294" count="1">
            <x v="3"/>
          </reference>
        </references>
      </pivotArea>
    </format>
    <format dxfId="22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22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223">
      <pivotArea dataOnly="0" labelOnly="1" grandRow="1" fieldPosition="0"/>
    </format>
    <format dxfId="224">
      <pivotArea grandRow="1" collapsedLevelsAreSubtotals="1" fieldPosition="0"/>
    </format>
    <format dxfId="225">
      <pivotArea dataOnly="0" labelOnly="1" grandRow="1" fieldPosition="0"/>
    </format>
    <format dxfId="226">
      <pivotArea grandRow="1" collapsedLevelsAreSubtotals="1" fieldPosition="0"/>
    </format>
    <format dxfId="227">
      <pivotArea dataOnly="0" labelOnly="1" fieldPosition="0">
        <references count="1">
          <reference field="0" count="1">
            <x v="48"/>
          </reference>
        </references>
      </pivotArea>
    </format>
    <format dxfId="228">
      <pivotArea collapsedLevelsAreSubtotals="1" fieldPosition="0">
        <references count="1">
          <reference field="0" count="1" selected="0">
            <x v="48"/>
          </reference>
        </references>
      </pivotArea>
    </format>
    <format dxfId="229">
      <pivotArea dataOnly="0" labelOnly="1" fieldPosition="0">
        <references count="1">
          <reference field="4294967294" count="1">
            <x v="3"/>
          </reference>
        </references>
      </pivotArea>
    </format>
    <format dxfId="23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31">
      <pivotArea dataOnly="0" labelOnly="1" grandRow="1" fieldPosition="0"/>
    </format>
    <format dxfId="232">
      <pivotArea grandRow="1" collapsedLevelsAreSubtotals="1" fieldPosition="0"/>
    </format>
    <format dxfId="233">
      <pivotArea type="all" dataOnly="0" outline="0" fieldPosition="0"/>
    </format>
    <format dxfId="234">
      <pivotArea field="0" type="button" dataOnly="0" labelOnly="1" outline="0" fieldPosition="0"/>
    </format>
    <format dxfId="235">
      <pivotArea dataOnly="0" labelOnly="1" fieldPosition="0">
        <references count="1">
          <reference field="4294967294" count="1">
            <x v="0"/>
          </reference>
        </references>
      </pivotArea>
    </format>
    <format dxfId="236">
      <pivotArea dataOnly="0" labelOnly="1" fieldPosition="0">
        <references count="1">
          <reference field="4294967294" count="1">
            <x v="1"/>
          </reference>
        </references>
      </pivotArea>
    </format>
    <format dxfId="237">
      <pivotArea dataOnly="0" labelOnly="1" fieldPosition="0">
        <references count="1">
          <reference field="4294967294" count="1">
            <x v="2"/>
          </reference>
        </references>
      </pivotArea>
    </format>
    <format dxfId="238">
      <pivotArea dataOnly="0" labelOnly="1" fieldPosition="0">
        <references count="1">
          <reference field="4294967294" count="1">
            <x v="3"/>
          </reference>
        </references>
      </pivotArea>
    </format>
    <format dxfId="239">
      <pivotArea dataOnly="0" labelOnly="1" fieldPosition="0">
        <references count="1">
          <reference field="4294967294" count="1">
            <x v="4"/>
          </reference>
        </references>
      </pivotArea>
    </format>
    <format dxfId="240">
      <pivotArea dataOnly="0" labelOnly="1" fieldPosition="0">
        <references count="1">
          <reference field="4294967294" count="1">
            <x v="5"/>
          </reference>
        </references>
      </pivotArea>
    </format>
    <format dxfId="241">
      <pivotArea dataOnly="0" labelOnly="1" fieldPosition="0">
        <references count="1">
          <reference field="4294967294" count="1">
            <x v="6"/>
          </reference>
        </references>
      </pivotArea>
    </format>
    <format dxfId="242">
      <pivotArea dataOnly="0" labelOnly="1" fieldPosition="0">
        <references count="1">
          <reference field="4294967294" count="1">
            <x v="7"/>
          </reference>
        </references>
      </pivotArea>
    </format>
    <format dxfId="243">
      <pivotArea dataOnly="0" labelOnly="1" fieldPosition="0">
        <references count="1">
          <reference field="4294967294" count="1">
            <x v="8"/>
          </reference>
        </references>
      </pivotArea>
    </format>
    <format dxfId="244">
      <pivotArea dataOnly="0" labelOnly="1" fieldPosition="0">
        <references count="1">
          <reference field="4294967294" count="1">
            <x v="9"/>
          </reference>
        </references>
      </pivotArea>
    </format>
    <format dxfId="245">
      <pivotArea dataOnly="0" labelOnly="1" fieldPosition="0">
        <references count="1">
          <reference field="4294967294" count="1">
            <x v="10"/>
          </reference>
        </references>
      </pivotArea>
    </format>
    <format dxfId="246">
      <pivotArea dataOnly="0" labelOnly="1" fieldPosition="0">
        <references count="1">
          <reference field="4294967294" count="1">
            <x v="11"/>
          </reference>
        </references>
      </pivotArea>
    </format>
    <format dxfId="247">
      <pivotArea dataOnly="0" labelOnly="1" fieldPosition="0">
        <references count="1">
          <reference field="4294967294" count="1">
            <x v="12"/>
          </reference>
        </references>
      </pivotArea>
    </format>
    <format dxfId="248">
      <pivotArea dataOnly="0" labelOnly="1" fieldPosition="0">
        <references count="1">
          <reference field="4294967294" count="1">
            <x v="3"/>
          </reference>
        </references>
      </pivotArea>
    </format>
    <format dxfId="249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50">
      <pivotArea dataOnly="0" labelOnly="1" fieldPosition="0">
        <references count="1">
          <reference field="4294967294" count="1">
            <x v="7"/>
          </reference>
        </references>
      </pivotArea>
    </format>
    <format dxfId="251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252">
      <pivotArea field="7" type="button" dataOnly="0" labelOnly="1" outline="0" fieldPosition="0"/>
    </format>
    <format dxfId="253">
      <pivotArea field="3" type="button" dataOnly="0" labelOnly="1" outline="0" fieldPosition="0"/>
    </format>
    <format dxfId="254">
      <pivotArea dataOnly="0" labelOnly="1" fieldPosition="0">
        <references count="1">
          <reference field="4294967294" count="1">
            <x v="12"/>
          </reference>
        </references>
      </pivotArea>
    </format>
    <format dxfId="255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56">
      <pivotArea type="all" dataOnly="0" outline="0" fieldPosition="0"/>
    </format>
    <format dxfId="257">
      <pivotArea type="all" dataOnly="0" outline="0" fieldPosition="0"/>
    </format>
    <format dxfId="258">
      <pivotArea field="0" type="button" dataOnly="0" labelOnly="1" outline="0" fieldPosition="0"/>
    </format>
    <format dxfId="259">
      <pivotArea field="3" type="button" dataOnly="0" labelOnly="1" outline="0" fieldPosition="0"/>
    </format>
    <format dxfId="260">
      <pivotArea dataOnly="0" labelOnly="1" fieldPosition="0">
        <references count="1">
          <reference field="4294967294" count="1">
            <x v="0"/>
          </reference>
        </references>
      </pivotArea>
    </format>
    <format dxfId="261">
      <pivotArea dataOnly="0" labelOnly="1" fieldPosition="0">
        <references count="1">
          <reference field="4294967294" count="1">
            <x v="1"/>
          </reference>
        </references>
      </pivotArea>
    </format>
    <format dxfId="262">
      <pivotArea dataOnly="0" labelOnly="1" fieldPosition="0">
        <references count="1">
          <reference field="4294967294" count="1">
            <x v="2"/>
          </reference>
        </references>
      </pivotArea>
    </format>
    <format dxfId="263">
      <pivotArea dataOnly="0" labelOnly="1" fieldPosition="0">
        <references count="1">
          <reference field="4294967294" count="1">
            <x v="3"/>
          </reference>
        </references>
      </pivotArea>
    </format>
    <format dxfId="264">
      <pivotArea dataOnly="0" labelOnly="1" fieldPosition="0">
        <references count="1">
          <reference field="4294967294" count="1">
            <x v="4"/>
          </reference>
        </references>
      </pivotArea>
    </format>
    <format dxfId="265">
      <pivotArea dataOnly="0" labelOnly="1" fieldPosition="0">
        <references count="1">
          <reference field="4294967294" count="1">
            <x v="5"/>
          </reference>
        </references>
      </pivotArea>
    </format>
    <format dxfId="266">
      <pivotArea dataOnly="0" labelOnly="1" fieldPosition="0">
        <references count="1">
          <reference field="4294967294" count="1">
            <x v="6"/>
          </reference>
        </references>
      </pivotArea>
    </format>
    <format dxfId="267">
      <pivotArea dataOnly="0" labelOnly="1" fieldPosition="0">
        <references count="1">
          <reference field="4294967294" count="1">
            <x v="7"/>
          </reference>
        </references>
      </pivotArea>
    </format>
    <format dxfId="268">
      <pivotArea dataOnly="0" labelOnly="1" fieldPosition="0">
        <references count="1">
          <reference field="4294967294" count="1">
            <x v="8"/>
          </reference>
        </references>
      </pivotArea>
    </format>
    <format dxfId="269">
      <pivotArea dataOnly="0" labelOnly="1" fieldPosition="0">
        <references count="1">
          <reference field="4294967294" count="1">
            <x v="9"/>
          </reference>
        </references>
      </pivotArea>
    </format>
    <format dxfId="270">
      <pivotArea dataOnly="0" labelOnly="1" fieldPosition="0">
        <references count="1">
          <reference field="4294967294" count="1">
            <x v="10"/>
          </reference>
        </references>
      </pivotArea>
    </format>
    <format dxfId="271">
      <pivotArea dataOnly="0" labelOnly="1" fieldPosition="0">
        <references count="1">
          <reference field="4294967294" count="1">
            <x v="11"/>
          </reference>
        </references>
      </pivotArea>
    </format>
    <format dxfId="272">
      <pivotArea dataOnly="0" labelOnly="1" fieldPosition="0">
        <references count="1">
          <reference field="4294967294" count="1">
            <x v="12"/>
          </reference>
        </references>
      </pivotArea>
    </format>
    <format dxfId="273">
      <pivotArea type="all" dataOnly="0" outline="0" fieldPosition="0"/>
    </format>
    <format dxfId="274">
      <pivotArea type="all" dataOnly="0" outline="0" fieldPosition="0"/>
    </format>
    <format dxfId="275">
      <pivotArea field="27" type="button" dataOnly="0" labelOnly="1" outline="0" fieldPosition="0"/>
    </format>
    <format dxfId="276">
      <pivotArea dataOnly="0" labelOnly="1" fieldPosition="0">
        <references count="1">
          <reference field="4294967294" count="1">
            <x v="13"/>
          </reference>
        </references>
      </pivotArea>
    </format>
    <format dxfId="277">
      <pivotArea collapsedLevelsAreSubtotals="1" fieldPosition="0">
        <references count="1">
          <reference field="4294967294" count="1" selected="0">
            <x v="13"/>
          </reference>
        </references>
      </pivotArea>
    </format>
    <format dxfId="278">
      <pivotArea dataOnly="0" labelOnly="1" fieldPosition="0">
        <references count="1">
          <reference field="4294967294" count="1">
            <x v="13"/>
          </reference>
        </references>
      </pivotArea>
    </format>
    <format dxfId="279">
      <pivotArea collapsedLevelsAreSubtotals="1" fieldPosition="0">
        <references count="1">
          <reference field="4294967294" count="1" selected="0">
            <x v="13"/>
          </reference>
        </references>
      </pivotArea>
    </format>
    <format dxfId="280">
      <pivotArea field="0" type="button" dataOnly="0" labelOnly="1" outline="0" fieldPosition="0"/>
    </format>
    <format dxfId="281">
      <pivotArea field="3" type="button" dataOnly="0" labelOnly="1" outline="0" fieldPosition="0"/>
    </format>
    <format dxfId="282">
      <pivotArea field="27" type="button" dataOnly="0" labelOnly="1" outline="0" fieldPosition="0"/>
    </format>
    <format dxfId="283">
      <pivotArea dataOnly="0" labelOnly="1" fieldPosition="0">
        <references count="1">
          <reference field="4294967294" count="1">
            <x v="0"/>
          </reference>
        </references>
      </pivotArea>
    </format>
    <format dxfId="284">
      <pivotArea dataOnly="0" labelOnly="1" fieldPosition="0">
        <references count="1">
          <reference field="4294967294" count="1">
            <x v="1"/>
          </reference>
        </references>
      </pivotArea>
    </format>
    <format dxfId="285">
      <pivotArea dataOnly="0" labelOnly="1" fieldPosition="0">
        <references count="1">
          <reference field="4294967294" count="1">
            <x v="2"/>
          </reference>
        </references>
      </pivotArea>
    </format>
    <format dxfId="286">
      <pivotArea dataOnly="0" labelOnly="1" fieldPosition="0">
        <references count="1">
          <reference field="4294967294" count="1">
            <x v="3"/>
          </reference>
        </references>
      </pivotArea>
    </format>
    <format dxfId="287">
      <pivotArea dataOnly="0" labelOnly="1" fieldPosition="0">
        <references count="1">
          <reference field="4294967294" count="1">
            <x v="4"/>
          </reference>
        </references>
      </pivotArea>
    </format>
    <format dxfId="288">
      <pivotArea dataOnly="0" labelOnly="1" fieldPosition="0">
        <references count="1">
          <reference field="4294967294" count="1">
            <x v="5"/>
          </reference>
        </references>
      </pivotArea>
    </format>
    <format dxfId="289">
      <pivotArea dataOnly="0" labelOnly="1" fieldPosition="0">
        <references count="1">
          <reference field="4294967294" count="1">
            <x v="6"/>
          </reference>
        </references>
      </pivotArea>
    </format>
    <format dxfId="290">
      <pivotArea dataOnly="0" labelOnly="1" fieldPosition="0">
        <references count="1">
          <reference field="4294967294" count="1">
            <x v="7"/>
          </reference>
        </references>
      </pivotArea>
    </format>
    <format dxfId="291">
      <pivotArea dataOnly="0" labelOnly="1" fieldPosition="0">
        <references count="1">
          <reference field="4294967294" count="1">
            <x v="8"/>
          </reference>
        </references>
      </pivotArea>
    </format>
    <format dxfId="292">
      <pivotArea dataOnly="0" labelOnly="1" fieldPosition="0">
        <references count="1">
          <reference field="4294967294" count="1">
            <x v="9"/>
          </reference>
        </references>
      </pivotArea>
    </format>
    <format dxfId="293">
      <pivotArea dataOnly="0" labelOnly="1" fieldPosition="0">
        <references count="1">
          <reference field="4294967294" count="1">
            <x v="10"/>
          </reference>
        </references>
      </pivotArea>
    </format>
    <format dxfId="294">
      <pivotArea dataOnly="0" labelOnly="1" fieldPosition="0">
        <references count="1">
          <reference field="4294967294" count="1">
            <x v="11"/>
          </reference>
        </references>
      </pivotArea>
    </format>
    <format dxfId="295">
      <pivotArea dataOnly="0" labelOnly="1" fieldPosition="0">
        <references count="1">
          <reference field="4294967294" count="1">
            <x v="12"/>
          </reference>
        </references>
      </pivotArea>
    </format>
    <format dxfId="296">
      <pivotArea dataOnly="0" labelOnly="1" fieldPosition="0">
        <references count="1">
          <reference field="4294967294" count="1">
            <x v="13"/>
          </reference>
        </references>
      </pivotArea>
    </format>
    <format dxfId="297">
      <pivotArea dataOnly="0" labelOnly="1" fieldPosition="0">
        <references count="1">
          <reference field="4294967294" count="1">
            <x v="13"/>
          </reference>
        </references>
      </pivotArea>
    </format>
    <format dxfId="298">
      <pivotArea type="all" dataOnly="0" outline="0" fieldPosition="0"/>
    </format>
    <format dxfId="299">
      <pivotArea type="all" dataOnly="0" outline="0" fieldPosition="0"/>
    </format>
    <format dxfId="300">
      <pivotArea field="28" type="button" dataOnly="0" labelOnly="1" outline="0" fieldPosition="0"/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mergeItem="1" rowGrandTotals="0" colGrandTotals="0" compact="0" indent="0" compactData="0" showDrill="1" multipleFieldFilters="0">
  <location ref="A4:S80" firstHeaderRow="0" firstDataRow="1" firstDataCol="1" rowPageCount="2" colPageCount="1"/>
  <pivotFields count="56">
    <pivotField axis="axisPage" compact="0" sortType="ascending" outline="0" subtotalTop="0" multipleItemSelectionAllowed="1" numFmtId="14" showAll="0">
      <items count="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outline="0" subtotalTop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6"/>
        <item x="21"/>
        <item x="22"/>
        <item x="23"/>
        <item x="24"/>
        <item x="25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1"/>
        <item x="69"/>
        <item x="7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outline="0" subtotalTop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3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3"/>
        <item x="111"/>
        <item x="112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axis="axisPage" compact="0" outline="0" subtotalTop="0" multipleItemSelectionAllowed="1" showAll="0">
      <items count="5">
        <item h="1" x="2"/>
        <item h="1" x="1"/>
        <item x="0"/>
        <item h="1" x="3"/>
        <item t="default"/>
      </items>
    </pivotField>
    <pivotField axis="axisRow" compact="0" outline="0" subtotalTop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0"/>
        <item x="61"/>
        <item x="59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outline="0" subtotalTop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00"/>
        <item x="98"/>
        <item x="99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outline="0" subtotalTop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00"/>
        <item x="98"/>
        <item x="99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outline="0" subtotalTop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6"/>
        <item x="94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outline="0" subtotalTop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6"/>
        <item x="94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outline="0" subtotalTop="0" showAll="0"/>
    <pivotField dataField="1" compact="0" outline="0" subtotalTop="0" showAll="0">
      <items count="3813">
        <item x="767"/>
        <item x="856"/>
        <item x="294"/>
        <item x="3811"/>
        <item x="579"/>
        <item x="2277"/>
        <item x="883"/>
        <item x="626"/>
        <item x="39"/>
        <item x="298"/>
        <item x="1273"/>
        <item x="1365"/>
        <item x="332"/>
        <item x="919"/>
        <item x="1005"/>
        <item x="1553"/>
        <item x="3259"/>
        <item x="726"/>
        <item x="1442"/>
        <item x="2404"/>
        <item x="1452"/>
        <item x="1721"/>
        <item x="1525"/>
        <item x="1577"/>
        <item x="184"/>
        <item x="1065"/>
        <item x="2708"/>
        <item x="3332"/>
        <item x="809"/>
        <item x="1130"/>
        <item x="27"/>
        <item x="151"/>
        <item x="1125"/>
        <item x="509"/>
        <item x="185"/>
        <item x="3161"/>
        <item x="342"/>
        <item x="76"/>
        <item x="943"/>
        <item x="2858"/>
        <item x="2184"/>
        <item x="2872"/>
        <item x="1824"/>
        <item x="10"/>
        <item x="705"/>
        <item x="442"/>
        <item x="2281"/>
        <item x="563"/>
        <item x="1667"/>
        <item x="1475"/>
        <item x="1048"/>
        <item x="2876"/>
        <item x="551"/>
        <item x="629"/>
        <item x="2222"/>
        <item x="1205"/>
        <item x="2167"/>
        <item x="453"/>
        <item x="318"/>
        <item x="1744"/>
        <item x="2210"/>
        <item x="553"/>
        <item x="521"/>
        <item x="530"/>
        <item x="1983"/>
        <item x="2639"/>
        <item x="2994"/>
        <item x="1099"/>
        <item x="2580"/>
        <item x="484"/>
        <item x="845"/>
        <item x="34"/>
        <item x="774"/>
        <item x="3253"/>
        <item x="497"/>
        <item x="241"/>
        <item x="575"/>
        <item x="74"/>
        <item x="622"/>
        <item x="1397"/>
        <item x="1570"/>
        <item x="1881"/>
        <item x="1936"/>
        <item x="885"/>
        <item x="1249"/>
        <item x="3159"/>
        <item x="765"/>
        <item x="1103"/>
        <item x="391"/>
        <item x="1879"/>
        <item x="1708"/>
        <item x="2384"/>
        <item x="437"/>
        <item x="3353"/>
        <item x="3302"/>
        <item x="1021"/>
        <item x="808"/>
        <item x="1852"/>
        <item x="1927"/>
        <item x="1289"/>
        <item x="400"/>
        <item x="2042"/>
        <item x="1024"/>
        <item x="3368"/>
        <item x="55"/>
        <item x="2239"/>
        <item x="565"/>
        <item x="540"/>
        <item x="2125"/>
        <item x="819"/>
        <item x="490"/>
        <item x="694"/>
        <item x="1728"/>
        <item x="1783"/>
        <item x="1222"/>
        <item x="471"/>
        <item x="601"/>
        <item x="1168"/>
        <item x="762"/>
        <item x="390"/>
        <item x="1243"/>
        <item x="909"/>
        <item x="660"/>
        <item x="200"/>
        <item x="401"/>
        <item x="639"/>
        <item x="3416"/>
        <item x="2135"/>
        <item x="2602"/>
        <item x="3179"/>
        <item x="3388"/>
        <item x="502"/>
        <item x="147"/>
        <item x="911"/>
        <item x="663"/>
        <item x="1497"/>
        <item x="1136"/>
        <item x="510"/>
        <item x="756"/>
        <item x="3380"/>
        <item x="2105"/>
        <item x="3372"/>
        <item x="873"/>
        <item x="3009"/>
        <item x="549"/>
        <item x="46"/>
        <item x="2201"/>
        <item x="669"/>
        <item x="253"/>
        <item x="806"/>
        <item x="1083"/>
        <item x="1882"/>
        <item x="472"/>
        <item x="2782"/>
        <item x="30"/>
        <item x="1779"/>
        <item x="985"/>
        <item x="1724"/>
        <item x="2953"/>
        <item x="2864"/>
        <item x="3091"/>
        <item x="1010"/>
        <item x="535"/>
        <item x="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1"/>
        <item x="32"/>
        <item x="33"/>
        <item x="35"/>
        <item x="36"/>
        <item x="37"/>
        <item x="38"/>
        <item x="40"/>
        <item x="41"/>
        <item x="42"/>
        <item x="43"/>
        <item x="44"/>
        <item x="45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8"/>
        <item x="149"/>
        <item x="150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5"/>
        <item x="296"/>
        <item x="297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3"/>
        <item x="334"/>
        <item x="335"/>
        <item x="336"/>
        <item x="337"/>
        <item x="338"/>
        <item x="339"/>
        <item x="340"/>
        <item x="341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2"/>
        <item x="393"/>
        <item x="394"/>
        <item x="395"/>
        <item x="396"/>
        <item x="397"/>
        <item x="398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1"/>
        <item x="443"/>
        <item x="444"/>
        <item x="445"/>
        <item x="446"/>
        <item x="447"/>
        <item x="448"/>
        <item x="449"/>
        <item x="450"/>
        <item x="451"/>
        <item x="452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5"/>
        <item x="486"/>
        <item x="487"/>
        <item x="488"/>
        <item x="489"/>
        <item x="491"/>
        <item x="492"/>
        <item x="493"/>
        <item x="494"/>
        <item x="495"/>
        <item x="496"/>
        <item x="498"/>
        <item x="499"/>
        <item x="500"/>
        <item x="501"/>
        <item x="503"/>
        <item x="504"/>
        <item x="505"/>
        <item x="506"/>
        <item x="507"/>
        <item x="508"/>
        <item x="511"/>
        <item x="512"/>
        <item x="513"/>
        <item x="514"/>
        <item x="515"/>
        <item x="516"/>
        <item x="517"/>
        <item x="518"/>
        <item x="519"/>
        <item x="520"/>
        <item x="522"/>
        <item x="523"/>
        <item x="524"/>
        <item x="525"/>
        <item x="526"/>
        <item x="527"/>
        <item x="528"/>
        <item x="529"/>
        <item x="531"/>
        <item x="532"/>
        <item x="533"/>
        <item x="534"/>
        <item x="536"/>
        <item x="537"/>
        <item x="538"/>
        <item x="539"/>
        <item x="541"/>
        <item x="542"/>
        <item x="543"/>
        <item x="544"/>
        <item x="545"/>
        <item x="546"/>
        <item x="547"/>
        <item x="548"/>
        <item x="550"/>
        <item x="552"/>
        <item x="554"/>
        <item x="555"/>
        <item x="556"/>
        <item x="557"/>
        <item x="558"/>
        <item x="559"/>
        <item x="560"/>
        <item x="561"/>
        <item x="562"/>
        <item x="564"/>
        <item x="566"/>
        <item x="567"/>
        <item x="568"/>
        <item x="569"/>
        <item x="570"/>
        <item x="571"/>
        <item x="572"/>
        <item x="573"/>
        <item x="574"/>
        <item x="576"/>
        <item x="577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3"/>
        <item x="624"/>
        <item x="625"/>
        <item x="627"/>
        <item x="628"/>
        <item x="630"/>
        <item x="631"/>
        <item x="632"/>
        <item x="633"/>
        <item x="634"/>
        <item x="635"/>
        <item x="636"/>
        <item x="637"/>
        <item x="638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1"/>
        <item x="662"/>
        <item x="664"/>
        <item x="665"/>
        <item x="666"/>
        <item x="667"/>
        <item x="668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7"/>
        <item x="758"/>
        <item x="759"/>
        <item x="760"/>
        <item x="761"/>
        <item x="763"/>
        <item x="764"/>
        <item x="766"/>
        <item x="768"/>
        <item x="769"/>
        <item x="770"/>
        <item x="771"/>
        <item x="772"/>
        <item x="773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7"/>
        <item x="810"/>
        <item x="811"/>
        <item x="812"/>
        <item x="813"/>
        <item x="814"/>
        <item x="815"/>
        <item x="816"/>
        <item x="817"/>
        <item x="818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6"/>
        <item x="847"/>
        <item x="848"/>
        <item x="849"/>
        <item x="850"/>
        <item x="851"/>
        <item x="852"/>
        <item x="853"/>
        <item x="854"/>
        <item x="855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4"/>
        <item x="875"/>
        <item x="876"/>
        <item x="877"/>
        <item x="878"/>
        <item x="879"/>
        <item x="880"/>
        <item x="881"/>
        <item x="882"/>
        <item x="884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2"/>
        <item x="913"/>
        <item x="914"/>
        <item x="915"/>
        <item x="916"/>
        <item x="917"/>
        <item x="918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6"/>
        <item x="1007"/>
        <item x="1008"/>
        <item x="1009"/>
        <item x="1011"/>
        <item x="1012"/>
        <item x="1013"/>
        <item x="1014"/>
        <item x="1015"/>
        <item x="1016"/>
        <item x="1017"/>
        <item x="1018"/>
        <item x="1019"/>
        <item x="1020"/>
        <item x="1022"/>
        <item x="1023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100"/>
        <item x="1101"/>
        <item x="1102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6"/>
        <item x="1127"/>
        <item x="1128"/>
        <item x="1129"/>
        <item x="1131"/>
        <item x="1132"/>
        <item x="1133"/>
        <item x="1134"/>
        <item x="1135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1"/>
        <item x="1572"/>
        <item x="1573"/>
        <item x="1574"/>
        <item x="1575"/>
        <item x="1576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2"/>
        <item x="1723"/>
        <item x="1725"/>
        <item x="1726"/>
        <item x="1727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80"/>
        <item x="1781"/>
        <item x="1782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80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8"/>
        <item x="1929"/>
        <item x="1930"/>
        <item x="1931"/>
        <item x="1932"/>
        <item x="1933"/>
        <item x="1934"/>
        <item x="1935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6"/>
        <item x="2127"/>
        <item x="2128"/>
        <item x="2129"/>
        <item x="2130"/>
        <item x="2131"/>
        <item x="2132"/>
        <item x="2133"/>
        <item x="2134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2"/>
        <item x="2203"/>
        <item x="2204"/>
        <item x="2205"/>
        <item x="2206"/>
        <item x="2207"/>
        <item x="2208"/>
        <item x="2209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8"/>
        <item x="2279"/>
        <item x="2280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9"/>
        <item x="2860"/>
        <item x="2861"/>
        <item x="2862"/>
        <item x="2863"/>
        <item x="2865"/>
        <item x="2866"/>
        <item x="2867"/>
        <item x="2868"/>
        <item x="2869"/>
        <item x="2870"/>
        <item x="2871"/>
        <item x="2873"/>
        <item x="2874"/>
        <item x="2875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60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4"/>
        <item x="3255"/>
        <item x="3256"/>
        <item x="3257"/>
        <item x="325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9"/>
        <item x="3370"/>
        <item x="3371"/>
        <item x="3373"/>
        <item x="3374"/>
        <item x="3375"/>
        <item x="3376"/>
        <item x="3377"/>
        <item x="3378"/>
        <item x="3379"/>
        <item x="3381"/>
        <item x="3382"/>
        <item x="3383"/>
        <item x="3384"/>
        <item x="3385"/>
        <item x="3386"/>
        <item x="3387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t="default"/>
      </items>
    </pivotField>
    <pivotField dataField="1" compact="0" outline="0" subtotalTop="0" showAll="0">
      <items count="4345">
        <item x="4343"/>
        <item x="1963"/>
        <item x="840"/>
        <item x="1044"/>
        <item x="1210"/>
        <item x="779"/>
        <item x="297"/>
        <item x="1857"/>
        <item x="3267"/>
        <item x="112"/>
        <item x="685"/>
        <item x="1185"/>
        <item x="507"/>
        <item x="486"/>
        <item x="3204"/>
        <item x="300"/>
        <item x="3256"/>
        <item x="1634"/>
        <item x="3611"/>
        <item x="3660"/>
        <item x="3138"/>
        <item x="40"/>
        <item x="2120"/>
        <item x="1275"/>
        <item x="3794"/>
        <item x="1981"/>
        <item x="3661"/>
        <item x="3703"/>
        <item x="2831"/>
        <item x="2118"/>
        <item x="2193"/>
        <item x="926"/>
        <item x="1517"/>
        <item x="1350"/>
        <item x="1831"/>
        <item x="2080"/>
        <item x="1260"/>
        <item x="311"/>
        <item x="623"/>
        <item x="3010"/>
        <item x="1063"/>
        <item x="2083"/>
        <item x="431"/>
        <item x="2991"/>
        <item x="947"/>
        <item x="2626"/>
        <item x="570"/>
        <item x="3461"/>
        <item x="456"/>
        <item x="2705"/>
        <item x="349"/>
        <item x="251"/>
        <item x="3864"/>
        <item x="485"/>
        <item x="3495"/>
        <item x="1241"/>
        <item x="3400"/>
        <item x="3831"/>
        <item x="1648"/>
        <item x="2067"/>
        <item x="269"/>
        <item x="2475"/>
        <item x="2109"/>
        <item x="2983"/>
        <item x="2273"/>
        <item x="3765"/>
        <item x="200"/>
        <item x="571"/>
        <item x="651"/>
        <item x="655"/>
        <item x="569"/>
        <item x="3591"/>
        <item x="378"/>
        <item x="1277"/>
        <item x="2449"/>
        <item x="1990"/>
        <item x="710"/>
        <item x="372"/>
        <item x="515"/>
        <item x="3569"/>
        <item x="432"/>
        <item x="2234"/>
        <item x="876"/>
        <item x="1532"/>
        <item x="213"/>
        <item x="1458"/>
        <item x="3545"/>
        <item x="948"/>
        <item x="2863"/>
        <item x="621"/>
        <item x="598"/>
        <item x="487"/>
        <item x="2879"/>
        <item x="3307"/>
        <item x="2413"/>
        <item x="2996"/>
        <item x="2807"/>
        <item x="2075"/>
        <item x="2324"/>
        <item x="27"/>
        <item x="2781"/>
        <item x="451"/>
        <item x="2318"/>
        <item x="3681"/>
        <item x="3672"/>
        <item x="597"/>
        <item x="2062"/>
        <item x="1939"/>
        <item x="1882"/>
        <item x="1001"/>
        <item x="3710"/>
        <item x="2489"/>
        <item x="430"/>
        <item x="3154"/>
        <item x="852"/>
        <item x="3520"/>
        <item x="3070"/>
        <item x="600"/>
        <item x="3862"/>
        <item x="1515"/>
        <item x="34"/>
        <item x="1656"/>
        <item x="509"/>
        <item x="1605"/>
        <item x="3700"/>
        <item x="2539"/>
        <item x="3680"/>
        <item x="1084"/>
        <item x="475"/>
        <item x="3728"/>
        <item x="3368"/>
        <item x="719"/>
        <item x="295"/>
        <item x="3512"/>
        <item x="1148"/>
        <item x="741"/>
        <item x="1927"/>
        <item x="1198"/>
        <item x="2035"/>
        <item x="1050"/>
        <item x="316"/>
        <item x="1065"/>
        <item x="371"/>
        <item x="532"/>
        <item x="1301"/>
        <item x="3012"/>
        <item x="2598"/>
        <item x="702"/>
        <item x="750"/>
        <item x="2314"/>
        <item x="270"/>
        <item x="683"/>
        <item x="296"/>
        <item x="2576"/>
        <item x="1066"/>
        <item x="2871"/>
        <item x="1034"/>
        <item x="871"/>
        <item x="266"/>
        <item x="1564"/>
        <item x="536"/>
        <item x="411"/>
        <item x="3737"/>
        <item x="748"/>
        <item x="3513"/>
        <item x="1792"/>
        <item x="458"/>
        <item x="315"/>
        <item x="1870"/>
        <item x="3679"/>
        <item x="3610"/>
        <item x="514"/>
        <item x="2758"/>
        <item x="1010"/>
        <item x="425"/>
        <item x="3438"/>
        <item x="545"/>
        <item x="2814"/>
        <item x="3687"/>
        <item x="462"/>
        <item x="1099"/>
        <item x="599"/>
        <item x="342"/>
        <item x="772"/>
        <item x="1546"/>
        <item x="3281"/>
        <item x="3575"/>
        <item x="369"/>
        <item x="3640"/>
        <item x="1462"/>
        <item x="899"/>
        <item x="3246"/>
        <item x="715"/>
        <item x="2574"/>
        <item x="353"/>
        <item x="1934"/>
        <item x="2877"/>
        <item x="352"/>
        <item x="850"/>
        <item x="23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0"/>
        <item x="31"/>
        <item x="32"/>
        <item x="33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8"/>
        <item x="299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3"/>
        <item x="344"/>
        <item x="345"/>
        <item x="346"/>
        <item x="347"/>
        <item x="348"/>
        <item x="350"/>
        <item x="351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70"/>
        <item x="373"/>
        <item x="374"/>
        <item x="375"/>
        <item x="376"/>
        <item x="377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6"/>
        <item x="427"/>
        <item x="428"/>
        <item x="429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2"/>
        <item x="453"/>
        <item x="454"/>
        <item x="455"/>
        <item x="457"/>
        <item x="459"/>
        <item x="460"/>
        <item x="461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6"/>
        <item x="477"/>
        <item x="478"/>
        <item x="479"/>
        <item x="480"/>
        <item x="481"/>
        <item x="482"/>
        <item x="483"/>
        <item x="48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8"/>
        <item x="510"/>
        <item x="511"/>
        <item x="512"/>
        <item x="513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2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4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11"/>
        <item x="712"/>
        <item x="713"/>
        <item x="714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9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3"/>
        <item x="774"/>
        <item x="775"/>
        <item x="776"/>
        <item x="777"/>
        <item x="778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2"/>
        <item x="873"/>
        <item x="874"/>
        <item x="875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2"/>
        <item x="1003"/>
        <item x="1004"/>
        <item x="1005"/>
        <item x="1006"/>
        <item x="1007"/>
        <item x="1008"/>
        <item x="1009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5"/>
        <item x="1046"/>
        <item x="1047"/>
        <item x="1048"/>
        <item x="1049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4"/>
        <item x="1067"/>
        <item x="1068"/>
        <item x="1069"/>
        <item x="1070"/>
        <item x="1071"/>
        <item x="1725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6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9"/>
        <item x="1460"/>
        <item x="1461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6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9"/>
        <item x="1650"/>
        <item x="1651"/>
        <item x="1652"/>
        <item x="1653"/>
        <item x="1654"/>
        <item x="1655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8"/>
        <item x="1929"/>
        <item x="1930"/>
        <item x="1931"/>
        <item x="1932"/>
        <item x="1933"/>
        <item x="1935"/>
        <item x="1936"/>
        <item x="1937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2"/>
        <item x="1983"/>
        <item x="1984"/>
        <item x="1985"/>
        <item x="1986"/>
        <item x="1987"/>
        <item x="1988"/>
        <item x="1989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3"/>
        <item x="2064"/>
        <item x="2065"/>
        <item x="2066"/>
        <item x="2068"/>
        <item x="2069"/>
        <item x="2070"/>
        <item x="2071"/>
        <item x="2072"/>
        <item x="2073"/>
        <item x="2074"/>
        <item x="2076"/>
        <item x="2077"/>
        <item x="2078"/>
        <item x="2079"/>
        <item x="2081"/>
        <item x="2082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0"/>
        <item x="2111"/>
        <item x="2112"/>
        <item x="2113"/>
        <item x="2114"/>
        <item x="2115"/>
        <item x="2116"/>
        <item x="2117"/>
        <item x="2119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5"/>
        <item x="2316"/>
        <item x="2317"/>
        <item x="2319"/>
        <item x="2320"/>
        <item x="2321"/>
        <item x="2322"/>
        <item x="2323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5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8"/>
        <item x="2809"/>
        <item x="2810"/>
        <item x="2811"/>
        <item x="2812"/>
        <item x="2813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8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4"/>
        <item x="2985"/>
        <item x="2986"/>
        <item x="2987"/>
        <item x="2988"/>
        <item x="2989"/>
        <item x="2990"/>
        <item x="2992"/>
        <item x="2993"/>
        <item x="2994"/>
        <item x="2995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1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7"/>
        <item x="3248"/>
        <item x="3249"/>
        <item x="3250"/>
        <item x="3251"/>
        <item x="3252"/>
        <item x="3253"/>
        <item x="3254"/>
        <item x="3255"/>
        <item x="3257"/>
        <item x="3258"/>
        <item x="3259"/>
        <item x="3260"/>
        <item x="3261"/>
        <item x="3262"/>
        <item x="3263"/>
        <item x="3264"/>
        <item x="3265"/>
        <item x="3266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4"/>
        <item x="3515"/>
        <item x="3516"/>
        <item x="3517"/>
        <item x="3518"/>
        <item x="3519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70"/>
        <item x="3571"/>
        <item x="3572"/>
        <item x="3573"/>
        <item x="3574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2"/>
        <item x="3663"/>
        <item x="3664"/>
        <item x="3665"/>
        <item x="3666"/>
        <item x="3667"/>
        <item x="3668"/>
        <item x="3669"/>
        <item x="3670"/>
        <item x="3671"/>
        <item x="3673"/>
        <item x="3674"/>
        <item x="3675"/>
        <item x="3676"/>
        <item x="3677"/>
        <item x="3678"/>
        <item x="3682"/>
        <item x="3683"/>
        <item x="3684"/>
        <item x="3685"/>
        <item x="3686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1"/>
        <item x="3702"/>
        <item x="3704"/>
        <item x="3705"/>
        <item x="3706"/>
        <item x="3707"/>
        <item x="3708"/>
        <item x="3709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9"/>
        <item x="3730"/>
        <item x="3731"/>
        <item x="3732"/>
        <item x="3733"/>
        <item x="3734"/>
        <item x="3735"/>
        <item x="3736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3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t="default"/>
      </items>
    </pivotField>
    <pivotField dataField="1" compact="0" outline="0" subtotalTop="0" showAll="0">
      <items count="2151">
        <item x="135"/>
        <item x="406"/>
        <item x="563"/>
        <item x="327"/>
        <item x="386"/>
        <item x="1937"/>
        <item x="111"/>
        <item x="303"/>
        <item x="282"/>
        <item x="281"/>
        <item x="524"/>
        <item x="1682"/>
        <item x="423"/>
        <item x="584"/>
        <item x="324"/>
        <item x="134"/>
        <item x="547"/>
        <item x="326"/>
        <item x="284"/>
        <item x="862"/>
        <item x="1156"/>
        <item x="652"/>
        <item x="886"/>
        <item x="389"/>
        <item x="298"/>
        <item x="545"/>
        <item x="466"/>
        <item x="360"/>
        <item x="1918"/>
        <item x="500"/>
        <item x="815"/>
        <item x="383"/>
        <item x="48"/>
        <item x="543"/>
        <item x="344"/>
        <item x="278"/>
        <item x="302"/>
        <item x="241"/>
        <item x="600"/>
        <item x="348"/>
        <item x="487"/>
        <item x="546"/>
        <item x="2051"/>
        <item x="1714"/>
        <item x="1352"/>
        <item x="846"/>
        <item x="1887"/>
        <item x="1199"/>
        <item x="240"/>
        <item x="620"/>
        <item x="387"/>
        <item x="1515"/>
        <item x="365"/>
        <item x="1539"/>
        <item x="362"/>
        <item x="321"/>
        <item x="2008"/>
        <item x="639"/>
        <item x="526"/>
        <item x="506"/>
        <item x="1850"/>
        <item x="404"/>
        <item x="561"/>
        <item x="300"/>
        <item x="345"/>
        <item x="2149"/>
        <item x="469"/>
        <item x="673"/>
        <item x="1362"/>
        <item x="875"/>
        <item x="34"/>
        <item x="799"/>
        <item x="957"/>
        <item x="808"/>
        <item x="1600"/>
        <item x="262"/>
        <item x="167"/>
        <item x="1312"/>
        <item x="196"/>
        <item x="732"/>
        <item x="249"/>
        <item x="279"/>
        <item x="407"/>
        <item x="40"/>
        <item x="445"/>
        <item x="299"/>
        <item x="1467"/>
        <item x="908"/>
        <item x="851"/>
        <item x="1612"/>
        <item x="1725"/>
        <item x="1681"/>
        <item x="1741"/>
        <item x="1259"/>
        <item x="1619"/>
        <item x="1507"/>
        <item x="883"/>
        <item x="1176"/>
        <item x="1260"/>
        <item x="1580"/>
        <item x="1245"/>
        <item x="1427"/>
        <item x="716"/>
        <item x="791"/>
        <item x="1930"/>
        <item x="2033"/>
        <item x="845"/>
        <item x="431"/>
        <item x="204"/>
        <item x="503"/>
        <item x="992"/>
        <item x="242"/>
        <item x="1002"/>
        <item x="98"/>
        <item x="721"/>
        <item x="1115"/>
        <item x="1203"/>
        <item x="832"/>
        <item x="462"/>
        <item x="582"/>
        <item x="1643"/>
        <item x="1350"/>
        <item x="1756"/>
        <item x="442"/>
        <item x="1225"/>
        <item x="628"/>
        <item x="758"/>
        <item x="467"/>
        <item x="117"/>
        <item x="1173"/>
        <item x="871"/>
        <item x="899"/>
        <item x="323"/>
        <item x="427"/>
        <item x="2004"/>
        <item x="301"/>
        <item x="371"/>
        <item x="2064"/>
        <item x="583"/>
        <item x="244"/>
        <item x="2047"/>
        <item x="463"/>
        <item x="745"/>
        <item x="1578"/>
        <item x="382"/>
        <item x="1802"/>
        <item x="739"/>
        <item x="2018"/>
        <item x="340"/>
        <item x="566"/>
        <item x="741"/>
        <item x="805"/>
        <item x="193"/>
        <item x="359"/>
        <item x="1410"/>
        <item x="879"/>
        <item x="1372"/>
        <item x="1562"/>
        <item x="342"/>
        <item x="3"/>
        <item x="1040"/>
        <item x="778"/>
        <item x="296"/>
        <item x="104"/>
        <item x="663"/>
        <item x="1409"/>
        <item x="917"/>
        <item x="713"/>
        <item x="523"/>
        <item x="520"/>
        <item x="1094"/>
        <item x="1605"/>
        <item x="827"/>
        <item x="232"/>
        <item x="901"/>
        <item x="707"/>
        <item x="106"/>
        <item x="1615"/>
        <item x="27"/>
        <item x="907"/>
        <item x="304"/>
        <item x="794"/>
        <item x="610"/>
        <item x="541"/>
        <item x="1301"/>
        <item x="1606"/>
        <item x="887"/>
        <item x="1999"/>
        <item x="146"/>
        <item x="2015"/>
        <item x="562"/>
        <item x="402"/>
        <item x="464"/>
        <item x="1473"/>
        <item x="1595"/>
        <item x="1634"/>
        <item x="1833"/>
        <item x="325"/>
        <item x="488"/>
        <item x="866"/>
        <item x="565"/>
        <item x="619"/>
        <item x="774"/>
        <item x="767"/>
        <item x="245"/>
        <item x="1462"/>
        <item x="136"/>
        <item x="979"/>
        <item x="783"/>
        <item x="155"/>
        <item x="1858"/>
        <item x="1492"/>
        <item x="544"/>
        <item x="2038"/>
        <item x="848"/>
        <item x="1036"/>
        <item x="2058"/>
        <item x="789"/>
        <item x="1471"/>
        <item x="316"/>
        <item x="1363"/>
        <item x="2055"/>
        <item x="508"/>
        <item x="260"/>
        <item x="236"/>
        <item x="190"/>
        <item x="1325"/>
        <item x="609"/>
        <item x="768"/>
        <item x="551"/>
        <item x="599"/>
        <item x="484"/>
        <item x="1128"/>
        <item x="206"/>
        <item x="592"/>
        <item x="118"/>
        <item x="343"/>
        <item x="84"/>
        <item x="1123"/>
        <item x="305"/>
        <item x="678"/>
        <item x="902"/>
        <item x="637"/>
        <item x="891"/>
        <item x="432"/>
        <item x="784"/>
        <item x="261"/>
        <item x="1216"/>
        <item x="426"/>
        <item x="234"/>
        <item x="297"/>
        <item x="2052"/>
        <item x="749"/>
        <item x="2010"/>
        <item x="645"/>
        <item x="2011"/>
        <item x="1051"/>
        <item x="1532"/>
        <item x="969"/>
        <item x="1456"/>
        <item x="1112"/>
        <item x="564"/>
        <item x="287"/>
        <item x="367"/>
        <item x="530"/>
        <item x="792"/>
        <item x="1965"/>
        <item x="280"/>
        <item x="874"/>
        <item x="662"/>
        <item x="1502"/>
        <item x="1692"/>
        <item x="258"/>
        <item x="1778"/>
        <item x="1805"/>
        <item x="363"/>
        <item x="1516"/>
        <item x="833"/>
        <item x="331"/>
        <item x="1371"/>
        <item x="1188"/>
        <item x="717"/>
        <item x="54"/>
        <item x="701"/>
        <item x="1464"/>
        <item x="1124"/>
        <item x="320"/>
        <item x="1755"/>
        <item x="512"/>
        <item x="1711"/>
        <item x="579"/>
        <item x="259"/>
        <item x="198"/>
        <item x="715"/>
        <item x="381"/>
        <item x="775"/>
        <item x="110"/>
        <item x="47"/>
        <item x="127"/>
        <item x="276"/>
        <item x="1373"/>
        <item x="642"/>
        <item x="618"/>
        <item x="831"/>
        <item x="125"/>
        <item x="145"/>
        <item x="580"/>
        <item x="1816"/>
        <item x="183"/>
        <item x="22"/>
        <item x="881"/>
        <item x="63"/>
        <item x="1927"/>
        <item x="346"/>
        <item x="55"/>
        <item x="797"/>
        <item x="70"/>
        <item x="1447"/>
        <item x="820"/>
        <item x="1384"/>
        <item x="812"/>
        <item x="724"/>
        <item x="1790"/>
        <item x="275"/>
        <item x="77"/>
        <item x="250"/>
        <item x="967"/>
        <item x="403"/>
        <item x="443"/>
        <item x="522"/>
        <item x="693"/>
        <item x="861"/>
        <item x="108"/>
        <item x="929"/>
        <item x="1981"/>
        <item x="708"/>
        <item x="1434"/>
        <item x="1104"/>
        <item x="1839"/>
        <item x="847"/>
        <item x="1819"/>
        <item x="364"/>
        <item x="313"/>
        <item x="1647"/>
        <item x="1691"/>
        <item x="1830"/>
        <item x="41"/>
        <item x="1183"/>
        <item x="1903"/>
        <item x="349"/>
        <item x="947"/>
        <item x="380"/>
        <item x="2057"/>
        <item x="33"/>
        <item x="292"/>
        <item x="277"/>
        <item x="405"/>
        <item x="674"/>
        <item x="62"/>
        <item x="257"/>
        <item x="575"/>
        <item x="489"/>
        <item x="215"/>
        <item x="187"/>
        <item x="1537"/>
        <item x="1435"/>
        <item x="651"/>
        <item x="859"/>
        <item x="1525"/>
        <item x="776"/>
        <item x="684"/>
        <item x="638"/>
        <item x="444"/>
        <item x="511"/>
        <item x="0"/>
        <item x="504"/>
        <item x="816"/>
        <item x="1716"/>
        <item x="227"/>
        <item x="873"/>
        <item x="375"/>
        <item x="347"/>
        <item x="208"/>
        <item x="1738"/>
        <item x="1724"/>
        <item x="409"/>
        <item x="744"/>
        <item x="924"/>
        <item x="221"/>
        <item x="1437"/>
        <item x="1085"/>
        <item x="1444"/>
        <item x="1200"/>
        <item x="88"/>
        <item x="629"/>
        <item x="166"/>
        <item x="916"/>
        <item x="335"/>
        <item x="1795"/>
        <item x="1351"/>
        <item x="986"/>
        <item x="581"/>
        <item x="878"/>
        <item x="493"/>
        <item x="1039"/>
        <item x="1696"/>
        <item x="2012"/>
        <item x="425"/>
        <item x="109"/>
        <item x="91"/>
        <item x="122"/>
        <item x="926"/>
        <item x="1693"/>
        <item x="1265"/>
        <item x="1302"/>
        <item x="1499"/>
        <item x="228"/>
        <item x="222"/>
        <item x="251"/>
        <item x="975"/>
        <item x="509"/>
        <item x="1397"/>
        <item x="1827"/>
        <item x="210"/>
        <item x="769"/>
        <item x="752"/>
        <item x="2062"/>
        <item x="217"/>
        <item x="1897"/>
        <item x="140"/>
        <item x="129"/>
        <item x="1594"/>
        <item x="657"/>
        <item x="1472"/>
        <item x="1436"/>
        <item x="385"/>
        <item x="1017"/>
        <item x="253"/>
        <item x="103"/>
        <item x="603"/>
        <item x="307"/>
        <item x="1370"/>
        <item x="1946"/>
        <item x="420"/>
        <item x="1090"/>
        <item x="399"/>
        <item x="1391"/>
        <item x="2003"/>
        <item x="1014"/>
        <item x="829"/>
        <item x="542"/>
        <item x="641"/>
        <item x="2061"/>
        <item x="1625"/>
        <item x="230"/>
        <item x="1045"/>
        <item x="598"/>
        <item x="1103"/>
        <item x="800"/>
        <item x="1563"/>
        <item x="414"/>
        <item x="650"/>
        <item x="677"/>
        <item x="1977"/>
        <item x="130"/>
        <item x="246"/>
        <item x="743"/>
        <item x="412"/>
        <item x="984"/>
        <item x="1421"/>
        <item x="2005"/>
        <item x="351"/>
        <item x="1496"/>
        <item x="1489"/>
        <item x="1164"/>
        <item x="226"/>
        <item x="525"/>
        <item x="439"/>
        <item x="1393"/>
        <item x="1611"/>
        <item x="725"/>
        <item x="1148"/>
        <item x="1374"/>
        <item x="921"/>
        <item x="935"/>
        <item x="219"/>
        <item x="233"/>
        <item x="1717"/>
        <item x="987"/>
        <item x="1628"/>
        <item x="694"/>
        <item x="1840"/>
        <item x="239"/>
        <item x="1497"/>
        <item x="505"/>
        <item x="26"/>
        <item x="1139"/>
        <item x="838"/>
        <item x="1960"/>
        <item x="1168"/>
        <item x="1583"/>
        <item x="1845"/>
        <item x="936"/>
        <item x="825"/>
        <item x="602"/>
        <item x="1468"/>
        <item x="1552"/>
        <item x="1530"/>
        <item x="1457"/>
        <item x="1586"/>
        <item x="1288"/>
        <item x="265"/>
        <item x="818"/>
        <item x="1664"/>
        <item x="1772"/>
        <item x="422"/>
        <item x="1973"/>
        <item x="567"/>
        <item x="1317"/>
        <item x="950"/>
        <item x="1560"/>
        <item x="151"/>
        <item x="440"/>
        <item x="72"/>
        <item x="1534"/>
        <item x="1357"/>
        <item x="1649"/>
        <item x="660"/>
        <item x="904"/>
        <item x="1079"/>
        <item x="2007"/>
        <item x="1669"/>
        <item x="1949"/>
        <item x="229"/>
        <item x="1661"/>
        <item x="114"/>
        <item x="1403"/>
        <item x="1574"/>
        <item x="529"/>
        <item x="1405"/>
        <item x="1948"/>
        <item x="1111"/>
        <item x="1892"/>
        <item x="1488"/>
        <item x="1528"/>
        <item x="289"/>
        <item x="2043"/>
        <item x="804"/>
        <item x="1902"/>
        <item x="1524"/>
        <item x="1909"/>
        <item x="993"/>
        <item x="970"/>
        <item x="267"/>
        <item x="1333"/>
        <item x="1922"/>
        <item x="1874"/>
        <item x="1193"/>
        <item x="568"/>
        <item x="156"/>
        <item x="1023"/>
        <item x="978"/>
        <item x="1809"/>
        <item x="995"/>
        <item x="1146"/>
        <item x="2035"/>
        <item x="1576"/>
        <item x="762"/>
        <item x="750"/>
        <item x="856"/>
        <item x="377"/>
        <item x="821"/>
        <item x="925"/>
        <item x="1602"/>
        <item x="435"/>
        <item x="548"/>
        <item x="338"/>
        <item x="1221"/>
        <item x="538"/>
        <item x="1430"/>
        <item x="759"/>
        <item x="502"/>
        <item x="623"/>
        <item x="424"/>
        <item x="2041"/>
        <item x="361"/>
        <item x="1547"/>
        <item x="765"/>
        <item x="608"/>
        <item x="617"/>
        <item x="269"/>
        <item x="675"/>
        <item x="786"/>
        <item x="634"/>
        <item x="761"/>
        <item x="322"/>
        <item x="1666"/>
        <item x="189"/>
        <item x="79"/>
        <item x="644"/>
        <item x="495"/>
        <item x="428"/>
        <item x="890"/>
        <item x="293"/>
        <item x="1733"/>
        <item x="1584"/>
        <item x="1469"/>
        <item x="200"/>
        <item x="1680"/>
        <item x="1355"/>
        <item x="1446"/>
        <item x="2023"/>
        <item x="690"/>
        <item x="1572"/>
        <item x="1424"/>
        <item x="1194"/>
        <item x="1511"/>
        <item x="486"/>
        <item x="885"/>
        <item x="692"/>
        <item x="243"/>
        <item x="1419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8"/>
        <item x="29"/>
        <item x="30"/>
        <item x="31"/>
        <item x="32"/>
        <item x="35"/>
        <item x="36"/>
        <item x="37"/>
        <item x="38"/>
        <item x="39"/>
        <item x="42"/>
        <item x="43"/>
        <item x="44"/>
        <item x="45"/>
        <item x="46"/>
        <item x="49"/>
        <item x="50"/>
        <item x="51"/>
        <item x="52"/>
        <item x="53"/>
        <item x="56"/>
        <item x="57"/>
        <item x="58"/>
        <item x="59"/>
        <item x="60"/>
        <item x="61"/>
        <item x="64"/>
        <item x="65"/>
        <item x="66"/>
        <item x="67"/>
        <item x="68"/>
        <item x="69"/>
        <item x="71"/>
        <item x="73"/>
        <item x="74"/>
        <item x="75"/>
        <item x="76"/>
        <item x="78"/>
        <item x="80"/>
        <item x="81"/>
        <item x="82"/>
        <item x="83"/>
        <item x="85"/>
        <item x="86"/>
        <item x="87"/>
        <item x="89"/>
        <item x="90"/>
        <item x="92"/>
        <item x="93"/>
        <item x="94"/>
        <item x="95"/>
        <item x="96"/>
        <item x="97"/>
        <item x="99"/>
        <item x="100"/>
        <item x="101"/>
        <item x="102"/>
        <item x="105"/>
        <item x="107"/>
        <item x="112"/>
        <item x="113"/>
        <item x="115"/>
        <item x="116"/>
        <item x="119"/>
        <item x="120"/>
        <item x="121"/>
        <item x="123"/>
        <item x="124"/>
        <item x="126"/>
        <item x="128"/>
        <item x="131"/>
        <item x="132"/>
        <item x="133"/>
        <item x="137"/>
        <item x="138"/>
        <item x="139"/>
        <item x="141"/>
        <item x="142"/>
        <item x="143"/>
        <item x="144"/>
        <item x="147"/>
        <item x="148"/>
        <item x="149"/>
        <item x="150"/>
        <item x="152"/>
        <item x="153"/>
        <item x="154"/>
        <item x="157"/>
        <item x="158"/>
        <item x="159"/>
        <item x="160"/>
        <item x="161"/>
        <item x="162"/>
        <item x="163"/>
        <item x="164"/>
        <item x="165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4"/>
        <item x="185"/>
        <item x="186"/>
        <item x="188"/>
        <item x="191"/>
        <item x="192"/>
        <item x="194"/>
        <item x="195"/>
        <item x="197"/>
        <item x="199"/>
        <item x="201"/>
        <item x="202"/>
        <item x="203"/>
        <item x="205"/>
        <item x="207"/>
        <item x="209"/>
        <item x="211"/>
        <item x="212"/>
        <item x="213"/>
        <item x="214"/>
        <item x="216"/>
        <item x="218"/>
        <item x="220"/>
        <item x="223"/>
        <item x="224"/>
        <item x="225"/>
        <item x="231"/>
        <item x="235"/>
        <item x="237"/>
        <item x="238"/>
        <item x="247"/>
        <item x="248"/>
        <item x="252"/>
        <item x="254"/>
        <item x="255"/>
        <item x="256"/>
        <item x="263"/>
        <item x="264"/>
        <item x="266"/>
        <item x="268"/>
        <item x="270"/>
        <item x="271"/>
        <item x="272"/>
        <item x="273"/>
        <item x="274"/>
        <item x="283"/>
        <item x="285"/>
        <item x="286"/>
        <item x="288"/>
        <item x="290"/>
        <item x="291"/>
        <item x="294"/>
        <item x="295"/>
        <item x="306"/>
        <item x="308"/>
        <item x="309"/>
        <item x="310"/>
        <item x="311"/>
        <item x="312"/>
        <item x="314"/>
        <item x="315"/>
        <item x="317"/>
        <item x="318"/>
        <item x="319"/>
        <item x="328"/>
        <item x="329"/>
        <item x="330"/>
        <item x="332"/>
        <item x="333"/>
        <item x="334"/>
        <item x="336"/>
        <item x="337"/>
        <item x="339"/>
        <item x="341"/>
        <item x="350"/>
        <item x="352"/>
        <item x="353"/>
        <item x="354"/>
        <item x="355"/>
        <item x="356"/>
        <item x="357"/>
        <item x="358"/>
        <item x="366"/>
        <item x="368"/>
        <item x="369"/>
        <item x="370"/>
        <item x="372"/>
        <item x="373"/>
        <item x="374"/>
        <item x="376"/>
        <item x="378"/>
        <item x="379"/>
        <item x="384"/>
        <item x="388"/>
        <item x="390"/>
        <item x="391"/>
        <item x="392"/>
        <item x="393"/>
        <item x="394"/>
        <item x="395"/>
        <item x="396"/>
        <item x="397"/>
        <item x="398"/>
        <item x="400"/>
        <item x="401"/>
        <item x="408"/>
        <item x="410"/>
        <item x="411"/>
        <item x="413"/>
        <item x="415"/>
        <item x="416"/>
        <item x="417"/>
        <item x="418"/>
        <item x="419"/>
        <item x="421"/>
        <item x="429"/>
        <item x="430"/>
        <item x="433"/>
        <item x="434"/>
        <item x="436"/>
        <item x="437"/>
        <item x="438"/>
        <item x="441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5"/>
        <item x="468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5"/>
        <item x="490"/>
        <item x="491"/>
        <item x="492"/>
        <item x="494"/>
        <item x="496"/>
        <item x="497"/>
        <item x="498"/>
        <item x="499"/>
        <item x="501"/>
        <item x="507"/>
        <item x="510"/>
        <item x="513"/>
        <item x="514"/>
        <item x="515"/>
        <item x="516"/>
        <item x="517"/>
        <item x="518"/>
        <item x="519"/>
        <item x="521"/>
        <item x="527"/>
        <item x="528"/>
        <item x="531"/>
        <item x="532"/>
        <item x="533"/>
        <item x="534"/>
        <item x="535"/>
        <item x="536"/>
        <item x="537"/>
        <item x="539"/>
        <item x="540"/>
        <item x="549"/>
        <item x="550"/>
        <item x="552"/>
        <item x="553"/>
        <item x="554"/>
        <item x="555"/>
        <item x="556"/>
        <item x="557"/>
        <item x="558"/>
        <item x="559"/>
        <item x="560"/>
        <item x="569"/>
        <item x="570"/>
        <item x="571"/>
        <item x="572"/>
        <item x="573"/>
        <item x="574"/>
        <item x="576"/>
        <item x="577"/>
        <item x="578"/>
        <item x="585"/>
        <item x="586"/>
        <item x="587"/>
        <item x="588"/>
        <item x="589"/>
        <item x="590"/>
        <item x="591"/>
        <item x="593"/>
        <item x="594"/>
        <item x="595"/>
        <item x="596"/>
        <item x="597"/>
        <item x="601"/>
        <item x="604"/>
        <item x="605"/>
        <item x="606"/>
        <item x="607"/>
        <item x="611"/>
        <item x="612"/>
        <item x="613"/>
        <item x="614"/>
        <item x="615"/>
        <item x="616"/>
        <item x="621"/>
        <item x="622"/>
        <item x="624"/>
        <item x="625"/>
        <item x="626"/>
        <item x="627"/>
        <item x="630"/>
        <item x="631"/>
        <item x="632"/>
        <item x="633"/>
        <item x="635"/>
        <item x="636"/>
        <item x="640"/>
        <item x="643"/>
        <item x="646"/>
        <item x="647"/>
        <item x="648"/>
        <item x="649"/>
        <item x="653"/>
        <item x="654"/>
        <item x="655"/>
        <item x="656"/>
        <item x="658"/>
        <item x="659"/>
        <item x="661"/>
        <item x="664"/>
        <item x="665"/>
        <item x="666"/>
        <item x="667"/>
        <item x="668"/>
        <item x="669"/>
        <item x="670"/>
        <item x="671"/>
        <item x="672"/>
        <item x="676"/>
        <item x="679"/>
        <item x="680"/>
        <item x="681"/>
        <item x="682"/>
        <item x="683"/>
        <item x="685"/>
        <item x="686"/>
        <item x="687"/>
        <item x="688"/>
        <item x="689"/>
        <item x="691"/>
        <item x="695"/>
        <item x="696"/>
        <item x="697"/>
        <item x="698"/>
        <item x="699"/>
        <item x="700"/>
        <item x="702"/>
        <item x="703"/>
        <item x="704"/>
        <item x="705"/>
        <item x="706"/>
        <item x="709"/>
        <item x="710"/>
        <item x="711"/>
        <item x="712"/>
        <item x="714"/>
        <item x="718"/>
        <item x="719"/>
        <item x="720"/>
        <item x="722"/>
        <item x="723"/>
        <item x="726"/>
        <item x="727"/>
        <item x="728"/>
        <item x="729"/>
        <item x="730"/>
        <item x="731"/>
        <item x="733"/>
        <item x="734"/>
        <item x="735"/>
        <item x="736"/>
        <item x="737"/>
        <item x="738"/>
        <item x="740"/>
        <item x="742"/>
        <item x="746"/>
        <item x="747"/>
        <item x="748"/>
        <item x="751"/>
        <item x="753"/>
        <item x="754"/>
        <item x="755"/>
        <item x="756"/>
        <item x="757"/>
        <item x="760"/>
        <item x="763"/>
        <item x="764"/>
        <item x="766"/>
        <item x="770"/>
        <item x="771"/>
        <item x="772"/>
        <item x="773"/>
        <item x="777"/>
        <item x="779"/>
        <item x="780"/>
        <item x="781"/>
        <item x="782"/>
        <item x="785"/>
        <item x="787"/>
        <item x="788"/>
        <item x="790"/>
        <item x="793"/>
        <item x="795"/>
        <item x="796"/>
        <item x="798"/>
        <item x="801"/>
        <item x="802"/>
        <item x="803"/>
        <item x="806"/>
        <item x="807"/>
        <item x="809"/>
        <item x="810"/>
        <item x="811"/>
        <item x="813"/>
        <item x="814"/>
        <item x="817"/>
        <item x="819"/>
        <item x="822"/>
        <item x="823"/>
        <item x="824"/>
        <item x="826"/>
        <item x="828"/>
        <item x="830"/>
        <item x="834"/>
        <item x="835"/>
        <item x="836"/>
        <item x="837"/>
        <item x="839"/>
        <item x="840"/>
        <item x="841"/>
        <item x="842"/>
        <item x="843"/>
        <item x="844"/>
        <item x="849"/>
        <item x="850"/>
        <item x="852"/>
        <item x="853"/>
        <item x="854"/>
        <item x="855"/>
        <item x="857"/>
        <item x="858"/>
        <item x="860"/>
        <item x="863"/>
        <item x="864"/>
        <item x="865"/>
        <item x="867"/>
        <item x="868"/>
        <item x="869"/>
        <item x="870"/>
        <item x="872"/>
        <item x="876"/>
        <item x="877"/>
        <item x="880"/>
        <item x="882"/>
        <item x="884"/>
        <item x="888"/>
        <item x="889"/>
        <item x="892"/>
        <item x="893"/>
        <item x="894"/>
        <item x="895"/>
        <item x="896"/>
        <item x="897"/>
        <item x="898"/>
        <item x="900"/>
        <item x="903"/>
        <item x="905"/>
        <item x="906"/>
        <item x="909"/>
        <item x="910"/>
        <item x="911"/>
        <item x="912"/>
        <item x="913"/>
        <item x="914"/>
        <item x="915"/>
        <item x="918"/>
        <item x="919"/>
        <item x="920"/>
        <item x="922"/>
        <item x="923"/>
        <item x="927"/>
        <item x="928"/>
        <item x="930"/>
        <item x="931"/>
        <item x="932"/>
        <item x="933"/>
        <item x="934"/>
        <item x="937"/>
        <item x="938"/>
        <item x="939"/>
        <item x="940"/>
        <item x="941"/>
        <item x="942"/>
        <item x="943"/>
        <item x="944"/>
        <item x="945"/>
        <item x="946"/>
        <item x="948"/>
        <item x="949"/>
        <item x="951"/>
        <item x="952"/>
        <item x="953"/>
        <item x="954"/>
        <item x="955"/>
        <item x="956"/>
        <item x="958"/>
        <item x="959"/>
        <item x="960"/>
        <item x="961"/>
        <item x="962"/>
        <item x="963"/>
        <item x="964"/>
        <item x="965"/>
        <item x="966"/>
        <item x="968"/>
        <item x="971"/>
        <item x="972"/>
        <item x="973"/>
        <item x="974"/>
        <item x="976"/>
        <item x="977"/>
        <item x="980"/>
        <item x="981"/>
        <item x="982"/>
        <item x="983"/>
        <item x="985"/>
        <item x="988"/>
        <item x="989"/>
        <item x="990"/>
        <item x="991"/>
        <item x="994"/>
        <item x="996"/>
        <item x="997"/>
        <item x="998"/>
        <item x="999"/>
        <item x="1000"/>
        <item x="1001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5"/>
        <item x="1016"/>
        <item x="1018"/>
        <item x="1019"/>
        <item x="1020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7"/>
        <item x="1038"/>
        <item x="1041"/>
        <item x="1042"/>
        <item x="1043"/>
        <item x="1044"/>
        <item x="1046"/>
        <item x="1047"/>
        <item x="1048"/>
        <item x="1049"/>
        <item x="1050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6"/>
        <item x="1087"/>
        <item x="1088"/>
        <item x="1089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5"/>
        <item x="1106"/>
        <item x="1107"/>
        <item x="1108"/>
        <item x="1109"/>
        <item x="1110"/>
        <item x="1113"/>
        <item x="1114"/>
        <item x="1116"/>
        <item x="1117"/>
        <item x="1118"/>
        <item x="1119"/>
        <item x="1120"/>
        <item x="1121"/>
        <item x="1122"/>
        <item x="1125"/>
        <item x="1126"/>
        <item x="1127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7"/>
        <item x="1149"/>
        <item x="1150"/>
        <item x="1151"/>
        <item x="1152"/>
        <item x="1153"/>
        <item x="1154"/>
        <item x="1155"/>
        <item x="1157"/>
        <item x="1158"/>
        <item x="1159"/>
        <item x="1160"/>
        <item x="1161"/>
        <item x="1162"/>
        <item x="1163"/>
        <item x="1165"/>
        <item x="1166"/>
        <item x="1167"/>
        <item x="1169"/>
        <item x="1170"/>
        <item x="1171"/>
        <item x="1172"/>
        <item x="1174"/>
        <item x="1175"/>
        <item x="1177"/>
        <item x="1178"/>
        <item x="1179"/>
        <item x="1180"/>
        <item x="1181"/>
        <item x="1182"/>
        <item x="1184"/>
        <item x="1185"/>
        <item x="1186"/>
        <item x="1187"/>
        <item x="1189"/>
        <item x="1190"/>
        <item x="1191"/>
        <item x="1192"/>
        <item x="1195"/>
        <item x="1196"/>
        <item x="1197"/>
        <item x="1198"/>
        <item x="1201"/>
        <item x="1202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7"/>
        <item x="1218"/>
        <item x="1219"/>
        <item x="1220"/>
        <item x="1222"/>
        <item x="1223"/>
        <item x="1224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61"/>
        <item x="1262"/>
        <item x="1263"/>
        <item x="1264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3"/>
        <item x="1304"/>
        <item x="1305"/>
        <item x="1306"/>
        <item x="1307"/>
        <item x="1308"/>
        <item x="1309"/>
        <item x="1310"/>
        <item x="1311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6"/>
        <item x="1327"/>
        <item x="1328"/>
        <item x="1329"/>
        <item x="1330"/>
        <item x="1331"/>
        <item x="1332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3"/>
        <item x="1354"/>
        <item x="1356"/>
        <item x="1358"/>
        <item x="1359"/>
        <item x="1360"/>
        <item x="1361"/>
        <item x="1364"/>
        <item x="1365"/>
        <item x="1366"/>
        <item x="1367"/>
        <item x="1368"/>
        <item x="1369"/>
        <item x="1375"/>
        <item x="1376"/>
        <item x="1377"/>
        <item x="1378"/>
        <item x="1379"/>
        <item x="1380"/>
        <item x="1381"/>
        <item x="1382"/>
        <item x="1383"/>
        <item x="1385"/>
        <item x="1386"/>
        <item x="1387"/>
        <item x="1388"/>
        <item x="1389"/>
        <item x="1390"/>
        <item x="1392"/>
        <item x="1394"/>
        <item x="1395"/>
        <item x="1396"/>
        <item x="1398"/>
        <item x="1399"/>
        <item x="1400"/>
        <item x="1401"/>
        <item x="1402"/>
        <item x="1404"/>
        <item x="1406"/>
        <item x="1407"/>
        <item x="1408"/>
        <item x="1411"/>
        <item x="1412"/>
        <item x="1413"/>
        <item x="1414"/>
        <item x="1415"/>
        <item x="1416"/>
        <item x="1417"/>
        <item x="1418"/>
        <item x="1420"/>
        <item x="1422"/>
        <item x="1423"/>
        <item x="1425"/>
        <item x="1426"/>
        <item x="1428"/>
        <item x="1429"/>
        <item x="1431"/>
        <item x="1432"/>
        <item x="1433"/>
        <item x="1438"/>
        <item x="1439"/>
        <item x="1440"/>
        <item x="1441"/>
        <item x="1442"/>
        <item x="1443"/>
        <item x="1445"/>
        <item x="1448"/>
        <item x="1449"/>
        <item x="1450"/>
        <item x="1451"/>
        <item x="1452"/>
        <item x="1453"/>
        <item x="1454"/>
        <item x="1455"/>
        <item x="1458"/>
        <item x="1459"/>
        <item x="1460"/>
        <item x="1461"/>
        <item x="1463"/>
        <item x="1465"/>
        <item x="1466"/>
        <item x="1470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90"/>
        <item x="1491"/>
        <item x="1493"/>
        <item x="1494"/>
        <item x="1495"/>
        <item x="1498"/>
        <item x="1500"/>
        <item x="1501"/>
        <item x="1503"/>
        <item x="1504"/>
        <item x="1505"/>
        <item x="1506"/>
        <item x="1508"/>
        <item x="1509"/>
        <item x="1510"/>
        <item x="1512"/>
        <item x="1513"/>
        <item x="1514"/>
        <item x="1517"/>
        <item x="1518"/>
        <item x="1519"/>
        <item x="1520"/>
        <item x="1521"/>
        <item x="1522"/>
        <item x="1523"/>
        <item x="1526"/>
        <item x="1527"/>
        <item x="1529"/>
        <item x="1531"/>
        <item x="1533"/>
        <item x="1535"/>
        <item x="1536"/>
        <item x="1538"/>
        <item x="1540"/>
        <item x="1541"/>
        <item x="1542"/>
        <item x="1543"/>
        <item x="1544"/>
        <item x="1545"/>
        <item x="1546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1"/>
        <item x="1564"/>
        <item x="1565"/>
        <item x="1566"/>
        <item x="1567"/>
        <item x="1568"/>
        <item x="1569"/>
        <item x="1570"/>
        <item x="1571"/>
        <item x="1573"/>
        <item x="1575"/>
        <item x="1577"/>
        <item x="1579"/>
        <item x="1581"/>
        <item x="1582"/>
        <item x="1585"/>
        <item x="1587"/>
        <item x="1588"/>
        <item x="1589"/>
        <item x="1590"/>
        <item x="1591"/>
        <item x="1592"/>
        <item x="1593"/>
        <item x="1596"/>
        <item x="1597"/>
        <item x="1598"/>
        <item x="1599"/>
        <item x="1601"/>
        <item x="1603"/>
        <item x="1604"/>
        <item x="1607"/>
        <item x="1608"/>
        <item x="1609"/>
        <item x="1610"/>
        <item x="1613"/>
        <item x="1614"/>
        <item x="1616"/>
        <item x="1617"/>
        <item x="1618"/>
        <item x="1620"/>
        <item x="1621"/>
        <item x="1622"/>
        <item x="1623"/>
        <item x="1624"/>
        <item x="1626"/>
        <item x="1627"/>
        <item x="1629"/>
        <item x="1630"/>
        <item x="1631"/>
        <item x="1632"/>
        <item x="1633"/>
        <item x="1635"/>
        <item x="1636"/>
        <item x="1637"/>
        <item x="1638"/>
        <item x="1639"/>
        <item x="1640"/>
        <item x="1641"/>
        <item x="1642"/>
        <item x="1644"/>
        <item x="1645"/>
        <item x="1646"/>
        <item x="1648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2"/>
        <item x="1663"/>
        <item x="1665"/>
        <item x="1667"/>
        <item x="1668"/>
        <item x="1670"/>
        <item x="1671"/>
        <item x="1672"/>
        <item x="1673"/>
        <item x="1674"/>
        <item x="1675"/>
        <item x="1676"/>
        <item x="1677"/>
        <item x="1678"/>
        <item x="1679"/>
        <item x="1683"/>
        <item x="1684"/>
        <item x="1685"/>
        <item x="1686"/>
        <item x="1687"/>
        <item x="1688"/>
        <item x="1689"/>
        <item x="1690"/>
        <item x="1694"/>
        <item x="1695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2"/>
        <item x="1713"/>
        <item x="1715"/>
        <item x="1718"/>
        <item x="1719"/>
        <item x="1720"/>
        <item x="1721"/>
        <item x="1722"/>
        <item x="1723"/>
        <item x="1726"/>
        <item x="1727"/>
        <item x="1728"/>
        <item x="1729"/>
        <item x="1730"/>
        <item x="1731"/>
        <item x="1732"/>
        <item x="1734"/>
        <item x="1735"/>
        <item x="1736"/>
        <item x="1737"/>
        <item x="1739"/>
        <item x="1740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3"/>
        <item x="1774"/>
        <item x="1775"/>
        <item x="1776"/>
        <item x="1777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1"/>
        <item x="1792"/>
        <item x="1793"/>
        <item x="1794"/>
        <item x="1796"/>
        <item x="1797"/>
        <item x="1798"/>
        <item x="1799"/>
        <item x="1800"/>
        <item x="1801"/>
        <item x="1803"/>
        <item x="1804"/>
        <item x="1806"/>
        <item x="1807"/>
        <item x="1808"/>
        <item x="1810"/>
        <item x="1811"/>
        <item x="1812"/>
        <item x="1813"/>
        <item x="1814"/>
        <item x="1815"/>
        <item x="1817"/>
        <item x="1818"/>
        <item x="1820"/>
        <item x="1821"/>
        <item x="1822"/>
        <item x="1823"/>
        <item x="1824"/>
        <item x="1825"/>
        <item x="1826"/>
        <item x="1828"/>
        <item x="1829"/>
        <item x="1831"/>
        <item x="1832"/>
        <item x="1834"/>
        <item x="1835"/>
        <item x="1836"/>
        <item x="1837"/>
        <item x="1838"/>
        <item x="1841"/>
        <item x="1842"/>
        <item x="1843"/>
        <item x="1844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8"/>
        <item x="1889"/>
        <item x="1890"/>
        <item x="1891"/>
        <item x="1893"/>
        <item x="1894"/>
        <item x="1895"/>
        <item x="1896"/>
        <item x="1898"/>
        <item x="1899"/>
        <item x="1900"/>
        <item x="1901"/>
        <item x="1904"/>
        <item x="1905"/>
        <item x="1906"/>
        <item x="1907"/>
        <item x="1908"/>
        <item x="1910"/>
        <item x="1911"/>
        <item x="1912"/>
        <item x="1913"/>
        <item x="1914"/>
        <item x="1915"/>
        <item x="1916"/>
        <item x="1917"/>
        <item x="1919"/>
        <item x="1920"/>
        <item x="1921"/>
        <item x="1923"/>
        <item x="1924"/>
        <item x="1925"/>
        <item x="1926"/>
        <item x="1928"/>
        <item x="1929"/>
        <item x="1931"/>
        <item x="1932"/>
        <item x="1933"/>
        <item x="1934"/>
        <item x="1935"/>
        <item x="1936"/>
        <item x="1938"/>
        <item x="1939"/>
        <item x="1940"/>
        <item x="1941"/>
        <item x="1942"/>
        <item x="1943"/>
        <item x="1944"/>
        <item x="1945"/>
        <item x="1947"/>
        <item x="1950"/>
        <item x="1951"/>
        <item x="1952"/>
        <item x="1953"/>
        <item x="1954"/>
        <item x="1955"/>
        <item x="1956"/>
        <item x="1957"/>
        <item x="1958"/>
        <item x="1959"/>
        <item x="1961"/>
        <item x="1962"/>
        <item x="1963"/>
        <item x="1964"/>
        <item x="1966"/>
        <item x="1967"/>
        <item x="1968"/>
        <item x="1969"/>
        <item x="1970"/>
        <item x="1971"/>
        <item x="1972"/>
        <item x="1974"/>
        <item x="1975"/>
        <item x="1976"/>
        <item x="1978"/>
        <item x="1979"/>
        <item x="1980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0"/>
        <item x="2001"/>
        <item x="2002"/>
        <item x="2006"/>
        <item x="2009"/>
        <item x="2013"/>
        <item x="2014"/>
        <item x="2016"/>
        <item x="2017"/>
        <item x="2019"/>
        <item x="2020"/>
        <item x="2021"/>
        <item x="2022"/>
        <item x="2024"/>
        <item x="2025"/>
        <item x="2026"/>
        <item x="2027"/>
        <item x="2028"/>
        <item x="2029"/>
        <item x="2030"/>
        <item x="2031"/>
        <item x="2032"/>
        <item x="2034"/>
        <item x="2036"/>
        <item x="2037"/>
        <item x="2039"/>
        <item x="2040"/>
        <item x="2042"/>
        <item x="2044"/>
        <item x="2045"/>
        <item x="2046"/>
        <item x="2048"/>
        <item x="2049"/>
        <item x="2050"/>
        <item x="2053"/>
        <item x="2054"/>
        <item x="2056"/>
        <item x="2059"/>
        <item x="2060"/>
        <item x="2063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t="default"/>
      </items>
    </pivotField>
    <pivotField compact="0" outline="0" subtotalTop="0" numFmtId="10" showAll="0">
      <items count="752">
        <item x="307"/>
        <item x="124"/>
        <item x="70"/>
        <item x="160"/>
        <item x="244"/>
        <item x="27"/>
        <item x="239"/>
        <item x="53"/>
        <item x="107"/>
        <item x="76"/>
        <item x="347"/>
        <item x="249"/>
        <item x="60"/>
        <item x="526"/>
        <item x="194"/>
        <item x="380"/>
        <item x="226"/>
        <item x="425"/>
        <item x="134"/>
        <item x="366"/>
        <item x="38"/>
        <item x="490"/>
        <item x="613"/>
        <item x="201"/>
        <item x="416"/>
        <item x="497"/>
        <item x="93"/>
        <item x="458"/>
        <item x="267"/>
        <item x="645"/>
        <item x="202"/>
        <item x="316"/>
        <item x="423"/>
        <item x="109"/>
        <item x="275"/>
        <item x="138"/>
        <item x="129"/>
        <item x="154"/>
        <item x="231"/>
        <item x="242"/>
        <item x="111"/>
        <item x="424"/>
        <item x="503"/>
        <item x="511"/>
        <item x="306"/>
        <item x="162"/>
        <item x="669"/>
        <item x="627"/>
        <item x="434"/>
        <item x="105"/>
        <item x="65"/>
        <item x="146"/>
        <item x="142"/>
        <item x="405"/>
        <item x="391"/>
        <item x="175"/>
        <item x="221"/>
        <item x="115"/>
        <item x="274"/>
        <item x="86"/>
        <item x="211"/>
        <item x="59"/>
        <item x="150"/>
        <item x="254"/>
        <item x="225"/>
        <item x="277"/>
        <item x="435"/>
        <item x="401"/>
        <item x="750"/>
        <item x="314"/>
        <item x="69"/>
        <item x="680"/>
        <item x="95"/>
        <item x="271"/>
        <item x="198"/>
        <item x="203"/>
        <item x="422"/>
        <item x="658"/>
        <item x="64"/>
        <item x="292"/>
        <item x="371"/>
        <item x="589"/>
        <item x="730"/>
        <item x="88"/>
        <item x="58"/>
        <item x="255"/>
        <item x="591"/>
        <item x="344"/>
        <item x="165"/>
        <item x="697"/>
        <item x="157"/>
        <item x="183"/>
        <item x="33"/>
        <item x="634"/>
        <item x="516"/>
        <item x="708"/>
        <item x="329"/>
        <item x="393"/>
        <item x="289"/>
        <item x="608"/>
        <item x="430"/>
        <item x="558"/>
        <item x="639"/>
        <item x="421"/>
        <item x="18"/>
        <item x="67"/>
        <item x="499"/>
        <item x="523"/>
        <item x="399"/>
        <item x="385"/>
        <item x="168"/>
        <item x="335"/>
        <item x="68"/>
        <item x="437"/>
        <item x="80"/>
        <item x="3"/>
        <item x="10"/>
        <item x="89"/>
        <item x="125"/>
        <item x="74"/>
        <item x="268"/>
        <item x="605"/>
        <item x="290"/>
        <item x="377"/>
        <item x="287"/>
        <item x="73"/>
        <item x="301"/>
        <item x="159"/>
        <item x="140"/>
        <item x="300"/>
        <item x="103"/>
        <item x="407"/>
        <item x="372"/>
        <item x="550"/>
        <item x="361"/>
        <item x="131"/>
        <item x="514"/>
        <item x="190"/>
        <item x="200"/>
        <item x="174"/>
        <item x="193"/>
        <item x="153"/>
        <item x="408"/>
        <item x="494"/>
        <item x="340"/>
        <item x="643"/>
        <item x="375"/>
        <item x="473"/>
        <item x="488"/>
        <item x="118"/>
        <item x="286"/>
        <item x="144"/>
        <item x="123"/>
        <item x="47"/>
        <item x="79"/>
        <item x="360"/>
        <item x="28"/>
        <item x="99"/>
        <item x="189"/>
        <item x="126"/>
        <item x="166"/>
        <item x="279"/>
        <item x="587"/>
        <item x="567"/>
        <item x="397"/>
        <item x="100"/>
        <item x="148"/>
        <item x="647"/>
        <item x="196"/>
        <item x="16"/>
        <item x="403"/>
        <item x="61"/>
        <item x="302"/>
        <item x="404"/>
        <item x="299"/>
        <item x="485"/>
        <item x="296"/>
        <item x="346"/>
        <item x="77"/>
        <item x="539"/>
        <item x="487"/>
        <item x="247"/>
        <item x="251"/>
        <item x="63"/>
        <item x="298"/>
        <item x="155"/>
        <item x="471"/>
        <item x="575"/>
        <item x="285"/>
        <item x="614"/>
        <item x="256"/>
        <item x="137"/>
        <item x="379"/>
        <item x="48"/>
        <item x="569"/>
        <item x="479"/>
        <item x="34"/>
        <item x="106"/>
        <item x="630"/>
        <item x="35"/>
        <item x="218"/>
        <item x="466"/>
        <item x="208"/>
        <item x="195"/>
        <item x="705"/>
        <item x="308"/>
        <item x="156"/>
        <item x="185"/>
        <item x="104"/>
        <item x="464"/>
        <item x="224"/>
        <item x="172"/>
        <item x="270"/>
        <item x="81"/>
        <item x="596"/>
        <item x="87"/>
        <item x="263"/>
        <item x="112"/>
        <item x="120"/>
        <item x="317"/>
        <item x="84"/>
        <item x="553"/>
        <item x="36"/>
        <item x="525"/>
        <item x="179"/>
        <item x="188"/>
        <item x="653"/>
        <item x="733"/>
        <item x="345"/>
        <item x="39"/>
        <item x="233"/>
        <item x="50"/>
        <item x="632"/>
        <item x="572"/>
        <item x="533"/>
        <item x="413"/>
        <item x="731"/>
        <item x="446"/>
        <item x="232"/>
        <item x="75"/>
        <item x="629"/>
        <item x="234"/>
        <item x="651"/>
        <item x="182"/>
        <item x="187"/>
        <item x="637"/>
        <item x="508"/>
        <item x="209"/>
        <item x="318"/>
        <item x="223"/>
        <item x="283"/>
        <item x="41"/>
        <item x="180"/>
        <item x="227"/>
        <item x="29"/>
        <item x="6"/>
        <item x="273"/>
        <item x="32"/>
        <item x="381"/>
        <item x="510"/>
        <item x="191"/>
        <item x="110"/>
        <item x="23"/>
        <item x="522"/>
        <item x="241"/>
        <item x="90"/>
        <item x="390"/>
        <item x="291"/>
        <item x="30"/>
        <item x="398"/>
        <item x="548"/>
        <item x="566"/>
        <item x="45"/>
        <item x="336"/>
        <item x="46"/>
        <item x="501"/>
        <item x="265"/>
        <item x="559"/>
        <item x="438"/>
        <item x="426"/>
        <item x="537"/>
        <item x="197"/>
        <item x="52"/>
        <item x="373"/>
        <item x="282"/>
        <item x="56"/>
        <item x="25"/>
        <item x="141"/>
        <item x="192"/>
        <item x="116"/>
        <item x="532"/>
        <item x="668"/>
        <item x="177"/>
        <item x="321"/>
        <item x="370"/>
        <item x="356"/>
        <item x="571"/>
        <item x="26"/>
        <item x="406"/>
        <item x="310"/>
        <item x="374"/>
        <item x="568"/>
        <item x="152"/>
        <item x="37"/>
        <item x="455"/>
        <item x="20"/>
        <item x="217"/>
        <item x="333"/>
        <item x="258"/>
        <item x="358"/>
        <item x="460"/>
        <item x="500"/>
        <item x="230"/>
        <item x="204"/>
        <item x="128"/>
        <item x="133"/>
        <item x="163"/>
        <item x="147"/>
        <item x="31"/>
        <item x="246"/>
        <item x="205"/>
        <item x="264"/>
        <item x="43"/>
        <item x="327"/>
        <item x="328"/>
        <item x="280"/>
        <item x="238"/>
        <item x="453"/>
        <item x="480"/>
        <item x="579"/>
        <item x="220"/>
        <item x="178"/>
        <item x="186"/>
        <item x="495"/>
        <item x="337"/>
        <item x="367"/>
        <item x="240"/>
        <item x="243"/>
        <item x="169"/>
        <item x="543"/>
        <item x="351"/>
        <item x="554"/>
        <item x="222"/>
        <item x="213"/>
        <item x="419"/>
        <item x="136"/>
        <item x="389"/>
        <item x="343"/>
        <item x="540"/>
        <item x="578"/>
        <item x="633"/>
        <item x="42"/>
        <item x="184"/>
        <item x="521"/>
        <item x="386"/>
        <item x="145"/>
        <item x="531"/>
        <item x="444"/>
        <item x="228"/>
        <item x="332"/>
        <item x="173"/>
        <item x="315"/>
        <item x="664"/>
        <item x="687"/>
        <item x="395"/>
        <item x="442"/>
        <item x="199"/>
        <item x="352"/>
        <item x="478"/>
        <item x="219"/>
        <item x="250"/>
        <item x="443"/>
        <item x="214"/>
        <item x="164"/>
        <item x="555"/>
        <item x="135"/>
        <item x="72"/>
        <item x="305"/>
        <item x="334"/>
        <item x="331"/>
        <item x="467"/>
        <item x="266"/>
        <item x="102"/>
        <item x="269"/>
        <item x="341"/>
        <item x="151"/>
        <item x="542"/>
        <item x="451"/>
        <item x="362"/>
        <item x="66"/>
        <item x="726"/>
        <item x="259"/>
        <item x="583"/>
        <item x="457"/>
        <item x="409"/>
        <item x="121"/>
        <item x="622"/>
        <item x="295"/>
        <item x="229"/>
        <item x="245"/>
        <item x="584"/>
        <item x="278"/>
        <item x="319"/>
        <item x="261"/>
        <item x="257"/>
        <item x="520"/>
        <item x="410"/>
        <item x="357"/>
        <item x="573"/>
        <item x="237"/>
        <item x="215"/>
        <item x="320"/>
        <item x="551"/>
        <item x="509"/>
        <item x="108"/>
        <item x="475"/>
        <item x="206"/>
        <item x="625"/>
        <item x="288"/>
        <item x="338"/>
        <item x="326"/>
        <item x="623"/>
        <item x="92"/>
        <item x="119"/>
        <item x="690"/>
        <item x="709"/>
        <item x="576"/>
        <item x="78"/>
        <item x="248"/>
        <item x="529"/>
        <item x="396"/>
        <item x="4"/>
        <item x="481"/>
        <item x="139"/>
        <item x="96"/>
        <item x="8"/>
        <item x="429"/>
        <item x="83"/>
        <item x="55"/>
        <item x="574"/>
        <item x="324"/>
        <item x="158"/>
        <item x="541"/>
        <item x="530"/>
        <item x="12"/>
        <item x="368"/>
        <item x="181"/>
        <item x="85"/>
        <item x="598"/>
        <item x="378"/>
        <item x="616"/>
        <item x="149"/>
        <item x="656"/>
        <item x="686"/>
        <item x="325"/>
        <item x="91"/>
        <item x="470"/>
        <item x="57"/>
        <item x="724"/>
        <item x="433"/>
        <item x="113"/>
        <item x="171"/>
        <item x="674"/>
        <item x="420"/>
        <item x="536"/>
        <item x="585"/>
        <item x="54"/>
        <item x="563"/>
        <item x="534"/>
        <item x="44"/>
        <item x="304"/>
        <item x="535"/>
        <item x="127"/>
        <item x="411"/>
        <item x="354"/>
        <item x="659"/>
        <item x="727"/>
        <item x="2"/>
        <item x="661"/>
        <item x="207"/>
        <item x="210"/>
        <item x="62"/>
        <item x="51"/>
        <item x="599"/>
        <item x="132"/>
        <item x="14"/>
        <item x="383"/>
        <item x="527"/>
        <item x="94"/>
        <item x="552"/>
        <item x="359"/>
        <item x="716"/>
        <item x="556"/>
        <item x="355"/>
        <item x="365"/>
        <item x="117"/>
        <item x="691"/>
        <item x="235"/>
        <item x="641"/>
        <item x="528"/>
        <item x="101"/>
        <item x="452"/>
        <item x="611"/>
        <item x="590"/>
        <item x="253"/>
        <item x="565"/>
        <item x="311"/>
        <item x="544"/>
        <item x="582"/>
        <item x="694"/>
        <item x="432"/>
        <item x="0"/>
        <item x="1"/>
        <item x="5"/>
        <item x="7"/>
        <item x="9"/>
        <item x="11"/>
        <item x="13"/>
        <item x="15"/>
        <item x="17"/>
        <item x="19"/>
        <item x="21"/>
        <item x="22"/>
        <item x="24"/>
        <item x="40"/>
        <item x="49"/>
        <item x="71"/>
        <item x="82"/>
        <item x="97"/>
        <item x="98"/>
        <item x="114"/>
        <item x="122"/>
        <item x="130"/>
        <item x="143"/>
        <item x="161"/>
        <item x="167"/>
        <item x="170"/>
        <item x="176"/>
        <item x="212"/>
        <item x="216"/>
        <item x="236"/>
        <item x="252"/>
        <item x="260"/>
        <item x="262"/>
        <item x="272"/>
        <item x="276"/>
        <item x="281"/>
        <item x="284"/>
        <item x="293"/>
        <item x="294"/>
        <item x="297"/>
        <item x="303"/>
        <item x="309"/>
        <item x="312"/>
        <item x="313"/>
        <item x="322"/>
        <item x="323"/>
        <item x="330"/>
        <item x="339"/>
        <item x="342"/>
        <item x="348"/>
        <item x="349"/>
        <item x="350"/>
        <item x="353"/>
        <item x="363"/>
        <item x="364"/>
        <item x="369"/>
        <item x="376"/>
        <item x="382"/>
        <item x="384"/>
        <item x="387"/>
        <item x="388"/>
        <item x="392"/>
        <item x="394"/>
        <item x="400"/>
        <item x="402"/>
        <item x="412"/>
        <item x="414"/>
        <item x="415"/>
        <item x="417"/>
        <item x="418"/>
        <item x="427"/>
        <item x="428"/>
        <item x="431"/>
        <item x="436"/>
        <item x="439"/>
        <item x="440"/>
        <item x="441"/>
        <item x="445"/>
        <item x="447"/>
        <item x="448"/>
        <item x="449"/>
        <item x="450"/>
        <item x="454"/>
        <item x="456"/>
        <item x="459"/>
        <item x="461"/>
        <item x="462"/>
        <item x="463"/>
        <item x="465"/>
        <item x="468"/>
        <item x="469"/>
        <item x="472"/>
        <item x="474"/>
        <item x="476"/>
        <item x="477"/>
        <item x="482"/>
        <item x="483"/>
        <item x="484"/>
        <item x="486"/>
        <item x="489"/>
        <item x="491"/>
        <item x="492"/>
        <item x="493"/>
        <item x="496"/>
        <item x="498"/>
        <item x="502"/>
        <item x="504"/>
        <item x="505"/>
        <item x="506"/>
        <item x="507"/>
        <item x="512"/>
        <item x="513"/>
        <item x="515"/>
        <item x="517"/>
        <item x="518"/>
        <item x="519"/>
        <item x="524"/>
        <item x="538"/>
        <item x="545"/>
        <item x="546"/>
        <item x="547"/>
        <item x="549"/>
        <item x="557"/>
        <item x="560"/>
        <item x="561"/>
        <item x="562"/>
        <item x="564"/>
        <item x="570"/>
        <item x="577"/>
        <item x="580"/>
        <item x="581"/>
        <item x="586"/>
        <item x="588"/>
        <item x="592"/>
        <item x="593"/>
        <item x="594"/>
        <item x="595"/>
        <item x="597"/>
        <item x="600"/>
        <item x="601"/>
        <item x="602"/>
        <item x="603"/>
        <item x="604"/>
        <item x="606"/>
        <item x="607"/>
        <item x="609"/>
        <item x="610"/>
        <item x="612"/>
        <item x="615"/>
        <item x="617"/>
        <item x="618"/>
        <item x="619"/>
        <item x="620"/>
        <item x="621"/>
        <item x="624"/>
        <item x="626"/>
        <item x="628"/>
        <item x="631"/>
        <item x="635"/>
        <item x="636"/>
        <item x="638"/>
        <item x="640"/>
        <item x="642"/>
        <item x="644"/>
        <item x="646"/>
        <item x="648"/>
        <item x="649"/>
        <item x="650"/>
        <item x="652"/>
        <item x="654"/>
        <item x="655"/>
        <item x="657"/>
        <item x="660"/>
        <item x="662"/>
        <item x="663"/>
        <item x="665"/>
        <item x="666"/>
        <item x="667"/>
        <item x="670"/>
        <item x="671"/>
        <item x="672"/>
        <item x="673"/>
        <item x="675"/>
        <item x="676"/>
        <item x="677"/>
        <item x="678"/>
        <item x="679"/>
        <item x="681"/>
        <item x="682"/>
        <item x="683"/>
        <item x="684"/>
        <item x="685"/>
        <item x="688"/>
        <item x="689"/>
        <item x="692"/>
        <item x="693"/>
        <item x="695"/>
        <item x="696"/>
        <item x="698"/>
        <item x="699"/>
        <item x="700"/>
        <item x="701"/>
        <item x="702"/>
        <item x="703"/>
        <item x="704"/>
        <item x="706"/>
        <item x="707"/>
        <item x="710"/>
        <item x="711"/>
        <item x="712"/>
        <item x="713"/>
        <item x="714"/>
        <item x="715"/>
        <item x="717"/>
        <item x="718"/>
        <item x="719"/>
        <item x="720"/>
        <item x="721"/>
        <item x="722"/>
        <item x="723"/>
        <item x="725"/>
        <item x="728"/>
        <item x="729"/>
        <item x="732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t="default"/>
      </items>
    </pivotField>
    <pivotField compact="0" outline="0" subtotalTop="0" showAll="0">
      <items count="158">
        <item x="67"/>
        <item x="88"/>
        <item x="58"/>
        <item x="69"/>
        <item x="61"/>
        <item x="79"/>
        <item x="46"/>
        <item x="82"/>
        <item x="26"/>
        <item x="64"/>
        <item x="54"/>
        <item x="24"/>
        <item x="78"/>
        <item x="74"/>
        <item x="81"/>
        <item x="52"/>
        <item x="57"/>
        <item x="59"/>
        <item x="33"/>
        <item x="35"/>
        <item x="51"/>
        <item x="63"/>
        <item x="39"/>
        <item x="77"/>
        <item x="87"/>
        <item x="91"/>
        <item x="68"/>
        <item x="38"/>
        <item x="133"/>
        <item x="101"/>
        <item x="25"/>
        <item x="86"/>
        <item x="30"/>
        <item x="90"/>
        <item x="28"/>
        <item x="93"/>
        <item x="18"/>
        <item x="27"/>
        <item x="47"/>
        <item x="48"/>
        <item x="2"/>
        <item x="128"/>
        <item x="10"/>
        <item x="135"/>
        <item x="13"/>
        <item x="53"/>
        <item x="65"/>
        <item x="4"/>
        <item x="156"/>
        <item x="55"/>
        <item x="3"/>
        <item x="31"/>
        <item x="19"/>
        <item x="16"/>
        <item x="11"/>
        <item x="49"/>
        <item x="5"/>
        <item x="20"/>
        <item x="45"/>
        <item x="40"/>
        <item x="22"/>
        <item x="23"/>
        <item x="76"/>
        <item x="89"/>
        <item x="83"/>
        <item x="17"/>
        <item x="34"/>
        <item x="50"/>
        <item x="32"/>
        <item x="0"/>
        <item x="56"/>
        <item x="62"/>
        <item x="21"/>
        <item x="15"/>
        <item x="36"/>
        <item x="70"/>
        <item x="92"/>
        <item x="73"/>
        <item x="138"/>
        <item x="60"/>
        <item x="85"/>
        <item x="29"/>
        <item x="41"/>
        <item x="72"/>
        <item x="80"/>
        <item x="75"/>
        <item x="12"/>
        <item x="44"/>
        <item x="107"/>
        <item x="43"/>
        <item x="100"/>
        <item x="103"/>
        <item x="71"/>
        <item x="42"/>
        <item x="99"/>
        <item x="121"/>
        <item x="98"/>
        <item x="115"/>
        <item x="84"/>
        <item x="37"/>
        <item x="66"/>
        <item x="111"/>
        <item x="110"/>
        <item x="6"/>
        <item x="130"/>
        <item x="124"/>
        <item x="137"/>
        <item x="14"/>
        <item x="9"/>
        <item x="8"/>
        <item x="7"/>
        <item x="113"/>
        <item x="112"/>
        <item x="1"/>
        <item x="116"/>
        <item x="97"/>
        <item x="127"/>
        <item x="118"/>
        <item x="136"/>
        <item x="106"/>
        <item x="104"/>
        <item x="119"/>
        <item x="125"/>
        <item x="109"/>
        <item x="95"/>
        <item x="96"/>
        <item x="102"/>
        <item x="131"/>
        <item x="94"/>
        <item x="105"/>
        <item x="108"/>
        <item x="114"/>
        <item x="117"/>
        <item x="120"/>
        <item x="122"/>
        <item x="123"/>
        <item x="126"/>
        <item x="129"/>
        <item x="132"/>
        <item x="134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outline="0" subtotalTop="0" showAll="0">
      <items count="2110">
        <item x="1663"/>
        <item x="734"/>
        <item x="437"/>
        <item x="229"/>
        <item x="847"/>
        <item x="687"/>
        <item x="379"/>
        <item x="653"/>
        <item x="214"/>
        <item x="680"/>
        <item x="209"/>
        <item x="1245"/>
        <item x="1220"/>
        <item x="1399"/>
        <item x="1383"/>
        <item x="470"/>
        <item x="1198"/>
        <item x="646"/>
        <item x="1321"/>
        <item x="761"/>
        <item x="393"/>
        <item x="605"/>
        <item x="744"/>
        <item x="2108"/>
        <item x="410"/>
        <item x="869"/>
        <item x="1052"/>
        <item x="1854"/>
        <item x="1087"/>
        <item x="545"/>
        <item x="6"/>
        <item x="519"/>
        <item x="793"/>
        <item x="1053"/>
        <item x="912"/>
        <item x="1371"/>
        <item x="1568"/>
        <item x="641"/>
        <item x="60"/>
        <item x="1298"/>
        <item x="1165"/>
        <item x="871"/>
        <item x="152"/>
        <item x="1071"/>
        <item x="305"/>
        <item x="1002"/>
        <item x="340"/>
        <item x="539"/>
        <item x="1086"/>
        <item x="716"/>
        <item x="930"/>
        <item x="1338"/>
        <item x="220"/>
        <item x="922"/>
        <item x="834"/>
        <item x="651"/>
        <item x="1525"/>
        <item x="536"/>
        <item x="1452"/>
        <item x="447"/>
        <item x="122"/>
        <item x="839"/>
        <item x="1381"/>
        <item x="576"/>
        <item x="612"/>
        <item x="260"/>
        <item x="547"/>
        <item x="1104"/>
        <item x="693"/>
        <item x="153"/>
        <item x="1268"/>
        <item x="960"/>
        <item x="106"/>
        <item x="1277"/>
        <item x="1218"/>
        <item x="969"/>
        <item x="1708"/>
        <item x="1682"/>
        <item x="1564"/>
        <item x="544"/>
        <item x="50"/>
        <item x="1093"/>
        <item x="668"/>
        <item x="1005"/>
        <item x="1402"/>
        <item x="1056"/>
        <item x="602"/>
        <item x="763"/>
        <item x="1507"/>
        <item x="516"/>
        <item x="1868"/>
        <item x="1205"/>
        <item x="705"/>
        <item x="1067"/>
        <item x="537"/>
        <item x="233"/>
        <item x="154"/>
        <item x="333"/>
        <item x="879"/>
        <item x="40"/>
        <item x="1117"/>
        <item x="940"/>
        <item x="657"/>
        <item x="1404"/>
        <item x="1423"/>
        <item x="1237"/>
        <item x="724"/>
        <item x="68"/>
        <item x="520"/>
        <item x="1129"/>
        <item x="1516"/>
        <item x="689"/>
        <item x="695"/>
        <item x="979"/>
        <item x="1619"/>
        <item x="366"/>
        <item x="167"/>
        <item x="1551"/>
        <item x="686"/>
        <item x="1188"/>
        <item x="90"/>
        <item x="345"/>
        <item x="511"/>
        <item x="977"/>
        <item x="866"/>
        <item x="1724"/>
        <item x="1211"/>
        <item x="684"/>
        <item x="1563"/>
        <item x="1335"/>
        <item x="20"/>
        <item x="1105"/>
        <item x="1306"/>
        <item x="1139"/>
        <item x="47"/>
        <item x="1588"/>
        <item x="125"/>
        <item x="1008"/>
        <item x="634"/>
        <item x="363"/>
        <item x="949"/>
        <item x="1204"/>
        <item x="838"/>
        <item x="176"/>
        <item x="1461"/>
        <item x="1138"/>
        <item x="1741"/>
        <item x="1353"/>
        <item x="1312"/>
        <item x="96"/>
        <item x="1835"/>
        <item x="1062"/>
        <item x="674"/>
        <item x="691"/>
        <item x="359"/>
        <item x="858"/>
        <item x="207"/>
        <item x="809"/>
        <item x="647"/>
        <item x="1477"/>
        <item x="1421"/>
        <item x="638"/>
        <item x="889"/>
        <item x="1687"/>
        <item x="394"/>
        <item x="338"/>
        <item x="1269"/>
        <item x="624"/>
        <item x="18"/>
        <item x="808"/>
        <item x="534"/>
        <item x="877"/>
        <item x="682"/>
        <item x="1578"/>
        <item x="16"/>
        <item x="1807"/>
        <item x="441"/>
        <item x="409"/>
        <item x="1849"/>
        <item x="1059"/>
        <item x="497"/>
        <item x="1089"/>
        <item x="395"/>
        <item x="901"/>
        <item x="1542"/>
        <item x="297"/>
        <item x="715"/>
        <item x="1692"/>
        <item x="727"/>
        <item x="281"/>
        <item x="1482"/>
        <item x="601"/>
        <item x="1670"/>
        <item x="1250"/>
        <item x="294"/>
        <item x="704"/>
        <item x="1107"/>
        <item x="1867"/>
        <item x="456"/>
        <item x="852"/>
        <item x="878"/>
        <item x="833"/>
        <item x="586"/>
        <item x="1111"/>
        <item x="1351"/>
        <item x="1534"/>
        <item x="420"/>
        <item x="816"/>
        <item x="666"/>
        <item x="1395"/>
        <item x="1135"/>
        <item x="717"/>
        <item x="664"/>
        <item x="443"/>
        <item x="58"/>
        <item x="1246"/>
        <item x="1022"/>
        <item x="1442"/>
        <item x="944"/>
        <item x="1543"/>
        <item x="603"/>
        <item x="1889"/>
        <item x="1300"/>
        <item x="180"/>
        <item x="1608"/>
        <item x="1038"/>
        <item x="1"/>
        <item x="37"/>
        <item x="1898"/>
        <item x="600"/>
        <item x="52"/>
        <item x="439"/>
        <item x="1223"/>
        <item x="814"/>
        <item x="69"/>
        <item x="1509"/>
        <item x="1346"/>
        <item x="232"/>
        <item x="1088"/>
        <item x="965"/>
        <item x="127"/>
        <item x="768"/>
        <item x="596"/>
        <item x="1574"/>
        <item x="1226"/>
        <item x="168"/>
        <item x="957"/>
        <item x="36"/>
        <item x="402"/>
        <item x="463"/>
        <item x="5"/>
        <item x="215"/>
        <item x="945"/>
        <item x="529"/>
        <item x="1550"/>
        <item x="290"/>
        <item x="423"/>
        <item x="1606"/>
        <item x="723"/>
        <item x="1081"/>
        <item x="1200"/>
        <item x="1292"/>
        <item x="936"/>
        <item x="904"/>
        <item x="856"/>
        <item x="78"/>
        <item x="116"/>
        <item x="968"/>
        <item x="398"/>
        <item x="937"/>
        <item x="498"/>
        <item x="1411"/>
        <item x="1801"/>
        <item x="1767"/>
        <item x="469"/>
        <item x="114"/>
        <item x="42"/>
        <item x="1264"/>
        <item x="1039"/>
        <item x="1185"/>
        <item x="43"/>
        <item x="1714"/>
        <item x="1757"/>
        <item x="77"/>
        <item x="760"/>
        <item x="46"/>
        <item x="1879"/>
        <item x="1018"/>
        <item x="1289"/>
        <item x="1654"/>
        <item x="1176"/>
        <item x="459"/>
        <item x="908"/>
        <item x="1058"/>
        <item x="1083"/>
        <item x="619"/>
        <item x="1132"/>
        <item x="1680"/>
        <item x="947"/>
        <item x="1324"/>
        <item x="1013"/>
        <item x="462"/>
        <item x="815"/>
        <item x="1290"/>
        <item x="9"/>
        <item x="415"/>
        <item x="1653"/>
        <item x="315"/>
        <item x="571"/>
        <item x="1861"/>
        <item x="779"/>
        <item x="1901"/>
        <item x="1254"/>
        <item x="13"/>
        <item x="971"/>
        <item x="1181"/>
        <item x="990"/>
        <item x="422"/>
        <item x="170"/>
        <item x="835"/>
        <item x="659"/>
        <item x="1266"/>
        <item x="1487"/>
        <item x="626"/>
        <item x="782"/>
        <item x="1400"/>
        <item x="533"/>
        <item x="1382"/>
        <item x="129"/>
        <item x="1894"/>
        <item x="804"/>
        <item x="493"/>
        <item x="495"/>
        <item x="1472"/>
        <item x="1584"/>
        <item x="253"/>
        <item x="1604"/>
        <item x="64"/>
        <item x="635"/>
        <item x="1120"/>
        <item x="1730"/>
        <item x="552"/>
        <item x="172"/>
        <item x="1275"/>
        <item x="1092"/>
        <item x="1142"/>
        <item x="432"/>
        <item x="1747"/>
        <item x="1463"/>
        <item x="1878"/>
        <item x="157"/>
        <item x="328"/>
        <item x="1183"/>
        <item x="1361"/>
        <item x="1333"/>
        <item x="1146"/>
        <item x="83"/>
        <item x="1207"/>
        <item x="899"/>
        <item x="1749"/>
        <item x="343"/>
        <item x="1241"/>
        <item x="380"/>
        <item x="992"/>
        <item x="284"/>
        <item x="206"/>
        <item x="1215"/>
        <item x="991"/>
        <item x="956"/>
        <item x="970"/>
        <item x="1157"/>
        <item x="1172"/>
        <item x="976"/>
        <item x="880"/>
        <item x="1369"/>
        <item x="457"/>
        <item x="952"/>
        <item x="138"/>
        <item x="639"/>
        <item x="322"/>
        <item x="265"/>
        <item x="304"/>
        <item x="1328"/>
        <item x="331"/>
        <item x="669"/>
        <item x="775"/>
        <item x="1524"/>
        <item x="1251"/>
        <item x="300"/>
        <item x="144"/>
        <item x="827"/>
        <item x="200"/>
        <item x="581"/>
        <item x="132"/>
        <item x="894"/>
        <item x="247"/>
        <item x="1570"/>
        <item x="1027"/>
        <item x="1862"/>
        <item x="1186"/>
        <item x="1271"/>
        <item x="1672"/>
        <item x="461"/>
        <item x="1803"/>
        <item x="228"/>
        <item x="803"/>
        <item x="1202"/>
        <item x="1334"/>
        <item x="773"/>
        <item x="1163"/>
        <item x="389"/>
        <item x="885"/>
        <item x="535"/>
        <item x="1391"/>
        <item x="973"/>
        <item x="1693"/>
        <item x="1151"/>
        <item x="1646"/>
        <item x="784"/>
        <item x="995"/>
        <item x="1063"/>
        <item x="1233"/>
        <item x="721"/>
        <item x="332"/>
        <item x="1398"/>
        <item x="1360"/>
        <item x="231"/>
        <item x="1537"/>
        <item x="54"/>
        <item x="1425"/>
        <item x="310"/>
        <item x="1683"/>
        <item x="1064"/>
        <item x="1895"/>
        <item x="974"/>
        <item x="585"/>
        <item x="392"/>
        <item x="76"/>
        <item x="616"/>
        <item x="1480"/>
        <item x="1095"/>
        <item x="1235"/>
        <item x="510"/>
        <item x="873"/>
        <item x="984"/>
        <item x="102"/>
        <item x="133"/>
        <item x="254"/>
        <item x="746"/>
        <item x="1698"/>
        <item x="270"/>
        <item x="675"/>
        <item x="1316"/>
        <item x="1229"/>
        <item x="851"/>
        <item x="35"/>
        <item x="1760"/>
        <item x="844"/>
        <item x="719"/>
        <item x="1167"/>
        <item x="625"/>
        <item x="1876"/>
        <item x="1506"/>
        <item x="1332"/>
        <item x="713"/>
        <item x="748"/>
        <item x="999"/>
        <item x="1602"/>
        <item x="1168"/>
        <item x="492"/>
        <item x="1631"/>
        <item x="987"/>
        <item x="27"/>
        <item x="1441"/>
        <item x="177"/>
        <item x="137"/>
        <item x="1403"/>
        <item x="738"/>
        <item x="1408"/>
        <item x="1069"/>
        <item x="403"/>
        <item x="325"/>
        <item x="1076"/>
        <item x="523"/>
        <item x="475"/>
        <item x="179"/>
        <item x="1695"/>
        <item x="1362"/>
        <item x="1758"/>
        <item x="538"/>
        <item x="1260"/>
        <item x="1189"/>
        <item x="551"/>
        <item x="80"/>
        <item x="504"/>
        <item x="1145"/>
        <item x="1201"/>
        <item x="1147"/>
        <item x="59"/>
        <item x="261"/>
        <item x="1125"/>
        <item x="774"/>
        <item x="1613"/>
        <item x="268"/>
        <item x="642"/>
        <item x="464"/>
        <item x="846"/>
        <item x="515"/>
        <item x="1037"/>
        <item x="1363"/>
        <item x="196"/>
        <item x="446"/>
        <item x="1813"/>
        <item x="381"/>
        <item x="371"/>
        <item x="151"/>
        <item x="48"/>
        <item x="291"/>
        <item x="84"/>
        <item x="396"/>
        <item x="407"/>
        <item x="765"/>
        <item x="103"/>
        <item x="931"/>
        <item x="1582"/>
        <item x="1123"/>
        <item x="165"/>
        <item x="279"/>
        <item x="1055"/>
        <item x="1460"/>
        <item x="667"/>
        <item x="961"/>
        <item x="61"/>
        <item x="87"/>
        <item x="983"/>
        <item x="31"/>
        <item x="1270"/>
        <item x="1078"/>
        <item x="1798"/>
        <item x="1288"/>
        <item x="767"/>
        <item x="1203"/>
        <item x="467"/>
        <item x="577"/>
        <item x="93"/>
        <item x="136"/>
        <item x="1196"/>
        <item x="1102"/>
        <item x="1387"/>
        <item x="293"/>
        <item x="1303"/>
        <item x="1354"/>
        <item x="288"/>
        <item x="450"/>
        <item x="79"/>
        <item x="1317"/>
        <item x="1688"/>
        <item x="499"/>
        <item x="613"/>
        <item x="426"/>
        <item x="683"/>
        <item x="256"/>
        <item x="1187"/>
        <item x="130"/>
        <item x="473"/>
        <item x="296"/>
        <item x="1249"/>
        <item x="1159"/>
        <item x="1449"/>
        <item x="346"/>
        <item x="872"/>
        <item x="454"/>
        <item x="448"/>
        <item x="890"/>
        <item x="44"/>
        <item x="1828"/>
        <item x="1221"/>
        <item x="1219"/>
        <item x="57"/>
        <item x="508"/>
        <item x="884"/>
        <item x="1154"/>
        <item x="989"/>
        <item x="985"/>
        <item x="421"/>
        <item x="413"/>
        <item x="223"/>
        <item x="628"/>
        <item x="1287"/>
        <item x="820"/>
        <item x="798"/>
        <item x="1166"/>
        <item x="648"/>
        <item x="796"/>
        <item x="881"/>
        <item x="1583"/>
        <item x="358"/>
        <item x="1440"/>
        <item x="227"/>
        <item x="1426"/>
        <item x="1128"/>
        <item x="1530"/>
        <item x="608"/>
        <item x="49"/>
        <item x="568"/>
        <item x="374"/>
        <item x="1137"/>
        <item x="292"/>
        <item x="1674"/>
        <item x="367"/>
        <item x="561"/>
        <item x="1319"/>
        <item x="1231"/>
        <item x="887"/>
        <item x="382"/>
        <item x="156"/>
        <item x="357"/>
        <item x="671"/>
        <item x="604"/>
        <item x="397"/>
        <item x="161"/>
        <item x="204"/>
        <item x="863"/>
        <item x="1379"/>
        <item x="742"/>
        <item x="699"/>
        <item x="1208"/>
        <item x="105"/>
        <item x="842"/>
        <item x="564"/>
        <item x="303"/>
        <item x="711"/>
        <item x="862"/>
        <item x="173"/>
        <item x="963"/>
        <item x="822"/>
        <item x="1101"/>
        <item x="250"/>
        <item x="355"/>
        <item x="797"/>
        <item x="678"/>
        <item x="1025"/>
        <item x="843"/>
        <item x="845"/>
        <item x="1276"/>
        <item x="72"/>
        <item x="377"/>
        <item x="365"/>
        <item x="1286"/>
        <item x="92"/>
        <item x="1341"/>
        <item x="910"/>
        <item x="892"/>
        <item x="1370"/>
        <item x="1374"/>
        <item x="790"/>
        <item x="615"/>
        <item x="1305"/>
        <item x="754"/>
        <item x="146"/>
        <item x="810"/>
        <item x="500"/>
        <item x="913"/>
        <item x="124"/>
        <item x="1593"/>
        <item x="548"/>
        <item x="1206"/>
        <item x="1409"/>
        <item x="562"/>
        <item x="1296"/>
        <item x="1431"/>
        <item x="245"/>
        <item x="621"/>
        <item x="1282"/>
        <item x="823"/>
        <item x="1066"/>
        <item x="1518"/>
        <item x="959"/>
        <item x="399"/>
        <item x="468"/>
        <item x="507"/>
        <item x="1299"/>
        <item x="582"/>
        <item x="570"/>
        <item x="474"/>
        <item x="28"/>
        <item x="135"/>
        <item x="1466"/>
        <item x="1768"/>
        <item x="1896"/>
        <item x="1422"/>
        <item x="572"/>
        <item x="259"/>
        <item x="314"/>
        <item x="925"/>
        <item x="1003"/>
        <item x="1216"/>
        <item x="905"/>
        <item x="32"/>
        <item x="752"/>
        <item x="503"/>
        <item x="929"/>
        <item x="502"/>
        <item x="318"/>
        <item x="85"/>
        <item x="549"/>
        <item x="140"/>
        <item x="1367"/>
        <item x="1143"/>
        <item x="1642"/>
        <item x="597"/>
        <item x="1034"/>
        <item x="1019"/>
        <item x="419"/>
        <item x="757"/>
        <item x="588"/>
        <item x="411"/>
        <item x="1500"/>
        <item x="620"/>
        <item x="1180"/>
        <item x="1766"/>
        <item x="781"/>
        <item x="1493"/>
        <item x="7"/>
        <item x="900"/>
        <item x="1175"/>
        <item x="1356"/>
        <item x="583"/>
        <item x="1051"/>
        <item x="150"/>
        <item x="307"/>
        <item x="1486"/>
        <item x="610"/>
        <item x="928"/>
        <item x="38"/>
        <item x="275"/>
        <item x="267"/>
        <item x="1214"/>
        <item x="1364"/>
        <item x="485"/>
        <item x="1394"/>
        <item x="631"/>
        <item x="962"/>
        <item x="65"/>
        <item x="1042"/>
        <item x="1905"/>
        <item x="1031"/>
        <item x="376"/>
        <item x="1350"/>
        <item x="836"/>
        <item x="1174"/>
        <item x="1347"/>
        <item x="1736"/>
        <item x="924"/>
        <item x="201"/>
        <item x="188"/>
        <item x="24"/>
        <item x="557"/>
        <item x="62"/>
        <item x="369"/>
        <item x="128"/>
        <item x="1073"/>
        <item x="722"/>
        <item x="1297"/>
        <item x="750"/>
        <item x="1344"/>
        <item x="1388"/>
        <item x="1348"/>
        <item x="370"/>
        <item x="1514"/>
        <item x="211"/>
        <item x="1074"/>
        <item x="175"/>
        <item x="1261"/>
        <item x="1169"/>
        <item x="1026"/>
        <item x="191"/>
        <item x="1144"/>
        <item x="1280"/>
        <item x="943"/>
        <item x="344"/>
        <item x="584"/>
        <item x="12"/>
        <item x="162"/>
        <item x="466"/>
        <item x="30"/>
        <item x="958"/>
        <item x="1108"/>
        <item x="513"/>
        <item x="319"/>
        <item x="565"/>
        <item x="566"/>
        <item x="139"/>
        <item x="736"/>
        <item x="351"/>
        <item x="841"/>
        <item x="372"/>
        <item x="812"/>
        <item x="436"/>
        <item x="528"/>
        <item x="758"/>
        <item x="1696"/>
        <item x="855"/>
        <item x="731"/>
        <item x="4"/>
        <item x="915"/>
        <item x="662"/>
        <item x="703"/>
        <item x="1177"/>
        <item x="1195"/>
        <item x="720"/>
        <item x="1392"/>
        <item x="1184"/>
        <item x="1373"/>
        <item x="1210"/>
        <item x="1121"/>
        <item x="1091"/>
        <item x="274"/>
        <item x="1162"/>
        <item x="579"/>
        <item x="1377"/>
        <item x="1829"/>
        <item x="236"/>
        <item x="34"/>
        <item x="874"/>
        <item x="1320"/>
        <item x="732"/>
        <item x="241"/>
        <item x="921"/>
        <item x="1274"/>
        <item x="617"/>
        <item x="428"/>
        <item x="147"/>
        <item x="71"/>
        <item x="831"/>
        <item x="857"/>
        <item x="778"/>
        <item x="1386"/>
        <item x="593"/>
        <item x="10"/>
        <item x="853"/>
        <item x="1156"/>
        <item x="349"/>
        <item x="210"/>
        <item x="320"/>
        <item x="1888"/>
        <item x="917"/>
        <item x="1559"/>
        <item x="323"/>
        <item x="1497"/>
        <item x="1456"/>
        <item x="277"/>
        <item x="453"/>
        <item x="1429"/>
        <item x="1141"/>
        <item x="806"/>
        <item x="251"/>
        <item x="476"/>
        <item x="1308"/>
        <item x="755"/>
        <item x="643"/>
        <item x="1136"/>
        <item x="594"/>
        <item x="2"/>
        <item x="824"/>
        <item x="1199"/>
        <item x="246"/>
        <item x="1224"/>
        <item x="618"/>
        <item x="373"/>
        <item x="1713"/>
        <item x="145"/>
        <item x="926"/>
        <item x="632"/>
        <item x="1432"/>
        <item x="107"/>
        <item x="56"/>
        <item x="1006"/>
        <item x="169"/>
        <item x="1389"/>
        <item x="230"/>
        <item x="295"/>
        <item x="1345"/>
        <item x="698"/>
        <item x="1085"/>
        <item x="1455"/>
        <item x="978"/>
        <item x="1632"/>
        <item x="455"/>
        <item x="1079"/>
        <item x="1871"/>
        <item x="555"/>
        <item x="41"/>
        <item x="115"/>
        <item x="660"/>
        <item x="592"/>
        <item x="212"/>
        <item x="759"/>
        <item x="1253"/>
        <item x="336"/>
        <item x="1012"/>
        <item x="155"/>
        <item x="342"/>
        <item x="1420"/>
        <item x="158"/>
        <item x="301"/>
        <item x="1883"/>
        <item x="348"/>
        <item x="221"/>
        <item x="730"/>
        <item x="805"/>
        <item x="1016"/>
        <item x="652"/>
        <item x="644"/>
        <item x="347"/>
        <item x="203"/>
        <item x="951"/>
        <item x="1776"/>
        <item x="830"/>
        <item x="789"/>
        <item x="1501"/>
        <item x="184"/>
        <item x="771"/>
        <item x="1150"/>
        <item x="1789"/>
        <item x="1004"/>
        <item x="800"/>
        <item x="788"/>
        <item x="517"/>
        <item x="1281"/>
        <item x="512"/>
        <item x="95"/>
        <item x="1624"/>
        <item x="1410"/>
        <item x="224"/>
        <item x="540"/>
        <item x="998"/>
        <item x="1232"/>
        <item x="861"/>
        <item x="302"/>
        <item x="526"/>
        <item x="972"/>
        <item x="611"/>
        <item x="1903"/>
        <item x="975"/>
        <item x="401"/>
        <item x="1164"/>
        <item x="1182"/>
        <item x="518"/>
        <item x="599"/>
        <item x="1330"/>
        <item x="193"/>
        <item x="1048"/>
        <item x="911"/>
        <item x="1096"/>
        <item x="994"/>
        <item x="1098"/>
        <item x="1097"/>
        <item x="751"/>
        <item x="1267"/>
        <item x="1475"/>
        <item x="408"/>
        <item x="893"/>
        <item x="560"/>
        <item x="813"/>
        <item x="442"/>
        <item x="264"/>
        <item x="445"/>
        <item x="186"/>
        <item x="1738"/>
        <item x="327"/>
        <item x="792"/>
        <item x="0"/>
        <item x="3"/>
        <item x="8"/>
        <item x="11"/>
        <item x="14"/>
        <item x="15"/>
        <item x="17"/>
        <item x="19"/>
        <item x="21"/>
        <item x="22"/>
        <item x="23"/>
        <item x="25"/>
        <item x="26"/>
        <item x="29"/>
        <item x="33"/>
        <item x="39"/>
        <item x="45"/>
        <item x="51"/>
        <item x="53"/>
        <item x="55"/>
        <item x="63"/>
        <item x="66"/>
        <item x="67"/>
        <item x="70"/>
        <item x="73"/>
        <item x="74"/>
        <item x="75"/>
        <item x="81"/>
        <item x="82"/>
        <item x="86"/>
        <item x="88"/>
        <item x="89"/>
        <item x="91"/>
        <item x="94"/>
        <item x="97"/>
        <item x="98"/>
        <item x="99"/>
        <item x="100"/>
        <item x="101"/>
        <item x="104"/>
        <item x="108"/>
        <item x="109"/>
        <item x="110"/>
        <item x="111"/>
        <item x="112"/>
        <item x="113"/>
        <item x="117"/>
        <item x="118"/>
        <item x="119"/>
        <item x="120"/>
        <item x="121"/>
        <item x="123"/>
        <item x="126"/>
        <item x="131"/>
        <item x="134"/>
        <item x="141"/>
        <item x="142"/>
        <item x="143"/>
        <item x="148"/>
        <item x="149"/>
        <item x="159"/>
        <item x="160"/>
        <item x="163"/>
        <item x="164"/>
        <item x="166"/>
        <item x="171"/>
        <item x="174"/>
        <item x="178"/>
        <item x="181"/>
        <item x="182"/>
        <item x="183"/>
        <item x="185"/>
        <item x="187"/>
        <item x="189"/>
        <item x="190"/>
        <item x="192"/>
        <item x="194"/>
        <item x="195"/>
        <item x="197"/>
        <item x="198"/>
        <item x="199"/>
        <item x="202"/>
        <item x="205"/>
        <item x="208"/>
        <item x="213"/>
        <item x="216"/>
        <item x="217"/>
        <item x="218"/>
        <item x="219"/>
        <item x="222"/>
        <item x="225"/>
        <item x="226"/>
        <item x="234"/>
        <item x="235"/>
        <item x="237"/>
        <item x="238"/>
        <item x="239"/>
        <item x="240"/>
        <item x="242"/>
        <item x="243"/>
        <item x="244"/>
        <item x="248"/>
        <item x="249"/>
        <item x="252"/>
        <item x="255"/>
        <item x="257"/>
        <item x="258"/>
        <item x="262"/>
        <item x="263"/>
        <item x="266"/>
        <item x="269"/>
        <item x="271"/>
        <item x="272"/>
        <item x="273"/>
        <item x="276"/>
        <item x="278"/>
        <item x="280"/>
        <item x="282"/>
        <item x="283"/>
        <item x="285"/>
        <item x="286"/>
        <item x="287"/>
        <item x="289"/>
        <item x="298"/>
        <item x="299"/>
        <item x="306"/>
        <item x="308"/>
        <item x="309"/>
        <item x="311"/>
        <item x="312"/>
        <item x="313"/>
        <item x="316"/>
        <item x="317"/>
        <item x="321"/>
        <item x="324"/>
        <item x="326"/>
        <item x="329"/>
        <item x="330"/>
        <item x="334"/>
        <item x="335"/>
        <item x="337"/>
        <item x="339"/>
        <item x="341"/>
        <item x="350"/>
        <item x="352"/>
        <item x="353"/>
        <item x="354"/>
        <item x="356"/>
        <item x="360"/>
        <item x="361"/>
        <item x="362"/>
        <item x="364"/>
        <item x="368"/>
        <item x="375"/>
        <item x="378"/>
        <item x="383"/>
        <item x="384"/>
        <item x="385"/>
        <item x="386"/>
        <item x="387"/>
        <item x="388"/>
        <item x="390"/>
        <item x="391"/>
        <item x="400"/>
        <item x="404"/>
        <item x="405"/>
        <item x="406"/>
        <item x="412"/>
        <item x="414"/>
        <item x="416"/>
        <item x="417"/>
        <item x="418"/>
        <item x="424"/>
        <item x="425"/>
        <item x="427"/>
        <item x="429"/>
        <item x="430"/>
        <item x="431"/>
        <item x="433"/>
        <item x="434"/>
        <item x="435"/>
        <item x="438"/>
        <item x="440"/>
        <item x="444"/>
        <item x="449"/>
        <item x="451"/>
        <item x="452"/>
        <item x="458"/>
        <item x="460"/>
        <item x="465"/>
        <item x="471"/>
        <item x="472"/>
        <item x="477"/>
        <item x="478"/>
        <item x="479"/>
        <item x="480"/>
        <item x="481"/>
        <item x="482"/>
        <item x="483"/>
        <item x="484"/>
        <item x="486"/>
        <item x="487"/>
        <item x="488"/>
        <item x="489"/>
        <item x="490"/>
        <item x="491"/>
        <item x="494"/>
        <item x="496"/>
        <item x="501"/>
        <item x="505"/>
        <item x="506"/>
        <item x="509"/>
        <item x="514"/>
        <item x="521"/>
        <item x="522"/>
        <item x="524"/>
        <item x="525"/>
        <item x="527"/>
        <item x="530"/>
        <item x="531"/>
        <item x="532"/>
        <item x="541"/>
        <item x="542"/>
        <item x="543"/>
        <item x="546"/>
        <item x="550"/>
        <item x="553"/>
        <item x="554"/>
        <item x="556"/>
        <item x="558"/>
        <item x="559"/>
        <item x="563"/>
        <item x="567"/>
        <item x="569"/>
        <item x="573"/>
        <item x="574"/>
        <item x="575"/>
        <item x="578"/>
        <item x="580"/>
        <item x="587"/>
        <item x="589"/>
        <item x="590"/>
        <item x="591"/>
        <item x="595"/>
        <item x="598"/>
        <item x="606"/>
        <item x="607"/>
        <item x="609"/>
        <item x="614"/>
        <item x="622"/>
        <item x="623"/>
        <item x="627"/>
        <item x="629"/>
        <item x="630"/>
        <item x="633"/>
        <item x="636"/>
        <item x="637"/>
        <item x="640"/>
        <item x="645"/>
        <item x="649"/>
        <item x="650"/>
        <item x="654"/>
        <item x="655"/>
        <item x="656"/>
        <item x="658"/>
        <item x="661"/>
        <item x="663"/>
        <item x="665"/>
        <item x="670"/>
        <item x="672"/>
        <item x="673"/>
        <item x="676"/>
        <item x="677"/>
        <item x="679"/>
        <item x="681"/>
        <item x="685"/>
        <item x="688"/>
        <item x="690"/>
        <item x="692"/>
        <item x="694"/>
        <item x="696"/>
        <item x="697"/>
        <item x="700"/>
        <item x="701"/>
        <item x="702"/>
        <item x="706"/>
        <item x="707"/>
        <item x="708"/>
        <item x="709"/>
        <item x="710"/>
        <item x="712"/>
        <item x="714"/>
        <item x="718"/>
        <item x="725"/>
        <item x="726"/>
        <item x="728"/>
        <item x="729"/>
        <item x="733"/>
        <item x="735"/>
        <item x="737"/>
        <item x="739"/>
        <item x="740"/>
        <item x="741"/>
        <item x="743"/>
        <item x="745"/>
        <item x="747"/>
        <item x="749"/>
        <item x="753"/>
        <item x="756"/>
        <item x="762"/>
        <item x="764"/>
        <item x="766"/>
        <item x="769"/>
        <item x="770"/>
        <item x="772"/>
        <item x="776"/>
        <item x="777"/>
        <item x="780"/>
        <item x="783"/>
        <item x="785"/>
        <item x="786"/>
        <item x="787"/>
        <item x="791"/>
        <item x="794"/>
        <item x="795"/>
        <item x="799"/>
        <item x="801"/>
        <item x="802"/>
        <item x="807"/>
        <item x="811"/>
        <item x="817"/>
        <item x="818"/>
        <item x="819"/>
        <item x="821"/>
        <item x="825"/>
        <item x="826"/>
        <item x="828"/>
        <item x="829"/>
        <item x="832"/>
        <item x="837"/>
        <item x="840"/>
        <item x="848"/>
        <item x="849"/>
        <item x="850"/>
        <item x="854"/>
        <item x="859"/>
        <item x="860"/>
        <item x="864"/>
        <item x="865"/>
        <item x="867"/>
        <item x="868"/>
        <item x="870"/>
        <item x="875"/>
        <item x="876"/>
        <item x="882"/>
        <item x="883"/>
        <item x="886"/>
        <item x="888"/>
        <item x="891"/>
        <item x="895"/>
        <item x="896"/>
        <item x="897"/>
        <item x="898"/>
        <item x="902"/>
        <item x="903"/>
        <item x="906"/>
        <item x="907"/>
        <item x="909"/>
        <item x="914"/>
        <item x="916"/>
        <item x="918"/>
        <item x="919"/>
        <item x="920"/>
        <item x="923"/>
        <item x="927"/>
        <item x="932"/>
        <item x="933"/>
        <item x="934"/>
        <item x="935"/>
        <item x="938"/>
        <item x="939"/>
        <item x="941"/>
        <item x="942"/>
        <item x="946"/>
        <item x="948"/>
        <item x="950"/>
        <item x="953"/>
        <item x="954"/>
        <item x="955"/>
        <item x="964"/>
        <item x="966"/>
        <item x="967"/>
        <item x="980"/>
        <item x="981"/>
        <item x="982"/>
        <item x="986"/>
        <item x="988"/>
        <item x="993"/>
        <item x="996"/>
        <item x="997"/>
        <item x="1000"/>
        <item x="1001"/>
        <item x="1007"/>
        <item x="1009"/>
        <item x="1010"/>
        <item x="1011"/>
        <item x="1014"/>
        <item x="1015"/>
        <item x="1017"/>
        <item x="1020"/>
        <item x="1021"/>
        <item x="1023"/>
        <item x="1024"/>
        <item x="1028"/>
        <item x="1029"/>
        <item x="1030"/>
        <item x="1032"/>
        <item x="1033"/>
        <item x="1035"/>
        <item x="1036"/>
        <item x="1040"/>
        <item x="1041"/>
        <item x="1043"/>
        <item x="1044"/>
        <item x="1045"/>
        <item x="1046"/>
        <item x="1047"/>
        <item x="1049"/>
        <item x="1050"/>
        <item x="1054"/>
        <item x="1057"/>
        <item x="1060"/>
        <item x="1061"/>
        <item x="1065"/>
        <item x="1068"/>
        <item x="1070"/>
        <item x="1072"/>
        <item x="1075"/>
        <item x="1077"/>
        <item x="1080"/>
        <item x="1082"/>
        <item x="1084"/>
        <item x="1090"/>
        <item x="1094"/>
        <item x="1099"/>
        <item x="1100"/>
        <item x="1103"/>
        <item x="1106"/>
        <item x="1109"/>
        <item x="1110"/>
        <item x="1112"/>
        <item x="1113"/>
        <item x="1114"/>
        <item x="1115"/>
        <item x="1116"/>
        <item x="1118"/>
        <item x="1119"/>
        <item x="1122"/>
        <item x="1124"/>
        <item x="1126"/>
        <item x="1127"/>
        <item x="1130"/>
        <item x="1131"/>
        <item x="1133"/>
        <item x="1134"/>
        <item x="1140"/>
        <item x="1148"/>
        <item x="1149"/>
        <item x="1152"/>
        <item x="1153"/>
        <item x="1155"/>
        <item x="1158"/>
        <item x="1160"/>
        <item x="1161"/>
        <item x="1170"/>
        <item x="1171"/>
        <item x="1173"/>
        <item x="1178"/>
        <item x="1179"/>
        <item x="1190"/>
        <item x="1191"/>
        <item x="1192"/>
        <item x="1193"/>
        <item x="1194"/>
        <item x="1197"/>
        <item x="1209"/>
        <item x="1212"/>
        <item x="1213"/>
        <item x="1217"/>
        <item x="1222"/>
        <item x="1225"/>
        <item x="1227"/>
        <item x="1228"/>
        <item x="1230"/>
        <item x="1234"/>
        <item x="1236"/>
        <item x="1238"/>
        <item x="1239"/>
        <item x="1240"/>
        <item x="1242"/>
        <item x="1243"/>
        <item x="1244"/>
        <item x="1247"/>
        <item x="1248"/>
        <item x="1252"/>
        <item x="1255"/>
        <item x="1256"/>
        <item x="1257"/>
        <item x="1258"/>
        <item x="1259"/>
        <item x="1262"/>
        <item x="1263"/>
        <item x="1265"/>
        <item x="1272"/>
        <item x="1273"/>
        <item x="1278"/>
        <item x="1279"/>
        <item x="1283"/>
        <item x="1284"/>
        <item x="1285"/>
        <item x="1291"/>
        <item x="1293"/>
        <item x="1294"/>
        <item x="1295"/>
        <item x="1301"/>
        <item x="1302"/>
        <item x="1304"/>
        <item x="1307"/>
        <item x="1309"/>
        <item x="1310"/>
        <item x="1311"/>
        <item x="1313"/>
        <item x="1314"/>
        <item x="1315"/>
        <item x="1318"/>
        <item x="1322"/>
        <item x="1323"/>
        <item x="1325"/>
        <item x="1326"/>
        <item x="1327"/>
        <item x="1329"/>
        <item x="1331"/>
        <item x="1336"/>
        <item x="1337"/>
        <item x="1339"/>
        <item x="1340"/>
        <item x="1342"/>
        <item x="1343"/>
        <item x="1349"/>
        <item x="1352"/>
        <item x="1355"/>
        <item x="1357"/>
        <item x="1358"/>
        <item x="1359"/>
        <item x="1365"/>
        <item x="1366"/>
        <item x="1368"/>
        <item x="1372"/>
        <item x="1375"/>
        <item x="1376"/>
        <item x="1378"/>
        <item x="1380"/>
        <item x="1384"/>
        <item x="1385"/>
        <item x="1390"/>
        <item x="1393"/>
        <item x="1396"/>
        <item x="1397"/>
        <item x="1401"/>
        <item x="1405"/>
        <item x="1406"/>
        <item x="1407"/>
        <item x="1412"/>
        <item x="1413"/>
        <item x="1414"/>
        <item x="1415"/>
        <item x="1416"/>
        <item x="1417"/>
        <item x="1418"/>
        <item x="1419"/>
        <item x="1424"/>
        <item x="1427"/>
        <item x="1428"/>
        <item x="1430"/>
        <item x="1433"/>
        <item x="1434"/>
        <item x="1435"/>
        <item x="1436"/>
        <item x="1437"/>
        <item x="1438"/>
        <item x="1439"/>
        <item x="1443"/>
        <item x="1444"/>
        <item x="1445"/>
        <item x="1446"/>
        <item x="1447"/>
        <item x="1448"/>
        <item x="1450"/>
        <item x="1451"/>
        <item x="1453"/>
        <item x="1454"/>
        <item x="1457"/>
        <item x="1458"/>
        <item x="1459"/>
        <item x="1462"/>
        <item x="1464"/>
        <item x="1465"/>
        <item x="1467"/>
        <item x="1468"/>
        <item x="1469"/>
        <item x="1470"/>
        <item x="1471"/>
        <item x="1473"/>
        <item x="1474"/>
        <item x="1476"/>
        <item x="1478"/>
        <item x="1479"/>
        <item x="1481"/>
        <item x="1483"/>
        <item x="1484"/>
        <item x="1485"/>
        <item x="1488"/>
        <item x="1489"/>
        <item x="1490"/>
        <item x="1491"/>
        <item x="1492"/>
        <item x="1494"/>
        <item x="1495"/>
        <item x="1496"/>
        <item x="1498"/>
        <item x="1499"/>
        <item x="1502"/>
        <item x="1503"/>
        <item x="1504"/>
        <item x="1505"/>
        <item x="1508"/>
        <item x="1510"/>
        <item x="1511"/>
        <item x="1512"/>
        <item x="1513"/>
        <item x="1515"/>
        <item x="1517"/>
        <item x="1519"/>
        <item x="1520"/>
        <item x="1521"/>
        <item x="1522"/>
        <item x="1523"/>
        <item x="1526"/>
        <item x="1527"/>
        <item x="1528"/>
        <item x="1529"/>
        <item x="1531"/>
        <item x="1532"/>
        <item x="1533"/>
        <item x="1535"/>
        <item x="1536"/>
        <item x="1538"/>
        <item x="1539"/>
        <item x="1540"/>
        <item x="1541"/>
        <item x="1544"/>
        <item x="1545"/>
        <item x="1546"/>
        <item x="1547"/>
        <item x="1548"/>
        <item x="1549"/>
        <item x="1552"/>
        <item x="1553"/>
        <item x="1554"/>
        <item x="1555"/>
        <item x="1556"/>
        <item x="1557"/>
        <item x="1558"/>
        <item x="1560"/>
        <item x="1561"/>
        <item x="1562"/>
        <item x="1565"/>
        <item x="1566"/>
        <item x="1567"/>
        <item x="1569"/>
        <item x="1571"/>
        <item x="1572"/>
        <item x="1573"/>
        <item x="1575"/>
        <item x="1576"/>
        <item x="1577"/>
        <item x="1579"/>
        <item x="1580"/>
        <item x="1581"/>
        <item x="1585"/>
        <item x="1586"/>
        <item x="1587"/>
        <item x="1589"/>
        <item x="1590"/>
        <item x="1591"/>
        <item x="1592"/>
        <item x="1594"/>
        <item x="1595"/>
        <item x="1596"/>
        <item x="1597"/>
        <item x="1598"/>
        <item x="1599"/>
        <item x="1600"/>
        <item x="1601"/>
        <item x="1603"/>
        <item x="1605"/>
        <item x="1607"/>
        <item x="1609"/>
        <item x="1610"/>
        <item x="1611"/>
        <item x="1612"/>
        <item x="1614"/>
        <item x="1615"/>
        <item x="1616"/>
        <item x="1617"/>
        <item x="1618"/>
        <item x="1620"/>
        <item x="1621"/>
        <item x="1622"/>
        <item x="1623"/>
        <item x="1625"/>
        <item x="1626"/>
        <item x="1627"/>
        <item x="1628"/>
        <item x="1629"/>
        <item x="1630"/>
        <item x="1633"/>
        <item x="1634"/>
        <item x="1635"/>
        <item x="1636"/>
        <item x="1637"/>
        <item x="1638"/>
        <item x="1639"/>
        <item x="1640"/>
        <item x="1641"/>
        <item x="1643"/>
        <item x="1644"/>
        <item x="1645"/>
        <item x="1647"/>
        <item x="1648"/>
        <item x="1649"/>
        <item x="1650"/>
        <item x="1651"/>
        <item x="1652"/>
        <item x="1655"/>
        <item x="1656"/>
        <item x="1657"/>
        <item x="1658"/>
        <item x="1659"/>
        <item x="1660"/>
        <item x="1661"/>
        <item x="1662"/>
        <item x="1664"/>
        <item x="1665"/>
        <item x="1666"/>
        <item x="1667"/>
        <item x="1668"/>
        <item x="1669"/>
        <item x="1671"/>
        <item x="1673"/>
        <item x="1675"/>
        <item x="1676"/>
        <item x="1677"/>
        <item x="1678"/>
        <item x="1679"/>
        <item x="1681"/>
        <item x="1684"/>
        <item x="1685"/>
        <item x="1686"/>
        <item x="1689"/>
        <item x="1690"/>
        <item x="1691"/>
        <item x="1694"/>
        <item x="1697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5"/>
        <item x="1716"/>
        <item x="1717"/>
        <item x="1718"/>
        <item x="1719"/>
        <item x="1720"/>
        <item x="1721"/>
        <item x="1722"/>
        <item x="1723"/>
        <item x="1725"/>
        <item x="1726"/>
        <item x="1727"/>
        <item x="1728"/>
        <item x="1729"/>
        <item x="1731"/>
        <item x="1732"/>
        <item x="1733"/>
        <item x="1734"/>
        <item x="1735"/>
        <item x="1737"/>
        <item x="1739"/>
        <item x="1740"/>
        <item x="1742"/>
        <item x="1743"/>
        <item x="1744"/>
        <item x="1745"/>
        <item x="1746"/>
        <item x="1748"/>
        <item x="1750"/>
        <item x="1751"/>
        <item x="1752"/>
        <item x="1753"/>
        <item x="1754"/>
        <item x="1755"/>
        <item x="1756"/>
        <item x="1759"/>
        <item x="1761"/>
        <item x="1762"/>
        <item x="1763"/>
        <item x="1764"/>
        <item x="1765"/>
        <item x="1769"/>
        <item x="1770"/>
        <item x="1771"/>
        <item x="1772"/>
        <item x="1773"/>
        <item x="1774"/>
        <item x="1775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90"/>
        <item x="1791"/>
        <item x="1792"/>
        <item x="1793"/>
        <item x="1794"/>
        <item x="1795"/>
        <item x="1796"/>
        <item x="1797"/>
        <item x="1799"/>
        <item x="1800"/>
        <item x="1802"/>
        <item x="1804"/>
        <item x="1805"/>
        <item x="1806"/>
        <item x="1808"/>
        <item x="1809"/>
        <item x="1810"/>
        <item x="1811"/>
        <item x="1812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30"/>
        <item x="1831"/>
        <item x="1832"/>
        <item x="1833"/>
        <item x="1834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50"/>
        <item x="1851"/>
        <item x="1852"/>
        <item x="1853"/>
        <item x="1855"/>
        <item x="1856"/>
        <item x="1857"/>
        <item x="1858"/>
        <item x="1859"/>
        <item x="1860"/>
        <item x="1863"/>
        <item x="1864"/>
        <item x="1865"/>
        <item x="1866"/>
        <item x="1869"/>
        <item x="1870"/>
        <item x="1872"/>
        <item x="1873"/>
        <item x="1874"/>
        <item x="1875"/>
        <item x="1877"/>
        <item x="1880"/>
        <item x="1881"/>
        <item x="1882"/>
        <item x="1884"/>
        <item x="1885"/>
        <item x="1886"/>
        <item x="1887"/>
        <item x="1890"/>
        <item x="1891"/>
        <item x="1892"/>
        <item x="1893"/>
        <item x="1897"/>
        <item x="1899"/>
        <item x="1900"/>
        <item x="1902"/>
        <item x="1904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t="default"/>
      </items>
    </pivotField>
    <pivotField dataField="1" compact="0" outline="0" subtotalTop="0" showAll="0">
      <items count="321">
        <item x="44"/>
        <item x="27"/>
        <item x="32"/>
        <item x="226"/>
        <item x="71"/>
        <item x="38"/>
        <item x="68"/>
        <item x="26"/>
        <item x="45"/>
        <item x="319"/>
        <item x="50"/>
        <item x="28"/>
        <item x="54"/>
        <item x="61"/>
        <item x="39"/>
        <item x="24"/>
        <item x="76"/>
        <item x="48"/>
        <item x="64"/>
        <item x="37"/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9"/>
        <item x="30"/>
        <item x="31"/>
        <item x="33"/>
        <item x="34"/>
        <item x="35"/>
        <item x="36"/>
        <item x="40"/>
        <item x="41"/>
        <item x="42"/>
        <item x="46"/>
        <item x="47"/>
        <item x="49"/>
        <item x="51"/>
        <item x="52"/>
        <item x="53"/>
        <item x="55"/>
        <item x="56"/>
        <item x="57"/>
        <item x="58"/>
        <item x="59"/>
        <item x="60"/>
        <item x="62"/>
        <item x="63"/>
        <item x="65"/>
        <item x="66"/>
        <item x="67"/>
        <item x="69"/>
        <item x="70"/>
        <item x="72"/>
        <item x="73"/>
        <item x="74"/>
        <item x="75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t="default"/>
      </items>
    </pivotField>
    <pivotField dataField="1" compact="0" outline="0" subtotalTop="0" showAll="0">
      <items count="25">
        <item x="2"/>
        <item x="0"/>
        <item x="1"/>
        <item x="7"/>
        <item x="5"/>
        <item x="8"/>
        <item x="23"/>
        <item x="4"/>
        <item x="3"/>
        <item x="9"/>
        <item x="10"/>
        <item x="11"/>
        <item x="6"/>
        <item x="16"/>
        <item x="12"/>
        <item x="13"/>
        <item x="14"/>
        <item x="15"/>
        <item x="17"/>
        <item x="18"/>
        <item x="19"/>
        <item x="20"/>
        <item x="21"/>
        <item x="22"/>
        <item t="default"/>
      </items>
    </pivotField>
    <pivotField dataField="1" compact="0" outline="0" subtotalTop="0" showAll="0">
      <items count="226">
        <item x="32"/>
        <item x="21"/>
        <item x="11"/>
        <item x="19"/>
        <item x="224"/>
        <item x="26"/>
        <item x="44"/>
        <item x="23"/>
        <item x="13"/>
        <item x="9"/>
        <item x="12"/>
        <item x="17"/>
        <item x="27"/>
        <item x="0"/>
        <item x="1"/>
        <item x="2"/>
        <item x="3"/>
        <item x="4"/>
        <item x="5"/>
        <item x="6"/>
        <item x="7"/>
        <item x="8"/>
        <item x="10"/>
        <item x="14"/>
        <item x="15"/>
        <item x="16"/>
        <item x="18"/>
        <item x="20"/>
        <item x="22"/>
        <item x="24"/>
        <item x="25"/>
        <item x="28"/>
        <item x="29"/>
        <item x="30"/>
        <item x="31"/>
        <item x="33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dataField="1" compact="0" outline="0" subtotalTop="0" showAll="0">
      <items count="181">
        <item x="17"/>
        <item x="18"/>
        <item x="23"/>
        <item x="179"/>
        <item x="0"/>
        <item x="16"/>
        <item x="125"/>
        <item x="13"/>
        <item x="19"/>
        <item x="31"/>
        <item x="22"/>
        <item x="15"/>
        <item x="7"/>
        <item x="1"/>
        <item x="2"/>
        <item x="3"/>
        <item x="4"/>
        <item x="5"/>
        <item x="6"/>
        <item x="8"/>
        <item x="9"/>
        <item x="10"/>
        <item x="11"/>
        <item x="12"/>
        <item x="14"/>
        <item x="20"/>
        <item x="21"/>
        <item x="24"/>
        <item x="25"/>
        <item x="26"/>
        <item x="27"/>
        <item x="28"/>
        <item x="29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outline="0" subtotalTop="0" showAll="0">
      <items count="38">
        <item x="2"/>
        <item x="3"/>
        <item x="1"/>
        <item x="0"/>
        <item x="7"/>
        <item x="4"/>
        <item x="6"/>
        <item x="11"/>
        <item x="36"/>
        <item x="24"/>
        <item x="8"/>
        <item x="9"/>
        <item x="14"/>
        <item x="29"/>
        <item x="5"/>
        <item x="10"/>
        <item x="28"/>
        <item x="35"/>
        <item x="25"/>
        <item x="13"/>
        <item x="12"/>
        <item x="33"/>
        <item x="19"/>
        <item x="22"/>
        <item x="15"/>
        <item x="16"/>
        <item x="17"/>
        <item x="18"/>
        <item x="20"/>
        <item x="21"/>
        <item x="23"/>
        <item x="26"/>
        <item x="27"/>
        <item x="30"/>
        <item x="31"/>
        <item x="32"/>
        <item x="34"/>
        <item t="default"/>
      </items>
    </pivotField>
    <pivotField dataField="1" compact="0" outline="0" subtotalTop="0" showAll="0">
      <items count="500">
        <item x="55"/>
        <item x="48"/>
        <item x="43"/>
        <item x="37"/>
        <item x="164"/>
        <item x="33"/>
        <item x="26"/>
        <item x="81"/>
        <item x="62"/>
        <item x="73"/>
        <item x="32"/>
        <item x="42"/>
        <item x="229"/>
        <item x="219"/>
        <item x="498"/>
        <item x="66"/>
        <item x="67"/>
        <item x="407"/>
        <item x="47"/>
        <item x="27"/>
        <item x="31"/>
        <item x="24"/>
        <item x="72"/>
        <item x="28"/>
        <item x="23"/>
        <item x="97"/>
        <item x="103"/>
        <item x="57"/>
        <item x="61"/>
        <item x="25"/>
        <item x="138"/>
        <item x="49"/>
        <item x="128"/>
        <item x="78"/>
        <item x="54"/>
        <item x="41"/>
        <item x="21"/>
        <item x="122"/>
        <item x="148"/>
        <item x="115"/>
        <item x="46"/>
        <item x="82"/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2"/>
        <item x="29"/>
        <item x="30"/>
        <item x="34"/>
        <item x="35"/>
        <item x="36"/>
        <item x="38"/>
        <item x="39"/>
        <item x="40"/>
        <item x="44"/>
        <item x="45"/>
        <item x="50"/>
        <item x="51"/>
        <item x="52"/>
        <item x="53"/>
        <item x="56"/>
        <item x="58"/>
        <item x="59"/>
        <item x="60"/>
        <item x="63"/>
        <item x="64"/>
        <item x="65"/>
        <item x="68"/>
        <item x="69"/>
        <item x="70"/>
        <item x="71"/>
        <item x="74"/>
        <item x="75"/>
        <item x="76"/>
        <item x="77"/>
        <item x="79"/>
        <item x="80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3"/>
        <item x="124"/>
        <item x="125"/>
        <item x="126"/>
        <item x="127"/>
        <item x="129"/>
        <item x="130"/>
        <item x="131"/>
        <item x="132"/>
        <item x="133"/>
        <item x="134"/>
        <item x="135"/>
        <item x="136"/>
        <item x="137"/>
        <item x="139"/>
        <item x="140"/>
        <item x="141"/>
        <item x="142"/>
        <item x="143"/>
        <item x="144"/>
        <item x="145"/>
        <item x="146"/>
        <item x="147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x="226"/>
        <item x="227"/>
        <item x="228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t="default"/>
      </items>
    </pivotField>
    <pivotField compact="0" outline="0" subtotalTop="0" showAll="0">
      <items count="1252">
        <item x="53"/>
        <item x="1250"/>
        <item x="750"/>
        <item x="707"/>
        <item x="1082"/>
        <item x="1186"/>
        <item x="870"/>
        <item x="407"/>
        <item x="285"/>
        <item x="301"/>
        <item x="1140"/>
        <item x="1180"/>
        <item x="17"/>
        <item x="897"/>
        <item x="154"/>
        <item x="91"/>
        <item x="472"/>
        <item x="1035"/>
        <item x="1207"/>
        <item x="1174"/>
        <item x="264"/>
        <item x="1196"/>
        <item x="1127"/>
        <item x="481"/>
        <item x="1160"/>
        <item x="1104"/>
        <item x="918"/>
        <item x="613"/>
        <item x="372"/>
        <item x="1012"/>
        <item x="92"/>
        <item x="404"/>
        <item x="871"/>
        <item x="820"/>
        <item x="27"/>
        <item x="360"/>
        <item x="470"/>
        <item x="1183"/>
        <item x="1122"/>
        <item x="526"/>
        <item x="425"/>
        <item x="1120"/>
        <item x="832"/>
        <item x="1172"/>
        <item x="1153"/>
        <item x="377"/>
        <item x="577"/>
        <item x="625"/>
        <item x="899"/>
        <item x="110"/>
        <item x="964"/>
        <item x="617"/>
        <item x="725"/>
        <item x="772"/>
        <item x="800"/>
        <item x="994"/>
        <item x="1121"/>
        <item x="1148"/>
        <item x="1194"/>
        <item x="309"/>
        <item x="1085"/>
        <item x="575"/>
        <item x="308"/>
        <item x="528"/>
        <item x="512"/>
        <item x="638"/>
        <item x="973"/>
        <item x="480"/>
        <item x="717"/>
        <item x="833"/>
        <item x="592"/>
        <item x="325"/>
        <item x="1023"/>
        <item x="590"/>
        <item x="879"/>
        <item x="70"/>
        <item x="903"/>
        <item x="269"/>
        <item x="1056"/>
        <item x="299"/>
        <item x="880"/>
        <item x="1171"/>
        <item x="627"/>
        <item x="752"/>
        <item x="971"/>
        <item x="496"/>
        <item x="857"/>
        <item x="1206"/>
        <item x="189"/>
        <item x="1017"/>
        <item x="1046"/>
        <item x="858"/>
        <item x="448"/>
        <item x="349"/>
        <item x="373"/>
        <item x="998"/>
        <item x="584"/>
        <item x="892"/>
        <item x="780"/>
        <item x="1143"/>
        <item x="1071"/>
        <item x="38"/>
        <item x="322"/>
        <item x="756"/>
        <item x="1038"/>
        <item x="811"/>
        <item x="347"/>
        <item x="1053"/>
        <item x="562"/>
        <item x="668"/>
        <item x="95"/>
        <item x="873"/>
        <item x="358"/>
        <item x="1103"/>
        <item x="1130"/>
        <item x="947"/>
        <item x="1106"/>
        <item x="709"/>
        <item x="961"/>
        <item x="320"/>
        <item x="314"/>
        <item x="1097"/>
        <item x="1149"/>
        <item x="745"/>
        <item x="1105"/>
        <item x="888"/>
        <item x="79"/>
        <item x="510"/>
        <item x="555"/>
        <item x="1086"/>
        <item x="118"/>
        <item x="739"/>
        <item x="286"/>
        <item x="542"/>
        <item x="44"/>
        <item x="395"/>
        <item x="532"/>
        <item x="73"/>
        <item x="171"/>
        <item x="439"/>
        <item x="1145"/>
        <item x="1142"/>
        <item x="1030"/>
        <item x="139"/>
        <item x="277"/>
        <item x="93"/>
        <item x="699"/>
        <item x="401"/>
        <item x="138"/>
        <item x="1015"/>
        <item x="261"/>
        <item x="1200"/>
        <item x="640"/>
        <item x="328"/>
        <item x="917"/>
        <item x="1016"/>
        <item x="860"/>
        <item x="816"/>
        <item x="327"/>
        <item x="518"/>
        <item x="591"/>
        <item x="1045"/>
        <item x="808"/>
        <item x="414"/>
        <item x="1215"/>
        <item x="443"/>
        <item x="355"/>
        <item x="483"/>
        <item x="553"/>
        <item x="831"/>
        <item x="146"/>
        <item x="1006"/>
        <item x="1102"/>
        <item x="724"/>
        <item x="176"/>
        <item x="812"/>
        <item x="1185"/>
        <item x="41"/>
        <item x="645"/>
        <item x="981"/>
        <item x="782"/>
        <item x="323"/>
        <item x="851"/>
        <item x="77"/>
        <item x="217"/>
        <item x="977"/>
        <item x="759"/>
        <item x="738"/>
        <item x="1217"/>
        <item x="764"/>
        <item x="875"/>
        <item x="1063"/>
        <item x="578"/>
        <item x="63"/>
        <item x="856"/>
        <item x="1116"/>
        <item x="7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2"/>
        <item x="43"/>
        <item x="45"/>
        <item x="46"/>
        <item x="47"/>
        <item x="48"/>
        <item x="49"/>
        <item x="50"/>
        <item x="51"/>
        <item x="52"/>
        <item x="54"/>
        <item x="55"/>
        <item x="56"/>
        <item x="57"/>
        <item x="58"/>
        <item x="59"/>
        <item x="60"/>
        <item x="61"/>
        <item x="62"/>
        <item x="64"/>
        <item x="65"/>
        <item x="66"/>
        <item x="67"/>
        <item x="68"/>
        <item x="69"/>
        <item x="71"/>
        <item x="72"/>
        <item x="74"/>
        <item x="75"/>
        <item x="76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2"/>
        <item x="263"/>
        <item x="265"/>
        <item x="266"/>
        <item x="267"/>
        <item x="268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300"/>
        <item x="302"/>
        <item x="303"/>
        <item x="304"/>
        <item x="305"/>
        <item x="306"/>
        <item x="307"/>
        <item x="310"/>
        <item x="311"/>
        <item x="312"/>
        <item x="313"/>
        <item x="315"/>
        <item x="316"/>
        <item x="317"/>
        <item x="318"/>
        <item x="319"/>
        <item x="321"/>
        <item x="324"/>
        <item x="326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8"/>
        <item x="350"/>
        <item x="351"/>
        <item x="352"/>
        <item x="353"/>
        <item x="354"/>
        <item x="356"/>
        <item x="357"/>
        <item x="359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4"/>
        <item x="375"/>
        <item x="376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6"/>
        <item x="397"/>
        <item x="398"/>
        <item x="399"/>
        <item x="400"/>
        <item x="402"/>
        <item x="403"/>
        <item x="405"/>
        <item x="406"/>
        <item x="408"/>
        <item x="409"/>
        <item x="410"/>
        <item x="411"/>
        <item x="412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40"/>
        <item x="441"/>
        <item x="442"/>
        <item x="444"/>
        <item x="445"/>
        <item x="446"/>
        <item x="447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3"/>
        <item x="474"/>
        <item x="475"/>
        <item x="476"/>
        <item x="477"/>
        <item x="478"/>
        <item x="479"/>
        <item x="482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1"/>
        <item x="513"/>
        <item x="514"/>
        <item x="515"/>
        <item x="516"/>
        <item x="517"/>
        <item x="519"/>
        <item x="520"/>
        <item x="521"/>
        <item x="522"/>
        <item x="523"/>
        <item x="524"/>
        <item x="525"/>
        <item x="527"/>
        <item x="529"/>
        <item x="530"/>
        <item x="531"/>
        <item x="533"/>
        <item x="534"/>
        <item x="535"/>
        <item x="536"/>
        <item x="537"/>
        <item x="538"/>
        <item x="539"/>
        <item x="540"/>
        <item x="541"/>
        <item x="543"/>
        <item x="544"/>
        <item x="545"/>
        <item x="546"/>
        <item x="547"/>
        <item x="548"/>
        <item x="549"/>
        <item x="550"/>
        <item x="551"/>
        <item x="552"/>
        <item x="554"/>
        <item x="556"/>
        <item x="557"/>
        <item x="558"/>
        <item x="559"/>
        <item x="560"/>
        <item x="561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6"/>
        <item x="579"/>
        <item x="580"/>
        <item x="581"/>
        <item x="582"/>
        <item x="583"/>
        <item x="585"/>
        <item x="586"/>
        <item x="587"/>
        <item x="588"/>
        <item x="589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4"/>
        <item x="615"/>
        <item x="616"/>
        <item x="618"/>
        <item x="619"/>
        <item x="620"/>
        <item x="621"/>
        <item x="622"/>
        <item x="623"/>
        <item x="624"/>
        <item x="626"/>
        <item x="628"/>
        <item x="629"/>
        <item x="630"/>
        <item x="631"/>
        <item x="632"/>
        <item x="633"/>
        <item x="634"/>
        <item x="635"/>
        <item x="636"/>
        <item x="637"/>
        <item x="639"/>
        <item x="641"/>
        <item x="642"/>
        <item x="643"/>
        <item x="644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700"/>
        <item x="701"/>
        <item x="702"/>
        <item x="703"/>
        <item x="704"/>
        <item x="705"/>
        <item x="706"/>
        <item x="708"/>
        <item x="710"/>
        <item x="711"/>
        <item x="712"/>
        <item x="713"/>
        <item x="714"/>
        <item x="715"/>
        <item x="716"/>
        <item x="718"/>
        <item x="719"/>
        <item x="720"/>
        <item x="721"/>
        <item x="722"/>
        <item x="723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40"/>
        <item x="741"/>
        <item x="742"/>
        <item x="743"/>
        <item x="744"/>
        <item x="746"/>
        <item x="747"/>
        <item x="748"/>
        <item x="749"/>
        <item x="751"/>
        <item x="753"/>
        <item x="754"/>
        <item x="755"/>
        <item x="757"/>
        <item x="758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4"/>
        <item x="775"/>
        <item x="776"/>
        <item x="777"/>
        <item x="778"/>
        <item x="779"/>
        <item x="781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1"/>
        <item x="802"/>
        <item x="803"/>
        <item x="804"/>
        <item x="805"/>
        <item x="806"/>
        <item x="807"/>
        <item x="809"/>
        <item x="810"/>
        <item x="813"/>
        <item x="814"/>
        <item x="815"/>
        <item x="817"/>
        <item x="818"/>
        <item x="819"/>
        <item x="821"/>
        <item x="822"/>
        <item x="823"/>
        <item x="824"/>
        <item x="825"/>
        <item x="826"/>
        <item x="827"/>
        <item x="828"/>
        <item x="829"/>
        <item x="830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2"/>
        <item x="853"/>
        <item x="854"/>
        <item x="855"/>
        <item x="859"/>
        <item x="861"/>
        <item x="862"/>
        <item x="863"/>
        <item x="864"/>
        <item x="865"/>
        <item x="866"/>
        <item x="867"/>
        <item x="868"/>
        <item x="869"/>
        <item x="872"/>
        <item x="874"/>
        <item x="876"/>
        <item x="877"/>
        <item x="878"/>
        <item x="881"/>
        <item x="882"/>
        <item x="883"/>
        <item x="884"/>
        <item x="885"/>
        <item x="886"/>
        <item x="887"/>
        <item x="889"/>
        <item x="890"/>
        <item x="891"/>
        <item x="893"/>
        <item x="894"/>
        <item x="895"/>
        <item x="896"/>
        <item x="898"/>
        <item x="900"/>
        <item x="901"/>
        <item x="902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2"/>
        <item x="963"/>
        <item x="965"/>
        <item x="966"/>
        <item x="967"/>
        <item x="968"/>
        <item x="969"/>
        <item x="970"/>
        <item x="972"/>
        <item x="974"/>
        <item x="975"/>
        <item x="976"/>
        <item x="978"/>
        <item x="979"/>
        <item x="980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5"/>
        <item x="996"/>
        <item x="997"/>
        <item x="999"/>
        <item x="1000"/>
        <item x="1001"/>
        <item x="1002"/>
        <item x="1003"/>
        <item x="1004"/>
        <item x="1005"/>
        <item x="1007"/>
        <item x="1008"/>
        <item x="1009"/>
        <item x="1010"/>
        <item x="1011"/>
        <item x="1013"/>
        <item x="1014"/>
        <item x="1018"/>
        <item x="1019"/>
        <item x="1020"/>
        <item x="1021"/>
        <item x="1022"/>
        <item x="1024"/>
        <item x="1025"/>
        <item x="1026"/>
        <item x="1027"/>
        <item x="1028"/>
        <item x="1029"/>
        <item x="1031"/>
        <item x="1032"/>
        <item x="1033"/>
        <item x="1034"/>
        <item x="1036"/>
        <item x="1037"/>
        <item x="1039"/>
        <item x="1040"/>
        <item x="1041"/>
        <item x="1042"/>
        <item x="1043"/>
        <item x="1044"/>
        <item x="1047"/>
        <item x="1048"/>
        <item x="1049"/>
        <item x="1050"/>
        <item x="1051"/>
        <item x="1052"/>
        <item x="1054"/>
        <item x="1055"/>
        <item x="1057"/>
        <item x="1058"/>
        <item x="1059"/>
        <item x="1060"/>
        <item x="1061"/>
        <item x="1062"/>
        <item x="1064"/>
        <item x="1065"/>
        <item x="1066"/>
        <item x="1067"/>
        <item x="1068"/>
        <item x="1069"/>
        <item x="1070"/>
        <item x="1072"/>
        <item x="1073"/>
        <item x="1074"/>
        <item x="1075"/>
        <item x="1076"/>
        <item x="1077"/>
        <item x="1078"/>
        <item x="1079"/>
        <item x="1080"/>
        <item x="1081"/>
        <item x="1083"/>
        <item x="1084"/>
        <item x="1087"/>
        <item x="1088"/>
        <item x="1089"/>
        <item x="1090"/>
        <item x="1091"/>
        <item x="1092"/>
        <item x="1093"/>
        <item x="1094"/>
        <item x="1095"/>
        <item x="1096"/>
        <item x="1098"/>
        <item x="1099"/>
        <item x="1100"/>
        <item x="1101"/>
        <item x="1107"/>
        <item x="1108"/>
        <item x="1109"/>
        <item x="1110"/>
        <item x="1111"/>
        <item x="1112"/>
        <item x="1113"/>
        <item x="1114"/>
        <item x="1115"/>
        <item x="1117"/>
        <item x="1118"/>
        <item x="1119"/>
        <item x="1123"/>
        <item x="1124"/>
        <item x="1125"/>
        <item x="1126"/>
        <item x="1128"/>
        <item x="1129"/>
        <item x="1131"/>
        <item x="1132"/>
        <item x="1133"/>
        <item x="1134"/>
        <item x="1135"/>
        <item x="1136"/>
        <item x="1137"/>
        <item x="1138"/>
        <item x="1139"/>
        <item x="1141"/>
        <item x="1144"/>
        <item x="1146"/>
        <item x="1147"/>
        <item x="1150"/>
        <item x="1151"/>
        <item x="1152"/>
        <item x="1154"/>
        <item x="1155"/>
        <item x="1156"/>
        <item x="1157"/>
        <item x="1158"/>
        <item x="1159"/>
        <item x="1161"/>
        <item x="1162"/>
        <item x="1163"/>
        <item x="1164"/>
        <item x="1165"/>
        <item x="1166"/>
        <item x="1167"/>
        <item x="1168"/>
        <item x="1169"/>
        <item x="1170"/>
        <item x="1173"/>
        <item x="1175"/>
        <item x="1176"/>
        <item x="1177"/>
        <item x="1178"/>
        <item x="1179"/>
        <item x="1181"/>
        <item x="1182"/>
        <item x="1184"/>
        <item x="1187"/>
        <item x="1188"/>
        <item x="1189"/>
        <item x="1190"/>
        <item x="1191"/>
        <item x="1192"/>
        <item x="1193"/>
        <item x="1195"/>
        <item x="1197"/>
        <item x="1198"/>
        <item x="1199"/>
        <item x="1201"/>
        <item x="1202"/>
        <item x="1203"/>
        <item x="1204"/>
        <item x="1205"/>
        <item x="1208"/>
        <item x="1209"/>
        <item x="1210"/>
        <item x="1211"/>
        <item x="1212"/>
        <item x="1213"/>
        <item x="1214"/>
        <item x="1216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t="default"/>
      </items>
    </pivotField>
    <pivotField compact="0" outline="0" subtotalTop="0" showAll="0">
      <items count="5">
        <item x="1"/>
        <item x="0"/>
        <item x="2"/>
        <item x="3"/>
        <item t="default"/>
      </items>
    </pivotField>
    <pivotField compact="0" outline="0" subtotalTop="0" numFmtId="10" showAll="0">
      <items count="20">
        <item x="0"/>
        <item x="18"/>
        <item x="10"/>
        <item x="14"/>
        <item x="4"/>
        <item x="6"/>
        <item x="15"/>
        <item x="9"/>
        <item x="8"/>
        <item x="7"/>
        <item x="5"/>
        <item x="11"/>
        <item x="1"/>
        <item x="2"/>
        <item x="3"/>
        <item x="12"/>
        <item x="13"/>
        <item x="16"/>
        <item x="17"/>
        <item t="default"/>
      </items>
    </pivotField>
    <pivotField compact="0" outline="0" subtotalTop="0" showAll="0">
      <items count="126">
        <item x="5"/>
        <item x="8"/>
        <item x="0"/>
        <item x="1"/>
        <item x="3"/>
        <item x="2"/>
        <item x="19"/>
        <item x="124"/>
        <item x="23"/>
        <item x="6"/>
        <item x="22"/>
        <item x="4"/>
        <item x="7"/>
        <item x="12"/>
        <item x="9"/>
        <item x="10"/>
        <item x="11"/>
        <item x="13"/>
        <item x="14"/>
        <item x="15"/>
        <item x="16"/>
        <item x="17"/>
        <item x="18"/>
        <item x="20"/>
        <item x="21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outline="0" subtotalTop="0" showAll="0">
      <items count="29">
        <item x="0"/>
        <item x="6"/>
        <item x="15"/>
        <item x="1"/>
        <item x="3"/>
        <item x="7"/>
        <item x="27"/>
        <item x="4"/>
        <item x="2"/>
        <item x="5"/>
        <item x="21"/>
        <item x="14"/>
        <item x="8"/>
        <item x="9"/>
        <item x="10"/>
        <item x="11"/>
        <item x="12"/>
        <item x="13"/>
        <item x="16"/>
        <item x="17"/>
        <item x="18"/>
        <item x="19"/>
        <item x="20"/>
        <item x="22"/>
        <item x="23"/>
        <item x="24"/>
        <item x="25"/>
        <item x="26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numFmtId="1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numFmtId="10" showAll="0">
      <items count="3">
        <item x="0"/>
        <item x="1"/>
        <item t="default"/>
      </items>
    </pivotField>
    <pivotField dataField="1" compact="0" outline="0" subtotalTop="0" showAll="0">
      <items count="5">
        <item x="2"/>
        <item x="0"/>
        <item x="1"/>
        <item x="3"/>
        <item t="default"/>
      </items>
    </pivotField>
    <pivotField compact="0" outline="0" subtotalTop="0" showAll="0">
      <items count="6">
        <item x="0"/>
        <item x="3"/>
        <item x="1"/>
        <item x="2"/>
        <item x="4"/>
        <item t="default"/>
      </items>
    </pivotField>
    <pivotField compact="0" outline="0" subtotalTop="0" showAll="0">
      <items count="5">
        <item x="2"/>
        <item x="0"/>
        <item x="1"/>
        <item x="3"/>
        <item t="default"/>
      </items>
    </pivotField>
    <pivotField dataField="1" compact="0" outline="0" subtotalTop="0" showAll="0">
      <items count="5">
        <item x="2"/>
        <item x="0"/>
        <item x="1"/>
        <item x="3"/>
        <item t="default"/>
      </items>
    </pivotField>
    <pivotField compact="0" outline="0" subtotalTop="0" showAll="0">
      <items count="61">
        <item x="0"/>
        <item x="59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7"/>
        <item x="58"/>
        <item t="default"/>
      </items>
    </pivotField>
    <pivotField compact="0" outline="0" subtotalTop="0" showAll="0">
      <items count="61">
        <item x="0"/>
        <item x="59"/>
        <item x="5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7"/>
        <item x="58"/>
        <item t="default"/>
      </items>
    </pivotField>
    <pivotField compact="0" outline="0" subtotalTop="0" showAll="0">
      <items count="82">
        <item x="40"/>
        <item x="80"/>
        <item x="0"/>
        <item x="1"/>
        <item x="2"/>
        <item x="3"/>
        <item x="4"/>
        <item x="5"/>
        <item x="6"/>
        <item x="9"/>
        <item x="10"/>
        <item x="12"/>
        <item x="13"/>
        <item x="14"/>
        <item x="15"/>
        <item x="16"/>
        <item x="17"/>
        <item x="19"/>
        <item x="20"/>
        <item x="22"/>
        <item x="24"/>
        <item x="25"/>
        <item x="28"/>
        <item x="29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5"/>
        <item x="66"/>
        <item x="7"/>
        <item x="8"/>
        <item x="11"/>
        <item x="18"/>
        <item x="21"/>
        <item x="23"/>
        <item x="26"/>
        <item x="27"/>
        <item x="30"/>
        <item x="59"/>
        <item x="60"/>
        <item x="61"/>
        <item x="62"/>
        <item x="63"/>
        <item x="6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</pivotFields>
  <rowFields count="1">
    <field x="4"/>
  </rowFields>
  <rowItems count="7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7"/>
    </i>
    <i>
      <x v="28"/>
    </i>
    <i>
      <x v="29"/>
    </i>
    <i>
      <x v="30"/>
    </i>
    <i>
      <x v="31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pageFields count="2">
    <pageField fld="3"/>
    <pageField fld="0"/>
  </pageFields>
  <dataFields count="18">
    <dataField name=" 消费" fld="10" baseField="0" baseItem="148"/>
    <dataField name=" 展现量" fld="11" baseField="0" baseItem="148"/>
    <dataField name=" 点击量" fld="12" baseField="0" baseItem="148"/>
    <dataField name="  点击率" fld="49" baseField="0" baseItem="148"/>
    <dataField name=" 点击成本" fld="50" baseField="0" baseItem="148"/>
    <dataField name=" 千展费用" fld="51" baseField="0" baseItem="148"/>
    <dataField name=" 点赞" fld="16" baseField="0" baseItem="148"/>
    <dataField name=" 评论" fld="17" baseField="0" baseItem="148"/>
    <dataField name=" 收藏" fld="18" baseField="0" baseItem="148"/>
    <dataField name=" 关注" fld="19" baseField="0" baseItem="148"/>
    <dataField name=" 分享" fld="20" baseField="0" baseItem="148"/>
    <dataField name=" 互动量" fld="21" baseField="0" baseItem="148"/>
    <dataField name=" 互动成本" fld="54" baseField="0" baseItem="148"/>
    <dataField name="私信人数" fld="42" baseField="0" baseItem="148"/>
    <dataField name=" 私信成本" fld="52" baseField="0" baseItem="148"/>
    <dataField name="开口数" fld="45" baseField="0" baseItem="148"/>
    <dataField name=" 开口成本" fld="53" baseField="0" baseItem="148"/>
    <dataField name=" 私信率" fld="55" baseField="0" baseItem="148"/>
  </dataFields>
  <formats count="137">
    <format dxfId="30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302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30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04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0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0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0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0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09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10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11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1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13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14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15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16">
      <pivotArea type="all" dataOnly="0" outline="0" fieldPosition="0"/>
    </format>
    <format dxfId="317">
      <pivotArea type="all" dataOnly="0" outline="0" fieldPosition="0"/>
    </format>
    <format dxfId="318">
      <pivotArea type="all" dataOnly="0" outline="0" fieldPosition="0"/>
    </format>
    <format dxfId="319">
      <pivotArea type="all" dataOnly="0" outline="0" fieldPosition="0"/>
    </format>
    <format dxfId="320">
      <pivotArea type="all" dataOnly="0" outline="0" fieldPosition="0"/>
    </format>
    <format dxfId="321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322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323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324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325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26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27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28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29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30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31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32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33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34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35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36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37">
      <pivotArea field="0" type="button" dataOnly="0" labelOnly="1" outline="0" fieldPosition="0"/>
    </format>
    <format dxfId="338">
      <pivotArea dataOnly="0" labelOnly="1" fieldPosition="0">
        <references count="1">
          <reference field="4294967294" count="1">
            <x v="0"/>
          </reference>
        </references>
      </pivotArea>
    </format>
    <format dxfId="339">
      <pivotArea dataOnly="0" labelOnly="1" fieldPosition="0">
        <references count="1">
          <reference field="4294967294" count="1">
            <x v="1"/>
          </reference>
        </references>
      </pivotArea>
    </format>
    <format dxfId="340">
      <pivotArea dataOnly="0" labelOnly="1" fieldPosition="0">
        <references count="1">
          <reference field="4294967294" count="1">
            <x v="2"/>
          </reference>
        </references>
      </pivotArea>
    </format>
    <format dxfId="341">
      <pivotArea dataOnly="0" labelOnly="1" fieldPosition="0">
        <references count="1">
          <reference field="4294967294" count="1">
            <x v="3"/>
          </reference>
        </references>
      </pivotArea>
    </format>
    <format dxfId="342">
      <pivotArea dataOnly="0" labelOnly="1" fieldPosition="0">
        <references count="1">
          <reference field="4294967294" count="1">
            <x v="4"/>
          </reference>
        </references>
      </pivotArea>
    </format>
    <format dxfId="343">
      <pivotArea dataOnly="0" labelOnly="1" fieldPosition="0">
        <references count="1">
          <reference field="4294967294" count="1">
            <x v="5"/>
          </reference>
        </references>
      </pivotArea>
    </format>
    <format dxfId="344">
      <pivotArea dataOnly="0" labelOnly="1" fieldPosition="0">
        <references count="1">
          <reference field="4294967294" count="1">
            <x v="6"/>
          </reference>
        </references>
      </pivotArea>
    </format>
    <format dxfId="345">
      <pivotArea dataOnly="0" labelOnly="1" fieldPosition="0">
        <references count="1">
          <reference field="4294967294" count="1">
            <x v="7"/>
          </reference>
        </references>
      </pivotArea>
    </format>
    <format dxfId="346">
      <pivotArea dataOnly="0" labelOnly="1" fieldPosition="0">
        <references count="1">
          <reference field="4294967294" count="1">
            <x v="8"/>
          </reference>
        </references>
      </pivotArea>
    </format>
    <format dxfId="347">
      <pivotArea dataOnly="0" labelOnly="1" fieldPosition="0">
        <references count="1">
          <reference field="4294967294" count="1">
            <x v="9"/>
          </reference>
        </references>
      </pivotArea>
    </format>
    <format dxfId="348">
      <pivotArea dataOnly="0" labelOnly="1" fieldPosition="0">
        <references count="1">
          <reference field="4294967294" count="1">
            <x v="10"/>
          </reference>
        </references>
      </pivotArea>
    </format>
    <format dxfId="349">
      <pivotArea dataOnly="0" labelOnly="1" fieldPosition="0">
        <references count="1">
          <reference field="4294967294" count="1">
            <x v="11"/>
          </reference>
        </references>
      </pivotArea>
    </format>
    <format dxfId="350">
      <pivotArea dataOnly="0" labelOnly="1" fieldPosition="0">
        <references count="1">
          <reference field="4294967294" count="1">
            <x v="12"/>
          </reference>
        </references>
      </pivotArea>
    </format>
    <format dxfId="351">
      <pivotArea dataOnly="0" labelOnly="1" fieldPosition="0">
        <references count="1">
          <reference field="4294967294" count="1">
            <x v="13"/>
          </reference>
        </references>
      </pivotArea>
    </format>
    <format dxfId="352">
      <pivotArea dataOnly="0" labelOnly="1" fieldPosition="0">
        <references count="1">
          <reference field="4294967294" count="1">
            <x v="14"/>
          </reference>
        </references>
      </pivotArea>
    </format>
    <format dxfId="353">
      <pivotArea dataOnly="0" labelOnly="1" fieldPosition="0">
        <references count="1">
          <reference field="4294967294" count="1">
            <x v="15"/>
          </reference>
        </references>
      </pivotArea>
    </format>
    <format dxfId="354">
      <pivotArea dataOnly="0" labelOnly="1" fieldPosition="0">
        <references count="1">
          <reference field="4294967294" count="1">
            <x v="16"/>
          </reference>
        </references>
      </pivotArea>
    </format>
    <format dxfId="355">
      <pivotArea dataOnly="0" labelOnly="1" grandRow="1" fieldPosition="0"/>
    </format>
    <format dxfId="356">
      <pivotArea grandRow="1" collapsedLevelsAreSubtotals="1" fieldPosition="0"/>
    </format>
    <format dxfId="357">
      <pivotArea dataOnly="0" labelOnly="1" fieldPosition="0">
        <references count="1">
          <reference field="4294967294" count="1">
            <x v="3"/>
          </reference>
        </references>
      </pivotArea>
    </format>
    <format dxfId="358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359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360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361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362">
      <pivotArea dataOnly="0" labelOnly="1" grandRow="1" fieldPosition="0"/>
    </format>
    <format dxfId="363">
      <pivotArea grandRow="1" collapsedLevelsAreSubtotals="1" fieldPosition="0"/>
    </format>
    <format dxfId="364">
      <pivotArea dataOnly="0" labelOnly="1" grandRow="1" fieldPosition="0"/>
    </format>
    <format dxfId="365">
      <pivotArea grandRow="1" collapsedLevelsAreSubtotals="1" fieldPosition="0"/>
    </format>
    <format dxfId="366">
      <pivotArea dataOnly="0" labelOnly="1" fieldPosition="0">
        <references count="1">
          <reference field="0" count="1">
            <x v="158"/>
          </reference>
        </references>
      </pivotArea>
    </format>
    <format dxfId="367">
      <pivotArea dataOnly="0" labelOnly="1" fieldPosition="0">
        <references count="1">
          <reference field="0" count="1">
            <x v="159"/>
          </reference>
        </references>
      </pivotArea>
    </format>
    <format dxfId="368">
      <pivotArea dataOnly="0" labelOnly="1" fieldPosition="0">
        <references count="1">
          <reference field="0" count="1">
            <x v="160"/>
          </reference>
        </references>
      </pivotArea>
    </format>
    <format dxfId="369">
      <pivotArea dataOnly="0" labelOnly="1" fieldPosition="0">
        <references count="1">
          <reference field="0" count="1">
            <x v="161"/>
          </reference>
        </references>
      </pivotArea>
    </format>
    <format dxfId="370">
      <pivotArea dataOnly="0" labelOnly="1" fieldPosition="0">
        <references count="1">
          <reference field="0" count="1">
            <x v="162"/>
          </reference>
        </references>
      </pivotArea>
    </format>
    <format dxfId="371">
      <pivotArea dataOnly="0" labelOnly="1" fieldPosition="0">
        <references count="1">
          <reference field="0" count="1">
            <x v="163"/>
          </reference>
        </references>
      </pivotArea>
    </format>
    <format dxfId="372">
      <pivotArea dataOnly="0" labelOnly="1" fieldPosition="0">
        <references count="1">
          <reference field="0" count="1">
            <x v="164"/>
          </reference>
        </references>
      </pivotArea>
    </format>
    <format dxfId="373">
      <pivotArea dataOnly="0" labelOnly="1" fieldPosition="0">
        <references count="1">
          <reference field="0" count="1">
            <x v="165"/>
          </reference>
        </references>
      </pivotArea>
    </format>
    <format dxfId="374">
      <pivotArea dataOnly="0" labelOnly="1" fieldPosition="0">
        <references count="1">
          <reference field="0" count="1">
            <x v="166"/>
          </reference>
        </references>
      </pivotArea>
    </format>
    <format dxfId="375">
      <pivotArea dataOnly="0" labelOnly="1" fieldPosition="0">
        <references count="1">
          <reference field="0" count="1">
            <x v="167"/>
          </reference>
        </references>
      </pivotArea>
    </format>
    <format dxfId="376">
      <pivotArea dataOnly="0" labelOnly="1" fieldPosition="0">
        <references count="1">
          <reference field="0" count="1">
            <x v="168"/>
          </reference>
        </references>
      </pivotArea>
    </format>
    <format dxfId="377">
      <pivotArea dataOnly="0" labelOnly="1" fieldPosition="0">
        <references count="1">
          <reference field="0" count="1">
            <x v="169"/>
          </reference>
        </references>
      </pivotArea>
    </format>
    <format dxfId="378">
      <pivotArea dataOnly="0" labelOnly="1" fieldPosition="0">
        <references count="1">
          <reference field="0" count="1">
            <x v="170"/>
          </reference>
        </references>
      </pivotArea>
    </format>
    <format dxfId="379">
      <pivotArea dataOnly="0" labelOnly="1" fieldPosition="0">
        <references count="1">
          <reference field="0" count="1">
            <x v="171"/>
          </reference>
        </references>
      </pivotArea>
    </format>
    <format dxfId="380">
      <pivotArea dataOnly="0" labelOnly="1" fieldPosition="0">
        <references count="1">
          <reference field="0" count="1">
            <x v="172"/>
          </reference>
        </references>
      </pivotArea>
    </format>
    <format dxfId="381">
      <pivotArea dataOnly="0" labelOnly="1" fieldPosition="0">
        <references count="1">
          <reference field="0" count="1">
            <x v="196"/>
          </reference>
        </references>
      </pivotArea>
    </format>
    <format dxfId="382">
      <pivotArea collapsedLevelsAreSubtotals="1" fieldPosition="0">
        <references count="1">
          <reference field="0" count="1" selected="0">
            <x v="158"/>
          </reference>
        </references>
      </pivotArea>
    </format>
    <format dxfId="383">
      <pivotArea collapsedLevelsAreSubtotals="1" fieldPosition="0">
        <references count="1">
          <reference field="0" count="1" selected="0">
            <x v="159"/>
          </reference>
        </references>
      </pivotArea>
    </format>
    <format dxfId="384">
      <pivotArea collapsedLevelsAreSubtotals="1" fieldPosition="0">
        <references count="1">
          <reference field="0" count="1" selected="0">
            <x v="160"/>
          </reference>
        </references>
      </pivotArea>
    </format>
    <format dxfId="385">
      <pivotArea collapsedLevelsAreSubtotals="1" fieldPosition="0">
        <references count="1">
          <reference field="0" count="1" selected="0">
            <x v="161"/>
          </reference>
        </references>
      </pivotArea>
    </format>
    <format dxfId="386">
      <pivotArea collapsedLevelsAreSubtotals="1" fieldPosition="0">
        <references count="1">
          <reference field="0" count="1" selected="0">
            <x v="162"/>
          </reference>
        </references>
      </pivotArea>
    </format>
    <format dxfId="387">
      <pivotArea collapsedLevelsAreSubtotals="1" fieldPosition="0">
        <references count="1">
          <reference field="0" count="1" selected="0">
            <x v="163"/>
          </reference>
        </references>
      </pivotArea>
    </format>
    <format dxfId="388">
      <pivotArea collapsedLevelsAreSubtotals="1" fieldPosition="0">
        <references count="1">
          <reference field="0" count="1" selected="0">
            <x v="164"/>
          </reference>
        </references>
      </pivotArea>
    </format>
    <format dxfId="389">
      <pivotArea collapsedLevelsAreSubtotals="1" fieldPosition="0">
        <references count="1">
          <reference field="0" count="1" selected="0">
            <x v="165"/>
          </reference>
        </references>
      </pivotArea>
    </format>
    <format dxfId="390">
      <pivotArea collapsedLevelsAreSubtotals="1" fieldPosition="0">
        <references count="1">
          <reference field="0" count="1" selected="0">
            <x v="166"/>
          </reference>
        </references>
      </pivotArea>
    </format>
    <format dxfId="391">
      <pivotArea collapsedLevelsAreSubtotals="1" fieldPosition="0">
        <references count="1">
          <reference field="0" count="1" selected="0">
            <x v="167"/>
          </reference>
        </references>
      </pivotArea>
    </format>
    <format dxfId="392">
      <pivotArea collapsedLevelsAreSubtotals="1" fieldPosition="0">
        <references count="1">
          <reference field="0" count="1" selected="0">
            <x v="168"/>
          </reference>
        </references>
      </pivotArea>
    </format>
    <format dxfId="393">
      <pivotArea collapsedLevelsAreSubtotals="1" fieldPosition="0">
        <references count="1">
          <reference field="0" count="1" selected="0">
            <x v="169"/>
          </reference>
        </references>
      </pivotArea>
    </format>
    <format dxfId="394">
      <pivotArea collapsedLevelsAreSubtotals="1" fieldPosition="0">
        <references count="1">
          <reference field="0" count="1" selected="0">
            <x v="170"/>
          </reference>
        </references>
      </pivotArea>
    </format>
    <format dxfId="395">
      <pivotArea collapsedLevelsAreSubtotals="1" fieldPosition="0">
        <references count="1">
          <reference field="0" count="1" selected="0">
            <x v="171"/>
          </reference>
        </references>
      </pivotArea>
    </format>
    <format dxfId="396">
      <pivotArea collapsedLevelsAreSubtotals="1" fieldPosition="0">
        <references count="1">
          <reference field="0" count="1" selected="0">
            <x v="172"/>
          </reference>
        </references>
      </pivotArea>
    </format>
    <format dxfId="397">
      <pivotArea collapsedLevelsAreSubtotals="1" fieldPosition="0">
        <references count="1">
          <reference field="0" count="1" selected="0">
            <x v="196"/>
          </reference>
        </references>
      </pivotArea>
    </format>
    <format dxfId="398">
      <pivotArea dataOnly="0" labelOnly="1" fieldPosition="0">
        <references count="1">
          <reference field="4294967294" count="1">
            <x v="3"/>
          </reference>
        </references>
      </pivotArea>
    </format>
    <format dxfId="399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00">
      <pivotArea dataOnly="0" labelOnly="1" grandRow="1" fieldPosition="0"/>
    </format>
    <format dxfId="401">
      <pivotArea grandRow="1" collapsedLevelsAreSubtotals="1" fieldPosition="0"/>
    </format>
    <format dxfId="402">
      <pivotArea type="all" dataOnly="0" outline="0" fieldPosition="0"/>
    </format>
    <format dxfId="403">
      <pivotArea field="0" type="button" dataOnly="0" labelOnly="1" outline="0" fieldPosition="0"/>
    </format>
    <format dxfId="404">
      <pivotArea dataOnly="0" labelOnly="1" fieldPosition="0">
        <references count="1">
          <reference field="4294967294" count="1">
            <x v="0"/>
          </reference>
        </references>
      </pivotArea>
    </format>
    <format dxfId="405">
      <pivotArea dataOnly="0" labelOnly="1" fieldPosition="0">
        <references count="1">
          <reference field="4294967294" count="1">
            <x v="1"/>
          </reference>
        </references>
      </pivotArea>
    </format>
    <format dxfId="406">
      <pivotArea dataOnly="0" labelOnly="1" fieldPosition="0">
        <references count="1">
          <reference field="4294967294" count="1">
            <x v="2"/>
          </reference>
        </references>
      </pivotArea>
    </format>
    <format dxfId="407">
      <pivotArea dataOnly="0" labelOnly="1" fieldPosition="0">
        <references count="1">
          <reference field="4294967294" count="1">
            <x v="3"/>
          </reference>
        </references>
      </pivotArea>
    </format>
    <format dxfId="408">
      <pivotArea dataOnly="0" labelOnly="1" fieldPosition="0">
        <references count="1">
          <reference field="4294967294" count="1">
            <x v="4"/>
          </reference>
        </references>
      </pivotArea>
    </format>
    <format dxfId="409">
      <pivotArea dataOnly="0" labelOnly="1" fieldPosition="0">
        <references count="1">
          <reference field="4294967294" count="1">
            <x v="5"/>
          </reference>
        </references>
      </pivotArea>
    </format>
    <format dxfId="410">
      <pivotArea dataOnly="0" labelOnly="1" fieldPosition="0">
        <references count="1">
          <reference field="4294967294" count="1">
            <x v="6"/>
          </reference>
        </references>
      </pivotArea>
    </format>
    <format dxfId="411">
      <pivotArea dataOnly="0" labelOnly="1" fieldPosition="0">
        <references count="1">
          <reference field="4294967294" count="1">
            <x v="7"/>
          </reference>
        </references>
      </pivotArea>
    </format>
    <format dxfId="412">
      <pivotArea dataOnly="0" labelOnly="1" fieldPosition="0">
        <references count="1">
          <reference field="4294967294" count="1">
            <x v="8"/>
          </reference>
        </references>
      </pivotArea>
    </format>
    <format dxfId="413">
      <pivotArea dataOnly="0" labelOnly="1" fieldPosition="0">
        <references count="1">
          <reference field="4294967294" count="1">
            <x v="9"/>
          </reference>
        </references>
      </pivotArea>
    </format>
    <format dxfId="414">
      <pivotArea dataOnly="0" labelOnly="1" fieldPosition="0">
        <references count="1">
          <reference field="4294967294" count="1">
            <x v="10"/>
          </reference>
        </references>
      </pivotArea>
    </format>
    <format dxfId="415">
      <pivotArea dataOnly="0" labelOnly="1" fieldPosition="0">
        <references count="1">
          <reference field="4294967294" count="1">
            <x v="11"/>
          </reference>
        </references>
      </pivotArea>
    </format>
    <format dxfId="416">
      <pivotArea dataOnly="0" labelOnly="1" fieldPosition="0">
        <references count="1">
          <reference field="4294967294" count="1">
            <x v="12"/>
          </reference>
        </references>
      </pivotArea>
    </format>
    <format dxfId="417">
      <pivotArea dataOnly="0" labelOnly="1" fieldPosition="0">
        <references count="1">
          <reference field="4294967294" count="1">
            <x v="13"/>
          </reference>
        </references>
      </pivotArea>
    </format>
    <format dxfId="418">
      <pivotArea dataOnly="0" labelOnly="1" fieldPosition="0">
        <references count="1">
          <reference field="4294967294" count="1">
            <x v="14"/>
          </reference>
        </references>
      </pivotArea>
    </format>
    <format dxfId="419">
      <pivotArea dataOnly="0" labelOnly="1" fieldPosition="0">
        <references count="1">
          <reference field="4294967294" count="1">
            <x v="15"/>
          </reference>
        </references>
      </pivotArea>
    </format>
    <format dxfId="420">
      <pivotArea dataOnly="0" labelOnly="1" fieldPosition="0">
        <references count="1">
          <reference field="4294967294" count="1">
            <x v="16"/>
          </reference>
        </references>
      </pivotArea>
    </format>
    <format dxfId="421">
      <pivotArea dataOnly="0" labelOnly="1" fieldPosition="0">
        <references count="1">
          <reference field="4294967294" count="1">
            <x v="3"/>
          </reference>
        </references>
      </pivotArea>
    </format>
    <format dxfId="422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23">
      <pivotArea dataOnly="0" labelOnly="1" fieldPosition="0">
        <references count="1">
          <reference field="4294967294" count="1">
            <x v="7"/>
          </reference>
        </references>
      </pivotArea>
    </format>
    <format dxfId="424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425">
      <pivotArea dataOnly="0" labelOnly="1" fieldPosition="0">
        <references count="1">
          <reference field="4294967294" count="1">
            <x v="14"/>
          </reference>
        </references>
      </pivotArea>
    </format>
    <format dxfId="426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27">
      <pivotArea dataOnly="0" labelOnly="1" fieldPosition="0">
        <references count="1">
          <reference field="4294967294" count="1">
            <x v="16"/>
          </reference>
        </references>
      </pivotArea>
    </format>
    <format dxfId="428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29">
      <pivotArea field="48" type="button" dataOnly="0" labelOnly="1" outline="0" fieldPosition="0"/>
    </format>
    <format dxfId="430">
      <pivotArea field="7" type="button" dataOnly="0" labelOnly="1" outline="0" fieldPosition="0"/>
    </format>
    <format dxfId="431">
      <pivotArea field="3" type="button" dataOnly="0" labelOnly="1" outline="0" fieldPosition="0"/>
    </format>
    <format dxfId="432">
      <pivotArea dataOnly="0" labelOnly="1" fieldPosition="0">
        <references count="1">
          <reference field="4294967294" count="1">
            <x v="17"/>
          </reference>
        </references>
      </pivotArea>
    </format>
    <format dxfId="433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434">
      <pivotArea dataOnly="0" labelOnly="1" fieldPosition="0">
        <references count="1">
          <reference field="4294967294" count="1">
            <x v="17"/>
          </reference>
        </references>
      </pivotArea>
    </format>
    <format dxfId="435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436">
      <pivotArea dataOnly="0" labelOnly="1" fieldPosition="0">
        <references count="1">
          <reference field="4294967294" count="1">
            <x v="17"/>
          </reference>
        </references>
      </pivotArea>
    </format>
    <format dxfId="437">
      <pivotArea field="4" type="button" dataOnly="0" labelOnly="1" outline="0" fieldPosition="0"/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mergeItem="1" rowGrandTotals="0" colGrandTotals="0" compact="0" indent="0" compactData="0" showDrill="1" multipleFieldFilters="0">
  <location ref="A4:S22" firstHeaderRow="0" firstDataRow="1" firstDataCol="1" rowPageCount="2" colPageCount="1"/>
  <pivotFields count="56">
    <pivotField axis="axisPage" compact="0" sortType="ascending" outline="0" subtotalTop="0" multipleItemSelectionAllowed="1" numFmtId="14" showAll="0">
      <items count="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outline="0" subtotalTop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6"/>
        <item x="21"/>
        <item x="22"/>
        <item x="23"/>
        <item x="24"/>
        <item x="25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1"/>
        <item x="69"/>
        <item x="7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outline="0" subtotalTop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3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3"/>
        <item x="111"/>
        <item x="112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axis="axisPage" compact="0" outline="0" subtotalTop="0" multipleItemSelectionAllowed="1" showAll="0">
      <items count="5">
        <item h="1" x="2"/>
        <item x="1"/>
        <item h="1" x="0"/>
        <item h="1" x="3"/>
        <item t="default"/>
      </items>
    </pivotField>
    <pivotField axis="axisRow" compact="0" outline="0" subtotalTop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0"/>
        <item x="61"/>
        <item x="59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outline="0" subtotalTop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00"/>
        <item x="98"/>
        <item x="99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outline="0" subtotalTop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00"/>
        <item x="98"/>
        <item x="99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outline="0" subtotalTop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6"/>
        <item x="94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outline="0" subtotalTop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6"/>
        <item x="94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outline="0" subtotalTop="0" showAll="0"/>
    <pivotField dataField="1" compact="0" outline="0" subtotalTop="0" showAll="0">
      <items count="3813">
        <item x="767"/>
        <item x="856"/>
        <item x="294"/>
        <item x="3811"/>
        <item x="579"/>
        <item x="2277"/>
        <item x="883"/>
        <item x="626"/>
        <item x="39"/>
        <item x="298"/>
        <item x="1273"/>
        <item x="1365"/>
        <item x="332"/>
        <item x="919"/>
        <item x="1005"/>
        <item x="1553"/>
        <item x="3259"/>
        <item x="726"/>
        <item x="1442"/>
        <item x="2404"/>
        <item x="1452"/>
        <item x="1721"/>
        <item x="1525"/>
        <item x="1577"/>
        <item x="184"/>
        <item x="1065"/>
        <item x="2708"/>
        <item x="3332"/>
        <item x="809"/>
        <item x="1130"/>
        <item x="27"/>
        <item x="151"/>
        <item x="1125"/>
        <item x="509"/>
        <item x="185"/>
        <item x="3161"/>
        <item x="342"/>
        <item x="76"/>
        <item x="943"/>
        <item x="2858"/>
        <item x="2184"/>
        <item x="2872"/>
        <item x="1824"/>
        <item x="10"/>
        <item x="705"/>
        <item x="442"/>
        <item x="2281"/>
        <item x="563"/>
        <item x="1667"/>
        <item x="1475"/>
        <item x="1048"/>
        <item x="2876"/>
        <item x="551"/>
        <item x="629"/>
        <item x="2222"/>
        <item x="1205"/>
        <item x="2167"/>
        <item x="453"/>
        <item x="318"/>
        <item x="1744"/>
        <item x="2210"/>
        <item x="553"/>
        <item x="521"/>
        <item x="530"/>
        <item x="1983"/>
        <item x="2639"/>
        <item x="2994"/>
        <item x="1099"/>
        <item x="2580"/>
        <item x="484"/>
        <item x="845"/>
        <item x="34"/>
        <item x="774"/>
        <item x="3253"/>
        <item x="497"/>
        <item x="241"/>
        <item x="575"/>
        <item x="74"/>
        <item x="622"/>
        <item x="1397"/>
        <item x="1570"/>
        <item x="1881"/>
        <item x="1936"/>
        <item x="885"/>
        <item x="1249"/>
        <item x="3159"/>
        <item x="765"/>
        <item x="1103"/>
        <item x="391"/>
        <item x="1879"/>
        <item x="1708"/>
        <item x="2384"/>
        <item x="437"/>
        <item x="3353"/>
        <item x="3302"/>
        <item x="1021"/>
        <item x="808"/>
        <item x="1852"/>
        <item x="1927"/>
        <item x="1289"/>
        <item x="400"/>
        <item x="2042"/>
        <item x="1024"/>
        <item x="3368"/>
        <item x="55"/>
        <item x="2239"/>
        <item x="565"/>
        <item x="540"/>
        <item x="2125"/>
        <item x="819"/>
        <item x="490"/>
        <item x="694"/>
        <item x="1728"/>
        <item x="1783"/>
        <item x="1222"/>
        <item x="471"/>
        <item x="601"/>
        <item x="1168"/>
        <item x="762"/>
        <item x="390"/>
        <item x="1243"/>
        <item x="909"/>
        <item x="660"/>
        <item x="200"/>
        <item x="401"/>
        <item x="639"/>
        <item x="3416"/>
        <item x="2135"/>
        <item x="2602"/>
        <item x="3179"/>
        <item x="3388"/>
        <item x="502"/>
        <item x="147"/>
        <item x="911"/>
        <item x="663"/>
        <item x="1497"/>
        <item x="1136"/>
        <item x="510"/>
        <item x="756"/>
        <item x="3380"/>
        <item x="2105"/>
        <item x="3372"/>
        <item x="873"/>
        <item x="3009"/>
        <item x="549"/>
        <item x="46"/>
        <item x="2201"/>
        <item x="669"/>
        <item x="253"/>
        <item x="806"/>
        <item x="1083"/>
        <item x="1882"/>
        <item x="472"/>
        <item x="2782"/>
        <item x="30"/>
        <item x="1779"/>
        <item x="985"/>
        <item x="1724"/>
        <item x="2953"/>
        <item x="2864"/>
        <item x="3091"/>
        <item x="1010"/>
        <item x="535"/>
        <item x="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1"/>
        <item x="32"/>
        <item x="33"/>
        <item x="35"/>
        <item x="36"/>
        <item x="37"/>
        <item x="38"/>
        <item x="40"/>
        <item x="41"/>
        <item x="42"/>
        <item x="43"/>
        <item x="44"/>
        <item x="45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8"/>
        <item x="149"/>
        <item x="150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5"/>
        <item x="296"/>
        <item x="297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3"/>
        <item x="334"/>
        <item x="335"/>
        <item x="336"/>
        <item x="337"/>
        <item x="338"/>
        <item x="339"/>
        <item x="340"/>
        <item x="341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2"/>
        <item x="393"/>
        <item x="394"/>
        <item x="395"/>
        <item x="396"/>
        <item x="397"/>
        <item x="398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1"/>
        <item x="443"/>
        <item x="444"/>
        <item x="445"/>
        <item x="446"/>
        <item x="447"/>
        <item x="448"/>
        <item x="449"/>
        <item x="450"/>
        <item x="451"/>
        <item x="452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5"/>
        <item x="486"/>
        <item x="487"/>
        <item x="488"/>
        <item x="489"/>
        <item x="491"/>
        <item x="492"/>
        <item x="493"/>
        <item x="494"/>
        <item x="495"/>
        <item x="496"/>
        <item x="498"/>
        <item x="499"/>
        <item x="500"/>
        <item x="501"/>
        <item x="503"/>
        <item x="504"/>
        <item x="505"/>
        <item x="506"/>
        <item x="507"/>
        <item x="508"/>
        <item x="511"/>
        <item x="512"/>
        <item x="513"/>
        <item x="514"/>
        <item x="515"/>
        <item x="516"/>
        <item x="517"/>
        <item x="518"/>
        <item x="519"/>
        <item x="520"/>
        <item x="522"/>
        <item x="523"/>
        <item x="524"/>
        <item x="525"/>
        <item x="526"/>
        <item x="527"/>
        <item x="528"/>
        <item x="529"/>
        <item x="531"/>
        <item x="532"/>
        <item x="533"/>
        <item x="534"/>
        <item x="536"/>
        <item x="537"/>
        <item x="538"/>
        <item x="539"/>
        <item x="541"/>
        <item x="542"/>
        <item x="543"/>
        <item x="544"/>
        <item x="545"/>
        <item x="546"/>
        <item x="547"/>
        <item x="548"/>
        <item x="550"/>
        <item x="552"/>
        <item x="554"/>
        <item x="555"/>
        <item x="556"/>
        <item x="557"/>
        <item x="558"/>
        <item x="559"/>
        <item x="560"/>
        <item x="561"/>
        <item x="562"/>
        <item x="564"/>
        <item x="566"/>
        <item x="567"/>
        <item x="568"/>
        <item x="569"/>
        <item x="570"/>
        <item x="571"/>
        <item x="572"/>
        <item x="573"/>
        <item x="574"/>
        <item x="576"/>
        <item x="577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3"/>
        <item x="624"/>
        <item x="625"/>
        <item x="627"/>
        <item x="628"/>
        <item x="630"/>
        <item x="631"/>
        <item x="632"/>
        <item x="633"/>
        <item x="634"/>
        <item x="635"/>
        <item x="636"/>
        <item x="637"/>
        <item x="638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1"/>
        <item x="662"/>
        <item x="664"/>
        <item x="665"/>
        <item x="666"/>
        <item x="667"/>
        <item x="668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7"/>
        <item x="758"/>
        <item x="759"/>
        <item x="760"/>
        <item x="761"/>
        <item x="763"/>
        <item x="764"/>
        <item x="766"/>
        <item x="768"/>
        <item x="769"/>
        <item x="770"/>
        <item x="771"/>
        <item x="772"/>
        <item x="773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7"/>
        <item x="810"/>
        <item x="811"/>
        <item x="812"/>
        <item x="813"/>
        <item x="814"/>
        <item x="815"/>
        <item x="816"/>
        <item x="817"/>
        <item x="818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6"/>
        <item x="847"/>
        <item x="848"/>
        <item x="849"/>
        <item x="850"/>
        <item x="851"/>
        <item x="852"/>
        <item x="853"/>
        <item x="854"/>
        <item x="855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4"/>
        <item x="875"/>
        <item x="876"/>
        <item x="877"/>
        <item x="878"/>
        <item x="879"/>
        <item x="880"/>
        <item x="881"/>
        <item x="882"/>
        <item x="884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2"/>
        <item x="913"/>
        <item x="914"/>
        <item x="915"/>
        <item x="916"/>
        <item x="917"/>
        <item x="918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6"/>
        <item x="1007"/>
        <item x="1008"/>
        <item x="1009"/>
        <item x="1011"/>
        <item x="1012"/>
        <item x="1013"/>
        <item x="1014"/>
        <item x="1015"/>
        <item x="1016"/>
        <item x="1017"/>
        <item x="1018"/>
        <item x="1019"/>
        <item x="1020"/>
        <item x="1022"/>
        <item x="1023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100"/>
        <item x="1101"/>
        <item x="1102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6"/>
        <item x="1127"/>
        <item x="1128"/>
        <item x="1129"/>
        <item x="1131"/>
        <item x="1132"/>
        <item x="1133"/>
        <item x="1134"/>
        <item x="1135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1"/>
        <item x="1572"/>
        <item x="1573"/>
        <item x="1574"/>
        <item x="1575"/>
        <item x="1576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2"/>
        <item x="1723"/>
        <item x="1725"/>
        <item x="1726"/>
        <item x="1727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80"/>
        <item x="1781"/>
        <item x="1782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80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8"/>
        <item x="1929"/>
        <item x="1930"/>
        <item x="1931"/>
        <item x="1932"/>
        <item x="1933"/>
        <item x="1934"/>
        <item x="1935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6"/>
        <item x="2127"/>
        <item x="2128"/>
        <item x="2129"/>
        <item x="2130"/>
        <item x="2131"/>
        <item x="2132"/>
        <item x="2133"/>
        <item x="2134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2"/>
        <item x="2203"/>
        <item x="2204"/>
        <item x="2205"/>
        <item x="2206"/>
        <item x="2207"/>
        <item x="2208"/>
        <item x="2209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8"/>
        <item x="2279"/>
        <item x="2280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9"/>
        <item x="2860"/>
        <item x="2861"/>
        <item x="2862"/>
        <item x="2863"/>
        <item x="2865"/>
        <item x="2866"/>
        <item x="2867"/>
        <item x="2868"/>
        <item x="2869"/>
        <item x="2870"/>
        <item x="2871"/>
        <item x="2873"/>
        <item x="2874"/>
        <item x="2875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60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4"/>
        <item x="3255"/>
        <item x="3256"/>
        <item x="3257"/>
        <item x="325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9"/>
        <item x="3370"/>
        <item x="3371"/>
        <item x="3373"/>
        <item x="3374"/>
        <item x="3375"/>
        <item x="3376"/>
        <item x="3377"/>
        <item x="3378"/>
        <item x="3379"/>
        <item x="3381"/>
        <item x="3382"/>
        <item x="3383"/>
        <item x="3384"/>
        <item x="3385"/>
        <item x="3386"/>
        <item x="3387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t="default"/>
      </items>
    </pivotField>
    <pivotField dataField="1" compact="0" outline="0" subtotalTop="0" showAll="0">
      <items count="4345">
        <item x="4343"/>
        <item x="1963"/>
        <item x="840"/>
        <item x="1044"/>
        <item x="1210"/>
        <item x="779"/>
        <item x="297"/>
        <item x="1857"/>
        <item x="3267"/>
        <item x="112"/>
        <item x="685"/>
        <item x="1185"/>
        <item x="507"/>
        <item x="486"/>
        <item x="3204"/>
        <item x="300"/>
        <item x="3256"/>
        <item x="1634"/>
        <item x="3611"/>
        <item x="3660"/>
        <item x="3138"/>
        <item x="40"/>
        <item x="2120"/>
        <item x="1275"/>
        <item x="3794"/>
        <item x="1981"/>
        <item x="3661"/>
        <item x="3703"/>
        <item x="2831"/>
        <item x="2118"/>
        <item x="2193"/>
        <item x="926"/>
        <item x="1517"/>
        <item x="1350"/>
        <item x="1831"/>
        <item x="2080"/>
        <item x="1260"/>
        <item x="311"/>
        <item x="623"/>
        <item x="3010"/>
        <item x="1063"/>
        <item x="2083"/>
        <item x="431"/>
        <item x="2991"/>
        <item x="947"/>
        <item x="2626"/>
        <item x="570"/>
        <item x="3461"/>
        <item x="456"/>
        <item x="2705"/>
        <item x="349"/>
        <item x="251"/>
        <item x="3864"/>
        <item x="485"/>
        <item x="3495"/>
        <item x="1241"/>
        <item x="3400"/>
        <item x="3831"/>
        <item x="1648"/>
        <item x="2067"/>
        <item x="269"/>
        <item x="2475"/>
        <item x="2109"/>
        <item x="2983"/>
        <item x="2273"/>
        <item x="3765"/>
        <item x="200"/>
        <item x="571"/>
        <item x="651"/>
        <item x="655"/>
        <item x="569"/>
        <item x="3591"/>
        <item x="378"/>
        <item x="1277"/>
        <item x="2449"/>
        <item x="1990"/>
        <item x="710"/>
        <item x="372"/>
        <item x="515"/>
        <item x="3569"/>
        <item x="432"/>
        <item x="2234"/>
        <item x="876"/>
        <item x="1532"/>
        <item x="213"/>
        <item x="1458"/>
        <item x="3545"/>
        <item x="948"/>
        <item x="2863"/>
        <item x="621"/>
        <item x="598"/>
        <item x="487"/>
        <item x="2879"/>
        <item x="3307"/>
        <item x="2413"/>
        <item x="2996"/>
        <item x="2807"/>
        <item x="2075"/>
        <item x="2324"/>
        <item x="27"/>
        <item x="2781"/>
        <item x="451"/>
        <item x="2318"/>
        <item x="3681"/>
        <item x="3672"/>
        <item x="597"/>
        <item x="2062"/>
        <item x="1939"/>
        <item x="1882"/>
        <item x="1001"/>
        <item x="3710"/>
        <item x="2489"/>
        <item x="430"/>
        <item x="3154"/>
        <item x="852"/>
        <item x="3520"/>
        <item x="3070"/>
        <item x="600"/>
        <item x="3862"/>
        <item x="1515"/>
        <item x="34"/>
        <item x="1656"/>
        <item x="509"/>
        <item x="1605"/>
        <item x="3700"/>
        <item x="2539"/>
        <item x="3680"/>
        <item x="1084"/>
        <item x="475"/>
        <item x="3728"/>
        <item x="3368"/>
        <item x="719"/>
        <item x="295"/>
        <item x="3512"/>
        <item x="1148"/>
        <item x="741"/>
        <item x="1927"/>
        <item x="1198"/>
        <item x="2035"/>
        <item x="1050"/>
        <item x="316"/>
        <item x="1065"/>
        <item x="371"/>
        <item x="532"/>
        <item x="1301"/>
        <item x="3012"/>
        <item x="2598"/>
        <item x="702"/>
        <item x="750"/>
        <item x="2314"/>
        <item x="270"/>
        <item x="683"/>
        <item x="296"/>
        <item x="2576"/>
        <item x="1066"/>
        <item x="2871"/>
        <item x="1034"/>
        <item x="871"/>
        <item x="266"/>
        <item x="1564"/>
        <item x="536"/>
        <item x="411"/>
        <item x="3737"/>
        <item x="748"/>
        <item x="3513"/>
        <item x="1792"/>
        <item x="458"/>
        <item x="315"/>
        <item x="1870"/>
        <item x="3679"/>
        <item x="3610"/>
        <item x="514"/>
        <item x="2758"/>
        <item x="1010"/>
        <item x="425"/>
        <item x="3438"/>
        <item x="545"/>
        <item x="2814"/>
        <item x="3687"/>
        <item x="462"/>
        <item x="1099"/>
        <item x="599"/>
        <item x="342"/>
        <item x="772"/>
        <item x="1546"/>
        <item x="3281"/>
        <item x="3575"/>
        <item x="369"/>
        <item x="3640"/>
        <item x="1462"/>
        <item x="899"/>
        <item x="3246"/>
        <item x="715"/>
        <item x="2574"/>
        <item x="353"/>
        <item x="1934"/>
        <item x="2877"/>
        <item x="352"/>
        <item x="850"/>
        <item x="23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0"/>
        <item x="31"/>
        <item x="32"/>
        <item x="33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8"/>
        <item x="299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3"/>
        <item x="344"/>
        <item x="345"/>
        <item x="346"/>
        <item x="347"/>
        <item x="348"/>
        <item x="350"/>
        <item x="351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70"/>
        <item x="373"/>
        <item x="374"/>
        <item x="375"/>
        <item x="376"/>
        <item x="377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6"/>
        <item x="427"/>
        <item x="428"/>
        <item x="429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2"/>
        <item x="453"/>
        <item x="454"/>
        <item x="455"/>
        <item x="457"/>
        <item x="459"/>
        <item x="460"/>
        <item x="461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6"/>
        <item x="477"/>
        <item x="478"/>
        <item x="479"/>
        <item x="480"/>
        <item x="481"/>
        <item x="482"/>
        <item x="483"/>
        <item x="48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8"/>
        <item x="510"/>
        <item x="511"/>
        <item x="512"/>
        <item x="513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2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4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11"/>
        <item x="712"/>
        <item x="713"/>
        <item x="714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9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3"/>
        <item x="774"/>
        <item x="775"/>
        <item x="776"/>
        <item x="777"/>
        <item x="778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2"/>
        <item x="873"/>
        <item x="874"/>
        <item x="875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2"/>
        <item x="1003"/>
        <item x="1004"/>
        <item x="1005"/>
        <item x="1006"/>
        <item x="1007"/>
        <item x="1008"/>
        <item x="1009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5"/>
        <item x="1046"/>
        <item x="1047"/>
        <item x="1048"/>
        <item x="1049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4"/>
        <item x="1067"/>
        <item x="1068"/>
        <item x="1069"/>
        <item x="1070"/>
        <item x="1071"/>
        <item x="1725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6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9"/>
        <item x="1460"/>
        <item x="1461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6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9"/>
        <item x="1650"/>
        <item x="1651"/>
        <item x="1652"/>
        <item x="1653"/>
        <item x="1654"/>
        <item x="1655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8"/>
        <item x="1929"/>
        <item x="1930"/>
        <item x="1931"/>
        <item x="1932"/>
        <item x="1933"/>
        <item x="1935"/>
        <item x="1936"/>
        <item x="1937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2"/>
        <item x="1983"/>
        <item x="1984"/>
        <item x="1985"/>
        <item x="1986"/>
        <item x="1987"/>
        <item x="1988"/>
        <item x="1989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3"/>
        <item x="2064"/>
        <item x="2065"/>
        <item x="2066"/>
        <item x="2068"/>
        <item x="2069"/>
        <item x="2070"/>
        <item x="2071"/>
        <item x="2072"/>
        <item x="2073"/>
        <item x="2074"/>
        <item x="2076"/>
        <item x="2077"/>
        <item x="2078"/>
        <item x="2079"/>
        <item x="2081"/>
        <item x="2082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0"/>
        <item x="2111"/>
        <item x="2112"/>
        <item x="2113"/>
        <item x="2114"/>
        <item x="2115"/>
        <item x="2116"/>
        <item x="2117"/>
        <item x="2119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5"/>
        <item x="2316"/>
        <item x="2317"/>
        <item x="2319"/>
        <item x="2320"/>
        <item x="2321"/>
        <item x="2322"/>
        <item x="2323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5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8"/>
        <item x="2809"/>
        <item x="2810"/>
        <item x="2811"/>
        <item x="2812"/>
        <item x="2813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8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4"/>
        <item x="2985"/>
        <item x="2986"/>
        <item x="2987"/>
        <item x="2988"/>
        <item x="2989"/>
        <item x="2990"/>
        <item x="2992"/>
        <item x="2993"/>
        <item x="2994"/>
        <item x="2995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1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7"/>
        <item x="3248"/>
        <item x="3249"/>
        <item x="3250"/>
        <item x="3251"/>
        <item x="3252"/>
        <item x="3253"/>
        <item x="3254"/>
        <item x="3255"/>
        <item x="3257"/>
        <item x="3258"/>
        <item x="3259"/>
        <item x="3260"/>
        <item x="3261"/>
        <item x="3262"/>
        <item x="3263"/>
        <item x="3264"/>
        <item x="3265"/>
        <item x="3266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4"/>
        <item x="3515"/>
        <item x="3516"/>
        <item x="3517"/>
        <item x="3518"/>
        <item x="3519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70"/>
        <item x="3571"/>
        <item x="3572"/>
        <item x="3573"/>
        <item x="3574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2"/>
        <item x="3663"/>
        <item x="3664"/>
        <item x="3665"/>
        <item x="3666"/>
        <item x="3667"/>
        <item x="3668"/>
        <item x="3669"/>
        <item x="3670"/>
        <item x="3671"/>
        <item x="3673"/>
        <item x="3674"/>
        <item x="3675"/>
        <item x="3676"/>
        <item x="3677"/>
        <item x="3678"/>
        <item x="3682"/>
        <item x="3683"/>
        <item x="3684"/>
        <item x="3685"/>
        <item x="3686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1"/>
        <item x="3702"/>
        <item x="3704"/>
        <item x="3705"/>
        <item x="3706"/>
        <item x="3707"/>
        <item x="3708"/>
        <item x="3709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9"/>
        <item x="3730"/>
        <item x="3731"/>
        <item x="3732"/>
        <item x="3733"/>
        <item x="3734"/>
        <item x="3735"/>
        <item x="3736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3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t="default"/>
      </items>
    </pivotField>
    <pivotField dataField="1" compact="0" outline="0" subtotalTop="0" showAll="0">
      <items count="2151">
        <item x="135"/>
        <item x="406"/>
        <item x="563"/>
        <item x="327"/>
        <item x="386"/>
        <item x="1937"/>
        <item x="111"/>
        <item x="303"/>
        <item x="282"/>
        <item x="281"/>
        <item x="524"/>
        <item x="1682"/>
        <item x="423"/>
        <item x="584"/>
        <item x="324"/>
        <item x="134"/>
        <item x="547"/>
        <item x="326"/>
        <item x="284"/>
        <item x="862"/>
        <item x="1156"/>
        <item x="652"/>
        <item x="886"/>
        <item x="389"/>
        <item x="298"/>
        <item x="545"/>
        <item x="466"/>
        <item x="360"/>
        <item x="1918"/>
        <item x="500"/>
        <item x="815"/>
        <item x="383"/>
        <item x="48"/>
        <item x="543"/>
        <item x="344"/>
        <item x="278"/>
        <item x="302"/>
        <item x="241"/>
        <item x="600"/>
        <item x="348"/>
        <item x="487"/>
        <item x="546"/>
        <item x="2051"/>
        <item x="1714"/>
        <item x="1352"/>
        <item x="846"/>
        <item x="1887"/>
        <item x="1199"/>
        <item x="240"/>
        <item x="620"/>
        <item x="387"/>
        <item x="1515"/>
        <item x="365"/>
        <item x="1539"/>
        <item x="362"/>
        <item x="321"/>
        <item x="2008"/>
        <item x="639"/>
        <item x="526"/>
        <item x="506"/>
        <item x="1850"/>
        <item x="404"/>
        <item x="561"/>
        <item x="300"/>
        <item x="345"/>
        <item x="2149"/>
        <item x="469"/>
        <item x="673"/>
        <item x="1362"/>
        <item x="875"/>
        <item x="34"/>
        <item x="799"/>
        <item x="957"/>
        <item x="808"/>
        <item x="1600"/>
        <item x="262"/>
        <item x="167"/>
        <item x="1312"/>
        <item x="196"/>
        <item x="732"/>
        <item x="249"/>
        <item x="279"/>
        <item x="407"/>
        <item x="40"/>
        <item x="445"/>
        <item x="299"/>
        <item x="1467"/>
        <item x="908"/>
        <item x="851"/>
        <item x="1612"/>
        <item x="1725"/>
        <item x="1681"/>
        <item x="1741"/>
        <item x="1259"/>
        <item x="1619"/>
        <item x="1507"/>
        <item x="883"/>
        <item x="1176"/>
        <item x="1260"/>
        <item x="1580"/>
        <item x="1245"/>
        <item x="1427"/>
        <item x="716"/>
        <item x="791"/>
        <item x="1930"/>
        <item x="2033"/>
        <item x="845"/>
        <item x="431"/>
        <item x="204"/>
        <item x="503"/>
        <item x="992"/>
        <item x="242"/>
        <item x="1002"/>
        <item x="98"/>
        <item x="721"/>
        <item x="1115"/>
        <item x="1203"/>
        <item x="832"/>
        <item x="462"/>
        <item x="582"/>
        <item x="1643"/>
        <item x="1350"/>
        <item x="1756"/>
        <item x="442"/>
        <item x="1225"/>
        <item x="628"/>
        <item x="758"/>
        <item x="467"/>
        <item x="117"/>
        <item x="1173"/>
        <item x="871"/>
        <item x="899"/>
        <item x="323"/>
        <item x="427"/>
        <item x="2004"/>
        <item x="301"/>
        <item x="371"/>
        <item x="2064"/>
        <item x="583"/>
        <item x="244"/>
        <item x="2047"/>
        <item x="463"/>
        <item x="745"/>
        <item x="1578"/>
        <item x="382"/>
        <item x="1802"/>
        <item x="739"/>
        <item x="2018"/>
        <item x="340"/>
        <item x="566"/>
        <item x="741"/>
        <item x="805"/>
        <item x="193"/>
        <item x="359"/>
        <item x="1410"/>
        <item x="879"/>
        <item x="1372"/>
        <item x="1562"/>
        <item x="342"/>
        <item x="3"/>
        <item x="1040"/>
        <item x="778"/>
        <item x="296"/>
        <item x="104"/>
        <item x="663"/>
        <item x="1409"/>
        <item x="917"/>
        <item x="713"/>
        <item x="523"/>
        <item x="520"/>
        <item x="1094"/>
        <item x="1605"/>
        <item x="827"/>
        <item x="232"/>
        <item x="901"/>
        <item x="707"/>
        <item x="106"/>
        <item x="1615"/>
        <item x="27"/>
        <item x="907"/>
        <item x="304"/>
        <item x="794"/>
        <item x="610"/>
        <item x="541"/>
        <item x="1301"/>
        <item x="1606"/>
        <item x="887"/>
        <item x="1999"/>
        <item x="146"/>
        <item x="2015"/>
        <item x="562"/>
        <item x="402"/>
        <item x="464"/>
        <item x="1473"/>
        <item x="1595"/>
        <item x="1634"/>
        <item x="1833"/>
        <item x="325"/>
        <item x="488"/>
        <item x="866"/>
        <item x="565"/>
        <item x="619"/>
        <item x="774"/>
        <item x="767"/>
        <item x="245"/>
        <item x="1462"/>
        <item x="136"/>
        <item x="979"/>
        <item x="783"/>
        <item x="155"/>
        <item x="1858"/>
        <item x="1492"/>
        <item x="544"/>
        <item x="2038"/>
        <item x="848"/>
        <item x="1036"/>
        <item x="2058"/>
        <item x="789"/>
        <item x="1471"/>
        <item x="316"/>
        <item x="1363"/>
        <item x="2055"/>
        <item x="508"/>
        <item x="260"/>
        <item x="236"/>
        <item x="190"/>
        <item x="1325"/>
        <item x="609"/>
        <item x="768"/>
        <item x="551"/>
        <item x="599"/>
        <item x="484"/>
        <item x="1128"/>
        <item x="206"/>
        <item x="592"/>
        <item x="118"/>
        <item x="343"/>
        <item x="84"/>
        <item x="1123"/>
        <item x="305"/>
        <item x="678"/>
        <item x="902"/>
        <item x="637"/>
        <item x="891"/>
        <item x="432"/>
        <item x="784"/>
        <item x="261"/>
        <item x="1216"/>
        <item x="426"/>
        <item x="234"/>
        <item x="297"/>
        <item x="2052"/>
        <item x="749"/>
        <item x="2010"/>
        <item x="645"/>
        <item x="2011"/>
        <item x="1051"/>
        <item x="1532"/>
        <item x="969"/>
        <item x="1456"/>
        <item x="1112"/>
        <item x="564"/>
        <item x="287"/>
        <item x="367"/>
        <item x="530"/>
        <item x="792"/>
        <item x="1965"/>
        <item x="280"/>
        <item x="874"/>
        <item x="662"/>
        <item x="1502"/>
        <item x="1692"/>
        <item x="258"/>
        <item x="1778"/>
        <item x="1805"/>
        <item x="363"/>
        <item x="1516"/>
        <item x="833"/>
        <item x="331"/>
        <item x="1371"/>
        <item x="1188"/>
        <item x="717"/>
        <item x="54"/>
        <item x="701"/>
        <item x="1464"/>
        <item x="1124"/>
        <item x="320"/>
        <item x="1755"/>
        <item x="512"/>
        <item x="1711"/>
        <item x="579"/>
        <item x="259"/>
        <item x="198"/>
        <item x="715"/>
        <item x="381"/>
        <item x="775"/>
        <item x="110"/>
        <item x="47"/>
        <item x="127"/>
        <item x="276"/>
        <item x="1373"/>
        <item x="642"/>
        <item x="618"/>
        <item x="831"/>
        <item x="125"/>
        <item x="145"/>
        <item x="580"/>
        <item x="1816"/>
        <item x="183"/>
        <item x="22"/>
        <item x="881"/>
        <item x="63"/>
        <item x="1927"/>
        <item x="346"/>
        <item x="55"/>
        <item x="797"/>
        <item x="70"/>
        <item x="1447"/>
        <item x="820"/>
        <item x="1384"/>
        <item x="812"/>
        <item x="724"/>
        <item x="1790"/>
        <item x="275"/>
        <item x="77"/>
        <item x="250"/>
        <item x="967"/>
        <item x="403"/>
        <item x="443"/>
        <item x="522"/>
        <item x="693"/>
        <item x="861"/>
        <item x="108"/>
        <item x="929"/>
        <item x="1981"/>
        <item x="708"/>
        <item x="1434"/>
        <item x="1104"/>
        <item x="1839"/>
        <item x="847"/>
        <item x="1819"/>
        <item x="364"/>
        <item x="313"/>
        <item x="1647"/>
        <item x="1691"/>
        <item x="1830"/>
        <item x="41"/>
        <item x="1183"/>
        <item x="1903"/>
        <item x="349"/>
        <item x="947"/>
        <item x="380"/>
        <item x="2057"/>
        <item x="33"/>
        <item x="292"/>
        <item x="277"/>
        <item x="405"/>
        <item x="674"/>
        <item x="62"/>
        <item x="257"/>
        <item x="575"/>
        <item x="489"/>
        <item x="215"/>
        <item x="187"/>
        <item x="1537"/>
        <item x="1435"/>
        <item x="651"/>
        <item x="859"/>
        <item x="1525"/>
        <item x="776"/>
        <item x="684"/>
        <item x="638"/>
        <item x="444"/>
        <item x="511"/>
        <item x="0"/>
        <item x="504"/>
        <item x="816"/>
        <item x="1716"/>
        <item x="227"/>
        <item x="873"/>
        <item x="375"/>
        <item x="347"/>
        <item x="208"/>
        <item x="1738"/>
        <item x="1724"/>
        <item x="409"/>
        <item x="744"/>
        <item x="924"/>
        <item x="221"/>
        <item x="1437"/>
        <item x="1085"/>
        <item x="1444"/>
        <item x="1200"/>
        <item x="88"/>
        <item x="629"/>
        <item x="166"/>
        <item x="916"/>
        <item x="335"/>
        <item x="1795"/>
        <item x="1351"/>
        <item x="986"/>
        <item x="581"/>
        <item x="878"/>
        <item x="493"/>
        <item x="1039"/>
        <item x="1696"/>
        <item x="2012"/>
        <item x="425"/>
        <item x="109"/>
        <item x="91"/>
        <item x="122"/>
        <item x="926"/>
        <item x="1693"/>
        <item x="1265"/>
        <item x="1302"/>
        <item x="1499"/>
        <item x="228"/>
        <item x="222"/>
        <item x="251"/>
        <item x="975"/>
        <item x="509"/>
        <item x="1397"/>
        <item x="1827"/>
        <item x="210"/>
        <item x="769"/>
        <item x="752"/>
        <item x="2062"/>
        <item x="217"/>
        <item x="1897"/>
        <item x="140"/>
        <item x="129"/>
        <item x="1594"/>
        <item x="657"/>
        <item x="1472"/>
        <item x="1436"/>
        <item x="385"/>
        <item x="1017"/>
        <item x="253"/>
        <item x="103"/>
        <item x="603"/>
        <item x="307"/>
        <item x="1370"/>
        <item x="1946"/>
        <item x="420"/>
        <item x="1090"/>
        <item x="399"/>
        <item x="1391"/>
        <item x="2003"/>
        <item x="1014"/>
        <item x="829"/>
        <item x="542"/>
        <item x="641"/>
        <item x="2061"/>
        <item x="1625"/>
        <item x="230"/>
        <item x="1045"/>
        <item x="598"/>
        <item x="1103"/>
        <item x="800"/>
        <item x="1563"/>
        <item x="414"/>
        <item x="650"/>
        <item x="677"/>
        <item x="1977"/>
        <item x="130"/>
        <item x="246"/>
        <item x="743"/>
        <item x="412"/>
        <item x="984"/>
        <item x="1421"/>
        <item x="2005"/>
        <item x="351"/>
        <item x="1496"/>
        <item x="1489"/>
        <item x="1164"/>
        <item x="226"/>
        <item x="525"/>
        <item x="439"/>
        <item x="1393"/>
        <item x="1611"/>
        <item x="725"/>
        <item x="1148"/>
        <item x="1374"/>
        <item x="921"/>
        <item x="935"/>
        <item x="219"/>
        <item x="233"/>
        <item x="1717"/>
        <item x="987"/>
        <item x="1628"/>
        <item x="694"/>
        <item x="1840"/>
        <item x="239"/>
        <item x="1497"/>
        <item x="505"/>
        <item x="26"/>
        <item x="1139"/>
        <item x="838"/>
        <item x="1960"/>
        <item x="1168"/>
        <item x="1583"/>
        <item x="1845"/>
        <item x="936"/>
        <item x="825"/>
        <item x="602"/>
        <item x="1468"/>
        <item x="1552"/>
        <item x="1530"/>
        <item x="1457"/>
        <item x="1586"/>
        <item x="1288"/>
        <item x="265"/>
        <item x="818"/>
        <item x="1664"/>
        <item x="1772"/>
        <item x="422"/>
        <item x="1973"/>
        <item x="567"/>
        <item x="1317"/>
        <item x="950"/>
        <item x="1560"/>
        <item x="151"/>
        <item x="440"/>
        <item x="72"/>
        <item x="1534"/>
        <item x="1357"/>
        <item x="1649"/>
        <item x="660"/>
        <item x="904"/>
        <item x="1079"/>
        <item x="2007"/>
        <item x="1669"/>
        <item x="1949"/>
        <item x="229"/>
        <item x="1661"/>
        <item x="114"/>
        <item x="1403"/>
        <item x="1574"/>
        <item x="529"/>
        <item x="1405"/>
        <item x="1948"/>
        <item x="1111"/>
        <item x="1892"/>
        <item x="1488"/>
        <item x="1528"/>
        <item x="289"/>
        <item x="2043"/>
        <item x="804"/>
        <item x="1902"/>
        <item x="1524"/>
        <item x="1909"/>
        <item x="993"/>
        <item x="970"/>
        <item x="267"/>
        <item x="1333"/>
        <item x="1922"/>
        <item x="1874"/>
        <item x="1193"/>
        <item x="568"/>
        <item x="156"/>
        <item x="1023"/>
        <item x="978"/>
        <item x="1809"/>
        <item x="995"/>
        <item x="1146"/>
        <item x="2035"/>
        <item x="1576"/>
        <item x="762"/>
        <item x="750"/>
        <item x="856"/>
        <item x="377"/>
        <item x="821"/>
        <item x="925"/>
        <item x="1602"/>
        <item x="435"/>
        <item x="548"/>
        <item x="338"/>
        <item x="1221"/>
        <item x="538"/>
        <item x="1430"/>
        <item x="759"/>
        <item x="502"/>
        <item x="623"/>
        <item x="424"/>
        <item x="2041"/>
        <item x="361"/>
        <item x="1547"/>
        <item x="765"/>
        <item x="608"/>
        <item x="617"/>
        <item x="269"/>
        <item x="675"/>
        <item x="786"/>
        <item x="634"/>
        <item x="761"/>
        <item x="322"/>
        <item x="1666"/>
        <item x="189"/>
        <item x="79"/>
        <item x="644"/>
        <item x="495"/>
        <item x="428"/>
        <item x="890"/>
        <item x="293"/>
        <item x="1733"/>
        <item x="1584"/>
        <item x="1469"/>
        <item x="200"/>
        <item x="1680"/>
        <item x="1355"/>
        <item x="1446"/>
        <item x="2023"/>
        <item x="690"/>
        <item x="1572"/>
        <item x="1424"/>
        <item x="1194"/>
        <item x="1511"/>
        <item x="486"/>
        <item x="885"/>
        <item x="692"/>
        <item x="243"/>
        <item x="1419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8"/>
        <item x="29"/>
        <item x="30"/>
        <item x="31"/>
        <item x="32"/>
        <item x="35"/>
        <item x="36"/>
        <item x="37"/>
        <item x="38"/>
        <item x="39"/>
        <item x="42"/>
        <item x="43"/>
        <item x="44"/>
        <item x="45"/>
        <item x="46"/>
        <item x="49"/>
        <item x="50"/>
        <item x="51"/>
        <item x="52"/>
        <item x="53"/>
        <item x="56"/>
        <item x="57"/>
        <item x="58"/>
        <item x="59"/>
        <item x="60"/>
        <item x="61"/>
        <item x="64"/>
        <item x="65"/>
        <item x="66"/>
        <item x="67"/>
        <item x="68"/>
        <item x="69"/>
        <item x="71"/>
        <item x="73"/>
        <item x="74"/>
        <item x="75"/>
        <item x="76"/>
        <item x="78"/>
        <item x="80"/>
        <item x="81"/>
        <item x="82"/>
        <item x="83"/>
        <item x="85"/>
        <item x="86"/>
        <item x="87"/>
        <item x="89"/>
        <item x="90"/>
        <item x="92"/>
        <item x="93"/>
        <item x="94"/>
        <item x="95"/>
        <item x="96"/>
        <item x="97"/>
        <item x="99"/>
        <item x="100"/>
        <item x="101"/>
        <item x="102"/>
        <item x="105"/>
        <item x="107"/>
        <item x="112"/>
        <item x="113"/>
        <item x="115"/>
        <item x="116"/>
        <item x="119"/>
        <item x="120"/>
        <item x="121"/>
        <item x="123"/>
        <item x="124"/>
        <item x="126"/>
        <item x="128"/>
        <item x="131"/>
        <item x="132"/>
        <item x="133"/>
        <item x="137"/>
        <item x="138"/>
        <item x="139"/>
        <item x="141"/>
        <item x="142"/>
        <item x="143"/>
        <item x="144"/>
        <item x="147"/>
        <item x="148"/>
        <item x="149"/>
        <item x="150"/>
        <item x="152"/>
        <item x="153"/>
        <item x="154"/>
        <item x="157"/>
        <item x="158"/>
        <item x="159"/>
        <item x="160"/>
        <item x="161"/>
        <item x="162"/>
        <item x="163"/>
        <item x="164"/>
        <item x="165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4"/>
        <item x="185"/>
        <item x="186"/>
        <item x="188"/>
        <item x="191"/>
        <item x="192"/>
        <item x="194"/>
        <item x="195"/>
        <item x="197"/>
        <item x="199"/>
        <item x="201"/>
        <item x="202"/>
        <item x="203"/>
        <item x="205"/>
        <item x="207"/>
        <item x="209"/>
        <item x="211"/>
        <item x="212"/>
        <item x="213"/>
        <item x="214"/>
        <item x="216"/>
        <item x="218"/>
        <item x="220"/>
        <item x="223"/>
        <item x="224"/>
        <item x="225"/>
        <item x="231"/>
        <item x="235"/>
        <item x="237"/>
        <item x="238"/>
        <item x="247"/>
        <item x="248"/>
        <item x="252"/>
        <item x="254"/>
        <item x="255"/>
        <item x="256"/>
        <item x="263"/>
        <item x="264"/>
        <item x="266"/>
        <item x="268"/>
        <item x="270"/>
        <item x="271"/>
        <item x="272"/>
        <item x="273"/>
        <item x="274"/>
        <item x="283"/>
        <item x="285"/>
        <item x="286"/>
        <item x="288"/>
        <item x="290"/>
        <item x="291"/>
        <item x="294"/>
        <item x="295"/>
        <item x="306"/>
        <item x="308"/>
        <item x="309"/>
        <item x="310"/>
        <item x="311"/>
        <item x="312"/>
        <item x="314"/>
        <item x="315"/>
        <item x="317"/>
        <item x="318"/>
        <item x="319"/>
        <item x="328"/>
        <item x="329"/>
        <item x="330"/>
        <item x="332"/>
        <item x="333"/>
        <item x="334"/>
        <item x="336"/>
        <item x="337"/>
        <item x="339"/>
        <item x="341"/>
        <item x="350"/>
        <item x="352"/>
        <item x="353"/>
        <item x="354"/>
        <item x="355"/>
        <item x="356"/>
        <item x="357"/>
        <item x="358"/>
        <item x="366"/>
        <item x="368"/>
        <item x="369"/>
        <item x="370"/>
        <item x="372"/>
        <item x="373"/>
        <item x="374"/>
        <item x="376"/>
        <item x="378"/>
        <item x="379"/>
        <item x="384"/>
        <item x="388"/>
        <item x="390"/>
        <item x="391"/>
        <item x="392"/>
        <item x="393"/>
        <item x="394"/>
        <item x="395"/>
        <item x="396"/>
        <item x="397"/>
        <item x="398"/>
        <item x="400"/>
        <item x="401"/>
        <item x="408"/>
        <item x="410"/>
        <item x="411"/>
        <item x="413"/>
        <item x="415"/>
        <item x="416"/>
        <item x="417"/>
        <item x="418"/>
        <item x="419"/>
        <item x="421"/>
        <item x="429"/>
        <item x="430"/>
        <item x="433"/>
        <item x="434"/>
        <item x="436"/>
        <item x="437"/>
        <item x="438"/>
        <item x="441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5"/>
        <item x="468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5"/>
        <item x="490"/>
        <item x="491"/>
        <item x="492"/>
        <item x="494"/>
        <item x="496"/>
        <item x="497"/>
        <item x="498"/>
        <item x="499"/>
        <item x="501"/>
        <item x="507"/>
        <item x="510"/>
        <item x="513"/>
        <item x="514"/>
        <item x="515"/>
        <item x="516"/>
        <item x="517"/>
        <item x="518"/>
        <item x="519"/>
        <item x="521"/>
        <item x="527"/>
        <item x="528"/>
        <item x="531"/>
        <item x="532"/>
        <item x="533"/>
        <item x="534"/>
        <item x="535"/>
        <item x="536"/>
        <item x="537"/>
        <item x="539"/>
        <item x="540"/>
        <item x="549"/>
        <item x="550"/>
        <item x="552"/>
        <item x="553"/>
        <item x="554"/>
        <item x="555"/>
        <item x="556"/>
        <item x="557"/>
        <item x="558"/>
        <item x="559"/>
        <item x="560"/>
        <item x="569"/>
        <item x="570"/>
        <item x="571"/>
        <item x="572"/>
        <item x="573"/>
        <item x="574"/>
        <item x="576"/>
        <item x="577"/>
        <item x="578"/>
        <item x="585"/>
        <item x="586"/>
        <item x="587"/>
        <item x="588"/>
        <item x="589"/>
        <item x="590"/>
        <item x="591"/>
        <item x="593"/>
        <item x="594"/>
        <item x="595"/>
        <item x="596"/>
        <item x="597"/>
        <item x="601"/>
        <item x="604"/>
        <item x="605"/>
        <item x="606"/>
        <item x="607"/>
        <item x="611"/>
        <item x="612"/>
        <item x="613"/>
        <item x="614"/>
        <item x="615"/>
        <item x="616"/>
        <item x="621"/>
        <item x="622"/>
        <item x="624"/>
        <item x="625"/>
        <item x="626"/>
        <item x="627"/>
        <item x="630"/>
        <item x="631"/>
        <item x="632"/>
        <item x="633"/>
        <item x="635"/>
        <item x="636"/>
        <item x="640"/>
        <item x="643"/>
        <item x="646"/>
        <item x="647"/>
        <item x="648"/>
        <item x="649"/>
        <item x="653"/>
        <item x="654"/>
        <item x="655"/>
        <item x="656"/>
        <item x="658"/>
        <item x="659"/>
        <item x="661"/>
        <item x="664"/>
        <item x="665"/>
        <item x="666"/>
        <item x="667"/>
        <item x="668"/>
        <item x="669"/>
        <item x="670"/>
        <item x="671"/>
        <item x="672"/>
        <item x="676"/>
        <item x="679"/>
        <item x="680"/>
        <item x="681"/>
        <item x="682"/>
        <item x="683"/>
        <item x="685"/>
        <item x="686"/>
        <item x="687"/>
        <item x="688"/>
        <item x="689"/>
        <item x="691"/>
        <item x="695"/>
        <item x="696"/>
        <item x="697"/>
        <item x="698"/>
        <item x="699"/>
        <item x="700"/>
        <item x="702"/>
        <item x="703"/>
        <item x="704"/>
        <item x="705"/>
        <item x="706"/>
        <item x="709"/>
        <item x="710"/>
        <item x="711"/>
        <item x="712"/>
        <item x="714"/>
        <item x="718"/>
        <item x="719"/>
        <item x="720"/>
        <item x="722"/>
        <item x="723"/>
        <item x="726"/>
        <item x="727"/>
        <item x="728"/>
        <item x="729"/>
        <item x="730"/>
        <item x="731"/>
        <item x="733"/>
        <item x="734"/>
        <item x="735"/>
        <item x="736"/>
        <item x="737"/>
        <item x="738"/>
        <item x="740"/>
        <item x="742"/>
        <item x="746"/>
        <item x="747"/>
        <item x="748"/>
        <item x="751"/>
        <item x="753"/>
        <item x="754"/>
        <item x="755"/>
        <item x="756"/>
        <item x="757"/>
        <item x="760"/>
        <item x="763"/>
        <item x="764"/>
        <item x="766"/>
        <item x="770"/>
        <item x="771"/>
        <item x="772"/>
        <item x="773"/>
        <item x="777"/>
        <item x="779"/>
        <item x="780"/>
        <item x="781"/>
        <item x="782"/>
        <item x="785"/>
        <item x="787"/>
        <item x="788"/>
        <item x="790"/>
        <item x="793"/>
        <item x="795"/>
        <item x="796"/>
        <item x="798"/>
        <item x="801"/>
        <item x="802"/>
        <item x="803"/>
        <item x="806"/>
        <item x="807"/>
        <item x="809"/>
        <item x="810"/>
        <item x="811"/>
        <item x="813"/>
        <item x="814"/>
        <item x="817"/>
        <item x="819"/>
        <item x="822"/>
        <item x="823"/>
        <item x="824"/>
        <item x="826"/>
        <item x="828"/>
        <item x="830"/>
        <item x="834"/>
        <item x="835"/>
        <item x="836"/>
        <item x="837"/>
        <item x="839"/>
        <item x="840"/>
        <item x="841"/>
        <item x="842"/>
        <item x="843"/>
        <item x="844"/>
        <item x="849"/>
        <item x="850"/>
        <item x="852"/>
        <item x="853"/>
        <item x="854"/>
        <item x="855"/>
        <item x="857"/>
        <item x="858"/>
        <item x="860"/>
        <item x="863"/>
        <item x="864"/>
        <item x="865"/>
        <item x="867"/>
        <item x="868"/>
        <item x="869"/>
        <item x="870"/>
        <item x="872"/>
        <item x="876"/>
        <item x="877"/>
        <item x="880"/>
        <item x="882"/>
        <item x="884"/>
        <item x="888"/>
        <item x="889"/>
        <item x="892"/>
        <item x="893"/>
        <item x="894"/>
        <item x="895"/>
        <item x="896"/>
        <item x="897"/>
        <item x="898"/>
        <item x="900"/>
        <item x="903"/>
        <item x="905"/>
        <item x="906"/>
        <item x="909"/>
        <item x="910"/>
        <item x="911"/>
        <item x="912"/>
        <item x="913"/>
        <item x="914"/>
        <item x="915"/>
        <item x="918"/>
        <item x="919"/>
        <item x="920"/>
        <item x="922"/>
        <item x="923"/>
        <item x="927"/>
        <item x="928"/>
        <item x="930"/>
        <item x="931"/>
        <item x="932"/>
        <item x="933"/>
        <item x="934"/>
        <item x="937"/>
        <item x="938"/>
        <item x="939"/>
        <item x="940"/>
        <item x="941"/>
        <item x="942"/>
        <item x="943"/>
        <item x="944"/>
        <item x="945"/>
        <item x="946"/>
        <item x="948"/>
        <item x="949"/>
        <item x="951"/>
        <item x="952"/>
        <item x="953"/>
        <item x="954"/>
        <item x="955"/>
        <item x="956"/>
        <item x="958"/>
        <item x="959"/>
        <item x="960"/>
        <item x="961"/>
        <item x="962"/>
        <item x="963"/>
        <item x="964"/>
        <item x="965"/>
        <item x="966"/>
        <item x="968"/>
        <item x="971"/>
        <item x="972"/>
        <item x="973"/>
        <item x="974"/>
        <item x="976"/>
        <item x="977"/>
        <item x="980"/>
        <item x="981"/>
        <item x="982"/>
        <item x="983"/>
        <item x="985"/>
        <item x="988"/>
        <item x="989"/>
        <item x="990"/>
        <item x="991"/>
        <item x="994"/>
        <item x="996"/>
        <item x="997"/>
        <item x="998"/>
        <item x="999"/>
        <item x="1000"/>
        <item x="1001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5"/>
        <item x="1016"/>
        <item x="1018"/>
        <item x="1019"/>
        <item x="1020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7"/>
        <item x="1038"/>
        <item x="1041"/>
        <item x="1042"/>
        <item x="1043"/>
        <item x="1044"/>
        <item x="1046"/>
        <item x="1047"/>
        <item x="1048"/>
        <item x="1049"/>
        <item x="1050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6"/>
        <item x="1087"/>
        <item x="1088"/>
        <item x="1089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5"/>
        <item x="1106"/>
        <item x="1107"/>
        <item x="1108"/>
        <item x="1109"/>
        <item x="1110"/>
        <item x="1113"/>
        <item x="1114"/>
        <item x="1116"/>
        <item x="1117"/>
        <item x="1118"/>
        <item x="1119"/>
        <item x="1120"/>
        <item x="1121"/>
        <item x="1122"/>
        <item x="1125"/>
        <item x="1126"/>
        <item x="1127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7"/>
        <item x="1149"/>
        <item x="1150"/>
        <item x="1151"/>
        <item x="1152"/>
        <item x="1153"/>
        <item x="1154"/>
        <item x="1155"/>
        <item x="1157"/>
        <item x="1158"/>
        <item x="1159"/>
        <item x="1160"/>
        <item x="1161"/>
        <item x="1162"/>
        <item x="1163"/>
        <item x="1165"/>
        <item x="1166"/>
        <item x="1167"/>
        <item x="1169"/>
        <item x="1170"/>
        <item x="1171"/>
        <item x="1172"/>
        <item x="1174"/>
        <item x="1175"/>
        <item x="1177"/>
        <item x="1178"/>
        <item x="1179"/>
        <item x="1180"/>
        <item x="1181"/>
        <item x="1182"/>
        <item x="1184"/>
        <item x="1185"/>
        <item x="1186"/>
        <item x="1187"/>
        <item x="1189"/>
        <item x="1190"/>
        <item x="1191"/>
        <item x="1192"/>
        <item x="1195"/>
        <item x="1196"/>
        <item x="1197"/>
        <item x="1198"/>
        <item x="1201"/>
        <item x="1202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7"/>
        <item x="1218"/>
        <item x="1219"/>
        <item x="1220"/>
        <item x="1222"/>
        <item x="1223"/>
        <item x="1224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61"/>
        <item x="1262"/>
        <item x="1263"/>
        <item x="1264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3"/>
        <item x="1304"/>
        <item x="1305"/>
        <item x="1306"/>
        <item x="1307"/>
        <item x="1308"/>
        <item x="1309"/>
        <item x="1310"/>
        <item x="1311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6"/>
        <item x="1327"/>
        <item x="1328"/>
        <item x="1329"/>
        <item x="1330"/>
        <item x="1331"/>
        <item x="1332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3"/>
        <item x="1354"/>
        <item x="1356"/>
        <item x="1358"/>
        <item x="1359"/>
        <item x="1360"/>
        <item x="1361"/>
        <item x="1364"/>
        <item x="1365"/>
        <item x="1366"/>
        <item x="1367"/>
        <item x="1368"/>
        <item x="1369"/>
        <item x="1375"/>
        <item x="1376"/>
        <item x="1377"/>
        <item x="1378"/>
        <item x="1379"/>
        <item x="1380"/>
        <item x="1381"/>
        <item x="1382"/>
        <item x="1383"/>
        <item x="1385"/>
        <item x="1386"/>
        <item x="1387"/>
        <item x="1388"/>
        <item x="1389"/>
        <item x="1390"/>
        <item x="1392"/>
        <item x="1394"/>
        <item x="1395"/>
        <item x="1396"/>
        <item x="1398"/>
        <item x="1399"/>
        <item x="1400"/>
        <item x="1401"/>
        <item x="1402"/>
        <item x="1404"/>
        <item x="1406"/>
        <item x="1407"/>
        <item x="1408"/>
        <item x="1411"/>
        <item x="1412"/>
        <item x="1413"/>
        <item x="1414"/>
        <item x="1415"/>
        <item x="1416"/>
        <item x="1417"/>
        <item x="1418"/>
        <item x="1420"/>
        <item x="1422"/>
        <item x="1423"/>
        <item x="1425"/>
        <item x="1426"/>
        <item x="1428"/>
        <item x="1429"/>
        <item x="1431"/>
        <item x="1432"/>
        <item x="1433"/>
        <item x="1438"/>
        <item x="1439"/>
        <item x="1440"/>
        <item x="1441"/>
        <item x="1442"/>
        <item x="1443"/>
        <item x="1445"/>
        <item x="1448"/>
        <item x="1449"/>
        <item x="1450"/>
        <item x="1451"/>
        <item x="1452"/>
        <item x="1453"/>
        <item x="1454"/>
        <item x="1455"/>
        <item x="1458"/>
        <item x="1459"/>
        <item x="1460"/>
        <item x="1461"/>
        <item x="1463"/>
        <item x="1465"/>
        <item x="1466"/>
        <item x="1470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90"/>
        <item x="1491"/>
        <item x="1493"/>
        <item x="1494"/>
        <item x="1495"/>
        <item x="1498"/>
        <item x="1500"/>
        <item x="1501"/>
        <item x="1503"/>
        <item x="1504"/>
        <item x="1505"/>
        <item x="1506"/>
        <item x="1508"/>
        <item x="1509"/>
        <item x="1510"/>
        <item x="1512"/>
        <item x="1513"/>
        <item x="1514"/>
        <item x="1517"/>
        <item x="1518"/>
        <item x="1519"/>
        <item x="1520"/>
        <item x="1521"/>
        <item x="1522"/>
        <item x="1523"/>
        <item x="1526"/>
        <item x="1527"/>
        <item x="1529"/>
        <item x="1531"/>
        <item x="1533"/>
        <item x="1535"/>
        <item x="1536"/>
        <item x="1538"/>
        <item x="1540"/>
        <item x="1541"/>
        <item x="1542"/>
        <item x="1543"/>
        <item x="1544"/>
        <item x="1545"/>
        <item x="1546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1"/>
        <item x="1564"/>
        <item x="1565"/>
        <item x="1566"/>
        <item x="1567"/>
        <item x="1568"/>
        <item x="1569"/>
        <item x="1570"/>
        <item x="1571"/>
        <item x="1573"/>
        <item x="1575"/>
        <item x="1577"/>
        <item x="1579"/>
        <item x="1581"/>
        <item x="1582"/>
        <item x="1585"/>
        <item x="1587"/>
        <item x="1588"/>
        <item x="1589"/>
        <item x="1590"/>
        <item x="1591"/>
        <item x="1592"/>
        <item x="1593"/>
        <item x="1596"/>
        <item x="1597"/>
        <item x="1598"/>
        <item x="1599"/>
        <item x="1601"/>
        <item x="1603"/>
        <item x="1604"/>
        <item x="1607"/>
        <item x="1608"/>
        <item x="1609"/>
        <item x="1610"/>
        <item x="1613"/>
        <item x="1614"/>
        <item x="1616"/>
        <item x="1617"/>
        <item x="1618"/>
        <item x="1620"/>
        <item x="1621"/>
        <item x="1622"/>
        <item x="1623"/>
        <item x="1624"/>
        <item x="1626"/>
        <item x="1627"/>
        <item x="1629"/>
        <item x="1630"/>
        <item x="1631"/>
        <item x="1632"/>
        <item x="1633"/>
        <item x="1635"/>
        <item x="1636"/>
        <item x="1637"/>
        <item x="1638"/>
        <item x="1639"/>
        <item x="1640"/>
        <item x="1641"/>
        <item x="1642"/>
        <item x="1644"/>
        <item x="1645"/>
        <item x="1646"/>
        <item x="1648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2"/>
        <item x="1663"/>
        <item x="1665"/>
        <item x="1667"/>
        <item x="1668"/>
        <item x="1670"/>
        <item x="1671"/>
        <item x="1672"/>
        <item x="1673"/>
        <item x="1674"/>
        <item x="1675"/>
        <item x="1676"/>
        <item x="1677"/>
        <item x="1678"/>
        <item x="1679"/>
        <item x="1683"/>
        <item x="1684"/>
        <item x="1685"/>
        <item x="1686"/>
        <item x="1687"/>
        <item x="1688"/>
        <item x="1689"/>
        <item x="1690"/>
        <item x="1694"/>
        <item x="1695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2"/>
        <item x="1713"/>
        <item x="1715"/>
        <item x="1718"/>
        <item x="1719"/>
        <item x="1720"/>
        <item x="1721"/>
        <item x="1722"/>
        <item x="1723"/>
        <item x="1726"/>
        <item x="1727"/>
        <item x="1728"/>
        <item x="1729"/>
        <item x="1730"/>
        <item x="1731"/>
        <item x="1732"/>
        <item x="1734"/>
        <item x="1735"/>
        <item x="1736"/>
        <item x="1737"/>
        <item x="1739"/>
        <item x="1740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3"/>
        <item x="1774"/>
        <item x="1775"/>
        <item x="1776"/>
        <item x="1777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1"/>
        <item x="1792"/>
        <item x="1793"/>
        <item x="1794"/>
        <item x="1796"/>
        <item x="1797"/>
        <item x="1798"/>
        <item x="1799"/>
        <item x="1800"/>
        <item x="1801"/>
        <item x="1803"/>
        <item x="1804"/>
        <item x="1806"/>
        <item x="1807"/>
        <item x="1808"/>
        <item x="1810"/>
        <item x="1811"/>
        <item x="1812"/>
        <item x="1813"/>
        <item x="1814"/>
        <item x="1815"/>
        <item x="1817"/>
        <item x="1818"/>
        <item x="1820"/>
        <item x="1821"/>
        <item x="1822"/>
        <item x="1823"/>
        <item x="1824"/>
        <item x="1825"/>
        <item x="1826"/>
        <item x="1828"/>
        <item x="1829"/>
        <item x="1831"/>
        <item x="1832"/>
        <item x="1834"/>
        <item x="1835"/>
        <item x="1836"/>
        <item x="1837"/>
        <item x="1838"/>
        <item x="1841"/>
        <item x="1842"/>
        <item x="1843"/>
        <item x="1844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8"/>
        <item x="1889"/>
        <item x="1890"/>
        <item x="1891"/>
        <item x="1893"/>
        <item x="1894"/>
        <item x="1895"/>
        <item x="1896"/>
        <item x="1898"/>
        <item x="1899"/>
        <item x="1900"/>
        <item x="1901"/>
        <item x="1904"/>
        <item x="1905"/>
        <item x="1906"/>
        <item x="1907"/>
        <item x="1908"/>
        <item x="1910"/>
        <item x="1911"/>
        <item x="1912"/>
        <item x="1913"/>
        <item x="1914"/>
        <item x="1915"/>
        <item x="1916"/>
        <item x="1917"/>
        <item x="1919"/>
        <item x="1920"/>
        <item x="1921"/>
        <item x="1923"/>
        <item x="1924"/>
        <item x="1925"/>
        <item x="1926"/>
        <item x="1928"/>
        <item x="1929"/>
        <item x="1931"/>
        <item x="1932"/>
        <item x="1933"/>
        <item x="1934"/>
        <item x="1935"/>
        <item x="1936"/>
        <item x="1938"/>
        <item x="1939"/>
        <item x="1940"/>
        <item x="1941"/>
        <item x="1942"/>
        <item x="1943"/>
        <item x="1944"/>
        <item x="1945"/>
        <item x="1947"/>
        <item x="1950"/>
        <item x="1951"/>
        <item x="1952"/>
        <item x="1953"/>
        <item x="1954"/>
        <item x="1955"/>
        <item x="1956"/>
        <item x="1957"/>
        <item x="1958"/>
        <item x="1959"/>
        <item x="1961"/>
        <item x="1962"/>
        <item x="1963"/>
        <item x="1964"/>
        <item x="1966"/>
        <item x="1967"/>
        <item x="1968"/>
        <item x="1969"/>
        <item x="1970"/>
        <item x="1971"/>
        <item x="1972"/>
        <item x="1974"/>
        <item x="1975"/>
        <item x="1976"/>
        <item x="1978"/>
        <item x="1979"/>
        <item x="1980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0"/>
        <item x="2001"/>
        <item x="2002"/>
        <item x="2006"/>
        <item x="2009"/>
        <item x="2013"/>
        <item x="2014"/>
        <item x="2016"/>
        <item x="2017"/>
        <item x="2019"/>
        <item x="2020"/>
        <item x="2021"/>
        <item x="2022"/>
        <item x="2024"/>
        <item x="2025"/>
        <item x="2026"/>
        <item x="2027"/>
        <item x="2028"/>
        <item x="2029"/>
        <item x="2030"/>
        <item x="2031"/>
        <item x="2032"/>
        <item x="2034"/>
        <item x="2036"/>
        <item x="2037"/>
        <item x="2039"/>
        <item x="2040"/>
        <item x="2042"/>
        <item x="2044"/>
        <item x="2045"/>
        <item x="2046"/>
        <item x="2048"/>
        <item x="2049"/>
        <item x="2050"/>
        <item x="2053"/>
        <item x="2054"/>
        <item x="2056"/>
        <item x="2059"/>
        <item x="2060"/>
        <item x="2063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t="default"/>
      </items>
    </pivotField>
    <pivotField compact="0" outline="0" subtotalTop="0" numFmtId="10" showAll="0">
      <items count="752">
        <item x="307"/>
        <item x="124"/>
        <item x="70"/>
        <item x="160"/>
        <item x="244"/>
        <item x="27"/>
        <item x="239"/>
        <item x="53"/>
        <item x="107"/>
        <item x="76"/>
        <item x="347"/>
        <item x="249"/>
        <item x="60"/>
        <item x="526"/>
        <item x="194"/>
        <item x="380"/>
        <item x="226"/>
        <item x="425"/>
        <item x="134"/>
        <item x="366"/>
        <item x="38"/>
        <item x="490"/>
        <item x="613"/>
        <item x="201"/>
        <item x="416"/>
        <item x="497"/>
        <item x="93"/>
        <item x="458"/>
        <item x="267"/>
        <item x="645"/>
        <item x="202"/>
        <item x="316"/>
        <item x="423"/>
        <item x="109"/>
        <item x="275"/>
        <item x="138"/>
        <item x="129"/>
        <item x="154"/>
        <item x="231"/>
        <item x="242"/>
        <item x="111"/>
        <item x="424"/>
        <item x="503"/>
        <item x="511"/>
        <item x="306"/>
        <item x="162"/>
        <item x="669"/>
        <item x="627"/>
        <item x="434"/>
        <item x="105"/>
        <item x="65"/>
        <item x="146"/>
        <item x="142"/>
        <item x="405"/>
        <item x="391"/>
        <item x="175"/>
        <item x="221"/>
        <item x="115"/>
        <item x="274"/>
        <item x="86"/>
        <item x="211"/>
        <item x="59"/>
        <item x="150"/>
        <item x="254"/>
        <item x="225"/>
        <item x="277"/>
        <item x="435"/>
        <item x="401"/>
        <item x="750"/>
        <item x="314"/>
        <item x="69"/>
        <item x="680"/>
        <item x="95"/>
        <item x="271"/>
        <item x="198"/>
        <item x="203"/>
        <item x="422"/>
        <item x="658"/>
        <item x="64"/>
        <item x="292"/>
        <item x="371"/>
        <item x="589"/>
        <item x="730"/>
        <item x="88"/>
        <item x="58"/>
        <item x="255"/>
        <item x="591"/>
        <item x="344"/>
        <item x="165"/>
        <item x="697"/>
        <item x="157"/>
        <item x="183"/>
        <item x="33"/>
        <item x="634"/>
        <item x="516"/>
        <item x="708"/>
        <item x="329"/>
        <item x="393"/>
        <item x="289"/>
        <item x="608"/>
        <item x="430"/>
        <item x="558"/>
        <item x="639"/>
        <item x="421"/>
        <item x="18"/>
        <item x="67"/>
        <item x="499"/>
        <item x="523"/>
        <item x="399"/>
        <item x="385"/>
        <item x="168"/>
        <item x="335"/>
        <item x="68"/>
        <item x="437"/>
        <item x="80"/>
        <item x="3"/>
        <item x="10"/>
        <item x="89"/>
        <item x="125"/>
        <item x="74"/>
        <item x="268"/>
        <item x="605"/>
        <item x="290"/>
        <item x="377"/>
        <item x="287"/>
        <item x="73"/>
        <item x="301"/>
        <item x="159"/>
        <item x="140"/>
        <item x="300"/>
        <item x="103"/>
        <item x="407"/>
        <item x="372"/>
        <item x="550"/>
        <item x="361"/>
        <item x="131"/>
        <item x="514"/>
        <item x="190"/>
        <item x="200"/>
        <item x="174"/>
        <item x="193"/>
        <item x="153"/>
        <item x="408"/>
        <item x="494"/>
        <item x="340"/>
        <item x="643"/>
        <item x="375"/>
        <item x="473"/>
        <item x="488"/>
        <item x="118"/>
        <item x="286"/>
        <item x="144"/>
        <item x="123"/>
        <item x="47"/>
        <item x="79"/>
        <item x="360"/>
        <item x="28"/>
        <item x="99"/>
        <item x="189"/>
        <item x="126"/>
        <item x="166"/>
        <item x="279"/>
        <item x="587"/>
        <item x="567"/>
        <item x="397"/>
        <item x="100"/>
        <item x="148"/>
        <item x="647"/>
        <item x="196"/>
        <item x="16"/>
        <item x="403"/>
        <item x="61"/>
        <item x="302"/>
        <item x="404"/>
        <item x="299"/>
        <item x="485"/>
        <item x="296"/>
        <item x="346"/>
        <item x="77"/>
        <item x="539"/>
        <item x="487"/>
        <item x="247"/>
        <item x="251"/>
        <item x="63"/>
        <item x="298"/>
        <item x="155"/>
        <item x="471"/>
        <item x="575"/>
        <item x="285"/>
        <item x="614"/>
        <item x="256"/>
        <item x="137"/>
        <item x="379"/>
        <item x="48"/>
        <item x="569"/>
        <item x="479"/>
        <item x="34"/>
        <item x="106"/>
        <item x="630"/>
        <item x="35"/>
        <item x="218"/>
        <item x="466"/>
        <item x="208"/>
        <item x="195"/>
        <item x="705"/>
        <item x="308"/>
        <item x="156"/>
        <item x="185"/>
        <item x="104"/>
        <item x="464"/>
        <item x="224"/>
        <item x="172"/>
        <item x="270"/>
        <item x="81"/>
        <item x="596"/>
        <item x="87"/>
        <item x="263"/>
        <item x="112"/>
        <item x="120"/>
        <item x="317"/>
        <item x="84"/>
        <item x="553"/>
        <item x="36"/>
        <item x="525"/>
        <item x="179"/>
        <item x="188"/>
        <item x="653"/>
        <item x="733"/>
        <item x="345"/>
        <item x="39"/>
        <item x="233"/>
        <item x="50"/>
        <item x="632"/>
        <item x="572"/>
        <item x="533"/>
        <item x="413"/>
        <item x="731"/>
        <item x="446"/>
        <item x="232"/>
        <item x="75"/>
        <item x="629"/>
        <item x="234"/>
        <item x="651"/>
        <item x="182"/>
        <item x="187"/>
        <item x="637"/>
        <item x="508"/>
        <item x="209"/>
        <item x="318"/>
        <item x="223"/>
        <item x="283"/>
        <item x="41"/>
        <item x="180"/>
        <item x="227"/>
        <item x="29"/>
        <item x="6"/>
        <item x="273"/>
        <item x="32"/>
        <item x="381"/>
        <item x="510"/>
        <item x="191"/>
        <item x="110"/>
        <item x="23"/>
        <item x="522"/>
        <item x="241"/>
        <item x="90"/>
        <item x="390"/>
        <item x="291"/>
        <item x="30"/>
        <item x="398"/>
        <item x="548"/>
        <item x="566"/>
        <item x="45"/>
        <item x="336"/>
        <item x="46"/>
        <item x="501"/>
        <item x="265"/>
        <item x="559"/>
        <item x="438"/>
        <item x="426"/>
        <item x="537"/>
        <item x="197"/>
        <item x="52"/>
        <item x="373"/>
        <item x="282"/>
        <item x="56"/>
        <item x="25"/>
        <item x="141"/>
        <item x="192"/>
        <item x="116"/>
        <item x="532"/>
        <item x="668"/>
        <item x="177"/>
        <item x="321"/>
        <item x="370"/>
        <item x="356"/>
        <item x="571"/>
        <item x="26"/>
        <item x="406"/>
        <item x="310"/>
        <item x="374"/>
        <item x="568"/>
        <item x="152"/>
        <item x="37"/>
        <item x="455"/>
        <item x="20"/>
        <item x="217"/>
        <item x="333"/>
        <item x="258"/>
        <item x="358"/>
        <item x="460"/>
        <item x="500"/>
        <item x="230"/>
        <item x="204"/>
        <item x="128"/>
        <item x="133"/>
        <item x="163"/>
        <item x="147"/>
        <item x="31"/>
        <item x="246"/>
        <item x="205"/>
        <item x="264"/>
        <item x="43"/>
        <item x="327"/>
        <item x="328"/>
        <item x="280"/>
        <item x="238"/>
        <item x="453"/>
        <item x="480"/>
        <item x="579"/>
        <item x="220"/>
        <item x="178"/>
        <item x="186"/>
        <item x="495"/>
        <item x="337"/>
        <item x="367"/>
        <item x="240"/>
        <item x="243"/>
        <item x="169"/>
        <item x="543"/>
        <item x="351"/>
        <item x="554"/>
        <item x="222"/>
        <item x="213"/>
        <item x="419"/>
        <item x="136"/>
        <item x="389"/>
        <item x="343"/>
        <item x="540"/>
        <item x="578"/>
        <item x="633"/>
        <item x="42"/>
        <item x="184"/>
        <item x="521"/>
        <item x="386"/>
        <item x="145"/>
        <item x="531"/>
        <item x="444"/>
        <item x="228"/>
        <item x="332"/>
        <item x="173"/>
        <item x="315"/>
        <item x="664"/>
        <item x="687"/>
        <item x="395"/>
        <item x="442"/>
        <item x="199"/>
        <item x="352"/>
        <item x="478"/>
        <item x="219"/>
        <item x="250"/>
        <item x="443"/>
        <item x="214"/>
        <item x="164"/>
        <item x="555"/>
        <item x="135"/>
        <item x="72"/>
        <item x="305"/>
        <item x="334"/>
        <item x="331"/>
        <item x="467"/>
        <item x="266"/>
        <item x="102"/>
        <item x="269"/>
        <item x="341"/>
        <item x="151"/>
        <item x="542"/>
        <item x="451"/>
        <item x="362"/>
        <item x="66"/>
        <item x="726"/>
        <item x="259"/>
        <item x="583"/>
        <item x="457"/>
        <item x="409"/>
        <item x="121"/>
        <item x="622"/>
        <item x="295"/>
        <item x="229"/>
        <item x="245"/>
        <item x="584"/>
        <item x="278"/>
        <item x="319"/>
        <item x="261"/>
        <item x="257"/>
        <item x="520"/>
        <item x="410"/>
        <item x="357"/>
        <item x="573"/>
        <item x="237"/>
        <item x="215"/>
        <item x="320"/>
        <item x="551"/>
        <item x="509"/>
        <item x="108"/>
        <item x="475"/>
        <item x="206"/>
        <item x="625"/>
        <item x="288"/>
        <item x="338"/>
        <item x="326"/>
        <item x="623"/>
        <item x="92"/>
        <item x="119"/>
        <item x="690"/>
        <item x="709"/>
        <item x="576"/>
        <item x="78"/>
        <item x="248"/>
        <item x="529"/>
        <item x="396"/>
        <item x="4"/>
        <item x="481"/>
        <item x="139"/>
        <item x="96"/>
        <item x="8"/>
        <item x="429"/>
        <item x="83"/>
        <item x="55"/>
        <item x="574"/>
        <item x="324"/>
        <item x="158"/>
        <item x="541"/>
        <item x="530"/>
        <item x="12"/>
        <item x="368"/>
        <item x="181"/>
        <item x="85"/>
        <item x="598"/>
        <item x="378"/>
        <item x="616"/>
        <item x="149"/>
        <item x="656"/>
        <item x="686"/>
        <item x="325"/>
        <item x="91"/>
        <item x="470"/>
        <item x="57"/>
        <item x="724"/>
        <item x="433"/>
        <item x="113"/>
        <item x="171"/>
        <item x="674"/>
        <item x="420"/>
        <item x="536"/>
        <item x="585"/>
        <item x="54"/>
        <item x="563"/>
        <item x="534"/>
        <item x="44"/>
        <item x="304"/>
        <item x="535"/>
        <item x="127"/>
        <item x="411"/>
        <item x="354"/>
        <item x="659"/>
        <item x="727"/>
        <item x="2"/>
        <item x="661"/>
        <item x="207"/>
        <item x="210"/>
        <item x="62"/>
        <item x="51"/>
        <item x="599"/>
        <item x="132"/>
        <item x="14"/>
        <item x="383"/>
        <item x="527"/>
        <item x="94"/>
        <item x="552"/>
        <item x="359"/>
        <item x="716"/>
        <item x="556"/>
        <item x="355"/>
        <item x="365"/>
        <item x="117"/>
        <item x="691"/>
        <item x="235"/>
        <item x="641"/>
        <item x="528"/>
        <item x="101"/>
        <item x="452"/>
        <item x="611"/>
        <item x="590"/>
        <item x="253"/>
        <item x="565"/>
        <item x="311"/>
        <item x="544"/>
        <item x="582"/>
        <item x="694"/>
        <item x="432"/>
        <item x="0"/>
        <item x="1"/>
        <item x="5"/>
        <item x="7"/>
        <item x="9"/>
        <item x="11"/>
        <item x="13"/>
        <item x="15"/>
        <item x="17"/>
        <item x="19"/>
        <item x="21"/>
        <item x="22"/>
        <item x="24"/>
        <item x="40"/>
        <item x="49"/>
        <item x="71"/>
        <item x="82"/>
        <item x="97"/>
        <item x="98"/>
        <item x="114"/>
        <item x="122"/>
        <item x="130"/>
        <item x="143"/>
        <item x="161"/>
        <item x="167"/>
        <item x="170"/>
        <item x="176"/>
        <item x="212"/>
        <item x="216"/>
        <item x="236"/>
        <item x="252"/>
        <item x="260"/>
        <item x="262"/>
        <item x="272"/>
        <item x="276"/>
        <item x="281"/>
        <item x="284"/>
        <item x="293"/>
        <item x="294"/>
        <item x="297"/>
        <item x="303"/>
        <item x="309"/>
        <item x="312"/>
        <item x="313"/>
        <item x="322"/>
        <item x="323"/>
        <item x="330"/>
        <item x="339"/>
        <item x="342"/>
        <item x="348"/>
        <item x="349"/>
        <item x="350"/>
        <item x="353"/>
        <item x="363"/>
        <item x="364"/>
        <item x="369"/>
        <item x="376"/>
        <item x="382"/>
        <item x="384"/>
        <item x="387"/>
        <item x="388"/>
        <item x="392"/>
        <item x="394"/>
        <item x="400"/>
        <item x="402"/>
        <item x="412"/>
        <item x="414"/>
        <item x="415"/>
        <item x="417"/>
        <item x="418"/>
        <item x="427"/>
        <item x="428"/>
        <item x="431"/>
        <item x="436"/>
        <item x="439"/>
        <item x="440"/>
        <item x="441"/>
        <item x="445"/>
        <item x="447"/>
        <item x="448"/>
        <item x="449"/>
        <item x="450"/>
        <item x="454"/>
        <item x="456"/>
        <item x="459"/>
        <item x="461"/>
        <item x="462"/>
        <item x="463"/>
        <item x="465"/>
        <item x="468"/>
        <item x="469"/>
        <item x="472"/>
        <item x="474"/>
        <item x="476"/>
        <item x="477"/>
        <item x="482"/>
        <item x="483"/>
        <item x="484"/>
        <item x="486"/>
        <item x="489"/>
        <item x="491"/>
        <item x="492"/>
        <item x="493"/>
        <item x="496"/>
        <item x="498"/>
        <item x="502"/>
        <item x="504"/>
        <item x="505"/>
        <item x="506"/>
        <item x="507"/>
        <item x="512"/>
        <item x="513"/>
        <item x="515"/>
        <item x="517"/>
        <item x="518"/>
        <item x="519"/>
        <item x="524"/>
        <item x="538"/>
        <item x="545"/>
        <item x="546"/>
        <item x="547"/>
        <item x="549"/>
        <item x="557"/>
        <item x="560"/>
        <item x="561"/>
        <item x="562"/>
        <item x="564"/>
        <item x="570"/>
        <item x="577"/>
        <item x="580"/>
        <item x="581"/>
        <item x="586"/>
        <item x="588"/>
        <item x="592"/>
        <item x="593"/>
        <item x="594"/>
        <item x="595"/>
        <item x="597"/>
        <item x="600"/>
        <item x="601"/>
        <item x="602"/>
        <item x="603"/>
        <item x="604"/>
        <item x="606"/>
        <item x="607"/>
        <item x="609"/>
        <item x="610"/>
        <item x="612"/>
        <item x="615"/>
        <item x="617"/>
        <item x="618"/>
        <item x="619"/>
        <item x="620"/>
        <item x="621"/>
        <item x="624"/>
        <item x="626"/>
        <item x="628"/>
        <item x="631"/>
        <item x="635"/>
        <item x="636"/>
        <item x="638"/>
        <item x="640"/>
        <item x="642"/>
        <item x="644"/>
        <item x="646"/>
        <item x="648"/>
        <item x="649"/>
        <item x="650"/>
        <item x="652"/>
        <item x="654"/>
        <item x="655"/>
        <item x="657"/>
        <item x="660"/>
        <item x="662"/>
        <item x="663"/>
        <item x="665"/>
        <item x="666"/>
        <item x="667"/>
        <item x="670"/>
        <item x="671"/>
        <item x="672"/>
        <item x="673"/>
        <item x="675"/>
        <item x="676"/>
        <item x="677"/>
        <item x="678"/>
        <item x="679"/>
        <item x="681"/>
        <item x="682"/>
        <item x="683"/>
        <item x="684"/>
        <item x="685"/>
        <item x="688"/>
        <item x="689"/>
        <item x="692"/>
        <item x="693"/>
        <item x="695"/>
        <item x="696"/>
        <item x="698"/>
        <item x="699"/>
        <item x="700"/>
        <item x="701"/>
        <item x="702"/>
        <item x="703"/>
        <item x="704"/>
        <item x="706"/>
        <item x="707"/>
        <item x="710"/>
        <item x="711"/>
        <item x="712"/>
        <item x="713"/>
        <item x="714"/>
        <item x="715"/>
        <item x="717"/>
        <item x="718"/>
        <item x="719"/>
        <item x="720"/>
        <item x="721"/>
        <item x="722"/>
        <item x="723"/>
        <item x="725"/>
        <item x="728"/>
        <item x="729"/>
        <item x="732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t="default"/>
      </items>
    </pivotField>
    <pivotField compact="0" outline="0" subtotalTop="0" showAll="0">
      <items count="158">
        <item x="67"/>
        <item x="88"/>
        <item x="58"/>
        <item x="69"/>
        <item x="61"/>
        <item x="79"/>
        <item x="46"/>
        <item x="82"/>
        <item x="26"/>
        <item x="64"/>
        <item x="54"/>
        <item x="24"/>
        <item x="78"/>
        <item x="74"/>
        <item x="81"/>
        <item x="52"/>
        <item x="57"/>
        <item x="59"/>
        <item x="33"/>
        <item x="35"/>
        <item x="51"/>
        <item x="63"/>
        <item x="39"/>
        <item x="77"/>
        <item x="87"/>
        <item x="91"/>
        <item x="68"/>
        <item x="38"/>
        <item x="133"/>
        <item x="101"/>
        <item x="25"/>
        <item x="86"/>
        <item x="30"/>
        <item x="90"/>
        <item x="28"/>
        <item x="93"/>
        <item x="18"/>
        <item x="27"/>
        <item x="47"/>
        <item x="48"/>
        <item x="2"/>
        <item x="128"/>
        <item x="10"/>
        <item x="135"/>
        <item x="13"/>
        <item x="53"/>
        <item x="65"/>
        <item x="4"/>
        <item x="156"/>
        <item x="55"/>
        <item x="3"/>
        <item x="31"/>
        <item x="19"/>
        <item x="16"/>
        <item x="11"/>
        <item x="49"/>
        <item x="5"/>
        <item x="20"/>
        <item x="45"/>
        <item x="40"/>
        <item x="22"/>
        <item x="23"/>
        <item x="76"/>
        <item x="89"/>
        <item x="83"/>
        <item x="17"/>
        <item x="34"/>
        <item x="50"/>
        <item x="32"/>
        <item x="0"/>
        <item x="56"/>
        <item x="62"/>
        <item x="21"/>
        <item x="15"/>
        <item x="36"/>
        <item x="70"/>
        <item x="92"/>
        <item x="73"/>
        <item x="138"/>
        <item x="60"/>
        <item x="85"/>
        <item x="29"/>
        <item x="41"/>
        <item x="72"/>
        <item x="80"/>
        <item x="75"/>
        <item x="12"/>
        <item x="44"/>
        <item x="107"/>
        <item x="43"/>
        <item x="100"/>
        <item x="103"/>
        <item x="71"/>
        <item x="42"/>
        <item x="99"/>
        <item x="121"/>
        <item x="98"/>
        <item x="115"/>
        <item x="84"/>
        <item x="37"/>
        <item x="66"/>
        <item x="111"/>
        <item x="110"/>
        <item x="6"/>
        <item x="130"/>
        <item x="124"/>
        <item x="137"/>
        <item x="14"/>
        <item x="9"/>
        <item x="8"/>
        <item x="7"/>
        <item x="113"/>
        <item x="112"/>
        <item x="1"/>
        <item x="116"/>
        <item x="97"/>
        <item x="127"/>
        <item x="118"/>
        <item x="136"/>
        <item x="106"/>
        <item x="104"/>
        <item x="119"/>
        <item x="125"/>
        <item x="109"/>
        <item x="95"/>
        <item x="96"/>
        <item x="102"/>
        <item x="131"/>
        <item x="94"/>
        <item x="105"/>
        <item x="108"/>
        <item x="114"/>
        <item x="117"/>
        <item x="120"/>
        <item x="122"/>
        <item x="123"/>
        <item x="126"/>
        <item x="129"/>
        <item x="132"/>
        <item x="134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outline="0" subtotalTop="0" showAll="0">
      <items count="2110">
        <item x="1663"/>
        <item x="734"/>
        <item x="437"/>
        <item x="229"/>
        <item x="847"/>
        <item x="687"/>
        <item x="379"/>
        <item x="653"/>
        <item x="214"/>
        <item x="680"/>
        <item x="209"/>
        <item x="1245"/>
        <item x="1220"/>
        <item x="1399"/>
        <item x="1383"/>
        <item x="470"/>
        <item x="1198"/>
        <item x="646"/>
        <item x="1321"/>
        <item x="761"/>
        <item x="393"/>
        <item x="605"/>
        <item x="744"/>
        <item x="2108"/>
        <item x="410"/>
        <item x="869"/>
        <item x="1052"/>
        <item x="1854"/>
        <item x="1087"/>
        <item x="545"/>
        <item x="6"/>
        <item x="519"/>
        <item x="793"/>
        <item x="1053"/>
        <item x="912"/>
        <item x="1371"/>
        <item x="1568"/>
        <item x="641"/>
        <item x="60"/>
        <item x="1298"/>
        <item x="1165"/>
        <item x="871"/>
        <item x="152"/>
        <item x="1071"/>
        <item x="305"/>
        <item x="1002"/>
        <item x="340"/>
        <item x="539"/>
        <item x="1086"/>
        <item x="716"/>
        <item x="930"/>
        <item x="1338"/>
        <item x="220"/>
        <item x="922"/>
        <item x="834"/>
        <item x="651"/>
        <item x="1525"/>
        <item x="536"/>
        <item x="1452"/>
        <item x="447"/>
        <item x="122"/>
        <item x="839"/>
        <item x="1381"/>
        <item x="576"/>
        <item x="612"/>
        <item x="260"/>
        <item x="547"/>
        <item x="1104"/>
        <item x="693"/>
        <item x="153"/>
        <item x="1268"/>
        <item x="960"/>
        <item x="106"/>
        <item x="1277"/>
        <item x="1218"/>
        <item x="969"/>
        <item x="1708"/>
        <item x="1682"/>
        <item x="1564"/>
        <item x="544"/>
        <item x="50"/>
        <item x="1093"/>
        <item x="668"/>
        <item x="1005"/>
        <item x="1402"/>
        <item x="1056"/>
        <item x="602"/>
        <item x="763"/>
        <item x="1507"/>
        <item x="516"/>
        <item x="1868"/>
        <item x="1205"/>
        <item x="705"/>
        <item x="1067"/>
        <item x="537"/>
        <item x="233"/>
        <item x="154"/>
        <item x="333"/>
        <item x="879"/>
        <item x="40"/>
        <item x="1117"/>
        <item x="940"/>
        <item x="657"/>
        <item x="1404"/>
        <item x="1423"/>
        <item x="1237"/>
        <item x="724"/>
        <item x="68"/>
        <item x="520"/>
        <item x="1129"/>
        <item x="1516"/>
        <item x="689"/>
        <item x="695"/>
        <item x="979"/>
        <item x="1619"/>
        <item x="366"/>
        <item x="167"/>
        <item x="1551"/>
        <item x="686"/>
        <item x="1188"/>
        <item x="90"/>
        <item x="345"/>
        <item x="511"/>
        <item x="977"/>
        <item x="866"/>
        <item x="1724"/>
        <item x="1211"/>
        <item x="684"/>
        <item x="1563"/>
        <item x="1335"/>
        <item x="20"/>
        <item x="1105"/>
        <item x="1306"/>
        <item x="1139"/>
        <item x="47"/>
        <item x="1588"/>
        <item x="125"/>
        <item x="1008"/>
        <item x="634"/>
        <item x="363"/>
        <item x="949"/>
        <item x="1204"/>
        <item x="838"/>
        <item x="176"/>
        <item x="1461"/>
        <item x="1138"/>
        <item x="1741"/>
        <item x="1353"/>
        <item x="1312"/>
        <item x="96"/>
        <item x="1835"/>
        <item x="1062"/>
        <item x="674"/>
        <item x="691"/>
        <item x="359"/>
        <item x="858"/>
        <item x="207"/>
        <item x="809"/>
        <item x="647"/>
        <item x="1477"/>
        <item x="1421"/>
        <item x="638"/>
        <item x="889"/>
        <item x="1687"/>
        <item x="394"/>
        <item x="338"/>
        <item x="1269"/>
        <item x="624"/>
        <item x="18"/>
        <item x="808"/>
        <item x="534"/>
        <item x="877"/>
        <item x="682"/>
        <item x="1578"/>
        <item x="16"/>
        <item x="1807"/>
        <item x="441"/>
        <item x="409"/>
        <item x="1849"/>
        <item x="1059"/>
        <item x="497"/>
        <item x="1089"/>
        <item x="395"/>
        <item x="901"/>
        <item x="1542"/>
        <item x="297"/>
        <item x="715"/>
        <item x="1692"/>
        <item x="727"/>
        <item x="281"/>
        <item x="1482"/>
        <item x="601"/>
        <item x="1670"/>
        <item x="1250"/>
        <item x="294"/>
        <item x="704"/>
        <item x="1107"/>
        <item x="1867"/>
        <item x="456"/>
        <item x="852"/>
        <item x="878"/>
        <item x="833"/>
        <item x="586"/>
        <item x="1111"/>
        <item x="1351"/>
        <item x="1534"/>
        <item x="420"/>
        <item x="816"/>
        <item x="666"/>
        <item x="1395"/>
        <item x="1135"/>
        <item x="717"/>
        <item x="664"/>
        <item x="443"/>
        <item x="58"/>
        <item x="1246"/>
        <item x="1022"/>
        <item x="1442"/>
        <item x="944"/>
        <item x="1543"/>
        <item x="603"/>
        <item x="1889"/>
        <item x="1300"/>
        <item x="180"/>
        <item x="1608"/>
        <item x="1038"/>
        <item x="1"/>
        <item x="37"/>
        <item x="1898"/>
        <item x="600"/>
        <item x="52"/>
        <item x="439"/>
        <item x="1223"/>
        <item x="814"/>
        <item x="69"/>
        <item x="1509"/>
        <item x="1346"/>
        <item x="232"/>
        <item x="1088"/>
        <item x="965"/>
        <item x="127"/>
        <item x="768"/>
        <item x="596"/>
        <item x="1574"/>
        <item x="1226"/>
        <item x="168"/>
        <item x="957"/>
        <item x="36"/>
        <item x="402"/>
        <item x="463"/>
        <item x="5"/>
        <item x="215"/>
        <item x="945"/>
        <item x="529"/>
        <item x="1550"/>
        <item x="290"/>
        <item x="423"/>
        <item x="1606"/>
        <item x="723"/>
        <item x="1081"/>
        <item x="1200"/>
        <item x="1292"/>
        <item x="936"/>
        <item x="904"/>
        <item x="856"/>
        <item x="78"/>
        <item x="116"/>
        <item x="968"/>
        <item x="398"/>
        <item x="937"/>
        <item x="498"/>
        <item x="1411"/>
        <item x="1801"/>
        <item x="1767"/>
        <item x="469"/>
        <item x="114"/>
        <item x="42"/>
        <item x="1264"/>
        <item x="1039"/>
        <item x="1185"/>
        <item x="43"/>
        <item x="1714"/>
        <item x="1757"/>
        <item x="77"/>
        <item x="760"/>
        <item x="46"/>
        <item x="1879"/>
        <item x="1018"/>
        <item x="1289"/>
        <item x="1654"/>
        <item x="1176"/>
        <item x="459"/>
        <item x="908"/>
        <item x="1058"/>
        <item x="1083"/>
        <item x="619"/>
        <item x="1132"/>
        <item x="1680"/>
        <item x="947"/>
        <item x="1324"/>
        <item x="1013"/>
        <item x="462"/>
        <item x="815"/>
        <item x="1290"/>
        <item x="9"/>
        <item x="415"/>
        <item x="1653"/>
        <item x="315"/>
        <item x="571"/>
        <item x="1861"/>
        <item x="779"/>
        <item x="1901"/>
        <item x="1254"/>
        <item x="13"/>
        <item x="971"/>
        <item x="1181"/>
        <item x="990"/>
        <item x="422"/>
        <item x="170"/>
        <item x="835"/>
        <item x="659"/>
        <item x="1266"/>
        <item x="1487"/>
        <item x="626"/>
        <item x="782"/>
        <item x="1400"/>
        <item x="533"/>
        <item x="1382"/>
        <item x="129"/>
        <item x="1894"/>
        <item x="804"/>
        <item x="493"/>
        <item x="495"/>
        <item x="1472"/>
        <item x="1584"/>
        <item x="253"/>
        <item x="1604"/>
        <item x="64"/>
        <item x="635"/>
        <item x="1120"/>
        <item x="1730"/>
        <item x="552"/>
        <item x="172"/>
        <item x="1275"/>
        <item x="1092"/>
        <item x="1142"/>
        <item x="432"/>
        <item x="1747"/>
        <item x="1463"/>
        <item x="1878"/>
        <item x="157"/>
        <item x="328"/>
        <item x="1183"/>
        <item x="1361"/>
        <item x="1333"/>
        <item x="1146"/>
        <item x="83"/>
        <item x="1207"/>
        <item x="899"/>
        <item x="1749"/>
        <item x="343"/>
        <item x="1241"/>
        <item x="380"/>
        <item x="992"/>
        <item x="284"/>
        <item x="206"/>
        <item x="1215"/>
        <item x="991"/>
        <item x="956"/>
        <item x="970"/>
        <item x="1157"/>
        <item x="1172"/>
        <item x="976"/>
        <item x="880"/>
        <item x="1369"/>
        <item x="457"/>
        <item x="952"/>
        <item x="138"/>
        <item x="639"/>
        <item x="322"/>
        <item x="265"/>
        <item x="304"/>
        <item x="1328"/>
        <item x="331"/>
        <item x="669"/>
        <item x="775"/>
        <item x="1524"/>
        <item x="1251"/>
        <item x="300"/>
        <item x="144"/>
        <item x="827"/>
        <item x="200"/>
        <item x="581"/>
        <item x="132"/>
        <item x="894"/>
        <item x="247"/>
        <item x="1570"/>
        <item x="1027"/>
        <item x="1862"/>
        <item x="1186"/>
        <item x="1271"/>
        <item x="1672"/>
        <item x="461"/>
        <item x="1803"/>
        <item x="228"/>
        <item x="803"/>
        <item x="1202"/>
        <item x="1334"/>
        <item x="773"/>
        <item x="1163"/>
        <item x="389"/>
        <item x="885"/>
        <item x="535"/>
        <item x="1391"/>
        <item x="973"/>
        <item x="1693"/>
        <item x="1151"/>
        <item x="1646"/>
        <item x="784"/>
        <item x="995"/>
        <item x="1063"/>
        <item x="1233"/>
        <item x="721"/>
        <item x="332"/>
        <item x="1398"/>
        <item x="1360"/>
        <item x="231"/>
        <item x="1537"/>
        <item x="54"/>
        <item x="1425"/>
        <item x="310"/>
        <item x="1683"/>
        <item x="1064"/>
        <item x="1895"/>
        <item x="974"/>
        <item x="585"/>
        <item x="392"/>
        <item x="76"/>
        <item x="616"/>
        <item x="1480"/>
        <item x="1095"/>
        <item x="1235"/>
        <item x="510"/>
        <item x="873"/>
        <item x="984"/>
        <item x="102"/>
        <item x="133"/>
        <item x="254"/>
        <item x="746"/>
        <item x="1698"/>
        <item x="270"/>
        <item x="675"/>
        <item x="1316"/>
        <item x="1229"/>
        <item x="851"/>
        <item x="35"/>
        <item x="1760"/>
        <item x="844"/>
        <item x="719"/>
        <item x="1167"/>
        <item x="625"/>
        <item x="1876"/>
        <item x="1506"/>
        <item x="1332"/>
        <item x="713"/>
        <item x="748"/>
        <item x="999"/>
        <item x="1602"/>
        <item x="1168"/>
        <item x="492"/>
        <item x="1631"/>
        <item x="987"/>
        <item x="27"/>
        <item x="1441"/>
        <item x="177"/>
        <item x="137"/>
        <item x="1403"/>
        <item x="738"/>
        <item x="1408"/>
        <item x="1069"/>
        <item x="403"/>
        <item x="325"/>
        <item x="1076"/>
        <item x="523"/>
        <item x="475"/>
        <item x="179"/>
        <item x="1695"/>
        <item x="1362"/>
        <item x="1758"/>
        <item x="538"/>
        <item x="1260"/>
        <item x="1189"/>
        <item x="551"/>
        <item x="80"/>
        <item x="504"/>
        <item x="1145"/>
        <item x="1201"/>
        <item x="1147"/>
        <item x="59"/>
        <item x="261"/>
        <item x="1125"/>
        <item x="774"/>
        <item x="1613"/>
        <item x="268"/>
        <item x="642"/>
        <item x="464"/>
        <item x="846"/>
        <item x="515"/>
        <item x="1037"/>
        <item x="1363"/>
        <item x="196"/>
        <item x="446"/>
        <item x="1813"/>
        <item x="381"/>
        <item x="371"/>
        <item x="151"/>
        <item x="48"/>
        <item x="291"/>
        <item x="84"/>
        <item x="396"/>
        <item x="407"/>
        <item x="765"/>
        <item x="103"/>
        <item x="931"/>
        <item x="1582"/>
        <item x="1123"/>
        <item x="165"/>
        <item x="279"/>
        <item x="1055"/>
        <item x="1460"/>
        <item x="667"/>
        <item x="961"/>
        <item x="61"/>
        <item x="87"/>
        <item x="983"/>
        <item x="31"/>
        <item x="1270"/>
        <item x="1078"/>
        <item x="1798"/>
        <item x="1288"/>
        <item x="767"/>
        <item x="1203"/>
        <item x="467"/>
        <item x="577"/>
        <item x="93"/>
        <item x="136"/>
        <item x="1196"/>
        <item x="1102"/>
        <item x="1387"/>
        <item x="293"/>
        <item x="1303"/>
        <item x="1354"/>
        <item x="288"/>
        <item x="450"/>
        <item x="79"/>
        <item x="1317"/>
        <item x="1688"/>
        <item x="499"/>
        <item x="613"/>
        <item x="426"/>
        <item x="683"/>
        <item x="256"/>
        <item x="1187"/>
        <item x="130"/>
        <item x="473"/>
        <item x="296"/>
        <item x="1249"/>
        <item x="1159"/>
        <item x="1449"/>
        <item x="346"/>
        <item x="872"/>
        <item x="454"/>
        <item x="448"/>
        <item x="890"/>
        <item x="44"/>
        <item x="1828"/>
        <item x="1221"/>
        <item x="1219"/>
        <item x="57"/>
        <item x="508"/>
        <item x="884"/>
        <item x="1154"/>
        <item x="989"/>
        <item x="985"/>
        <item x="421"/>
        <item x="413"/>
        <item x="223"/>
        <item x="628"/>
        <item x="1287"/>
        <item x="820"/>
        <item x="798"/>
        <item x="1166"/>
        <item x="648"/>
        <item x="796"/>
        <item x="881"/>
        <item x="1583"/>
        <item x="358"/>
        <item x="1440"/>
        <item x="227"/>
        <item x="1426"/>
        <item x="1128"/>
        <item x="1530"/>
        <item x="608"/>
        <item x="49"/>
        <item x="568"/>
        <item x="374"/>
        <item x="1137"/>
        <item x="292"/>
        <item x="1674"/>
        <item x="367"/>
        <item x="561"/>
        <item x="1319"/>
        <item x="1231"/>
        <item x="887"/>
        <item x="382"/>
        <item x="156"/>
        <item x="357"/>
        <item x="671"/>
        <item x="604"/>
        <item x="397"/>
        <item x="161"/>
        <item x="204"/>
        <item x="863"/>
        <item x="1379"/>
        <item x="742"/>
        <item x="699"/>
        <item x="1208"/>
        <item x="105"/>
        <item x="842"/>
        <item x="564"/>
        <item x="303"/>
        <item x="711"/>
        <item x="862"/>
        <item x="173"/>
        <item x="963"/>
        <item x="822"/>
        <item x="1101"/>
        <item x="250"/>
        <item x="355"/>
        <item x="797"/>
        <item x="678"/>
        <item x="1025"/>
        <item x="843"/>
        <item x="845"/>
        <item x="1276"/>
        <item x="72"/>
        <item x="377"/>
        <item x="365"/>
        <item x="1286"/>
        <item x="92"/>
        <item x="1341"/>
        <item x="910"/>
        <item x="892"/>
        <item x="1370"/>
        <item x="1374"/>
        <item x="790"/>
        <item x="615"/>
        <item x="1305"/>
        <item x="754"/>
        <item x="146"/>
        <item x="810"/>
        <item x="500"/>
        <item x="913"/>
        <item x="124"/>
        <item x="1593"/>
        <item x="548"/>
        <item x="1206"/>
        <item x="1409"/>
        <item x="562"/>
        <item x="1296"/>
        <item x="1431"/>
        <item x="245"/>
        <item x="621"/>
        <item x="1282"/>
        <item x="823"/>
        <item x="1066"/>
        <item x="1518"/>
        <item x="959"/>
        <item x="399"/>
        <item x="468"/>
        <item x="507"/>
        <item x="1299"/>
        <item x="582"/>
        <item x="570"/>
        <item x="474"/>
        <item x="28"/>
        <item x="135"/>
        <item x="1466"/>
        <item x="1768"/>
        <item x="1896"/>
        <item x="1422"/>
        <item x="572"/>
        <item x="259"/>
        <item x="314"/>
        <item x="925"/>
        <item x="1003"/>
        <item x="1216"/>
        <item x="905"/>
        <item x="32"/>
        <item x="752"/>
        <item x="503"/>
        <item x="929"/>
        <item x="502"/>
        <item x="318"/>
        <item x="85"/>
        <item x="549"/>
        <item x="140"/>
        <item x="1367"/>
        <item x="1143"/>
        <item x="1642"/>
        <item x="597"/>
        <item x="1034"/>
        <item x="1019"/>
        <item x="419"/>
        <item x="757"/>
        <item x="588"/>
        <item x="411"/>
        <item x="1500"/>
        <item x="620"/>
        <item x="1180"/>
        <item x="1766"/>
        <item x="781"/>
        <item x="1493"/>
        <item x="7"/>
        <item x="900"/>
        <item x="1175"/>
        <item x="1356"/>
        <item x="583"/>
        <item x="1051"/>
        <item x="150"/>
        <item x="307"/>
        <item x="1486"/>
        <item x="610"/>
        <item x="928"/>
        <item x="38"/>
        <item x="275"/>
        <item x="267"/>
        <item x="1214"/>
        <item x="1364"/>
        <item x="485"/>
        <item x="1394"/>
        <item x="631"/>
        <item x="962"/>
        <item x="65"/>
        <item x="1042"/>
        <item x="1905"/>
        <item x="1031"/>
        <item x="376"/>
        <item x="1350"/>
        <item x="836"/>
        <item x="1174"/>
        <item x="1347"/>
        <item x="1736"/>
        <item x="924"/>
        <item x="201"/>
        <item x="188"/>
        <item x="24"/>
        <item x="557"/>
        <item x="62"/>
        <item x="369"/>
        <item x="128"/>
        <item x="1073"/>
        <item x="722"/>
        <item x="1297"/>
        <item x="750"/>
        <item x="1344"/>
        <item x="1388"/>
        <item x="1348"/>
        <item x="370"/>
        <item x="1514"/>
        <item x="211"/>
        <item x="1074"/>
        <item x="175"/>
        <item x="1261"/>
        <item x="1169"/>
        <item x="1026"/>
        <item x="191"/>
        <item x="1144"/>
        <item x="1280"/>
        <item x="943"/>
        <item x="344"/>
        <item x="584"/>
        <item x="12"/>
        <item x="162"/>
        <item x="466"/>
        <item x="30"/>
        <item x="958"/>
        <item x="1108"/>
        <item x="513"/>
        <item x="319"/>
        <item x="565"/>
        <item x="566"/>
        <item x="139"/>
        <item x="736"/>
        <item x="351"/>
        <item x="841"/>
        <item x="372"/>
        <item x="812"/>
        <item x="436"/>
        <item x="528"/>
        <item x="758"/>
        <item x="1696"/>
        <item x="855"/>
        <item x="731"/>
        <item x="4"/>
        <item x="915"/>
        <item x="662"/>
        <item x="703"/>
        <item x="1177"/>
        <item x="1195"/>
        <item x="720"/>
        <item x="1392"/>
        <item x="1184"/>
        <item x="1373"/>
        <item x="1210"/>
        <item x="1121"/>
        <item x="1091"/>
        <item x="274"/>
        <item x="1162"/>
        <item x="579"/>
        <item x="1377"/>
        <item x="1829"/>
        <item x="236"/>
        <item x="34"/>
        <item x="874"/>
        <item x="1320"/>
        <item x="732"/>
        <item x="241"/>
        <item x="921"/>
        <item x="1274"/>
        <item x="617"/>
        <item x="428"/>
        <item x="147"/>
        <item x="71"/>
        <item x="831"/>
        <item x="857"/>
        <item x="778"/>
        <item x="1386"/>
        <item x="593"/>
        <item x="10"/>
        <item x="853"/>
        <item x="1156"/>
        <item x="349"/>
        <item x="210"/>
        <item x="320"/>
        <item x="1888"/>
        <item x="917"/>
        <item x="1559"/>
        <item x="323"/>
        <item x="1497"/>
        <item x="1456"/>
        <item x="277"/>
        <item x="453"/>
        <item x="1429"/>
        <item x="1141"/>
        <item x="806"/>
        <item x="251"/>
        <item x="476"/>
        <item x="1308"/>
        <item x="755"/>
        <item x="643"/>
        <item x="1136"/>
        <item x="594"/>
        <item x="2"/>
        <item x="824"/>
        <item x="1199"/>
        <item x="246"/>
        <item x="1224"/>
        <item x="618"/>
        <item x="373"/>
        <item x="1713"/>
        <item x="145"/>
        <item x="926"/>
        <item x="632"/>
        <item x="1432"/>
        <item x="107"/>
        <item x="56"/>
        <item x="1006"/>
        <item x="169"/>
        <item x="1389"/>
        <item x="230"/>
        <item x="295"/>
        <item x="1345"/>
        <item x="698"/>
        <item x="1085"/>
        <item x="1455"/>
        <item x="978"/>
        <item x="1632"/>
        <item x="455"/>
        <item x="1079"/>
        <item x="1871"/>
        <item x="555"/>
        <item x="41"/>
        <item x="115"/>
        <item x="660"/>
        <item x="592"/>
        <item x="212"/>
        <item x="759"/>
        <item x="1253"/>
        <item x="336"/>
        <item x="1012"/>
        <item x="155"/>
        <item x="342"/>
        <item x="1420"/>
        <item x="158"/>
        <item x="301"/>
        <item x="1883"/>
        <item x="348"/>
        <item x="221"/>
        <item x="730"/>
        <item x="805"/>
        <item x="1016"/>
        <item x="652"/>
        <item x="644"/>
        <item x="347"/>
        <item x="203"/>
        <item x="951"/>
        <item x="1776"/>
        <item x="830"/>
        <item x="789"/>
        <item x="1501"/>
        <item x="184"/>
        <item x="771"/>
        <item x="1150"/>
        <item x="1789"/>
        <item x="1004"/>
        <item x="800"/>
        <item x="788"/>
        <item x="517"/>
        <item x="1281"/>
        <item x="512"/>
        <item x="95"/>
        <item x="1624"/>
        <item x="1410"/>
        <item x="224"/>
        <item x="540"/>
        <item x="998"/>
        <item x="1232"/>
        <item x="861"/>
        <item x="302"/>
        <item x="526"/>
        <item x="972"/>
        <item x="611"/>
        <item x="1903"/>
        <item x="975"/>
        <item x="401"/>
        <item x="1164"/>
        <item x="1182"/>
        <item x="518"/>
        <item x="599"/>
        <item x="1330"/>
        <item x="193"/>
        <item x="1048"/>
        <item x="911"/>
        <item x="1096"/>
        <item x="994"/>
        <item x="1098"/>
        <item x="1097"/>
        <item x="751"/>
        <item x="1267"/>
        <item x="1475"/>
        <item x="408"/>
        <item x="893"/>
        <item x="560"/>
        <item x="813"/>
        <item x="442"/>
        <item x="264"/>
        <item x="445"/>
        <item x="186"/>
        <item x="1738"/>
        <item x="327"/>
        <item x="792"/>
        <item x="0"/>
        <item x="3"/>
        <item x="8"/>
        <item x="11"/>
        <item x="14"/>
        <item x="15"/>
        <item x="17"/>
        <item x="19"/>
        <item x="21"/>
        <item x="22"/>
        <item x="23"/>
        <item x="25"/>
        <item x="26"/>
        <item x="29"/>
        <item x="33"/>
        <item x="39"/>
        <item x="45"/>
        <item x="51"/>
        <item x="53"/>
        <item x="55"/>
        <item x="63"/>
        <item x="66"/>
        <item x="67"/>
        <item x="70"/>
        <item x="73"/>
        <item x="74"/>
        <item x="75"/>
        <item x="81"/>
        <item x="82"/>
        <item x="86"/>
        <item x="88"/>
        <item x="89"/>
        <item x="91"/>
        <item x="94"/>
        <item x="97"/>
        <item x="98"/>
        <item x="99"/>
        <item x="100"/>
        <item x="101"/>
        <item x="104"/>
        <item x="108"/>
        <item x="109"/>
        <item x="110"/>
        <item x="111"/>
        <item x="112"/>
        <item x="113"/>
        <item x="117"/>
        <item x="118"/>
        <item x="119"/>
        <item x="120"/>
        <item x="121"/>
        <item x="123"/>
        <item x="126"/>
        <item x="131"/>
        <item x="134"/>
        <item x="141"/>
        <item x="142"/>
        <item x="143"/>
        <item x="148"/>
        <item x="149"/>
        <item x="159"/>
        <item x="160"/>
        <item x="163"/>
        <item x="164"/>
        <item x="166"/>
        <item x="171"/>
        <item x="174"/>
        <item x="178"/>
        <item x="181"/>
        <item x="182"/>
        <item x="183"/>
        <item x="185"/>
        <item x="187"/>
        <item x="189"/>
        <item x="190"/>
        <item x="192"/>
        <item x="194"/>
        <item x="195"/>
        <item x="197"/>
        <item x="198"/>
        <item x="199"/>
        <item x="202"/>
        <item x="205"/>
        <item x="208"/>
        <item x="213"/>
        <item x="216"/>
        <item x="217"/>
        <item x="218"/>
        <item x="219"/>
        <item x="222"/>
        <item x="225"/>
        <item x="226"/>
        <item x="234"/>
        <item x="235"/>
        <item x="237"/>
        <item x="238"/>
        <item x="239"/>
        <item x="240"/>
        <item x="242"/>
        <item x="243"/>
        <item x="244"/>
        <item x="248"/>
        <item x="249"/>
        <item x="252"/>
        <item x="255"/>
        <item x="257"/>
        <item x="258"/>
        <item x="262"/>
        <item x="263"/>
        <item x="266"/>
        <item x="269"/>
        <item x="271"/>
        <item x="272"/>
        <item x="273"/>
        <item x="276"/>
        <item x="278"/>
        <item x="280"/>
        <item x="282"/>
        <item x="283"/>
        <item x="285"/>
        <item x="286"/>
        <item x="287"/>
        <item x="289"/>
        <item x="298"/>
        <item x="299"/>
        <item x="306"/>
        <item x="308"/>
        <item x="309"/>
        <item x="311"/>
        <item x="312"/>
        <item x="313"/>
        <item x="316"/>
        <item x="317"/>
        <item x="321"/>
        <item x="324"/>
        <item x="326"/>
        <item x="329"/>
        <item x="330"/>
        <item x="334"/>
        <item x="335"/>
        <item x="337"/>
        <item x="339"/>
        <item x="341"/>
        <item x="350"/>
        <item x="352"/>
        <item x="353"/>
        <item x="354"/>
        <item x="356"/>
        <item x="360"/>
        <item x="361"/>
        <item x="362"/>
        <item x="364"/>
        <item x="368"/>
        <item x="375"/>
        <item x="378"/>
        <item x="383"/>
        <item x="384"/>
        <item x="385"/>
        <item x="386"/>
        <item x="387"/>
        <item x="388"/>
        <item x="390"/>
        <item x="391"/>
        <item x="400"/>
        <item x="404"/>
        <item x="405"/>
        <item x="406"/>
        <item x="412"/>
        <item x="414"/>
        <item x="416"/>
        <item x="417"/>
        <item x="418"/>
        <item x="424"/>
        <item x="425"/>
        <item x="427"/>
        <item x="429"/>
        <item x="430"/>
        <item x="431"/>
        <item x="433"/>
        <item x="434"/>
        <item x="435"/>
        <item x="438"/>
        <item x="440"/>
        <item x="444"/>
        <item x="449"/>
        <item x="451"/>
        <item x="452"/>
        <item x="458"/>
        <item x="460"/>
        <item x="465"/>
        <item x="471"/>
        <item x="472"/>
        <item x="477"/>
        <item x="478"/>
        <item x="479"/>
        <item x="480"/>
        <item x="481"/>
        <item x="482"/>
        <item x="483"/>
        <item x="484"/>
        <item x="486"/>
        <item x="487"/>
        <item x="488"/>
        <item x="489"/>
        <item x="490"/>
        <item x="491"/>
        <item x="494"/>
        <item x="496"/>
        <item x="501"/>
        <item x="505"/>
        <item x="506"/>
        <item x="509"/>
        <item x="514"/>
        <item x="521"/>
        <item x="522"/>
        <item x="524"/>
        <item x="525"/>
        <item x="527"/>
        <item x="530"/>
        <item x="531"/>
        <item x="532"/>
        <item x="541"/>
        <item x="542"/>
        <item x="543"/>
        <item x="546"/>
        <item x="550"/>
        <item x="553"/>
        <item x="554"/>
        <item x="556"/>
        <item x="558"/>
        <item x="559"/>
        <item x="563"/>
        <item x="567"/>
        <item x="569"/>
        <item x="573"/>
        <item x="574"/>
        <item x="575"/>
        <item x="578"/>
        <item x="580"/>
        <item x="587"/>
        <item x="589"/>
        <item x="590"/>
        <item x="591"/>
        <item x="595"/>
        <item x="598"/>
        <item x="606"/>
        <item x="607"/>
        <item x="609"/>
        <item x="614"/>
        <item x="622"/>
        <item x="623"/>
        <item x="627"/>
        <item x="629"/>
        <item x="630"/>
        <item x="633"/>
        <item x="636"/>
        <item x="637"/>
        <item x="640"/>
        <item x="645"/>
        <item x="649"/>
        <item x="650"/>
        <item x="654"/>
        <item x="655"/>
        <item x="656"/>
        <item x="658"/>
        <item x="661"/>
        <item x="663"/>
        <item x="665"/>
        <item x="670"/>
        <item x="672"/>
        <item x="673"/>
        <item x="676"/>
        <item x="677"/>
        <item x="679"/>
        <item x="681"/>
        <item x="685"/>
        <item x="688"/>
        <item x="690"/>
        <item x="692"/>
        <item x="694"/>
        <item x="696"/>
        <item x="697"/>
        <item x="700"/>
        <item x="701"/>
        <item x="702"/>
        <item x="706"/>
        <item x="707"/>
        <item x="708"/>
        <item x="709"/>
        <item x="710"/>
        <item x="712"/>
        <item x="714"/>
        <item x="718"/>
        <item x="725"/>
        <item x="726"/>
        <item x="728"/>
        <item x="729"/>
        <item x="733"/>
        <item x="735"/>
        <item x="737"/>
        <item x="739"/>
        <item x="740"/>
        <item x="741"/>
        <item x="743"/>
        <item x="745"/>
        <item x="747"/>
        <item x="749"/>
        <item x="753"/>
        <item x="756"/>
        <item x="762"/>
        <item x="764"/>
        <item x="766"/>
        <item x="769"/>
        <item x="770"/>
        <item x="772"/>
        <item x="776"/>
        <item x="777"/>
        <item x="780"/>
        <item x="783"/>
        <item x="785"/>
        <item x="786"/>
        <item x="787"/>
        <item x="791"/>
        <item x="794"/>
        <item x="795"/>
        <item x="799"/>
        <item x="801"/>
        <item x="802"/>
        <item x="807"/>
        <item x="811"/>
        <item x="817"/>
        <item x="818"/>
        <item x="819"/>
        <item x="821"/>
        <item x="825"/>
        <item x="826"/>
        <item x="828"/>
        <item x="829"/>
        <item x="832"/>
        <item x="837"/>
        <item x="840"/>
        <item x="848"/>
        <item x="849"/>
        <item x="850"/>
        <item x="854"/>
        <item x="859"/>
        <item x="860"/>
        <item x="864"/>
        <item x="865"/>
        <item x="867"/>
        <item x="868"/>
        <item x="870"/>
        <item x="875"/>
        <item x="876"/>
        <item x="882"/>
        <item x="883"/>
        <item x="886"/>
        <item x="888"/>
        <item x="891"/>
        <item x="895"/>
        <item x="896"/>
        <item x="897"/>
        <item x="898"/>
        <item x="902"/>
        <item x="903"/>
        <item x="906"/>
        <item x="907"/>
        <item x="909"/>
        <item x="914"/>
        <item x="916"/>
        <item x="918"/>
        <item x="919"/>
        <item x="920"/>
        <item x="923"/>
        <item x="927"/>
        <item x="932"/>
        <item x="933"/>
        <item x="934"/>
        <item x="935"/>
        <item x="938"/>
        <item x="939"/>
        <item x="941"/>
        <item x="942"/>
        <item x="946"/>
        <item x="948"/>
        <item x="950"/>
        <item x="953"/>
        <item x="954"/>
        <item x="955"/>
        <item x="964"/>
        <item x="966"/>
        <item x="967"/>
        <item x="980"/>
        <item x="981"/>
        <item x="982"/>
        <item x="986"/>
        <item x="988"/>
        <item x="993"/>
        <item x="996"/>
        <item x="997"/>
        <item x="1000"/>
        <item x="1001"/>
        <item x="1007"/>
        <item x="1009"/>
        <item x="1010"/>
        <item x="1011"/>
        <item x="1014"/>
        <item x="1015"/>
        <item x="1017"/>
        <item x="1020"/>
        <item x="1021"/>
        <item x="1023"/>
        <item x="1024"/>
        <item x="1028"/>
        <item x="1029"/>
        <item x="1030"/>
        <item x="1032"/>
        <item x="1033"/>
        <item x="1035"/>
        <item x="1036"/>
        <item x="1040"/>
        <item x="1041"/>
        <item x="1043"/>
        <item x="1044"/>
        <item x="1045"/>
        <item x="1046"/>
        <item x="1047"/>
        <item x="1049"/>
        <item x="1050"/>
        <item x="1054"/>
        <item x="1057"/>
        <item x="1060"/>
        <item x="1061"/>
        <item x="1065"/>
        <item x="1068"/>
        <item x="1070"/>
        <item x="1072"/>
        <item x="1075"/>
        <item x="1077"/>
        <item x="1080"/>
        <item x="1082"/>
        <item x="1084"/>
        <item x="1090"/>
        <item x="1094"/>
        <item x="1099"/>
        <item x="1100"/>
        <item x="1103"/>
        <item x="1106"/>
        <item x="1109"/>
        <item x="1110"/>
        <item x="1112"/>
        <item x="1113"/>
        <item x="1114"/>
        <item x="1115"/>
        <item x="1116"/>
        <item x="1118"/>
        <item x="1119"/>
        <item x="1122"/>
        <item x="1124"/>
        <item x="1126"/>
        <item x="1127"/>
        <item x="1130"/>
        <item x="1131"/>
        <item x="1133"/>
        <item x="1134"/>
        <item x="1140"/>
        <item x="1148"/>
        <item x="1149"/>
        <item x="1152"/>
        <item x="1153"/>
        <item x="1155"/>
        <item x="1158"/>
        <item x="1160"/>
        <item x="1161"/>
        <item x="1170"/>
        <item x="1171"/>
        <item x="1173"/>
        <item x="1178"/>
        <item x="1179"/>
        <item x="1190"/>
        <item x="1191"/>
        <item x="1192"/>
        <item x="1193"/>
        <item x="1194"/>
        <item x="1197"/>
        <item x="1209"/>
        <item x="1212"/>
        <item x="1213"/>
        <item x="1217"/>
        <item x="1222"/>
        <item x="1225"/>
        <item x="1227"/>
        <item x="1228"/>
        <item x="1230"/>
        <item x="1234"/>
        <item x="1236"/>
        <item x="1238"/>
        <item x="1239"/>
        <item x="1240"/>
        <item x="1242"/>
        <item x="1243"/>
        <item x="1244"/>
        <item x="1247"/>
        <item x="1248"/>
        <item x="1252"/>
        <item x="1255"/>
        <item x="1256"/>
        <item x="1257"/>
        <item x="1258"/>
        <item x="1259"/>
        <item x="1262"/>
        <item x="1263"/>
        <item x="1265"/>
        <item x="1272"/>
        <item x="1273"/>
        <item x="1278"/>
        <item x="1279"/>
        <item x="1283"/>
        <item x="1284"/>
        <item x="1285"/>
        <item x="1291"/>
        <item x="1293"/>
        <item x="1294"/>
        <item x="1295"/>
        <item x="1301"/>
        <item x="1302"/>
        <item x="1304"/>
        <item x="1307"/>
        <item x="1309"/>
        <item x="1310"/>
        <item x="1311"/>
        <item x="1313"/>
        <item x="1314"/>
        <item x="1315"/>
        <item x="1318"/>
        <item x="1322"/>
        <item x="1323"/>
        <item x="1325"/>
        <item x="1326"/>
        <item x="1327"/>
        <item x="1329"/>
        <item x="1331"/>
        <item x="1336"/>
        <item x="1337"/>
        <item x="1339"/>
        <item x="1340"/>
        <item x="1342"/>
        <item x="1343"/>
        <item x="1349"/>
        <item x="1352"/>
        <item x="1355"/>
        <item x="1357"/>
        <item x="1358"/>
        <item x="1359"/>
        <item x="1365"/>
        <item x="1366"/>
        <item x="1368"/>
        <item x="1372"/>
        <item x="1375"/>
        <item x="1376"/>
        <item x="1378"/>
        <item x="1380"/>
        <item x="1384"/>
        <item x="1385"/>
        <item x="1390"/>
        <item x="1393"/>
        <item x="1396"/>
        <item x="1397"/>
        <item x="1401"/>
        <item x="1405"/>
        <item x="1406"/>
        <item x="1407"/>
        <item x="1412"/>
        <item x="1413"/>
        <item x="1414"/>
        <item x="1415"/>
        <item x="1416"/>
        <item x="1417"/>
        <item x="1418"/>
        <item x="1419"/>
        <item x="1424"/>
        <item x="1427"/>
        <item x="1428"/>
        <item x="1430"/>
        <item x="1433"/>
        <item x="1434"/>
        <item x="1435"/>
        <item x="1436"/>
        <item x="1437"/>
        <item x="1438"/>
        <item x="1439"/>
        <item x="1443"/>
        <item x="1444"/>
        <item x="1445"/>
        <item x="1446"/>
        <item x="1447"/>
        <item x="1448"/>
        <item x="1450"/>
        <item x="1451"/>
        <item x="1453"/>
        <item x="1454"/>
        <item x="1457"/>
        <item x="1458"/>
        <item x="1459"/>
        <item x="1462"/>
        <item x="1464"/>
        <item x="1465"/>
        <item x="1467"/>
        <item x="1468"/>
        <item x="1469"/>
        <item x="1470"/>
        <item x="1471"/>
        <item x="1473"/>
        <item x="1474"/>
        <item x="1476"/>
        <item x="1478"/>
        <item x="1479"/>
        <item x="1481"/>
        <item x="1483"/>
        <item x="1484"/>
        <item x="1485"/>
        <item x="1488"/>
        <item x="1489"/>
        <item x="1490"/>
        <item x="1491"/>
        <item x="1492"/>
        <item x="1494"/>
        <item x="1495"/>
        <item x="1496"/>
        <item x="1498"/>
        <item x="1499"/>
        <item x="1502"/>
        <item x="1503"/>
        <item x="1504"/>
        <item x="1505"/>
        <item x="1508"/>
        <item x="1510"/>
        <item x="1511"/>
        <item x="1512"/>
        <item x="1513"/>
        <item x="1515"/>
        <item x="1517"/>
        <item x="1519"/>
        <item x="1520"/>
        <item x="1521"/>
        <item x="1522"/>
        <item x="1523"/>
        <item x="1526"/>
        <item x="1527"/>
        <item x="1528"/>
        <item x="1529"/>
        <item x="1531"/>
        <item x="1532"/>
        <item x="1533"/>
        <item x="1535"/>
        <item x="1536"/>
        <item x="1538"/>
        <item x="1539"/>
        <item x="1540"/>
        <item x="1541"/>
        <item x="1544"/>
        <item x="1545"/>
        <item x="1546"/>
        <item x="1547"/>
        <item x="1548"/>
        <item x="1549"/>
        <item x="1552"/>
        <item x="1553"/>
        <item x="1554"/>
        <item x="1555"/>
        <item x="1556"/>
        <item x="1557"/>
        <item x="1558"/>
        <item x="1560"/>
        <item x="1561"/>
        <item x="1562"/>
        <item x="1565"/>
        <item x="1566"/>
        <item x="1567"/>
        <item x="1569"/>
        <item x="1571"/>
        <item x="1572"/>
        <item x="1573"/>
        <item x="1575"/>
        <item x="1576"/>
        <item x="1577"/>
        <item x="1579"/>
        <item x="1580"/>
        <item x="1581"/>
        <item x="1585"/>
        <item x="1586"/>
        <item x="1587"/>
        <item x="1589"/>
        <item x="1590"/>
        <item x="1591"/>
        <item x="1592"/>
        <item x="1594"/>
        <item x="1595"/>
        <item x="1596"/>
        <item x="1597"/>
        <item x="1598"/>
        <item x="1599"/>
        <item x="1600"/>
        <item x="1601"/>
        <item x="1603"/>
        <item x="1605"/>
        <item x="1607"/>
        <item x="1609"/>
        <item x="1610"/>
        <item x="1611"/>
        <item x="1612"/>
        <item x="1614"/>
        <item x="1615"/>
        <item x="1616"/>
        <item x="1617"/>
        <item x="1618"/>
        <item x="1620"/>
        <item x="1621"/>
        <item x="1622"/>
        <item x="1623"/>
        <item x="1625"/>
        <item x="1626"/>
        <item x="1627"/>
        <item x="1628"/>
        <item x="1629"/>
        <item x="1630"/>
        <item x="1633"/>
        <item x="1634"/>
        <item x="1635"/>
        <item x="1636"/>
        <item x="1637"/>
        <item x="1638"/>
        <item x="1639"/>
        <item x="1640"/>
        <item x="1641"/>
        <item x="1643"/>
        <item x="1644"/>
        <item x="1645"/>
        <item x="1647"/>
        <item x="1648"/>
        <item x="1649"/>
        <item x="1650"/>
        <item x="1651"/>
        <item x="1652"/>
        <item x="1655"/>
        <item x="1656"/>
        <item x="1657"/>
        <item x="1658"/>
        <item x="1659"/>
        <item x="1660"/>
        <item x="1661"/>
        <item x="1662"/>
        <item x="1664"/>
        <item x="1665"/>
        <item x="1666"/>
        <item x="1667"/>
        <item x="1668"/>
        <item x="1669"/>
        <item x="1671"/>
        <item x="1673"/>
        <item x="1675"/>
        <item x="1676"/>
        <item x="1677"/>
        <item x="1678"/>
        <item x="1679"/>
        <item x="1681"/>
        <item x="1684"/>
        <item x="1685"/>
        <item x="1686"/>
        <item x="1689"/>
        <item x="1690"/>
        <item x="1691"/>
        <item x="1694"/>
        <item x="1697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5"/>
        <item x="1716"/>
        <item x="1717"/>
        <item x="1718"/>
        <item x="1719"/>
        <item x="1720"/>
        <item x="1721"/>
        <item x="1722"/>
        <item x="1723"/>
        <item x="1725"/>
        <item x="1726"/>
        <item x="1727"/>
        <item x="1728"/>
        <item x="1729"/>
        <item x="1731"/>
        <item x="1732"/>
        <item x="1733"/>
        <item x="1734"/>
        <item x="1735"/>
        <item x="1737"/>
        <item x="1739"/>
        <item x="1740"/>
        <item x="1742"/>
        <item x="1743"/>
        <item x="1744"/>
        <item x="1745"/>
        <item x="1746"/>
        <item x="1748"/>
        <item x="1750"/>
        <item x="1751"/>
        <item x="1752"/>
        <item x="1753"/>
        <item x="1754"/>
        <item x="1755"/>
        <item x="1756"/>
        <item x="1759"/>
        <item x="1761"/>
        <item x="1762"/>
        <item x="1763"/>
        <item x="1764"/>
        <item x="1765"/>
        <item x="1769"/>
        <item x="1770"/>
        <item x="1771"/>
        <item x="1772"/>
        <item x="1773"/>
        <item x="1774"/>
        <item x="1775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90"/>
        <item x="1791"/>
        <item x="1792"/>
        <item x="1793"/>
        <item x="1794"/>
        <item x="1795"/>
        <item x="1796"/>
        <item x="1797"/>
        <item x="1799"/>
        <item x="1800"/>
        <item x="1802"/>
        <item x="1804"/>
        <item x="1805"/>
        <item x="1806"/>
        <item x="1808"/>
        <item x="1809"/>
        <item x="1810"/>
        <item x="1811"/>
        <item x="1812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30"/>
        <item x="1831"/>
        <item x="1832"/>
        <item x="1833"/>
        <item x="1834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50"/>
        <item x="1851"/>
        <item x="1852"/>
        <item x="1853"/>
        <item x="1855"/>
        <item x="1856"/>
        <item x="1857"/>
        <item x="1858"/>
        <item x="1859"/>
        <item x="1860"/>
        <item x="1863"/>
        <item x="1864"/>
        <item x="1865"/>
        <item x="1866"/>
        <item x="1869"/>
        <item x="1870"/>
        <item x="1872"/>
        <item x="1873"/>
        <item x="1874"/>
        <item x="1875"/>
        <item x="1877"/>
        <item x="1880"/>
        <item x="1881"/>
        <item x="1882"/>
        <item x="1884"/>
        <item x="1885"/>
        <item x="1886"/>
        <item x="1887"/>
        <item x="1890"/>
        <item x="1891"/>
        <item x="1892"/>
        <item x="1893"/>
        <item x="1897"/>
        <item x="1899"/>
        <item x="1900"/>
        <item x="1902"/>
        <item x="1904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t="default"/>
      </items>
    </pivotField>
    <pivotField dataField="1" compact="0" outline="0" subtotalTop="0" showAll="0">
      <items count="321">
        <item x="44"/>
        <item x="27"/>
        <item x="32"/>
        <item x="226"/>
        <item x="71"/>
        <item x="38"/>
        <item x="68"/>
        <item x="26"/>
        <item x="45"/>
        <item x="319"/>
        <item x="50"/>
        <item x="28"/>
        <item x="54"/>
        <item x="61"/>
        <item x="39"/>
        <item x="24"/>
        <item x="76"/>
        <item x="48"/>
        <item x="64"/>
        <item x="37"/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9"/>
        <item x="30"/>
        <item x="31"/>
        <item x="33"/>
        <item x="34"/>
        <item x="35"/>
        <item x="36"/>
        <item x="40"/>
        <item x="41"/>
        <item x="42"/>
        <item x="46"/>
        <item x="47"/>
        <item x="49"/>
        <item x="51"/>
        <item x="52"/>
        <item x="53"/>
        <item x="55"/>
        <item x="56"/>
        <item x="57"/>
        <item x="58"/>
        <item x="59"/>
        <item x="60"/>
        <item x="62"/>
        <item x="63"/>
        <item x="65"/>
        <item x="66"/>
        <item x="67"/>
        <item x="69"/>
        <item x="70"/>
        <item x="72"/>
        <item x="73"/>
        <item x="74"/>
        <item x="75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t="default"/>
      </items>
    </pivotField>
    <pivotField dataField="1" compact="0" outline="0" subtotalTop="0" showAll="0">
      <items count="25">
        <item x="2"/>
        <item x="0"/>
        <item x="1"/>
        <item x="7"/>
        <item x="5"/>
        <item x="8"/>
        <item x="23"/>
        <item x="4"/>
        <item x="3"/>
        <item x="9"/>
        <item x="10"/>
        <item x="11"/>
        <item x="6"/>
        <item x="16"/>
        <item x="12"/>
        <item x="13"/>
        <item x="14"/>
        <item x="15"/>
        <item x="17"/>
        <item x="18"/>
        <item x="19"/>
        <item x="20"/>
        <item x="21"/>
        <item x="22"/>
        <item t="default"/>
      </items>
    </pivotField>
    <pivotField dataField="1" compact="0" outline="0" subtotalTop="0" showAll="0">
      <items count="226">
        <item x="32"/>
        <item x="21"/>
        <item x="11"/>
        <item x="19"/>
        <item x="224"/>
        <item x="26"/>
        <item x="44"/>
        <item x="23"/>
        <item x="13"/>
        <item x="9"/>
        <item x="12"/>
        <item x="17"/>
        <item x="27"/>
        <item x="0"/>
        <item x="1"/>
        <item x="2"/>
        <item x="3"/>
        <item x="4"/>
        <item x="5"/>
        <item x="6"/>
        <item x="7"/>
        <item x="8"/>
        <item x="10"/>
        <item x="14"/>
        <item x="15"/>
        <item x="16"/>
        <item x="18"/>
        <item x="20"/>
        <item x="22"/>
        <item x="24"/>
        <item x="25"/>
        <item x="28"/>
        <item x="29"/>
        <item x="30"/>
        <item x="31"/>
        <item x="33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dataField="1" compact="0" outline="0" subtotalTop="0" showAll="0">
      <items count="181">
        <item x="17"/>
        <item x="18"/>
        <item x="23"/>
        <item x="179"/>
        <item x="0"/>
        <item x="16"/>
        <item x="125"/>
        <item x="13"/>
        <item x="19"/>
        <item x="31"/>
        <item x="22"/>
        <item x="15"/>
        <item x="7"/>
        <item x="1"/>
        <item x="2"/>
        <item x="3"/>
        <item x="4"/>
        <item x="5"/>
        <item x="6"/>
        <item x="8"/>
        <item x="9"/>
        <item x="10"/>
        <item x="11"/>
        <item x="12"/>
        <item x="14"/>
        <item x="20"/>
        <item x="21"/>
        <item x="24"/>
        <item x="25"/>
        <item x="26"/>
        <item x="27"/>
        <item x="28"/>
        <item x="29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outline="0" subtotalTop="0" showAll="0">
      <items count="38">
        <item x="2"/>
        <item x="3"/>
        <item x="1"/>
        <item x="0"/>
        <item x="7"/>
        <item x="4"/>
        <item x="6"/>
        <item x="11"/>
        <item x="36"/>
        <item x="24"/>
        <item x="8"/>
        <item x="9"/>
        <item x="14"/>
        <item x="29"/>
        <item x="5"/>
        <item x="10"/>
        <item x="28"/>
        <item x="35"/>
        <item x="25"/>
        <item x="13"/>
        <item x="12"/>
        <item x="33"/>
        <item x="19"/>
        <item x="22"/>
        <item x="15"/>
        <item x="16"/>
        <item x="17"/>
        <item x="18"/>
        <item x="20"/>
        <item x="21"/>
        <item x="23"/>
        <item x="26"/>
        <item x="27"/>
        <item x="30"/>
        <item x="31"/>
        <item x="32"/>
        <item x="34"/>
        <item t="default"/>
      </items>
    </pivotField>
    <pivotField dataField="1" compact="0" outline="0" subtotalTop="0" showAll="0">
      <items count="500">
        <item x="55"/>
        <item x="48"/>
        <item x="43"/>
        <item x="37"/>
        <item x="164"/>
        <item x="33"/>
        <item x="26"/>
        <item x="81"/>
        <item x="62"/>
        <item x="73"/>
        <item x="32"/>
        <item x="42"/>
        <item x="229"/>
        <item x="219"/>
        <item x="498"/>
        <item x="66"/>
        <item x="67"/>
        <item x="407"/>
        <item x="47"/>
        <item x="27"/>
        <item x="31"/>
        <item x="24"/>
        <item x="72"/>
        <item x="28"/>
        <item x="23"/>
        <item x="97"/>
        <item x="103"/>
        <item x="57"/>
        <item x="61"/>
        <item x="25"/>
        <item x="138"/>
        <item x="49"/>
        <item x="128"/>
        <item x="78"/>
        <item x="54"/>
        <item x="41"/>
        <item x="21"/>
        <item x="122"/>
        <item x="148"/>
        <item x="115"/>
        <item x="46"/>
        <item x="82"/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2"/>
        <item x="29"/>
        <item x="30"/>
        <item x="34"/>
        <item x="35"/>
        <item x="36"/>
        <item x="38"/>
        <item x="39"/>
        <item x="40"/>
        <item x="44"/>
        <item x="45"/>
        <item x="50"/>
        <item x="51"/>
        <item x="52"/>
        <item x="53"/>
        <item x="56"/>
        <item x="58"/>
        <item x="59"/>
        <item x="60"/>
        <item x="63"/>
        <item x="64"/>
        <item x="65"/>
        <item x="68"/>
        <item x="69"/>
        <item x="70"/>
        <item x="71"/>
        <item x="74"/>
        <item x="75"/>
        <item x="76"/>
        <item x="77"/>
        <item x="79"/>
        <item x="80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3"/>
        <item x="124"/>
        <item x="125"/>
        <item x="126"/>
        <item x="127"/>
        <item x="129"/>
        <item x="130"/>
        <item x="131"/>
        <item x="132"/>
        <item x="133"/>
        <item x="134"/>
        <item x="135"/>
        <item x="136"/>
        <item x="137"/>
        <item x="139"/>
        <item x="140"/>
        <item x="141"/>
        <item x="142"/>
        <item x="143"/>
        <item x="144"/>
        <item x="145"/>
        <item x="146"/>
        <item x="147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x="226"/>
        <item x="227"/>
        <item x="228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t="default"/>
      </items>
    </pivotField>
    <pivotField compact="0" outline="0" subtotalTop="0" showAll="0">
      <items count="1252">
        <item x="53"/>
        <item x="1250"/>
        <item x="750"/>
        <item x="707"/>
        <item x="1082"/>
        <item x="1186"/>
        <item x="870"/>
        <item x="407"/>
        <item x="285"/>
        <item x="301"/>
        <item x="1140"/>
        <item x="1180"/>
        <item x="17"/>
        <item x="897"/>
        <item x="154"/>
        <item x="91"/>
        <item x="472"/>
        <item x="1035"/>
        <item x="1207"/>
        <item x="1174"/>
        <item x="264"/>
        <item x="1196"/>
        <item x="1127"/>
        <item x="481"/>
        <item x="1160"/>
        <item x="1104"/>
        <item x="918"/>
        <item x="613"/>
        <item x="372"/>
        <item x="1012"/>
        <item x="92"/>
        <item x="404"/>
        <item x="871"/>
        <item x="820"/>
        <item x="27"/>
        <item x="360"/>
        <item x="470"/>
        <item x="1183"/>
        <item x="1122"/>
        <item x="526"/>
        <item x="425"/>
        <item x="1120"/>
        <item x="832"/>
        <item x="1172"/>
        <item x="1153"/>
        <item x="377"/>
        <item x="577"/>
        <item x="625"/>
        <item x="899"/>
        <item x="110"/>
        <item x="964"/>
        <item x="617"/>
        <item x="725"/>
        <item x="772"/>
        <item x="800"/>
        <item x="994"/>
        <item x="1121"/>
        <item x="1148"/>
        <item x="1194"/>
        <item x="309"/>
        <item x="1085"/>
        <item x="575"/>
        <item x="308"/>
        <item x="528"/>
        <item x="512"/>
        <item x="638"/>
        <item x="973"/>
        <item x="480"/>
        <item x="717"/>
        <item x="833"/>
        <item x="592"/>
        <item x="325"/>
        <item x="1023"/>
        <item x="590"/>
        <item x="879"/>
        <item x="70"/>
        <item x="903"/>
        <item x="269"/>
        <item x="1056"/>
        <item x="299"/>
        <item x="880"/>
        <item x="1171"/>
        <item x="627"/>
        <item x="752"/>
        <item x="971"/>
        <item x="496"/>
        <item x="857"/>
        <item x="1206"/>
        <item x="189"/>
        <item x="1017"/>
        <item x="1046"/>
        <item x="858"/>
        <item x="448"/>
        <item x="349"/>
        <item x="373"/>
        <item x="998"/>
        <item x="584"/>
        <item x="892"/>
        <item x="780"/>
        <item x="1143"/>
        <item x="1071"/>
        <item x="38"/>
        <item x="322"/>
        <item x="756"/>
        <item x="1038"/>
        <item x="811"/>
        <item x="347"/>
        <item x="1053"/>
        <item x="562"/>
        <item x="668"/>
        <item x="95"/>
        <item x="873"/>
        <item x="358"/>
        <item x="1103"/>
        <item x="1130"/>
        <item x="947"/>
        <item x="1106"/>
        <item x="709"/>
        <item x="961"/>
        <item x="320"/>
        <item x="314"/>
        <item x="1097"/>
        <item x="1149"/>
        <item x="745"/>
        <item x="1105"/>
        <item x="888"/>
        <item x="79"/>
        <item x="510"/>
        <item x="555"/>
        <item x="1086"/>
        <item x="118"/>
        <item x="739"/>
        <item x="286"/>
        <item x="542"/>
        <item x="44"/>
        <item x="395"/>
        <item x="532"/>
        <item x="73"/>
        <item x="171"/>
        <item x="439"/>
        <item x="1145"/>
        <item x="1142"/>
        <item x="1030"/>
        <item x="139"/>
        <item x="277"/>
        <item x="93"/>
        <item x="699"/>
        <item x="401"/>
        <item x="138"/>
        <item x="1015"/>
        <item x="261"/>
        <item x="1200"/>
        <item x="640"/>
        <item x="328"/>
        <item x="917"/>
        <item x="1016"/>
        <item x="860"/>
        <item x="816"/>
        <item x="327"/>
        <item x="518"/>
        <item x="591"/>
        <item x="1045"/>
        <item x="808"/>
        <item x="414"/>
        <item x="1215"/>
        <item x="443"/>
        <item x="355"/>
        <item x="483"/>
        <item x="553"/>
        <item x="831"/>
        <item x="146"/>
        <item x="1006"/>
        <item x="1102"/>
        <item x="724"/>
        <item x="176"/>
        <item x="812"/>
        <item x="1185"/>
        <item x="41"/>
        <item x="645"/>
        <item x="981"/>
        <item x="782"/>
        <item x="323"/>
        <item x="851"/>
        <item x="77"/>
        <item x="217"/>
        <item x="977"/>
        <item x="759"/>
        <item x="738"/>
        <item x="1217"/>
        <item x="764"/>
        <item x="875"/>
        <item x="1063"/>
        <item x="578"/>
        <item x="63"/>
        <item x="856"/>
        <item x="1116"/>
        <item x="7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2"/>
        <item x="43"/>
        <item x="45"/>
        <item x="46"/>
        <item x="47"/>
        <item x="48"/>
        <item x="49"/>
        <item x="50"/>
        <item x="51"/>
        <item x="52"/>
        <item x="54"/>
        <item x="55"/>
        <item x="56"/>
        <item x="57"/>
        <item x="58"/>
        <item x="59"/>
        <item x="60"/>
        <item x="61"/>
        <item x="62"/>
        <item x="64"/>
        <item x="65"/>
        <item x="66"/>
        <item x="67"/>
        <item x="68"/>
        <item x="69"/>
        <item x="71"/>
        <item x="72"/>
        <item x="74"/>
        <item x="75"/>
        <item x="76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2"/>
        <item x="263"/>
        <item x="265"/>
        <item x="266"/>
        <item x="267"/>
        <item x="268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300"/>
        <item x="302"/>
        <item x="303"/>
        <item x="304"/>
        <item x="305"/>
        <item x="306"/>
        <item x="307"/>
        <item x="310"/>
        <item x="311"/>
        <item x="312"/>
        <item x="313"/>
        <item x="315"/>
        <item x="316"/>
        <item x="317"/>
        <item x="318"/>
        <item x="319"/>
        <item x="321"/>
        <item x="324"/>
        <item x="326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8"/>
        <item x="350"/>
        <item x="351"/>
        <item x="352"/>
        <item x="353"/>
        <item x="354"/>
        <item x="356"/>
        <item x="357"/>
        <item x="359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4"/>
        <item x="375"/>
        <item x="376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6"/>
        <item x="397"/>
        <item x="398"/>
        <item x="399"/>
        <item x="400"/>
        <item x="402"/>
        <item x="403"/>
        <item x="405"/>
        <item x="406"/>
        <item x="408"/>
        <item x="409"/>
        <item x="410"/>
        <item x="411"/>
        <item x="412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40"/>
        <item x="441"/>
        <item x="442"/>
        <item x="444"/>
        <item x="445"/>
        <item x="446"/>
        <item x="447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3"/>
        <item x="474"/>
        <item x="475"/>
        <item x="476"/>
        <item x="477"/>
        <item x="478"/>
        <item x="479"/>
        <item x="482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1"/>
        <item x="513"/>
        <item x="514"/>
        <item x="515"/>
        <item x="516"/>
        <item x="517"/>
        <item x="519"/>
        <item x="520"/>
        <item x="521"/>
        <item x="522"/>
        <item x="523"/>
        <item x="524"/>
        <item x="525"/>
        <item x="527"/>
        <item x="529"/>
        <item x="530"/>
        <item x="531"/>
        <item x="533"/>
        <item x="534"/>
        <item x="535"/>
        <item x="536"/>
        <item x="537"/>
        <item x="538"/>
        <item x="539"/>
        <item x="540"/>
        <item x="541"/>
        <item x="543"/>
        <item x="544"/>
        <item x="545"/>
        <item x="546"/>
        <item x="547"/>
        <item x="548"/>
        <item x="549"/>
        <item x="550"/>
        <item x="551"/>
        <item x="552"/>
        <item x="554"/>
        <item x="556"/>
        <item x="557"/>
        <item x="558"/>
        <item x="559"/>
        <item x="560"/>
        <item x="561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6"/>
        <item x="579"/>
        <item x="580"/>
        <item x="581"/>
        <item x="582"/>
        <item x="583"/>
        <item x="585"/>
        <item x="586"/>
        <item x="587"/>
        <item x="588"/>
        <item x="589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4"/>
        <item x="615"/>
        <item x="616"/>
        <item x="618"/>
        <item x="619"/>
        <item x="620"/>
        <item x="621"/>
        <item x="622"/>
        <item x="623"/>
        <item x="624"/>
        <item x="626"/>
        <item x="628"/>
        <item x="629"/>
        <item x="630"/>
        <item x="631"/>
        <item x="632"/>
        <item x="633"/>
        <item x="634"/>
        <item x="635"/>
        <item x="636"/>
        <item x="637"/>
        <item x="639"/>
        <item x="641"/>
        <item x="642"/>
        <item x="643"/>
        <item x="644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700"/>
        <item x="701"/>
        <item x="702"/>
        <item x="703"/>
        <item x="704"/>
        <item x="705"/>
        <item x="706"/>
        <item x="708"/>
        <item x="710"/>
        <item x="711"/>
        <item x="712"/>
        <item x="713"/>
        <item x="714"/>
        <item x="715"/>
        <item x="716"/>
        <item x="718"/>
        <item x="719"/>
        <item x="720"/>
        <item x="721"/>
        <item x="722"/>
        <item x="723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40"/>
        <item x="741"/>
        <item x="742"/>
        <item x="743"/>
        <item x="744"/>
        <item x="746"/>
        <item x="747"/>
        <item x="748"/>
        <item x="749"/>
        <item x="751"/>
        <item x="753"/>
        <item x="754"/>
        <item x="755"/>
        <item x="757"/>
        <item x="758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4"/>
        <item x="775"/>
        <item x="776"/>
        <item x="777"/>
        <item x="778"/>
        <item x="779"/>
        <item x="781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1"/>
        <item x="802"/>
        <item x="803"/>
        <item x="804"/>
        <item x="805"/>
        <item x="806"/>
        <item x="807"/>
        <item x="809"/>
        <item x="810"/>
        <item x="813"/>
        <item x="814"/>
        <item x="815"/>
        <item x="817"/>
        <item x="818"/>
        <item x="819"/>
        <item x="821"/>
        <item x="822"/>
        <item x="823"/>
        <item x="824"/>
        <item x="825"/>
        <item x="826"/>
        <item x="827"/>
        <item x="828"/>
        <item x="829"/>
        <item x="830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2"/>
        <item x="853"/>
        <item x="854"/>
        <item x="855"/>
        <item x="859"/>
        <item x="861"/>
        <item x="862"/>
        <item x="863"/>
        <item x="864"/>
        <item x="865"/>
        <item x="866"/>
        <item x="867"/>
        <item x="868"/>
        <item x="869"/>
        <item x="872"/>
        <item x="874"/>
        <item x="876"/>
        <item x="877"/>
        <item x="878"/>
        <item x="881"/>
        <item x="882"/>
        <item x="883"/>
        <item x="884"/>
        <item x="885"/>
        <item x="886"/>
        <item x="887"/>
        <item x="889"/>
        <item x="890"/>
        <item x="891"/>
        <item x="893"/>
        <item x="894"/>
        <item x="895"/>
        <item x="896"/>
        <item x="898"/>
        <item x="900"/>
        <item x="901"/>
        <item x="902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2"/>
        <item x="963"/>
        <item x="965"/>
        <item x="966"/>
        <item x="967"/>
        <item x="968"/>
        <item x="969"/>
        <item x="970"/>
        <item x="972"/>
        <item x="974"/>
        <item x="975"/>
        <item x="976"/>
        <item x="978"/>
        <item x="979"/>
        <item x="980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5"/>
        <item x="996"/>
        <item x="997"/>
        <item x="999"/>
        <item x="1000"/>
        <item x="1001"/>
        <item x="1002"/>
        <item x="1003"/>
        <item x="1004"/>
        <item x="1005"/>
        <item x="1007"/>
        <item x="1008"/>
        <item x="1009"/>
        <item x="1010"/>
        <item x="1011"/>
        <item x="1013"/>
        <item x="1014"/>
        <item x="1018"/>
        <item x="1019"/>
        <item x="1020"/>
        <item x="1021"/>
        <item x="1022"/>
        <item x="1024"/>
        <item x="1025"/>
        <item x="1026"/>
        <item x="1027"/>
        <item x="1028"/>
        <item x="1029"/>
        <item x="1031"/>
        <item x="1032"/>
        <item x="1033"/>
        <item x="1034"/>
        <item x="1036"/>
        <item x="1037"/>
        <item x="1039"/>
        <item x="1040"/>
        <item x="1041"/>
        <item x="1042"/>
        <item x="1043"/>
        <item x="1044"/>
        <item x="1047"/>
        <item x="1048"/>
        <item x="1049"/>
        <item x="1050"/>
        <item x="1051"/>
        <item x="1052"/>
        <item x="1054"/>
        <item x="1055"/>
        <item x="1057"/>
        <item x="1058"/>
        <item x="1059"/>
        <item x="1060"/>
        <item x="1061"/>
        <item x="1062"/>
        <item x="1064"/>
        <item x="1065"/>
        <item x="1066"/>
        <item x="1067"/>
        <item x="1068"/>
        <item x="1069"/>
        <item x="1070"/>
        <item x="1072"/>
        <item x="1073"/>
        <item x="1074"/>
        <item x="1075"/>
        <item x="1076"/>
        <item x="1077"/>
        <item x="1078"/>
        <item x="1079"/>
        <item x="1080"/>
        <item x="1081"/>
        <item x="1083"/>
        <item x="1084"/>
        <item x="1087"/>
        <item x="1088"/>
        <item x="1089"/>
        <item x="1090"/>
        <item x="1091"/>
        <item x="1092"/>
        <item x="1093"/>
        <item x="1094"/>
        <item x="1095"/>
        <item x="1096"/>
        <item x="1098"/>
        <item x="1099"/>
        <item x="1100"/>
        <item x="1101"/>
        <item x="1107"/>
        <item x="1108"/>
        <item x="1109"/>
        <item x="1110"/>
        <item x="1111"/>
        <item x="1112"/>
        <item x="1113"/>
        <item x="1114"/>
        <item x="1115"/>
        <item x="1117"/>
        <item x="1118"/>
        <item x="1119"/>
        <item x="1123"/>
        <item x="1124"/>
        <item x="1125"/>
        <item x="1126"/>
        <item x="1128"/>
        <item x="1129"/>
        <item x="1131"/>
        <item x="1132"/>
        <item x="1133"/>
        <item x="1134"/>
        <item x="1135"/>
        <item x="1136"/>
        <item x="1137"/>
        <item x="1138"/>
        <item x="1139"/>
        <item x="1141"/>
        <item x="1144"/>
        <item x="1146"/>
        <item x="1147"/>
        <item x="1150"/>
        <item x="1151"/>
        <item x="1152"/>
        <item x="1154"/>
        <item x="1155"/>
        <item x="1156"/>
        <item x="1157"/>
        <item x="1158"/>
        <item x="1159"/>
        <item x="1161"/>
        <item x="1162"/>
        <item x="1163"/>
        <item x="1164"/>
        <item x="1165"/>
        <item x="1166"/>
        <item x="1167"/>
        <item x="1168"/>
        <item x="1169"/>
        <item x="1170"/>
        <item x="1173"/>
        <item x="1175"/>
        <item x="1176"/>
        <item x="1177"/>
        <item x="1178"/>
        <item x="1179"/>
        <item x="1181"/>
        <item x="1182"/>
        <item x="1184"/>
        <item x="1187"/>
        <item x="1188"/>
        <item x="1189"/>
        <item x="1190"/>
        <item x="1191"/>
        <item x="1192"/>
        <item x="1193"/>
        <item x="1195"/>
        <item x="1197"/>
        <item x="1198"/>
        <item x="1199"/>
        <item x="1201"/>
        <item x="1202"/>
        <item x="1203"/>
        <item x="1204"/>
        <item x="1205"/>
        <item x="1208"/>
        <item x="1209"/>
        <item x="1210"/>
        <item x="1211"/>
        <item x="1212"/>
        <item x="1213"/>
        <item x="1214"/>
        <item x="1216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t="default"/>
      </items>
    </pivotField>
    <pivotField compact="0" outline="0" subtotalTop="0" showAll="0">
      <items count="5">
        <item x="1"/>
        <item x="0"/>
        <item x="2"/>
        <item x="3"/>
        <item t="default"/>
      </items>
    </pivotField>
    <pivotField compact="0" outline="0" subtotalTop="0" numFmtId="10" showAll="0">
      <items count="20">
        <item x="0"/>
        <item x="18"/>
        <item x="10"/>
        <item x="14"/>
        <item x="4"/>
        <item x="6"/>
        <item x="15"/>
        <item x="9"/>
        <item x="8"/>
        <item x="7"/>
        <item x="5"/>
        <item x="11"/>
        <item x="1"/>
        <item x="2"/>
        <item x="3"/>
        <item x="12"/>
        <item x="13"/>
        <item x="16"/>
        <item x="17"/>
        <item t="default"/>
      </items>
    </pivotField>
    <pivotField compact="0" outline="0" subtotalTop="0" showAll="0">
      <items count="126">
        <item x="5"/>
        <item x="8"/>
        <item x="0"/>
        <item x="1"/>
        <item x="3"/>
        <item x="2"/>
        <item x="19"/>
        <item x="124"/>
        <item x="23"/>
        <item x="6"/>
        <item x="22"/>
        <item x="4"/>
        <item x="7"/>
        <item x="12"/>
        <item x="9"/>
        <item x="10"/>
        <item x="11"/>
        <item x="13"/>
        <item x="14"/>
        <item x="15"/>
        <item x="16"/>
        <item x="17"/>
        <item x="18"/>
        <item x="20"/>
        <item x="21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outline="0" subtotalTop="0" showAll="0">
      <items count="29">
        <item x="0"/>
        <item x="6"/>
        <item x="15"/>
        <item x="1"/>
        <item x="3"/>
        <item x="7"/>
        <item x="27"/>
        <item x="4"/>
        <item x="2"/>
        <item x="5"/>
        <item x="21"/>
        <item x="14"/>
        <item x="8"/>
        <item x="9"/>
        <item x="10"/>
        <item x="11"/>
        <item x="12"/>
        <item x="13"/>
        <item x="16"/>
        <item x="17"/>
        <item x="18"/>
        <item x="19"/>
        <item x="20"/>
        <item x="22"/>
        <item x="23"/>
        <item x="24"/>
        <item x="25"/>
        <item x="26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numFmtId="1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numFmtId="10" showAll="0">
      <items count="3">
        <item x="0"/>
        <item x="1"/>
        <item t="default"/>
      </items>
    </pivotField>
    <pivotField dataField="1" compact="0" outline="0" subtotalTop="0" showAll="0">
      <items count="5">
        <item x="2"/>
        <item x="0"/>
        <item x="1"/>
        <item x="3"/>
        <item t="default"/>
      </items>
    </pivotField>
    <pivotField compact="0" outline="0" subtotalTop="0" showAll="0">
      <items count="6">
        <item x="0"/>
        <item x="3"/>
        <item x="1"/>
        <item x="2"/>
        <item x="4"/>
        <item t="default"/>
      </items>
    </pivotField>
    <pivotField compact="0" outline="0" subtotalTop="0" showAll="0">
      <items count="5">
        <item x="2"/>
        <item x="0"/>
        <item x="1"/>
        <item x="3"/>
        <item t="default"/>
      </items>
    </pivotField>
    <pivotField dataField="1" compact="0" outline="0" subtotalTop="0" showAll="0">
      <items count="5">
        <item x="2"/>
        <item x="0"/>
        <item x="1"/>
        <item x="3"/>
        <item t="default"/>
      </items>
    </pivotField>
    <pivotField compact="0" outline="0" subtotalTop="0" showAll="0">
      <items count="61">
        <item x="0"/>
        <item x="59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7"/>
        <item x="58"/>
        <item t="default"/>
      </items>
    </pivotField>
    <pivotField compact="0" outline="0" subtotalTop="0" showAll="0">
      <items count="61">
        <item x="0"/>
        <item x="59"/>
        <item x="5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7"/>
        <item x="58"/>
        <item t="default"/>
      </items>
    </pivotField>
    <pivotField compact="0" outline="0" subtotalTop="0" showAll="0">
      <items count="82">
        <item x="40"/>
        <item x="80"/>
        <item x="0"/>
        <item x="1"/>
        <item x="2"/>
        <item x="3"/>
        <item x="4"/>
        <item x="5"/>
        <item x="6"/>
        <item x="9"/>
        <item x="10"/>
        <item x="12"/>
        <item x="13"/>
        <item x="14"/>
        <item x="15"/>
        <item x="16"/>
        <item x="17"/>
        <item x="19"/>
        <item x="20"/>
        <item x="22"/>
        <item x="24"/>
        <item x="25"/>
        <item x="28"/>
        <item x="29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5"/>
        <item x="66"/>
        <item x="7"/>
        <item x="8"/>
        <item x="11"/>
        <item x="18"/>
        <item x="21"/>
        <item x="23"/>
        <item x="26"/>
        <item x="27"/>
        <item x="30"/>
        <item x="59"/>
        <item x="60"/>
        <item x="61"/>
        <item x="62"/>
        <item x="63"/>
        <item x="6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</pivotFields>
  <rowFields count="1">
    <field x="4"/>
  </rowFields>
  <rowItems count="18">
    <i>
      <x v="1"/>
    </i>
    <i>
      <x v="5"/>
    </i>
    <i>
      <x v="6"/>
    </i>
    <i>
      <x v="7"/>
    </i>
    <i>
      <x v="8"/>
    </i>
    <i>
      <x v="9"/>
    </i>
    <i>
      <x v="12"/>
    </i>
    <i>
      <x v="13"/>
    </i>
    <i>
      <x v="14"/>
    </i>
    <i>
      <x v="15"/>
    </i>
    <i>
      <x v="24"/>
    </i>
    <i>
      <x v="25"/>
    </i>
    <i>
      <x v="26"/>
    </i>
    <i>
      <x v="27"/>
    </i>
    <i>
      <x v="32"/>
    </i>
    <i>
      <x v="33"/>
    </i>
    <i>
      <x v="43"/>
    </i>
    <i>
      <x v="45"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pageFields count="2">
    <pageField fld="3"/>
    <pageField fld="0"/>
  </pageFields>
  <dataFields count="18">
    <dataField name=" 消费" fld="10" baseField="0" baseItem="148"/>
    <dataField name=" 展现量" fld="11" baseField="0" baseItem="148"/>
    <dataField name=" 点击量" fld="12" baseField="0" baseItem="148"/>
    <dataField name="  点击率" fld="49" baseField="0" baseItem="148"/>
    <dataField name=" 点击成本" fld="50" baseField="0" baseItem="148"/>
    <dataField name=" 千展费用" fld="51" baseField="0" baseItem="148"/>
    <dataField name=" 点赞" fld="16" baseField="0" baseItem="148"/>
    <dataField name=" 评论" fld="17" baseField="0" baseItem="148"/>
    <dataField name=" 收藏" fld="18" baseField="0" baseItem="148"/>
    <dataField name=" 关注" fld="19" baseField="0" baseItem="148"/>
    <dataField name=" 分享" fld="20" baseField="0" baseItem="148"/>
    <dataField name=" 互动量" fld="21" baseField="0" baseItem="148"/>
    <dataField name=" 互动成本" fld="54" baseField="0" baseItem="148"/>
    <dataField name="私信人数" fld="42" baseField="0" baseItem="148"/>
    <dataField name=" 私信成本" fld="52" baseField="0" baseItem="148"/>
    <dataField name="开口数" fld="45" baseField="0" baseItem="148"/>
    <dataField name=" 开口成本" fld="53" baseField="0" baseItem="148"/>
    <dataField name=" 私信率" fld="55" baseField="0" baseItem="148"/>
  </dataFields>
  <formats count="137">
    <format dxfId="438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39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40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41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42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4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44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4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4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47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48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49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50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51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5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53">
      <pivotArea type="all" dataOnly="0" outline="0" fieldPosition="0"/>
    </format>
    <format dxfId="454">
      <pivotArea type="all" dataOnly="0" outline="0" fieldPosition="0"/>
    </format>
    <format dxfId="455">
      <pivotArea type="all" dataOnly="0" outline="0" fieldPosition="0"/>
    </format>
    <format dxfId="456">
      <pivotArea type="all" dataOnly="0" outline="0" fieldPosition="0"/>
    </format>
    <format dxfId="457">
      <pivotArea type="all" dataOnly="0" outline="0" fieldPosition="0"/>
    </format>
    <format dxfId="458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459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460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461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462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63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64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65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66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67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68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69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70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71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72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73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74">
      <pivotArea field="0" type="button" dataOnly="0" labelOnly="1" outline="0" fieldPosition="0"/>
    </format>
    <format dxfId="475">
      <pivotArea dataOnly="0" labelOnly="1" fieldPosition="0">
        <references count="1">
          <reference field="4294967294" count="1">
            <x v="0"/>
          </reference>
        </references>
      </pivotArea>
    </format>
    <format dxfId="476">
      <pivotArea dataOnly="0" labelOnly="1" fieldPosition="0">
        <references count="1">
          <reference field="4294967294" count="1">
            <x v="1"/>
          </reference>
        </references>
      </pivotArea>
    </format>
    <format dxfId="477">
      <pivotArea dataOnly="0" labelOnly="1" fieldPosition="0">
        <references count="1">
          <reference field="4294967294" count="1">
            <x v="2"/>
          </reference>
        </references>
      </pivotArea>
    </format>
    <format dxfId="478">
      <pivotArea dataOnly="0" labelOnly="1" fieldPosition="0">
        <references count="1">
          <reference field="4294967294" count="1">
            <x v="3"/>
          </reference>
        </references>
      </pivotArea>
    </format>
    <format dxfId="479">
      <pivotArea dataOnly="0" labelOnly="1" fieldPosition="0">
        <references count="1">
          <reference field="4294967294" count="1">
            <x v="4"/>
          </reference>
        </references>
      </pivotArea>
    </format>
    <format dxfId="480">
      <pivotArea dataOnly="0" labelOnly="1" fieldPosition="0">
        <references count="1">
          <reference field="4294967294" count="1">
            <x v="5"/>
          </reference>
        </references>
      </pivotArea>
    </format>
    <format dxfId="481">
      <pivotArea dataOnly="0" labelOnly="1" fieldPosition="0">
        <references count="1">
          <reference field="4294967294" count="1">
            <x v="6"/>
          </reference>
        </references>
      </pivotArea>
    </format>
    <format dxfId="482">
      <pivotArea dataOnly="0" labelOnly="1" fieldPosition="0">
        <references count="1">
          <reference field="4294967294" count="1">
            <x v="7"/>
          </reference>
        </references>
      </pivotArea>
    </format>
    <format dxfId="483">
      <pivotArea dataOnly="0" labelOnly="1" fieldPosition="0">
        <references count="1">
          <reference field="4294967294" count="1">
            <x v="8"/>
          </reference>
        </references>
      </pivotArea>
    </format>
    <format dxfId="484">
      <pivotArea dataOnly="0" labelOnly="1" fieldPosition="0">
        <references count="1">
          <reference field="4294967294" count="1">
            <x v="9"/>
          </reference>
        </references>
      </pivotArea>
    </format>
    <format dxfId="485">
      <pivotArea dataOnly="0" labelOnly="1" fieldPosition="0">
        <references count="1">
          <reference field="4294967294" count="1">
            <x v="10"/>
          </reference>
        </references>
      </pivotArea>
    </format>
    <format dxfId="486">
      <pivotArea dataOnly="0" labelOnly="1" fieldPosition="0">
        <references count="1">
          <reference field="4294967294" count="1">
            <x v="11"/>
          </reference>
        </references>
      </pivotArea>
    </format>
    <format dxfId="487">
      <pivotArea dataOnly="0" labelOnly="1" fieldPosition="0">
        <references count="1">
          <reference field="4294967294" count="1">
            <x v="12"/>
          </reference>
        </references>
      </pivotArea>
    </format>
    <format dxfId="488">
      <pivotArea dataOnly="0" labelOnly="1" fieldPosition="0">
        <references count="1">
          <reference field="4294967294" count="1">
            <x v="13"/>
          </reference>
        </references>
      </pivotArea>
    </format>
    <format dxfId="489">
      <pivotArea dataOnly="0" labelOnly="1" fieldPosition="0">
        <references count="1">
          <reference field="4294967294" count="1">
            <x v="14"/>
          </reference>
        </references>
      </pivotArea>
    </format>
    <format dxfId="490">
      <pivotArea dataOnly="0" labelOnly="1" fieldPosition="0">
        <references count="1">
          <reference field="4294967294" count="1">
            <x v="15"/>
          </reference>
        </references>
      </pivotArea>
    </format>
    <format dxfId="491">
      <pivotArea dataOnly="0" labelOnly="1" fieldPosition="0">
        <references count="1">
          <reference field="4294967294" count="1">
            <x v="16"/>
          </reference>
        </references>
      </pivotArea>
    </format>
    <format dxfId="492">
      <pivotArea dataOnly="0" labelOnly="1" grandRow="1" fieldPosition="0"/>
    </format>
    <format dxfId="493">
      <pivotArea grandRow="1" collapsedLevelsAreSubtotals="1" fieldPosition="0"/>
    </format>
    <format dxfId="494">
      <pivotArea dataOnly="0" labelOnly="1" fieldPosition="0">
        <references count="1">
          <reference field="4294967294" count="1">
            <x v="3"/>
          </reference>
        </references>
      </pivotArea>
    </format>
    <format dxfId="495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96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497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98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99">
      <pivotArea dataOnly="0" labelOnly="1" grandRow="1" fieldPosition="0"/>
    </format>
    <format dxfId="500">
      <pivotArea grandRow="1" collapsedLevelsAreSubtotals="1" fieldPosition="0"/>
    </format>
    <format dxfId="501">
      <pivotArea dataOnly="0" labelOnly="1" grandRow="1" fieldPosition="0"/>
    </format>
    <format dxfId="502">
      <pivotArea grandRow="1" collapsedLevelsAreSubtotals="1" fieldPosition="0"/>
    </format>
    <format dxfId="503">
      <pivotArea dataOnly="0" labelOnly="1" fieldPosition="0">
        <references count="1">
          <reference field="0" count="1">
            <x v="158"/>
          </reference>
        </references>
      </pivotArea>
    </format>
    <format dxfId="504">
      <pivotArea dataOnly="0" labelOnly="1" fieldPosition="0">
        <references count="1">
          <reference field="0" count="1">
            <x v="159"/>
          </reference>
        </references>
      </pivotArea>
    </format>
    <format dxfId="505">
      <pivotArea dataOnly="0" labelOnly="1" fieldPosition="0">
        <references count="1">
          <reference field="0" count="1">
            <x v="160"/>
          </reference>
        </references>
      </pivotArea>
    </format>
    <format dxfId="506">
      <pivotArea dataOnly="0" labelOnly="1" fieldPosition="0">
        <references count="1">
          <reference field="0" count="1">
            <x v="161"/>
          </reference>
        </references>
      </pivotArea>
    </format>
    <format dxfId="507">
      <pivotArea dataOnly="0" labelOnly="1" fieldPosition="0">
        <references count="1">
          <reference field="0" count="1">
            <x v="162"/>
          </reference>
        </references>
      </pivotArea>
    </format>
    <format dxfId="508">
      <pivotArea dataOnly="0" labelOnly="1" fieldPosition="0">
        <references count="1">
          <reference field="0" count="1">
            <x v="163"/>
          </reference>
        </references>
      </pivotArea>
    </format>
    <format dxfId="509">
      <pivotArea dataOnly="0" labelOnly="1" fieldPosition="0">
        <references count="1">
          <reference field="0" count="1">
            <x v="164"/>
          </reference>
        </references>
      </pivotArea>
    </format>
    <format dxfId="510">
      <pivotArea dataOnly="0" labelOnly="1" fieldPosition="0">
        <references count="1">
          <reference field="0" count="1">
            <x v="165"/>
          </reference>
        </references>
      </pivotArea>
    </format>
    <format dxfId="511">
      <pivotArea dataOnly="0" labelOnly="1" fieldPosition="0">
        <references count="1">
          <reference field="0" count="1">
            <x v="166"/>
          </reference>
        </references>
      </pivotArea>
    </format>
    <format dxfId="512">
      <pivotArea dataOnly="0" labelOnly="1" fieldPosition="0">
        <references count="1">
          <reference field="0" count="1">
            <x v="167"/>
          </reference>
        </references>
      </pivotArea>
    </format>
    <format dxfId="513">
      <pivotArea dataOnly="0" labelOnly="1" fieldPosition="0">
        <references count="1">
          <reference field="0" count="1">
            <x v="168"/>
          </reference>
        </references>
      </pivotArea>
    </format>
    <format dxfId="514">
      <pivotArea dataOnly="0" labelOnly="1" fieldPosition="0">
        <references count="1">
          <reference field="0" count="1">
            <x v="169"/>
          </reference>
        </references>
      </pivotArea>
    </format>
    <format dxfId="515">
      <pivotArea dataOnly="0" labelOnly="1" fieldPosition="0">
        <references count="1">
          <reference field="0" count="1">
            <x v="170"/>
          </reference>
        </references>
      </pivotArea>
    </format>
    <format dxfId="516">
      <pivotArea dataOnly="0" labelOnly="1" fieldPosition="0">
        <references count="1">
          <reference field="0" count="1">
            <x v="171"/>
          </reference>
        </references>
      </pivotArea>
    </format>
    <format dxfId="517">
      <pivotArea dataOnly="0" labelOnly="1" fieldPosition="0">
        <references count="1">
          <reference field="0" count="1">
            <x v="172"/>
          </reference>
        </references>
      </pivotArea>
    </format>
    <format dxfId="518">
      <pivotArea dataOnly="0" labelOnly="1" fieldPosition="0">
        <references count="1">
          <reference field="0" count="1">
            <x v="196"/>
          </reference>
        </references>
      </pivotArea>
    </format>
    <format dxfId="519">
      <pivotArea collapsedLevelsAreSubtotals="1" fieldPosition="0">
        <references count="1">
          <reference field="0" count="1" selected="0">
            <x v="158"/>
          </reference>
        </references>
      </pivotArea>
    </format>
    <format dxfId="520">
      <pivotArea collapsedLevelsAreSubtotals="1" fieldPosition="0">
        <references count="1">
          <reference field="0" count="1" selected="0">
            <x v="159"/>
          </reference>
        </references>
      </pivotArea>
    </format>
    <format dxfId="521">
      <pivotArea collapsedLevelsAreSubtotals="1" fieldPosition="0">
        <references count="1">
          <reference field="0" count="1" selected="0">
            <x v="160"/>
          </reference>
        </references>
      </pivotArea>
    </format>
    <format dxfId="522">
      <pivotArea collapsedLevelsAreSubtotals="1" fieldPosition="0">
        <references count="1">
          <reference field="0" count="1" selected="0">
            <x v="161"/>
          </reference>
        </references>
      </pivotArea>
    </format>
    <format dxfId="523">
      <pivotArea collapsedLevelsAreSubtotals="1" fieldPosition="0">
        <references count="1">
          <reference field="0" count="1" selected="0">
            <x v="162"/>
          </reference>
        </references>
      </pivotArea>
    </format>
    <format dxfId="524">
      <pivotArea collapsedLevelsAreSubtotals="1" fieldPosition="0">
        <references count="1">
          <reference field="0" count="1" selected="0">
            <x v="163"/>
          </reference>
        </references>
      </pivotArea>
    </format>
    <format dxfId="525">
      <pivotArea collapsedLevelsAreSubtotals="1" fieldPosition="0">
        <references count="1">
          <reference field="0" count="1" selected="0">
            <x v="164"/>
          </reference>
        </references>
      </pivotArea>
    </format>
    <format dxfId="526">
      <pivotArea collapsedLevelsAreSubtotals="1" fieldPosition="0">
        <references count="1">
          <reference field="0" count="1" selected="0">
            <x v="165"/>
          </reference>
        </references>
      </pivotArea>
    </format>
    <format dxfId="527">
      <pivotArea collapsedLevelsAreSubtotals="1" fieldPosition="0">
        <references count="1">
          <reference field="0" count="1" selected="0">
            <x v="166"/>
          </reference>
        </references>
      </pivotArea>
    </format>
    <format dxfId="528">
      <pivotArea collapsedLevelsAreSubtotals="1" fieldPosition="0">
        <references count="1">
          <reference field="0" count="1" selected="0">
            <x v="167"/>
          </reference>
        </references>
      </pivotArea>
    </format>
    <format dxfId="529">
      <pivotArea collapsedLevelsAreSubtotals="1" fieldPosition="0">
        <references count="1">
          <reference field="0" count="1" selected="0">
            <x v="168"/>
          </reference>
        </references>
      </pivotArea>
    </format>
    <format dxfId="530">
      <pivotArea collapsedLevelsAreSubtotals="1" fieldPosition="0">
        <references count="1">
          <reference field="0" count="1" selected="0">
            <x v="169"/>
          </reference>
        </references>
      </pivotArea>
    </format>
    <format dxfId="531">
      <pivotArea collapsedLevelsAreSubtotals="1" fieldPosition="0">
        <references count="1">
          <reference field="0" count="1" selected="0">
            <x v="170"/>
          </reference>
        </references>
      </pivotArea>
    </format>
    <format dxfId="532">
      <pivotArea collapsedLevelsAreSubtotals="1" fieldPosition="0">
        <references count="1">
          <reference field="0" count="1" selected="0">
            <x v="171"/>
          </reference>
        </references>
      </pivotArea>
    </format>
    <format dxfId="533">
      <pivotArea collapsedLevelsAreSubtotals="1" fieldPosition="0">
        <references count="1">
          <reference field="0" count="1" selected="0">
            <x v="172"/>
          </reference>
        </references>
      </pivotArea>
    </format>
    <format dxfId="534">
      <pivotArea collapsedLevelsAreSubtotals="1" fieldPosition="0">
        <references count="1">
          <reference field="0" count="1" selected="0">
            <x v="196"/>
          </reference>
        </references>
      </pivotArea>
    </format>
    <format dxfId="535">
      <pivotArea dataOnly="0" labelOnly="1" fieldPosition="0">
        <references count="1">
          <reference field="4294967294" count="1">
            <x v="3"/>
          </reference>
        </references>
      </pivotArea>
    </format>
    <format dxfId="536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37">
      <pivotArea dataOnly="0" labelOnly="1" grandRow="1" fieldPosition="0"/>
    </format>
    <format dxfId="538">
      <pivotArea grandRow="1" collapsedLevelsAreSubtotals="1" fieldPosition="0"/>
    </format>
    <format dxfId="539">
      <pivotArea type="all" dataOnly="0" outline="0" fieldPosition="0"/>
    </format>
    <format dxfId="540">
      <pivotArea field="0" type="button" dataOnly="0" labelOnly="1" outline="0" fieldPosition="0"/>
    </format>
    <format dxfId="541">
      <pivotArea dataOnly="0" labelOnly="1" fieldPosition="0">
        <references count="1">
          <reference field="4294967294" count="1">
            <x v="0"/>
          </reference>
        </references>
      </pivotArea>
    </format>
    <format dxfId="542">
      <pivotArea dataOnly="0" labelOnly="1" fieldPosition="0">
        <references count="1">
          <reference field="4294967294" count="1">
            <x v="1"/>
          </reference>
        </references>
      </pivotArea>
    </format>
    <format dxfId="543">
      <pivotArea dataOnly="0" labelOnly="1" fieldPosition="0">
        <references count="1">
          <reference field="4294967294" count="1">
            <x v="2"/>
          </reference>
        </references>
      </pivotArea>
    </format>
    <format dxfId="544">
      <pivotArea dataOnly="0" labelOnly="1" fieldPosition="0">
        <references count="1">
          <reference field="4294967294" count="1">
            <x v="3"/>
          </reference>
        </references>
      </pivotArea>
    </format>
    <format dxfId="545">
      <pivotArea dataOnly="0" labelOnly="1" fieldPosition="0">
        <references count="1">
          <reference field="4294967294" count="1">
            <x v="4"/>
          </reference>
        </references>
      </pivotArea>
    </format>
    <format dxfId="546">
      <pivotArea dataOnly="0" labelOnly="1" fieldPosition="0">
        <references count="1">
          <reference field="4294967294" count="1">
            <x v="5"/>
          </reference>
        </references>
      </pivotArea>
    </format>
    <format dxfId="547">
      <pivotArea dataOnly="0" labelOnly="1" fieldPosition="0">
        <references count="1">
          <reference field="4294967294" count="1">
            <x v="6"/>
          </reference>
        </references>
      </pivotArea>
    </format>
    <format dxfId="548">
      <pivotArea dataOnly="0" labelOnly="1" fieldPosition="0">
        <references count="1">
          <reference field="4294967294" count="1">
            <x v="7"/>
          </reference>
        </references>
      </pivotArea>
    </format>
    <format dxfId="549">
      <pivotArea dataOnly="0" labelOnly="1" fieldPosition="0">
        <references count="1">
          <reference field="4294967294" count="1">
            <x v="8"/>
          </reference>
        </references>
      </pivotArea>
    </format>
    <format dxfId="550">
      <pivotArea dataOnly="0" labelOnly="1" fieldPosition="0">
        <references count="1">
          <reference field="4294967294" count="1">
            <x v="9"/>
          </reference>
        </references>
      </pivotArea>
    </format>
    <format dxfId="551">
      <pivotArea dataOnly="0" labelOnly="1" fieldPosition="0">
        <references count="1">
          <reference field="4294967294" count="1">
            <x v="10"/>
          </reference>
        </references>
      </pivotArea>
    </format>
    <format dxfId="552">
      <pivotArea dataOnly="0" labelOnly="1" fieldPosition="0">
        <references count="1">
          <reference field="4294967294" count="1">
            <x v="11"/>
          </reference>
        </references>
      </pivotArea>
    </format>
    <format dxfId="553">
      <pivotArea dataOnly="0" labelOnly="1" fieldPosition="0">
        <references count="1">
          <reference field="4294967294" count="1">
            <x v="12"/>
          </reference>
        </references>
      </pivotArea>
    </format>
    <format dxfId="554">
      <pivotArea dataOnly="0" labelOnly="1" fieldPosition="0">
        <references count="1">
          <reference field="4294967294" count="1">
            <x v="13"/>
          </reference>
        </references>
      </pivotArea>
    </format>
    <format dxfId="555">
      <pivotArea dataOnly="0" labelOnly="1" fieldPosition="0">
        <references count="1">
          <reference field="4294967294" count="1">
            <x v="14"/>
          </reference>
        </references>
      </pivotArea>
    </format>
    <format dxfId="556">
      <pivotArea dataOnly="0" labelOnly="1" fieldPosition="0">
        <references count="1">
          <reference field="4294967294" count="1">
            <x v="15"/>
          </reference>
        </references>
      </pivotArea>
    </format>
    <format dxfId="557">
      <pivotArea dataOnly="0" labelOnly="1" fieldPosition="0">
        <references count="1">
          <reference field="4294967294" count="1">
            <x v="16"/>
          </reference>
        </references>
      </pivotArea>
    </format>
    <format dxfId="558">
      <pivotArea dataOnly="0" labelOnly="1" fieldPosition="0">
        <references count="1">
          <reference field="4294967294" count="1">
            <x v="3"/>
          </reference>
        </references>
      </pivotArea>
    </format>
    <format dxfId="559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60">
      <pivotArea dataOnly="0" labelOnly="1" fieldPosition="0">
        <references count="1">
          <reference field="4294967294" count="1">
            <x v="7"/>
          </reference>
        </references>
      </pivotArea>
    </format>
    <format dxfId="561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562">
      <pivotArea dataOnly="0" labelOnly="1" fieldPosition="0">
        <references count="1">
          <reference field="4294967294" count="1">
            <x v="14"/>
          </reference>
        </references>
      </pivotArea>
    </format>
    <format dxfId="563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564">
      <pivotArea dataOnly="0" labelOnly="1" fieldPosition="0">
        <references count="1">
          <reference field="4294967294" count="1">
            <x v="16"/>
          </reference>
        </references>
      </pivotArea>
    </format>
    <format dxfId="565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566">
      <pivotArea field="48" type="button" dataOnly="0" labelOnly="1" outline="0" fieldPosition="0"/>
    </format>
    <format dxfId="567">
      <pivotArea field="7" type="button" dataOnly="0" labelOnly="1" outline="0" fieldPosition="0"/>
    </format>
    <format dxfId="568">
      <pivotArea field="3" type="button" dataOnly="0" labelOnly="1" outline="0" fieldPosition="0"/>
    </format>
    <format dxfId="569">
      <pivotArea dataOnly="0" labelOnly="1" fieldPosition="0">
        <references count="1">
          <reference field="4294967294" count="1">
            <x v="17"/>
          </reference>
        </references>
      </pivotArea>
    </format>
    <format dxfId="570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571">
      <pivotArea dataOnly="0" labelOnly="1" fieldPosition="0">
        <references count="1">
          <reference field="4294967294" count="1">
            <x v="17"/>
          </reference>
        </references>
      </pivotArea>
    </format>
    <format dxfId="572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573">
      <pivotArea dataOnly="0" labelOnly="1" fieldPosition="0">
        <references count="1">
          <reference field="4294967294" count="1">
            <x v="17"/>
          </reference>
        </references>
      </pivotArea>
    </format>
    <format dxfId="574">
      <pivotArea field="4" type="button" dataOnly="0" labelOnly="1" outline="0" fieldPosition="0"/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mergeItem="1" rowGrandTotals="0" colGrandTotals="0" compact="0" indent="0" compactData="0" showDrill="1" multipleFieldFilters="0">
  <location ref="A4:S14" firstHeaderRow="0" firstDataRow="1" firstDataCol="1" rowPageCount="2" colPageCount="1"/>
  <pivotFields count="56">
    <pivotField axis="axisPage" compact="0" sortType="ascending" outline="0" subtotalTop="0" multipleItemSelectionAllowed="1" numFmtId="14" showAll="0">
      <items count="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outline="0" subtotalTop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6"/>
        <item x="21"/>
        <item x="22"/>
        <item x="23"/>
        <item x="24"/>
        <item x="25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1"/>
        <item x="69"/>
        <item x="7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outline="0" subtotalTop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3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3"/>
        <item x="111"/>
        <item x="112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axis="axisPage" compact="0" outline="0" subtotalTop="0" multipleItemSelectionAllowed="1" showAll="0">
      <items count="5">
        <item x="2"/>
        <item h="1" x="1"/>
        <item h="1" x="0"/>
        <item h="1" x="3"/>
        <item t="default"/>
      </items>
    </pivotField>
    <pivotField axis="axisRow" compact="0" outline="0" subtotalTop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0"/>
        <item x="61"/>
        <item x="59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outline="0" subtotalTop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00"/>
        <item x="98"/>
        <item x="99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outline="0" subtotalTop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00"/>
        <item x="98"/>
        <item x="99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outline="0" subtotalTop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6"/>
        <item x="94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outline="0" subtotalTop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6"/>
        <item x="94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outline="0" subtotalTop="0" showAll="0"/>
    <pivotField dataField="1" compact="0" outline="0" subtotalTop="0" showAll="0">
      <items count="3813">
        <item x="767"/>
        <item x="856"/>
        <item x="294"/>
        <item x="3811"/>
        <item x="579"/>
        <item x="2277"/>
        <item x="883"/>
        <item x="626"/>
        <item x="39"/>
        <item x="298"/>
        <item x="1273"/>
        <item x="1365"/>
        <item x="332"/>
        <item x="919"/>
        <item x="1005"/>
        <item x="1553"/>
        <item x="3259"/>
        <item x="726"/>
        <item x="1442"/>
        <item x="2404"/>
        <item x="1452"/>
        <item x="1721"/>
        <item x="1525"/>
        <item x="1577"/>
        <item x="184"/>
        <item x="1065"/>
        <item x="2708"/>
        <item x="3332"/>
        <item x="809"/>
        <item x="1130"/>
        <item x="27"/>
        <item x="151"/>
        <item x="1125"/>
        <item x="509"/>
        <item x="185"/>
        <item x="3161"/>
        <item x="342"/>
        <item x="76"/>
        <item x="943"/>
        <item x="2858"/>
        <item x="2184"/>
        <item x="2872"/>
        <item x="1824"/>
        <item x="10"/>
        <item x="705"/>
        <item x="442"/>
        <item x="2281"/>
        <item x="563"/>
        <item x="1667"/>
        <item x="1475"/>
        <item x="1048"/>
        <item x="2876"/>
        <item x="551"/>
        <item x="629"/>
        <item x="2222"/>
        <item x="1205"/>
        <item x="2167"/>
        <item x="453"/>
        <item x="318"/>
        <item x="1744"/>
        <item x="2210"/>
        <item x="553"/>
        <item x="521"/>
        <item x="530"/>
        <item x="1983"/>
        <item x="2639"/>
        <item x="2994"/>
        <item x="1099"/>
        <item x="2580"/>
        <item x="484"/>
        <item x="845"/>
        <item x="34"/>
        <item x="774"/>
        <item x="3253"/>
        <item x="497"/>
        <item x="241"/>
        <item x="575"/>
        <item x="74"/>
        <item x="622"/>
        <item x="1397"/>
        <item x="1570"/>
        <item x="1881"/>
        <item x="1936"/>
        <item x="885"/>
        <item x="1249"/>
        <item x="3159"/>
        <item x="765"/>
        <item x="1103"/>
        <item x="391"/>
        <item x="1879"/>
        <item x="1708"/>
        <item x="2384"/>
        <item x="437"/>
        <item x="3353"/>
        <item x="3302"/>
        <item x="1021"/>
        <item x="808"/>
        <item x="1852"/>
        <item x="1927"/>
        <item x="1289"/>
        <item x="400"/>
        <item x="2042"/>
        <item x="1024"/>
        <item x="3368"/>
        <item x="55"/>
        <item x="2239"/>
        <item x="565"/>
        <item x="540"/>
        <item x="2125"/>
        <item x="819"/>
        <item x="490"/>
        <item x="694"/>
        <item x="1728"/>
        <item x="1783"/>
        <item x="1222"/>
        <item x="471"/>
        <item x="601"/>
        <item x="1168"/>
        <item x="762"/>
        <item x="390"/>
        <item x="1243"/>
        <item x="909"/>
        <item x="660"/>
        <item x="200"/>
        <item x="401"/>
        <item x="639"/>
        <item x="3416"/>
        <item x="2135"/>
        <item x="2602"/>
        <item x="3179"/>
        <item x="3388"/>
        <item x="502"/>
        <item x="147"/>
        <item x="911"/>
        <item x="663"/>
        <item x="1497"/>
        <item x="1136"/>
        <item x="510"/>
        <item x="756"/>
        <item x="3380"/>
        <item x="2105"/>
        <item x="3372"/>
        <item x="873"/>
        <item x="3009"/>
        <item x="549"/>
        <item x="46"/>
        <item x="2201"/>
        <item x="669"/>
        <item x="253"/>
        <item x="806"/>
        <item x="1083"/>
        <item x="1882"/>
        <item x="472"/>
        <item x="2782"/>
        <item x="30"/>
        <item x="1779"/>
        <item x="985"/>
        <item x="1724"/>
        <item x="2953"/>
        <item x="2864"/>
        <item x="3091"/>
        <item x="1010"/>
        <item x="535"/>
        <item x="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1"/>
        <item x="32"/>
        <item x="33"/>
        <item x="35"/>
        <item x="36"/>
        <item x="37"/>
        <item x="38"/>
        <item x="40"/>
        <item x="41"/>
        <item x="42"/>
        <item x="43"/>
        <item x="44"/>
        <item x="45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8"/>
        <item x="149"/>
        <item x="150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5"/>
        <item x="296"/>
        <item x="297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3"/>
        <item x="334"/>
        <item x="335"/>
        <item x="336"/>
        <item x="337"/>
        <item x="338"/>
        <item x="339"/>
        <item x="340"/>
        <item x="341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2"/>
        <item x="393"/>
        <item x="394"/>
        <item x="395"/>
        <item x="396"/>
        <item x="397"/>
        <item x="398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1"/>
        <item x="443"/>
        <item x="444"/>
        <item x="445"/>
        <item x="446"/>
        <item x="447"/>
        <item x="448"/>
        <item x="449"/>
        <item x="450"/>
        <item x="451"/>
        <item x="452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5"/>
        <item x="486"/>
        <item x="487"/>
        <item x="488"/>
        <item x="489"/>
        <item x="491"/>
        <item x="492"/>
        <item x="493"/>
        <item x="494"/>
        <item x="495"/>
        <item x="496"/>
        <item x="498"/>
        <item x="499"/>
        <item x="500"/>
        <item x="501"/>
        <item x="503"/>
        <item x="504"/>
        <item x="505"/>
        <item x="506"/>
        <item x="507"/>
        <item x="508"/>
        <item x="511"/>
        <item x="512"/>
        <item x="513"/>
        <item x="514"/>
        <item x="515"/>
        <item x="516"/>
        <item x="517"/>
        <item x="518"/>
        <item x="519"/>
        <item x="520"/>
        <item x="522"/>
        <item x="523"/>
        <item x="524"/>
        <item x="525"/>
        <item x="526"/>
        <item x="527"/>
        <item x="528"/>
        <item x="529"/>
        <item x="531"/>
        <item x="532"/>
        <item x="533"/>
        <item x="534"/>
        <item x="536"/>
        <item x="537"/>
        <item x="538"/>
        <item x="539"/>
        <item x="541"/>
        <item x="542"/>
        <item x="543"/>
        <item x="544"/>
        <item x="545"/>
        <item x="546"/>
        <item x="547"/>
        <item x="548"/>
        <item x="550"/>
        <item x="552"/>
        <item x="554"/>
        <item x="555"/>
        <item x="556"/>
        <item x="557"/>
        <item x="558"/>
        <item x="559"/>
        <item x="560"/>
        <item x="561"/>
        <item x="562"/>
        <item x="564"/>
        <item x="566"/>
        <item x="567"/>
        <item x="568"/>
        <item x="569"/>
        <item x="570"/>
        <item x="571"/>
        <item x="572"/>
        <item x="573"/>
        <item x="574"/>
        <item x="576"/>
        <item x="577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3"/>
        <item x="624"/>
        <item x="625"/>
        <item x="627"/>
        <item x="628"/>
        <item x="630"/>
        <item x="631"/>
        <item x="632"/>
        <item x="633"/>
        <item x="634"/>
        <item x="635"/>
        <item x="636"/>
        <item x="637"/>
        <item x="638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1"/>
        <item x="662"/>
        <item x="664"/>
        <item x="665"/>
        <item x="666"/>
        <item x="667"/>
        <item x="668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7"/>
        <item x="758"/>
        <item x="759"/>
        <item x="760"/>
        <item x="761"/>
        <item x="763"/>
        <item x="764"/>
        <item x="766"/>
        <item x="768"/>
        <item x="769"/>
        <item x="770"/>
        <item x="771"/>
        <item x="772"/>
        <item x="773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7"/>
        <item x="810"/>
        <item x="811"/>
        <item x="812"/>
        <item x="813"/>
        <item x="814"/>
        <item x="815"/>
        <item x="816"/>
        <item x="817"/>
        <item x="818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6"/>
        <item x="847"/>
        <item x="848"/>
        <item x="849"/>
        <item x="850"/>
        <item x="851"/>
        <item x="852"/>
        <item x="853"/>
        <item x="854"/>
        <item x="855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4"/>
        <item x="875"/>
        <item x="876"/>
        <item x="877"/>
        <item x="878"/>
        <item x="879"/>
        <item x="880"/>
        <item x="881"/>
        <item x="882"/>
        <item x="884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2"/>
        <item x="913"/>
        <item x="914"/>
        <item x="915"/>
        <item x="916"/>
        <item x="917"/>
        <item x="918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6"/>
        <item x="1007"/>
        <item x="1008"/>
        <item x="1009"/>
        <item x="1011"/>
        <item x="1012"/>
        <item x="1013"/>
        <item x="1014"/>
        <item x="1015"/>
        <item x="1016"/>
        <item x="1017"/>
        <item x="1018"/>
        <item x="1019"/>
        <item x="1020"/>
        <item x="1022"/>
        <item x="1023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100"/>
        <item x="1101"/>
        <item x="1102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6"/>
        <item x="1127"/>
        <item x="1128"/>
        <item x="1129"/>
        <item x="1131"/>
        <item x="1132"/>
        <item x="1133"/>
        <item x="1134"/>
        <item x="1135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4"/>
        <item x="1245"/>
        <item x="1246"/>
        <item x="1247"/>
        <item x="1248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3"/>
        <item x="1444"/>
        <item x="1445"/>
        <item x="1446"/>
        <item x="1447"/>
        <item x="1448"/>
        <item x="1449"/>
        <item x="1450"/>
        <item x="1451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1"/>
        <item x="1572"/>
        <item x="1573"/>
        <item x="1574"/>
        <item x="1575"/>
        <item x="1576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2"/>
        <item x="1723"/>
        <item x="1725"/>
        <item x="1726"/>
        <item x="1727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80"/>
        <item x="1781"/>
        <item x="1782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80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8"/>
        <item x="1929"/>
        <item x="1930"/>
        <item x="1931"/>
        <item x="1932"/>
        <item x="1933"/>
        <item x="1934"/>
        <item x="1935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6"/>
        <item x="2127"/>
        <item x="2128"/>
        <item x="2129"/>
        <item x="2130"/>
        <item x="2131"/>
        <item x="2132"/>
        <item x="2133"/>
        <item x="2134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2"/>
        <item x="2203"/>
        <item x="2204"/>
        <item x="2205"/>
        <item x="2206"/>
        <item x="2207"/>
        <item x="2208"/>
        <item x="2209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8"/>
        <item x="2279"/>
        <item x="2280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9"/>
        <item x="2860"/>
        <item x="2861"/>
        <item x="2862"/>
        <item x="2863"/>
        <item x="2865"/>
        <item x="2866"/>
        <item x="2867"/>
        <item x="2868"/>
        <item x="2869"/>
        <item x="2870"/>
        <item x="2871"/>
        <item x="2873"/>
        <item x="2874"/>
        <item x="2875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60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4"/>
        <item x="3255"/>
        <item x="3256"/>
        <item x="3257"/>
        <item x="325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9"/>
        <item x="3370"/>
        <item x="3371"/>
        <item x="3373"/>
        <item x="3374"/>
        <item x="3375"/>
        <item x="3376"/>
        <item x="3377"/>
        <item x="3378"/>
        <item x="3379"/>
        <item x="3381"/>
        <item x="3382"/>
        <item x="3383"/>
        <item x="3384"/>
        <item x="3385"/>
        <item x="3386"/>
        <item x="3387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t="default"/>
      </items>
    </pivotField>
    <pivotField dataField="1" compact="0" outline="0" subtotalTop="0" showAll="0">
      <items count="4345">
        <item x="4343"/>
        <item x="1963"/>
        <item x="840"/>
        <item x="1044"/>
        <item x="1210"/>
        <item x="779"/>
        <item x="297"/>
        <item x="1857"/>
        <item x="3267"/>
        <item x="112"/>
        <item x="685"/>
        <item x="1185"/>
        <item x="507"/>
        <item x="486"/>
        <item x="3204"/>
        <item x="300"/>
        <item x="3256"/>
        <item x="1634"/>
        <item x="3611"/>
        <item x="3660"/>
        <item x="3138"/>
        <item x="40"/>
        <item x="2120"/>
        <item x="1275"/>
        <item x="3794"/>
        <item x="1981"/>
        <item x="3661"/>
        <item x="3703"/>
        <item x="2831"/>
        <item x="2118"/>
        <item x="2193"/>
        <item x="926"/>
        <item x="1517"/>
        <item x="1350"/>
        <item x="1831"/>
        <item x="2080"/>
        <item x="1260"/>
        <item x="311"/>
        <item x="623"/>
        <item x="3010"/>
        <item x="1063"/>
        <item x="2083"/>
        <item x="431"/>
        <item x="2991"/>
        <item x="947"/>
        <item x="2626"/>
        <item x="570"/>
        <item x="3461"/>
        <item x="456"/>
        <item x="2705"/>
        <item x="349"/>
        <item x="251"/>
        <item x="3864"/>
        <item x="485"/>
        <item x="3495"/>
        <item x="1241"/>
        <item x="3400"/>
        <item x="3831"/>
        <item x="1648"/>
        <item x="2067"/>
        <item x="269"/>
        <item x="2475"/>
        <item x="2109"/>
        <item x="2983"/>
        <item x="2273"/>
        <item x="3765"/>
        <item x="200"/>
        <item x="571"/>
        <item x="651"/>
        <item x="655"/>
        <item x="569"/>
        <item x="3591"/>
        <item x="378"/>
        <item x="1277"/>
        <item x="2449"/>
        <item x="1990"/>
        <item x="710"/>
        <item x="372"/>
        <item x="515"/>
        <item x="3569"/>
        <item x="432"/>
        <item x="2234"/>
        <item x="876"/>
        <item x="1532"/>
        <item x="213"/>
        <item x="1458"/>
        <item x="3545"/>
        <item x="948"/>
        <item x="2863"/>
        <item x="621"/>
        <item x="598"/>
        <item x="487"/>
        <item x="2879"/>
        <item x="3307"/>
        <item x="2413"/>
        <item x="2996"/>
        <item x="2807"/>
        <item x="2075"/>
        <item x="2324"/>
        <item x="27"/>
        <item x="2781"/>
        <item x="451"/>
        <item x="2318"/>
        <item x="3681"/>
        <item x="3672"/>
        <item x="597"/>
        <item x="2062"/>
        <item x="1939"/>
        <item x="1882"/>
        <item x="1001"/>
        <item x="3710"/>
        <item x="2489"/>
        <item x="430"/>
        <item x="3154"/>
        <item x="852"/>
        <item x="3520"/>
        <item x="3070"/>
        <item x="600"/>
        <item x="3862"/>
        <item x="1515"/>
        <item x="34"/>
        <item x="1656"/>
        <item x="509"/>
        <item x="1605"/>
        <item x="3700"/>
        <item x="2539"/>
        <item x="3680"/>
        <item x="1084"/>
        <item x="475"/>
        <item x="3728"/>
        <item x="3368"/>
        <item x="719"/>
        <item x="295"/>
        <item x="3512"/>
        <item x="1148"/>
        <item x="741"/>
        <item x="1927"/>
        <item x="1198"/>
        <item x="2035"/>
        <item x="1050"/>
        <item x="316"/>
        <item x="1065"/>
        <item x="371"/>
        <item x="532"/>
        <item x="1301"/>
        <item x="3012"/>
        <item x="2598"/>
        <item x="702"/>
        <item x="750"/>
        <item x="2314"/>
        <item x="270"/>
        <item x="683"/>
        <item x="296"/>
        <item x="2576"/>
        <item x="1066"/>
        <item x="2871"/>
        <item x="1034"/>
        <item x="871"/>
        <item x="266"/>
        <item x="1564"/>
        <item x="536"/>
        <item x="411"/>
        <item x="3737"/>
        <item x="748"/>
        <item x="3513"/>
        <item x="1792"/>
        <item x="458"/>
        <item x="315"/>
        <item x="1870"/>
        <item x="3679"/>
        <item x="3610"/>
        <item x="514"/>
        <item x="2758"/>
        <item x="1010"/>
        <item x="425"/>
        <item x="3438"/>
        <item x="545"/>
        <item x="2814"/>
        <item x="3687"/>
        <item x="462"/>
        <item x="1099"/>
        <item x="599"/>
        <item x="342"/>
        <item x="772"/>
        <item x="1546"/>
        <item x="3281"/>
        <item x="3575"/>
        <item x="369"/>
        <item x="3640"/>
        <item x="1462"/>
        <item x="899"/>
        <item x="3246"/>
        <item x="715"/>
        <item x="2574"/>
        <item x="353"/>
        <item x="1934"/>
        <item x="2877"/>
        <item x="352"/>
        <item x="850"/>
        <item x="23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0"/>
        <item x="31"/>
        <item x="32"/>
        <item x="33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8"/>
        <item x="299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3"/>
        <item x="344"/>
        <item x="345"/>
        <item x="346"/>
        <item x="347"/>
        <item x="348"/>
        <item x="350"/>
        <item x="351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70"/>
        <item x="373"/>
        <item x="374"/>
        <item x="375"/>
        <item x="376"/>
        <item x="377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6"/>
        <item x="427"/>
        <item x="428"/>
        <item x="429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2"/>
        <item x="453"/>
        <item x="454"/>
        <item x="455"/>
        <item x="457"/>
        <item x="459"/>
        <item x="460"/>
        <item x="461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6"/>
        <item x="477"/>
        <item x="478"/>
        <item x="479"/>
        <item x="480"/>
        <item x="481"/>
        <item x="482"/>
        <item x="483"/>
        <item x="48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8"/>
        <item x="510"/>
        <item x="511"/>
        <item x="512"/>
        <item x="513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2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4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11"/>
        <item x="712"/>
        <item x="713"/>
        <item x="714"/>
        <item x="716"/>
        <item x="717"/>
        <item x="718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9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3"/>
        <item x="774"/>
        <item x="775"/>
        <item x="776"/>
        <item x="777"/>
        <item x="778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2"/>
        <item x="873"/>
        <item x="874"/>
        <item x="875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2"/>
        <item x="1003"/>
        <item x="1004"/>
        <item x="1005"/>
        <item x="1006"/>
        <item x="1007"/>
        <item x="1008"/>
        <item x="1009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5"/>
        <item x="1046"/>
        <item x="1047"/>
        <item x="1048"/>
        <item x="1049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4"/>
        <item x="1067"/>
        <item x="1068"/>
        <item x="1069"/>
        <item x="1070"/>
        <item x="1071"/>
        <item x="1725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6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9"/>
        <item x="1460"/>
        <item x="1461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6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9"/>
        <item x="1650"/>
        <item x="1651"/>
        <item x="1652"/>
        <item x="1653"/>
        <item x="1654"/>
        <item x="1655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8"/>
        <item x="1929"/>
        <item x="1930"/>
        <item x="1931"/>
        <item x="1932"/>
        <item x="1933"/>
        <item x="1935"/>
        <item x="1936"/>
        <item x="1937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2"/>
        <item x="1983"/>
        <item x="1984"/>
        <item x="1985"/>
        <item x="1986"/>
        <item x="1987"/>
        <item x="1988"/>
        <item x="1989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3"/>
        <item x="2064"/>
        <item x="2065"/>
        <item x="2066"/>
        <item x="2068"/>
        <item x="2069"/>
        <item x="2070"/>
        <item x="2071"/>
        <item x="2072"/>
        <item x="2073"/>
        <item x="2074"/>
        <item x="2076"/>
        <item x="2077"/>
        <item x="2078"/>
        <item x="2079"/>
        <item x="2081"/>
        <item x="2082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0"/>
        <item x="2111"/>
        <item x="2112"/>
        <item x="2113"/>
        <item x="2114"/>
        <item x="2115"/>
        <item x="2116"/>
        <item x="2117"/>
        <item x="2119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5"/>
        <item x="2316"/>
        <item x="2317"/>
        <item x="2319"/>
        <item x="2320"/>
        <item x="2321"/>
        <item x="2322"/>
        <item x="2323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5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8"/>
        <item x="2809"/>
        <item x="2810"/>
        <item x="2811"/>
        <item x="2812"/>
        <item x="2813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4"/>
        <item x="2865"/>
        <item x="2866"/>
        <item x="2867"/>
        <item x="2868"/>
        <item x="2869"/>
        <item x="2870"/>
        <item x="2872"/>
        <item x="2873"/>
        <item x="2874"/>
        <item x="2875"/>
        <item x="2876"/>
        <item x="2878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4"/>
        <item x="2985"/>
        <item x="2986"/>
        <item x="2987"/>
        <item x="2988"/>
        <item x="2989"/>
        <item x="2990"/>
        <item x="2992"/>
        <item x="2993"/>
        <item x="2994"/>
        <item x="2995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1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7"/>
        <item x="3248"/>
        <item x="3249"/>
        <item x="3250"/>
        <item x="3251"/>
        <item x="3252"/>
        <item x="3253"/>
        <item x="3254"/>
        <item x="3255"/>
        <item x="3257"/>
        <item x="3258"/>
        <item x="3259"/>
        <item x="3260"/>
        <item x="3261"/>
        <item x="3262"/>
        <item x="3263"/>
        <item x="3264"/>
        <item x="3265"/>
        <item x="3266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4"/>
        <item x="3515"/>
        <item x="3516"/>
        <item x="3517"/>
        <item x="3518"/>
        <item x="3519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70"/>
        <item x="3571"/>
        <item x="3572"/>
        <item x="3573"/>
        <item x="3574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2"/>
        <item x="3663"/>
        <item x="3664"/>
        <item x="3665"/>
        <item x="3666"/>
        <item x="3667"/>
        <item x="3668"/>
        <item x="3669"/>
        <item x="3670"/>
        <item x="3671"/>
        <item x="3673"/>
        <item x="3674"/>
        <item x="3675"/>
        <item x="3676"/>
        <item x="3677"/>
        <item x="3678"/>
        <item x="3682"/>
        <item x="3683"/>
        <item x="3684"/>
        <item x="3685"/>
        <item x="3686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1"/>
        <item x="3702"/>
        <item x="3704"/>
        <item x="3705"/>
        <item x="3706"/>
        <item x="3707"/>
        <item x="3708"/>
        <item x="3709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9"/>
        <item x="3730"/>
        <item x="3731"/>
        <item x="3732"/>
        <item x="3733"/>
        <item x="3734"/>
        <item x="3735"/>
        <item x="3736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3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t="default"/>
      </items>
    </pivotField>
    <pivotField dataField="1" compact="0" outline="0" subtotalTop="0" showAll="0">
      <items count="2151">
        <item x="135"/>
        <item x="406"/>
        <item x="563"/>
        <item x="327"/>
        <item x="386"/>
        <item x="1937"/>
        <item x="111"/>
        <item x="303"/>
        <item x="282"/>
        <item x="281"/>
        <item x="524"/>
        <item x="1682"/>
        <item x="423"/>
        <item x="584"/>
        <item x="324"/>
        <item x="134"/>
        <item x="547"/>
        <item x="326"/>
        <item x="284"/>
        <item x="862"/>
        <item x="1156"/>
        <item x="652"/>
        <item x="886"/>
        <item x="389"/>
        <item x="298"/>
        <item x="545"/>
        <item x="466"/>
        <item x="360"/>
        <item x="1918"/>
        <item x="500"/>
        <item x="815"/>
        <item x="383"/>
        <item x="48"/>
        <item x="543"/>
        <item x="344"/>
        <item x="278"/>
        <item x="302"/>
        <item x="241"/>
        <item x="600"/>
        <item x="348"/>
        <item x="487"/>
        <item x="546"/>
        <item x="2051"/>
        <item x="1714"/>
        <item x="1352"/>
        <item x="846"/>
        <item x="1887"/>
        <item x="1199"/>
        <item x="240"/>
        <item x="620"/>
        <item x="387"/>
        <item x="1515"/>
        <item x="365"/>
        <item x="1539"/>
        <item x="362"/>
        <item x="321"/>
        <item x="2008"/>
        <item x="639"/>
        <item x="526"/>
        <item x="506"/>
        <item x="1850"/>
        <item x="404"/>
        <item x="561"/>
        <item x="300"/>
        <item x="345"/>
        <item x="2149"/>
        <item x="469"/>
        <item x="673"/>
        <item x="1362"/>
        <item x="875"/>
        <item x="34"/>
        <item x="799"/>
        <item x="957"/>
        <item x="808"/>
        <item x="1600"/>
        <item x="262"/>
        <item x="167"/>
        <item x="1312"/>
        <item x="196"/>
        <item x="732"/>
        <item x="249"/>
        <item x="279"/>
        <item x="407"/>
        <item x="40"/>
        <item x="445"/>
        <item x="299"/>
        <item x="1467"/>
        <item x="908"/>
        <item x="851"/>
        <item x="1612"/>
        <item x="1725"/>
        <item x="1681"/>
        <item x="1741"/>
        <item x="1259"/>
        <item x="1619"/>
        <item x="1507"/>
        <item x="883"/>
        <item x="1176"/>
        <item x="1260"/>
        <item x="1580"/>
        <item x="1245"/>
        <item x="1427"/>
        <item x="716"/>
        <item x="791"/>
        <item x="1930"/>
        <item x="2033"/>
        <item x="845"/>
        <item x="431"/>
        <item x="204"/>
        <item x="503"/>
        <item x="992"/>
        <item x="242"/>
        <item x="1002"/>
        <item x="98"/>
        <item x="721"/>
        <item x="1115"/>
        <item x="1203"/>
        <item x="832"/>
        <item x="462"/>
        <item x="582"/>
        <item x="1643"/>
        <item x="1350"/>
        <item x="1756"/>
        <item x="442"/>
        <item x="1225"/>
        <item x="628"/>
        <item x="758"/>
        <item x="467"/>
        <item x="117"/>
        <item x="1173"/>
        <item x="871"/>
        <item x="899"/>
        <item x="323"/>
        <item x="427"/>
        <item x="2004"/>
        <item x="301"/>
        <item x="371"/>
        <item x="2064"/>
        <item x="583"/>
        <item x="244"/>
        <item x="2047"/>
        <item x="463"/>
        <item x="745"/>
        <item x="1578"/>
        <item x="382"/>
        <item x="1802"/>
        <item x="739"/>
        <item x="2018"/>
        <item x="340"/>
        <item x="566"/>
        <item x="741"/>
        <item x="805"/>
        <item x="193"/>
        <item x="359"/>
        <item x="1410"/>
        <item x="879"/>
        <item x="1372"/>
        <item x="1562"/>
        <item x="342"/>
        <item x="3"/>
        <item x="1040"/>
        <item x="778"/>
        <item x="296"/>
        <item x="104"/>
        <item x="663"/>
        <item x="1409"/>
        <item x="917"/>
        <item x="713"/>
        <item x="523"/>
        <item x="520"/>
        <item x="1094"/>
        <item x="1605"/>
        <item x="827"/>
        <item x="232"/>
        <item x="901"/>
        <item x="707"/>
        <item x="106"/>
        <item x="1615"/>
        <item x="27"/>
        <item x="907"/>
        <item x="304"/>
        <item x="794"/>
        <item x="610"/>
        <item x="541"/>
        <item x="1301"/>
        <item x="1606"/>
        <item x="887"/>
        <item x="1999"/>
        <item x="146"/>
        <item x="2015"/>
        <item x="562"/>
        <item x="402"/>
        <item x="464"/>
        <item x="1473"/>
        <item x="1595"/>
        <item x="1634"/>
        <item x="1833"/>
        <item x="325"/>
        <item x="488"/>
        <item x="866"/>
        <item x="565"/>
        <item x="619"/>
        <item x="774"/>
        <item x="767"/>
        <item x="245"/>
        <item x="1462"/>
        <item x="136"/>
        <item x="979"/>
        <item x="783"/>
        <item x="155"/>
        <item x="1858"/>
        <item x="1492"/>
        <item x="544"/>
        <item x="2038"/>
        <item x="848"/>
        <item x="1036"/>
        <item x="2058"/>
        <item x="789"/>
        <item x="1471"/>
        <item x="316"/>
        <item x="1363"/>
        <item x="2055"/>
        <item x="508"/>
        <item x="260"/>
        <item x="236"/>
        <item x="190"/>
        <item x="1325"/>
        <item x="609"/>
        <item x="768"/>
        <item x="551"/>
        <item x="599"/>
        <item x="484"/>
        <item x="1128"/>
        <item x="206"/>
        <item x="592"/>
        <item x="118"/>
        <item x="343"/>
        <item x="84"/>
        <item x="1123"/>
        <item x="305"/>
        <item x="678"/>
        <item x="902"/>
        <item x="637"/>
        <item x="891"/>
        <item x="432"/>
        <item x="784"/>
        <item x="261"/>
        <item x="1216"/>
        <item x="426"/>
        <item x="234"/>
        <item x="297"/>
        <item x="2052"/>
        <item x="749"/>
        <item x="2010"/>
        <item x="645"/>
        <item x="2011"/>
        <item x="1051"/>
        <item x="1532"/>
        <item x="969"/>
        <item x="1456"/>
        <item x="1112"/>
        <item x="564"/>
        <item x="287"/>
        <item x="367"/>
        <item x="530"/>
        <item x="792"/>
        <item x="1965"/>
        <item x="280"/>
        <item x="874"/>
        <item x="662"/>
        <item x="1502"/>
        <item x="1692"/>
        <item x="258"/>
        <item x="1778"/>
        <item x="1805"/>
        <item x="363"/>
        <item x="1516"/>
        <item x="833"/>
        <item x="331"/>
        <item x="1371"/>
        <item x="1188"/>
        <item x="717"/>
        <item x="54"/>
        <item x="701"/>
        <item x="1464"/>
        <item x="1124"/>
        <item x="320"/>
        <item x="1755"/>
        <item x="512"/>
        <item x="1711"/>
        <item x="579"/>
        <item x="259"/>
        <item x="198"/>
        <item x="715"/>
        <item x="381"/>
        <item x="775"/>
        <item x="110"/>
        <item x="47"/>
        <item x="127"/>
        <item x="276"/>
        <item x="1373"/>
        <item x="642"/>
        <item x="618"/>
        <item x="831"/>
        <item x="125"/>
        <item x="145"/>
        <item x="580"/>
        <item x="1816"/>
        <item x="183"/>
        <item x="22"/>
        <item x="881"/>
        <item x="63"/>
        <item x="1927"/>
        <item x="346"/>
        <item x="55"/>
        <item x="797"/>
        <item x="70"/>
        <item x="1447"/>
        <item x="820"/>
        <item x="1384"/>
        <item x="812"/>
        <item x="724"/>
        <item x="1790"/>
        <item x="275"/>
        <item x="77"/>
        <item x="250"/>
        <item x="967"/>
        <item x="403"/>
        <item x="443"/>
        <item x="522"/>
        <item x="693"/>
        <item x="861"/>
        <item x="108"/>
        <item x="929"/>
        <item x="1981"/>
        <item x="708"/>
        <item x="1434"/>
        <item x="1104"/>
        <item x="1839"/>
        <item x="847"/>
        <item x="1819"/>
        <item x="364"/>
        <item x="313"/>
        <item x="1647"/>
        <item x="1691"/>
        <item x="1830"/>
        <item x="41"/>
        <item x="1183"/>
        <item x="1903"/>
        <item x="349"/>
        <item x="947"/>
        <item x="380"/>
        <item x="2057"/>
        <item x="33"/>
        <item x="292"/>
        <item x="277"/>
        <item x="405"/>
        <item x="674"/>
        <item x="62"/>
        <item x="257"/>
        <item x="575"/>
        <item x="489"/>
        <item x="215"/>
        <item x="187"/>
        <item x="1537"/>
        <item x="1435"/>
        <item x="651"/>
        <item x="859"/>
        <item x="1525"/>
        <item x="776"/>
        <item x="684"/>
        <item x="638"/>
        <item x="444"/>
        <item x="511"/>
        <item x="0"/>
        <item x="504"/>
        <item x="816"/>
        <item x="1716"/>
        <item x="227"/>
        <item x="873"/>
        <item x="375"/>
        <item x="347"/>
        <item x="208"/>
        <item x="1738"/>
        <item x="1724"/>
        <item x="409"/>
        <item x="744"/>
        <item x="924"/>
        <item x="221"/>
        <item x="1437"/>
        <item x="1085"/>
        <item x="1444"/>
        <item x="1200"/>
        <item x="88"/>
        <item x="629"/>
        <item x="166"/>
        <item x="916"/>
        <item x="335"/>
        <item x="1795"/>
        <item x="1351"/>
        <item x="986"/>
        <item x="581"/>
        <item x="878"/>
        <item x="493"/>
        <item x="1039"/>
        <item x="1696"/>
        <item x="2012"/>
        <item x="425"/>
        <item x="109"/>
        <item x="91"/>
        <item x="122"/>
        <item x="926"/>
        <item x="1693"/>
        <item x="1265"/>
        <item x="1302"/>
        <item x="1499"/>
        <item x="228"/>
        <item x="222"/>
        <item x="251"/>
        <item x="975"/>
        <item x="509"/>
        <item x="1397"/>
        <item x="1827"/>
        <item x="210"/>
        <item x="769"/>
        <item x="752"/>
        <item x="2062"/>
        <item x="217"/>
        <item x="1897"/>
        <item x="140"/>
        <item x="129"/>
        <item x="1594"/>
        <item x="657"/>
        <item x="1472"/>
        <item x="1436"/>
        <item x="385"/>
        <item x="1017"/>
        <item x="253"/>
        <item x="103"/>
        <item x="603"/>
        <item x="307"/>
        <item x="1370"/>
        <item x="1946"/>
        <item x="420"/>
        <item x="1090"/>
        <item x="399"/>
        <item x="1391"/>
        <item x="2003"/>
        <item x="1014"/>
        <item x="829"/>
        <item x="542"/>
        <item x="641"/>
        <item x="2061"/>
        <item x="1625"/>
        <item x="230"/>
        <item x="1045"/>
        <item x="598"/>
        <item x="1103"/>
        <item x="800"/>
        <item x="1563"/>
        <item x="414"/>
        <item x="650"/>
        <item x="677"/>
        <item x="1977"/>
        <item x="130"/>
        <item x="246"/>
        <item x="743"/>
        <item x="412"/>
        <item x="984"/>
        <item x="1421"/>
        <item x="2005"/>
        <item x="351"/>
        <item x="1496"/>
        <item x="1489"/>
        <item x="1164"/>
        <item x="226"/>
        <item x="525"/>
        <item x="439"/>
        <item x="1393"/>
        <item x="1611"/>
        <item x="725"/>
        <item x="1148"/>
        <item x="1374"/>
        <item x="921"/>
        <item x="935"/>
        <item x="219"/>
        <item x="233"/>
        <item x="1717"/>
        <item x="987"/>
        <item x="1628"/>
        <item x="694"/>
        <item x="1840"/>
        <item x="239"/>
        <item x="1497"/>
        <item x="505"/>
        <item x="26"/>
        <item x="1139"/>
        <item x="838"/>
        <item x="1960"/>
        <item x="1168"/>
        <item x="1583"/>
        <item x="1845"/>
        <item x="936"/>
        <item x="825"/>
        <item x="602"/>
        <item x="1468"/>
        <item x="1552"/>
        <item x="1530"/>
        <item x="1457"/>
        <item x="1586"/>
        <item x="1288"/>
        <item x="265"/>
        <item x="818"/>
        <item x="1664"/>
        <item x="1772"/>
        <item x="422"/>
        <item x="1973"/>
        <item x="567"/>
        <item x="1317"/>
        <item x="950"/>
        <item x="1560"/>
        <item x="151"/>
        <item x="440"/>
        <item x="72"/>
        <item x="1534"/>
        <item x="1357"/>
        <item x="1649"/>
        <item x="660"/>
        <item x="904"/>
        <item x="1079"/>
        <item x="2007"/>
        <item x="1669"/>
        <item x="1949"/>
        <item x="229"/>
        <item x="1661"/>
        <item x="114"/>
        <item x="1403"/>
        <item x="1574"/>
        <item x="529"/>
        <item x="1405"/>
        <item x="1948"/>
        <item x="1111"/>
        <item x="1892"/>
        <item x="1488"/>
        <item x="1528"/>
        <item x="289"/>
        <item x="2043"/>
        <item x="804"/>
        <item x="1902"/>
        <item x="1524"/>
        <item x="1909"/>
        <item x="993"/>
        <item x="970"/>
        <item x="267"/>
        <item x="1333"/>
        <item x="1922"/>
        <item x="1874"/>
        <item x="1193"/>
        <item x="568"/>
        <item x="156"/>
        <item x="1023"/>
        <item x="978"/>
        <item x="1809"/>
        <item x="995"/>
        <item x="1146"/>
        <item x="2035"/>
        <item x="1576"/>
        <item x="762"/>
        <item x="750"/>
        <item x="856"/>
        <item x="377"/>
        <item x="821"/>
        <item x="925"/>
        <item x="1602"/>
        <item x="435"/>
        <item x="548"/>
        <item x="338"/>
        <item x="1221"/>
        <item x="538"/>
        <item x="1430"/>
        <item x="759"/>
        <item x="502"/>
        <item x="623"/>
        <item x="424"/>
        <item x="2041"/>
        <item x="361"/>
        <item x="1547"/>
        <item x="765"/>
        <item x="608"/>
        <item x="617"/>
        <item x="269"/>
        <item x="675"/>
        <item x="786"/>
        <item x="634"/>
        <item x="761"/>
        <item x="322"/>
        <item x="1666"/>
        <item x="189"/>
        <item x="79"/>
        <item x="644"/>
        <item x="495"/>
        <item x="428"/>
        <item x="890"/>
        <item x="293"/>
        <item x="1733"/>
        <item x="1584"/>
        <item x="1469"/>
        <item x="200"/>
        <item x="1680"/>
        <item x="1355"/>
        <item x="1446"/>
        <item x="2023"/>
        <item x="690"/>
        <item x="1572"/>
        <item x="1424"/>
        <item x="1194"/>
        <item x="1511"/>
        <item x="486"/>
        <item x="885"/>
        <item x="692"/>
        <item x="243"/>
        <item x="1419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8"/>
        <item x="29"/>
        <item x="30"/>
        <item x="31"/>
        <item x="32"/>
        <item x="35"/>
        <item x="36"/>
        <item x="37"/>
        <item x="38"/>
        <item x="39"/>
        <item x="42"/>
        <item x="43"/>
        <item x="44"/>
        <item x="45"/>
        <item x="46"/>
        <item x="49"/>
        <item x="50"/>
        <item x="51"/>
        <item x="52"/>
        <item x="53"/>
        <item x="56"/>
        <item x="57"/>
        <item x="58"/>
        <item x="59"/>
        <item x="60"/>
        <item x="61"/>
        <item x="64"/>
        <item x="65"/>
        <item x="66"/>
        <item x="67"/>
        <item x="68"/>
        <item x="69"/>
        <item x="71"/>
        <item x="73"/>
        <item x="74"/>
        <item x="75"/>
        <item x="76"/>
        <item x="78"/>
        <item x="80"/>
        <item x="81"/>
        <item x="82"/>
        <item x="83"/>
        <item x="85"/>
        <item x="86"/>
        <item x="87"/>
        <item x="89"/>
        <item x="90"/>
        <item x="92"/>
        <item x="93"/>
        <item x="94"/>
        <item x="95"/>
        <item x="96"/>
        <item x="97"/>
        <item x="99"/>
        <item x="100"/>
        <item x="101"/>
        <item x="102"/>
        <item x="105"/>
        <item x="107"/>
        <item x="112"/>
        <item x="113"/>
        <item x="115"/>
        <item x="116"/>
        <item x="119"/>
        <item x="120"/>
        <item x="121"/>
        <item x="123"/>
        <item x="124"/>
        <item x="126"/>
        <item x="128"/>
        <item x="131"/>
        <item x="132"/>
        <item x="133"/>
        <item x="137"/>
        <item x="138"/>
        <item x="139"/>
        <item x="141"/>
        <item x="142"/>
        <item x="143"/>
        <item x="144"/>
        <item x="147"/>
        <item x="148"/>
        <item x="149"/>
        <item x="150"/>
        <item x="152"/>
        <item x="153"/>
        <item x="154"/>
        <item x="157"/>
        <item x="158"/>
        <item x="159"/>
        <item x="160"/>
        <item x="161"/>
        <item x="162"/>
        <item x="163"/>
        <item x="164"/>
        <item x="165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4"/>
        <item x="185"/>
        <item x="186"/>
        <item x="188"/>
        <item x="191"/>
        <item x="192"/>
        <item x="194"/>
        <item x="195"/>
        <item x="197"/>
        <item x="199"/>
        <item x="201"/>
        <item x="202"/>
        <item x="203"/>
        <item x="205"/>
        <item x="207"/>
        <item x="209"/>
        <item x="211"/>
        <item x="212"/>
        <item x="213"/>
        <item x="214"/>
        <item x="216"/>
        <item x="218"/>
        <item x="220"/>
        <item x="223"/>
        <item x="224"/>
        <item x="225"/>
        <item x="231"/>
        <item x="235"/>
        <item x="237"/>
        <item x="238"/>
        <item x="247"/>
        <item x="248"/>
        <item x="252"/>
        <item x="254"/>
        <item x="255"/>
        <item x="256"/>
        <item x="263"/>
        <item x="264"/>
        <item x="266"/>
        <item x="268"/>
        <item x="270"/>
        <item x="271"/>
        <item x="272"/>
        <item x="273"/>
        <item x="274"/>
        <item x="283"/>
        <item x="285"/>
        <item x="286"/>
        <item x="288"/>
        <item x="290"/>
        <item x="291"/>
        <item x="294"/>
        <item x="295"/>
        <item x="306"/>
        <item x="308"/>
        <item x="309"/>
        <item x="310"/>
        <item x="311"/>
        <item x="312"/>
        <item x="314"/>
        <item x="315"/>
        <item x="317"/>
        <item x="318"/>
        <item x="319"/>
        <item x="328"/>
        <item x="329"/>
        <item x="330"/>
        <item x="332"/>
        <item x="333"/>
        <item x="334"/>
        <item x="336"/>
        <item x="337"/>
        <item x="339"/>
        <item x="341"/>
        <item x="350"/>
        <item x="352"/>
        <item x="353"/>
        <item x="354"/>
        <item x="355"/>
        <item x="356"/>
        <item x="357"/>
        <item x="358"/>
        <item x="366"/>
        <item x="368"/>
        <item x="369"/>
        <item x="370"/>
        <item x="372"/>
        <item x="373"/>
        <item x="374"/>
        <item x="376"/>
        <item x="378"/>
        <item x="379"/>
        <item x="384"/>
        <item x="388"/>
        <item x="390"/>
        <item x="391"/>
        <item x="392"/>
        <item x="393"/>
        <item x="394"/>
        <item x="395"/>
        <item x="396"/>
        <item x="397"/>
        <item x="398"/>
        <item x="400"/>
        <item x="401"/>
        <item x="408"/>
        <item x="410"/>
        <item x="411"/>
        <item x="413"/>
        <item x="415"/>
        <item x="416"/>
        <item x="417"/>
        <item x="418"/>
        <item x="419"/>
        <item x="421"/>
        <item x="429"/>
        <item x="430"/>
        <item x="433"/>
        <item x="434"/>
        <item x="436"/>
        <item x="437"/>
        <item x="438"/>
        <item x="441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5"/>
        <item x="468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5"/>
        <item x="490"/>
        <item x="491"/>
        <item x="492"/>
        <item x="494"/>
        <item x="496"/>
        <item x="497"/>
        <item x="498"/>
        <item x="499"/>
        <item x="501"/>
        <item x="507"/>
        <item x="510"/>
        <item x="513"/>
        <item x="514"/>
        <item x="515"/>
        <item x="516"/>
        <item x="517"/>
        <item x="518"/>
        <item x="519"/>
        <item x="521"/>
        <item x="527"/>
        <item x="528"/>
        <item x="531"/>
        <item x="532"/>
        <item x="533"/>
        <item x="534"/>
        <item x="535"/>
        <item x="536"/>
        <item x="537"/>
        <item x="539"/>
        <item x="540"/>
        <item x="549"/>
        <item x="550"/>
        <item x="552"/>
        <item x="553"/>
        <item x="554"/>
        <item x="555"/>
        <item x="556"/>
        <item x="557"/>
        <item x="558"/>
        <item x="559"/>
        <item x="560"/>
        <item x="569"/>
        <item x="570"/>
        <item x="571"/>
        <item x="572"/>
        <item x="573"/>
        <item x="574"/>
        <item x="576"/>
        <item x="577"/>
        <item x="578"/>
        <item x="585"/>
        <item x="586"/>
        <item x="587"/>
        <item x="588"/>
        <item x="589"/>
        <item x="590"/>
        <item x="591"/>
        <item x="593"/>
        <item x="594"/>
        <item x="595"/>
        <item x="596"/>
        <item x="597"/>
        <item x="601"/>
        <item x="604"/>
        <item x="605"/>
        <item x="606"/>
        <item x="607"/>
        <item x="611"/>
        <item x="612"/>
        <item x="613"/>
        <item x="614"/>
        <item x="615"/>
        <item x="616"/>
        <item x="621"/>
        <item x="622"/>
        <item x="624"/>
        <item x="625"/>
        <item x="626"/>
        <item x="627"/>
        <item x="630"/>
        <item x="631"/>
        <item x="632"/>
        <item x="633"/>
        <item x="635"/>
        <item x="636"/>
        <item x="640"/>
        <item x="643"/>
        <item x="646"/>
        <item x="647"/>
        <item x="648"/>
        <item x="649"/>
        <item x="653"/>
        <item x="654"/>
        <item x="655"/>
        <item x="656"/>
        <item x="658"/>
        <item x="659"/>
        <item x="661"/>
        <item x="664"/>
        <item x="665"/>
        <item x="666"/>
        <item x="667"/>
        <item x="668"/>
        <item x="669"/>
        <item x="670"/>
        <item x="671"/>
        <item x="672"/>
        <item x="676"/>
        <item x="679"/>
        <item x="680"/>
        <item x="681"/>
        <item x="682"/>
        <item x="683"/>
        <item x="685"/>
        <item x="686"/>
        <item x="687"/>
        <item x="688"/>
        <item x="689"/>
        <item x="691"/>
        <item x="695"/>
        <item x="696"/>
        <item x="697"/>
        <item x="698"/>
        <item x="699"/>
        <item x="700"/>
        <item x="702"/>
        <item x="703"/>
        <item x="704"/>
        <item x="705"/>
        <item x="706"/>
        <item x="709"/>
        <item x="710"/>
        <item x="711"/>
        <item x="712"/>
        <item x="714"/>
        <item x="718"/>
        <item x="719"/>
        <item x="720"/>
        <item x="722"/>
        <item x="723"/>
        <item x="726"/>
        <item x="727"/>
        <item x="728"/>
        <item x="729"/>
        <item x="730"/>
        <item x="731"/>
        <item x="733"/>
        <item x="734"/>
        <item x="735"/>
        <item x="736"/>
        <item x="737"/>
        <item x="738"/>
        <item x="740"/>
        <item x="742"/>
        <item x="746"/>
        <item x="747"/>
        <item x="748"/>
        <item x="751"/>
        <item x="753"/>
        <item x="754"/>
        <item x="755"/>
        <item x="756"/>
        <item x="757"/>
        <item x="760"/>
        <item x="763"/>
        <item x="764"/>
        <item x="766"/>
        <item x="770"/>
        <item x="771"/>
        <item x="772"/>
        <item x="773"/>
        <item x="777"/>
        <item x="779"/>
        <item x="780"/>
        <item x="781"/>
        <item x="782"/>
        <item x="785"/>
        <item x="787"/>
        <item x="788"/>
        <item x="790"/>
        <item x="793"/>
        <item x="795"/>
        <item x="796"/>
        <item x="798"/>
        <item x="801"/>
        <item x="802"/>
        <item x="803"/>
        <item x="806"/>
        <item x="807"/>
        <item x="809"/>
        <item x="810"/>
        <item x="811"/>
        <item x="813"/>
        <item x="814"/>
        <item x="817"/>
        <item x="819"/>
        <item x="822"/>
        <item x="823"/>
        <item x="824"/>
        <item x="826"/>
        <item x="828"/>
        <item x="830"/>
        <item x="834"/>
        <item x="835"/>
        <item x="836"/>
        <item x="837"/>
        <item x="839"/>
        <item x="840"/>
        <item x="841"/>
        <item x="842"/>
        <item x="843"/>
        <item x="844"/>
        <item x="849"/>
        <item x="850"/>
        <item x="852"/>
        <item x="853"/>
        <item x="854"/>
        <item x="855"/>
        <item x="857"/>
        <item x="858"/>
        <item x="860"/>
        <item x="863"/>
        <item x="864"/>
        <item x="865"/>
        <item x="867"/>
        <item x="868"/>
        <item x="869"/>
        <item x="870"/>
        <item x="872"/>
        <item x="876"/>
        <item x="877"/>
        <item x="880"/>
        <item x="882"/>
        <item x="884"/>
        <item x="888"/>
        <item x="889"/>
        <item x="892"/>
        <item x="893"/>
        <item x="894"/>
        <item x="895"/>
        <item x="896"/>
        <item x="897"/>
        <item x="898"/>
        <item x="900"/>
        <item x="903"/>
        <item x="905"/>
        <item x="906"/>
        <item x="909"/>
        <item x="910"/>
        <item x="911"/>
        <item x="912"/>
        <item x="913"/>
        <item x="914"/>
        <item x="915"/>
        <item x="918"/>
        <item x="919"/>
        <item x="920"/>
        <item x="922"/>
        <item x="923"/>
        <item x="927"/>
        <item x="928"/>
        <item x="930"/>
        <item x="931"/>
        <item x="932"/>
        <item x="933"/>
        <item x="934"/>
        <item x="937"/>
        <item x="938"/>
        <item x="939"/>
        <item x="940"/>
        <item x="941"/>
        <item x="942"/>
        <item x="943"/>
        <item x="944"/>
        <item x="945"/>
        <item x="946"/>
        <item x="948"/>
        <item x="949"/>
        <item x="951"/>
        <item x="952"/>
        <item x="953"/>
        <item x="954"/>
        <item x="955"/>
        <item x="956"/>
        <item x="958"/>
        <item x="959"/>
        <item x="960"/>
        <item x="961"/>
        <item x="962"/>
        <item x="963"/>
        <item x="964"/>
        <item x="965"/>
        <item x="966"/>
        <item x="968"/>
        <item x="971"/>
        <item x="972"/>
        <item x="973"/>
        <item x="974"/>
        <item x="976"/>
        <item x="977"/>
        <item x="980"/>
        <item x="981"/>
        <item x="982"/>
        <item x="983"/>
        <item x="985"/>
        <item x="988"/>
        <item x="989"/>
        <item x="990"/>
        <item x="991"/>
        <item x="994"/>
        <item x="996"/>
        <item x="997"/>
        <item x="998"/>
        <item x="999"/>
        <item x="1000"/>
        <item x="1001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5"/>
        <item x="1016"/>
        <item x="1018"/>
        <item x="1019"/>
        <item x="1020"/>
        <item x="1021"/>
        <item x="102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7"/>
        <item x="1038"/>
        <item x="1041"/>
        <item x="1042"/>
        <item x="1043"/>
        <item x="1044"/>
        <item x="1046"/>
        <item x="1047"/>
        <item x="1048"/>
        <item x="1049"/>
        <item x="1050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6"/>
        <item x="1087"/>
        <item x="1088"/>
        <item x="1089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5"/>
        <item x="1106"/>
        <item x="1107"/>
        <item x="1108"/>
        <item x="1109"/>
        <item x="1110"/>
        <item x="1113"/>
        <item x="1114"/>
        <item x="1116"/>
        <item x="1117"/>
        <item x="1118"/>
        <item x="1119"/>
        <item x="1120"/>
        <item x="1121"/>
        <item x="1122"/>
        <item x="1125"/>
        <item x="1126"/>
        <item x="1127"/>
        <item x="1129"/>
        <item x="1130"/>
        <item x="1131"/>
        <item x="1132"/>
        <item x="1133"/>
        <item x="1134"/>
        <item x="1135"/>
        <item x="1136"/>
        <item x="1137"/>
        <item x="1138"/>
        <item x="1140"/>
        <item x="1141"/>
        <item x="1142"/>
        <item x="1143"/>
        <item x="1144"/>
        <item x="1145"/>
        <item x="1147"/>
        <item x="1149"/>
        <item x="1150"/>
        <item x="1151"/>
        <item x="1152"/>
        <item x="1153"/>
        <item x="1154"/>
        <item x="1155"/>
        <item x="1157"/>
        <item x="1158"/>
        <item x="1159"/>
        <item x="1160"/>
        <item x="1161"/>
        <item x="1162"/>
        <item x="1163"/>
        <item x="1165"/>
        <item x="1166"/>
        <item x="1167"/>
        <item x="1169"/>
        <item x="1170"/>
        <item x="1171"/>
        <item x="1172"/>
        <item x="1174"/>
        <item x="1175"/>
        <item x="1177"/>
        <item x="1178"/>
        <item x="1179"/>
        <item x="1180"/>
        <item x="1181"/>
        <item x="1182"/>
        <item x="1184"/>
        <item x="1185"/>
        <item x="1186"/>
        <item x="1187"/>
        <item x="1189"/>
        <item x="1190"/>
        <item x="1191"/>
        <item x="1192"/>
        <item x="1195"/>
        <item x="1196"/>
        <item x="1197"/>
        <item x="1198"/>
        <item x="1201"/>
        <item x="1202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7"/>
        <item x="1218"/>
        <item x="1219"/>
        <item x="1220"/>
        <item x="1222"/>
        <item x="1223"/>
        <item x="1224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61"/>
        <item x="1262"/>
        <item x="1263"/>
        <item x="1264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3"/>
        <item x="1304"/>
        <item x="1305"/>
        <item x="1306"/>
        <item x="1307"/>
        <item x="1308"/>
        <item x="1309"/>
        <item x="1310"/>
        <item x="1311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6"/>
        <item x="1327"/>
        <item x="1328"/>
        <item x="1329"/>
        <item x="1330"/>
        <item x="1331"/>
        <item x="1332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3"/>
        <item x="1354"/>
        <item x="1356"/>
        <item x="1358"/>
        <item x="1359"/>
        <item x="1360"/>
        <item x="1361"/>
        <item x="1364"/>
        <item x="1365"/>
        <item x="1366"/>
        <item x="1367"/>
        <item x="1368"/>
        <item x="1369"/>
        <item x="1375"/>
        <item x="1376"/>
        <item x="1377"/>
        <item x="1378"/>
        <item x="1379"/>
        <item x="1380"/>
        <item x="1381"/>
        <item x="1382"/>
        <item x="1383"/>
        <item x="1385"/>
        <item x="1386"/>
        <item x="1387"/>
        <item x="1388"/>
        <item x="1389"/>
        <item x="1390"/>
        <item x="1392"/>
        <item x="1394"/>
        <item x="1395"/>
        <item x="1396"/>
        <item x="1398"/>
        <item x="1399"/>
        <item x="1400"/>
        <item x="1401"/>
        <item x="1402"/>
        <item x="1404"/>
        <item x="1406"/>
        <item x="1407"/>
        <item x="1408"/>
        <item x="1411"/>
        <item x="1412"/>
        <item x="1413"/>
        <item x="1414"/>
        <item x="1415"/>
        <item x="1416"/>
        <item x="1417"/>
        <item x="1418"/>
        <item x="1420"/>
        <item x="1422"/>
        <item x="1423"/>
        <item x="1425"/>
        <item x="1426"/>
        <item x="1428"/>
        <item x="1429"/>
        <item x="1431"/>
        <item x="1432"/>
        <item x="1433"/>
        <item x="1438"/>
        <item x="1439"/>
        <item x="1440"/>
        <item x="1441"/>
        <item x="1442"/>
        <item x="1443"/>
        <item x="1445"/>
        <item x="1448"/>
        <item x="1449"/>
        <item x="1450"/>
        <item x="1451"/>
        <item x="1452"/>
        <item x="1453"/>
        <item x="1454"/>
        <item x="1455"/>
        <item x="1458"/>
        <item x="1459"/>
        <item x="1460"/>
        <item x="1461"/>
        <item x="1463"/>
        <item x="1465"/>
        <item x="1466"/>
        <item x="1470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90"/>
        <item x="1491"/>
        <item x="1493"/>
        <item x="1494"/>
        <item x="1495"/>
        <item x="1498"/>
        <item x="1500"/>
        <item x="1501"/>
        <item x="1503"/>
        <item x="1504"/>
        <item x="1505"/>
        <item x="1506"/>
        <item x="1508"/>
        <item x="1509"/>
        <item x="1510"/>
        <item x="1512"/>
        <item x="1513"/>
        <item x="1514"/>
        <item x="1517"/>
        <item x="1518"/>
        <item x="1519"/>
        <item x="1520"/>
        <item x="1521"/>
        <item x="1522"/>
        <item x="1523"/>
        <item x="1526"/>
        <item x="1527"/>
        <item x="1529"/>
        <item x="1531"/>
        <item x="1533"/>
        <item x="1535"/>
        <item x="1536"/>
        <item x="1538"/>
        <item x="1540"/>
        <item x="1541"/>
        <item x="1542"/>
        <item x="1543"/>
        <item x="1544"/>
        <item x="1545"/>
        <item x="1546"/>
        <item x="1548"/>
        <item x="1549"/>
        <item x="1550"/>
        <item x="1551"/>
        <item x="1553"/>
        <item x="1554"/>
        <item x="1555"/>
        <item x="1556"/>
        <item x="1557"/>
        <item x="1558"/>
        <item x="1559"/>
        <item x="1561"/>
        <item x="1564"/>
        <item x="1565"/>
        <item x="1566"/>
        <item x="1567"/>
        <item x="1568"/>
        <item x="1569"/>
        <item x="1570"/>
        <item x="1571"/>
        <item x="1573"/>
        <item x="1575"/>
        <item x="1577"/>
        <item x="1579"/>
        <item x="1581"/>
        <item x="1582"/>
        <item x="1585"/>
        <item x="1587"/>
        <item x="1588"/>
        <item x="1589"/>
        <item x="1590"/>
        <item x="1591"/>
        <item x="1592"/>
        <item x="1593"/>
        <item x="1596"/>
        <item x="1597"/>
        <item x="1598"/>
        <item x="1599"/>
        <item x="1601"/>
        <item x="1603"/>
        <item x="1604"/>
        <item x="1607"/>
        <item x="1608"/>
        <item x="1609"/>
        <item x="1610"/>
        <item x="1613"/>
        <item x="1614"/>
        <item x="1616"/>
        <item x="1617"/>
        <item x="1618"/>
        <item x="1620"/>
        <item x="1621"/>
        <item x="1622"/>
        <item x="1623"/>
        <item x="1624"/>
        <item x="1626"/>
        <item x="1627"/>
        <item x="1629"/>
        <item x="1630"/>
        <item x="1631"/>
        <item x="1632"/>
        <item x="1633"/>
        <item x="1635"/>
        <item x="1636"/>
        <item x="1637"/>
        <item x="1638"/>
        <item x="1639"/>
        <item x="1640"/>
        <item x="1641"/>
        <item x="1642"/>
        <item x="1644"/>
        <item x="1645"/>
        <item x="1646"/>
        <item x="1648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2"/>
        <item x="1663"/>
        <item x="1665"/>
        <item x="1667"/>
        <item x="1668"/>
        <item x="1670"/>
        <item x="1671"/>
        <item x="1672"/>
        <item x="1673"/>
        <item x="1674"/>
        <item x="1675"/>
        <item x="1676"/>
        <item x="1677"/>
        <item x="1678"/>
        <item x="1679"/>
        <item x="1683"/>
        <item x="1684"/>
        <item x="1685"/>
        <item x="1686"/>
        <item x="1687"/>
        <item x="1688"/>
        <item x="1689"/>
        <item x="1690"/>
        <item x="1694"/>
        <item x="1695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2"/>
        <item x="1713"/>
        <item x="1715"/>
        <item x="1718"/>
        <item x="1719"/>
        <item x="1720"/>
        <item x="1721"/>
        <item x="1722"/>
        <item x="1723"/>
        <item x="1726"/>
        <item x="1727"/>
        <item x="1728"/>
        <item x="1729"/>
        <item x="1730"/>
        <item x="1731"/>
        <item x="1732"/>
        <item x="1734"/>
        <item x="1735"/>
        <item x="1736"/>
        <item x="1737"/>
        <item x="1739"/>
        <item x="1740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3"/>
        <item x="1774"/>
        <item x="1775"/>
        <item x="1776"/>
        <item x="1777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1"/>
        <item x="1792"/>
        <item x="1793"/>
        <item x="1794"/>
        <item x="1796"/>
        <item x="1797"/>
        <item x="1798"/>
        <item x="1799"/>
        <item x="1800"/>
        <item x="1801"/>
        <item x="1803"/>
        <item x="1804"/>
        <item x="1806"/>
        <item x="1807"/>
        <item x="1808"/>
        <item x="1810"/>
        <item x="1811"/>
        <item x="1812"/>
        <item x="1813"/>
        <item x="1814"/>
        <item x="1815"/>
        <item x="1817"/>
        <item x="1818"/>
        <item x="1820"/>
        <item x="1821"/>
        <item x="1822"/>
        <item x="1823"/>
        <item x="1824"/>
        <item x="1825"/>
        <item x="1826"/>
        <item x="1828"/>
        <item x="1829"/>
        <item x="1831"/>
        <item x="1832"/>
        <item x="1834"/>
        <item x="1835"/>
        <item x="1836"/>
        <item x="1837"/>
        <item x="1838"/>
        <item x="1841"/>
        <item x="1842"/>
        <item x="1843"/>
        <item x="1844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8"/>
        <item x="1889"/>
        <item x="1890"/>
        <item x="1891"/>
        <item x="1893"/>
        <item x="1894"/>
        <item x="1895"/>
        <item x="1896"/>
        <item x="1898"/>
        <item x="1899"/>
        <item x="1900"/>
        <item x="1901"/>
        <item x="1904"/>
        <item x="1905"/>
        <item x="1906"/>
        <item x="1907"/>
        <item x="1908"/>
        <item x="1910"/>
        <item x="1911"/>
        <item x="1912"/>
        <item x="1913"/>
        <item x="1914"/>
        <item x="1915"/>
        <item x="1916"/>
        <item x="1917"/>
        <item x="1919"/>
        <item x="1920"/>
        <item x="1921"/>
        <item x="1923"/>
        <item x="1924"/>
        <item x="1925"/>
        <item x="1926"/>
        <item x="1928"/>
        <item x="1929"/>
        <item x="1931"/>
        <item x="1932"/>
        <item x="1933"/>
        <item x="1934"/>
        <item x="1935"/>
        <item x="1936"/>
        <item x="1938"/>
        <item x="1939"/>
        <item x="1940"/>
        <item x="1941"/>
        <item x="1942"/>
        <item x="1943"/>
        <item x="1944"/>
        <item x="1945"/>
        <item x="1947"/>
        <item x="1950"/>
        <item x="1951"/>
        <item x="1952"/>
        <item x="1953"/>
        <item x="1954"/>
        <item x="1955"/>
        <item x="1956"/>
        <item x="1957"/>
        <item x="1958"/>
        <item x="1959"/>
        <item x="1961"/>
        <item x="1962"/>
        <item x="1963"/>
        <item x="1964"/>
        <item x="1966"/>
        <item x="1967"/>
        <item x="1968"/>
        <item x="1969"/>
        <item x="1970"/>
        <item x="1971"/>
        <item x="1972"/>
        <item x="1974"/>
        <item x="1975"/>
        <item x="1976"/>
        <item x="1978"/>
        <item x="1979"/>
        <item x="1980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0"/>
        <item x="2001"/>
        <item x="2002"/>
        <item x="2006"/>
        <item x="2009"/>
        <item x="2013"/>
        <item x="2014"/>
        <item x="2016"/>
        <item x="2017"/>
        <item x="2019"/>
        <item x="2020"/>
        <item x="2021"/>
        <item x="2022"/>
        <item x="2024"/>
        <item x="2025"/>
        <item x="2026"/>
        <item x="2027"/>
        <item x="2028"/>
        <item x="2029"/>
        <item x="2030"/>
        <item x="2031"/>
        <item x="2032"/>
        <item x="2034"/>
        <item x="2036"/>
        <item x="2037"/>
        <item x="2039"/>
        <item x="2040"/>
        <item x="2042"/>
        <item x="2044"/>
        <item x="2045"/>
        <item x="2046"/>
        <item x="2048"/>
        <item x="2049"/>
        <item x="2050"/>
        <item x="2053"/>
        <item x="2054"/>
        <item x="2056"/>
        <item x="2059"/>
        <item x="2060"/>
        <item x="2063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t="default"/>
      </items>
    </pivotField>
    <pivotField compact="0" outline="0" subtotalTop="0" numFmtId="10" showAll="0">
      <items count="752">
        <item x="307"/>
        <item x="124"/>
        <item x="70"/>
        <item x="160"/>
        <item x="244"/>
        <item x="27"/>
        <item x="239"/>
        <item x="53"/>
        <item x="107"/>
        <item x="76"/>
        <item x="347"/>
        <item x="249"/>
        <item x="60"/>
        <item x="526"/>
        <item x="194"/>
        <item x="380"/>
        <item x="226"/>
        <item x="425"/>
        <item x="134"/>
        <item x="366"/>
        <item x="38"/>
        <item x="490"/>
        <item x="613"/>
        <item x="201"/>
        <item x="416"/>
        <item x="497"/>
        <item x="93"/>
        <item x="458"/>
        <item x="267"/>
        <item x="645"/>
        <item x="202"/>
        <item x="316"/>
        <item x="423"/>
        <item x="109"/>
        <item x="275"/>
        <item x="138"/>
        <item x="129"/>
        <item x="154"/>
        <item x="231"/>
        <item x="242"/>
        <item x="111"/>
        <item x="424"/>
        <item x="503"/>
        <item x="511"/>
        <item x="306"/>
        <item x="162"/>
        <item x="669"/>
        <item x="627"/>
        <item x="434"/>
        <item x="105"/>
        <item x="65"/>
        <item x="146"/>
        <item x="142"/>
        <item x="405"/>
        <item x="391"/>
        <item x="175"/>
        <item x="221"/>
        <item x="115"/>
        <item x="274"/>
        <item x="86"/>
        <item x="211"/>
        <item x="59"/>
        <item x="150"/>
        <item x="254"/>
        <item x="225"/>
        <item x="277"/>
        <item x="435"/>
        <item x="401"/>
        <item x="750"/>
        <item x="314"/>
        <item x="69"/>
        <item x="680"/>
        <item x="95"/>
        <item x="271"/>
        <item x="198"/>
        <item x="203"/>
        <item x="422"/>
        <item x="658"/>
        <item x="64"/>
        <item x="292"/>
        <item x="371"/>
        <item x="589"/>
        <item x="730"/>
        <item x="88"/>
        <item x="58"/>
        <item x="255"/>
        <item x="591"/>
        <item x="344"/>
        <item x="165"/>
        <item x="697"/>
        <item x="157"/>
        <item x="183"/>
        <item x="33"/>
        <item x="634"/>
        <item x="516"/>
        <item x="708"/>
        <item x="329"/>
        <item x="393"/>
        <item x="289"/>
        <item x="608"/>
        <item x="430"/>
        <item x="558"/>
        <item x="639"/>
        <item x="421"/>
        <item x="18"/>
        <item x="67"/>
        <item x="499"/>
        <item x="523"/>
        <item x="399"/>
        <item x="385"/>
        <item x="168"/>
        <item x="335"/>
        <item x="68"/>
        <item x="437"/>
        <item x="80"/>
        <item x="3"/>
        <item x="10"/>
        <item x="89"/>
        <item x="125"/>
        <item x="74"/>
        <item x="268"/>
        <item x="605"/>
        <item x="290"/>
        <item x="377"/>
        <item x="287"/>
        <item x="73"/>
        <item x="301"/>
        <item x="159"/>
        <item x="140"/>
        <item x="300"/>
        <item x="103"/>
        <item x="407"/>
        <item x="372"/>
        <item x="550"/>
        <item x="361"/>
        <item x="131"/>
        <item x="514"/>
        <item x="190"/>
        <item x="200"/>
        <item x="174"/>
        <item x="193"/>
        <item x="153"/>
        <item x="408"/>
        <item x="494"/>
        <item x="340"/>
        <item x="643"/>
        <item x="375"/>
        <item x="473"/>
        <item x="488"/>
        <item x="118"/>
        <item x="286"/>
        <item x="144"/>
        <item x="123"/>
        <item x="47"/>
        <item x="79"/>
        <item x="360"/>
        <item x="28"/>
        <item x="99"/>
        <item x="189"/>
        <item x="126"/>
        <item x="166"/>
        <item x="279"/>
        <item x="587"/>
        <item x="567"/>
        <item x="397"/>
        <item x="100"/>
        <item x="148"/>
        <item x="647"/>
        <item x="196"/>
        <item x="16"/>
        <item x="403"/>
        <item x="61"/>
        <item x="302"/>
        <item x="404"/>
        <item x="299"/>
        <item x="485"/>
        <item x="296"/>
        <item x="346"/>
        <item x="77"/>
        <item x="539"/>
        <item x="487"/>
        <item x="247"/>
        <item x="251"/>
        <item x="63"/>
        <item x="298"/>
        <item x="155"/>
        <item x="471"/>
        <item x="575"/>
        <item x="285"/>
        <item x="614"/>
        <item x="256"/>
        <item x="137"/>
        <item x="379"/>
        <item x="48"/>
        <item x="569"/>
        <item x="479"/>
        <item x="34"/>
        <item x="106"/>
        <item x="630"/>
        <item x="35"/>
        <item x="218"/>
        <item x="466"/>
        <item x="208"/>
        <item x="195"/>
        <item x="705"/>
        <item x="308"/>
        <item x="156"/>
        <item x="185"/>
        <item x="104"/>
        <item x="464"/>
        <item x="224"/>
        <item x="172"/>
        <item x="270"/>
        <item x="81"/>
        <item x="596"/>
        <item x="87"/>
        <item x="263"/>
        <item x="112"/>
        <item x="120"/>
        <item x="317"/>
        <item x="84"/>
        <item x="553"/>
        <item x="36"/>
        <item x="525"/>
        <item x="179"/>
        <item x="188"/>
        <item x="653"/>
        <item x="733"/>
        <item x="345"/>
        <item x="39"/>
        <item x="233"/>
        <item x="50"/>
        <item x="632"/>
        <item x="572"/>
        <item x="533"/>
        <item x="413"/>
        <item x="731"/>
        <item x="446"/>
        <item x="232"/>
        <item x="75"/>
        <item x="629"/>
        <item x="234"/>
        <item x="651"/>
        <item x="182"/>
        <item x="187"/>
        <item x="637"/>
        <item x="508"/>
        <item x="209"/>
        <item x="318"/>
        <item x="223"/>
        <item x="283"/>
        <item x="41"/>
        <item x="180"/>
        <item x="227"/>
        <item x="29"/>
        <item x="6"/>
        <item x="273"/>
        <item x="32"/>
        <item x="381"/>
        <item x="510"/>
        <item x="191"/>
        <item x="110"/>
        <item x="23"/>
        <item x="522"/>
        <item x="241"/>
        <item x="90"/>
        <item x="390"/>
        <item x="291"/>
        <item x="30"/>
        <item x="398"/>
        <item x="548"/>
        <item x="566"/>
        <item x="45"/>
        <item x="336"/>
        <item x="46"/>
        <item x="501"/>
        <item x="265"/>
        <item x="559"/>
        <item x="438"/>
        <item x="426"/>
        <item x="537"/>
        <item x="197"/>
        <item x="52"/>
        <item x="373"/>
        <item x="282"/>
        <item x="56"/>
        <item x="25"/>
        <item x="141"/>
        <item x="192"/>
        <item x="116"/>
        <item x="532"/>
        <item x="668"/>
        <item x="177"/>
        <item x="321"/>
        <item x="370"/>
        <item x="356"/>
        <item x="571"/>
        <item x="26"/>
        <item x="406"/>
        <item x="310"/>
        <item x="374"/>
        <item x="568"/>
        <item x="152"/>
        <item x="37"/>
        <item x="455"/>
        <item x="20"/>
        <item x="217"/>
        <item x="333"/>
        <item x="258"/>
        <item x="358"/>
        <item x="460"/>
        <item x="500"/>
        <item x="230"/>
        <item x="204"/>
        <item x="128"/>
        <item x="133"/>
        <item x="163"/>
        <item x="147"/>
        <item x="31"/>
        <item x="246"/>
        <item x="205"/>
        <item x="264"/>
        <item x="43"/>
        <item x="327"/>
        <item x="328"/>
        <item x="280"/>
        <item x="238"/>
        <item x="453"/>
        <item x="480"/>
        <item x="579"/>
        <item x="220"/>
        <item x="178"/>
        <item x="186"/>
        <item x="495"/>
        <item x="337"/>
        <item x="367"/>
        <item x="240"/>
        <item x="243"/>
        <item x="169"/>
        <item x="543"/>
        <item x="351"/>
        <item x="554"/>
        <item x="222"/>
        <item x="213"/>
        <item x="419"/>
        <item x="136"/>
        <item x="389"/>
        <item x="343"/>
        <item x="540"/>
        <item x="578"/>
        <item x="633"/>
        <item x="42"/>
        <item x="184"/>
        <item x="521"/>
        <item x="386"/>
        <item x="145"/>
        <item x="531"/>
        <item x="444"/>
        <item x="228"/>
        <item x="332"/>
        <item x="173"/>
        <item x="315"/>
        <item x="664"/>
        <item x="687"/>
        <item x="395"/>
        <item x="442"/>
        <item x="199"/>
        <item x="352"/>
        <item x="478"/>
        <item x="219"/>
        <item x="250"/>
        <item x="443"/>
        <item x="214"/>
        <item x="164"/>
        <item x="555"/>
        <item x="135"/>
        <item x="72"/>
        <item x="305"/>
        <item x="334"/>
        <item x="331"/>
        <item x="467"/>
        <item x="266"/>
        <item x="102"/>
        <item x="269"/>
        <item x="341"/>
        <item x="151"/>
        <item x="542"/>
        <item x="451"/>
        <item x="362"/>
        <item x="66"/>
        <item x="726"/>
        <item x="259"/>
        <item x="583"/>
        <item x="457"/>
        <item x="409"/>
        <item x="121"/>
        <item x="622"/>
        <item x="295"/>
        <item x="229"/>
        <item x="245"/>
        <item x="584"/>
        <item x="278"/>
        <item x="319"/>
        <item x="261"/>
        <item x="257"/>
        <item x="520"/>
        <item x="410"/>
        <item x="357"/>
        <item x="573"/>
        <item x="237"/>
        <item x="215"/>
        <item x="320"/>
        <item x="551"/>
        <item x="509"/>
        <item x="108"/>
        <item x="475"/>
        <item x="206"/>
        <item x="625"/>
        <item x="288"/>
        <item x="338"/>
        <item x="326"/>
        <item x="623"/>
        <item x="92"/>
        <item x="119"/>
        <item x="690"/>
        <item x="709"/>
        <item x="576"/>
        <item x="78"/>
        <item x="248"/>
        <item x="529"/>
        <item x="396"/>
        <item x="4"/>
        <item x="481"/>
        <item x="139"/>
        <item x="96"/>
        <item x="8"/>
        <item x="429"/>
        <item x="83"/>
        <item x="55"/>
        <item x="574"/>
        <item x="324"/>
        <item x="158"/>
        <item x="541"/>
        <item x="530"/>
        <item x="12"/>
        <item x="368"/>
        <item x="181"/>
        <item x="85"/>
        <item x="598"/>
        <item x="378"/>
        <item x="616"/>
        <item x="149"/>
        <item x="656"/>
        <item x="686"/>
        <item x="325"/>
        <item x="91"/>
        <item x="470"/>
        <item x="57"/>
        <item x="724"/>
        <item x="433"/>
        <item x="113"/>
        <item x="171"/>
        <item x="674"/>
        <item x="420"/>
        <item x="536"/>
        <item x="585"/>
        <item x="54"/>
        <item x="563"/>
        <item x="534"/>
        <item x="44"/>
        <item x="304"/>
        <item x="535"/>
        <item x="127"/>
        <item x="411"/>
        <item x="354"/>
        <item x="659"/>
        <item x="727"/>
        <item x="2"/>
        <item x="661"/>
        <item x="207"/>
        <item x="210"/>
        <item x="62"/>
        <item x="51"/>
        <item x="599"/>
        <item x="132"/>
        <item x="14"/>
        <item x="383"/>
        <item x="527"/>
        <item x="94"/>
        <item x="552"/>
        <item x="359"/>
        <item x="716"/>
        <item x="556"/>
        <item x="355"/>
        <item x="365"/>
        <item x="117"/>
        <item x="691"/>
        <item x="235"/>
        <item x="641"/>
        <item x="528"/>
        <item x="101"/>
        <item x="452"/>
        <item x="611"/>
        <item x="590"/>
        <item x="253"/>
        <item x="565"/>
        <item x="311"/>
        <item x="544"/>
        <item x="582"/>
        <item x="694"/>
        <item x="432"/>
        <item x="0"/>
        <item x="1"/>
        <item x="5"/>
        <item x="7"/>
        <item x="9"/>
        <item x="11"/>
        <item x="13"/>
        <item x="15"/>
        <item x="17"/>
        <item x="19"/>
        <item x="21"/>
        <item x="22"/>
        <item x="24"/>
        <item x="40"/>
        <item x="49"/>
        <item x="71"/>
        <item x="82"/>
        <item x="97"/>
        <item x="98"/>
        <item x="114"/>
        <item x="122"/>
        <item x="130"/>
        <item x="143"/>
        <item x="161"/>
        <item x="167"/>
        <item x="170"/>
        <item x="176"/>
        <item x="212"/>
        <item x="216"/>
        <item x="236"/>
        <item x="252"/>
        <item x="260"/>
        <item x="262"/>
        <item x="272"/>
        <item x="276"/>
        <item x="281"/>
        <item x="284"/>
        <item x="293"/>
        <item x="294"/>
        <item x="297"/>
        <item x="303"/>
        <item x="309"/>
        <item x="312"/>
        <item x="313"/>
        <item x="322"/>
        <item x="323"/>
        <item x="330"/>
        <item x="339"/>
        <item x="342"/>
        <item x="348"/>
        <item x="349"/>
        <item x="350"/>
        <item x="353"/>
        <item x="363"/>
        <item x="364"/>
        <item x="369"/>
        <item x="376"/>
        <item x="382"/>
        <item x="384"/>
        <item x="387"/>
        <item x="388"/>
        <item x="392"/>
        <item x="394"/>
        <item x="400"/>
        <item x="402"/>
        <item x="412"/>
        <item x="414"/>
        <item x="415"/>
        <item x="417"/>
        <item x="418"/>
        <item x="427"/>
        <item x="428"/>
        <item x="431"/>
        <item x="436"/>
        <item x="439"/>
        <item x="440"/>
        <item x="441"/>
        <item x="445"/>
        <item x="447"/>
        <item x="448"/>
        <item x="449"/>
        <item x="450"/>
        <item x="454"/>
        <item x="456"/>
        <item x="459"/>
        <item x="461"/>
        <item x="462"/>
        <item x="463"/>
        <item x="465"/>
        <item x="468"/>
        <item x="469"/>
        <item x="472"/>
        <item x="474"/>
        <item x="476"/>
        <item x="477"/>
        <item x="482"/>
        <item x="483"/>
        <item x="484"/>
        <item x="486"/>
        <item x="489"/>
        <item x="491"/>
        <item x="492"/>
        <item x="493"/>
        <item x="496"/>
        <item x="498"/>
        <item x="502"/>
        <item x="504"/>
        <item x="505"/>
        <item x="506"/>
        <item x="507"/>
        <item x="512"/>
        <item x="513"/>
        <item x="515"/>
        <item x="517"/>
        <item x="518"/>
        <item x="519"/>
        <item x="524"/>
        <item x="538"/>
        <item x="545"/>
        <item x="546"/>
        <item x="547"/>
        <item x="549"/>
        <item x="557"/>
        <item x="560"/>
        <item x="561"/>
        <item x="562"/>
        <item x="564"/>
        <item x="570"/>
        <item x="577"/>
        <item x="580"/>
        <item x="581"/>
        <item x="586"/>
        <item x="588"/>
        <item x="592"/>
        <item x="593"/>
        <item x="594"/>
        <item x="595"/>
        <item x="597"/>
        <item x="600"/>
        <item x="601"/>
        <item x="602"/>
        <item x="603"/>
        <item x="604"/>
        <item x="606"/>
        <item x="607"/>
        <item x="609"/>
        <item x="610"/>
        <item x="612"/>
        <item x="615"/>
        <item x="617"/>
        <item x="618"/>
        <item x="619"/>
        <item x="620"/>
        <item x="621"/>
        <item x="624"/>
        <item x="626"/>
        <item x="628"/>
        <item x="631"/>
        <item x="635"/>
        <item x="636"/>
        <item x="638"/>
        <item x="640"/>
        <item x="642"/>
        <item x="644"/>
        <item x="646"/>
        <item x="648"/>
        <item x="649"/>
        <item x="650"/>
        <item x="652"/>
        <item x="654"/>
        <item x="655"/>
        <item x="657"/>
        <item x="660"/>
        <item x="662"/>
        <item x="663"/>
        <item x="665"/>
        <item x="666"/>
        <item x="667"/>
        <item x="670"/>
        <item x="671"/>
        <item x="672"/>
        <item x="673"/>
        <item x="675"/>
        <item x="676"/>
        <item x="677"/>
        <item x="678"/>
        <item x="679"/>
        <item x="681"/>
        <item x="682"/>
        <item x="683"/>
        <item x="684"/>
        <item x="685"/>
        <item x="688"/>
        <item x="689"/>
        <item x="692"/>
        <item x="693"/>
        <item x="695"/>
        <item x="696"/>
        <item x="698"/>
        <item x="699"/>
        <item x="700"/>
        <item x="701"/>
        <item x="702"/>
        <item x="703"/>
        <item x="704"/>
        <item x="706"/>
        <item x="707"/>
        <item x="710"/>
        <item x="711"/>
        <item x="712"/>
        <item x="713"/>
        <item x="714"/>
        <item x="715"/>
        <item x="717"/>
        <item x="718"/>
        <item x="719"/>
        <item x="720"/>
        <item x="721"/>
        <item x="722"/>
        <item x="723"/>
        <item x="725"/>
        <item x="728"/>
        <item x="729"/>
        <item x="732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t="default"/>
      </items>
    </pivotField>
    <pivotField compact="0" outline="0" subtotalTop="0" showAll="0">
      <items count="158">
        <item x="67"/>
        <item x="88"/>
        <item x="58"/>
        <item x="69"/>
        <item x="61"/>
        <item x="79"/>
        <item x="46"/>
        <item x="82"/>
        <item x="26"/>
        <item x="64"/>
        <item x="54"/>
        <item x="24"/>
        <item x="78"/>
        <item x="74"/>
        <item x="81"/>
        <item x="52"/>
        <item x="57"/>
        <item x="59"/>
        <item x="33"/>
        <item x="35"/>
        <item x="51"/>
        <item x="63"/>
        <item x="39"/>
        <item x="77"/>
        <item x="87"/>
        <item x="91"/>
        <item x="68"/>
        <item x="38"/>
        <item x="133"/>
        <item x="101"/>
        <item x="25"/>
        <item x="86"/>
        <item x="30"/>
        <item x="90"/>
        <item x="28"/>
        <item x="93"/>
        <item x="18"/>
        <item x="27"/>
        <item x="47"/>
        <item x="48"/>
        <item x="2"/>
        <item x="128"/>
        <item x="10"/>
        <item x="135"/>
        <item x="13"/>
        <item x="53"/>
        <item x="65"/>
        <item x="4"/>
        <item x="156"/>
        <item x="55"/>
        <item x="3"/>
        <item x="31"/>
        <item x="19"/>
        <item x="16"/>
        <item x="11"/>
        <item x="49"/>
        <item x="5"/>
        <item x="20"/>
        <item x="45"/>
        <item x="40"/>
        <item x="22"/>
        <item x="23"/>
        <item x="76"/>
        <item x="89"/>
        <item x="83"/>
        <item x="17"/>
        <item x="34"/>
        <item x="50"/>
        <item x="32"/>
        <item x="0"/>
        <item x="56"/>
        <item x="62"/>
        <item x="21"/>
        <item x="15"/>
        <item x="36"/>
        <item x="70"/>
        <item x="92"/>
        <item x="73"/>
        <item x="138"/>
        <item x="60"/>
        <item x="85"/>
        <item x="29"/>
        <item x="41"/>
        <item x="72"/>
        <item x="80"/>
        <item x="75"/>
        <item x="12"/>
        <item x="44"/>
        <item x="107"/>
        <item x="43"/>
        <item x="100"/>
        <item x="103"/>
        <item x="71"/>
        <item x="42"/>
        <item x="99"/>
        <item x="121"/>
        <item x="98"/>
        <item x="115"/>
        <item x="84"/>
        <item x="37"/>
        <item x="66"/>
        <item x="111"/>
        <item x="110"/>
        <item x="6"/>
        <item x="130"/>
        <item x="124"/>
        <item x="137"/>
        <item x="14"/>
        <item x="9"/>
        <item x="8"/>
        <item x="7"/>
        <item x="113"/>
        <item x="112"/>
        <item x="1"/>
        <item x="116"/>
        <item x="97"/>
        <item x="127"/>
        <item x="118"/>
        <item x="136"/>
        <item x="106"/>
        <item x="104"/>
        <item x="119"/>
        <item x="125"/>
        <item x="109"/>
        <item x="95"/>
        <item x="96"/>
        <item x="102"/>
        <item x="131"/>
        <item x="94"/>
        <item x="105"/>
        <item x="108"/>
        <item x="114"/>
        <item x="117"/>
        <item x="120"/>
        <item x="122"/>
        <item x="123"/>
        <item x="126"/>
        <item x="129"/>
        <item x="132"/>
        <item x="134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outline="0" subtotalTop="0" showAll="0">
      <items count="2110">
        <item x="1663"/>
        <item x="734"/>
        <item x="437"/>
        <item x="229"/>
        <item x="847"/>
        <item x="687"/>
        <item x="379"/>
        <item x="653"/>
        <item x="214"/>
        <item x="680"/>
        <item x="209"/>
        <item x="1245"/>
        <item x="1220"/>
        <item x="1399"/>
        <item x="1383"/>
        <item x="470"/>
        <item x="1198"/>
        <item x="646"/>
        <item x="1321"/>
        <item x="761"/>
        <item x="393"/>
        <item x="605"/>
        <item x="744"/>
        <item x="2108"/>
        <item x="410"/>
        <item x="869"/>
        <item x="1052"/>
        <item x="1854"/>
        <item x="1087"/>
        <item x="545"/>
        <item x="6"/>
        <item x="519"/>
        <item x="793"/>
        <item x="1053"/>
        <item x="912"/>
        <item x="1371"/>
        <item x="1568"/>
        <item x="641"/>
        <item x="60"/>
        <item x="1298"/>
        <item x="1165"/>
        <item x="871"/>
        <item x="152"/>
        <item x="1071"/>
        <item x="305"/>
        <item x="1002"/>
        <item x="340"/>
        <item x="539"/>
        <item x="1086"/>
        <item x="716"/>
        <item x="930"/>
        <item x="1338"/>
        <item x="220"/>
        <item x="922"/>
        <item x="834"/>
        <item x="651"/>
        <item x="1525"/>
        <item x="536"/>
        <item x="1452"/>
        <item x="447"/>
        <item x="122"/>
        <item x="839"/>
        <item x="1381"/>
        <item x="576"/>
        <item x="612"/>
        <item x="260"/>
        <item x="547"/>
        <item x="1104"/>
        <item x="693"/>
        <item x="153"/>
        <item x="1268"/>
        <item x="960"/>
        <item x="106"/>
        <item x="1277"/>
        <item x="1218"/>
        <item x="969"/>
        <item x="1708"/>
        <item x="1682"/>
        <item x="1564"/>
        <item x="544"/>
        <item x="50"/>
        <item x="1093"/>
        <item x="668"/>
        <item x="1005"/>
        <item x="1402"/>
        <item x="1056"/>
        <item x="602"/>
        <item x="763"/>
        <item x="1507"/>
        <item x="516"/>
        <item x="1868"/>
        <item x="1205"/>
        <item x="705"/>
        <item x="1067"/>
        <item x="537"/>
        <item x="233"/>
        <item x="154"/>
        <item x="333"/>
        <item x="879"/>
        <item x="40"/>
        <item x="1117"/>
        <item x="940"/>
        <item x="657"/>
        <item x="1404"/>
        <item x="1423"/>
        <item x="1237"/>
        <item x="724"/>
        <item x="68"/>
        <item x="520"/>
        <item x="1129"/>
        <item x="1516"/>
        <item x="689"/>
        <item x="695"/>
        <item x="979"/>
        <item x="1619"/>
        <item x="366"/>
        <item x="167"/>
        <item x="1551"/>
        <item x="686"/>
        <item x="1188"/>
        <item x="90"/>
        <item x="345"/>
        <item x="511"/>
        <item x="977"/>
        <item x="866"/>
        <item x="1724"/>
        <item x="1211"/>
        <item x="684"/>
        <item x="1563"/>
        <item x="1335"/>
        <item x="20"/>
        <item x="1105"/>
        <item x="1306"/>
        <item x="1139"/>
        <item x="47"/>
        <item x="1588"/>
        <item x="125"/>
        <item x="1008"/>
        <item x="634"/>
        <item x="363"/>
        <item x="949"/>
        <item x="1204"/>
        <item x="838"/>
        <item x="176"/>
        <item x="1461"/>
        <item x="1138"/>
        <item x="1741"/>
        <item x="1353"/>
        <item x="1312"/>
        <item x="96"/>
        <item x="1835"/>
        <item x="1062"/>
        <item x="674"/>
        <item x="691"/>
        <item x="359"/>
        <item x="858"/>
        <item x="207"/>
        <item x="809"/>
        <item x="647"/>
        <item x="1477"/>
        <item x="1421"/>
        <item x="638"/>
        <item x="889"/>
        <item x="1687"/>
        <item x="394"/>
        <item x="338"/>
        <item x="1269"/>
        <item x="624"/>
        <item x="18"/>
        <item x="808"/>
        <item x="534"/>
        <item x="877"/>
        <item x="682"/>
        <item x="1578"/>
        <item x="16"/>
        <item x="1807"/>
        <item x="441"/>
        <item x="409"/>
        <item x="1849"/>
        <item x="1059"/>
        <item x="497"/>
        <item x="1089"/>
        <item x="395"/>
        <item x="901"/>
        <item x="1542"/>
        <item x="297"/>
        <item x="715"/>
        <item x="1692"/>
        <item x="727"/>
        <item x="281"/>
        <item x="1482"/>
        <item x="601"/>
        <item x="1670"/>
        <item x="1250"/>
        <item x="294"/>
        <item x="704"/>
        <item x="1107"/>
        <item x="1867"/>
        <item x="456"/>
        <item x="852"/>
        <item x="878"/>
        <item x="833"/>
        <item x="586"/>
        <item x="1111"/>
        <item x="1351"/>
        <item x="1534"/>
        <item x="420"/>
        <item x="816"/>
        <item x="666"/>
        <item x="1395"/>
        <item x="1135"/>
        <item x="717"/>
        <item x="664"/>
        <item x="443"/>
        <item x="58"/>
        <item x="1246"/>
        <item x="1022"/>
        <item x="1442"/>
        <item x="944"/>
        <item x="1543"/>
        <item x="603"/>
        <item x="1889"/>
        <item x="1300"/>
        <item x="180"/>
        <item x="1608"/>
        <item x="1038"/>
        <item x="1"/>
        <item x="37"/>
        <item x="1898"/>
        <item x="600"/>
        <item x="52"/>
        <item x="439"/>
        <item x="1223"/>
        <item x="814"/>
        <item x="69"/>
        <item x="1509"/>
        <item x="1346"/>
        <item x="232"/>
        <item x="1088"/>
        <item x="965"/>
        <item x="127"/>
        <item x="768"/>
        <item x="596"/>
        <item x="1574"/>
        <item x="1226"/>
        <item x="168"/>
        <item x="957"/>
        <item x="36"/>
        <item x="402"/>
        <item x="463"/>
        <item x="5"/>
        <item x="215"/>
        <item x="945"/>
        <item x="529"/>
        <item x="1550"/>
        <item x="290"/>
        <item x="423"/>
        <item x="1606"/>
        <item x="723"/>
        <item x="1081"/>
        <item x="1200"/>
        <item x="1292"/>
        <item x="936"/>
        <item x="904"/>
        <item x="856"/>
        <item x="78"/>
        <item x="116"/>
        <item x="968"/>
        <item x="398"/>
        <item x="937"/>
        <item x="498"/>
        <item x="1411"/>
        <item x="1801"/>
        <item x="1767"/>
        <item x="469"/>
        <item x="114"/>
        <item x="42"/>
        <item x="1264"/>
        <item x="1039"/>
        <item x="1185"/>
        <item x="43"/>
        <item x="1714"/>
        <item x="1757"/>
        <item x="77"/>
        <item x="760"/>
        <item x="46"/>
        <item x="1879"/>
        <item x="1018"/>
        <item x="1289"/>
        <item x="1654"/>
        <item x="1176"/>
        <item x="459"/>
        <item x="908"/>
        <item x="1058"/>
        <item x="1083"/>
        <item x="619"/>
        <item x="1132"/>
        <item x="1680"/>
        <item x="947"/>
        <item x="1324"/>
        <item x="1013"/>
        <item x="462"/>
        <item x="815"/>
        <item x="1290"/>
        <item x="9"/>
        <item x="415"/>
        <item x="1653"/>
        <item x="315"/>
        <item x="571"/>
        <item x="1861"/>
        <item x="779"/>
        <item x="1901"/>
        <item x="1254"/>
        <item x="13"/>
        <item x="971"/>
        <item x="1181"/>
        <item x="990"/>
        <item x="422"/>
        <item x="170"/>
        <item x="835"/>
        <item x="659"/>
        <item x="1266"/>
        <item x="1487"/>
        <item x="626"/>
        <item x="782"/>
        <item x="1400"/>
        <item x="533"/>
        <item x="1382"/>
        <item x="129"/>
        <item x="1894"/>
        <item x="804"/>
        <item x="493"/>
        <item x="495"/>
        <item x="1472"/>
        <item x="1584"/>
        <item x="253"/>
        <item x="1604"/>
        <item x="64"/>
        <item x="635"/>
        <item x="1120"/>
        <item x="1730"/>
        <item x="552"/>
        <item x="172"/>
        <item x="1275"/>
        <item x="1092"/>
        <item x="1142"/>
        <item x="432"/>
        <item x="1747"/>
        <item x="1463"/>
        <item x="1878"/>
        <item x="157"/>
        <item x="328"/>
        <item x="1183"/>
        <item x="1361"/>
        <item x="1333"/>
        <item x="1146"/>
        <item x="83"/>
        <item x="1207"/>
        <item x="899"/>
        <item x="1749"/>
        <item x="343"/>
        <item x="1241"/>
        <item x="380"/>
        <item x="992"/>
        <item x="284"/>
        <item x="206"/>
        <item x="1215"/>
        <item x="991"/>
        <item x="956"/>
        <item x="970"/>
        <item x="1157"/>
        <item x="1172"/>
        <item x="976"/>
        <item x="880"/>
        <item x="1369"/>
        <item x="457"/>
        <item x="952"/>
        <item x="138"/>
        <item x="639"/>
        <item x="322"/>
        <item x="265"/>
        <item x="304"/>
        <item x="1328"/>
        <item x="331"/>
        <item x="669"/>
        <item x="775"/>
        <item x="1524"/>
        <item x="1251"/>
        <item x="300"/>
        <item x="144"/>
        <item x="827"/>
        <item x="200"/>
        <item x="581"/>
        <item x="132"/>
        <item x="894"/>
        <item x="247"/>
        <item x="1570"/>
        <item x="1027"/>
        <item x="1862"/>
        <item x="1186"/>
        <item x="1271"/>
        <item x="1672"/>
        <item x="461"/>
        <item x="1803"/>
        <item x="228"/>
        <item x="803"/>
        <item x="1202"/>
        <item x="1334"/>
        <item x="773"/>
        <item x="1163"/>
        <item x="389"/>
        <item x="885"/>
        <item x="535"/>
        <item x="1391"/>
        <item x="973"/>
        <item x="1693"/>
        <item x="1151"/>
        <item x="1646"/>
        <item x="784"/>
        <item x="995"/>
        <item x="1063"/>
        <item x="1233"/>
        <item x="721"/>
        <item x="332"/>
        <item x="1398"/>
        <item x="1360"/>
        <item x="231"/>
        <item x="1537"/>
        <item x="54"/>
        <item x="1425"/>
        <item x="310"/>
        <item x="1683"/>
        <item x="1064"/>
        <item x="1895"/>
        <item x="974"/>
        <item x="585"/>
        <item x="392"/>
        <item x="76"/>
        <item x="616"/>
        <item x="1480"/>
        <item x="1095"/>
        <item x="1235"/>
        <item x="510"/>
        <item x="873"/>
        <item x="984"/>
        <item x="102"/>
        <item x="133"/>
        <item x="254"/>
        <item x="746"/>
        <item x="1698"/>
        <item x="270"/>
        <item x="675"/>
        <item x="1316"/>
        <item x="1229"/>
        <item x="851"/>
        <item x="35"/>
        <item x="1760"/>
        <item x="844"/>
        <item x="719"/>
        <item x="1167"/>
        <item x="625"/>
        <item x="1876"/>
        <item x="1506"/>
        <item x="1332"/>
        <item x="713"/>
        <item x="748"/>
        <item x="999"/>
        <item x="1602"/>
        <item x="1168"/>
        <item x="492"/>
        <item x="1631"/>
        <item x="987"/>
        <item x="27"/>
        <item x="1441"/>
        <item x="177"/>
        <item x="137"/>
        <item x="1403"/>
        <item x="738"/>
        <item x="1408"/>
        <item x="1069"/>
        <item x="403"/>
        <item x="325"/>
        <item x="1076"/>
        <item x="523"/>
        <item x="475"/>
        <item x="179"/>
        <item x="1695"/>
        <item x="1362"/>
        <item x="1758"/>
        <item x="538"/>
        <item x="1260"/>
        <item x="1189"/>
        <item x="551"/>
        <item x="80"/>
        <item x="504"/>
        <item x="1145"/>
        <item x="1201"/>
        <item x="1147"/>
        <item x="59"/>
        <item x="261"/>
        <item x="1125"/>
        <item x="774"/>
        <item x="1613"/>
        <item x="268"/>
        <item x="642"/>
        <item x="464"/>
        <item x="846"/>
        <item x="515"/>
        <item x="1037"/>
        <item x="1363"/>
        <item x="196"/>
        <item x="446"/>
        <item x="1813"/>
        <item x="381"/>
        <item x="371"/>
        <item x="151"/>
        <item x="48"/>
        <item x="291"/>
        <item x="84"/>
        <item x="396"/>
        <item x="407"/>
        <item x="765"/>
        <item x="103"/>
        <item x="931"/>
        <item x="1582"/>
        <item x="1123"/>
        <item x="165"/>
        <item x="279"/>
        <item x="1055"/>
        <item x="1460"/>
        <item x="667"/>
        <item x="961"/>
        <item x="61"/>
        <item x="87"/>
        <item x="983"/>
        <item x="31"/>
        <item x="1270"/>
        <item x="1078"/>
        <item x="1798"/>
        <item x="1288"/>
        <item x="767"/>
        <item x="1203"/>
        <item x="467"/>
        <item x="577"/>
        <item x="93"/>
        <item x="136"/>
        <item x="1196"/>
        <item x="1102"/>
        <item x="1387"/>
        <item x="293"/>
        <item x="1303"/>
        <item x="1354"/>
        <item x="288"/>
        <item x="450"/>
        <item x="79"/>
        <item x="1317"/>
        <item x="1688"/>
        <item x="499"/>
        <item x="613"/>
        <item x="426"/>
        <item x="683"/>
        <item x="256"/>
        <item x="1187"/>
        <item x="130"/>
        <item x="473"/>
        <item x="296"/>
        <item x="1249"/>
        <item x="1159"/>
        <item x="1449"/>
        <item x="346"/>
        <item x="872"/>
        <item x="454"/>
        <item x="448"/>
        <item x="890"/>
        <item x="44"/>
        <item x="1828"/>
        <item x="1221"/>
        <item x="1219"/>
        <item x="57"/>
        <item x="508"/>
        <item x="884"/>
        <item x="1154"/>
        <item x="989"/>
        <item x="985"/>
        <item x="421"/>
        <item x="413"/>
        <item x="223"/>
        <item x="628"/>
        <item x="1287"/>
        <item x="820"/>
        <item x="798"/>
        <item x="1166"/>
        <item x="648"/>
        <item x="796"/>
        <item x="881"/>
        <item x="1583"/>
        <item x="358"/>
        <item x="1440"/>
        <item x="227"/>
        <item x="1426"/>
        <item x="1128"/>
        <item x="1530"/>
        <item x="608"/>
        <item x="49"/>
        <item x="568"/>
        <item x="374"/>
        <item x="1137"/>
        <item x="292"/>
        <item x="1674"/>
        <item x="367"/>
        <item x="561"/>
        <item x="1319"/>
        <item x="1231"/>
        <item x="887"/>
        <item x="382"/>
        <item x="156"/>
        <item x="357"/>
        <item x="671"/>
        <item x="604"/>
        <item x="397"/>
        <item x="161"/>
        <item x="204"/>
        <item x="863"/>
        <item x="1379"/>
        <item x="742"/>
        <item x="699"/>
        <item x="1208"/>
        <item x="105"/>
        <item x="842"/>
        <item x="564"/>
        <item x="303"/>
        <item x="711"/>
        <item x="862"/>
        <item x="173"/>
        <item x="963"/>
        <item x="822"/>
        <item x="1101"/>
        <item x="250"/>
        <item x="355"/>
        <item x="797"/>
        <item x="678"/>
        <item x="1025"/>
        <item x="843"/>
        <item x="845"/>
        <item x="1276"/>
        <item x="72"/>
        <item x="377"/>
        <item x="365"/>
        <item x="1286"/>
        <item x="92"/>
        <item x="1341"/>
        <item x="910"/>
        <item x="892"/>
        <item x="1370"/>
        <item x="1374"/>
        <item x="790"/>
        <item x="615"/>
        <item x="1305"/>
        <item x="754"/>
        <item x="146"/>
        <item x="810"/>
        <item x="500"/>
        <item x="913"/>
        <item x="124"/>
        <item x="1593"/>
        <item x="548"/>
        <item x="1206"/>
        <item x="1409"/>
        <item x="562"/>
        <item x="1296"/>
        <item x="1431"/>
        <item x="245"/>
        <item x="621"/>
        <item x="1282"/>
        <item x="823"/>
        <item x="1066"/>
        <item x="1518"/>
        <item x="959"/>
        <item x="399"/>
        <item x="468"/>
        <item x="507"/>
        <item x="1299"/>
        <item x="582"/>
        <item x="570"/>
        <item x="474"/>
        <item x="28"/>
        <item x="135"/>
        <item x="1466"/>
        <item x="1768"/>
        <item x="1896"/>
        <item x="1422"/>
        <item x="572"/>
        <item x="259"/>
        <item x="314"/>
        <item x="925"/>
        <item x="1003"/>
        <item x="1216"/>
        <item x="905"/>
        <item x="32"/>
        <item x="752"/>
        <item x="503"/>
        <item x="929"/>
        <item x="502"/>
        <item x="318"/>
        <item x="85"/>
        <item x="549"/>
        <item x="140"/>
        <item x="1367"/>
        <item x="1143"/>
        <item x="1642"/>
        <item x="597"/>
        <item x="1034"/>
        <item x="1019"/>
        <item x="419"/>
        <item x="757"/>
        <item x="588"/>
        <item x="411"/>
        <item x="1500"/>
        <item x="620"/>
        <item x="1180"/>
        <item x="1766"/>
        <item x="781"/>
        <item x="1493"/>
        <item x="7"/>
        <item x="900"/>
        <item x="1175"/>
        <item x="1356"/>
        <item x="583"/>
        <item x="1051"/>
        <item x="150"/>
        <item x="307"/>
        <item x="1486"/>
        <item x="610"/>
        <item x="928"/>
        <item x="38"/>
        <item x="275"/>
        <item x="267"/>
        <item x="1214"/>
        <item x="1364"/>
        <item x="485"/>
        <item x="1394"/>
        <item x="631"/>
        <item x="962"/>
        <item x="65"/>
        <item x="1042"/>
        <item x="1905"/>
        <item x="1031"/>
        <item x="376"/>
        <item x="1350"/>
        <item x="836"/>
        <item x="1174"/>
        <item x="1347"/>
        <item x="1736"/>
        <item x="924"/>
        <item x="201"/>
        <item x="188"/>
        <item x="24"/>
        <item x="557"/>
        <item x="62"/>
        <item x="369"/>
        <item x="128"/>
        <item x="1073"/>
        <item x="722"/>
        <item x="1297"/>
        <item x="750"/>
        <item x="1344"/>
        <item x="1388"/>
        <item x="1348"/>
        <item x="370"/>
        <item x="1514"/>
        <item x="211"/>
        <item x="1074"/>
        <item x="175"/>
        <item x="1261"/>
        <item x="1169"/>
        <item x="1026"/>
        <item x="191"/>
        <item x="1144"/>
        <item x="1280"/>
        <item x="943"/>
        <item x="344"/>
        <item x="584"/>
        <item x="12"/>
        <item x="162"/>
        <item x="466"/>
        <item x="30"/>
        <item x="958"/>
        <item x="1108"/>
        <item x="513"/>
        <item x="319"/>
        <item x="565"/>
        <item x="566"/>
        <item x="139"/>
        <item x="736"/>
        <item x="351"/>
        <item x="841"/>
        <item x="372"/>
        <item x="812"/>
        <item x="436"/>
        <item x="528"/>
        <item x="758"/>
        <item x="1696"/>
        <item x="855"/>
        <item x="731"/>
        <item x="4"/>
        <item x="915"/>
        <item x="662"/>
        <item x="703"/>
        <item x="1177"/>
        <item x="1195"/>
        <item x="720"/>
        <item x="1392"/>
        <item x="1184"/>
        <item x="1373"/>
        <item x="1210"/>
        <item x="1121"/>
        <item x="1091"/>
        <item x="274"/>
        <item x="1162"/>
        <item x="579"/>
        <item x="1377"/>
        <item x="1829"/>
        <item x="236"/>
        <item x="34"/>
        <item x="874"/>
        <item x="1320"/>
        <item x="732"/>
        <item x="241"/>
        <item x="921"/>
        <item x="1274"/>
        <item x="617"/>
        <item x="428"/>
        <item x="147"/>
        <item x="71"/>
        <item x="831"/>
        <item x="857"/>
        <item x="778"/>
        <item x="1386"/>
        <item x="593"/>
        <item x="10"/>
        <item x="853"/>
        <item x="1156"/>
        <item x="349"/>
        <item x="210"/>
        <item x="320"/>
        <item x="1888"/>
        <item x="917"/>
        <item x="1559"/>
        <item x="323"/>
        <item x="1497"/>
        <item x="1456"/>
        <item x="277"/>
        <item x="453"/>
        <item x="1429"/>
        <item x="1141"/>
        <item x="806"/>
        <item x="251"/>
        <item x="476"/>
        <item x="1308"/>
        <item x="755"/>
        <item x="643"/>
        <item x="1136"/>
        <item x="594"/>
        <item x="2"/>
        <item x="824"/>
        <item x="1199"/>
        <item x="246"/>
        <item x="1224"/>
        <item x="618"/>
        <item x="373"/>
        <item x="1713"/>
        <item x="145"/>
        <item x="926"/>
        <item x="632"/>
        <item x="1432"/>
        <item x="107"/>
        <item x="56"/>
        <item x="1006"/>
        <item x="169"/>
        <item x="1389"/>
        <item x="230"/>
        <item x="295"/>
        <item x="1345"/>
        <item x="698"/>
        <item x="1085"/>
        <item x="1455"/>
        <item x="978"/>
        <item x="1632"/>
        <item x="455"/>
        <item x="1079"/>
        <item x="1871"/>
        <item x="555"/>
        <item x="41"/>
        <item x="115"/>
        <item x="660"/>
        <item x="592"/>
        <item x="212"/>
        <item x="759"/>
        <item x="1253"/>
        <item x="336"/>
        <item x="1012"/>
        <item x="155"/>
        <item x="342"/>
        <item x="1420"/>
        <item x="158"/>
        <item x="301"/>
        <item x="1883"/>
        <item x="348"/>
        <item x="221"/>
        <item x="730"/>
        <item x="805"/>
        <item x="1016"/>
        <item x="652"/>
        <item x="644"/>
        <item x="347"/>
        <item x="203"/>
        <item x="951"/>
        <item x="1776"/>
        <item x="830"/>
        <item x="789"/>
        <item x="1501"/>
        <item x="184"/>
        <item x="771"/>
        <item x="1150"/>
        <item x="1789"/>
        <item x="1004"/>
        <item x="800"/>
        <item x="788"/>
        <item x="517"/>
        <item x="1281"/>
        <item x="512"/>
        <item x="95"/>
        <item x="1624"/>
        <item x="1410"/>
        <item x="224"/>
        <item x="540"/>
        <item x="998"/>
        <item x="1232"/>
        <item x="861"/>
        <item x="302"/>
        <item x="526"/>
        <item x="972"/>
        <item x="611"/>
        <item x="1903"/>
        <item x="975"/>
        <item x="401"/>
        <item x="1164"/>
        <item x="1182"/>
        <item x="518"/>
        <item x="599"/>
        <item x="1330"/>
        <item x="193"/>
        <item x="1048"/>
        <item x="911"/>
        <item x="1096"/>
        <item x="994"/>
        <item x="1098"/>
        <item x="1097"/>
        <item x="751"/>
        <item x="1267"/>
        <item x="1475"/>
        <item x="408"/>
        <item x="893"/>
        <item x="560"/>
        <item x="813"/>
        <item x="442"/>
        <item x="264"/>
        <item x="445"/>
        <item x="186"/>
        <item x="1738"/>
        <item x="327"/>
        <item x="792"/>
        <item x="0"/>
        <item x="3"/>
        <item x="8"/>
        <item x="11"/>
        <item x="14"/>
        <item x="15"/>
        <item x="17"/>
        <item x="19"/>
        <item x="21"/>
        <item x="22"/>
        <item x="23"/>
        <item x="25"/>
        <item x="26"/>
        <item x="29"/>
        <item x="33"/>
        <item x="39"/>
        <item x="45"/>
        <item x="51"/>
        <item x="53"/>
        <item x="55"/>
        <item x="63"/>
        <item x="66"/>
        <item x="67"/>
        <item x="70"/>
        <item x="73"/>
        <item x="74"/>
        <item x="75"/>
        <item x="81"/>
        <item x="82"/>
        <item x="86"/>
        <item x="88"/>
        <item x="89"/>
        <item x="91"/>
        <item x="94"/>
        <item x="97"/>
        <item x="98"/>
        <item x="99"/>
        <item x="100"/>
        <item x="101"/>
        <item x="104"/>
        <item x="108"/>
        <item x="109"/>
        <item x="110"/>
        <item x="111"/>
        <item x="112"/>
        <item x="113"/>
        <item x="117"/>
        <item x="118"/>
        <item x="119"/>
        <item x="120"/>
        <item x="121"/>
        <item x="123"/>
        <item x="126"/>
        <item x="131"/>
        <item x="134"/>
        <item x="141"/>
        <item x="142"/>
        <item x="143"/>
        <item x="148"/>
        <item x="149"/>
        <item x="159"/>
        <item x="160"/>
        <item x="163"/>
        <item x="164"/>
        <item x="166"/>
        <item x="171"/>
        <item x="174"/>
        <item x="178"/>
        <item x="181"/>
        <item x="182"/>
        <item x="183"/>
        <item x="185"/>
        <item x="187"/>
        <item x="189"/>
        <item x="190"/>
        <item x="192"/>
        <item x="194"/>
        <item x="195"/>
        <item x="197"/>
        <item x="198"/>
        <item x="199"/>
        <item x="202"/>
        <item x="205"/>
        <item x="208"/>
        <item x="213"/>
        <item x="216"/>
        <item x="217"/>
        <item x="218"/>
        <item x="219"/>
        <item x="222"/>
        <item x="225"/>
        <item x="226"/>
        <item x="234"/>
        <item x="235"/>
        <item x="237"/>
        <item x="238"/>
        <item x="239"/>
        <item x="240"/>
        <item x="242"/>
        <item x="243"/>
        <item x="244"/>
        <item x="248"/>
        <item x="249"/>
        <item x="252"/>
        <item x="255"/>
        <item x="257"/>
        <item x="258"/>
        <item x="262"/>
        <item x="263"/>
        <item x="266"/>
        <item x="269"/>
        <item x="271"/>
        <item x="272"/>
        <item x="273"/>
        <item x="276"/>
        <item x="278"/>
        <item x="280"/>
        <item x="282"/>
        <item x="283"/>
        <item x="285"/>
        <item x="286"/>
        <item x="287"/>
        <item x="289"/>
        <item x="298"/>
        <item x="299"/>
        <item x="306"/>
        <item x="308"/>
        <item x="309"/>
        <item x="311"/>
        <item x="312"/>
        <item x="313"/>
        <item x="316"/>
        <item x="317"/>
        <item x="321"/>
        <item x="324"/>
        <item x="326"/>
        <item x="329"/>
        <item x="330"/>
        <item x="334"/>
        <item x="335"/>
        <item x="337"/>
        <item x="339"/>
        <item x="341"/>
        <item x="350"/>
        <item x="352"/>
        <item x="353"/>
        <item x="354"/>
        <item x="356"/>
        <item x="360"/>
        <item x="361"/>
        <item x="362"/>
        <item x="364"/>
        <item x="368"/>
        <item x="375"/>
        <item x="378"/>
        <item x="383"/>
        <item x="384"/>
        <item x="385"/>
        <item x="386"/>
        <item x="387"/>
        <item x="388"/>
        <item x="390"/>
        <item x="391"/>
        <item x="400"/>
        <item x="404"/>
        <item x="405"/>
        <item x="406"/>
        <item x="412"/>
        <item x="414"/>
        <item x="416"/>
        <item x="417"/>
        <item x="418"/>
        <item x="424"/>
        <item x="425"/>
        <item x="427"/>
        <item x="429"/>
        <item x="430"/>
        <item x="431"/>
        <item x="433"/>
        <item x="434"/>
        <item x="435"/>
        <item x="438"/>
        <item x="440"/>
        <item x="444"/>
        <item x="449"/>
        <item x="451"/>
        <item x="452"/>
        <item x="458"/>
        <item x="460"/>
        <item x="465"/>
        <item x="471"/>
        <item x="472"/>
        <item x="477"/>
        <item x="478"/>
        <item x="479"/>
        <item x="480"/>
        <item x="481"/>
        <item x="482"/>
        <item x="483"/>
        <item x="484"/>
        <item x="486"/>
        <item x="487"/>
        <item x="488"/>
        <item x="489"/>
        <item x="490"/>
        <item x="491"/>
        <item x="494"/>
        <item x="496"/>
        <item x="501"/>
        <item x="505"/>
        <item x="506"/>
        <item x="509"/>
        <item x="514"/>
        <item x="521"/>
        <item x="522"/>
        <item x="524"/>
        <item x="525"/>
        <item x="527"/>
        <item x="530"/>
        <item x="531"/>
        <item x="532"/>
        <item x="541"/>
        <item x="542"/>
        <item x="543"/>
        <item x="546"/>
        <item x="550"/>
        <item x="553"/>
        <item x="554"/>
        <item x="556"/>
        <item x="558"/>
        <item x="559"/>
        <item x="563"/>
        <item x="567"/>
        <item x="569"/>
        <item x="573"/>
        <item x="574"/>
        <item x="575"/>
        <item x="578"/>
        <item x="580"/>
        <item x="587"/>
        <item x="589"/>
        <item x="590"/>
        <item x="591"/>
        <item x="595"/>
        <item x="598"/>
        <item x="606"/>
        <item x="607"/>
        <item x="609"/>
        <item x="614"/>
        <item x="622"/>
        <item x="623"/>
        <item x="627"/>
        <item x="629"/>
        <item x="630"/>
        <item x="633"/>
        <item x="636"/>
        <item x="637"/>
        <item x="640"/>
        <item x="645"/>
        <item x="649"/>
        <item x="650"/>
        <item x="654"/>
        <item x="655"/>
        <item x="656"/>
        <item x="658"/>
        <item x="661"/>
        <item x="663"/>
        <item x="665"/>
        <item x="670"/>
        <item x="672"/>
        <item x="673"/>
        <item x="676"/>
        <item x="677"/>
        <item x="679"/>
        <item x="681"/>
        <item x="685"/>
        <item x="688"/>
        <item x="690"/>
        <item x="692"/>
        <item x="694"/>
        <item x="696"/>
        <item x="697"/>
        <item x="700"/>
        <item x="701"/>
        <item x="702"/>
        <item x="706"/>
        <item x="707"/>
        <item x="708"/>
        <item x="709"/>
        <item x="710"/>
        <item x="712"/>
        <item x="714"/>
        <item x="718"/>
        <item x="725"/>
        <item x="726"/>
        <item x="728"/>
        <item x="729"/>
        <item x="733"/>
        <item x="735"/>
        <item x="737"/>
        <item x="739"/>
        <item x="740"/>
        <item x="741"/>
        <item x="743"/>
        <item x="745"/>
        <item x="747"/>
        <item x="749"/>
        <item x="753"/>
        <item x="756"/>
        <item x="762"/>
        <item x="764"/>
        <item x="766"/>
        <item x="769"/>
        <item x="770"/>
        <item x="772"/>
        <item x="776"/>
        <item x="777"/>
        <item x="780"/>
        <item x="783"/>
        <item x="785"/>
        <item x="786"/>
        <item x="787"/>
        <item x="791"/>
        <item x="794"/>
        <item x="795"/>
        <item x="799"/>
        <item x="801"/>
        <item x="802"/>
        <item x="807"/>
        <item x="811"/>
        <item x="817"/>
        <item x="818"/>
        <item x="819"/>
        <item x="821"/>
        <item x="825"/>
        <item x="826"/>
        <item x="828"/>
        <item x="829"/>
        <item x="832"/>
        <item x="837"/>
        <item x="840"/>
        <item x="848"/>
        <item x="849"/>
        <item x="850"/>
        <item x="854"/>
        <item x="859"/>
        <item x="860"/>
        <item x="864"/>
        <item x="865"/>
        <item x="867"/>
        <item x="868"/>
        <item x="870"/>
        <item x="875"/>
        <item x="876"/>
        <item x="882"/>
        <item x="883"/>
        <item x="886"/>
        <item x="888"/>
        <item x="891"/>
        <item x="895"/>
        <item x="896"/>
        <item x="897"/>
        <item x="898"/>
        <item x="902"/>
        <item x="903"/>
        <item x="906"/>
        <item x="907"/>
        <item x="909"/>
        <item x="914"/>
        <item x="916"/>
        <item x="918"/>
        <item x="919"/>
        <item x="920"/>
        <item x="923"/>
        <item x="927"/>
        <item x="932"/>
        <item x="933"/>
        <item x="934"/>
        <item x="935"/>
        <item x="938"/>
        <item x="939"/>
        <item x="941"/>
        <item x="942"/>
        <item x="946"/>
        <item x="948"/>
        <item x="950"/>
        <item x="953"/>
        <item x="954"/>
        <item x="955"/>
        <item x="964"/>
        <item x="966"/>
        <item x="967"/>
        <item x="980"/>
        <item x="981"/>
        <item x="982"/>
        <item x="986"/>
        <item x="988"/>
        <item x="993"/>
        <item x="996"/>
        <item x="997"/>
        <item x="1000"/>
        <item x="1001"/>
        <item x="1007"/>
        <item x="1009"/>
        <item x="1010"/>
        <item x="1011"/>
        <item x="1014"/>
        <item x="1015"/>
        <item x="1017"/>
        <item x="1020"/>
        <item x="1021"/>
        <item x="1023"/>
        <item x="1024"/>
        <item x="1028"/>
        <item x="1029"/>
        <item x="1030"/>
        <item x="1032"/>
        <item x="1033"/>
        <item x="1035"/>
        <item x="1036"/>
        <item x="1040"/>
        <item x="1041"/>
        <item x="1043"/>
        <item x="1044"/>
        <item x="1045"/>
        <item x="1046"/>
        <item x="1047"/>
        <item x="1049"/>
        <item x="1050"/>
        <item x="1054"/>
        <item x="1057"/>
        <item x="1060"/>
        <item x="1061"/>
        <item x="1065"/>
        <item x="1068"/>
        <item x="1070"/>
        <item x="1072"/>
        <item x="1075"/>
        <item x="1077"/>
        <item x="1080"/>
        <item x="1082"/>
        <item x="1084"/>
        <item x="1090"/>
        <item x="1094"/>
        <item x="1099"/>
        <item x="1100"/>
        <item x="1103"/>
        <item x="1106"/>
        <item x="1109"/>
        <item x="1110"/>
        <item x="1112"/>
        <item x="1113"/>
        <item x="1114"/>
        <item x="1115"/>
        <item x="1116"/>
        <item x="1118"/>
        <item x="1119"/>
        <item x="1122"/>
        <item x="1124"/>
        <item x="1126"/>
        <item x="1127"/>
        <item x="1130"/>
        <item x="1131"/>
        <item x="1133"/>
        <item x="1134"/>
        <item x="1140"/>
        <item x="1148"/>
        <item x="1149"/>
        <item x="1152"/>
        <item x="1153"/>
        <item x="1155"/>
        <item x="1158"/>
        <item x="1160"/>
        <item x="1161"/>
        <item x="1170"/>
        <item x="1171"/>
        <item x="1173"/>
        <item x="1178"/>
        <item x="1179"/>
        <item x="1190"/>
        <item x="1191"/>
        <item x="1192"/>
        <item x="1193"/>
        <item x="1194"/>
        <item x="1197"/>
        <item x="1209"/>
        <item x="1212"/>
        <item x="1213"/>
        <item x="1217"/>
        <item x="1222"/>
        <item x="1225"/>
        <item x="1227"/>
        <item x="1228"/>
        <item x="1230"/>
        <item x="1234"/>
        <item x="1236"/>
        <item x="1238"/>
        <item x="1239"/>
        <item x="1240"/>
        <item x="1242"/>
        <item x="1243"/>
        <item x="1244"/>
        <item x="1247"/>
        <item x="1248"/>
        <item x="1252"/>
        <item x="1255"/>
        <item x="1256"/>
        <item x="1257"/>
        <item x="1258"/>
        <item x="1259"/>
        <item x="1262"/>
        <item x="1263"/>
        <item x="1265"/>
        <item x="1272"/>
        <item x="1273"/>
        <item x="1278"/>
        <item x="1279"/>
        <item x="1283"/>
        <item x="1284"/>
        <item x="1285"/>
        <item x="1291"/>
        <item x="1293"/>
        <item x="1294"/>
        <item x="1295"/>
        <item x="1301"/>
        <item x="1302"/>
        <item x="1304"/>
        <item x="1307"/>
        <item x="1309"/>
        <item x="1310"/>
        <item x="1311"/>
        <item x="1313"/>
        <item x="1314"/>
        <item x="1315"/>
        <item x="1318"/>
        <item x="1322"/>
        <item x="1323"/>
        <item x="1325"/>
        <item x="1326"/>
        <item x="1327"/>
        <item x="1329"/>
        <item x="1331"/>
        <item x="1336"/>
        <item x="1337"/>
        <item x="1339"/>
        <item x="1340"/>
        <item x="1342"/>
        <item x="1343"/>
        <item x="1349"/>
        <item x="1352"/>
        <item x="1355"/>
        <item x="1357"/>
        <item x="1358"/>
        <item x="1359"/>
        <item x="1365"/>
        <item x="1366"/>
        <item x="1368"/>
        <item x="1372"/>
        <item x="1375"/>
        <item x="1376"/>
        <item x="1378"/>
        <item x="1380"/>
        <item x="1384"/>
        <item x="1385"/>
        <item x="1390"/>
        <item x="1393"/>
        <item x="1396"/>
        <item x="1397"/>
        <item x="1401"/>
        <item x="1405"/>
        <item x="1406"/>
        <item x="1407"/>
        <item x="1412"/>
        <item x="1413"/>
        <item x="1414"/>
        <item x="1415"/>
        <item x="1416"/>
        <item x="1417"/>
        <item x="1418"/>
        <item x="1419"/>
        <item x="1424"/>
        <item x="1427"/>
        <item x="1428"/>
        <item x="1430"/>
        <item x="1433"/>
        <item x="1434"/>
        <item x="1435"/>
        <item x="1436"/>
        <item x="1437"/>
        <item x="1438"/>
        <item x="1439"/>
        <item x="1443"/>
        <item x="1444"/>
        <item x="1445"/>
        <item x="1446"/>
        <item x="1447"/>
        <item x="1448"/>
        <item x="1450"/>
        <item x="1451"/>
        <item x="1453"/>
        <item x="1454"/>
        <item x="1457"/>
        <item x="1458"/>
        <item x="1459"/>
        <item x="1462"/>
        <item x="1464"/>
        <item x="1465"/>
        <item x="1467"/>
        <item x="1468"/>
        <item x="1469"/>
        <item x="1470"/>
        <item x="1471"/>
        <item x="1473"/>
        <item x="1474"/>
        <item x="1476"/>
        <item x="1478"/>
        <item x="1479"/>
        <item x="1481"/>
        <item x="1483"/>
        <item x="1484"/>
        <item x="1485"/>
        <item x="1488"/>
        <item x="1489"/>
        <item x="1490"/>
        <item x="1491"/>
        <item x="1492"/>
        <item x="1494"/>
        <item x="1495"/>
        <item x="1496"/>
        <item x="1498"/>
        <item x="1499"/>
        <item x="1502"/>
        <item x="1503"/>
        <item x="1504"/>
        <item x="1505"/>
        <item x="1508"/>
        <item x="1510"/>
        <item x="1511"/>
        <item x="1512"/>
        <item x="1513"/>
        <item x="1515"/>
        <item x="1517"/>
        <item x="1519"/>
        <item x="1520"/>
        <item x="1521"/>
        <item x="1522"/>
        <item x="1523"/>
        <item x="1526"/>
        <item x="1527"/>
        <item x="1528"/>
        <item x="1529"/>
        <item x="1531"/>
        <item x="1532"/>
        <item x="1533"/>
        <item x="1535"/>
        <item x="1536"/>
        <item x="1538"/>
        <item x="1539"/>
        <item x="1540"/>
        <item x="1541"/>
        <item x="1544"/>
        <item x="1545"/>
        <item x="1546"/>
        <item x="1547"/>
        <item x="1548"/>
        <item x="1549"/>
        <item x="1552"/>
        <item x="1553"/>
        <item x="1554"/>
        <item x="1555"/>
        <item x="1556"/>
        <item x="1557"/>
        <item x="1558"/>
        <item x="1560"/>
        <item x="1561"/>
        <item x="1562"/>
        <item x="1565"/>
        <item x="1566"/>
        <item x="1567"/>
        <item x="1569"/>
        <item x="1571"/>
        <item x="1572"/>
        <item x="1573"/>
        <item x="1575"/>
        <item x="1576"/>
        <item x="1577"/>
        <item x="1579"/>
        <item x="1580"/>
        <item x="1581"/>
        <item x="1585"/>
        <item x="1586"/>
        <item x="1587"/>
        <item x="1589"/>
        <item x="1590"/>
        <item x="1591"/>
        <item x="1592"/>
        <item x="1594"/>
        <item x="1595"/>
        <item x="1596"/>
        <item x="1597"/>
        <item x="1598"/>
        <item x="1599"/>
        <item x="1600"/>
        <item x="1601"/>
        <item x="1603"/>
        <item x="1605"/>
        <item x="1607"/>
        <item x="1609"/>
        <item x="1610"/>
        <item x="1611"/>
        <item x="1612"/>
        <item x="1614"/>
        <item x="1615"/>
        <item x="1616"/>
        <item x="1617"/>
        <item x="1618"/>
        <item x="1620"/>
        <item x="1621"/>
        <item x="1622"/>
        <item x="1623"/>
        <item x="1625"/>
        <item x="1626"/>
        <item x="1627"/>
        <item x="1628"/>
        <item x="1629"/>
        <item x="1630"/>
        <item x="1633"/>
        <item x="1634"/>
        <item x="1635"/>
        <item x="1636"/>
        <item x="1637"/>
        <item x="1638"/>
        <item x="1639"/>
        <item x="1640"/>
        <item x="1641"/>
        <item x="1643"/>
        <item x="1644"/>
        <item x="1645"/>
        <item x="1647"/>
        <item x="1648"/>
        <item x="1649"/>
        <item x="1650"/>
        <item x="1651"/>
        <item x="1652"/>
        <item x="1655"/>
        <item x="1656"/>
        <item x="1657"/>
        <item x="1658"/>
        <item x="1659"/>
        <item x="1660"/>
        <item x="1661"/>
        <item x="1662"/>
        <item x="1664"/>
        <item x="1665"/>
        <item x="1666"/>
        <item x="1667"/>
        <item x="1668"/>
        <item x="1669"/>
        <item x="1671"/>
        <item x="1673"/>
        <item x="1675"/>
        <item x="1676"/>
        <item x="1677"/>
        <item x="1678"/>
        <item x="1679"/>
        <item x="1681"/>
        <item x="1684"/>
        <item x="1685"/>
        <item x="1686"/>
        <item x="1689"/>
        <item x="1690"/>
        <item x="1691"/>
        <item x="1694"/>
        <item x="1697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5"/>
        <item x="1716"/>
        <item x="1717"/>
        <item x="1718"/>
        <item x="1719"/>
        <item x="1720"/>
        <item x="1721"/>
        <item x="1722"/>
        <item x="1723"/>
        <item x="1725"/>
        <item x="1726"/>
        <item x="1727"/>
        <item x="1728"/>
        <item x="1729"/>
        <item x="1731"/>
        <item x="1732"/>
        <item x="1733"/>
        <item x="1734"/>
        <item x="1735"/>
        <item x="1737"/>
        <item x="1739"/>
        <item x="1740"/>
        <item x="1742"/>
        <item x="1743"/>
        <item x="1744"/>
        <item x="1745"/>
        <item x="1746"/>
        <item x="1748"/>
        <item x="1750"/>
        <item x="1751"/>
        <item x="1752"/>
        <item x="1753"/>
        <item x="1754"/>
        <item x="1755"/>
        <item x="1756"/>
        <item x="1759"/>
        <item x="1761"/>
        <item x="1762"/>
        <item x="1763"/>
        <item x="1764"/>
        <item x="1765"/>
        <item x="1769"/>
        <item x="1770"/>
        <item x="1771"/>
        <item x="1772"/>
        <item x="1773"/>
        <item x="1774"/>
        <item x="1775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90"/>
        <item x="1791"/>
        <item x="1792"/>
        <item x="1793"/>
        <item x="1794"/>
        <item x="1795"/>
        <item x="1796"/>
        <item x="1797"/>
        <item x="1799"/>
        <item x="1800"/>
        <item x="1802"/>
        <item x="1804"/>
        <item x="1805"/>
        <item x="1806"/>
        <item x="1808"/>
        <item x="1809"/>
        <item x="1810"/>
        <item x="1811"/>
        <item x="1812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30"/>
        <item x="1831"/>
        <item x="1832"/>
        <item x="1833"/>
        <item x="1834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50"/>
        <item x="1851"/>
        <item x="1852"/>
        <item x="1853"/>
        <item x="1855"/>
        <item x="1856"/>
        <item x="1857"/>
        <item x="1858"/>
        <item x="1859"/>
        <item x="1860"/>
        <item x="1863"/>
        <item x="1864"/>
        <item x="1865"/>
        <item x="1866"/>
        <item x="1869"/>
        <item x="1870"/>
        <item x="1872"/>
        <item x="1873"/>
        <item x="1874"/>
        <item x="1875"/>
        <item x="1877"/>
        <item x="1880"/>
        <item x="1881"/>
        <item x="1882"/>
        <item x="1884"/>
        <item x="1885"/>
        <item x="1886"/>
        <item x="1887"/>
        <item x="1890"/>
        <item x="1891"/>
        <item x="1892"/>
        <item x="1893"/>
        <item x="1897"/>
        <item x="1899"/>
        <item x="1900"/>
        <item x="1902"/>
        <item x="1904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t="default"/>
      </items>
    </pivotField>
    <pivotField dataField="1" compact="0" outline="0" subtotalTop="0" showAll="0">
      <items count="321">
        <item x="44"/>
        <item x="27"/>
        <item x="32"/>
        <item x="226"/>
        <item x="71"/>
        <item x="38"/>
        <item x="68"/>
        <item x="26"/>
        <item x="45"/>
        <item x="319"/>
        <item x="50"/>
        <item x="28"/>
        <item x="54"/>
        <item x="61"/>
        <item x="39"/>
        <item x="24"/>
        <item x="76"/>
        <item x="48"/>
        <item x="64"/>
        <item x="37"/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9"/>
        <item x="30"/>
        <item x="31"/>
        <item x="33"/>
        <item x="34"/>
        <item x="35"/>
        <item x="36"/>
        <item x="40"/>
        <item x="41"/>
        <item x="42"/>
        <item x="46"/>
        <item x="47"/>
        <item x="49"/>
        <item x="51"/>
        <item x="52"/>
        <item x="53"/>
        <item x="55"/>
        <item x="56"/>
        <item x="57"/>
        <item x="58"/>
        <item x="59"/>
        <item x="60"/>
        <item x="62"/>
        <item x="63"/>
        <item x="65"/>
        <item x="66"/>
        <item x="67"/>
        <item x="69"/>
        <item x="70"/>
        <item x="72"/>
        <item x="73"/>
        <item x="74"/>
        <item x="75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t="default"/>
      </items>
    </pivotField>
    <pivotField dataField="1" compact="0" outline="0" subtotalTop="0" showAll="0">
      <items count="25">
        <item x="2"/>
        <item x="0"/>
        <item x="1"/>
        <item x="7"/>
        <item x="5"/>
        <item x="8"/>
        <item x="23"/>
        <item x="4"/>
        <item x="3"/>
        <item x="9"/>
        <item x="10"/>
        <item x="11"/>
        <item x="6"/>
        <item x="16"/>
        <item x="12"/>
        <item x="13"/>
        <item x="14"/>
        <item x="15"/>
        <item x="17"/>
        <item x="18"/>
        <item x="19"/>
        <item x="20"/>
        <item x="21"/>
        <item x="22"/>
        <item t="default"/>
      </items>
    </pivotField>
    <pivotField dataField="1" compact="0" outline="0" subtotalTop="0" showAll="0">
      <items count="226">
        <item x="32"/>
        <item x="21"/>
        <item x="11"/>
        <item x="19"/>
        <item x="224"/>
        <item x="26"/>
        <item x="44"/>
        <item x="23"/>
        <item x="13"/>
        <item x="9"/>
        <item x="12"/>
        <item x="17"/>
        <item x="27"/>
        <item x="0"/>
        <item x="1"/>
        <item x="2"/>
        <item x="3"/>
        <item x="4"/>
        <item x="5"/>
        <item x="6"/>
        <item x="7"/>
        <item x="8"/>
        <item x="10"/>
        <item x="14"/>
        <item x="15"/>
        <item x="16"/>
        <item x="18"/>
        <item x="20"/>
        <item x="22"/>
        <item x="24"/>
        <item x="25"/>
        <item x="28"/>
        <item x="29"/>
        <item x="30"/>
        <item x="31"/>
        <item x="33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dataField="1" compact="0" outline="0" subtotalTop="0" showAll="0">
      <items count="181">
        <item x="17"/>
        <item x="18"/>
        <item x="23"/>
        <item x="179"/>
        <item x="0"/>
        <item x="16"/>
        <item x="125"/>
        <item x="13"/>
        <item x="19"/>
        <item x="31"/>
        <item x="22"/>
        <item x="15"/>
        <item x="7"/>
        <item x="1"/>
        <item x="2"/>
        <item x="3"/>
        <item x="4"/>
        <item x="5"/>
        <item x="6"/>
        <item x="8"/>
        <item x="9"/>
        <item x="10"/>
        <item x="11"/>
        <item x="12"/>
        <item x="14"/>
        <item x="20"/>
        <item x="21"/>
        <item x="24"/>
        <item x="25"/>
        <item x="26"/>
        <item x="27"/>
        <item x="28"/>
        <item x="29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outline="0" subtotalTop="0" showAll="0">
      <items count="38">
        <item x="2"/>
        <item x="3"/>
        <item x="1"/>
        <item x="0"/>
        <item x="7"/>
        <item x="4"/>
        <item x="6"/>
        <item x="11"/>
        <item x="36"/>
        <item x="24"/>
        <item x="8"/>
        <item x="9"/>
        <item x="14"/>
        <item x="29"/>
        <item x="5"/>
        <item x="10"/>
        <item x="28"/>
        <item x="35"/>
        <item x="25"/>
        <item x="13"/>
        <item x="12"/>
        <item x="33"/>
        <item x="19"/>
        <item x="22"/>
        <item x="15"/>
        <item x="16"/>
        <item x="17"/>
        <item x="18"/>
        <item x="20"/>
        <item x="21"/>
        <item x="23"/>
        <item x="26"/>
        <item x="27"/>
        <item x="30"/>
        <item x="31"/>
        <item x="32"/>
        <item x="34"/>
        <item t="default"/>
      </items>
    </pivotField>
    <pivotField dataField="1" compact="0" outline="0" subtotalTop="0" showAll="0">
      <items count="500">
        <item x="55"/>
        <item x="48"/>
        <item x="43"/>
        <item x="37"/>
        <item x="164"/>
        <item x="33"/>
        <item x="26"/>
        <item x="81"/>
        <item x="62"/>
        <item x="73"/>
        <item x="32"/>
        <item x="42"/>
        <item x="229"/>
        <item x="219"/>
        <item x="498"/>
        <item x="66"/>
        <item x="67"/>
        <item x="407"/>
        <item x="47"/>
        <item x="27"/>
        <item x="31"/>
        <item x="24"/>
        <item x="72"/>
        <item x="28"/>
        <item x="23"/>
        <item x="97"/>
        <item x="103"/>
        <item x="57"/>
        <item x="61"/>
        <item x="25"/>
        <item x="138"/>
        <item x="49"/>
        <item x="128"/>
        <item x="78"/>
        <item x="54"/>
        <item x="41"/>
        <item x="21"/>
        <item x="122"/>
        <item x="148"/>
        <item x="115"/>
        <item x="46"/>
        <item x="82"/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2"/>
        <item x="29"/>
        <item x="30"/>
        <item x="34"/>
        <item x="35"/>
        <item x="36"/>
        <item x="38"/>
        <item x="39"/>
        <item x="40"/>
        <item x="44"/>
        <item x="45"/>
        <item x="50"/>
        <item x="51"/>
        <item x="52"/>
        <item x="53"/>
        <item x="56"/>
        <item x="58"/>
        <item x="59"/>
        <item x="60"/>
        <item x="63"/>
        <item x="64"/>
        <item x="65"/>
        <item x="68"/>
        <item x="69"/>
        <item x="70"/>
        <item x="71"/>
        <item x="74"/>
        <item x="75"/>
        <item x="76"/>
        <item x="77"/>
        <item x="79"/>
        <item x="80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3"/>
        <item x="124"/>
        <item x="125"/>
        <item x="126"/>
        <item x="127"/>
        <item x="129"/>
        <item x="130"/>
        <item x="131"/>
        <item x="132"/>
        <item x="133"/>
        <item x="134"/>
        <item x="135"/>
        <item x="136"/>
        <item x="137"/>
        <item x="139"/>
        <item x="140"/>
        <item x="141"/>
        <item x="142"/>
        <item x="143"/>
        <item x="144"/>
        <item x="145"/>
        <item x="146"/>
        <item x="147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x="226"/>
        <item x="227"/>
        <item x="228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t="default"/>
      </items>
    </pivotField>
    <pivotField compact="0" outline="0" subtotalTop="0" showAll="0">
      <items count="1252">
        <item x="53"/>
        <item x="1250"/>
        <item x="750"/>
        <item x="707"/>
        <item x="1082"/>
        <item x="1186"/>
        <item x="870"/>
        <item x="407"/>
        <item x="285"/>
        <item x="301"/>
        <item x="1140"/>
        <item x="1180"/>
        <item x="17"/>
        <item x="897"/>
        <item x="154"/>
        <item x="91"/>
        <item x="472"/>
        <item x="1035"/>
        <item x="1207"/>
        <item x="1174"/>
        <item x="264"/>
        <item x="1196"/>
        <item x="1127"/>
        <item x="481"/>
        <item x="1160"/>
        <item x="1104"/>
        <item x="918"/>
        <item x="613"/>
        <item x="372"/>
        <item x="1012"/>
        <item x="92"/>
        <item x="404"/>
        <item x="871"/>
        <item x="820"/>
        <item x="27"/>
        <item x="360"/>
        <item x="470"/>
        <item x="1183"/>
        <item x="1122"/>
        <item x="526"/>
        <item x="425"/>
        <item x="1120"/>
        <item x="832"/>
        <item x="1172"/>
        <item x="1153"/>
        <item x="377"/>
        <item x="577"/>
        <item x="625"/>
        <item x="899"/>
        <item x="110"/>
        <item x="964"/>
        <item x="617"/>
        <item x="725"/>
        <item x="772"/>
        <item x="800"/>
        <item x="994"/>
        <item x="1121"/>
        <item x="1148"/>
        <item x="1194"/>
        <item x="309"/>
        <item x="1085"/>
        <item x="575"/>
        <item x="308"/>
        <item x="528"/>
        <item x="512"/>
        <item x="638"/>
        <item x="973"/>
        <item x="480"/>
        <item x="717"/>
        <item x="833"/>
        <item x="592"/>
        <item x="325"/>
        <item x="1023"/>
        <item x="590"/>
        <item x="879"/>
        <item x="70"/>
        <item x="903"/>
        <item x="269"/>
        <item x="1056"/>
        <item x="299"/>
        <item x="880"/>
        <item x="1171"/>
        <item x="627"/>
        <item x="752"/>
        <item x="971"/>
        <item x="496"/>
        <item x="857"/>
        <item x="1206"/>
        <item x="189"/>
        <item x="1017"/>
        <item x="1046"/>
        <item x="858"/>
        <item x="448"/>
        <item x="349"/>
        <item x="373"/>
        <item x="998"/>
        <item x="584"/>
        <item x="892"/>
        <item x="780"/>
        <item x="1143"/>
        <item x="1071"/>
        <item x="38"/>
        <item x="322"/>
        <item x="756"/>
        <item x="1038"/>
        <item x="811"/>
        <item x="347"/>
        <item x="1053"/>
        <item x="562"/>
        <item x="668"/>
        <item x="95"/>
        <item x="873"/>
        <item x="358"/>
        <item x="1103"/>
        <item x="1130"/>
        <item x="947"/>
        <item x="1106"/>
        <item x="709"/>
        <item x="961"/>
        <item x="320"/>
        <item x="314"/>
        <item x="1097"/>
        <item x="1149"/>
        <item x="745"/>
        <item x="1105"/>
        <item x="888"/>
        <item x="79"/>
        <item x="510"/>
        <item x="555"/>
        <item x="1086"/>
        <item x="118"/>
        <item x="739"/>
        <item x="286"/>
        <item x="542"/>
        <item x="44"/>
        <item x="395"/>
        <item x="532"/>
        <item x="73"/>
        <item x="171"/>
        <item x="439"/>
        <item x="1145"/>
        <item x="1142"/>
        <item x="1030"/>
        <item x="139"/>
        <item x="277"/>
        <item x="93"/>
        <item x="699"/>
        <item x="401"/>
        <item x="138"/>
        <item x="1015"/>
        <item x="261"/>
        <item x="1200"/>
        <item x="640"/>
        <item x="328"/>
        <item x="917"/>
        <item x="1016"/>
        <item x="860"/>
        <item x="816"/>
        <item x="327"/>
        <item x="518"/>
        <item x="591"/>
        <item x="1045"/>
        <item x="808"/>
        <item x="414"/>
        <item x="1215"/>
        <item x="443"/>
        <item x="355"/>
        <item x="483"/>
        <item x="553"/>
        <item x="831"/>
        <item x="146"/>
        <item x="1006"/>
        <item x="1102"/>
        <item x="724"/>
        <item x="176"/>
        <item x="812"/>
        <item x="1185"/>
        <item x="41"/>
        <item x="645"/>
        <item x="981"/>
        <item x="782"/>
        <item x="323"/>
        <item x="851"/>
        <item x="77"/>
        <item x="217"/>
        <item x="977"/>
        <item x="759"/>
        <item x="738"/>
        <item x="1217"/>
        <item x="764"/>
        <item x="875"/>
        <item x="1063"/>
        <item x="578"/>
        <item x="63"/>
        <item x="856"/>
        <item x="1116"/>
        <item x="7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2"/>
        <item x="43"/>
        <item x="45"/>
        <item x="46"/>
        <item x="47"/>
        <item x="48"/>
        <item x="49"/>
        <item x="50"/>
        <item x="51"/>
        <item x="52"/>
        <item x="54"/>
        <item x="55"/>
        <item x="56"/>
        <item x="57"/>
        <item x="58"/>
        <item x="59"/>
        <item x="60"/>
        <item x="61"/>
        <item x="62"/>
        <item x="64"/>
        <item x="65"/>
        <item x="66"/>
        <item x="67"/>
        <item x="68"/>
        <item x="69"/>
        <item x="71"/>
        <item x="72"/>
        <item x="74"/>
        <item x="75"/>
        <item x="76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1"/>
        <item x="112"/>
        <item x="113"/>
        <item x="114"/>
        <item x="115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2"/>
        <item x="263"/>
        <item x="265"/>
        <item x="266"/>
        <item x="267"/>
        <item x="268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300"/>
        <item x="302"/>
        <item x="303"/>
        <item x="304"/>
        <item x="305"/>
        <item x="306"/>
        <item x="307"/>
        <item x="310"/>
        <item x="311"/>
        <item x="312"/>
        <item x="313"/>
        <item x="315"/>
        <item x="316"/>
        <item x="317"/>
        <item x="318"/>
        <item x="319"/>
        <item x="321"/>
        <item x="324"/>
        <item x="326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8"/>
        <item x="350"/>
        <item x="351"/>
        <item x="352"/>
        <item x="353"/>
        <item x="354"/>
        <item x="356"/>
        <item x="357"/>
        <item x="359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4"/>
        <item x="375"/>
        <item x="376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6"/>
        <item x="397"/>
        <item x="398"/>
        <item x="399"/>
        <item x="400"/>
        <item x="402"/>
        <item x="403"/>
        <item x="405"/>
        <item x="406"/>
        <item x="408"/>
        <item x="409"/>
        <item x="410"/>
        <item x="411"/>
        <item x="412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40"/>
        <item x="441"/>
        <item x="442"/>
        <item x="444"/>
        <item x="445"/>
        <item x="446"/>
        <item x="447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3"/>
        <item x="474"/>
        <item x="475"/>
        <item x="476"/>
        <item x="477"/>
        <item x="478"/>
        <item x="479"/>
        <item x="482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1"/>
        <item x="513"/>
        <item x="514"/>
        <item x="515"/>
        <item x="516"/>
        <item x="517"/>
        <item x="519"/>
        <item x="520"/>
        <item x="521"/>
        <item x="522"/>
        <item x="523"/>
        <item x="524"/>
        <item x="525"/>
        <item x="527"/>
        <item x="529"/>
        <item x="530"/>
        <item x="531"/>
        <item x="533"/>
        <item x="534"/>
        <item x="535"/>
        <item x="536"/>
        <item x="537"/>
        <item x="538"/>
        <item x="539"/>
        <item x="540"/>
        <item x="541"/>
        <item x="543"/>
        <item x="544"/>
        <item x="545"/>
        <item x="546"/>
        <item x="547"/>
        <item x="548"/>
        <item x="549"/>
        <item x="550"/>
        <item x="551"/>
        <item x="552"/>
        <item x="554"/>
        <item x="556"/>
        <item x="557"/>
        <item x="558"/>
        <item x="559"/>
        <item x="560"/>
        <item x="561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6"/>
        <item x="579"/>
        <item x="580"/>
        <item x="581"/>
        <item x="582"/>
        <item x="583"/>
        <item x="585"/>
        <item x="586"/>
        <item x="587"/>
        <item x="588"/>
        <item x="589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4"/>
        <item x="615"/>
        <item x="616"/>
        <item x="618"/>
        <item x="619"/>
        <item x="620"/>
        <item x="621"/>
        <item x="622"/>
        <item x="623"/>
        <item x="624"/>
        <item x="626"/>
        <item x="628"/>
        <item x="629"/>
        <item x="630"/>
        <item x="631"/>
        <item x="632"/>
        <item x="633"/>
        <item x="634"/>
        <item x="635"/>
        <item x="636"/>
        <item x="637"/>
        <item x="639"/>
        <item x="641"/>
        <item x="642"/>
        <item x="643"/>
        <item x="644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700"/>
        <item x="701"/>
        <item x="702"/>
        <item x="703"/>
        <item x="704"/>
        <item x="705"/>
        <item x="706"/>
        <item x="708"/>
        <item x="710"/>
        <item x="711"/>
        <item x="712"/>
        <item x="713"/>
        <item x="714"/>
        <item x="715"/>
        <item x="716"/>
        <item x="718"/>
        <item x="719"/>
        <item x="720"/>
        <item x="721"/>
        <item x="722"/>
        <item x="723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40"/>
        <item x="741"/>
        <item x="742"/>
        <item x="743"/>
        <item x="744"/>
        <item x="746"/>
        <item x="747"/>
        <item x="748"/>
        <item x="749"/>
        <item x="751"/>
        <item x="753"/>
        <item x="754"/>
        <item x="755"/>
        <item x="757"/>
        <item x="758"/>
        <item x="760"/>
        <item x="761"/>
        <item x="762"/>
        <item x="763"/>
        <item x="765"/>
        <item x="766"/>
        <item x="767"/>
        <item x="768"/>
        <item x="769"/>
        <item x="770"/>
        <item x="771"/>
        <item x="774"/>
        <item x="775"/>
        <item x="776"/>
        <item x="777"/>
        <item x="778"/>
        <item x="779"/>
        <item x="781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1"/>
        <item x="802"/>
        <item x="803"/>
        <item x="804"/>
        <item x="805"/>
        <item x="806"/>
        <item x="807"/>
        <item x="809"/>
        <item x="810"/>
        <item x="813"/>
        <item x="814"/>
        <item x="815"/>
        <item x="817"/>
        <item x="818"/>
        <item x="819"/>
        <item x="821"/>
        <item x="822"/>
        <item x="823"/>
        <item x="824"/>
        <item x="825"/>
        <item x="826"/>
        <item x="827"/>
        <item x="828"/>
        <item x="829"/>
        <item x="830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2"/>
        <item x="853"/>
        <item x="854"/>
        <item x="855"/>
        <item x="859"/>
        <item x="861"/>
        <item x="862"/>
        <item x="863"/>
        <item x="864"/>
        <item x="865"/>
        <item x="866"/>
        <item x="867"/>
        <item x="868"/>
        <item x="869"/>
        <item x="872"/>
        <item x="874"/>
        <item x="876"/>
        <item x="877"/>
        <item x="878"/>
        <item x="881"/>
        <item x="882"/>
        <item x="883"/>
        <item x="884"/>
        <item x="885"/>
        <item x="886"/>
        <item x="887"/>
        <item x="889"/>
        <item x="890"/>
        <item x="891"/>
        <item x="893"/>
        <item x="894"/>
        <item x="895"/>
        <item x="896"/>
        <item x="898"/>
        <item x="900"/>
        <item x="901"/>
        <item x="902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2"/>
        <item x="963"/>
        <item x="965"/>
        <item x="966"/>
        <item x="967"/>
        <item x="968"/>
        <item x="969"/>
        <item x="970"/>
        <item x="972"/>
        <item x="974"/>
        <item x="975"/>
        <item x="976"/>
        <item x="978"/>
        <item x="979"/>
        <item x="980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5"/>
        <item x="996"/>
        <item x="997"/>
        <item x="999"/>
        <item x="1000"/>
        <item x="1001"/>
        <item x="1002"/>
        <item x="1003"/>
        <item x="1004"/>
        <item x="1005"/>
        <item x="1007"/>
        <item x="1008"/>
        <item x="1009"/>
        <item x="1010"/>
        <item x="1011"/>
        <item x="1013"/>
        <item x="1014"/>
        <item x="1018"/>
        <item x="1019"/>
        <item x="1020"/>
        <item x="1021"/>
        <item x="1022"/>
        <item x="1024"/>
        <item x="1025"/>
        <item x="1026"/>
        <item x="1027"/>
        <item x="1028"/>
        <item x="1029"/>
        <item x="1031"/>
        <item x="1032"/>
        <item x="1033"/>
        <item x="1034"/>
        <item x="1036"/>
        <item x="1037"/>
        <item x="1039"/>
        <item x="1040"/>
        <item x="1041"/>
        <item x="1042"/>
        <item x="1043"/>
        <item x="1044"/>
        <item x="1047"/>
        <item x="1048"/>
        <item x="1049"/>
        <item x="1050"/>
        <item x="1051"/>
        <item x="1052"/>
        <item x="1054"/>
        <item x="1055"/>
        <item x="1057"/>
        <item x="1058"/>
        <item x="1059"/>
        <item x="1060"/>
        <item x="1061"/>
        <item x="1062"/>
        <item x="1064"/>
        <item x="1065"/>
        <item x="1066"/>
        <item x="1067"/>
        <item x="1068"/>
        <item x="1069"/>
        <item x="1070"/>
        <item x="1072"/>
        <item x="1073"/>
        <item x="1074"/>
        <item x="1075"/>
        <item x="1076"/>
        <item x="1077"/>
        <item x="1078"/>
        <item x="1079"/>
        <item x="1080"/>
        <item x="1081"/>
        <item x="1083"/>
        <item x="1084"/>
        <item x="1087"/>
        <item x="1088"/>
        <item x="1089"/>
        <item x="1090"/>
        <item x="1091"/>
        <item x="1092"/>
        <item x="1093"/>
        <item x="1094"/>
        <item x="1095"/>
        <item x="1096"/>
        <item x="1098"/>
        <item x="1099"/>
        <item x="1100"/>
        <item x="1101"/>
        <item x="1107"/>
        <item x="1108"/>
        <item x="1109"/>
        <item x="1110"/>
        <item x="1111"/>
        <item x="1112"/>
        <item x="1113"/>
        <item x="1114"/>
        <item x="1115"/>
        <item x="1117"/>
        <item x="1118"/>
        <item x="1119"/>
        <item x="1123"/>
        <item x="1124"/>
        <item x="1125"/>
        <item x="1126"/>
        <item x="1128"/>
        <item x="1129"/>
        <item x="1131"/>
        <item x="1132"/>
        <item x="1133"/>
        <item x="1134"/>
        <item x="1135"/>
        <item x="1136"/>
        <item x="1137"/>
        <item x="1138"/>
        <item x="1139"/>
        <item x="1141"/>
        <item x="1144"/>
        <item x="1146"/>
        <item x="1147"/>
        <item x="1150"/>
        <item x="1151"/>
        <item x="1152"/>
        <item x="1154"/>
        <item x="1155"/>
        <item x="1156"/>
        <item x="1157"/>
        <item x="1158"/>
        <item x="1159"/>
        <item x="1161"/>
        <item x="1162"/>
        <item x="1163"/>
        <item x="1164"/>
        <item x="1165"/>
        <item x="1166"/>
        <item x="1167"/>
        <item x="1168"/>
        <item x="1169"/>
        <item x="1170"/>
        <item x="1173"/>
        <item x="1175"/>
        <item x="1176"/>
        <item x="1177"/>
        <item x="1178"/>
        <item x="1179"/>
        <item x="1181"/>
        <item x="1182"/>
        <item x="1184"/>
        <item x="1187"/>
        <item x="1188"/>
        <item x="1189"/>
        <item x="1190"/>
        <item x="1191"/>
        <item x="1192"/>
        <item x="1193"/>
        <item x="1195"/>
        <item x="1197"/>
        <item x="1198"/>
        <item x="1199"/>
        <item x="1201"/>
        <item x="1202"/>
        <item x="1203"/>
        <item x="1204"/>
        <item x="1205"/>
        <item x="1208"/>
        <item x="1209"/>
        <item x="1210"/>
        <item x="1211"/>
        <item x="1212"/>
        <item x="1213"/>
        <item x="1214"/>
        <item x="1216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t="default"/>
      </items>
    </pivotField>
    <pivotField compact="0" outline="0" subtotalTop="0" showAll="0">
      <items count="5">
        <item x="1"/>
        <item x="0"/>
        <item x="2"/>
        <item x="3"/>
        <item t="default"/>
      </items>
    </pivotField>
    <pivotField compact="0" outline="0" subtotalTop="0" numFmtId="10" showAll="0">
      <items count="20">
        <item x="0"/>
        <item x="18"/>
        <item x="10"/>
        <item x="14"/>
        <item x="4"/>
        <item x="6"/>
        <item x="15"/>
        <item x="9"/>
        <item x="8"/>
        <item x="7"/>
        <item x="5"/>
        <item x="11"/>
        <item x="1"/>
        <item x="2"/>
        <item x="3"/>
        <item x="12"/>
        <item x="13"/>
        <item x="16"/>
        <item x="17"/>
        <item t="default"/>
      </items>
    </pivotField>
    <pivotField compact="0" outline="0" subtotalTop="0" showAll="0">
      <items count="126">
        <item x="5"/>
        <item x="8"/>
        <item x="0"/>
        <item x="1"/>
        <item x="3"/>
        <item x="2"/>
        <item x="19"/>
        <item x="124"/>
        <item x="23"/>
        <item x="6"/>
        <item x="22"/>
        <item x="4"/>
        <item x="7"/>
        <item x="12"/>
        <item x="9"/>
        <item x="10"/>
        <item x="11"/>
        <item x="13"/>
        <item x="14"/>
        <item x="15"/>
        <item x="16"/>
        <item x="17"/>
        <item x="18"/>
        <item x="20"/>
        <item x="21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outline="0" subtotalTop="0" showAll="0">
      <items count="29">
        <item x="0"/>
        <item x="6"/>
        <item x="15"/>
        <item x="1"/>
        <item x="3"/>
        <item x="7"/>
        <item x="27"/>
        <item x="4"/>
        <item x="2"/>
        <item x="5"/>
        <item x="21"/>
        <item x="14"/>
        <item x="8"/>
        <item x="9"/>
        <item x="10"/>
        <item x="11"/>
        <item x="12"/>
        <item x="13"/>
        <item x="16"/>
        <item x="17"/>
        <item x="18"/>
        <item x="19"/>
        <item x="20"/>
        <item x="22"/>
        <item x="23"/>
        <item x="24"/>
        <item x="25"/>
        <item x="26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numFmtId="1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1"/>
        <item x="0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showAll="0">
      <items count="3">
        <item x="0"/>
        <item x="1"/>
        <item t="default"/>
      </items>
    </pivotField>
    <pivotField compact="0" outline="0" subtotalTop="0" numFmtId="10" showAll="0">
      <items count="3">
        <item x="0"/>
        <item x="1"/>
        <item t="default"/>
      </items>
    </pivotField>
    <pivotField dataField="1" compact="0" outline="0" subtotalTop="0" showAll="0">
      <items count="5">
        <item x="2"/>
        <item x="0"/>
        <item x="1"/>
        <item x="3"/>
        <item t="default"/>
      </items>
    </pivotField>
    <pivotField compact="0" outline="0" subtotalTop="0" showAll="0">
      <items count="6">
        <item x="0"/>
        <item x="3"/>
        <item x="1"/>
        <item x="2"/>
        <item x="4"/>
        <item t="default"/>
      </items>
    </pivotField>
    <pivotField compact="0" outline="0" subtotalTop="0" showAll="0">
      <items count="5">
        <item x="2"/>
        <item x="0"/>
        <item x="1"/>
        <item x="3"/>
        <item t="default"/>
      </items>
    </pivotField>
    <pivotField dataField="1" compact="0" outline="0" subtotalTop="0" showAll="0">
      <items count="5">
        <item x="2"/>
        <item x="0"/>
        <item x="1"/>
        <item x="3"/>
        <item t="default"/>
      </items>
    </pivotField>
    <pivotField compact="0" outline="0" subtotalTop="0" showAll="0">
      <items count="61">
        <item x="0"/>
        <item x="59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7"/>
        <item x="58"/>
        <item t="default"/>
      </items>
    </pivotField>
    <pivotField compact="0" outline="0" subtotalTop="0" showAll="0">
      <items count="61">
        <item x="0"/>
        <item x="59"/>
        <item x="5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7"/>
        <item x="58"/>
        <item t="default"/>
      </items>
    </pivotField>
    <pivotField compact="0" outline="0" subtotalTop="0" showAll="0">
      <items count="82">
        <item x="40"/>
        <item x="80"/>
        <item x="0"/>
        <item x="1"/>
        <item x="2"/>
        <item x="3"/>
        <item x="4"/>
        <item x="5"/>
        <item x="6"/>
        <item x="9"/>
        <item x="10"/>
        <item x="12"/>
        <item x="13"/>
        <item x="14"/>
        <item x="15"/>
        <item x="16"/>
        <item x="17"/>
        <item x="19"/>
        <item x="20"/>
        <item x="22"/>
        <item x="24"/>
        <item x="25"/>
        <item x="28"/>
        <item x="29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5"/>
        <item x="66"/>
        <item x="7"/>
        <item x="8"/>
        <item x="11"/>
        <item x="18"/>
        <item x="21"/>
        <item x="23"/>
        <item x="26"/>
        <item x="27"/>
        <item x="30"/>
        <item x="59"/>
        <item x="60"/>
        <item x="61"/>
        <item x="62"/>
        <item x="63"/>
        <item x="6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</pivotFields>
  <rowFields count="1">
    <field x="4"/>
  </rowFields>
  <rowItems count="10">
    <i>
      <x v="22"/>
    </i>
    <i>
      <x v="27"/>
    </i>
    <i>
      <x v="45"/>
    </i>
    <i>
      <x v="54"/>
    </i>
    <i>
      <x v="55"/>
    </i>
    <i>
      <x v="58"/>
    </i>
    <i>
      <x v="60"/>
    </i>
    <i>
      <x v="66"/>
    </i>
    <i>
      <x v="68"/>
    </i>
    <i>
      <x v="71"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pageFields count="2">
    <pageField fld="3"/>
    <pageField fld="0"/>
  </pageFields>
  <dataFields count="18">
    <dataField name=" 消费" fld="10" baseField="0" baseItem="148"/>
    <dataField name=" 展现量" fld="11" baseField="0" baseItem="148"/>
    <dataField name=" 点击量" fld="12" baseField="0" baseItem="148"/>
    <dataField name="  点击率" fld="49" baseField="0" baseItem="148"/>
    <dataField name=" 点击成本" fld="50" baseField="0" baseItem="148"/>
    <dataField name=" 千展费用" fld="51" baseField="0" baseItem="148"/>
    <dataField name=" 点赞" fld="16" baseField="0" baseItem="148"/>
    <dataField name=" 评论" fld="17" baseField="0" baseItem="148"/>
    <dataField name=" 收藏" fld="18" baseField="0" baseItem="148"/>
    <dataField name=" 关注" fld="19" baseField="0" baseItem="148"/>
    <dataField name=" 分享" fld="20" baseField="0" baseItem="148"/>
    <dataField name=" 互动量" fld="21" baseField="0" baseItem="148"/>
    <dataField name=" 互动成本" fld="54" baseField="0" baseItem="148"/>
    <dataField name="私信人数" fld="42" baseField="0" baseItem="148"/>
    <dataField name=" 私信成本" fld="52" baseField="0" baseItem="148"/>
    <dataField name="开口数" fld="45" baseField="0" baseItem="148"/>
    <dataField name=" 开口成本" fld="53" baseField="0" baseItem="148"/>
    <dataField name=" 私信率" fld="55" baseField="0" baseItem="148"/>
  </dataFields>
  <formats count="137">
    <format dxfId="575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76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7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7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79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80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81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82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8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84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85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86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87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88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89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90">
      <pivotArea type="all" dataOnly="0" outline="0" fieldPosition="0"/>
    </format>
    <format dxfId="591">
      <pivotArea type="all" dataOnly="0" outline="0" fieldPosition="0"/>
    </format>
    <format dxfId="592">
      <pivotArea type="all" dataOnly="0" outline="0" fieldPosition="0"/>
    </format>
    <format dxfId="593">
      <pivotArea type="all" dataOnly="0" outline="0" fieldPosition="0"/>
    </format>
    <format dxfId="594">
      <pivotArea type="all" dataOnly="0" outline="0" fieldPosition="0"/>
    </format>
    <format dxfId="595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596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597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598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599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00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01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02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03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04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05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06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07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08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09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10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11">
      <pivotArea field="0" type="button" dataOnly="0" labelOnly="1" outline="0" fieldPosition="0"/>
    </format>
    <format dxfId="612">
      <pivotArea dataOnly="0" labelOnly="1" fieldPosition="0">
        <references count="1">
          <reference field="4294967294" count="1">
            <x v="0"/>
          </reference>
        </references>
      </pivotArea>
    </format>
    <format dxfId="613">
      <pivotArea dataOnly="0" labelOnly="1" fieldPosition="0">
        <references count="1">
          <reference field="4294967294" count="1">
            <x v="1"/>
          </reference>
        </references>
      </pivotArea>
    </format>
    <format dxfId="614">
      <pivotArea dataOnly="0" labelOnly="1" fieldPosition="0">
        <references count="1">
          <reference field="4294967294" count="1">
            <x v="2"/>
          </reference>
        </references>
      </pivotArea>
    </format>
    <format dxfId="615">
      <pivotArea dataOnly="0" labelOnly="1" fieldPosition="0">
        <references count="1">
          <reference field="4294967294" count="1">
            <x v="3"/>
          </reference>
        </references>
      </pivotArea>
    </format>
    <format dxfId="616">
      <pivotArea dataOnly="0" labelOnly="1" fieldPosition="0">
        <references count="1">
          <reference field="4294967294" count="1">
            <x v="4"/>
          </reference>
        </references>
      </pivotArea>
    </format>
    <format dxfId="617">
      <pivotArea dataOnly="0" labelOnly="1" fieldPosition="0">
        <references count="1">
          <reference field="4294967294" count="1">
            <x v="5"/>
          </reference>
        </references>
      </pivotArea>
    </format>
    <format dxfId="618">
      <pivotArea dataOnly="0" labelOnly="1" fieldPosition="0">
        <references count="1">
          <reference field="4294967294" count="1">
            <x v="6"/>
          </reference>
        </references>
      </pivotArea>
    </format>
    <format dxfId="619">
      <pivotArea dataOnly="0" labelOnly="1" fieldPosition="0">
        <references count="1">
          <reference field="4294967294" count="1">
            <x v="7"/>
          </reference>
        </references>
      </pivotArea>
    </format>
    <format dxfId="620">
      <pivotArea dataOnly="0" labelOnly="1" fieldPosition="0">
        <references count="1">
          <reference field="4294967294" count="1">
            <x v="8"/>
          </reference>
        </references>
      </pivotArea>
    </format>
    <format dxfId="621">
      <pivotArea dataOnly="0" labelOnly="1" fieldPosition="0">
        <references count="1">
          <reference field="4294967294" count="1">
            <x v="9"/>
          </reference>
        </references>
      </pivotArea>
    </format>
    <format dxfId="622">
      <pivotArea dataOnly="0" labelOnly="1" fieldPosition="0">
        <references count="1">
          <reference field="4294967294" count="1">
            <x v="10"/>
          </reference>
        </references>
      </pivotArea>
    </format>
    <format dxfId="623">
      <pivotArea dataOnly="0" labelOnly="1" fieldPosition="0">
        <references count="1">
          <reference field="4294967294" count="1">
            <x v="11"/>
          </reference>
        </references>
      </pivotArea>
    </format>
    <format dxfId="624">
      <pivotArea dataOnly="0" labelOnly="1" fieldPosition="0">
        <references count="1">
          <reference field="4294967294" count="1">
            <x v="12"/>
          </reference>
        </references>
      </pivotArea>
    </format>
    <format dxfId="625">
      <pivotArea dataOnly="0" labelOnly="1" fieldPosition="0">
        <references count="1">
          <reference field="4294967294" count="1">
            <x v="13"/>
          </reference>
        </references>
      </pivotArea>
    </format>
    <format dxfId="626">
      <pivotArea dataOnly="0" labelOnly="1" fieldPosition="0">
        <references count="1">
          <reference field="4294967294" count="1">
            <x v="14"/>
          </reference>
        </references>
      </pivotArea>
    </format>
    <format dxfId="627">
      <pivotArea dataOnly="0" labelOnly="1" fieldPosition="0">
        <references count="1">
          <reference field="4294967294" count="1">
            <x v="15"/>
          </reference>
        </references>
      </pivotArea>
    </format>
    <format dxfId="628">
      <pivotArea dataOnly="0" labelOnly="1" fieldPosition="0">
        <references count="1">
          <reference field="4294967294" count="1">
            <x v="16"/>
          </reference>
        </references>
      </pivotArea>
    </format>
    <format dxfId="629">
      <pivotArea dataOnly="0" labelOnly="1" grandRow="1" fieldPosition="0"/>
    </format>
    <format dxfId="630">
      <pivotArea grandRow="1" collapsedLevelsAreSubtotals="1" fieldPosition="0"/>
    </format>
    <format dxfId="631">
      <pivotArea dataOnly="0" labelOnly="1" fieldPosition="0">
        <references count="1">
          <reference field="4294967294" count="1">
            <x v="3"/>
          </reference>
        </references>
      </pivotArea>
    </format>
    <format dxfId="632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633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634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635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636">
      <pivotArea dataOnly="0" labelOnly="1" grandRow="1" fieldPosition="0"/>
    </format>
    <format dxfId="637">
      <pivotArea grandRow="1" collapsedLevelsAreSubtotals="1" fieldPosition="0"/>
    </format>
    <format dxfId="638">
      <pivotArea dataOnly="0" labelOnly="1" grandRow="1" fieldPosition="0"/>
    </format>
    <format dxfId="639">
      <pivotArea grandRow="1" collapsedLevelsAreSubtotals="1" fieldPosition="0"/>
    </format>
    <format dxfId="640">
      <pivotArea dataOnly="0" labelOnly="1" fieldPosition="0">
        <references count="1">
          <reference field="0" count="1">
            <x v="158"/>
          </reference>
        </references>
      </pivotArea>
    </format>
    <format dxfId="641">
      <pivotArea dataOnly="0" labelOnly="1" fieldPosition="0">
        <references count="1">
          <reference field="0" count="1">
            <x v="159"/>
          </reference>
        </references>
      </pivotArea>
    </format>
    <format dxfId="642">
      <pivotArea dataOnly="0" labelOnly="1" fieldPosition="0">
        <references count="1">
          <reference field="0" count="1">
            <x v="160"/>
          </reference>
        </references>
      </pivotArea>
    </format>
    <format dxfId="643">
      <pivotArea dataOnly="0" labelOnly="1" fieldPosition="0">
        <references count="1">
          <reference field="0" count="1">
            <x v="161"/>
          </reference>
        </references>
      </pivotArea>
    </format>
    <format dxfId="644">
      <pivotArea dataOnly="0" labelOnly="1" fieldPosition="0">
        <references count="1">
          <reference field="0" count="1">
            <x v="162"/>
          </reference>
        </references>
      </pivotArea>
    </format>
    <format dxfId="645">
      <pivotArea dataOnly="0" labelOnly="1" fieldPosition="0">
        <references count="1">
          <reference field="0" count="1">
            <x v="163"/>
          </reference>
        </references>
      </pivotArea>
    </format>
    <format dxfId="646">
      <pivotArea dataOnly="0" labelOnly="1" fieldPosition="0">
        <references count="1">
          <reference field="0" count="1">
            <x v="164"/>
          </reference>
        </references>
      </pivotArea>
    </format>
    <format dxfId="647">
      <pivotArea dataOnly="0" labelOnly="1" fieldPosition="0">
        <references count="1">
          <reference field="0" count="1">
            <x v="165"/>
          </reference>
        </references>
      </pivotArea>
    </format>
    <format dxfId="648">
      <pivotArea dataOnly="0" labelOnly="1" fieldPosition="0">
        <references count="1">
          <reference field="0" count="1">
            <x v="166"/>
          </reference>
        </references>
      </pivotArea>
    </format>
    <format dxfId="649">
      <pivotArea dataOnly="0" labelOnly="1" fieldPosition="0">
        <references count="1">
          <reference field="0" count="1">
            <x v="167"/>
          </reference>
        </references>
      </pivotArea>
    </format>
    <format dxfId="650">
      <pivotArea dataOnly="0" labelOnly="1" fieldPosition="0">
        <references count="1">
          <reference field="0" count="1">
            <x v="168"/>
          </reference>
        </references>
      </pivotArea>
    </format>
    <format dxfId="651">
      <pivotArea dataOnly="0" labelOnly="1" fieldPosition="0">
        <references count="1">
          <reference field="0" count="1">
            <x v="169"/>
          </reference>
        </references>
      </pivotArea>
    </format>
    <format dxfId="652">
      <pivotArea dataOnly="0" labelOnly="1" fieldPosition="0">
        <references count="1">
          <reference field="0" count="1">
            <x v="170"/>
          </reference>
        </references>
      </pivotArea>
    </format>
    <format dxfId="653">
      <pivotArea dataOnly="0" labelOnly="1" fieldPosition="0">
        <references count="1">
          <reference field="0" count="1">
            <x v="171"/>
          </reference>
        </references>
      </pivotArea>
    </format>
    <format dxfId="654">
      <pivotArea dataOnly="0" labelOnly="1" fieldPosition="0">
        <references count="1">
          <reference field="0" count="1">
            <x v="172"/>
          </reference>
        </references>
      </pivotArea>
    </format>
    <format dxfId="655">
      <pivotArea dataOnly="0" labelOnly="1" fieldPosition="0">
        <references count="1">
          <reference field="0" count="1">
            <x v="196"/>
          </reference>
        </references>
      </pivotArea>
    </format>
    <format dxfId="656">
      <pivotArea collapsedLevelsAreSubtotals="1" fieldPosition="0">
        <references count="1">
          <reference field="0" count="1" selected="0">
            <x v="158"/>
          </reference>
        </references>
      </pivotArea>
    </format>
    <format dxfId="657">
      <pivotArea collapsedLevelsAreSubtotals="1" fieldPosition="0">
        <references count="1">
          <reference field="0" count="1" selected="0">
            <x v="159"/>
          </reference>
        </references>
      </pivotArea>
    </format>
    <format dxfId="658">
      <pivotArea collapsedLevelsAreSubtotals="1" fieldPosition="0">
        <references count="1">
          <reference field="0" count="1" selected="0">
            <x v="160"/>
          </reference>
        </references>
      </pivotArea>
    </format>
    <format dxfId="659">
      <pivotArea collapsedLevelsAreSubtotals="1" fieldPosition="0">
        <references count="1">
          <reference field="0" count="1" selected="0">
            <x v="161"/>
          </reference>
        </references>
      </pivotArea>
    </format>
    <format dxfId="660">
      <pivotArea collapsedLevelsAreSubtotals="1" fieldPosition="0">
        <references count="1">
          <reference field="0" count="1" selected="0">
            <x v="162"/>
          </reference>
        </references>
      </pivotArea>
    </format>
    <format dxfId="661">
      <pivotArea collapsedLevelsAreSubtotals="1" fieldPosition="0">
        <references count="1">
          <reference field="0" count="1" selected="0">
            <x v="163"/>
          </reference>
        </references>
      </pivotArea>
    </format>
    <format dxfId="662">
      <pivotArea collapsedLevelsAreSubtotals="1" fieldPosition="0">
        <references count="1">
          <reference field="0" count="1" selected="0">
            <x v="164"/>
          </reference>
        </references>
      </pivotArea>
    </format>
    <format dxfId="663">
      <pivotArea collapsedLevelsAreSubtotals="1" fieldPosition="0">
        <references count="1">
          <reference field="0" count="1" selected="0">
            <x v="165"/>
          </reference>
        </references>
      </pivotArea>
    </format>
    <format dxfId="664">
      <pivotArea collapsedLevelsAreSubtotals="1" fieldPosition="0">
        <references count="1">
          <reference field="0" count="1" selected="0">
            <x v="166"/>
          </reference>
        </references>
      </pivotArea>
    </format>
    <format dxfId="665">
      <pivotArea collapsedLevelsAreSubtotals="1" fieldPosition="0">
        <references count="1">
          <reference field="0" count="1" selected="0">
            <x v="167"/>
          </reference>
        </references>
      </pivotArea>
    </format>
    <format dxfId="666">
      <pivotArea collapsedLevelsAreSubtotals="1" fieldPosition="0">
        <references count="1">
          <reference field="0" count="1" selected="0">
            <x v="168"/>
          </reference>
        </references>
      </pivotArea>
    </format>
    <format dxfId="667">
      <pivotArea collapsedLevelsAreSubtotals="1" fieldPosition="0">
        <references count="1">
          <reference field="0" count="1" selected="0">
            <x v="169"/>
          </reference>
        </references>
      </pivotArea>
    </format>
    <format dxfId="668">
      <pivotArea collapsedLevelsAreSubtotals="1" fieldPosition="0">
        <references count="1">
          <reference field="0" count="1" selected="0">
            <x v="170"/>
          </reference>
        </references>
      </pivotArea>
    </format>
    <format dxfId="669">
      <pivotArea collapsedLevelsAreSubtotals="1" fieldPosition="0">
        <references count="1">
          <reference field="0" count="1" selected="0">
            <x v="171"/>
          </reference>
        </references>
      </pivotArea>
    </format>
    <format dxfId="670">
      <pivotArea collapsedLevelsAreSubtotals="1" fieldPosition="0">
        <references count="1">
          <reference field="0" count="1" selected="0">
            <x v="172"/>
          </reference>
        </references>
      </pivotArea>
    </format>
    <format dxfId="671">
      <pivotArea collapsedLevelsAreSubtotals="1" fieldPosition="0">
        <references count="1">
          <reference field="0" count="1" selected="0">
            <x v="196"/>
          </reference>
        </references>
      </pivotArea>
    </format>
    <format dxfId="672">
      <pivotArea dataOnly="0" labelOnly="1" fieldPosition="0">
        <references count="1">
          <reference field="4294967294" count="1">
            <x v="3"/>
          </reference>
        </references>
      </pivotArea>
    </format>
    <format dxfId="673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674">
      <pivotArea dataOnly="0" labelOnly="1" grandRow="1" fieldPosition="0"/>
    </format>
    <format dxfId="675">
      <pivotArea grandRow="1" collapsedLevelsAreSubtotals="1" fieldPosition="0"/>
    </format>
    <format dxfId="676">
      <pivotArea type="all" dataOnly="0" outline="0" fieldPosition="0"/>
    </format>
    <format dxfId="677">
      <pivotArea field="0" type="button" dataOnly="0" labelOnly="1" outline="0" fieldPosition="0"/>
    </format>
    <format dxfId="678">
      <pivotArea dataOnly="0" labelOnly="1" fieldPosition="0">
        <references count="1">
          <reference field="4294967294" count="1">
            <x v="0"/>
          </reference>
        </references>
      </pivotArea>
    </format>
    <format dxfId="679">
      <pivotArea dataOnly="0" labelOnly="1" fieldPosition="0">
        <references count="1">
          <reference field="4294967294" count="1">
            <x v="1"/>
          </reference>
        </references>
      </pivotArea>
    </format>
    <format dxfId="680">
      <pivotArea dataOnly="0" labelOnly="1" fieldPosition="0">
        <references count="1">
          <reference field="4294967294" count="1">
            <x v="2"/>
          </reference>
        </references>
      </pivotArea>
    </format>
    <format dxfId="681">
      <pivotArea dataOnly="0" labelOnly="1" fieldPosition="0">
        <references count="1">
          <reference field="4294967294" count="1">
            <x v="3"/>
          </reference>
        </references>
      </pivotArea>
    </format>
    <format dxfId="682">
      <pivotArea dataOnly="0" labelOnly="1" fieldPosition="0">
        <references count="1">
          <reference field="4294967294" count="1">
            <x v="4"/>
          </reference>
        </references>
      </pivotArea>
    </format>
    <format dxfId="683">
      <pivotArea dataOnly="0" labelOnly="1" fieldPosition="0">
        <references count="1">
          <reference field="4294967294" count="1">
            <x v="5"/>
          </reference>
        </references>
      </pivotArea>
    </format>
    <format dxfId="684">
      <pivotArea dataOnly="0" labelOnly="1" fieldPosition="0">
        <references count="1">
          <reference field="4294967294" count="1">
            <x v="6"/>
          </reference>
        </references>
      </pivotArea>
    </format>
    <format dxfId="685">
      <pivotArea dataOnly="0" labelOnly="1" fieldPosition="0">
        <references count="1">
          <reference field="4294967294" count="1">
            <x v="7"/>
          </reference>
        </references>
      </pivotArea>
    </format>
    <format dxfId="686">
      <pivotArea dataOnly="0" labelOnly="1" fieldPosition="0">
        <references count="1">
          <reference field="4294967294" count="1">
            <x v="8"/>
          </reference>
        </references>
      </pivotArea>
    </format>
    <format dxfId="687">
      <pivotArea dataOnly="0" labelOnly="1" fieldPosition="0">
        <references count="1">
          <reference field="4294967294" count="1">
            <x v="9"/>
          </reference>
        </references>
      </pivotArea>
    </format>
    <format dxfId="688">
      <pivotArea dataOnly="0" labelOnly="1" fieldPosition="0">
        <references count="1">
          <reference field="4294967294" count="1">
            <x v="10"/>
          </reference>
        </references>
      </pivotArea>
    </format>
    <format dxfId="689">
      <pivotArea dataOnly="0" labelOnly="1" fieldPosition="0">
        <references count="1">
          <reference field="4294967294" count="1">
            <x v="11"/>
          </reference>
        </references>
      </pivotArea>
    </format>
    <format dxfId="690">
      <pivotArea dataOnly="0" labelOnly="1" fieldPosition="0">
        <references count="1">
          <reference field="4294967294" count="1">
            <x v="12"/>
          </reference>
        </references>
      </pivotArea>
    </format>
    <format dxfId="691">
      <pivotArea dataOnly="0" labelOnly="1" fieldPosition="0">
        <references count="1">
          <reference field="4294967294" count="1">
            <x v="13"/>
          </reference>
        </references>
      </pivotArea>
    </format>
    <format dxfId="692">
      <pivotArea dataOnly="0" labelOnly="1" fieldPosition="0">
        <references count="1">
          <reference field="4294967294" count="1">
            <x v="14"/>
          </reference>
        </references>
      </pivotArea>
    </format>
    <format dxfId="693">
      <pivotArea dataOnly="0" labelOnly="1" fieldPosition="0">
        <references count="1">
          <reference field="4294967294" count="1">
            <x v="15"/>
          </reference>
        </references>
      </pivotArea>
    </format>
    <format dxfId="694">
      <pivotArea dataOnly="0" labelOnly="1" fieldPosition="0">
        <references count="1">
          <reference field="4294967294" count="1">
            <x v="16"/>
          </reference>
        </references>
      </pivotArea>
    </format>
    <format dxfId="695">
      <pivotArea dataOnly="0" labelOnly="1" fieldPosition="0">
        <references count="1">
          <reference field="4294967294" count="1">
            <x v="3"/>
          </reference>
        </references>
      </pivotArea>
    </format>
    <format dxfId="696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697">
      <pivotArea dataOnly="0" labelOnly="1" fieldPosition="0">
        <references count="1">
          <reference field="4294967294" count="1">
            <x v="7"/>
          </reference>
        </references>
      </pivotArea>
    </format>
    <format dxfId="698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699">
      <pivotArea dataOnly="0" labelOnly="1" fieldPosition="0">
        <references count="1">
          <reference field="4294967294" count="1">
            <x v="14"/>
          </reference>
        </references>
      </pivotArea>
    </format>
    <format dxfId="700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701">
      <pivotArea dataOnly="0" labelOnly="1" fieldPosition="0">
        <references count="1">
          <reference field="4294967294" count="1">
            <x v="16"/>
          </reference>
        </references>
      </pivotArea>
    </format>
    <format dxfId="702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703">
      <pivotArea field="48" type="button" dataOnly="0" labelOnly="1" outline="0" fieldPosition="0"/>
    </format>
    <format dxfId="704">
      <pivotArea field="7" type="button" dataOnly="0" labelOnly="1" outline="0" fieldPosition="0"/>
    </format>
    <format dxfId="705">
      <pivotArea field="3" type="button" dataOnly="0" labelOnly="1" outline="0" fieldPosition="0"/>
    </format>
    <format dxfId="706">
      <pivotArea dataOnly="0" labelOnly="1" fieldPosition="0">
        <references count="1">
          <reference field="4294967294" count="1">
            <x v="17"/>
          </reference>
        </references>
      </pivotArea>
    </format>
    <format dxfId="707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708">
      <pivotArea dataOnly="0" labelOnly="1" fieldPosition="0">
        <references count="1">
          <reference field="4294967294" count="1">
            <x v="17"/>
          </reference>
        </references>
      </pivotArea>
    </format>
    <format dxfId="709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710">
      <pivotArea dataOnly="0" labelOnly="1" fieldPosition="0">
        <references count="1">
          <reference field="4294967294" count="1">
            <x v="17"/>
          </reference>
        </references>
      </pivotArea>
    </format>
    <format dxfId="711">
      <pivotArea field="4" type="button" dataOnly="0" labelOnly="1" outline="0" fieldPosition="0"/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xiaohongshu.com/discovery/item/6357b4ad000000001601af8a" TargetMode="External"/><Relationship Id="rId8" Type="http://schemas.openxmlformats.org/officeDocument/2006/relationships/hyperlink" Target="https://www.xiaohongshu.com/discovery/item/63609ead00000000080108cd" TargetMode="External"/><Relationship Id="rId7" Type="http://schemas.openxmlformats.org/officeDocument/2006/relationships/hyperlink" Target="https://www.xiaohongshu.com/discovery/item/63525543000000001402484b" TargetMode="External"/><Relationship Id="rId6" Type="http://schemas.openxmlformats.org/officeDocument/2006/relationships/hyperlink" Target="https://www.xiaohongshu.com/discovery/item/63602f4700000000090107ad?app_platform=ios&amp;app_version=7.62.2&amp;share_from_user_hidden=true&amp;type=video&amp;xhsshare=WeixinSession&amp;appuid=5482a78b2e1d932a3ff9fd74&amp;apptime=1667876814" TargetMode="External"/><Relationship Id="rId5" Type="http://schemas.openxmlformats.org/officeDocument/2006/relationships/hyperlink" Target="https://www.xiaohongshu.com/discovery/item/63565590000000001601a460" TargetMode="External"/><Relationship Id="rId4" Type="http://schemas.openxmlformats.org/officeDocument/2006/relationships/hyperlink" Target="https://www.xiaohongshu.com/discovery/item/635697ee000000001400ee99" TargetMode="External"/><Relationship Id="rId3" Type="http://schemas.openxmlformats.org/officeDocument/2006/relationships/hyperlink" Target="https://www.xiaohongshu.com/discovery/item/635a1a920000000015021ccd" TargetMode="External"/><Relationship Id="rId2" Type="http://schemas.openxmlformats.org/officeDocument/2006/relationships/hyperlink" Target="https://www.xiaohongshu.com/discovery/item/6347d2d1000000000603ce72" TargetMode="External"/><Relationship Id="rId18" Type="http://schemas.openxmlformats.org/officeDocument/2006/relationships/hyperlink" Target="https://www.xiaohongshu.com/discovery/item/637ee757000000001c004e22" TargetMode="External"/><Relationship Id="rId17" Type="http://schemas.openxmlformats.org/officeDocument/2006/relationships/hyperlink" Target="https://www.xiaohongshu.com/discovery/item/636cbb0e000000001c03fe54" TargetMode="External"/><Relationship Id="rId16" Type="http://schemas.openxmlformats.org/officeDocument/2006/relationships/hyperlink" Target="https://www.xiaohongshu.com/discovery/item/636a72c4000000000601f1ab" TargetMode="External"/><Relationship Id="rId15" Type="http://schemas.openxmlformats.org/officeDocument/2006/relationships/hyperlink" Target="https://www.xiaohongshu.com/discovery/item/63608865000000000601de77" TargetMode="External"/><Relationship Id="rId14" Type="http://schemas.openxmlformats.org/officeDocument/2006/relationships/hyperlink" Target="https://www.xiaohongshu.com/discovery/item/6371ff92000000001c03ebd2?app_platform=ios&amp;app_version=7.62.2&amp;share_from_user_hidden=true&amp;type=normal&amp;xhsshare=CopyLink&amp;appuid=57ad1b1f82ec395a27e24761&amp;apptime=1668421557" TargetMode="External"/><Relationship Id="rId13" Type="http://schemas.openxmlformats.org/officeDocument/2006/relationships/hyperlink" Target="https://www.xiaohongshu.com/discovery/item/636b67be000000000a00b768?app_platform=ios&amp;app_version=7.62.2&amp;share_from_user_hidden=true&amp;type=video&amp;xhsshare=CopyLink&amp;appuid=57ad1b1f82ec395a27e24761&amp;apptime=1668068417" TargetMode="External"/><Relationship Id="rId12" Type="http://schemas.openxmlformats.org/officeDocument/2006/relationships/hyperlink" Target="https://www.xiaohongshu.com/discovery/item/636e0c7b000000000c0223ff?app_platform=ios&amp;app_version=7.62.2&amp;share_from_user_hidden=true&amp;type=normal&amp;xhsshare=CopyLink&amp;appuid=57ad1b1f82ec395a27e24761&amp;apptime=1668408482" TargetMode="External"/><Relationship Id="rId11" Type="http://schemas.openxmlformats.org/officeDocument/2006/relationships/hyperlink" Target="https://www.xiaohongshu.com/discovery/item/6369c737000000000901294c?app_platform=ios&amp;app_version=7.62.2&amp;share_from_user_hidden=true&amp;type=normal&amp;xhsshare=WeixinSession&amp;appuid=5a9f6e5fe8ac2b2c5df53691&amp;apptime=1667906537" TargetMode="External"/><Relationship Id="rId10" Type="http://schemas.openxmlformats.org/officeDocument/2006/relationships/hyperlink" Target="https://www.xiaohongshu.com/discovery/item/63688af50000000007037d8f?app_platform=ios&amp;app_version=7.62.2&amp;share_from_user_hidden=true&amp;type=video&amp;xhsshare=WeixinSession&amp;appuid=5b93271a2169380001e1df30&amp;apptime=1667821622" TargetMode="External"/><Relationship Id="rId1" Type="http://schemas.openxmlformats.org/officeDocument/2006/relationships/hyperlink" Target="https://www.xiaohongshu.com/discovery/item/634f6705000000000601c4e0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82"/>
  <sheetViews>
    <sheetView tabSelected="1" zoomScale="115" zoomScaleNormal="115" workbookViewId="0">
      <pane ySplit="3" topLeftCell="A47" activePane="bottomLeft" state="frozen"/>
      <selection/>
      <selection pane="bottomLeft" activeCell="Q50" sqref="Q50"/>
    </sheetView>
  </sheetViews>
  <sheetFormatPr defaultColWidth="9" defaultRowHeight="20" customHeight="1"/>
  <cols>
    <col min="1" max="1" width="12.1296296296296"/>
    <col min="2" max="3" width="11.6296296296296" customWidth="1"/>
    <col min="4" max="4" width="9.25" customWidth="1"/>
    <col min="5" max="5" width="8" customWidth="1"/>
    <col min="6" max="7" width="9.37962962962963" customWidth="1"/>
    <col min="8" max="8" width="7" customWidth="1"/>
    <col min="9" max="9" width="5.62962962962963" customWidth="1"/>
    <col min="10" max="10" width="8.12962962962963" customWidth="1"/>
    <col min="11" max="11" width="7" customWidth="1"/>
    <col min="12" max="12" width="5.62962962962963" customWidth="1"/>
    <col min="13" max="13" width="7.5" customWidth="1"/>
    <col min="14" max="14" width="9.37962962962963" customWidth="1"/>
    <col min="15" max="15" width="8.87962962962963" customWidth="1"/>
    <col min="16" max="16" width="9.37962962962963" customWidth="1"/>
    <col min="17" max="17" width="11.3796296296296" customWidth="1"/>
    <col min="18" max="18" width="9.37962962962963" customWidth="1"/>
    <col min="19" max="19" width="7.5" style="5" customWidth="1"/>
  </cols>
  <sheetData>
    <row r="1" customHeight="1" spans="1:19">
      <c r="A1" s="75" t="s">
        <v>0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4"/>
      <c r="Q1" s="74"/>
      <c r="R1" s="74"/>
      <c r="S1" s="74"/>
    </row>
    <row r="2" customHeight="1" spans="1:19">
      <c r="A2" s="75"/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4"/>
      <c r="Q2" s="74"/>
      <c r="R2" s="74"/>
      <c r="S2" s="74"/>
    </row>
    <row r="3" customHeight="1" spans="1:19">
      <c r="A3" s="38" t="s">
        <v>1</v>
      </c>
      <c r="B3" s="38" t="s">
        <v>2</v>
      </c>
      <c r="C3" s="38" t="s">
        <v>3</v>
      </c>
      <c r="D3" s="38" t="s">
        <v>4</v>
      </c>
      <c r="E3" s="38" t="s">
        <v>5</v>
      </c>
      <c r="F3" s="38" t="s">
        <v>6</v>
      </c>
      <c r="G3" s="38" t="s">
        <v>7</v>
      </c>
      <c r="H3" s="38" t="s">
        <v>8</v>
      </c>
      <c r="I3" s="38" t="s">
        <v>9</v>
      </c>
      <c r="J3" s="38" t="s">
        <v>10</v>
      </c>
      <c r="K3" s="38" t="s">
        <v>11</v>
      </c>
      <c r="L3" s="38" t="s">
        <v>12</v>
      </c>
      <c r="M3" s="38" t="s">
        <v>13</v>
      </c>
      <c r="N3" s="38" t="s">
        <v>14</v>
      </c>
      <c r="O3" s="42" t="s">
        <v>15</v>
      </c>
      <c r="S3"/>
    </row>
    <row r="4" customHeight="1" spans="1:19">
      <c r="A4" s="37" t="s">
        <v>16</v>
      </c>
      <c r="B4" s="41">
        <v>10160.55</v>
      </c>
      <c r="C4" s="41">
        <v>467860</v>
      </c>
      <c r="D4" s="41">
        <v>16937</v>
      </c>
      <c r="E4" s="42">
        <v>0.0362010002992348</v>
      </c>
      <c r="F4" s="43">
        <v>0.599902580149968</v>
      </c>
      <c r="G4" s="43">
        <v>21.7170734835207</v>
      </c>
      <c r="H4" s="41">
        <v>1420</v>
      </c>
      <c r="I4" s="38">
        <v>12</v>
      </c>
      <c r="J4" s="41">
        <v>1004</v>
      </c>
      <c r="K4" s="41">
        <v>508</v>
      </c>
      <c r="L4" s="41">
        <v>65</v>
      </c>
      <c r="M4" s="41">
        <v>3009</v>
      </c>
      <c r="N4" s="47">
        <v>3.37671984047856</v>
      </c>
      <c r="O4" s="48">
        <v>0.177658381059219</v>
      </c>
      <c r="S4"/>
    </row>
    <row r="5" customHeight="1" spans="1:19">
      <c r="A5" s="37" t="s">
        <v>17</v>
      </c>
      <c r="B5" s="41">
        <v>11304.93</v>
      </c>
      <c r="C5" s="41">
        <v>571503</v>
      </c>
      <c r="D5" s="41">
        <v>20754</v>
      </c>
      <c r="E5" s="42">
        <v>0.0363147700012073</v>
      </c>
      <c r="F5" s="43">
        <v>0.544710899103787</v>
      </c>
      <c r="G5" s="43">
        <v>19.7810510181049</v>
      </c>
      <c r="H5" s="41">
        <v>1567</v>
      </c>
      <c r="I5" s="38">
        <v>22</v>
      </c>
      <c r="J5" s="41">
        <v>1063</v>
      </c>
      <c r="K5" s="41">
        <v>567</v>
      </c>
      <c r="L5" s="41">
        <v>69</v>
      </c>
      <c r="M5" s="41">
        <v>3288</v>
      </c>
      <c r="N5" s="47">
        <v>3.43823905109489</v>
      </c>
      <c r="O5" s="48">
        <v>0.158427291124603</v>
      </c>
      <c r="S5"/>
    </row>
    <row r="6" customHeight="1" spans="1:19">
      <c r="A6" s="37" t="s">
        <v>18</v>
      </c>
      <c r="B6" s="41">
        <v>11669.72</v>
      </c>
      <c r="C6" s="41">
        <v>540554</v>
      </c>
      <c r="D6" s="41">
        <v>21092</v>
      </c>
      <c r="E6" s="42">
        <v>0.0390192284212123</v>
      </c>
      <c r="F6" s="43">
        <v>0.553277071875593</v>
      </c>
      <c r="G6" s="43">
        <v>21.5884444477333</v>
      </c>
      <c r="H6" s="41">
        <v>1749</v>
      </c>
      <c r="I6" s="38">
        <v>23</v>
      </c>
      <c r="J6" s="41">
        <v>1181</v>
      </c>
      <c r="K6" s="41">
        <v>581</v>
      </c>
      <c r="L6" s="41">
        <v>60</v>
      </c>
      <c r="M6" s="41">
        <v>3594</v>
      </c>
      <c r="N6" s="47">
        <v>3.24700055648303</v>
      </c>
      <c r="O6" s="48">
        <v>0.170396358809027</v>
      </c>
      <c r="S6"/>
    </row>
    <row r="7" customHeight="1" spans="1:19">
      <c r="A7" s="37" t="s">
        <v>19</v>
      </c>
      <c r="B7" s="41">
        <v>11838.77</v>
      </c>
      <c r="C7" s="41">
        <v>522146</v>
      </c>
      <c r="D7" s="41">
        <v>21410</v>
      </c>
      <c r="E7" s="42">
        <v>0.0410038571587257</v>
      </c>
      <c r="F7" s="43">
        <v>0.552955161139654</v>
      </c>
      <c r="G7" s="43">
        <v>22.6732944425506</v>
      </c>
      <c r="H7" s="41">
        <v>1712</v>
      </c>
      <c r="I7" s="38">
        <v>23</v>
      </c>
      <c r="J7" s="41">
        <v>1070</v>
      </c>
      <c r="K7" s="41">
        <v>533</v>
      </c>
      <c r="L7" s="41">
        <v>53</v>
      </c>
      <c r="M7" s="41">
        <v>3391</v>
      </c>
      <c r="N7" s="47">
        <v>3.49123267472722</v>
      </c>
      <c r="O7" s="48">
        <v>0.158383932741709</v>
      </c>
      <c r="S7"/>
    </row>
    <row r="8" customHeight="1" spans="1:19">
      <c r="A8" s="37" t="s">
        <v>20</v>
      </c>
      <c r="B8" s="41">
        <v>12055.94</v>
      </c>
      <c r="C8" s="41">
        <v>515610</v>
      </c>
      <c r="D8" s="41">
        <v>21165</v>
      </c>
      <c r="E8" s="42">
        <v>0.0410484668644906</v>
      </c>
      <c r="F8" s="43">
        <v>0.569616820222065</v>
      </c>
      <c r="G8" s="43">
        <v>23.3818971703419</v>
      </c>
      <c r="H8" s="41">
        <v>1818</v>
      </c>
      <c r="I8" s="38">
        <v>24</v>
      </c>
      <c r="J8" s="41">
        <v>1084</v>
      </c>
      <c r="K8" s="41">
        <v>548</v>
      </c>
      <c r="L8" s="41">
        <v>55</v>
      </c>
      <c r="M8" s="41">
        <v>3529</v>
      </c>
      <c r="N8" s="47">
        <v>3.41624822896005</v>
      </c>
      <c r="O8" s="48">
        <v>0.16673753838885</v>
      </c>
      <c r="S8"/>
    </row>
    <row r="9" customHeight="1" spans="1:19">
      <c r="A9" s="37" t="s">
        <v>21</v>
      </c>
      <c r="B9" s="41">
        <v>12105.27</v>
      </c>
      <c r="C9" s="41">
        <v>533900</v>
      </c>
      <c r="D9" s="41">
        <v>21083</v>
      </c>
      <c r="E9" s="42">
        <v>0.0394886682899419</v>
      </c>
      <c r="F9" s="43">
        <v>0.574172081772044</v>
      </c>
      <c r="G9" s="43">
        <v>22.6732908784417</v>
      </c>
      <c r="H9" s="41">
        <v>1892</v>
      </c>
      <c r="I9" s="38">
        <v>22</v>
      </c>
      <c r="J9" s="41">
        <v>1143</v>
      </c>
      <c r="K9" s="41">
        <v>611</v>
      </c>
      <c r="L9" s="41">
        <v>48</v>
      </c>
      <c r="M9" s="41">
        <v>3716</v>
      </c>
      <c r="N9" s="47">
        <v>3.25760764262648</v>
      </c>
      <c r="O9" s="48">
        <v>0.176255751079068</v>
      </c>
      <c r="S9"/>
    </row>
    <row r="10" customHeight="1" spans="1:19">
      <c r="A10" s="37" t="s">
        <v>22</v>
      </c>
      <c r="B10" s="41">
        <v>12093.72</v>
      </c>
      <c r="C10" s="41">
        <v>540459</v>
      </c>
      <c r="D10" s="41">
        <v>20201</v>
      </c>
      <c r="E10" s="42">
        <v>0.0373774883941243</v>
      </c>
      <c r="F10" s="43">
        <v>0.598669372803327</v>
      </c>
      <c r="G10" s="43">
        <v>22.376757533874</v>
      </c>
      <c r="H10" s="41">
        <v>1752</v>
      </c>
      <c r="I10" s="38">
        <v>21</v>
      </c>
      <c r="J10" s="41">
        <v>1165</v>
      </c>
      <c r="K10" s="41">
        <v>589</v>
      </c>
      <c r="L10" s="41">
        <v>58</v>
      </c>
      <c r="M10" s="41">
        <v>3585</v>
      </c>
      <c r="N10" s="47">
        <v>3.37342259414226</v>
      </c>
      <c r="O10" s="48">
        <v>0.177466462056334</v>
      </c>
      <c r="S10"/>
    </row>
    <row r="11" customHeight="1" spans="1:19">
      <c r="A11" s="37" t="s">
        <v>23</v>
      </c>
      <c r="B11" s="41">
        <v>10480.19</v>
      </c>
      <c r="C11" s="41">
        <v>439333</v>
      </c>
      <c r="D11" s="41">
        <v>19040</v>
      </c>
      <c r="E11" s="42">
        <v>0.043338424384237</v>
      </c>
      <c r="F11" s="43">
        <v>0.550430147058824</v>
      </c>
      <c r="G11" s="43">
        <v>23.8547753071133</v>
      </c>
      <c r="H11" s="41">
        <v>1473</v>
      </c>
      <c r="I11" s="38">
        <v>16</v>
      </c>
      <c r="J11" s="41">
        <v>925</v>
      </c>
      <c r="K11" s="41">
        <v>522</v>
      </c>
      <c r="L11" s="41">
        <v>55</v>
      </c>
      <c r="M11" s="41">
        <v>2991</v>
      </c>
      <c r="N11" s="47">
        <v>3.50390839184219</v>
      </c>
      <c r="O11" s="48">
        <v>0.157090336134454</v>
      </c>
      <c r="S11"/>
    </row>
    <row r="12" customHeight="1" spans="1:19">
      <c r="A12" s="37" t="s">
        <v>24</v>
      </c>
      <c r="B12" s="41">
        <v>11889.59</v>
      </c>
      <c r="C12" s="41">
        <v>476700</v>
      </c>
      <c r="D12" s="41">
        <v>19923</v>
      </c>
      <c r="E12" s="42">
        <v>0.0417935808684707</v>
      </c>
      <c r="F12" s="43">
        <v>0.596777091803443</v>
      </c>
      <c r="G12" s="43">
        <v>24.941451646738</v>
      </c>
      <c r="H12" s="41">
        <v>1668</v>
      </c>
      <c r="I12" s="38">
        <v>18</v>
      </c>
      <c r="J12" s="41">
        <v>947</v>
      </c>
      <c r="K12" s="41">
        <v>585</v>
      </c>
      <c r="L12" s="41">
        <v>52</v>
      </c>
      <c r="M12" s="41">
        <v>3270</v>
      </c>
      <c r="N12" s="47">
        <v>3.63596024464832</v>
      </c>
      <c r="O12" s="48">
        <v>0.164131907845204</v>
      </c>
      <c r="S12"/>
    </row>
    <row r="13" customHeight="1" spans="1:19">
      <c r="A13" s="37" t="s">
        <v>25</v>
      </c>
      <c r="B13" s="41">
        <v>11362.94</v>
      </c>
      <c r="C13" s="41">
        <v>450752</v>
      </c>
      <c r="D13" s="41">
        <v>18679</v>
      </c>
      <c r="E13" s="42">
        <v>0.0414396386483033</v>
      </c>
      <c r="F13" s="43">
        <v>0.60832699823331</v>
      </c>
      <c r="G13" s="43">
        <v>25.2088509867954</v>
      </c>
      <c r="H13" s="41">
        <v>1664</v>
      </c>
      <c r="I13" s="38">
        <v>18</v>
      </c>
      <c r="J13" s="41">
        <v>906</v>
      </c>
      <c r="K13" s="41">
        <v>570</v>
      </c>
      <c r="L13" s="41">
        <v>54</v>
      </c>
      <c r="M13" s="41">
        <v>3212</v>
      </c>
      <c r="N13" s="47">
        <v>3.53765255292653</v>
      </c>
      <c r="O13" s="48">
        <v>0.171957813587451</v>
      </c>
      <c r="S13"/>
    </row>
    <row r="14" customHeight="1" spans="1:19">
      <c r="A14" s="37" t="s">
        <v>26</v>
      </c>
      <c r="B14" s="41">
        <v>11573.2</v>
      </c>
      <c r="C14" s="41">
        <v>477151</v>
      </c>
      <c r="D14" s="41">
        <v>19626</v>
      </c>
      <c r="E14" s="42">
        <v>0.0411316333823046</v>
      </c>
      <c r="F14" s="43">
        <v>0.589687149699378</v>
      </c>
      <c r="G14" s="43">
        <v>24.254795651691</v>
      </c>
      <c r="H14" s="41">
        <v>1748</v>
      </c>
      <c r="I14" s="38">
        <v>19</v>
      </c>
      <c r="J14" s="41">
        <v>921</v>
      </c>
      <c r="K14" s="41">
        <v>540</v>
      </c>
      <c r="L14" s="41">
        <v>67</v>
      </c>
      <c r="M14" s="41">
        <v>3295</v>
      </c>
      <c r="N14" s="47">
        <v>3.51235204855842</v>
      </c>
      <c r="O14" s="48">
        <v>0.167889534291246</v>
      </c>
      <c r="S14"/>
    </row>
    <row r="15" customHeight="1" spans="1:19">
      <c r="A15" s="37" t="s">
        <v>27</v>
      </c>
      <c r="B15" s="41">
        <v>12157.72</v>
      </c>
      <c r="C15" s="41">
        <v>549941</v>
      </c>
      <c r="D15" s="41">
        <v>26832</v>
      </c>
      <c r="E15" s="42">
        <v>0.0487906884556707</v>
      </c>
      <c r="F15" s="43">
        <v>0.453105247465713</v>
      </c>
      <c r="G15" s="43">
        <v>22.1073169667292</v>
      </c>
      <c r="H15" s="41">
        <v>2338</v>
      </c>
      <c r="I15" s="38">
        <v>24</v>
      </c>
      <c r="J15" s="41">
        <v>976</v>
      </c>
      <c r="K15" s="41">
        <v>620</v>
      </c>
      <c r="L15" s="41">
        <v>44</v>
      </c>
      <c r="M15" s="41">
        <v>4002</v>
      </c>
      <c r="N15" s="47">
        <v>3.03791104447776</v>
      </c>
      <c r="O15" s="48">
        <v>0.149150268336315</v>
      </c>
      <c r="S15"/>
    </row>
    <row r="16" customHeight="1" spans="1:19">
      <c r="A16" s="37" t="s">
        <v>28</v>
      </c>
      <c r="B16" s="41">
        <v>12140.95</v>
      </c>
      <c r="C16" s="41">
        <v>598364</v>
      </c>
      <c r="D16" s="41">
        <v>27734</v>
      </c>
      <c r="E16" s="42">
        <v>0.0463497135522859</v>
      </c>
      <c r="F16" s="43">
        <v>0.437764116247206</v>
      </c>
      <c r="G16" s="43">
        <v>20.2902413915276</v>
      </c>
      <c r="H16" s="41">
        <v>2485</v>
      </c>
      <c r="I16" s="38">
        <v>22</v>
      </c>
      <c r="J16" s="41">
        <v>1073</v>
      </c>
      <c r="K16" s="41">
        <v>654</v>
      </c>
      <c r="L16" s="41">
        <v>63</v>
      </c>
      <c r="M16" s="41">
        <v>4297</v>
      </c>
      <c r="N16" s="47">
        <v>2.82544798696765</v>
      </c>
      <c r="O16" s="48">
        <v>0.154936179418764</v>
      </c>
      <c r="S16"/>
    </row>
    <row r="17" customHeight="1" spans="1:19">
      <c r="A17" s="37" t="s">
        <v>29</v>
      </c>
      <c r="B17" s="41">
        <v>12144.41</v>
      </c>
      <c r="C17" s="41">
        <v>635267</v>
      </c>
      <c r="D17" s="41">
        <v>26521</v>
      </c>
      <c r="E17" s="42">
        <v>0.0417478005311153</v>
      </c>
      <c r="F17" s="43">
        <v>0.457916745220768</v>
      </c>
      <c r="G17" s="43">
        <v>19.1170169393342</v>
      </c>
      <c r="H17" s="41">
        <v>2211</v>
      </c>
      <c r="I17" s="38">
        <v>18</v>
      </c>
      <c r="J17" s="41">
        <v>1073</v>
      </c>
      <c r="K17" s="41">
        <v>571</v>
      </c>
      <c r="L17" s="41">
        <v>70</v>
      </c>
      <c r="M17" s="41">
        <v>3943</v>
      </c>
      <c r="N17" s="47">
        <v>3.07999239158002</v>
      </c>
      <c r="O17" s="48">
        <v>0.148674635194751</v>
      </c>
      <c r="S17"/>
    </row>
    <row r="18" customHeight="1" spans="1:19">
      <c r="A18" s="37" t="s">
        <v>30</v>
      </c>
      <c r="B18" s="41">
        <v>12117.51</v>
      </c>
      <c r="C18" s="41">
        <v>611462</v>
      </c>
      <c r="D18" s="41">
        <v>26009</v>
      </c>
      <c r="E18" s="42">
        <v>0.0425357585589947</v>
      </c>
      <c r="F18" s="43">
        <v>0.465896804952132</v>
      </c>
      <c r="G18" s="43">
        <v>19.8172740088509</v>
      </c>
      <c r="H18" s="41">
        <v>2107</v>
      </c>
      <c r="I18" s="38">
        <v>30</v>
      </c>
      <c r="J18" s="41">
        <v>1168</v>
      </c>
      <c r="K18" s="41">
        <v>621</v>
      </c>
      <c r="L18" s="41">
        <v>57</v>
      </c>
      <c r="M18" s="41">
        <v>3983</v>
      </c>
      <c r="N18" s="47">
        <v>3.04230730605072</v>
      </c>
      <c r="O18" s="48">
        <v>0.15313929793533</v>
      </c>
      <c r="S18"/>
    </row>
    <row r="19" customHeight="1" spans="1:19">
      <c r="A19" s="37" t="s">
        <v>31</v>
      </c>
      <c r="B19" s="41">
        <v>12108.94</v>
      </c>
      <c r="C19" s="41">
        <v>613150</v>
      </c>
      <c r="D19" s="41">
        <v>26681</v>
      </c>
      <c r="E19" s="42">
        <v>0.0435146375275218</v>
      </c>
      <c r="F19" s="43">
        <v>0.453841310295716</v>
      </c>
      <c r="G19" s="43">
        <v>19.7487401125336</v>
      </c>
      <c r="H19" s="41">
        <v>2353</v>
      </c>
      <c r="I19" s="38">
        <v>21</v>
      </c>
      <c r="J19" s="41">
        <v>1231</v>
      </c>
      <c r="K19" s="41">
        <v>604</v>
      </c>
      <c r="L19" s="41">
        <v>70</v>
      </c>
      <c r="M19" s="41">
        <v>4279</v>
      </c>
      <c r="N19" s="47">
        <v>2.82985276933863</v>
      </c>
      <c r="O19" s="48">
        <v>0.160376297739965</v>
      </c>
      <c r="S19"/>
    </row>
    <row r="20" customHeight="1" spans="1:19">
      <c r="A20" s="37" t="s">
        <v>32</v>
      </c>
      <c r="B20" s="41">
        <v>12132.75</v>
      </c>
      <c r="C20" s="41">
        <v>674911</v>
      </c>
      <c r="D20" s="41">
        <v>29983</v>
      </c>
      <c r="E20" s="42">
        <v>0.0444251167931772</v>
      </c>
      <c r="F20" s="43">
        <v>0.40465430410566</v>
      </c>
      <c r="G20" s="43">
        <v>17.9768147207558</v>
      </c>
      <c r="H20" s="41">
        <v>2405</v>
      </c>
      <c r="I20" s="38">
        <v>23</v>
      </c>
      <c r="J20" s="41">
        <v>1224</v>
      </c>
      <c r="K20" s="41">
        <v>584</v>
      </c>
      <c r="L20" s="41">
        <v>49</v>
      </c>
      <c r="M20" s="41">
        <v>4285</v>
      </c>
      <c r="N20" s="47">
        <v>2.83144690781797</v>
      </c>
      <c r="O20" s="48">
        <v>0.142914318113598</v>
      </c>
      <c r="S20"/>
    </row>
    <row r="21" customHeight="1" spans="1:19">
      <c r="A21" s="37" t="s">
        <v>33</v>
      </c>
      <c r="B21" s="41">
        <v>12142.59</v>
      </c>
      <c r="C21" s="41">
        <v>673983</v>
      </c>
      <c r="D21" s="41">
        <v>31953</v>
      </c>
      <c r="E21" s="42">
        <v>0.0474092076506381</v>
      </c>
      <c r="F21" s="43">
        <v>0.380014083184678</v>
      </c>
      <c r="G21" s="43">
        <v>18.0161665798692</v>
      </c>
      <c r="H21" s="41">
        <v>2681</v>
      </c>
      <c r="I21" s="38">
        <v>29</v>
      </c>
      <c r="J21" s="41">
        <v>1314</v>
      </c>
      <c r="K21" s="41">
        <v>590</v>
      </c>
      <c r="L21" s="41">
        <v>59</v>
      </c>
      <c r="M21" s="41">
        <v>4673</v>
      </c>
      <c r="N21" s="47">
        <v>2.59845709394393</v>
      </c>
      <c r="O21" s="48">
        <v>0.146246048884299</v>
      </c>
      <c r="S21"/>
    </row>
    <row r="22" customHeight="1" spans="1:19">
      <c r="A22" s="37" t="s">
        <v>34</v>
      </c>
      <c r="B22" s="41">
        <v>12132.08</v>
      </c>
      <c r="C22" s="41">
        <v>691588</v>
      </c>
      <c r="D22" s="41">
        <v>33262</v>
      </c>
      <c r="E22" s="42">
        <v>0.0480951086485017</v>
      </c>
      <c r="F22" s="43">
        <v>0.364742949912813</v>
      </c>
      <c r="G22" s="43">
        <v>17.5423518048318</v>
      </c>
      <c r="H22" s="41">
        <v>2827</v>
      </c>
      <c r="I22" s="38">
        <v>22</v>
      </c>
      <c r="J22" s="41">
        <v>1281</v>
      </c>
      <c r="K22" s="41">
        <v>624</v>
      </c>
      <c r="L22" s="41">
        <v>68</v>
      </c>
      <c r="M22" s="41">
        <v>4822</v>
      </c>
      <c r="N22" s="47">
        <v>2.51598506843633</v>
      </c>
      <c r="O22" s="48">
        <v>0.144970236305694</v>
      </c>
      <c r="S22"/>
    </row>
    <row r="23" customHeight="1" spans="1:19">
      <c r="A23" s="37" t="s">
        <v>35</v>
      </c>
      <c r="B23" s="41">
        <v>12135.5</v>
      </c>
      <c r="C23" s="41">
        <v>733794</v>
      </c>
      <c r="D23" s="41">
        <v>33742</v>
      </c>
      <c r="E23" s="42">
        <v>0.0459829325396501</v>
      </c>
      <c r="F23" s="43">
        <v>0.35965562207338</v>
      </c>
      <c r="G23" s="43">
        <v>16.5380202073061</v>
      </c>
      <c r="H23" s="41">
        <v>2780</v>
      </c>
      <c r="I23" s="38">
        <v>17</v>
      </c>
      <c r="J23" s="41">
        <v>1236</v>
      </c>
      <c r="K23" s="41">
        <v>589</v>
      </c>
      <c r="L23" s="41">
        <v>59</v>
      </c>
      <c r="M23" s="41">
        <v>4681</v>
      </c>
      <c r="N23" s="47">
        <v>2.59250160222175</v>
      </c>
      <c r="O23" s="48">
        <v>0.138729180250133</v>
      </c>
      <c r="S23"/>
    </row>
    <row r="24" customHeight="1" spans="1:19">
      <c r="A24" s="37" t="s">
        <v>36</v>
      </c>
      <c r="B24" s="41">
        <v>12115.41</v>
      </c>
      <c r="C24" s="41">
        <v>781431</v>
      </c>
      <c r="D24" s="41">
        <v>32002</v>
      </c>
      <c r="E24" s="42">
        <v>0.0409530719922808</v>
      </c>
      <c r="F24" s="43">
        <v>0.378582901068683</v>
      </c>
      <c r="G24" s="43">
        <v>15.5041328025123</v>
      </c>
      <c r="H24" s="41">
        <v>2487</v>
      </c>
      <c r="I24" s="38">
        <v>31</v>
      </c>
      <c r="J24" s="41">
        <v>1249</v>
      </c>
      <c r="K24" s="41">
        <v>619</v>
      </c>
      <c r="L24" s="41">
        <v>69</v>
      </c>
      <c r="M24" s="41">
        <v>4455</v>
      </c>
      <c r="N24" s="47">
        <v>2.71950841750842</v>
      </c>
      <c r="O24" s="48">
        <v>0.139210049371914</v>
      </c>
      <c r="S24"/>
    </row>
    <row r="25" customHeight="1" spans="1:19">
      <c r="A25" s="37" t="s">
        <v>37</v>
      </c>
      <c r="B25" s="41">
        <v>12115.21</v>
      </c>
      <c r="C25" s="41">
        <v>753272</v>
      </c>
      <c r="D25" s="41">
        <v>31301</v>
      </c>
      <c r="E25" s="42">
        <v>0.0415533831072972</v>
      </c>
      <c r="F25" s="43">
        <v>0.387055046164659</v>
      </c>
      <c r="G25" s="43">
        <v>16.0834466168927</v>
      </c>
      <c r="H25" s="41">
        <v>2447</v>
      </c>
      <c r="I25" s="38">
        <v>28</v>
      </c>
      <c r="J25" s="41">
        <v>1307</v>
      </c>
      <c r="K25" s="41">
        <v>549</v>
      </c>
      <c r="L25" s="41">
        <v>64</v>
      </c>
      <c r="M25" s="41">
        <v>4395</v>
      </c>
      <c r="N25" s="47">
        <v>2.75658930602958</v>
      </c>
      <c r="O25" s="48">
        <v>0.140410849493626</v>
      </c>
      <c r="S25"/>
    </row>
    <row r="26" customHeight="1" spans="1:19">
      <c r="A26" s="37" t="s">
        <v>38</v>
      </c>
      <c r="B26" s="41">
        <v>12112.62</v>
      </c>
      <c r="C26" s="41">
        <v>720239</v>
      </c>
      <c r="D26" s="41">
        <v>30859</v>
      </c>
      <c r="E26" s="42">
        <v>0.0428454998965621</v>
      </c>
      <c r="F26" s="43">
        <v>0.392514987523899</v>
      </c>
      <c r="G26" s="43">
        <v>16.8175008573543</v>
      </c>
      <c r="H26" s="41">
        <v>2326</v>
      </c>
      <c r="I26" s="38">
        <v>27</v>
      </c>
      <c r="J26" s="41">
        <v>1320</v>
      </c>
      <c r="K26" s="41">
        <v>585</v>
      </c>
      <c r="L26" s="41">
        <v>83</v>
      </c>
      <c r="M26" s="41">
        <v>4341</v>
      </c>
      <c r="N26" s="47">
        <v>2.79028334485142</v>
      </c>
      <c r="O26" s="48">
        <v>0.140672089179818</v>
      </c>
      <c r="S26"/>
    </row>
    <row r="27" customHeight="1" spans="1:19">
      <c r="A27" s="37" t="s">
        <v>39</v>
      </c>
      <c r="B27" s="41">
        <v>12150.73</v>
      </c>
      <c r="C27" s="41">
        <v>704818</v>
      </c>
      <c r="D27" s="41">
        <v>32291</v>
      </c>
      <c r="E27" s="42">
        <v>0.0458146642111864</v>
      </c>
      <c r="F27" s="43">
        <v>0.376288439503267</v>
      </c>
      <c r="G27" s="43">
        <v>17.2395285023935</v>
      </c>
      <c r="H27" s="41">
        <v>2598</v>
      </c>
      <c r="I27" s="38">
        <v>18</v>
      </c>
      <c r="J27" s="41">
        <v>1442</v>
      </c>
      <c r="K27" s="41">
        <v>634</v>
      </c>
      <c r="L27" s="41">
        <v>64</v>
      </c>
      <c r="M27" s="41">
        <v>4756</v>
      </c>
      <c r="N27" s="47">
        <v>2.5548212783852</v>
      </c>
      <c r="O27" s="48">
        <v>0.14728562138057</v>
      </c>
      <c r="S27"/>
    </row>
    <row r="28" customHeight="1" spans="1:19">
      <c r="A28" s="37" t="s">
        <v>40</v>
      </c>
      <c r="B28" s="41">
        <v>12640.23</v>
      </c>
      <c r="C28" s="41">
        <v>717639</v>
      </c>
      <c r="D28" s="41">
        <v>33312</v>
      </c>
      <c r="E28" s="42">
        <v>0.0464188819169527</v>
      </c>
      <c r="F28" s="43">
        <v>0.379449747838617</v>
      </c>
      <c r="G28" s="43">
        <v>17.6136330383382</v>
      </c>
      <c r="H28" s="41">
        <v>2659</v>
      </c>
      <c r="I28" s="38">
        <v>23</v>
      </c>
      <c r="J28" s="41">
        <v>1566</v>
      </c>
      <c r="K28" s="41">
        <v>649</v>
      </c>
      <c r="L28" s="41">
        <v>64</v>
      </c>
      <c r="M28" s="41">
        <v>4961</v>
      </c>
      <c r="N28" s="47">
        <v>2.54791977423906</v>
      </c>
      <c r="O28" s="48">
        <v>0.148925312199808</v>
      </c>
      <c r="S28"/>
    </row>
    <row r="29" customHeight="1" spans="1:19">
      <c r="A29" s="37" t="s">
        <v>41</v>
      </c>
      <c r="B29" s="41">
        <v>12661.44</v>
      </c>
      <c r="C29" s="41">
        <v>699090</v>
      </c>
      <c r="D29" s="41">
        <v>33096</v>
      </c>
      <c r="E29" s="42">
        <v>0.0473415440072094</v>
      </c>
      <c r="F29" s="43">
        <v>0.382567077592458</v>
      </c>
      <c r="G29" s="43">
        <v>18.1113161395528</v>
      </c>
      <c r="H29" s="41">
        <v>2939</v>
      </c>
      <c r="I29" s="38">
        <v>29</v>
      </c>
      <c r="J29" s="41">
        <v>1440</v>
      </c>
      <c r="K29" s="41">
        <v>661</v>
      </c>
      <c r="L29" s="41">
        <v>70</v>
      </c>
      <c r="M29" s="41">
        <v>5139</v>
      </c>
      <c r="N29" s="47">
        <v>2.46379451255108</v>
      </c>
      <c r="O29" s="48">
        <v>0.15527556200145</v>
      </c>
      <c r="S29"/>
    </row>
    <row r="30" customHeight="1" spans="1:19">
      <c r="A30" s="37" t="s">
        <v>42</v>
      </c>
      <c r="B30" s="41">
        <v>12616.56</v>
      </c>
      <c r="C30" s="41">
        <v>730652</v>
      </c>
      <c r="D30" s="41">
        <v>34421</v>
      </c>
      <c r="E30" s="42">
        <v>0.0471099784849696</v>
      </c>
      <c r="F30" s="43">
        <v>0.366536707242672</v>
      </c>
      <c r="G30" s="43">
        <v>17.2675363921539</v>
      </c>
      <c r="H30" s="41">
        <v>2850</v>
      </c>
      <c r="I30" s="38">
        <v>19</v>
      </c>
      <c r="J30" s="41">
        <v>1423</v>
      </c>
      <c r="K30" s="41">
        <v>647</v>
      </c>
      <c r="L30" s="41">
        <v>61</v>
      </c>
      <c r="M30" s="41">
        <v>5000</v>
      </c>
      <c r="N30" s="47">
        <v>2.523312</v>
      </c>
      <c r="O30" s="48">
        <v>0.145260160948258</v>
      </c>
      <c r="S30"/>
    </row>
    <row r="31" customHeight="1" spans="1:19">
      <c r="A31" s="37" t="s">
        <v>43</v>
      </c>
      <c r="B31" s="41">
        <v>12635.87</v>
      </c>
      <c r="C31" s="41">
        <v>792641</v>
      </c>
      <c r="D31" s="41">
        <v>34344</v>
      </c>
      <c r="E31" s="42">
        <v>0.0433285686710629</v>
      </c>
      <c r="F31" s="43">
        <v>0.367920743070114</v>
      </c>
      <c r="G31" s="43">
        <v>15.9414791816219</v>
      </c>
      <c r="H31" s="41">
        <v>2886</v>
      </c>
      <c r="I31" s="38">
        <v>12</v>
      </c>
      <c r="J31" s="41">
        <v>1465</v>
      </c>
      <c r="K31" s="41">
        <v>690</v>
      </c>
      <c r="L31" s="41">
        <v>73</v>
      </c>
      <c r="M31" s="41">
        <v>5126</v>
      </c>
      <c r="N31" s="47">
        <v>2.4650546234881</v>
      </c>
      <c r="O31" s="48">
        <v>0.149254600512462</v>
      </c>
      <c r="S31"/>
    </row>
    <row r="32" customHeight="1" spans="1:19">
      <c r="A32" s="37" t="s">
        <v>44</v>
      </c>
      <c r="B32" s="41">
        <v>12614.28</v>
      </c>
      <c r="C32" s="41">
        <v>813020</v>
      </c>
      <c r="D32" s="41">
        <v>39351</v>
      </c>
      <c r="E32" s="42">
        <v>0.0484010233450592</v>
      </c>
      <c r="F32" s="43">
        <v>0.320558054433178</v>
      </c>
      <c r="G32" s="43">
        <v>15.515337876067</v>
      </c>
      <c r="H32" s="41">
        <v>3298</v>
      </c>
      <c r="I32" s="38">
        <v>28</v>
      </c>
      <c r="J32" s="41">
        <v>1634</v>
      </c>
      <c r="K32" s="41">
        <v>720</v>
      </c>
      <c r="L32" s="41">
        <v>75</v>
      </c>
      <c r="M32" s="41">
        <v>5755</v>
      </c>
      <c r="N32" s="47">
        <v>2.19188184187663</v>
      </c>
      <c r="O32" s="48">
        <v>0.146247871718635</v>
      </c>
      <c r="S32"/>
    </row>
    <row r="33" customHeight="1" spans="1:19">
      <c r="A33" s="37" t="s">
        <v>45</v>
      </c>
      <c r="B33" s="41">
        <v>12565.01</v>
      </c>
      <c r="C33" s="41">
        <v>751045</v>
      </c>
      <c r="D33" s="41">
        <v>37420</v>
      </c>
      <c r="E33" s="42">
        <v>0.0498239120159245</v>
      </c>
      <c r="F33" s="43">
        <v>0.335783270978087</v>
      </c>
      <c r="G33" s="43">
        <v>16.7300361496315</v>
      </c>
      <c r="H33" s="41">
        <v>3325</v>
      </c>
      <c r="I33" s="38">
        <v>28</v>
      </c>
      <c r="J33" s="41">
        <v>1730</v>
      </c>
      <c r="K33" s="41">
        <v>702</v>
      </c>
      <c r="L33" s="41">
        <v>81</v>
      </c>
      <c r="M33" s="41">
        <v>5866</v>
      </c>
      <c r="N33" s="47">
        <v>2.14200647800886</v>
      </c>
      <c r="O33" s="48">
        <v>0.156761090326029</v>
      </c>
      <c r="S33"/>
    </row>
    <row r="34" customHeight="1" spans="1:19">
      <c r="A34" s="37" t="s">
        <v>46</v>
      </c>
      <c r="B34" s="41">
        <v>12573.17</v>
      </c>
      <c r="C34" s="41">
        <v>819415</v>
      </c>
      <c r="D34" s="41">
        <v>43780</v>
      </c>
      <c r="E34" s="42">
        <v>0.0534283604766815</v>
      </c>
      <c r="F34" s="43">
        <v>0.287189812699863</v>
      </c>
      <c r="G34" s="43">
        <v>15.3440808381589</v>
      </c>
      <c r="H34" s="41">
        <v>3669</v>
      </c>
      <c r="I34" s="38">
        <v>49</v>
      </c>
      <c r="J34" s="41">
        <v>1739</v>
      </c>
      <c r="K34" s="41">
        <v>749</v>
      </c>
      <c r="L34" s="41">
        <v>82</v>
      </c>
      <c r="M34" s="41">
        <v>6288</v>
      </c>
      <c r="N34" s="47">
        <v>1.99954993638677</v>
      </c>
      <c r="O34" s="48">
        <v>0.143627227044312</v>
      </c>
      <c r="S34"/>
    </row>
    <row r="35" customHeight="1" spans="1:19">
      <c r="A35" s="37" t="s">
        <v>47</v>
      </c>
      <c r="B35" s="41">
        <v>12645.28</v>
      </c>
      <c r="C35" s="41">
        <v>813199</v>
      </c>
      <c r="D35" s="41">
        <v>46533</v>
      </c>
      <c r="E35" s="42">
        <v>0.0572221559544466</v>
      </c>
      <c r="F35" s="43">
        <v>0.271748651494638</v>
      </c>
      <c r="G35" s="43">
        <v>15.5500437162367</v>
      </c>
      <c r="H35" s="41">
        <v>3592</v>
      </c>
      <c r="I35" s="38">
        <v>45</v>
      </c>
      <c r="J35" s="41">
        <v>1778</v>
      </c>
      <c r="K35" s="41">
        <v>754</v>
      </c>
      <c r="L35" s="41">
        <v>111</v>
      </c>
      <c r="M35" s="41">
        <v>6280</v>
      </c>
      <c r="N35" s="47">
        <v>2.0135796178344</v>
      </c>
      <c r="O35" s="48">
        <v>0.134957986805063</v>
      </c>
      <c r="S35"/>
    </row>
    <row r="36" customHeight="1" spans="1:19">
      <c r="A36" s="37" t="s">
        <v>48</v>
      </c>
      <c r="B36" s="41">
        <v>12573.98</v>
      </c>
      <c r="C36" s="41">
        <v>766549</v>
      </c>
      <c r="D36" s="41">
        <v>45115</v>
      </c>
      <c r="E36" s="42">
        <v>0.0588546850886245</v>
      </c>
      <c r="F36" s="43">
        <v>0.278709520115261</v>
      </c>
      <c r="G36" s="43">
        <v>16.4033610375853</v>
      </c>
      <c r="H36" s="41">
        <v>3729</v>
      </c>
      <c r="I36" s="38">
        <v>45</v>
      </c>
      <c r="J36" s="41">
        <v>1630</v>
      </c>
      <c r="K36" s="41">
        <v>670</v>
      </c>
      <c r="L36" s="41">
        <v>75</v>
      </c>
      <c r="M36" s="41">
        <v>6149</v>
      </c>
      <c r="N36" s="47">
        <v>2.04488209464954</v>
      </c>
      <c r="O36" s="48">
        <v>0.136296132106838</v>
      </c>
      <c r="S36"/>
    </row>
    <row r="37" customHeight="1" spans="1:19">
      <c r="A37" s="37" t="s">
        <v>49</v>
      </c>
      <c r="B37" s="41">
        <v>12628.26</v>
      </c>
      <c r="C37" s="41">
        <v>792567</v>
      </c>
      <c r="D37" s="41">
        <v>44224</v>
      </c>
      <c r="E37" s="42">
        <v>0.0557984372299124</v>
      </c>
      <c r="F37" s="43">
        <v>0.285552188856729</v>
      </c>
      <c r="G37" s="43">
        <v>15.9333658857863</v>
      </c>
      <c r="H37" s="41">
        <v>3747</v>
      </c>
      <c r="I37" s="38">
        <v>32</v>
      </c>
      <c r="J37" s="41">
        <v>1668</v>
      </c>
      <c r="K37" s="41">
        <v>723</v>
      </c>
      <c r="L37" s="41">
        <v>65</v>
      </c>
      <c r="M37" s="41">
        <v>6235</v>
      </c>
      <c r="N37" s="47">
        <v>2.0253825180433</v>
      </c>
      <c r="O37" s="48">
        <v>0.140986794500724</v>
      </c>
      <c r="S37"/>
    </row>
    <row r="38" customHeight="1" spans="1:19">
      <c r="A38" s="37" t="s">
        <v>50</v>
      </c>
      <c r="B38" s="41">
        <v>12571.27</v>
      </c>
      <c r="C38" s="41">
        <v>763550</v>
      </c>
      <c r="D38" s="41">
        <v>38727</v>
      </c>
      <c r="E38" s="42">
        <v>0.0507196647239866</v>
      </c>
      <c r="F38" s="43">
        <v>0.324612544219795</v>
      </c>
      <c r="G38" s="43">
        <v>16.4642394080283</v>
      </c>
      <c r="H38" s="41">
        <v>3575</v>
      </c>
      <c r="I38" s="38">
        <v>45</v>
      </c>
      <c r="J38" s="41">
        <v>1691</v>
      </c>
      <c r="K38" s="41">
        <v>678</v>
      </c>
      <c r="L38" s="41">
        <v>92</v>
      </c>
      <c r="M38" s="41">
        <v>6081</v>
      </c>
      <c r="N38" s="47">
        <v>2.06730307515211</v>
      </c>
      <c r="O38" s="48">
        <v>0.157022232550933</v>
      </c>
      <c r="S38"/>
    </row>
    <row r="39" customHeight="1" spans="1:19">
      <c r="A39" s="37" t="s">
        <v>51</v>
      </c>
      <c r="B39" s="41">
        <v>11108.31</v>
      </c>
      <c r="C39" s="41">
        <v>689569</v>
      </c>
      <c r="D39" s="41">
        <v>35975</v>
      </c>
      <c r="E39" s="42">
        <v>0.052170268675071</v>
      </c>
      <c r="F39" s="43">
        <v>0.308778596247394</v>
      </c>
      <c r="G39" s="43">
        <v>16.1090623273378</v>
      </c>
      <c r="H39" s="41">
        <v>3561</v>
      </c>
      <c r="I39" s="38">
        <v>32</v>
      </c>
      <c r="J39" s="41">
        <v>1763</v>
      </c>
      <c r="K39" s="41">
        <v>652</v>
      </c>
      <c r="L39" s="41">
        <v>82</v>
      </c>
      <c r="M39" s="41">
        <v>6090</v>
      </c>
      <c r="N39" s="47">
        <v>1.82402463054187</v>
      </c>
      <c r="O39" s="48">
        <v>0.169284225156359</v>
      </c>
      <c r="S39"/>
    </row>
    <row r="40" customHeight="1" spans="1:19">
      <c r="A40" s="37" t="s">
        <v>52</v>
      </c>
      <c r="B40" s="41">
        <v>10093.91</v>
      </c>
      <c r="C40" s="41">
        <v>614574</v>
      </c>
      <c r="D40" s="41">
        <v>30808</v>
      </c>
      <c r="E40" s="42">
        <v>0.0501290324680185</v>
      </c>
      <c r="F40" s="43">
        <v>0.327639249545573</v>
      </c>
      <c r="G40" s="43">
        <v>16.4242385782672</v>
      </c>
      <c r="H40" s="41">
        <v>2965</v>
      </c>
      <c r="I40" s="38">
        <v>20</v>
      </c>
      <c r="J40" s="41">
        <v>1498</v>
      </c>
      <c r="K40" s="41">
        <v>626</v>
      </c>
      <c r="L40" s="41">
        <v>80</v>
      </c>
      <c r="M40" s="41">
        <v>5189</v>
      </c>
      <c r="N40" s="47">
        <v>1.94525149354404</v>
      </c>
      <c r="O40" s="48">
        <v>0.168430277849909</v>
      </c>
      <c r="S40"/>
    </row>
    <row r="41" customHeight="1" spans="1:19">
      <c r="A41" s="37" t="s">
        <v>53</v>
      </c>
      <c r="B41" s="41">
        <v>10070.1</v>
      </c>
      <c r="C41" s="41">
        <v>578031</v>
      </c>
      <c r="D41" s="41">
        <v>25537</v>
      </c>
      <c r="E41" s="42">
        <v>0.0441792914220864</v>
      </c>
      <c r="F41" s="43">
        <v>0.394333711869053</v>
      </c>
      <c r="G41" s="43">
        <v>17.4213839742159</v>
      </c>
      <c r="H41" s="41">
        <v>2582</v>
      </c>
      <c r="I41" s="38">
        <v>31</v>
      </c>
      <c r="J41" s="41">
        <v>1357</v>
      </c>
      <c r="K41" s="41">
        <v>534</v>
      </c>
      <c r="L41" s="41">
        <v>54</v>
      </c>
      <c r="M41" s="41">
        <v>4558</v>
      </c>
      <c r="N41" s="47">
        <v>2.20932426502852</v>
      </c>
      <c r="O41" s="48">
        <v>0.178486118181462</v>
      </c>
      <c r="S41"/>
    </row>
    <row r="42" customHeight="1" spans="1:19">
      <c r="A42" s="37" t="s">
        <v>54</v>
      </c>
      <c r="B42" s="41">
        <v>9930.52</v>
      </c>
      <c r="C42" s="41">
        <v>487830</v>
      </c>
      <c r="D42" s="41">
        <v>23305</v>
      </c>
      <c r="E42" s="42">
        <v>0.0477727897013304</v>
      </c>
      <c r="F42" s="43">
        <v>0.426111134949582</v>
      </c>
      <c r="G42" s="43">
        <v>20.3565176393416</v>
      </c>
      <c r="H42" s="41">
        <v>2533</v>
      </c>
      <c r="I42" s="38">
        <v>26</v>
      </c>
      <c r="J42" s="41">
        <v>1388</v>
      </c>
      <c r="K42" s="41">
        <v>484</v>
      </c>
      <c r="L42" s="41">
        <v>54</v>
      </c>
      <c r="M42" s="41">
        <v>4485</v>
      </c>
      <c r="N42" s="47">
        <v>2.21416276477146</v>
      </c>
      <c r="O42" s="48">
        <v>0.192447972538082</v>
      </c>
      <c r="S42"/>
    </row>
    <row r="43" customHeight="1" spans="1:19">
      <c r="A43" s="37" t="s">
        <v>55</v>
      </c>
      <c r="B43" s="41">
        <v>9718.47</v>
      </c>
      <c r="C43" s="41">
        <v>467189</v>
      </c>
      <c r="D43" s="41">
        <v>21755</v>
      </c>
      <c r="E43" s="42">
        <v>0.0465657367789053</v>
      </c>
      <c r="F43" s="43">
        <v>0.446723511836359</v>
      </c>
      <c r="G43" s="43">
        <v>20.8020094651201</v>
      </c>
      <c r="H43" s="41">
        <v>2503</v>
      </c>
      <c r="I43" s="38">
        <v>20</v>
      </c>
      <c r="J43" s="41">
        <v>1194</v>
      </c>
      <c r="K43" s="41">
        <v>487</v>
      </c>
      <c r="L43" s="41">
        <v>54</v>
      </c>
      <c r="M43" s="41">
        <v>4258</v>
      </c>
      <c r="N43" s="47">
        <v>2.28240253640207</v>
      </c>
      <c r="O43" s="48">
        <v>0.195725120661917</v>
      </c>
      <c r="S43"/>
    </row>
    <row r="44" customHeight="1" spans="1:19">
      <c r="A44" s="37" t="s">
        <v>56</v>
      </c>
      <c r="B44" s="41">
        <v>10134.47</v>
      </c>
      <c r="C44" s="41">
        <v>501001</v>
      </c>
      <c r="D44" s="41">
        <v>24024</v>
      </c>
      <c r="E44" s="42">
        <v>0.0479520000958082</v>
      </c>
      <c r="F44" s="43">
        <v>0.421847735597736</v>
      </c>
      <c r="G44" s="43">
        <v>20.2284426577991</v>
      </c>
      <c r="H44" s="41">
        <v>2572</v>
      </c>
      <c r="I44" s="38">
        <v>27</v>
      </c>
      <c r="J44" s="41">
        <v>1280</v>
      </c>
      <c r="K44" s="41">
        <v>505</v>
      </c>
      <c r="L44" s="41">
        <v>58</v>
      </c>
      <c r="M44" s="41">
        <v>4442</v>
      </c>
      <c r="N44" s="47">
        <v>2.28151058081945</v>
      </c>
      <c r="O44" s="48">
        <v>0.184898434898435</v>
      </c>
      <c r="S44"/>
    </row>
    <row r="45" customHeight="1" spans="1:19">
      <c r="A45" s="37" t="s">
        <v>57</v>
      </c>
      <c r="B45" s="41">
        <v>8056.04</v>
      </c>
      <c r="C45" s="41">
        <v>376317</v>
      </c>
      <c r="D45" s="41">
        <v>17734</v>
      </c>
      <c r="E45" s="42">
        <v>0.047125163093881</v>
      </c>
      <c r="F45" s="43">
        <v>0.454270892071727</v>
      </c>
      <c r="G45" s="43">
        <v>21.4075898776829</v>
      </c>
      <c r="H45" s="41">
        <v>2022</v>
      </c>
      <c r="I45" s="38">
        <v>12</v>
      </c>
      <c r="J45" s="41">
        <v>1025</v>
      </c>
      <c r="K45" s="41">
        <v>348</v>
      </c>
      <c r="L45" s="41">
        <v>40</v>
      </c>
      <c r="M45" s="41">
        <v>3447</v>
      </c>
      <c r="N45" s="47">
        <v>2.33711633304323</v>
      </c>
      <c r="O45" s="48">
        <v>0.194372392015338</v>
      </c>
      <c r="S45"/>
    </row>
    <row r="46" customHeight="1" spans="1:19">
      <c r="A46" s="37" t="s">
        <v>58</v>
      </c>
      <c r="B46" s="41">
        <v>8090.03</v>
      </c>
      <c r="C46" s="41">
        <v>474423</v>
      </c>
      <c r="D46" s="41">
        <v>22989</v>
      </c>
      <c r="E46" s="42">
        <v>0.0484567569447518</v>
      </c>
      <c r="F46" s="43">
        <v>0.351908738962112</v>
      </c>
      <c r="G46" s="43">
        <v>17.0523562306212</v>
      </c>
      <c r="H46" s="41">
        <v>2060</v>
      </c>
      <c r="I46" s="38">
        <v>16</v>
      </c>
      <c r="J46" s="41">
        <v>1108</v>
      </c>
      <c r="K46" s="41">
        <v>393</v>
      </c>
      <c r="L46" s="41">
        <v>46</v>
      </c>
      <c r="M46" s="41">
        <v>3623</v>
      </c>
      <c r="N46" s="47">
        <v>2.2329643941485</v>
      </c>
      <c r="O46" s="48">
        <v>0.157597111662099</v>
      </c>
      <c r="S46"/>
    </row>
    <row r="47" customHeight="1" spans="1:19">
      <c r="A47" s="37" t="s">
        <v>59</v>
      </c>
      <c r="B47" s="41">
        <v>8101.21</v>
      </c>
      <c r="C47" s="41">
        <v>528211</v>
      </c>
      <c r="D47" s="41">
        <v>31883</v>
      </c>
      <c r="E47" s="42">
        <v>0.0603603484213695</v>
      </c>
      <c r="F47" s="43">
        <v>0.254091835774551</v>
      </c>
      <c r="G47" s="43">
        <v>15.3370717383773</v>
      </c>
      <c r="H47" s="41">
        <v>1422</v>
      </c>
      <c r="I47" s="38">
        <v>8</v>
      </c>
      <c r="J47" s="41">
        <v>848</v>
      </c>
      <c r="K47" s="41">
        <v>289</v>
      </c>
      <c r="L47" s="41">
        <v>56</v>
      </c>
      <c r="M47" s="41">
        <v>2623</v>
      </c>
      <c r="N47" s="47">
        <v>3.08852840259245</v>
      </c>
      <c r="O47" s="48">
        <v>0.082269548035003</v>
      </c>
      <c r="S47"/>
    </row>
    <row r="48" customHeight="1" spans="1:19">
      <c r="A48" s="37" t="s">
        <v>60</v>
      </c>
      <c r="B48" s="41">
        <v>8064</v>
      </c>
      <c r="C48" s="41">
        <v>555316</v>
      </c>
      <c r="D48" s="41">
        <v>33604</v>
      </c>
      <c r="E48" s="42">
        <v>0.0605132933320848</v>
      </c>
      <c r="F48" s="43">
        <v>0.239971431972384</v>
      </c>
      <c r="G48" s="43">
        <v>14.5214616542653</v>
      </c>
      <c r="H48" s="41">
        <v>1467</v>
      </c>
      <c r="I48" s="38">
        <v>13</v>
      </c>
      <c r="J48" s="41">
        <v>743</v>
      </c>
      <c r="K48" s="41">
        <v>337</v>
      </c>
      <c r="L48" s="41">
        <v>41</v>
      </c>
      <c r="M48" s="41">
        <v>2601</v>
      </c>
      <c r="N48" s="47">
        <v>3.10034602076125</v>
      </c>
      <c r="O48" s="48">
        <v>0.0774014998214498</v>
      </c>
      <c r="S48"/>
    </row>
    <row r="49" customHeight="1" spans="1:19">
      <c r="A49" s="37" t="s">
        <v>61</v>
      </c>
      <c r="B49" s="41">
        <v>8094.31</v>
      </c>
      <c r="C49" s="41">
        <v>523659</v>
      </c>
      <c r="D49" s="41">
        <v>34533</v>
      </c>
      <c r="E49" s="42">
        <v>0.0659455867272404</v>
      </c>
      <c r="F49" s="43">
        <v>0.234393478701532</v>
      </c>
      <c r="G49" s="43">
        <v>15.4572154780115</v>
      </c>
      <c r="H49" s="41">
        <v>1626</v>
      </c>
      <c r="I49" s="38">
        <v>24</v>
      </c>
      <c r="J49" s="41">
        <v>891</v>
      </c>
      <c r="K49" s="41">
        <v>356</v>
      </c>
      <c r="L49" s="41">
        <v>51</v>
      </c>
      <c r="M49" s="41">
        <v>2948</v>
      </c>
      <c r="N49" s="47">
        <v>2.74569538670285</v>
      </c>
      <c r="O49" s="48">
        <v>0.0853676193785654</v>
      </c>
      <c r="S49"/>
    </row>
    <row r="50" customHeight="1" spans="1:19">
      <c r="A50" s="37" t="s">
        <v>62</v>
      </c>
      <c r="B50" s="41">
        <v>8078.46</v>
      </c>
      <c r="C50" s="41">
        <v>554666</v>
      </c>
      <c r="D50" s="41">
        <v>34328</v>
      </c>
      <c r="E50" s="42">
        <v>0.0618894974633383</v>
      </c>
      <c r="F50" s="43">
        <v>0.235331507807038</v>
      </c>
      <c r="G50" s="43">
        <v>14.5645487554673</v>
      </c>
      <c r="H50" s="41">
        <v>1660</v>
      </c>
      <c r="I50" s="38">
        <v>14</v>
      </c>
      <c r="J50" s="41">
        <v>861</v>
      </c>
      <c r="K50" s="41">
        <v>347</v>
      </c>
      <c r="L50" s="41">
        <v>70</v>
      </c>
      <c r="M50" s="41">
        <v>2952</v>
      </c>
      <c r="N50" s="47">
        <v>2.73660569105691</v>
      </c>
      <c r="O50" s="48">
        <v>0.0859939408063389</v>
      </c>
      <c r="S50"/>
    </row>
    <row r="51" customHeight="1" spans="1:19">
      <c r="A51" s="37" t="s">
        <v>63</v>
      </c>
      <c r="B51" s="41">
        <v>8114.35</v>
      </c>
      <c r="C51" s="41">
        <v>619989</v>
      </c>
      <c r="D51" s="41">
        <v>38880</v>
      </c>
      <c r="E51" s="42">
        <v>0.0627107900301457</v>
      </c>
      <c r="F51" s="43">
        <v>0.208702417695473</v>
      </c>
      <c r="G51" s="43">
        <v>13.0878934948846</v>
      </c>
      <c r="H51" s="41">
        <v>1538</v>
      </c>
      <c r="I51" s="38">
        <v>16</v>
      </c>
      <c r="J51" s="41">
        <v>816</v>
      </c>
      <c r="K51" s="41">
        <v>404</v>
      </c>
      <c r="L51" s="41">
        <v>46</v>
      </c>
      <c r="M51" s="41">
        <v>2820</v>
      </c>
      <c r="N51" s="47">
        <v>2.87742907801418</v>
      </c>
      <c r="O51" s="48">
        <v>0.0725308641975309</v>
      </c>
      <c r="S51"/>
    </row>
    <row r="52" customHeight="1" spans="1:19">
      <c r="A52" s="37" t="s">
        <v>64</v>
      </c>
      <c r="B52" s="41"/>
      <c r="C52" s="41"/>
      <c r="D52" s="41"/>
      <c r="E52" s="42" t="e">
        <v>#DIV/0!</v>
      </c>
      <c r="F52" s="43" t="e">
        <v>#DIV/0!</v>
      </c>
      <c r="G52" s="43" t="e">
        <v>#DIV/0!</v>
      </c>
      <c r="H52" s="41"/>
      <c r="I52" s="38"/>
      <c r="J52" s="41"/>
      <c r="K52" s="41"/>
      <c r="L52" s="41"/>
      <c r="M52" s="41"/>
      <c r="N52" s="47" t="e">
        <v>#DIV/0!</v>
      </c>
      <c r="O52" s="48" t="e">
        <v>#DIV/0!</v>
      </c>
      <c r="S52"/>
    </row>
    <row r="53" customHeight="1" spans="1:19">
      <c r="A53" s="41" t="s">
        <v>65</v>
      </c>
      <c r="B53" s="41">
        <v>540620.77</v>
      </c>
      <c r="C53" s="41">
        <v>29708330</v>
      </c>
      <c r="D53" s="41">
        <v>1414758</v>
      </c>
      <c r="E53" s="42">
        <v>0.0476215930010203</v>
      </c>
      <c r="F53" s="43">
        <v>0.382129502006704</v>
      </c>
      <c r="G53" s="43">
        <v>18.1976156182458</v>
      </c>
      <c r="H53" s="41">
        <v>115288</v>
      </c>
      <c r="I53" s="38">
        <v>1142</v>
      </c>
      <c r="J53" s="41">
        <v>59839</v>
      </c>
      <c r="K53" s="41">
        <v>27403</v>
      </c>
      <c r="L53" s="41">
        <v>3036</v>
      </c>
      <c r="M53" s="41">
        <v>206708</v>
      </c>
      <c r="N53" s="47">
        <v>2.61538387483794</v>
      </c>
      <c r="O53" s="48">
        <v>0.14610838037318</v>
      </c>
      <c r="S53"/>
    </row>
    <row r="54" customHeight="1" spans="19:19">
      <c r="S54"/>
    </row>
    <row r="55" customHeight="1" spans="19:19">
      <c r="S55"/>
    </row>
    <row r="56" customHeight="1" spans="19:19">
      <c r="S56"/>
    </row>
    <row r="57" customHeight="1" spans="19:19">
      <c r="S57"/>
    </row>
    <row r="58" customHeight="1" spans="19:19">
      <c r="S58"/>
    </row>
    <row r="59" customHeight="1" spans="19:19">
      <c r="S59"/>
    </row>
    <row r="60" customHeight="1" spans="19:19">
      <c r="S60"/>
    </row>
    <row r="61" customHeight="1" spans="19:19">
      <c r="S61"/>
    </row>
    <row r="62" customHeight="1" spans="19:19">
      <c r="S62"/>
    </row>
    <row r="63" customHeight="1" spans="19:19">
      <c r="S63"/>
    </row>
    <row r="64" customHeight="1" spans="19:19">
      <c r="S64"/>
    </row>
    <row r="65" customHeight="1" spans="19:19">
      <c r="S65"/>
    </row>
    <row r="66" customHeight="1" spans="19:19">
      <c r="S66"/>
    </row>
    <row r="67" customHeight="1" spans="19:19">
      <c r="S67"/>
    </row>
    <row r="68" customHeight="1" spans="19:19">
      <c r="S68"/>
    </row>
    <row r="69" customHeight="1" spans="19:19">
      <c r="S69"/>
    </row>
    <row r="70" customHeight="1" spans="19:19">
      <c r="S70"/>
    </row>
    <row r="71" customHeight="1" spans="19:19">
      <c r="S71"/>
    </row>
    <row r="72" customHeight="1" spans="19:19">
      <c r="S72"/>
    </row>
    <row r="73" customHeight="1" spans="19:19">
      <c r="S73"/>
    </row>
    <row r="74" customHeight="1" spans="19:19">
      <c r="S74"/>
    </row>
    <row r="75" customHeight="1" spans="19:19">
      <c r="S75"/>
    </row>
    <row r="76" customHeight="1" spans="19:19">
      <c r="S76"/>
    </row>
    <row r="77" customHeight="1" spans="19:19">
      <c r="S77"/>
    </row>
    <row r="78" customHeight="1" spans="19:19">
      <c r="S78"/>
    </row>
    <row r="79" customHeight="1" spans="19:19">
      <c r="S79"/>
    </row>
    <row r="80" customHeight="1" spans="19:19">
      <c r="S80"/>
    </row>
    <row r="81" customHeight="1" spans="19:19">
      <c r="S81"/>
    </row>
    <row r="82" customHeight="1" spans="19:19">
      <c r="S82"/>
    </row>
    <row r="83" customHeight="1" spans="19:19">
      <c r="S83"/>
    </row>
    <row r="84" customHeight="1" spans="19:19">
      <c r="S84"/>
    </row>
    <row r="85" customHeight="1" spans="19:19">
      <c r="S85"/>
    </row>
    <row r="86" customHeight="1" spans="19:19">
      <c r="S86"/>
    </row>
    <row r="87" customHeight="1" spans="19:19">
      <c r="S87"/>
    </row>
    <row r="88" customHeight="1" spans="19:19">
      <c r="S88"/>
    </row>
    <row r="89" customHeight="1" spans="19:19">
      <c r="S89"/>
    </row>
    <row r="90" customHeight="1" spans="19:19">
      <c r="S90"/>
    </row>
    <row r="91" customHeight="1" spans="19:19">
      <c r="S91"/>
    </row>
    <row r="92" customHeight="1" spans="19:19">
      <c r="S92"/>
    </row>
    <row r="93" customHeight="1" spans="19:19">
      <c r="S93"/>
    </row>
    <row r="94" customHeight="1" spans="19:19">
      <c r="S94"/>
    </row>
    <row r="95" customHeight="1" spans="19:19">
      <c r="S95"/>
    </row>
    <row r="96" customHeight="1" spans="19:19">
      <c r="S96"/>
    </row>
    <row r="97" customHeight="1" spans="19:19">
      <c r="S97"/>
    </row>
    <row r="98" customHeight="1" spans="19:19">
      <c r="S98"/>
    </row>
    <row r="99" customHeight="1" spans="19:19">
      <c r="S99"/>
    </row>
    <row r="100" customHeight="1" spans="19:19">
      <c r="S100"/>
    </row>
    <row r="101" customHeight="1" spans="19:19">
      <c r="S101"/>
    </row>
    <row r="102" customHeight="1" spans="19:19">
      <c r="S102"/>
    </row>
    <row r="103" customHeight="1" spans="19:19">
      <c r="S103"/>
    </row>
    <row r="104" customHeight="1" spans="19:19">
      <c r="S104"/>
    </row>
    <row r="105" customHeight="1" spans="19:19">
      <c r="S105"/>
    </row>
    <row r="106" customHeight="1" spans="19:19">
      <c r="S106"/>
    </row>
    <row r="107" customHeight="1" spans="19:19">
      <c r="S107"/>
    </row>
    <row r="108" customHeight="1" spans="19:19">
      <c r="S108"/>
    </row>
    <row r="109" customHeight="1" spans="19:19">
      <c r="S109"/>
    </row>
    <row r="110" customHeight="1" spans="19:19">
      <c r="S110"/>
    </row>
    <row r="111" customHeight="1" spans="19:19">
      <c r="S111"/>
    </row>
    <row r="112" customHeight="1" spans="19:19">
      <c r="S112"/>
    </row>
    <row r="113" customHeight="1" spans="19:19">
      <c r="S113"/>
    </row>
    <row r="114" customHeight="1" spans="19:19">
      <c r="S114"/>
    </row>
    <row r="115" customHeight="1" spans="19:19">
      <c r="S115"/>
    </row>
    <row r="116" customHeight="1" spans="19:19">
      <c r="S116"/>
    </row>
    <row r="117" customHeight="1" spans="19:19">
      <c r="S117"/>
    </row>
    <row r="118" customHeight="1" spans="19:19">
      <c r="S118"/>
    </row>
    <row r="119" customHeight="1" spans="19:19">
      <c r="S119"/>
    </row>
    <row r="120" customHeight="1" spans="19:19">
      <c r="S120"/>
    </row>
    <row r="121" customHeight="1" spans="19:19">
      <c r="S121"/>
    </row>
    <row r="122" customHeight="1" spans="19:19">
      <c r="S122"/>
    </row>
    <row r="123" customHeight="1" spans="19:19">
      <c r="S123"/>
    </row>
    <row r="124" customHeight="1" spans="19:19">
      <c r="S124"/>
    </row>
    <row r="125" customHeight="1" spans="19:19">
      <c r="S125"/>
    </row>
    <row r="126" customHeight="1" spans="19:19">
      <c r="S126"/>
    </row>
    <row r="127" customHeight="1" spans="19:19">
      <c r="S127"/>
    </row>
    <row r="128" customHeight="1" spans="19:19">
      <c r="S128"/>
    </row>
    <row r="129" customHeight="1" spans="19:19">
      <c r="S129"/>
    </row>
    <row r="130" customHeight="1" spans="19:19">
      <c r="S130"/>
    </row>
    <row r="131" customHeight="1" spans="19:19">
      <c r="S131"/>
    </row>
    <row r="132" customHeight="1" spans="19:19">
      <c r="S132"/>
    </row>
    <row r="133" customHeight="1" spans="19:19">
      <c r="S133"/>
    </row>
    <row r="134" customHeight="1" spans="19:19">
      <c r="S134"/>
    </row>
    <row r="135" customHeight="1" spans="19:19">
      <c r="S135"/>
    </row>
    <row r="136" customHeight="1" spans="19:19">
      <c r="S136"/>
    </row>
    <row r="137" customHeight="1" spans="19:19">
      <c r="S137"/>
    </row>
    <row r="138" customHeight="1" spans="19:19">
      <c r="S138"/>
    </row>
    <row r="139" customHeight="1" spans="19:19">
      <c r="S139"/>
    </row>
    <row r="140" customHeight="1" spans="19:19">
      <c r="S140"/>
    </row>
    <row r="141" customHeight="1" spans="19:19">
      <c r="S141"/>
    </row>
    <row r="142" customHeight="1" spans="19:19">
      <c r="S142"/>
    </row>
    <row r="143" customHeight="1" spans="19:19">
      <c r="S143"/>
    </row>
    <row r="144" customHeight="1" spans="19:19">
      <c r="S144"/>
    </row>
    <row r="145" customHeight="1" spans="19:19">
      <c r="S145"/>
    </row>
    <row r="146" customHeight="1" spans="19:19">
      <c r="S146"/>
    </row>
    <row r="147" customHeight="1" spans="19:19">
      <c r="S147"/>
    </row>
    <row r="148" customHeight="1" spans="19:19">
      <c r="S148"/>
    </row>
    <row r="149" customHeight="1" spans="19:19">
      <c r="S149"/>
    </row>
    <row r="150" customHeight="1" spans="19:19">
      <c r="S150"/>
    </row>
    <row r="151" customHeight="1" spans="19:19">
      <c r="S151"/>
    </row>
    <row r="152" customHeight="1" spans="19:19">
      <c r="S152"/>
    </row>
    <row r="153" customHeight="1" spans="19:19">
      <c r="S153"/>
    </row>
    <row r="154" customHeight="1" spans="19:19">
      <c r="S154"/>
    </row>
    <row r="155" customHeight="1" spans="19:19">
      <c r="S155"/>
    </row>
    <row r="156" customHeight="1" spans="19:19">
      <c r="S156"/>
    </row>
    <row r="157" customHeight="1" spans="19:19">
      <c r="S157"/>
    </row>
    <row r="158" customHeight="1" spans="19:19">
      <c r="S158"/>
    </row>
    <row r="159" customHeight="1" spans="19:19">
      <c r="S159"/>
    </row>
    <row r="160" customHeight="1" spans="19:19">
      <c r="S160"/>
    </row>
    <row r="161" customHeight="1" spans="19:19">
      <c r="S161"/>
    </row>
    <row r="162" customHeight="1" spans="19:19">
      <c r="S162"/>
    </row>
    <row r="163" customHeight="1" spans="19:19">
      <c r="S163"/>
    </row>
    <row r="164" customHeight="1" spans="19:19">
      <c r="S164"/>
    </row>
    <row r="165" customHeight="1" spans="19:19">
      <c r="S165"/>
    </row>
    <row r="166" customHeight="1" spans="19:19">
      <c r="S166"/>
    </row>
    <row r="167" customHeight="1" spans="19:19">
      <c r="S167"/>
    </row>
    <row r="168" customHeight="1" spans="19:19">
      <c r="S168"/>
    </row>
    <row r="169" customHeight="1" spans="19:19">
      <c r="S169"/>
    </row>
    <row r="170" customHeight="1" spans="19:19">
      <c r="S170"/>
    </row>
    <row r="171" customHeight="1" spans="19:19">
      <c r="S171"/>
    </row>
    <row r="172" customHeight="1" spans="19:19">
      <c r="S172"/>
    </row>
    <row r="173" customHeight="1" spans="19:19">
      <c r="S173"/>
    </row>
    <row r="174" customHeight="1" spans="19:19">
      <c r="S174"/>
    </row>
    <row r="175" customHeight="1" spans="19:19">
      <c r="S175"/>
    </row>
    <row r="176" customHeight="1" spans="19:19">
      <c r="S176"/>
    </row>
    <row r="177" customHeight="1" spans="19:19">
      <c r="S177"/>
    </row>
    <row r="178" customHeight="1" spans="19:19">
      <c r="S178"/>
    </row>
    <row r="179" customHeight="1" spans="19:19">
      <c r="S179"/>
    </row>
    <row r="180" customHeight="1" spans="19:19">
      <c r="S180"/>
    </row>
    <row r="181" customHeight="1" spans="19:19">
      <c r="S181"/>
    </row>
    <row r="182" customHeight="1" spans="19:19">
      <c r="S182"/>
    </row>
  </sheetData>
  <mergeCells count="1">
    <mergeCell ref="A1:O2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4216"/>
  <sheetViews>
    <sheetView zoomScale="115" zoomScaleNormal="115" workbookViewId="0">
      <pane ySplit="3" topLeftCell="A24" activePane="bottomLeft" state="frozen"/>
      <selection/>
      <selection pane="bottomLeft" activeCell="I9" sqref="I9"/>
    </sheetView>
  </sheetViews>
  <sheetFormatPr defaultColWidth="9" defaultRowHeight="20" customHeight="1"/>
  <cols>
    <col min="1" max="1" width="13.8333333333333"/>
    <col min="2" max="2" width="15.1296296296296" customWidth="1"/>
    <col min="3" max="3" width="15.75" customWidth="1"/>
    <col min="4" max="5" width="10.3796296296296" customWidth="1"/>
    <col min="6" max="6" width="9.25" customWidth="1"/>
    <col min="7" max="10" width="8.62962962962963" customWidth="1"/>
    <col min="11" max="12" width="5.87962962962963" customWidth="1"/>
    <col min="13" max="13" width="4.87962962962963" customWidth="1"/>
    <col min="14" max="14" width="6.75" customWidth="1"/>
    <col min="15" max="18" width="8.62962962962963" customWidth="1"/>
    <col min="19" max="19" width="6.25" customWidth="1"/>
    <col min="20" max="20" width="10.25"/>
    <col min="21" max="21" width="6.87962962962963" style="5" customWidth="1"/>
  </cols>
  <sheetData>
    <row r="1" customHeight="1" spans="1:21">
      <c r="A1" s="72" t="s">
        <v>66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4"/>
      <c r="S1" s="74"/>
      <c r="T1" s="74"/>
      <c r="U1" s="74"/>
    </row>
    <row r="2" customHeight="1" spans="1:21">
      <c r="A2" s="72"/>
      <c r="B2" s="72"/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4"/>
      <c r="S2" s="74"/>
      <c r="T2" s="74"/>
      <c r="U2" s="74"/>
    </row>
    <row r="3" customHeight="1" spans="1:21">
      <c r="A3" s="38" t="s">
        <v>1</v>
      </c>
      <c r="B3" s="38" t="s">
        <v>67</v>
      </c>
      <c r="C3" s="38" t="s">
        <v>68</v>
      </c>
      <c r="D3" s="39" t="s">
        <v>2</v>
      </c>
      <c r="E3" s="39" t="s">
        <v>3</v>
      </c>
      <c r="F3" s="39" t="s">
        <v>4</v>
      </c>
      <c r="G3" s="39" t="s">
        <v>5</v>
      </c>
      <c r="H3" s="39" t="s">
        <v>6</v>
      </c>
      <c r="I3" s="39" t="s">
        <v>7</v>
      </c>
      <c r="J3" s="39" t="s">
        <v>8</v>
      </c>
      <c r="K3" s="39" t="s">
        <v>9</v>
      </c>
      <c r="L3" s="39" t="s">
        <v>10</v>
      </c>
      <c r="M3" s="39" t="s">
        <v>11</v>
      </c>
      <c r="N3" s="39" t="s">
        <v>12</v>
      </c>
      <c r="O3" s="39" t="s">
        <v>13</v>
      </c>
      <c r="P3" s="39" t="s">
        <v>14</v>
      </c>
      <c r="Q3" s="46" t="s">
        <v>15</v>
      </c>
      <c r="U3"/>
    </row>
    <row r="4" customHeight="1" spans="1:21">
      <c r="A4" s="40" t="s">
        <v>63</v>
      </c>
      <c r="B4" s="40" t="s">
        <v>69</v>
      </c>
      <c r="C4" s="40" t="s">
        <v>70</v>
      </c>
      <c r="D4" s="41">
        <v>0</v>
      </c>
      <c r="E4" s="41">
        <v>0</v>
      </c>
      <c r="F4" s="41">
        <v>0</v>
      </c>
      <c r="G4" s="42" t="e">
        <v>#DIV/0!</v>
      </c>
      <c r="H4" s="43" t="e">
        <v>#DIV/0!</v>
      </c>
      <c r="I4" s="43" t="e">
        <v>#DIV/0!</v>
      </c>
      <c r="J4" s="41">
        <v>0</v>
      </c>
      <c r="K4" s="38">
        <v>0</v>
      </c>
      <c r="L4" s="41">
        <v>0</v>
      </c>
      <c r="M4" s="41">
        <v>0</v>
      </c>
      <c r="N4" s="41">
        <v>0</v>
      </c>
      <c r="O4" s="41">
        <v>0</v>
      </c>
      <c r="P4" s="47" t="e">
        <v>#DIV/0!</v>
      </c>
      <c r="Q4" s="48" t="e">
        <v>#DIV/0!</v>
      </c>
      <c r="U4"/>
    </row>
    <row r="5" customHeight="1" spans="1:21">
      <c r="A5" s="73"/>
      <c r="B5" s="40" t="s">
        <v>71</v>
      </c>
      <c r="C5" s="73"/>
      <c r="D5" s="41">
        <v>0</v>
      </c>
      <c r="E5" s="41">
        <v>0</v>
      </c>
      <c r="F5" s="41">
        <v>0</v>
      </c>
      <c r="G5" s="42" t="e">
        <v>#DIV/0!</v>
      </c>
      <c r="H5" s="43" t="e">
        <v>#DIV/0!</v>
      </c>
      <c r="I5" s="43" t="e">
        <v>#DIV/0!</v>
      </c>
      <c r="J5" s="41">
        <v>0</v>
      </c>
      <c r="K5" s="38">
        <v>0</v>
      </c>
      <c r="L5" s="41">
        <v>0</v>
      </c>
      <c r="M5" s="41">
        <v>0</v>
      </c>
      <c r="N5" s="41">
        <v>0</v>
      </c>
      <c r="O5" s="41">
        <v>0</v>
      </c>
      <c r="P5" s="47" t="e">
        <v>#DIV/0!</v>
      </c>
      <c r="Q5" s="48" t="e">
        <v>#DIV/0!</v>
      </c>
      <c r="U5"/>
    </row>
    <row r="6" customHeight="1" spans="1:21">
      <c r="A6" s="73"/>
      <c r="B6" s="40" t="s">
        <v>72</v>
      </c>
      <c r="C6" s="40" t="s">
        <v>73</v>
      </c>
      <c r="D6" s="41">
        <v>303.07</v>
      </c>
      <c r="E6" s="41">
        <v>18241</v>
      </c>
      <c r="F6" s="41">
        <v>1078</v>
      </c>
      <c r="G6" s="42">
        <v>0.0590976371909435</v>
      </c>
      <c r="H6" s="43">
        <v>0.281141001855288</v>
      </c>
      <c r="I6" s="43">
        <v>16.6147689271422</v>
      </c>
      <c r="J6" s="41">
        <v>45</v>
      </c>
      <c r="K6" s="38">
        <v>0</v>
      </c>
      <c r="L6" s="41">
        <v>10</v>
      </c>
      <c r="M6" s="41">
        <v>4</v>
      </c>
      <c r="N6" s="41">
        <v>0</v>
      </c>
      <c r="O6" s="41">
        <v>59</v>
      </c>
      <c r="P6" s="47">
        <v>5.13677966101695</v>
      </c>
      <c r="Q6" s="48">
        <v>0.0547309833024119</v>
      </c>
      <c r="U6"/>
    </row>
    <row r="7" customHeight="1" spans="1:21">
      <c r="A7" s="73"/>
      <c r="B7" s="73"/>
      <c r="C7" s="40" t="s">
        <v>74</v>
      </c>
      <c r="D7" s="41">
        <v>201.77</v>
      </c>
      <c r="E7" s="41">
        <v>9936</v>
      </c>
      <c r="F7" s="41">
        <v>636</v>
      </c>
      <c r="G7" s="42">
        <v>0.0640096618357488</v>
      </c>
      <c r="H7" s="43">
        <v>0.317248427672956</v>
      </c>
      <c r="I7" s="43">
        <v>20.3069645732689</v>
      </c>
      <c r="J7" s="41">
        <v>58</v>
      </c>
      <c r="K7" s="38">
        <v>0</v>
      </c>
      <c r="L7" s="41">
        <v>20</v>
      </c>
      <c r="M7" s="41">
        <v>1</v>
      </c>
      <c r="N7" s="41">
        <v>2</v>
      </c>
      <c r="O7" s="41">
        <v>81</v>
      </c>
      <c r="P7" s="47">
        <v>2.49098765432099</v>
      </c>
      <c r="Q7" s="48">
        <v>0.127358490566038</v>
      </c>
      <c r="U7"/>
    </row>
    <row r="8" customHeight="1" spans="1:21">
      <c r="A8" s="73"/>
      <c r="B8" s="73"/>
      <c r="C8" s="40" t="s">
        <v>75</v>
      </c>
      <c r="D8" s="41">
        <v>171.64</v>
      </c>
      <c r="E8" s="41">
        <v>9276</v>
      </c>
      <c r="F8" s="41">
        <v>381</v>
      </c>
      <c r="G8" s="42">
        <v>0.0410737386804657</v>
      </c>
      <c r="H8" s="43">
        <v>0.450498687664042</v>
      </c>
      <c r="I8" s="43">
        <v>18.5036653730056</v>
      </c>
      <c r="J8" s="41">
        <v>32</v>
      </c>
      <c r="K8" s="38">
        <v>1</v>
      </c>
      <c r="L8" s="41">
        <v>25</v>
      </c>
      <c r="M8" s="41">
        <v>9</v>
      </c>
      <c r="N8" s="41">
        <v>0</v>
      </c>
      <c r="O8" s="41">
        <v>67</v>
      </c>
      <c r="P8" s="47">
        <v>2.56179104477612</v>
      </c>
      <c r="Q8" s="48">
        <v>0.175853018372703</v>
      </c>
      <c r="U8"/>
    </row>
    <row r="9" customHeight="1" spans="1:21">
      <c r="A9" s="73"/>
      <c r="B9" s="73"/>
      <c r="C9" s="40" t="s">
        <v>76</v>
      </c>
      <c r="D9" s="41">
        <v>198</v>
      </c>
      <c r="E9" s="41">
        <v>11548</v>
      </c>
      <c r="F9" s="41">
        <v>305</v>
      </c>
      <c r="G9" s="42">
        <v>0.0264114998268098</v>
      </c>
      <c r="H9" s="43">
        <v>0.649180327868853</v>
      </c>
      <c r="I9" s="43">
        <v>17.1458261170766</v>
      </c>
      <c r="J9" s="41">
        <v>28</v>
      </c>
      <c r="K9" s="38">
        <v>0</v>
      </c>
      <c r="L9" s="41">
        <v>25</v>
      </c>
      <c r="M9" s="41">
        <v>1</v>
      </c>
      <c r="N9" s="41">
        <v>3</v>
      </c>
      <c r="O9" s="41">
        <v>57</v>
      </c>
      <c r="P9" s="47">
        <v>3.47368421052632</v>
      </c>
      <c r="Q9" s="48">
        <v>0.186885245901639</v>
      </c>
      <c r="U9"/>
    </row>
    <row r="10" customHeight="1" spans="1:21">
      <c r="A10" s="73"/>
      <c r="B10" s="73"/>
      <c r="C10" s="40" t="s">
        <v>77</v>
      </c>
      <c r="D10" s="41">
        <v>64.61</v>
      </c>
      <c r="E10" s="41">
        <v>2431</v>
      </c>
      <c r="F10" s="41">
        <v>114</v>
      </c>
      <c r="G10" s="42">
        <v>0.0468942821883998</v>
      </c>
      <c r="H10" s="43">
        <v>0.566754385964912</v>
      </c>
      <c r="I10" s="43">
        <v>26.5775401069519</v>
      </c>
      <c r="J10" s="41">
        <v>12</v>
      </c>
      <c r="K10" s="38">
        <v>0</v>
      </c>
      <c r="L10" s="41">
        <v>8</v>
      </c>
      <c r="M10" s="41">
        <v>2</v>
      </c>
      <c r="N10" s="41">
        <v>1</v>
      </c>
      <c r="O10" s="41">
        <v>23</v>
      </c>
      <c r="P10" s="47">
        <v>2.80913043478261</v>
      </c>
      <c r="Q10" s="48">
        <v>0.201754385964912</v>
      </c>
      <c r="U10"/>
    </row>
    <row r="11" customHeight="1" spans="1:21">
      <c r="A11" s="73"/>
      <c r="B11" s="73"/>
      <c r="C11" s="40" t="s">
        <v>78</v>
      </c>
      <c r="D11" s="41">
        <v>804.86</v>
      </c>
      <c r="E11" s="41">
        <v>76796</v>
      </c>
      <c r="F11" s="41">
        <v>5441</v>
      </c>
      <c r="G11" s="42">
        <v>0.0708500442731392</v>
      </c>
      <c r="H11" s="43">
        <v>0.147925013784231</v>
      </c>
      <c r="I11" s="43">
        <v>10.4804937757175</v>
      </c>
      <c r="J11" s="41">
        <v>77</v>
      </c>
      <c r="K11" s="38">
        <v>0</v>
      </c>
      <c r="L11" s="41">
        <v>62</v>
      </c>
      <c r="M11" s="41">
        <v>30</v>
      </c>
      <c r="N11" s="41">
        <v>3</v>
      </c>
      <c r="O11" s="41">
        <v>172</v>
      </c>
      <c r="P11" s="47">
        <v>4.67941860465116</v>
      </c>
      <c r="Q11" s="48">
        <v>0.0316118360595479</v>
      </c>
      <c r="U11"/>
    </row>
    <row r="12" customHeight="1" spans="1:21">
      <c r="A12" s="73"/>
      <c r="B12" s="73"/>
      <c r="C12" s="40" t="s">
        <v>79</v>
      </c>
      <c r="D12" s="41">
        <v>105.98</v>
      </c>
      <c r="E12" s="41">
        <v>6191</v>
      </c>
      <c r="F12" s="41">
        <v>117</v>
      </c>
      <c r="G12" s="42">
        <v>0.0188984009045388</v>
      </c>
      <c r="H12" s="43">
        <v>0.905811965811966</v>
      </c>
      <c r="I12" s="43">
        <v>17.118397674043</v>
      </c>
      <c r="J12" s="41">
        <v>17</v>
      </c>
      <c r="K12" s="38">
        <v>0</v>
      </c>
      <c r="L12" s="41">
        <v>11</v>
      </c>
      <c r="M12" s="41">
        <v>1</v>
      </c>
      <c r="N12" s="41">
        <v>0</v>
      </c>
      <c r="O12" s="41">
        <v>29</v>
      </c>
      <c r="P12" s="47">
        <v>3.65448275862069</v>
      </c>
      <c r="Q12" s="48">
        <v>0.247863247863248</v>
      </c>
      <c r="U12"/>
    </row>
    <row r="13" customHeight="1" spans="1:21">
      <c r="A13" s="73"/>
      <c r="B13" s="73"/>
      <c r="C13" s="40" t="s">
        <v>80</v>
      </c>
      <c r="D13" s="41">
        <v>197.55</v>
      </c>
      <c r="E13" s="41">
        <v>11687</v>
      </c>
      <c r="F13" s="41">
        <v>400</v>
      </c>
      <c r="G13" s="42">
        <v>0.0342260631470865</v>
      </c>
      <c r="H13" s="43">
        <v>0.493875</v>
      </c>
      <c r="I13" s="43">
        <v>16.9033969367673</v>
      </c>
      <c r="J13" s="41">
        <v>23</v>
      </c>
      <c r="K13" s="38">
        <v>0</v>
      </c>
      <c r="L13" s="41">
        <v>25</v>
      </c>
      <c r="M13" s="41">
        <v>4</v>
      </c>
      <c r="N13" s="41">
        <v>0</v>
      </c>
      <c r="O13" s="41">
        <v>52</v>
      </c>
      <c r="P13" s="47">
        <v>3.79903846153846</v>
      </c>
      <c r="Q13" s="48">
        <v>0.13</v>
      </c>
      <c r="U13"/>
    </row>
    <row r="14" customHeight="1" spans="1:21">
      <c r="A14" s="73"/>
      <c r="B14" s="73"/>
      <c r="C14" s="40" t="s">
        <v>81</v>
      </c>
      <c r="D14" s="41">
        <v>117.28</v>
      </c>
      <c r="E14" s="41">
        <v>7011</v>
      </c>
      <c r="F14" s="41">
        <v>226</v>
      </c>
      <c r="G14" s="42">
        <v>0.0322350591926972</v>
      </c>
      <c r="H14" s="43">
        <v>0.518938053097345</v>
      </c>
      <c r="I14" s="43">
        <v>16.727998858936</v>
      </c>
      <c r="J14" s="41">
        <v>21</v>
      </c>
      <c r="K14" s="38">
        <v>0</v>
      </c>
      <c r="L14" s="41">
        <v>11</v>
      </c>
      <c r="M14" s="41">
        <v>4</v>
      </c>
      <c r="N14" s="41">
        <v>0</v>
      </c>
      <c r="O14" s="41">
        <v>36</v>
      </c>
      <c r="P14" s="47">
        <v>3.25777777777778</v>
      </c>
      <c r="Q14" s="48">
        <v>0.15929203539823</v>
      </c>
      <c r="U14"/>
    </row>
    <row r="15" customHeight="1" spans="1:21">
      <c r="A15" s="73"/>
      <c r="B15" s="73"/>
      <c r="C15" s="40" t="s">
        <v>82</v>
      </c>
      <c r="D15" s="41">
        <v>788.66</v>
      </c>
      <c r="E15" s="41">
        <v>36553</v>
      </c>
      <c r="F15" s="41">
        <v>1636</v>
      </c>
      <c r="G15" s="42">
        <v>0.0447569282958991</v>
      </c>
      <c r="H15" s="43">
        <v>0.482066014669927</v>
      </c>
      <c r="I15" s="43">
        <v>21.5757940524718</v>
      </c>
      <c r="J15" s="41">
        <v>135</v>
      </c>
      <c r="K15" s="38">
        <v>0</v>
      </c>
      <c r="L15" s="41">
        <v>58</v>
      </c>
      <c r="M15" s="41">
        <v>47</v>
      </c>
      <c r="N15" s="41">
        <v>3</v>
      </c>
      <c r="O15" s="41">
        <v>243</v>
      </c>
      <c r="P15" s="47">
        <v>3.24551440329218</v>
      </c>
      <c r="Q15" s="48">
        <v>0.148533007334963</v>
      </c>
      <c r="U15"/>
    </row>
    <row r="16" customHeight="1" spans="1:21">
      <c r="A16" s="73"/>
      <c r="B16" s="73"/>
      <c r="C16" s="40" t="s">
        <v>83</v>
      </c>
      <c r="D16" s="41">
        <v>213.41</v>
      </c>
      <c r="E16" s="41">
        <v>14378</v>
      </c>
      <c r="F16" s="41">
        <v>358</v>
      </c>
      <c r="G16" s="42">
        <v>0.02489915148143</v>
      </c>
      <c r="H16" s="43">
        <v>0.596117318435754</v>
      </c>
      <c r="I16" s="43">
        <v>14.8428154124357</v>
      </c>
      <c r="J16" s="41">
        <v>49</v>
      </c>
      <c r="K16" s="38">
        <v>0</v>
      </c>
      <c r="L16" s="41">
        <v>35</v>
      </c>
      <c r="M16" s="41">
        <v>1</v>
      </c>
      <c r="N16" s="41">
        <v>2</v>
      </c>
      <c r="O16" s="41">
        <v>87</v>
      </c>
      <c r="P16" s="47">
        <v>2.45298850574713</v>
      </c>
      <c r="Q16" s="48">
        <v>0.243016759776536</v>
      </c>
      <c r="U16"/>
    </row>
    <row r="17" customHeight="1" spans="1:21">
      <c r="A17" s="73"/>
      <c r="B17" s="73"/>
      <c r="C17" s="40" t="s">
        <v>84</v>
      </c>
      <c r="D17" s="41">
        <v>0</v>
      </c>
      <c r="E17" s="41">
        <v>0</v>
      </c>
      <c r="F17" s="41">
        <v>0</v>
      </c>
      <c r="G17" s="42" t="e">
        <v>#DIV/0!</v>
      </c>
      <c r="H17" s="43" t="e">
        <v>#DIV/0!</v>
      </c>
      <c r="I17" s="43" t="e">
        <v>#DIV/0!</v>
      </c>
      <c r="J17" s="41">
        <v>0</v>
      </c>
      <c r="K17" s="38">
        <v>0</v>
      </c>
      <c r="L17" s="41">
        <v>0</v>
      </c>
      <c r="M17" s="41">
        <v>0</v>
      </c>
      <c r="N17" s="41">
        <v>0</v>
      </c>
      <c r="O17" s="41">
        <v>0</v>
      </c>
      <c r="P17" s="47" t="e">
        <v>#DIV/0!</v>
      </c>
      <c r="Q17" s="48" t="e">
        <v>#DIV/0!</v>
      </c>
      <c r="U17"/>
    </row>
    <row r="18" customHeight="1" spans="1:21">
      <c r="A18" s="73"/>
      <c r="B18" s="73"/>
      <c r="C18" s="40" t="s">
        <v>85</v>
      </c>
      <c r="D18" s="41">
        <v>61.4</v>
      </c>
      <c r="E18" s="41">
        <v>2038</v>
      </c>
      <c r="F18" s="41">
        <v>64</v>
      </c>
      <c r="G18" s="42">
        <v>0.0314033366045142</v>
      </c>
      <c r="H18" s="43">
        <v>0.959375</v>
      </c>
      <c r="I18" s="43">
        <v>30.1275760549558</v>
      </c>
      <c r="J18" s="41">
        <v>7</v>
      </c>
      <c r="K18" s="38">
        <v>0</v>
      </c>
      <c r="L18" s="41">
        <v>10</v>
      </c>
      <c r="M18" s="41">
        <v>0</v>
      </c>
      <c r="N18" s="41">
        <v>0</v>
      </c>
      <c r="O18" s="41">
        <v>17</v>
      </c>
      <c r="P18" s="47">
        <v>3.61176470588235</v>
      </c>
      <c r="Q18" s="48">
        <v>0.265625</v>
      </c>
      <c r="U18"/>
    </row>
    <row r="19" customHeight="1" spans="1:21">
      <c r="A19" s="73"/>
      <c r="B19" s="73"/>
      <c r="C19" s="40" t="s">
        <v>86</v>
      </c>
      <c r="D19" s="41">
        <v>186.72</v>
      </c>
      <c r="E19" s="41">
        <v>9449</v>
      </c>
      <c r="F19" s="41">
        <v>405</v>
      </c>
      <c r="G19" s="42">
        <v>0.0428616784844957</v>
      </c>
      <c r="H19" s="43">
        <v>0.461037037037037</v>
      </c>
      <c r="I19" s="43">
        <v>19.760821250926</v>
      </c>
      <c r="J19" s="41">
        <v>31</v>
      </c>
      <c r="K19" s="38">
        <v>0</v>
      </c>
      <c r="L19" s="41">
        <v>11</v>
      </c>
      <c r="M19" s="41">
        <v>11</v>
      </c>
      <c r="N19" s="41">
        <v>1</v>
      </c>
      <c r="O19" s="41">
        <v>54</v>
      </c>
      <c r="P19" s="47">
        <v>3.45777777777778</v>
      </c>
      <c r="Q19" s="48">
        <v>0.133333333333333</v>
      </c>
      <c r="U19"/>
    </row>
    <row r="20" customHeight="1" spans="1:21">
      <c r="A20" s="73"/>
      <c r="B20" s="73"/>
      <c r="C20" s="40" t="s">
        <v>87</v>
      </c>
      <c r="D20" s="41">
        <v>495.95</v>
      </c>
      <c r="E20" s="41">
        <v>28041</v>
      </c>
      <c r="F20" s="41">
        <v>1357</v>
      </c>
      <c r="G20" s="42">
        <v>0.0483934239149816</v>
      </c>
      <c r="H20" s="43">
        <v>0.365475313190862</v>
      </c>
      <c r="I20" s="43">
        <v>17.6866017617061</v>
      </c>
      <c r="J20" s="41">
        <v>85</v>
      </c>
      <c r="K20" s="38">
        <v>1</v>
      </c>
      <c r="L20" s="41">
        <v>57</v>
      </c>
      <c r="M20" s="41">
        <v>37</v>
      </c>
      <c r="N20" s="41">
        <v>2</v>
      </c>
      <c r="O20" s="41">
        <v>182</v>
      </c>
      <c r="P20" s="47">
        <v>2.725</v>
      </c>
      <c r="Q20" s="48">
        <v>0.134119380987472</v>
      </c>
      <c r="U20"/>
    </row>
    <row r="21" customHeight="1" spans="1:21">
      <c r="A21" s="73"/>
      <c r="B21" s="73"/>
      <c r="C21" s="40" t="s">
        <v>88</v>
      </c>
      <c r="D21" s="41">
        <v>0</v>
      </c>
      <c r="E21" s="41">
        <v>0</v>
      </c>
      <c r="F21" s="41">
        <v>0</v>
      </c>
      <c r="G21" s="42" t="e">
        <v>#DIV/0!</v>
      </c>
      <c r="H21" s="43" t="e">
        <v>#DIV/0!</v>
      </c>
      <c r="I21" s="43" t="e">
        <v>#DIV/0!</v>
      </c>
      <c r="J21" s="41">
        <v>0</v>
      </c>
      <c r="K21" s="38">
        <v>0</v>
      </c>
      <c r="L21" s="41">
        <v>0</v>
      </c>
      <c r="M21" s="41">
        <v>0</v>
      </c>
      <c r="N21" s="41">
        <v>0</v>
      </c>
      <c r="O21" s="41">
        <v>0</v>
      </c>
      <c r="P21" s="47" t="e">
        <v>#DIV/0!</v>
      </c>
      <c r="Q21" s="48" t="e">
        <v>#DIV/0!</v>
      </c>
      <c r="U21"/>
    </row>
    <row r="22" customHeight="1" spans="1:21">
      <c r="A22" s="73"/>
      <c r="B22" s="73"/>
      <c r="C22" s="40" t="s">
        <v>89</v>
      </c>
      <c r="D22" s="41">
        <v>282.54</v>
      </c>
      <c r="E22" s="41">
        <v>20527</v>
      </c>
      <c r="F22" s="41">
        <v>575</v>
      </c>
      <c r="G22" s="42">
        <v>0.0280118867832611</v>
      </c>
      <c r="H22" s="43">
        <v>0.491373913043478</v>
      </c>
      <c r="I22" s="43">
        <v>13.7643104204219</v>
      </c>
      <c r="J22" s="41">
        <v>33</v>
      </c>
      <c r="K22" s="38">
        <v>0</v>
      </c>
      <c r="L22" s="41">
        <v>47</v>
      </c>
      <c r="M22" s="41">
        <v>2</v>
      </c>
      <c r="N22" s="41">
        <v>1</v>
      </c>
      <c r="O22" s="41">
        <v>83</v>
      </c>
      <c r="P22" s="47">
        <v>3.40409638554217</v>
      </c>
      <c r="Q22" s="48">
        <v>0.144347826086957</v>
      </c>
      <c r="U22"/>
    </row>
    <row r="23" customHeight="1" spans="1:21">
      <c r="A23" s="73"/>
      <c r="B23" s="73"/>
      <c r="C23" s="40" t="s">
        <v>90</v>
      </c>
      <c r="D23" s="41">
        <v>428.87</v>
      </c>
      <c r="E23" s="41">
        <v>27891</v>
      </c>
      <c r="F23" s="41">
        <v>1099</v>
      </c>
      <c r="G23" s="42">
        <v>0.0394033917751246</v>
      </c>
      <c r="H23" s="43">
        <v>0.390236578707916</v>
      </c>
      <c r="I23" s="43">
        <v>15.3766447958123</v>
      </c>
      <c r="J23" s="41">
        <v>143</v>
      </c>
      <c r="K23" s="38">
        <v>0</v>
      </c>
      <c r="L23" s="41">
        <v>143</v>
      </c>
      <c r="M23" s="41">
        <v>35</v>
      </c>
      <c r="N23" s="41">
        <v>5</v>
      </c>
      <c r="O23" s="41">
        <v>326</v>
      </c>
      <c r="P23" s="47">
        <v>1.31555214723926</v>
      </c>
      <c r="Q23" s="48">
        <v>0.29663330300273</v>
      </c>
      <c r="U23"/>
    </row>
    <row r="24" customHeight="1" spans="1:21">
      <c r="A24" s="73"/>
      <c r="B24" s="73"/>
      <c r="C24" s="40" t="s">
        <v>91</v>
      </c>
      <c r="D24" s="41">
        <v>301.4</v>
      </c>
      <c r="E24" s="41">
        <v>38744</v>
      </c>
      <c r="F24" s="41">
        <v>2407</v>
      </c>
      <c r="G24" s="42">
        <v>0.062125748502994</v>
      </c>
      <c r="H24" s="43">
        <v>0.125218113834649</v>
      </c>
      <c r="I24" s="43">
        <v>7.77926904811068</v>
      </c>
      <c r="J24" s="41">
        <v>23</v>
      </c>
      <c r="K24" s="38">
        <v>1</v>
      </c>
      <c r="L24" s="41">
        <v>4</v>
      </c>
      <c r="M24" s="41">
        <v>6</v>
      </c>
      <c r="N24" s="41">
        <v>2</v>
      </c>
      <c r="O24" s="41">
        <v>36</v>
      </c>
      <c r="P24" s="47">
        <v>8.37222222222222</v>
      </c>
      <c r="Q24" s="48">
        <v>0.0149563772330702</v>
      </c>
      <c r="U24"/>
    </row>
    <row r="25" customHeight="1" spans="1:21">
      <c r="A25" s="73"/>
      <c r="B25" s="73"/>
      <c r="C25" s="40" t="s">
        <v>92</v>
      </c>
      <c r="D25" s="41">
        <v>134.39</v>
      </c>
      <c r="E25" s="41">
        <v>8082</v>
      </c>
      <c r="F25" s="41">
        <v>215</v>
      </c>
      <c r="G25" s="42">
        <v>0.0266023261568919</v>
      </c>
      <c r="H25" s="43">
        <v>0.62506976744186</v>
      </c>
      <c r="I25" s="43">
        <v>16.6283098243009</v>
      </c>
      <c r="J25" s="41">
        <v>10</v>
      </c>
      <c r="K25" s="38">
        <v>0</v>
      </c>
      <c r="L25" s="41">
        <v>10</v>
      </c>
      <c r="M25" s="41">
        <v>19</v>
      </c>
      <c r="N25" s="41">
        <v>0</v>
      </c>
      <c r="O25" s="41">
        <v>39</v>
      </c>
      <c r="P25" s="47">
        <v>3.44589743589744</v>
      </c>
      <c r="Q25" s="48">
        <v>0.181395348837209</v>
      </c>
      <c r="U25"/>
    </row>
    <row r="26" customHeight="1" spans="1:21">
      <c r="A26" s="73"/>
      <c r="B26" s="73"/>
      <c r="C26" s="40" t="s">
        <v>93</v>
      </c>
      <c r="D26" s="41">
        <v>505.1</v>
      </c>
      <c r="E26" s="41">
        <v>40129</v>
      </c>
      <c r="F26" s="41">
        <v>2412</v>
      </c>
      <c r="G26" s="42">
        <v>0.0601061576416058</v>
      </c>
      <c r="H26" s="43">
        <v>0.20941127694859</v>
      </c>
      <c r="I26" s="43">
        <v>12.586907224202</v>
      </c>
      <c r="J26" s="41">
        <v>62</v>
      </c>
      <c r="K26" s="38">
        <v>4</v>
      </c>
      <c r="L26" s="41">
        <v>11</v>
      </c>
      <c r="M26" s="41">
        <v>12</v>
      </c>
      <c r="N26" s="41">
        <v>9</v>
      </c>
      <c r="O26" s="41">
        <v>98</v>
      </c>
      <c r="P26" s="47">
        <v>5.15408163265306</v>
      </c>
      <c r="Q26" s="48">
        <v>0.0406301824212272</v>
      </c>
      <c r="U26"/>
    </row>
    <row r="27" customHeight="1" spans="1:21">
      <c r="A27" s="73"/>
      <c r="B27" s="73"/>
      <c r="C27" s="40" t="s">
        <v>94</v>
      </c>
      <c r="D27" s="41">
        <v>794.39</v>
      </c>
      <c r="E27" s="41">
        <v>79193</v>
      </c>
      <c r="F27" s="41">
        <v>4131</v>
      </c>
      <c r="G27" s="42">
        <v>0.0521637013372394</v>
      </c>
      <c r="H27" s="43">
        <v>0.192299685306221</v>
      </c>
      <c r="I27" s="43">
        <v>10.0310633515588</v>
      </c>
      <c r="J27" s="41">
        <v>222</v>
      </c>
      <c r="K27" s="38">
        <v>4</v>
      </c>
      <c r="L27" s="41">
        <v>158</v>
      </c>
      <c r="M27" s="41">
        <v>30</v>
      </c>
      <c r="N27" s="41">
        <v>5</v>
      </c>
      <c r="O27" s="41">
        <v>419</v>
      </c>
      <c r="P27" s="47">
        <v>1.89591885441527</v>
      </c>
      <c r="Q27" s="48">
        <v>0.101428225611232</v>
      </c>
      <c r="U27"/>
    </row>
    <row r="28" customHeight="1" spans="1:21">
      <c r="A28" s="73"/>
      <c r="B28" s="73"/>
      <c r="C28" s="40" t="s">
        <v>95</v>
      </c>
      <c r="D28" s="41">
        <v>503.49</v>
      </c>
      <c r="E28" s="41">
        <v>45932</v>
      </c>
      <c r="F28" s="41">
        <v>3757</v>
      </c>
      <c r="G28" s="42">
        <v>0.0817948271357659</v>
      </c>
      <c r="H28" s="43">
        <v>0.13401384083045</v>
      </c>
      <c r="I28" s="43">
        <v>10.9616389445267</v>
      </c>
      <c r="J28" s="41">
        <v>185</v>
      </c>
      <c r="K28" s="38">
        <v>0</v>
      </c>
      <c r="L28" s="41">
        <v>30</v>
      </c>
      <c r="M28" s="41">
        <v>63</v>
      </c>
      <c r="N28" s="41">
        <v>2</v>
      </c>
      <c r="O28" s="41">
        <v>280</v>
      </c>
      <c r="P28" s="47">
        <v>1.79817857142857</v>
      </c>
      <c r="Q28" s="48">
        <v>0.0745275485759915</v>
      </c>
      <c r="U28"/>
    </row>
    <row r="29" customHeight="1" spans="1:21">
      <c r="A29" s="73"/>
      <c r="B29" s="73"/>
      <c r="C29" s="40" t="s">
        <v>96</v>
      </c>
      <c r="D29" s="41">
        <v>447.08</v>
      </c>
      <c r="E29" s="41">
        <v>16832</v>
      </c>
      <c r="F29" s="41">
        <v>891</v>
      </c>
      <c r="G29" s="42">
        <v>0.0529348859315589</v>
      </c>
      <c r="H29" s="43">
        <v>0.501773288439955</v>
      </c>
      <c r="I29" s="43">
        <v>26.5613117870722</v>
      </c>
      <c r="J29" s="41">
        <v>59</v>
      </c>
      <c r="K29" s="38">
        <v>0</v>
      </c>
      <c r="L29" s="41">
        <v>15</v>
      </c>
      <c r="M29" s="41">
        <v>19</v>
      </c>
      <c r="N29" s="41">
        <v>0</v>
      </c>
      <c r="O29" s="41">
        <v>93</v>
      </c>
      <c r="P29" s="47">
        <v>4.80731182795699</v>
      </c>
      <c r="Q29" s="48">
        <v>0.104377104377104</v>
      </c>
      <c r="U29"/>
    </row>
    <row r="30" customHeight="1" spans="1:21">
      <c r="A30" s="73"/>
      <c r="B30" s="73"/>
      <c r="C30" s="40" t="s">
        <v>97</v>
      </c>
      <c r="D30" s="41">
        <v>806.19</v>
      </c>
      <c r="E30" s="41">
        <v>99083</v>
      </c>
      <c r="F30" s="41">
        <v>10875</v>
      </c>
      <c r="G30" s="42">
        <v>0.109756466800561</v>
      </c>
      <c r="H30" s="43">
        <v>0.0741324137931035</v>
      </c>
      <c r="I30" s="43">
        <v>8.13651181332822</v>
      </c>
      <c r="J30" s="41">
        <v>181</v>
      </c>
      <c r="K30" s="38">
        <v>5</v>
      </c>
      <c r="L30" s="41">
        <v>30</v>
      </c>
      <c r="M30" s="41">
        <v>66</v>
      </c>
      <c r="N30" s="41">
        <v>5</v>
      </c>
      <c r="O30" s="41">
        <v>287</v>
      </c>
      <c r="P30" s="47">
        <v>2.8090243902439</v>
      </c>
      <c r="Q30" s="48">
        <v>0.0263908045977012</v>
      </c>
      <c r="U30"/>
    </row>
    <row r="31" customHeight="1" spans="1:21">
      <c r="A31" s="73"/>
      <c r="B31" s="40" t="s">
        <v>98</v>
      </c>
      <c r="C31" s="73"/>
      <c r="D31" s="41">
        <v>8114.35</v>
      </c>
      <c r="E31" s="41">
        <v>619989</v>
      </c>
      <c r="F31" s="41">
        <v>38880</v>
      </c>
      <c r="G31" s="42">
        <v>0.0627107900301457</v>
      </c>
      <c r="H31" s="43">
        <v>0.208702417695473</v>
      </c>
      <c r="I31" s="43">
        <v>13.0878934948846</v>
      </c>
      <c r="J31" s="41">
        <v>1538</v>
      </c>
      <c r="K31" s="38">
        <v>16</v>
      </c>
      <c r="L31" s="41">
        <v>816</v>
      </c>
      <c r="M31" s="41">
        <v>404</v>
      </c>
      <c r="N31" s="41">
        <v>46</v>
      </c>
      <c r="O31" s="41">
        <v>2820</v>
      </c>
      <c r="P31" s="47">
        <v>2.87742907801418</v>
      </c>
      <c r="Q31" s="48">
        <v>0.0725308641975309</v>
      </c>
      <c r="U31"/>
    </row>
    <row r="32" customHeight="1" spans="1:21">
      <c r="A32" s="40" t="s">
        <v>99</v>
      </c>
      <c r="B32" s="73"/>
      <c r="C32" s="73"/>
      <c r="D32" s="41">
        <v>8114.35</v>
      </c>
      <c r="E32" s="41">
        <v>619989</v>
      </c>
      <c r="F32" s="41">
        <v>38880</v>
      </c>
      <c r="G32" s="42">
        <v>0.0627107900301457</v>
      </c>
      <c r="H32" s="43">
        <v>0.208702417695473</v>
      </c>
      <c r="I32" s="43">
        <v>13.0878934948846</v>
      </c>
      <c r="J32" s="41">
        <v>1538</v>
      </c>
      <c r="K32" s="38">
        <v>16</v>
      </c>
      <c r="L32" s="41">
        <v>816</v>
      </c>
      <c r="M32" s="41">
        <v>404</v>
      </c>
      <c r="N32" s="41">
        <v>46</v>
      </c>
      <c r="O32" s="41">
        <v>2820</v>
      </c>
      <c r="P32" s="47">
        <v>2.87742907801418</v>
      </c>
      <c r="Q32" s="48">
        <v>0.0725308641975309</v>
      </c>
      <c r="U32"/>
    </row>
    <row r="33" customHeight="1" spans="1:21">
      <c r="A33" s="40" t="s">
        <v>62</v>
      </c>
      <c r="B33" s="40" t="s">
        <v>69</v>
      </c>
      <c r="C33" s="40" t="s">
        <v>100</v>
      </c>
      <c r="D33" s="41">
        <v>0</v>
      </c>
      <c r="E33" s="41">
        <v>0</v>
      </c>
      <c r="F33" s="41">
        <v>0</v>
      </c>
      <c r="G33" s="42" t="e">
        <v>#DIV/0!</v>
      </c>
      <c r="H33" s="43" t="e">
        <v>#DIV/0!</v>
      </c>
      <c r="I33" s="43" t="e">
        <v>#DIV/0!</v>
      </c>
      <c r="J33" s="41">
        <v>0</v>
      </c>
      <c r="K33" s="38">
        <v>0</v>
      </c>
      <c r="L33" s="41">
        <v>0</v>
      </c>
      <c r="M33" s="41">
        <v>0</v>
      </c>
      <c r="N33" s="41">
        <v>0</v>
      </c>
      <c r="O33" s="41">
        <v>0</v>
      </c>
      <c r="P33" s="47" t="e">
        <v>#DIV/0!</v>
      </c>
      <c r="Q33" s="48" t="e">
        <v>#DIV/0!</v>
      </c>
      <c r="U33"/>
    </row>
    <row r="34" customHeight="1" spans="1:21">
      <c r="A34" s="73"/>
      <c r="B34" s="40" t="s">
        <v>71</v>
      </c>
      <c r="C34" s="73"/>
      <c r="D34" s="41">
        <v>0</v>
      </c>
      <c r="E34" s="41">
        <v>0</v>
      </c>
      <c r="F34" s="41">
        <v>0</v>
      </c>
      <c r="G34" s="42" t="e">
        <v>#DIV/0!</v>
      </c>
      <c r="H34" s="43" t="e">
        <v>#DIV/0!</v>
      </c>
      <c r="I34" s="43" t="e">
        <v>#DIV/0!</v>
      </c>
      <c r="J34" s="41">
        <v>0</v>
      </c>
      <c r="K34" s="38">
        <v>0</v>
      </c>
      <c r="L34" s="41">
        <v>0</v>
      </c>
      <c r="M34" s="41">
        <v>0</v>
      </c>
      <c r="N34" s="41">
        <v>0</v>
      </c>
      <c r="O34" s="41">
        <v>0</v>
      </c>
      <c r="P34" s="47" t="e">
        <v>#DIV/0!</v>
      </c>
      <c r="Q34" s="48" t="e">
        <v>#DIV/0!</v>
      </c>
      <c r="U34"/>
    </row>
    <row r="35" customHeight="1" spans="1:21">
      <c r="A35" s="73"/>
      <c r="B35" s="40" t="s">
        <v>101</v>
      </c>
      <c r="C35" s="40" t="s">
        <v>100</v>
      </c>
      <c r="D35" s="41">
        <v>0</v>
      </c>
      <c r="E35" s="41">
        <v>0</v>
      </c>
      <c r="F35" s="41">
        <v>0</v>
      </c>
      <c r="G35" s="42" t="e">
        <v>#DIV/0!</v>
      </c>
      <c r="H35" s="43" t="e">
        <v>#DIV/0!</v>
      </c>
      <c r="I35" s="43" t="e">
        <v>#DIV/0!</v>
      </c>
      <c r="J35" s="41">
        <v>0</v>
      </c>
      <c r="K35" s="38">
        <v>0</v>
      </c>
      <c r="L35" s="41">
        <v>0</v>
      </c>
      <c r="M35" s="41">
        <v>0</v>
      </c>
      <c r="N35" s="41">
        <v>0</v>
      </c>
      <c r="O35" s="41">
        <v>0</v>
      </c>
      <c r="P35" s="47" t="e">
        <v>#DIV/0!</v>
      </c>
      <c r="Q35" s="48" t="e">
        <v>#DIV/0!</v>
      </c>
      <c r="U35"/>
    </row>
    <row r="36" customHeight="1" spans="1:21">
      <c r="A36" s="73"/>
      <c r="B36" s="40" t="s">
        <v>102</v>
      </c>
      <c r="C36" s="73"/>
      <c r="D36" s="41">
        <v>0</v>
      </c>
      <c r="E36" s="41">
        <v>0</v>
      </c>
      <c r="F36" s="41">
        <v>0</v>
      </c>
      <c r="G36" s="42" t="e">
        <v>#DIV/0!</v>
      </c>
      <c r="H36" s="43" t="e">
        <v>#DIV/0!</v>
      </c>
      <c r="I36" s="43" t="e">
        <v>#DIV/0!</v>
      </c>
      <c r="J36" s="41">
        <v>0</v>
      </c>
      <c r="K36" s="38">
        <v>0</v>
      </c>
      <c r="L36" s="41">
        <v>0</v>
      </c>
      <c r="M36" s="41">
        <v>0</v>
      </c>
      <c r="N36" s="41">
        <v>0</v>
      </c>
      <c r="O36" s="41">
        <v>0</v>
      </c>
      <c r="P36" s="47" t="e">
        <v>#DIV/0!</v>
      </c>
      <c r="Q36" s="48" t="e">
        <v>#DIV/0!</v>
      </c>
      <c r="U36"/>
    </row>
    <row r="37" customHeight="1" spans="1:21">
      <c r="A37" s="73"/>
      <c r="B37" s="40" t="s">
        <v>72</v>
      </c>
      <c r="C37" s="40" t="s">
        <v>73</v>
      </c>
      <c r="D37" s="41">
        <v>302.05</v>
      </c>
      <c r="E37" s="41">
        <v>16194</v>
      </c>
      <c r="F37" s="41">
        <v>964</v>
      </c>
      <c r="G37" s="42">
        <v>0.0595282203285167</v>
      </c>
      <c r="H37" s="43">
        <v>0.313329875518672</v>
      </c>
      <c r="I37" s="43">
        <v>18.6519698653822</v>
      </c>
      <c r="J37" s="41">
        <v>53</v>
      </c>
      <c r="K37" s="38">
        <v>0</v>
      </c>
      <c r="L37" s="41">
        <v>3</v>
      </c>
      <c r="M37" s="41">
        <v>5</v>
      </c>
      <c r="N37" s="41">
        <v>0</v>
      </c>
      <c r="O37" s="41">
        <v>61</v>
      </c>
      <c r="P37" s="47">
        <v>4.9516393442623</v>
      </c>
      <c r="Q37" s="48">
        <v>0.0632780082987552</v>
      </c>
      <c r="U37"/>
    </row>
    <row r="38" customHeight="1" spans="1:21">
      <c r="A38" s="73"/>
      <c r="B38" s="73"/>
      <c r="C38" s="40" t="s">
        <v>74</v>
      </c>
      <c r="D38" s="41">
        <v>200.44</v>
      </c>
      <c r="E38" s="41">
        <v>9129</v>
      </c>
      <c r="F38" s="41">
        <v>534</v>
      </c>
      <c r="G38" s="42">
        <v>0.0584949063424252</v>
      </c>
      <c r="H38" s="43">
        <v>0.375355805243446</v>
      </c>
      <c r="I38" s="43">
        <v>21.956402672801</v>
      </c>
      <c r="J38" s="41">
        <v>61</v>
      </c>
      <c r="K38" s="38">
        <v>0</v>
      </c>
      <c r="L38" s="41">
        <v>24</v>
      </c>
      <c r="M38" s="41">
        <v>1</v>
      </c>
      <c r="N38" s="41">
        <v>0</v>
      </c>
      <c r="O38" s="41">
        <v>86</v>
      </c>
      <c r="P38" s="47">
        <v>2.3306976744186</v>
      </c>
      <c r="Q38" s="48">
        <v>0.161048689138577</v>
      </c>
      <c r="U38"/>
    </row>
    <row r="39" customHeight="1" spans="1:21">
      <c r="A39" s="73"/>
      <c r="B39" s="73"/>
      <c r="C39" s="40" t="s">
        <v>75</v>
      </c>
      <c r="D39" s="41">
        <v>200.9</v>
      </c>
      <c r="E39" s="41">
        <v>10620</v>
      </c>
      <c r="F39" s="41">
        <v>461</v>
      </c>
      <c r="G39" s="42">
        <v>0.0434086629001883</v>
      </c>
      <c r="H39" s="43">
        <v>0.435791757049892</v>
      </c>
      <c r="I39" s="43">
        <v>18.9171374764595</v>
      </c>
      <c r="J39" s="41">
        <v>43</v>
      </c>
      <c r="K39" s="38">
        <v>0</v>
      </c>
      <c r="L39" s="41">
        <v>34</v>
      </c>
      <c r="M39" s="41">
        <v>15</v>
      </c>
      <c r="N39" s="41">
        <v>2</v>
      </c>
      <c r="O39" s="41">
        <v>94</v>
      </c>
      <c r="P39" s="47">
        <v>2.13723404255319</v>
      </c>
      <c r="Q39" s="48">
        <v>0.203904555314534</v>
      </c>
      <c r="U39"/>
    </row>
    <row r="40" customHeight="1" spans="1:21">
      <c r="A40" s="73"/>
      <c r="B40" s="73"/>
      <c r="C40" s="40" t="s">
        <v>76</v>
      </c>
      <c r="D40" s="41">
        <v>202.04</v>
      </c>
      <c r="E40" s="41">
        <v>11376</v>
      </c>
      <c r="F40" s="41">
        <v>300</v>
      </c>
      <c r="G40" s="42">
        <v>0.0263713080168776</v>
      </c>
      <c r="H40" s="43">
        <v>0.673466666666667</v>
      </c>
      <c r="I40" s="43">
        <v>17.7601969057665</v>
      </c>
      <c r="J40" s="41">
        <v>25</v>
      </c>
      <c r="K40" s="38">
        <v>0</v>
      </c>
      <c r="L40" s="41">
        <v>29</v>
      </c>
      <c r="M40" s="41">
        <v>2</v>
      </c>
      <c r="N40" s="41">
        <v>1</v>
      </c>
      <c r="O40" s="41">
        <v>57</v>
      </c>
      <c r="P40" s="47">
        <v>3.54456140350877</v>
      </c>
      <c r="Q40" s="48">
        <v>0.19</v>
      </c>
      <c r="U40"/>
    </row>
    <row r="41" customHeight="1" spans="1:21">
      <c r="A41" s="73"/>
      <c r="B41" s="73"/>
      <c r="C41" s="40" t="s">
        <v>77</v>
      </c>
      <c r="D41" s="41">
        <v>96.96</v>
      </c>
      <c r="E41" s="41">
        <v>3065</v>
      </c>
      <c r="F41" s="41">
        <v>174</v>
      </c>
      <c r="G41" s="42">
        <v>0.0567699836867863</v>
      </c>
      <c r="H41" s="43">
        <v>0.557241379310345</v>
      </c>
      <c r="I41" s="43">
        <v>31.6345840130506</v>
      </c>
      <c r="J41" s="41">
        <v>23</v>
      </c>
      <c r="K41" s="38">
        <v>0</v>
      </c>
      <c r="L41" s="41">
        <v>7</v>
      </c>
      <c r="M41" s="41">
        <v>4</v>
      </c>
      <c r="N41" s="41">
        <v>0</v>
      </c>
      <c r="O41" s="41">
        <v>34</v>
      </c>
      <c r="P41" s="47">
        <v>2.85176470588235</v>
      </c>
      <c r="Q41" s="48">
        <v>0.195402298850575</v>
      </c>
      <c r="U41"/>
    </row>
    <row r="42" customHeight="1" spans="1:21">
      <c r="A42" s="73"/>
      <c r="B42" s="73"/>
      <c r="C42" s="40" t="s">
        <v>78</v>
      </c>
      <c r="D42" s="41">
        <v>805.87</v>
      </c>
      <c r="E42" s="41">
        <v>80824</v>
      </c>
      <c r="F42" s="41">
        <v>5019</v>
      </c>
      <c r="G42" s="42">
        <v>0.0620978917153321</v>
      </c>
      <c r="H42" s="43">
        <v>0.1605638573421</v>
      </c>
      <c r="I42" s="43">
        <v>9.97067702662575</v>
      </c>
      <c r="J42" s="41">
        <v>79</v>
      </c>
      <c r="K42" s="38">
        <v>3</v>
      </c>
      <c r="L42" s="41">
        <v>82</v>
      </c>
      <c r="M42" s="41">
        <v>22</v>
      </c>
      <c r="N42" s="41">
        <v>4</v>
      </c>
      <c r="O42" s="41">
        <v>190</v>
      </c>
      <c r="P42" s="47">
        <v>4.24142105263158</v>
      </c>
      <c r="Q42" s="48">
        <v>0.0378561466427575</v>
      </c>
      <c r="U42"/>
    </row>
    <row r="43" customHeight="1" spans="1:21">
      <c r="A43" s="73"/>
      <c r="B43" s="73"/>
      <c r="C43" s="40" t="s">
        <v>79</v>
      </c>
      <c r="D43" s="41">
        <v>96.01</v>
      </c>
      <c r="E43" s="41">
        <v>5051</v>
      </c>
      <c r="F43" s="41">
        <v>107</v>
      </c>
      <c r="G43" s="42">
        <v>0.0211839239754504</v>
      </c>
      <c r="H43" s="43">
        <v>0.897289719626168</v>
      </c>
      <c r="I43" s="43">
        <v>19.008117204514</v>
      </c>
      <c r="J43" s="41">
        <v>10</v>
      </c>
      <c r="K43" s="38">
        <v>0</v>
      </c>
      <c r="L43" s="41">
        <v>10</v>
      </c>
      <c r="M43" s="41">
        <v>1</v>
      </c>
      <c r="N43" s="41">
        <v>1</v>
      </c>
      <c r="O43" s="41">
        <v>22</v>
      </c>
      <c r="P43" s="47">
        <v>4.36409090909091</v>
      </c>
      <c r="Q43" s="48">
        <v>0.205607476635514</v>
      </c>
      <c r="U43"/>
    </row>
    <row r="44" customHeight="1" spans="1:21">
      <c r="A44" s="73"/>
      <c r="B44" s="73"/>
      <c r="C44" s="40" t="s">
        <v>80</v>
      </c>
      <c r="D44" s="41">
        <v>198.96</v>
      </c>
      <c r="E44" s="41">
        <v>10603</v>
      </c>
      <c r="F44" s="41">
        <v>381</v>
      </c>
      <c r="G44" s="42">
        <v>0.0359332264453457</v>
      </c>
      <c r="H44" s="43">
        <v>0.522204724409449</v>
      </c>
      <c r="I44" s="43">
        <v>18.764500613034</v>
      </c>
      <c r="J44" s="41">
        <v>39</v>
      </c>
      <c r="K44" s="38">
        <v>0</v>
      </c>
      <c r="L44" s="41">
        <v>34</v>
      </c>
      <c r="M44" s="41">
        <v>3</v>
      </c>
      <c r="N44" s="41">
        <v>1</v>
      </c>
      <c r="O44" s="41">
        <v>77</v>
      </c>
      <c r="P44" s="47">
        <v>2.5838961038961</v>
      </c>
      <c r="Q44" s="48">
        <v>0.202099737532808</v>
      </c>
      <c r="U44"/>
    </row>
    <row r="45" customHeight="1" spans="1:21">
      <c r="A45" s="73"/>
      <c r="B45" s="73"/>
      <c r="C45" s="40" t="s">
        <v>81</v>
      </c>
      <c r="D45" s="41">
        <v>133.45</v>
      </c>
      <c r="E45" s="41">
        <v>8076</v>
      </c>
      <c r="F45" s="41">
        <v>264</v>
      </c>
      <c r="G45" s="42">
        <v>0.0326894502228826</v>
      </c>
      <c r="H45" s="43">
        <v>0.505492424242424</v>
      </c>
      <c r="I45" s="43">
        <v>16.524269440317</v>
      </c>
      <c r="J45" s="41">
        <v>25</v>
      </c>
      <c r="K45" s="38">
        <v>0</v>
      </c>
      <c r="L45" s="41">
        <v>15</v>
      </c>
      <c r="M45" s="41">
        <v>3</v>
      </c>
      <c r="N45" s="41">
        <v>0</v>
      </c>
      <c r="O45" s="41">
        <v>43</v>
      </c>
      <c r="P45" s="47">
        <v>3.10348837209302</v>
      </c>
      <c r="Q45" s="48">
        <v>0.162878787878788</v>
      </c>
      <c r="U45"/>
    </row>
    <row r="46" customHeight="1" spans="1:21">
      <c r="A46" s="73"/>
      <c r="B46" s="73"/>
      <c r="C46" s="40" t="s">
        <v>82</v>
      </c>
      <c r="D46" s="41">
        <v>805.5</v>
      </c>
      <c r="E46" s="41">
        <v>34420</v>
      </c>
      <c r="F46" s="41">
        <v>1650</v>
      </c>
      <c r="G46" s="42">
        <v>0.0479372457873329</v>
      </c>
      <c r="H46" s="43">
        <v>0.488181818181818</v>
      </c>
      <c r="I46" s="43">
        <v>23.4020918070889</v>
      </c>
      <c r="J46" s="41">
        <v>127</v>
      </c>
      <c r="K46" s="38">
        <v>0</v>
      </c>
      <c r="L46" s="41">
        <v>90</v>
      </c>
      <c r="M46" s="41">
        <v>51</v>
      </c>
      <c r="N46" s="41">
        <v>1</v>
      </c>
      <c r="O46" s="41">
        <v>269</v>
      </c>
      <c r="P46" s="47">
        <v>2.99442379182156</v>
      </c>
      <c r="Q46" s="48">
        <v>0.163030303030303</v>
      </c>
      <c r="U46"/>
    </row>
    <row r="47" customHeight="1" spans="1:21">
      <c r="A47" s="73"/>
      <c r="B47" s="73"/>
      <c r="C47" s="40" t="s">
        <v>103</v>
      </c>
      <c r="D47" s="41">
        <v>0</v>
      </c>
      <c r="E47" s="41">
        <v>0</v>
      </c>
      <c r="F47" s="41">
        <v>0</v>
      </c>
      <c r="G47" s="42" t="e">
        <v>#DIV/0!</v>
      </c>
      <c r="H47" s="43" t="e">
        <v>#DIV/0!</v>
      </c>
      <c r="I47" s="43" t="e">
        <v>#DIV/0!</v>
      </c>
      <c r="J47" s="41">
        <v>0</v>
      </c>
      <c r="K47" s="38">
        <v>0</v>
      </c>
      <c r="L47" s="41">
        <v>0</v>
      </c>
      <c r="M47" s="41">
        <v>0</v>
      </c>
      <c r="N47" s="41">
        <v>0</v>
      </c>
      <c r="O47" s="41">
        <v>0</v>
      </c>
      <c r="P47" s="47" t="e">
        <v>#DIV/0!</v>
      </c>
      <c r="Q47" s="48" t="e">
        <v>#DIV/0!</v>
      </c>
      <c r="U47"/>
    </row>
    <row r="48" customHeight="1" spans="1:21">
      <c r="A48" s="73"/>
      <c r="B48" s="73"/>
      <c r="C48" s="40" t="s">
        <v>83</v>
      </c>
      <c r="D48" s="41">
        <v>231.17</v>
      </c>
      <c r="E48" s="41">
        <v>15075</v>
      </c>
      <c r="F48" s="41">
        <v>376</v>
      </c>
      <c r="G48" s="42">
        <v>0.0249419568822554</v>
      </c>
      <c r="H48" s="43">
        <v>0.614813829787234</v>
      </c>
      <c r="I48" s="43">
        <v>15.3346600331675</v>
      </c>
      <c r="J48" s="41">
        <v>53</v>
      </c>
      <c r="K48" s="38">
        <v>0</v>
      </c>
      <c r="L48" s="41">
        <v>41</v>
      </c>
      <c r="M48" s="41">
        <v>1</v>
      </c>
      <c r="N48" s="41">
        <v>1</v>
      </c>
      <c r="O48" s="41">
        <v>96</v>
      </c>
      <c r="P48" s="47">
        <v>2.40802083333333</v>
      </c>
      <c r="Q48" s="48">
        <v>0.25531914893617</v>
      </c>
      <c r="U48"/>
    </row>
    <row r="49" customHeight="1" spans="1:21">
      <c r="A49" s="73"/>
      <c r="B49" s="73"/>
      <c r="C49" s="40" t="s">
        <v>85</v>
      </c>
      <c r="D49" s="41">
        <v>56.79</v>
      </c>
      <c r="E49" s="41">
        <v>3082</v>
      </c>
      <c r="F49" s="41">
        <v>61</v>
      </c>
      <c r="G49" s="42">
        <v>0.0197923426346528</v>
      </c>
      <c r="H49" s="43">
        <v>0.930983606557377</v>
      </c>
      <c r="I49" s="43">
        <v>18.4263465282284</v>
      </c>
      <c r="J49" s="41">
        <v>8</v>
      </c>
      <c r="K49" s="38">
        <v>0</v>
      </c>
      <c r="L49" s="41">
        <v>2</v>
      </c>
      <c r="M49" s="41">
        <v>0</v>
      </c>
      <c r="N49" s="41">
        <v>0</v>
      </c>
      <c r="O49" s="41">
        <v>10</v>
      </c>
      <c r="P49" s="47">
        <v>5.679</v>
      </c>
      <c r="Q49" s="48">
        <v>0.163934426229508</v>
      </c>
      <c r="U49"/>
    </row>
    <row r="50" customHeight="1" spans="1:21">
      <c r="A50" s="73"/>
      <c r="B50" s="73"/>
      <c r="C50" s="40" t="s">
        <v>86</v>
      </c>
      <c r="D50" s="41">
        <v>185.09</v>
      </c>
      <c r="E50" s="41">
        <v>10727</v>
      </c>
      <c r="F50" s="41">
        <v>430</v>
      </c>
      <c r="G50" s="42">
        <v>0.0400857648923278</v>
      </c>
      <c r="H50" s="43">
        <v>0.430441860465116</v>
      </c>
      <c r="I50" s="43">
        <v>17.2545912184208</v>
      </c>
      <c r="J50" s="41">
        <v>34</v>
      </c>
      <c r="K50" s="38">
        <v>0</v>
      </c>
      <c r="L50" s="41">
        <v>13</v>
      </c>
      <c r="M50" s="41">
        <v>18</v>
      </c>
      <c r="N50" s="41">
        <v>1</v>
      </c>
      <c r="O50" s="41">
        <v>66</v>
      </c>
      <c r="P50" s="47">
        <v>2.80439393939394</v>
      </c>
      <c r="Q50" s="48">
        <v>0.153488372093023</v>
      </c>
      <c r="U50"/>
    </row>
    <row r="51" customHeight="1" spans="1:21">
      <c r="A51" s="73"/>
      <c r="B51" s="73"/>
      <c r="C51" s="40" t="s">
        <v>87</v>
      </c>
      <c r="D51" s="41">
        <v>509.43</v>
      </c>
      <c r="E51" s="41">
        <v>27037</v>
      </c>
      <c r="F51" s="41">
        <v>1322</v>
      </c>
      <c r="G51" s="42">
        <v>0.0488959573917225</v>
      </c>
      <c r="H51" s="43">
        <v>0.38534795763994</v>
      </c>
      <c r="I51" s="43">
        <v>18.8419573177498</v>
      </c>
      <c r="J51" s="41">
        <v>84</v>
      </c>
      <c r="K51" s="38">
        <v>1</v>
      </c>
      <c r="L51" s="41">
        <v>81</v>
      </c>
      <c r="M51" s="41">
        <v>27</v>
      </c>
      <c r="N51" s="41">
        <v>2</v>
      </c>
      <c r="O51" s="41">
        <v>195</v>
      </c>
      <c r="P51" s="47">
        <v>2.61246153846154</v>
      </c>
      <c r="Q51" s="48">
        <v>0.14750378214826</v>
      </c>
      <c r="U51"/>
    </row>
    <row r="52" customHeight="1" spans="1:21">
      <c r="A52" s="73"/>
      <c r="B52" s="73"/>
      <c r="C52" s="40" t="s">
        <v>89</v>
      </c>
      <c r="D52" s="41">
        <v>205.24</v>
      </c>
      <c r="E52" s="41">
        <v>12931</v>
      </c>
      <c r="F52" s="41">
        <v>424</v>
      </c>
      <c r="G52" s="42">
        <v>0.0327894207717887</v>
      </c>
      <c r="H52" s="43">
        <v>0.484056603773585</v>
      </c>
      <c r="I52" s="43">
        <v>15.8719356584951</v>
      </c>
      <c r="J52" s="41">
        <v>33</v>
      </c>
      <c r="K52" s="38">
        <v>0</v>
      </c>
      <c r="L52" s="41">
        <v>33</v>
      </c>
      <c r="M52" s="41">
        <v>0</v>
      </c>
      <c r="N52" s="41">
        <v>2</v>
      </c>
      <c r="O52" s="41">
        <v>68</v>
      </c>
      <c r="P52" s="47">
        <v>3.01823529411765</v>
      </c>
      <c r="Q52" s="48">
        <v>0.160377358490566</v>
      </c>
      <c r="U52"/>
    </row>
    <row r="53" customHeight="1" spans="1:21">
      <c r="A53" s="73"/>
      <c r="B53" s="73"/>
      <c r="C53" s="40" t="s">
        <v>90</v>
      </c>
      <c r="D53" s="41">
        <v>269.68</v>
      </c>
      <c r="E53" s="41">
        <v>16899</v>
      </c>
      <c r="F53" s="41">
        <v>675</v>
      </c>
      <c r="G53" s="42">
        <v>0.0399431919048464</v>
      </c>
      <c r="H53" s="43">
        <v>0.399525925925926</v>
      </c>
      <c r="I53" s="43">
        <v>15.9583407302207</v>
      </c>
      <c r="J53" s="41">
        <v>118</v>
      </c>
      <c r="K53" s="38">
        <v>0</v>
      </c>
      <c r="L53" s="41">
        <v>101</v>
      </c>
      <c r="M53" s="41">
        <v>23</v>
      </c>
      <c r="N53" s="41">
        <v>11</v>
      </c>
      <c r="O53" s="41">
        <v>253</v>
      </c>
      <c r="P53" s="47">
        <v>1.06592885375494</v>
      </c>
      <c r="Q53" s="48">
        <v>0.374814814814815</v>
      </c>
      <c r="U53"/>
    </row>
    <row r="54" customHeight="1" spans="1:21">
      <c r="A54" s="73"/>
      <c r="B54" s="73"/>
      <c r="C54" s="40" t="s">
        <v>91</v>
      </c>
      <c r="D54" s="41">
        <v>304.3</v>
      </c>
      <c r="E54" s="41">
        <v>35045</v>
      </c>
      <c r="F54" s="41">
        <v>2227</v>
      </c>
      <c r="G54" s="42">
        <v>0.0635468683121701</v>
      </c>
      <c r="H54" s="43">
        <v>0.136641221374046</v>
      </c>
      <c r="I54" s="43">
        <v>8.68312170067057</v>
      </c>
      <c r="J54" s="41">
        <v>26</v>
      </c>
      <c r="K54" s="38">
        <v>0</v>
      </c>
      <c r="L54" s="41">
        <v>2</v>
      </c>
      <c r="M54" s="41">
        <v>3</v>
      </c>
      <c r="N54" s="41">
        <v>1</v>
      </c>
      <c r="O54" s="41">
        <v>32</v>
      </c>
      <c r="P54" s="47">
        <v>9.509375</v>
      </c>
      <c r="Q54" s="48">
        <v>0.0143691064211944</v>
      </c>
      <c r="U54"/>
    </row>
    <row r="55" customHeight="1" spans="1:21">
      <c r="A55" s="73"/>
      <c r="B55" s="73"/>
      <c r="C55" s="40" t="s">
        <v>92</v>
      </c>
      <c r="D55" s="41">
        <v>148.18</v>
      </c>
      <c r="E55" s="41">
        <v>7962</v>
      </c>
      <c r="F55" s="41">
        <v>246</v>
      </c>
      <c r="G55" s="42">
        <v>0.0308967596081387</v>
      </c>
      <c r="H55" s="43">
        <v>0.602357723577236</v>
      </c>
      <c r="I55" s="43">
        <v>18.6109017834715</v>
      </c>
      <c r="J55" s="41">
        <v>7</v>
      </c>
      <c r="K55" s="38">
        <v>0</v>
      </c>
      <c r="L55" s="41">
        <v>11</v>
      </c>
      <c r="M55" s="41">
        <v>14</v>
      </c>
      <c r="N55" s="41">
        <v>2</v>
      </c>
      <c r="O55" s="41">
        <v>34</v>
      </c>
      <c r="P55" s="47">
        <v>4.35823529411765</v>
      </c>
      <c r="Q55" s="48">
        <v>0.138211382113821</v>
      </c>
      <c r="U55"/>
    </row>
    <row r="56" customHeight="1" spans="1:21">
      <c r="A56" s="73"/>
      <c r="B56" s="73"/>
      <c r="C56" s="40" t="s">
        <v>93</v>
      </c>
      <c r="D56" s="41">
        <v>504.63</v>
      </c>
      <c r="E56" s="41">
        <v>42043</v>
      </c>
      <c r="F56" s="41">
        <v>2437</v>
      </c>
      <c r="G56" s="42">
        <v>0.0579644649525486</v>
      </c>
      <c r="H56" s="43">
        <v>0.207070168239639</v>
      </c>
      <c r="I56" s="43">
        <v>12.0027115096449</v>
      </c>
      <c r="J56" s="41">
        <v>56</v>
      </c>
      <c r="K56" s="38">
        <v>5</v>
      </c>
      <c r="L56" s="41">
        <v>13</v>
      </c>
      <c r="M56" s="41">
        <v>16</v>
      </c>
      <c r="N56" s="41">
        <v>9</v>
      </c>
      <c r="O56" s="41">
        <v>99</v>
      </c>
      <c r="P56" s="47">
        <v>5.09727272727273</v>
      </c>
      <c r="Q56" s="48">
        <v>0.0406237176856791</v>
      </c>
      <c r="U56"/>
    </row>
    <row r="57" customHeight="1" spans="1:21">
      <c r="A57" s="73"/>
      <c r="B57" s="73"/>
      <c r="C57" s="40" t="s">
        <v>94</v>
      </c>
      <c r="D57" s="41">
        <v>806.46</v>
      </c>
      <c r="E57" s="41">
        <v>74465</v>
      </c>
      <c r="F57" s="41">
        <v>3744</v>
      </c>
      <c r="G57" s="42">
        <v>0.0502786544013966</v>
      </c>
      <c r="H57" s="43">
        <v>0.215400641025641</v>
      </c>
      <c r="I57" s="43">
        <v>10.8300543879675</v>
      </c>
      <c r="J57" s="41">
        <v>259</v>
      </c>
      <c r="K57" s="38">
        <v>1</v>
      </c>
      <c r="L57" s="41">
        <v>161</v>
      </c>
      <c r="M57" s="41">
        <v>44</v>
      </c>
      <c r="N57" s="41">
        <v>14</v>
      </c>
      <c r="O57" s="41">
        <v>479</v>
      </c>
      <c r="P57" s="47">
        <v>1.68363256784969</v>
      </c>
      <c r="Q57" s="48">
        <v>0.127938034188034</v>
      </c>
      <c r="U57"/>
    </row>
    <row r="58" customHeight="1" spans="1:21">
      <c r="A58" s="73"/>
      <c r="B58" s="73"/>
      <c r="C58" s="40" t="s">
        <v>95</v>
      </c>
      <c r="D58" s="41">
        <v>505.14</v>
      </c>
      <c r="E58" s="41">
        <v>32550</v>
      </c>
      <c r="F58" s="41">
        <v>2936</v>
      </c>
      <c r="G58" s="42">
        <v>0.090199692780338</v>
      </c>
      <c r="H58" s="43">
        <v>0.172050408719346</v>
      </c>
      <c r="I58" s="43">
        <v>15.5188940092166</v>
      </c>
      <c r="J58" s="41">
        <v>213</v>
      </c>
      <c r="K58" s="38">
        <v>3</v>
      </c>
      <c r="L58" s="41">
        <v>21</v>
      </c>
      <c r="M58" s="41">
        <v>45</v>
      </c>
      <c r="N58" s="41">
        <v>4</v>
      </c>
      <c r="O58" s="41">
        <v>286</v>
      </c>
      <c r="P58" s="47">
        <v>1.76622377622378</v>
      </c>
      <c r="Q58" s="48">
        <v>0.0974114441416894</v>
      </c>
      <c r="U58"/>
    </row>
    <row r="59" customHeight="1" spans="1:21">
      <c r="A59" s="73"/>
      <c r="B59" s="73"/>
      <c r="C59" s="40" t="s">
        <v>96</v>
      </c>
      <c r="D59" s="41">
        <v>500.74</v>
      </c>
      <c r="E59" s="41">
        <v>16818</v>
      </c>
      <c r="F59" s="41">
        <v>904</v>
      </c>
      <c r="G59" s="42">
        <v>0.0537519324533238</v>
      </c>
      <c r="H59" s="43">
        <v>0.55391592920354</v>
      </c>
      <c r="I59" s="43">
        <v>29.7740516113688</v>
      </c>
      <c r="J59" s="41">
        <v>86</v>
      </c>
      <c r="K59" s="38">
        <v>0</v>
      </c>
      <c r="L59" s="41">
        <v>16</v>
      </c>
      <c r="M59" s="41">
        <v>11</v>
      </c>
      <c r="N59" s="41">
        <v>2</v>
      </c>
      <c r="O59" s="41">
        <v>115</v>
      </c>
      <c r="P59" s="47">
        <v>4.35426086956522</v>
      </c>
      <c r="Q59" s="48">
        <v>0.127212389380531</v>
      </c>
      <c r="U59"/>
    </row>
    <row r="60" customHeight="1" spans="1:21">
      <c r="A60" s="73"/>
      <c r="B60" s="73"/>
      <c r="C60" s="40" t="s">
        <v>97</v>
      </c>
      <c r="D60" s="41">
        <v>809.43</v>
      </c>
      <c r="E60" s="41">
        <v>70674</v>
      </c>
      <c r="F60" s="41">
        <v>8692</v>
      </c>
      <c r="G60" s="42">
        <v>0.122987237173501</v>
      </c>
      <c r="H60" s="43">
        <v>0.0931235618959963</v>
      </c>
      <c r="I60" s="43">
        <v>11.4530095933441</v>
      </c>
      <c r="J60" s="41">
        <v>198</v>
      </c>
      <c r="K60" s="38">
        <v>1</v>
      </c>
      <c r="L60" s="41">
        <v>38</v>
      </c>
      <c r="M60" s="41">
        <v>38</v>
      </c>
      <c r="N60" s="41">
        <v>11</v>
      </c>
      <c r="O60" s="41">
        <v>286</v>
      </c>
      <c r="P60" s="47">
        <v>2.83017482517483</v>
      </c>
      <c r="Q60" s="48">
        <v>0.0329038196042338</v>
      </c>
      <c r="U60"/>
    </row>
    <row r="61" customHeight="1" spans="1:21">
      <c r="A61" s="73"/>
      <c r="B61" s="40" t="s">
        <v>98</v>
      </c>
      <c r="C61" s="73"/>
      <c r="D61" s="41">
        <v>8078.46</v>
      </c>
      <c r="E61" s="41">
        <v>554666</v>
      </c>
      <c r="F61" s="41">
        <v>34328</v>
      </c>
      <c r="G61" s="42">
        <v>0.0618894974633383</v>
      </c>
      <c r="H61" s="43">
        <v>0.235331507807038</v>
      </c>
      <c r="I61" s="43">
        <v>14.5645487554673</v>
      </c>
      <c r="J61" s="41">
        <v>1660</v>
      </c>
      <c r="K61" s="38">
        <v>14</v>
      </c>
      <c r="L61" s="41">
        <v>861</v>
      </c>
      <c r="M61" s="41">
        <v>347</v>
      </c>
      <c r="N61" s="41">
        <v>70</v>
      </c>
      <c r="O61" s="41">
        <v>2952</v>
      </c>
      <c r="P61" s="47">
        <v>2.73660569105691</v>
      </c>
      <c r="Q61" s="48">
        <v>0.0859939408063389</v>
      </c>
      <c r="U61"/>
    </row>
    <row r="62" customHeight="1" spans="1:21">
      <c r="A62" s="40" t="s">
        <v>104</v>
      </c>
      <c r="B62" s="73"/>
      <c r="C62" s="73"/>
      <c r="D62" s="41">
        <v>8078.46</v>
      </c>
      <c r="E62" s="41">
        <v>554666</v>
      </c>
      <c r="F62" s="41">
        <v>34328</v>
      </c>
      <c r="G62" s="42">
        <v>0.0618894974633383</v>
      </c>
      <c r="H62" s="43">
        <v>0.235331507807038</v>
      </c>
      <c r="I62" s="43">
        <v>14.5645487554673</v>
      </c>
      <c r="J62" s="41">
        <v>1660</v>
      </c>
      <c r="K62" s="38">
        <v>14</v>
      </c>
      <c r="L62" s="41">
        <v>861</v>
      </c>
      <c r="M62" s="41">
        <v>347</v>
      </c>
      <c r="N62" s="41">
        <v>70</v>
      </c>
      <c r="O62" s="41">
        <v>2952</v>
      </c>
      <c r="P62" s="47">
        <v>2.73660569105691</v>
      </c>
      <c r="Q62" s="48">
        <v>0.0859939408063389</v>
      </c>
      <c r="U62"/>
    </row>
    <row r="63" customHeight="1" spans="1:21">
      <c r="A63" s="40" t="s">
        <v>61</v>
      </c>
      <c r="B63" s="40" t="s">
        <v>69</v>
      </c>
      <c r="C63" s="40" t="s">
        <v>70</v>
      </c>
      <c r="D63" s="41">
        <v>0</v>
      </c>
      <c r="E63" s="41">
        <v>0</v>
      </c>
      <c r="F63" s="41">
        <v>0</v>
      </c>
      <c r="G63" s="42" t="e">
        <v>#DIV/0!</v>
      </c>
      <c r="H63" s="43" t="e">
        <v>#DIV/0!</v>
      </c>
      <c r="I63" s="43" t="e">
        <v>#DIV/0!</v>
      </c>
      <c r="J63" s="41">
        <v>0</v>
      </c>
      <c r="K63" s="38">
        <v>0</v>
      </c>
      <c r="L63" s="41">
        <v>0</v>
      </c>
      <c r="M63" s="41">
        <v>0</v>
      </c>
      <c r="N63" s="41">
        <v>0</v>
      </c>
      <c r="O63" s="41">
        <v>0</v>
      </c>
      <c r="P63" s="47" t="e">
        <v>#DIV/0!</v>
      </c>
      <c r="Q63" s="48" t="e">
        <v>#DIV/0!</v>
      </c>
      <c r="U63"/>
    </row>
    <row r="64" customHeight="1" spans="1:21">
      <c r="A64" s="73"/>
      <c r="B64" s="73"/>
      <c r="C64" s="40" t="s">
        <v>79</v>
      </c>
      <c r="D64" s="41">
        <v>0</v>
      </c>
      <c r="E64" s="41">
        <v>0</v>
      </c>
      <c r="F64" s="41">
        <v>0</v>
      </c>
      <c r="G64" s="42" t="e">
        <v>#DIV/0!</v>
      </c>
      <c r="H64" s="43" t="e">
        <v>#DIV/0!</v>
      </c>
      <c r="I64" s="43" t="e">
        <v>#DIV/0!</v>
      </c>
      <c r="J64" s="41">
        <v>0</v>
      </c>
      <c r="K64" s="38">
        <v>0</v>
      </c>
      <c r="L64" s="41">
        <v>0</v>
      </c>
      <c r="M64" s="41">
        <v>0</v>
      </c>
      <c r="N64" s="41">
        <v>0</v>
      </c>
      <c r="O64" s="41">
        <v>0</v>
      </c>
      <c r="P64" s="47" t="e">
        <v>#DIV/0!</v>
      </c>
      <c r="Q64" s="48" t="e">
        <v>#DIV/0!</v>
      </c>
      <c r="U64"/>
    </row>
    <row r="65" customHeight="1" spans="1:21">
      <c r="A65" s="73"/>
      <c r="B65" s="40" t="s">
        <v>71</v>
      </c>
      <c r="C65" s="73"/>
      <c r="D65" s="41">
        <v>0</v>
      </c>
      <c r="E65" s="41">
        <v>0</v>
      </c>
      <c r="F65" s="41">
        <v>0</v>
      </c>
      <c r="G65" s="42" t="e">
        <v>#DIV/0!</v>
      </c>
      <c r="H65" s="43" t="e">
        <v>#DIV/0!</v>
      </c>
      <c r="I65" s="43" t="e">
        <v>#DIV/0!</v>
      </c>
      <c r="J65" s="41">
        <v>0</v>
      </c>
      <c r="K65" s="38">
        <v>0</v>
      </c>
      <c r="L65" s="41">
        <v>0</v>
      </c>
      <c r="M65" s="41">
        <v>0</v>
      </c>
      <c r="N65" s="41">
        <v>0</v>
      </c>
      <c r="O65" s="41">
        <v>0</v>
      </c>
      <c r="P65" s="47" t="e">
        <v>#DIV/0!</v>
      </c>
      <c r="Q65" s="48" t="e">
        <v>#DIV/0!</v>
      </c>
      <c r="U65"/>
    </row>
    <row r="66" customHeight="1" spans="1:21">
      <c r="A66" s="73"/>
      <c r="B66" s="40" t="s">
        <v>72</v>
      </c>
      <c r="C66" s="40" t="s">
        <v>73</v>
      </c>
      <c r="D66" s="41">
        <v>301.85</v>
      </c>
      <c r="E66" s="41">
        <v>13811</v>
      </c>
      <c r="F66" s="41">
        <v>864</v>
      </c>
      <c r="G66" s="42">
        <v>0.0625588299181812</v>
      </c>
      <c r="H66" s="43">
        <v>0.349363425925926</v>
      </c>
      <c r="I66" s="43">
        <v>21.8557671421331</v>
      </c>
      <c r="J66" s="41">
        <v>60</v>
      </c>
      <c r="K66" s="38">
        <v>0</v>
      </c>
      <c r="L66" s="41">
        <v>8</v>
      </c>
      <c r="M66" s="41">
        <v>5</v>
      </c>
      <c r="N66" s="41">
        <v>0</v>
      </c>
      <c r="O66" s="41">
        <v>73</v>
      </c>
      <c r="P66" s="47">
        <v>4.13493150684932</v>
      </c>
      <c r="Q66" s="48">
        <v>0.0844907407407407</v>
      </c>
      <c r="U66"/>
    </row>
    <row r="67" customHeight="1" spans="1:21">
      <c r="A67" s="73"/>
      <c r="B67" s="73"/>
      <c r="C67" s="40" t="s">
        <v>74</v>
      </c>
      <c r="D67" s="41">
        <v>198.93</v>
      </c>
      <c r="E67" s="41">
        <v>8252</v>
      </c>
      <c r="F67" s="41">
        <v>528</v>
      </c>
      <c r="G67" s="42">
        <v>0.0639844886088221</v>
      </c>
      <c r="H67" s="43">
        <v>0.376761363636364</v>
      </c>
      <c r="I67" s="43">
        <v>24.1068831798352</v>
      </c>
      <c r="J67" s="41">
        <v>54</v>
      </c>
      <c r="K67" s="38">
        <v>0</v>
      </c>
      <c r="L67" s="41">
        <v>23</v>
      </c>
      <c r="M67" s="41">
        <v>1</v>
      </c>
      <c r="N67" s="41">
        <v>1</v>
      </c>
      <c r="O67" s="41">
        <v>79</v>
      </c>
      <c r="P67" s="47">
        <v>2.51810126582278</v>
      </c>
      <c r="Q67" s="48">
        <v>0.149621212121212</v>
      </c>
      <c r="U67"/>
    </row>
    <row r="68" customHeight="1" spans="1:21">
      <c r="A68" s="73"/>
      <c r="B68" s="73"/>
      <c r="C68" s="40" t="s">
        <v>75</v>
      </c>
      <c r="D68" s="41">
        <v>250.3</v>
      </c>
      <c r="E68" s="41">
        <v>12390</v>
      </c>
      <c r="F68" s="41">
        <v>601</v>
      </c>
      <c r="G68" s="42">
        <v>0.0485068603712672</v>
      </c>
      <c r="H68" s="43">
        <v>0.416472545757072</v>
      </c>
      <c r="I68" s="43">
        <v>20.2017756255044</v>
      </c>
      <c r="J68" s="41">
        <v>37</v>
      </c>
      <c r="K68" s="38">
        <v>2</v>
      </c>
      <c r="L68" s="41">
        <v>47</v>
      </c>
      <c r="M68" s="41">
        <v>12</v>
      </c>
      <c r="N68" s="41">
        <v>1</v>
      </c>
      <c r="O68" s="41">
        <v>99</v>
      </c>
      <c r="P68" s="47">
        <v>2.52828282828283</v>
      </c>
      <c r="Q68" s="48">
        <v>0.164725457570715</v>
      </c>
      <c r="U68"/>
    </row>
    <row r="69" customHeight="1" spans="1:21">
      <c r="A69" s="73"/>
      <c r="B69" s="73"/>
      <c r="C69" s="40" t="s">
        <v>70</v>
      </c>
      <c r="D69" s="41">
        <v>89.73</v>
      </c>
      <c r="E69" s="41">
        <v>7006</v>
      </c>
      <c r="F69" s="41">
        <v>483</v>
      </c>
      <c r="G69" s="42">
        <v>0.06894090779332</v>
      </c>
      <c r="H69" s="43">
        <v>0.185776397515528</v>
      </c>
      <c r="I69" s="43">
        <v>12.8075934912932</v>
      </c>
      <c r="J69" s="41">
        <v>29</v>
      </c>
      <c r="K69" s="38">
        <v>0</v>
      </c>
      <c r="L69" s="41">
        <v>7</v>
      </c>
      <c r="M69" s="41">
        <v>7</v>
      </c>
      <c r="N69" s="41">
        <v>3</v>
      </c>
      <c r="O69" s="41">
        <v>46</v>
      </c>
      <c r="P69" s="47">
        <v>1.95065217391304</v>
      </c>
      <c r="Q69" s="48">
        <v>0.0952380952380952</v>
      </c>
      <c r="U69"/>
    </row>
    <row r="70" customHeight="1" spans="1:21">
      <c r="A70" s="73"/>
      <c r="B70" s="73"/>
      <c r="C70" s="40" t="s">
        <v>76</v>
      </c>
      <c r="D70" s="41">
        <v>199.5</v>
      </c>
      <c r="E70" s="41">
        <v>10877</v>
      </c>
      <c r="F70" s="41">
        <v>310</v>
      </c>
      <c r="G70" s="42">
        <v>0.0285005056541326</v>
      </c>
      <c r="H70" s="43">
        <v>0.643548387096774</v>
      </c>
      <c r="I70" s="43">
        <v>18.3414544451595</v>
      </c>
      <c r="J70" s="41">
        <v>22</v>
      </c>
      <c r="K70" s="38">
        <v>0</v>
      </c>
      <c r="L70" s="41">
        <v>24</v>
      </c>
      <c r="M70" s="41">
        <v>0</v>
      </c>
      <c r="N70" s="41">
        <v>1</v>
      </c>
      <c r="O70" s="41">
        <v>47</v>
      </c>
      <c r="P70" s="47">
        <v>4.24468085106383</v>
      </c>
      <c r="Q70" s="48">
        <v>0.151612903225806</v>
      </c>
      <c r="U70"/>
    </row>
    <row r="71" customHeight="1" spans="1:21">
      <c r="A71" s="73"/>
      <c r="B71" s="73"/>
      <c r="C71" s="40" t="s">
        <v>77</v>
      </c>
      <c r="D71" s="41">
        <v>68.57</v>
      </c>
      <c r="E71" s="41">
        <v>2244</v>
      </c>
      <c r="F71" s="41">
        <v>124</v>
      </c>
      <c r="G71" s="42">
        <v>0.0552584670231729</v>
      </c>
      <c r="H71" s="43">
        <v>0.552983870967742</v>
      </c>
      <c r="I71" s="43">
        <v>30.5570409982175</v>
      </c>
      <c r="J71" s="41">
        <v>19</v>
      </c>
      <c r="K71" s="38">
        <v>0</v>
      </c>
      <c r="L71" s="41">
        <v>4</v>
      </c>
      <c r="M71" s="41">
        <v>1</v>
      </c>
      <c r="N71" s="41">
        <v>0</v>
      </c>
      <c r="O71" s="41">
        <v>24</v>
      </c>
      <c r="P71" s="47">
        <v>2.85708333333333</v>
      </c>
      <c r="Q71" s="48">
        <v>0.193548387096774</v>
      </c>
      <c r="U71"/>
    </row>
    <row r="72" customHeight="1" spans="1:21">
      <c r="A72" s="73"/>
      <c r="B72" s="73"/>
      <c r="C72" s="40" t="s">
        <v>78</v>
      </c>
      <c r="D72" s="41">
        <v>808.86</v>
      </c>
      <c r="E72" s="41">
        <v>67336</v>
      </c>
      <c r="F72" s="41">
        <v>4769</v>
      </c>
      <c r="G72" s="42">
        <v>0.070823927765237</v>
      </c>
      <c r="H72" s="43">
        <v>0.169607884252464</v>
      </c>
      <c r="I72" s="43">
        <v>12.0122965427112</v>
      </c>
      <c r="J72" s="41">
        <v>90</v>
      </c>
      <c r="K72" s="38">
        <v>1</v>
      </c>
      <c r="L72" s="41">
        <v>86</v>
      </c>
      <c r="M72" s="41">
        <v>32</v>
      </c>
      <c r="N72" s="41">
        <v>6</v>
      </c>
      <c r="O72" s="41">
        <v>215</v>
      </c>
      <c r="P72" s="47">
        <v>3.76213953488372</v>
      </c>
      <c r="Q72" s="48">
        <v>0.0450828265883833</v>
      </c>
      <c r="U72"/>
    </row>
    <row r="73" customHeight="1" spans="1:21">
      <c r="A73" s="73"/>
      <c r="B73" s="73"/>
      <c r="C73" s="40" t="s">
        <v>79</v>
      </c>
      <c r="D73" s="41">
        <v>96.66</v>
      </c>
      <c r="E73" s="41">
        <v>4713</v>
      </c>
      <c r="F73" s="41">
        <v>122</v>
      </c>
      <c r="G73" s="42">
        <v>0.0258858476554212</v>
      </c>
      <c r="H73" s="43">
        <v>0.792295081967213</v>
      </c>
      <c r="I73" s="43">
        <v>20.5092297899427</v>
      </c>
      <c r="J73" s="41">
        <v>14</v>
      </c>
      <c r="K73" s="38">
        <v>1</v>
      </c>
      <c r="L73" s="41">
        <v>14</v>
      </c>
      <c r="M73" s="41">
        <v>1</v>
      </c>
      <c r="N73" s="41">
        <v>1</v>
      </c>
      <c r="O73" s="41">
        <v>31</v>
      </c>
      <c r="P73" s="47">
        <v>3.11806451612903</v>
      </c>
      <c r="Q73" s="48">
        <v>0.254098360655738</v>
      </c>
      <c r="U73"/>
    </row>
    <row r="74" customHeight="1" spans="1:21">
      <c r="A74" s="73"/>
      <c r="B74" s="73"/>
      <c r="C74" s="40" t="s">
        <v>80</v>
      </c>
      <c r="D74" s="41">
        <v>195.63</v>
      </c>
      <c r="E74" s="41">
        <v>10583</v>
      </c>
      <c r="F74" s="41">
        <v>384</v>
      </c>
      <c r="G74" s="42">
        <v>0.0362846073892091</v>
      </c>
      <c r="H74" s="43">
        <v>0.509453125</v>
      </c>
      <c r="I74" s="43">
        <v>18.4853066238307</v>
      </c>
      <c r="J74" s="41">
        <v>30</v>
      </c>
      <c r="K74" s="38">
        <v>0</v>
      </c>
      <c r="L74" s="41">
        <v>23</v>
      </c>
      <c r="M74" s="41">
        <v>5</v>
      </c>
      <c r="N74" s="41">
        <v>0</v>
      </c>
      <c r="O74" s="41">
        <v>58</v>
      </c>
      <c r="P74" s="47">
        <v>3.37293103448276</v>
      </c>
      <c r="Q74" s="48">
        <v>0.151041666666667</v>
      </c>
      <c r="U74"/>
    </row>
    <row r="75" customHeight="1" spans="1:21">
      <c r="A75" s="73"/>
      <c r="B75" s="73"/>
      <c r="C75" s="40" t="s">
        <v>81</v>
      </c>
      <c r="D75" s="41">
        <v>124.52</v>
      </c>
      <c r="E75" s="41">
        <v>6269</v>
      </c>
      <c r="F75" s="41">
        <v>238</v>
      </c>
      <c r="G75" s="42">
        <v>0.0379645876535333</v>
      </c>
      <c r="H75" s="43">
        <v>0.523193277310924</v>
      </c>
      <c r="I75" s="43">
        <v>19.8628170362099</v>
      </c>
      <c r="J75" s="41">
        <v>38</v>
      </c>
      <c r="K75" s="38">
        <v>0</v>
      </c>
      <c r="L75" s="41">
        <v>18</v>
      </c>
      <c r="M75" s="41">
        <v>9</v>
      </c>
      <c r="N75" s="41">
        <v>0</v>
      </c>
      <c r="O75" s="41">
        <v>65</v>
      </c>
      <c r="P75" s="47">
        <v>1.91569230769231</v>
      </c>
      <c r="Q75" s="48">
        <v>0.273109243697479</v>
      </c>
      <c r="U75"/>
    </row>
    <row r="76" customHeight="1" spans="1:21">
      <c r="A76" s="73"/>
      <c r="B76" s="73"/>
      <c r="C76" s="40" t="s">
        <v>82</v>
      </c>
      <c r="D76" s="41">
        <v>804.69</v>
      </c>
      <c r="E76" s="41">
        <v>34116</v>
      </c>
      <c r="F76" s="41">
        <v>1656</v>
      </c>
      <c r="G76" s="42">
        <v>0.0485402743580725</v>
      </c>
      <c r="H76" s="43">
        <v>0.485923913043478</v>
      </c>
      <c r="I76" s="43">
        <v>23.5868800562786</v>
      </c>
      <c r="J76" s="41">
        <v>109</v>
      </c>
      <c r="K76" s="38">
        <v>0</v>
      </c>
      <c r="L76" s="41">
        <v>75</v>
      </c>
      <c r="M76" s="41">
        <v>51</v>
      </c>
      <c r="N76" s="41">
        <v>3</v>
      </c>
      <c r="O76" s="41">
        <v>238</v>
      </c>
      <c r="P76" s="47">
        <v>3.38105042016807</v>
      </c>
      <c r="Q76" s="48">
        <v>0.143719806763285</v>
      </c>
      <c r="U76"/>
    </row>
    <row r="77" customHeight="1" spans="1:21">
      <c r="A77" s="73"/>
      <c r="B77" s="73"/>
      <c r="C77" s="40" t="s">
        <v>83</v>
      </c>
      <c r="D77" s="41">
        <v>157.75</v>
      </c>
      <c r="E77" s="41">
        <v>10141</v>
      </c>
      <c r="F77" s="41">
        <v>277</v>
      </c>
      <c r="G77" s="42">
        <v>0.0273148604674095</v>
      </c>
      <c r="H77" s="43">
        <v>0.569494584837545</v>
      </c>
      <c r="I77" s="43">
        <v>15.5556651217829</v>
      </c>
      <c r="J77" s="41">
        <v>29</v>
      </c>
      <c r="K77" s="38">
        <v>1</v>
      </c>
      <c r="L77" s="41">
        <v>34</v>
      </c>
      <c r="M77" s="41">
        <v>0</v>
      </c>
      <c r="N77" s="41">
        <v>2</v>
      </c>
      <c r="O77" s="41">
        <v>66</v>
      </c>
      <c r="P77" s="47">
        <v>2.39015151515152</v>
      </c>
      <c r="Q77" s="48">
        <v>0.23826714801444</v>
      </c>
      <c r="U77"/>
    </row>
    <row r="78" customHeight="1" spans="1:21">
      <c r="A78" s="73"/>
      <c r="B78" s="73"/>
      <c r="C78" s="40" t="s">
        <v>85</v>
      </c>
      <c r="D78" s="41">
        <v>60.11</v>
      </c>
      <c r="E78" s="41">
        <v>2944</v>
      </c>
      <c r="F78" s="41">
        <v>64</v>
      </c>
      <c r="G78" s="42">
        <v>0.0217391304347826</v>
      </c>
      <c r="H78" s="43">
        <v>0.93921875</v>
      </c>
      <c r="I78" s="43">
        <v>20.4177989130435</v>
      </c>
      <c r="J78" s="41">
        <v>9</v>
      </c>
      <c r="K78" s="38">
        <v>0</v>
      </c>
      <c r="L78" s="41">
        <v>3</v>
      </c>
      <c r="M78" s="41">
        <v>0</v>
      </c>
      <c r="N78" s="41">
        <v>0</v>
      </c>
      <c r="O78" s="41">
        <v>12</v>
      </c>
      <c r="P78" s="47">
        <v>5.00916666666667</v>
      </c>
      <c r="Q78" s="48">
        <v>0.1875</v>
      </c>
      <c r="U78"/>
    </row>
    <row r="79" customHeight="1" spans="1:21">
      <c r="A79" s="73"/>
      <c r="B79" s="73"/>
      <c r="C79" s="40" t="s">
        <v>86</v>
      </c>
      <c r="D79" s="41">
        <v>171.68</v>
      </c>
      <c r="E79" s="41">
        <v>8966</v>
      </c>
      <c r="F79" s="41">
        <v>396</v>
      </c>
      <c r="G79" s="42">
        <v>0.0441668525540932</v>
      </c>
      <c r="H79" s="43">
        <v>0.433535353535354</v>
      </c>
      <c r="I79" s="43">
        <v>19.1478920365826</v>
      </c>
      <c r="J79" s="41">
        <v>21</v>
      </c>
      <c r="K79" s="38">
        <v>0</v>
      </c>
      <c r="L79" s="41">
        <v>8</v>
      </c>
      <c r="M79" s="41">
        <v>18</v>
      </c>
      <c r="N79" s="41">
        <v>3</v>
      </c>
      <c r="O79" s="41">
        <v>50</v>
      </c>
      <c r="P79" s="47">
        <v>3.4336</v>
      </c>
      <c r="Q79" s="48">
        <v>0.126262626262626</v>
      </c>
      <c r="U79"/>
    </row>
    <row r="80" customHeight="1" spans="1:21">
      <c r="A80" s="73"/>
      <c r="B80" s="73"/>
      <c r="C80" s="40" t="s">
        <v>87</v>
      </c>
      <c r="D80" s="41">
        <v>504.33</v>
      </c>
      <c r="E80" s="41">
        <v>27370</v>
      </c>
      <c r="F80" s="41">
        <v>1391</v>
      </c>
      <c r="G80" s="42">
        <v>0.0508220679576178</v>
      </c>
      <c r="H80" s="43">
        <v>0.362566498921639</v>
      </c>
      <c r="I80" s="43">
        <v>18.4263792473511</v>
      </c>
      <c r="J80" s="41">
        <v>80</v>
      </c>
      <c r="K80" s="38">
        <v>1</v>
      </c>
      <c r="L80" s="41">
        <v>57</v>
      </c>
      <c r="M80" s="41">
        <v>29</v>
      </c>
      <c r="N80" s="41">
        <v>3</v>
      </c>
      <c r="O80" s="41">
        <v>170</v>
      </c>
      <c r="P80" s="47">
        <v>2.96664705882353</v>
      </c>
      <c r="Q80" s="48">
        <v>0.122214234363767</v>
      </c>
      <c r="U80"/>
    </row>
    <row r="81" customHeight="1" spans="1:21">
      <c r="A81" s="73"/>
      <c r="B81" s="73"/>
      <c r="C81" s="40" t="s">
        <v>89</v>
      </c>
      <c r="D81" s="41">
        <v>169.16</v>
      </c>
      <c r="E81" s="41">
        <v>10429</v>
      </c>
      <c r="F81" s="41">
        <v>341</v>
      </c>
      <c r="G81" s="42">
        <v>0.0326972864128871</v>
      </c>
      <c r="H81" s="43">
        <v>0.496070381231672</v>
      </c>
      <c r="I81" s="43">
        <v>16.2201553360821</v>
      </c>
      <c r="J81" s="41">
        <v>32</v>
      </c>
      <c r="K81" s="38">
        <v>0</v>
      </c>
      <c r="L81" s="41">
        <v>30</v>
      </c>
      <c r="M81" s="41">
        <v>3</v>
      </c>
      <c r="N81" s="41">
        <v>0</v>
      </c>
      <c r="O81" s="41">
        <v>65</v>
      </c>
      <c r="P81" s="47">
        <v>2.60246153846154</v>
      </c>
      <c r="Q81" s="48">
        <v>0.190615835777126</v>
      </c>
      <c r="U81"/>
    </row>
    <row r="82" customHeight="1" spans="1:21">
      <c r="A82" s="73"/>
      <c r="B82" s="73"/>
      <c r="C82" s="40" t="s">
        <v>90</v>
      </c>
      <c r="D82" s="41">
        <v>353.47</v>
      </c>
      <c r="E82" s="41">
        <v>21644</v>
      </c>
      <c r="F82" s="41">
        <v>887</v>
      </c>
      <c r="G82" s="42">
        <v>0.0409813343189799</v>
      </c>
      <c r="H82" s="43">
        <v>0.398500563697858</v>
      </c>
      <c r="I82" s="43">
        <v>16.3310848272038</v>
      </c>
      <c r="J82" s="41">
        <v>121</v>
      </c>
      <c r="K82" s="38">
        <v>0</v>
      </c>
      <c r="L82" s="41">
        <v>139</v>
      </c>
      <c r="M82" s="41">
        <v>34</v>
      </c>
      <c r="N82" s="41">
        <v>4</v>
      </c>
      <c r="O82" s="41">
        <v>298</v>
      </c>
      <c r="P82" s="47">
        <v>1.18614093959732</v>
      </c>
      <c r="Q82" s="48">
        <v>0.335963923337091</v>
      </c>
      <c r="U82"/>
    </row>
    <row r="83" customHeight="1" spans="1:21">
      <c r="A83" s="73"/>
      <c r="B83" s="73"/>
      <c r="C83" s="40" t="s">
        <v>91</v>
      </c>
      <c r="D83" s="41">
        <v>303.45</v>
      </c>
      <c r="E83" s="41">
        <v>32999</v>
      </c>
      <c r="F83" s="41">
        <v>2274</v>
      </c>
      <c r="G83" s="42">
        <v>0.0689111791266402</v>
      </c>
      <c r="H83" s="43">
        <v>0.13344327176781</v>
      </c>
      <c r="I83" s="43">
        <v>9.19573320403648</v>
      </c>
      <c r="J83" s="41">
        <v>22</v>
      </c>
      <c r="K83" s="38">
        <v>0</v>
      </c>
      <c r="L83" s="41">
        <v>5</v>
      </c>
      <c r="M83" s="41">
        <v>3</v>
      </c>
      <c r="N83" s="41">
        <v>0</v>
      </c>
      <c r="O83" s="41">
        <v>30</v>
      </c>
      <c r="P83" s="47">
        <v>10.115</v>
      </c>
      <c r="Q83" s="48">
        <v>0.0131926121372032</v>
      </c>
      <c r="U83"/>
    </row>
    <row r="84" customHeight="1" spans="1:21">
      <c r="A84" s="73"/>
      <c r="B84" s="73"/>
      <c r="C84" s="40" t="s">
        <v>92</v>
      </c>
      <c r="D84" s="41">
        <v>183.25</v>
      </c>
      <c r="E84" s="41">
        <v>8604</v>
      </c>
      <c r="F84" s="41">
        <v>295</v>
      </c>
      <c r="G84" s="42">
        <v>0.0342863784286378</v>
      </c>
      <c r="H84" s="43">
        <v>0.621186440677966</v>
      </c>
      <c r="I84" s="43">
        <v>21.2982333798233</v>
      </c>
      <c r="J84" s="41">
        <v>13</v>
      </c>
      <c r="K84" s="38">
        <v>2</v>
      </c>
      <c r="L84" s="41">
        <v>18</v>
      </c>
      <c r="M84" s="41">
        <v>9</v>
      </c>
      <c r="N84" s="41">
        <v>0</v>
      </c>
      <c r="O84" s="41">
        <v>42</v>
      </c>
      <c r="P84" s="47">
        <v>4.36309523809524</v>
      </c>
      <c r="Q84" s="48">
        <v>0.142372881355932</v>
      </c>
      <c r="U84"/>
    </row>
    <row r="85" customHeight="1" spans="1:21">
      <c r="A85" s="73"/>
      <c r="B85" s="73"/>
      <c r="C85" s="40" t="s">
        <v>93</v>
      </c>
      <c r="D85" s="41">
        <v>503.03</v>
      </c>
      <c r="E85" s="41">
        <v>42574</v>
      </c>
      <c r="F85" s="41">
        <v>2388</v>
      </c>
      <c r="G85" s="42">
        <v>0.0560905717104336</v>
      </c>
      <c r="H85" s="43">
        <v>0.210649078726968</v>
      </c>
      <c r="I85" s="43">
        <v>11.8154272560718</v>
      </c>
      <c r="J85" s="41">
        <v>60</v>
      </c>
      <c r="K85" s="38">
        <v>7</v>
      </c>
      <c r="L85" s="41">
        <v>15</v>
      </c>
      <c r="M85" s="41">
        <v>11</v>
      </c>
      <c r="N85" s="41">
        <v>6</v>
      </c>
      <c r="O85" s="41">
        <v>99</v>
      </c>
      <c r="P85" s="47">
        <v>5.08111111111111</v>
      </c>
      <c r="Q85" s="48">
        <v>0.0414572864321608</v>
      </c>
      <c r="U85"/>
    </row>
    <row r="86" customHeight="1" spans="1:21">
      <c r="A86" s="73"/>
      <c r="B86" s="73"/>
      <c r="C86" s="40" t="s">
        <v>94</v>
      </c>
      <c r="D86" s="41">
        <v>805.62</v>
      </c>
      <c r="E86" s="41">
        <v>67587</v>
      </c>
      <c r="F86" s="41">
        <v>3919</v>
      </c>
      <c r="G86" s="42">
        <v>0.057984523650998</v>
      </c>
      <c r="H86" s="43">
        <v>0.205567746874203</v>
      </c>
      <c r="I86" s="43">
        <v>11.9197478805096</v>
      </c>
      <c r="J86" s="41">
        <v>280</v>
      </c>
      <c r="K86" s="38">
        <v>5</v>
      </c>
      <c r="L86" s="41">
        <v>180</v>
      </c>
      <c r="M86" s="41">
        <v>41</v>
      </c>
      <c r="N86" s="41">
        <v>11</v>
      </c>
      <c r="O86" s="41">
        <v>517</v>
      </c>
      <c r="P86" s="47">
        <v>1.55825918762089</v>
      </c>
      <c r="Q86" s="48">
        <v>0.131921408522582</v>
      </c>
      <c r="U86"/>
    </row>
    <row r="87" customHeight="1" spans="1:21">
      <c r="A87" s="73"/>
      <c r="B87" s="73"/>
      <c r="C87" s="40" t="s">
        <v>95</v>
      </c>
      <c r="D87" s="41">
        <v>503.84</v>
      </c>
      <c r="E87" s="41">
        <v>28792</v>
      </c>
      <c r="F87" s="41">
        <v>2639</v>
      </c>
      <c r="G87" s="42">
        <v>0.0916574048346763</v>
      </c>
      <c r="H87" s="43">
        <v>0.190920803334596</v>
      </c>
      <c r="I87" s="43">
        <v>17.4993053626007</v>
      </c>
      <c r="J87" s="41">
        <v>215</v>
      </c>
      <c r="K87" s="38">
        <v>3</v>
      </c>
      <c r="L87" s="41">
        <v>30</v>
      </c>
      <c r="M87" s="41">
        <v>39</v>
      </c>
      <c r="N87" s="41">
        <v>2</v>
      </c>
      <c r="O87" s="41">
        <v>289</v>
      </c>
      <c r="P87" s="47">
        <v>1.74339100346021</v>
      </c>
      <c r="Q87" s="48">
        <v>0.109511178476696</v>
      </c>
      <c r="U87"/>
    </row>
    <row r="88" customHeight="1" spans="1:21">
      <c r="A88" s="73"/>
      <c r="B88" s="73"/>
      <c r="C88" s="40" t="s">
        <v>96</v>
      </c>
      <c r="D88" s="41">
        <v>437.65</v>
      </c>
      <c r="E88" s="41">
        <v>15005</v>
      </c>
      <c r="F88" s="41">
        <v>866</v>
      </c>
      <c r="G88" s="42">
        <v>0.0577140953015662</v>
      </c>
      <c r="H88" s="43">
        <v>0.505369515011547</v>
      </c>
      <c r="I88" s="43">
        <v>29.1669443518827</v>
      </c>
      <c r="J88" s="41">
        <v>78</v>
      </c>
      <c r="K88" s="38">
        <v>0</v>
      </c>
      <c r="L88" s="41">
        <v>14</v>
      </c>
      <c r="M88" s="41">
        <v>8</v>
      </c>
      <c r="N88" s="41">
        <v>1</v>
      </c>
      <c r="O88" s="41">
        <v>101</v>
      </c>
      <c r="P88" s="47">
        <v>4.33316831683168</v>
      </c>
      <c r="Q88" s="48">
        <v>0.11662817551963</v>
      </c>
      <c r="U88"/>
    </row>
    <row r="89" customHeight="1" spans="1:21">
      <c r="A89" s="73"/>
      <c r="B89" s="73"/>
      <c r="C89" s="40" t="s">
        <v>97</v>
      </c>
      <c r="D89" s="41">
        <v>801.73</v>
      </c>
      <c r="E89" s="41">
        <v>69007</v>
      </c>
      <c r="F89" s="41">
        <v>8717</v>
      </c>
      <c r="G89" s="42">
        <v>0.126320518208298</v>
      </c>
      <c r="H89" s="43">
        <v>0.09197315590226</v>
      </c>
      <c r="I89" s="43">
        <v>11.618096714826</v>
      </c>
      <c r="J89" s="41">
        <v>164</v>
      </c>
      <c r="K89" s="38">
        <v>1</v>
      </c>
      <c r="L89" s="41">
        <v>29</v>
      </c>
      <c r="M89" s="41">
        <v>37</v>
      </c>
      <c r="N89" s="41">
        <v>3</v>
      </c>
      <c r="O89" s="41">
        <v>234</v>
      </c>
      <c r="P89" s="47">
        <v>3.42619658119658</v>
      </c>
      <c r="Q89" s="48">
        <v>0.0268440977400482</v>
      </c>
      <c r="U89"/>
    </row>
    <row r="90" customHeight="1" spans="1:21">
      <c r="A90" s="73"/>
      <c r="B90" s="40" t="s">
        <v>98</v>
      </c>
      <c r="C90" s="73"/>
      <c r="D90" s="41">
        <v>8094.31</v>
      </c>
      <c r="E90" s="41">
        <v>523659</v>
      </c>
      <c r="F90" s="41">
        <v>34533</v>
      </c>
      <c r="G90" s="42">
        <v>0.0659455867272404</v>
      </c>
      <c r="H90" s="43">
        <v>0.234393478701532</v>
      </c>
      <c r="I90" s="43">
        <v>15.4572154780115</v>
      </c>
      <c r="J90" s="41">
        <v>1626</v>
      </c>
      <c r="K90" s="38">
        <v>24</v>
      </c>
      <c r="L90" s="41">
        <v>891</v>
      </c>
      <c r="M90" s="41">
        <v>356</v>
      </c>
      <c r="N90" s="41">
        <v>51</v>
      </c>
      <c r="O90" s="41">
        <v>2948</v>
      </c>
      <c r="P90" s="47">
        <v>2.74569538670285</v>
      </c>
      <c r="Q90" s="48">
        <v>0.0853676193785654</v>
      </c>
      <c r="U90"/>
    </row>
    <row r="91" customHeight="1" spans="1:21">
      <c r="A91" s="40" t="s">
        <v>105</v>
      </c>
      <c r="B91" s="73"/>
      <c r="C91" s="73"/>
      <c r="D91" s="41">
        <v>8094.31</v>
      </c>
      <c r="E91" s="41">
        <v>523659</v>
      </c>
      <c r="F91" s="41">
        <v>34533</v>
      </c>
      <c r="G91" s="42">
        <v>0.0659455867272404</v>
      </c>
      <c r="H91" s="43">
        <v>0.234393478701532</v>
      </c>
      <c r="I91" s="43">
        <v>15.4572154780115</v>
      </c>
      <c r="J91" s="41">
        <v>1626</v>
      </c>
      <c r="K91" s="38">
        <v>24</v>
      </c>
      <c r="L91" s="41">
        <v>891</v>
      </c>
      <c r="M91" s="41">
        <v>356</v>
      </c>
      <c r="N91" s="41">
        <v>51</v>
      </c>
      <c r="O91" s="41">
        <v>2948</v>
      </c>
      <c r="P91" s="47">
        <v>2.74569538670285</v>
      </c>
      <c r="Q91" s="48">
        <v>0.0853676193785654</v>
      </c>
      <c r="U91"/>
    </row>
    <row r="92" customHeight="1" spans="1:21">
      <c r="A92" s="40" t="s">
        <v>60</v>
      </c>
      <c r="B92" s="40" t="s">
        <v>72</v>
      </c>
      <c r="C92" s="40" t="s">
        <v>73</v>
      </c>
      <c r="D92" s="41">
        <v>301.91</v>
      </c>
      <c r="E92" s="41">
        <v>22127</v>
      </c>
      <c r="F92" s="41">
        <v>1147</v>
      </c>
      <c r="G92" s="42">
        <v>0.0518371220680616</v>
      </c>
      <c r="H92" s="43">
        <v>0.263217088055798</v>
      </c>
      <c r="I92" s="43">
        <v>13.6444163239481</v>
      </c>
      <c r="J92" s="41">
        <v>38</v>
      </c>
      <c r="K92" s="38">
        <v>0</v>
      </c>
      <c r="L92" s="41">
        <v>5</v>
      </c>
      <c r="M92" s="41">
        <v>2</v>
      </c>
      <c r="N92" s="41">
        <v>1</v>
      </c>
      <c r="O92" s="41">
        <v>46</v>
      </c>
      <c r="P92" s="47">
        <v>6.56326086956522</v>
      </c>
      <c r="Q92" s="48">
        <v>0.040104620749782</v>
      </c>
      <c r="U92"/>
    </row>
    <row r="93" customHeight="1" spans="1:21">
      <c r="A93" s="73"/>
      <c r="B93" s="73"/>
      <c r="C93" s="40" t="s">
        <v>74</v>
      </c>
      <c r="D93" s="41">
        <v>199.97</v>
      </c>
      <c r="E93" s="41">
        <v>9415</v>
      </c>
      <c r="F93" s="41">
        <v>523</v>
      </c>
      <c r="G93" s="42">
        <v>0.0555496548061604</v>
      </c>
      <c r="H93" s="43">
        <v>0.382351816443595</v>
      </c>
      <c r="I93" s="43">
        <v>21.2395114179501</v>
      </c>
      <c r="J93" s="41">
        <v>53</v>
      </c>
      <c r="K93" s="38">
        <v>0</v>
      </c>
      <c r="L93" s="41">
        <v>14</v>
      </c>
      <c r="M93" s="41">
        <v>1</v>
      </c>
      <c r="N93" s="41">
        <v>1</v>
      </c>
      <c r="O93" s="41">
        <v>69</v>
      </c>
      <c r="P93" s="47">
        <v>2.89811594202899</v>
      </c>
      <c r="Q93" s="48">
        <v>0.131931166347992</v>
      </c>
      <c r="U93"/>
    </row>
    <row r="94" customHeight="1" spans="1:21">
      <c r="A94" s="73"/>
      <c r="B94" s="73"/>
      <c r="C94" s="40" t="s">
        <v>75</v>
      </c>
      <c r="D94" s="41">
        <v>174.92</v>
      </c>
      <c r="E94" s="41">
        <v>8230</v>
      </c>
      <c r="F94" s="41">
        <v>379</v>
      </c>
      <c r="G94" s="42">
        <v>0.0460510328068044</v>
      </c>
      <c r="H94" s="43">
        <v>0.461530343007916</v>
      </c>
      <c r="I94" s="43">
        <v>21.2539489671932</v>
      </c>
      <c r="J94" s="41">
        <v>36</v>
      </c>
      <c r="K94" s="38">
        <v>0</v>
      </c>
      <c r="L94" s="41">
        <v>30</v>
      </c>
      <c r="M94" s="41">
        <v>7</v>
      </c>
      <c r="N94" s="41">
        <v>2</v>
      </c>
      <c r="O94" s="41">
        <v>75</v>
      </c>
      <c r="P94" s="47">
        <v>2.33226666666667</v>
      </c>
      <c r="Q94" s="48">
        <v>0.197889182058047</v>
      </c>
      <c r="U94"/>
    </row>
    <row r="95" customHeight="1" spans="1:21">
      <c r="A95" s="73"/>
      <c r="B95" s="73"/>
      <c r="C95" s="40" t="s">
        <v>70</v>
      </c>
      <c r="D95" s="41">
        <v>501.52</v>
      </c>
      <c r="E95" s="41">
        <v>47229</v>
      </c>
      <c r="F95" s="41">
        <v>2882</v>
      </c>
      <c r="G95" s="42">
        <v>0.061021829807957</v>
      </c>
      <c r="H95" s="43">
        <v>0.174018043025677</v>
      </c>
      <c r="I95" s="43">
        <v>10.6188994050266</v>
      </c>
      <c r="J95" s="41">
        <v>75</v>
      </c>
      <c r="K95" s="38">
        <v>0</v>
      </c>
      <c r="L95" s="41">
        <v>28</v>
      </c>
      <c r="M95" s="41">
        <v>36</v>
      </c>
      <c r="N95" s="41">
        <v>0</v>
      </c>
      <c r="O95" s="41">
        <v>139</v>
      </c>
      <c r="P95" s="47">
        <v>3.60805755395683</v>
      </c>
      <c r="Q95" s="48">
        <v>0.0482303955586398</v>
      </c>
      <c r="U95"/>
    </row>
    <row r="96" customHeight="1" spans="1:21">
      <c r="A96" s="73"/>
      <c r="B96" s="73"/>
      <c r="C96" s="40" t="s">
        <v>76</v>
      </c>
      <c r="D96" s="41">
        <v>194.46</v>
      </c>
      <c r="E96" s="41">
        <v>9666</v>
      </c>
      <c r="F96" s="41">
        <v>309</v>
      </c>
      <c r="G96" s="42">
        <v>0.031967721911856</v>
      </c>
      <c r="H96" s="43">
        <v>0.629320388349515</v>
      </c>
      <c r="I96" s="43">
        <v>20.1179391682185</v>
      </c>
      <c r="J96" s="41">
        <v>24</v>
      </c>
      <c r="K96" s="38">
        <v>0</v>
      </c>
      <c r="L96" s="41">
        <v>24</v>
      </c>
      <c r="M96" s="41">
        <v>3</v>
      </c>
      <c r="N96" s="41">
        <v>1</v>
      </c>
      <c r="O96" s="41">
        <v>52</v>
      </c>
      <c r="P96" s="47">
        <v>3.73961538461538</v>
      </c>
      <c r="Q96" s="48">
        <v>0.168284789644013</v>
      </c>
      <c r="U96"/>
    </row>
    <row r="97" customHeight="1" spans="1:21">
      <c r="A97" s="73"/>
      <c r="B97" s="73"/>
      <c r="C97" s="40" t="s">
        <v>77</v>
      </c>
      <c r="D97" s="41">
        <v>73.48</v>
      </c>
      <c r="E97" s="41">
        <v>2498</v>
      </c>
      <c r="F97" s="41">
        <v>132</v>
      </c>
      <c r="G97" s="42">
        <v>0.0528422738190552</v>
      </c>
      <c r="H97" s="43">
        <v>0.556666666666667</v>
      </c>
      <c r="I97" s="43">
        <v>29.4155324259408</v>
      </c>
      <c r="J97" s="41">
        <v>24</v>
      </c>
      <c r="K97" s="38">
        <v>0</v>
      </c>
      <c r="L97" s="41">
        <v>6</v>
      </c>
      <c r="M97" s="41">
        <v>3</v>
      </c>
      <c r="N97" s="41">
        <v>2</v>
      </c>
      <c r="O97" s="41">
        <v>35</v>
      </c>
      <c r="P97" s="47">
        <v>2.09942857142857</v>
      </c>
      <c r="Q97" s="48">
        <v>0.265151515151515</v>
      </c>
      <c r="U97"/>
    </row>
    <row r="98" customHeight="1" spans="1:21">
      <c r="A98" s="73"/>
      <c r="B98" s="73"/>
      <c r="C98" s="40" t="s">
        <v>78</v>
      </c>
      <c r="D98" s="41">
        <v>803.08</v>
      </c>
      <c r="E98" s="41">
        <v>71215</v>
      </c>
      <c r="F98" s="41">
        <v>4482</v>
      </c>
      <c r="G98" s="42">
        <v>0.0629361791757355</v>
      </c>
      <c r="H98" s="43">
        <v>0.179178937974119</v>
      </c>
      <c r="I98" s="43">
        <v>11.2768377448571</v>
      </c>
      <c r="J98" s="41">
        <v>61</v>
      </c>
      <c r="K98" s="38">
        <v>0</v>
      </c>
      <c r="L98" s="41">
        <v>47</v>
      </c>
      <c r="M98" s="41">
        <v>27</v>
      </c>
      <c r="N98" s="41">
        <v>4</v>
      </c>
      <c r="O98" s="41">
        <v>139</v>
      </c>
      <c r="P98" s="47">
        <v>5.77755395683453</v>
      </c>
      <c r="Q98" s="48">
        <v>0.0310129406514949</v>
      </c>
      <c r="U98"/>
    </row>
    <row r="99" customHeight="1" spans="1:21">
      <c r="A99" s="73"/>
      <c r="B99" s="73"/>
      <c r="C99" s="40" t="s">
        <v>79</v>
      </c>
      <c r="D99" s="41">
        <v>60.18</v>
      </c>
      <c r="E99" s="41">
        <v>3395</v>
      </c>
      <c r="F99" s="41">
        <v>84</v>
      </c>
      <c r="G99" s="42">
        <v>0.0247422680412371</v>
      </c>
      <c r="H99" s="43">
        <v>0.716428571428571</v>
      </c>
      <c r="I99" s="43">
        <v>17.7260677466863</v>
      </c>
      <c r="J99" s="41">
        <v>11</v>
      </c>
      <c r="K99" s="38">
        <v>0</v>
      </c>
      <c r="L99" s="41">
        <v>11</v>
      </c>
      <c r="M99" s="41">
        <v>0</v>
      </c>
      <c r="N99" s="41">
        <v>1</v>
      </c>
      <c r="O99" s="41">
        <v>23</v>
      </c>
      <c r="P99" s="47">
        <v>2.61652173913043</v>
      </c>
      <c r="Q99" s="48">
        <v>0.273809523809524</v>
      </c>
      <c r="U99"/>
    </row>
    <row r="100" customHeight="1" spans="1:21">
      <c r="A100" s="73"/>
      <c r="B100" s="73"/>
      <c r="C100" s="40" t="s">
        <v>80</v>
      </c>
      <c r="D100" s="41">
        <v>197.78</v>
      </c>
      <c r="E100" s="41">
        <v>9875</v>
      </c>
      <c r="F100" s="41">
        <v>380</v>
      </c>
      <c r="G100" s="42">
        <v>0.0384810126582279</v>
      </c>
      <c r="H100" s="43">
        <v>0.520473684210526</v>
      </c>
      <c r="I100" s="43">
        <v>20.0283544303797</v>
      </c>
      <c r="J100" s="41">
        <v>26</v>
      </c>
      <c r="K100" s="38">
        <v>0</v>
      </c>
      <c r="L100" s="41">
        <v>27</v>
      </c>
      <c r="M100" s="41">
        <v>8</v>
      </c>
      <c r="N100" s="41">
        <v>0</v>
      </c>
      <c r="O100" s="41">
        <v>61</v>
      </c>
      <c r="P100" s="47">
        <v>3.24229508196721</v>
      </c>
      <c r="Q100" s="48">
        <v>0.160526315789474</v>
      </c>
      <c r="U100"/>
    </row>
    <row r="101" customHeight="1" spans="1:21">
      <c r="A101" s="73"/>
      <c r="B101" s="73"/>
      <c r="C101" s="40" t="s">
        <v>81</v>
      </c>
      <c r="D101" s="41">
        <v>122.8</v>
      </c>
      <c r="E101" s="41">
        <v>6608</v>
      </c>
      <c r="F101" s="41">
        <v>238</v>
      </c>
      <c r="G101" s="42">
        <v>0.0360169491525424</v>
      </c>
      <c r="H101" s="43">
        <v>0.515966386554622</v>
      </c>
      <c r="I101" s="43">
        <v>18.5835351089588</v>
      </c>
      <c r="J101" s="41">
        <v>28</v>
      </c>
      <c r="K101" s="38">
        <v>0</v>
      </c>
      <c r="L101" s="41">
        <v>13</v>
      </c>
      <c r="M101" s="41">
        <v>4</v>
      </c>
      <c r="N101" s="41">
        <v>1</v>
      </c>
      <c r="O101" s="41">
        <v>46</v>
      </c>
      <c r="P101" s="47">
        <v>2.6695652173913</v>
      </c>
      <c r="Q101" s="48">
        <v>0.19327731092437</v>
      </c>
      <c r="U101"/>
    </row>
    <row r="102" customHeight="1" spans="1:21">
      <c r="A102" s="73"/>
      <c r="B102" s="73"/>
      <c r="C102" s="40" t="s">
        <v>82</v>
      </c>
      <c r="D102" s="41">
        <v>793.5</v>
      </c>
      <c r="E102" s="41">
        <v>32646</v>
      </c>
      <c r="F102" s="41">
        <v>1632</v>
      </c>
      <c r="G102" s="42">
        <v>0.0499908105127734</v>
      </c>
      <c r="H102" s="43">
        <v>0.486213235294118</v>
      </c>
      <c r="I102" s="43">
        <v>24.3061937143907</v>
      </c>
      <c r="J102" s="41">
        <v>142</v>
      </c>
      <c r="K102" s="38">
        <v>1</v>
      </c>
      <c r="L102" s="41">
        <v>85</v>
      </c>
      <c r="M102" s="41">
        <v>51</v>
      </c>
      <c r="N102" s="41">
        <v>2</v>
      </c>
      <c r="O102" s="41">
        <v>281</v>
      </c>
      <c r="P102" s="47">
        <v>2.82384341637011</v>
      </c>
      <c r="Q102" s="48">
        <v>0.17218137254902</v>
      </c>
      <c r="U102"/>
    </row>
    <row r="103" customHeight="1" spans="1:21">
      <c r="A103" s="73"/>
      <c r="B103" s="73"/>
      <c r="C103" s="40" t="s">
        <v>83</v>
      </c>
      <c r="D103" s="41">
        <v>164.66</v>
      </c>
      <c r="E103" s="41">
        <v>9454</v>
      </c>
      <c r="F103" s="41">
        <v>257</v>
      </c>
      <c r="G103" s="42">
        <v>0.027184260630421</v>
      </c>
      <c r="H103" s="43">
        <v>0.640700389105058</v>
      </c>
      <c r="I103" s="43">
        <v>17.416966363444</v>
      </c>
      <c r="J103" s="41">
        <v>38</v>
      </c>
      <c r="K103" s="38">
        <v>0</v>
      </c>
      <c r="L103" s="41">
        <v>24</v>
      </c>
      <c r="M103" s="41">
        <v>1</v>
      </c>
      <c r="N103" s="41">
        <v>0</v>
      </c>
      <c r="O103" s="41">
        <v>63</v>
      </c>
      <c r="P103" s="47">
        <v>2.61365079365079</v>
      </c>
      <c r="Q103" s="48">
        <v>0.245136186770428</v>
      </c>
      <c r="U103"/>
    </row>
    <row r="104" customHeight="1" spans="1:21">
      <c r="A104" s="73"/>
      <c r="B104" s="73"/>
      <c r="C104" s="40" t="s">
        <v>85</v>
      </c>
      <c r="D104" s="41">
        <v>57</v>
      </c>
      <c r="E104" s="41">
        <v>2598</v>
      </c>
      <c r="F104" s="41">
        <v>61</v>
      </c>
      <c r="G104" s="42">
        <v>0.0234795996920708</v>
      </c>
      <c r="H104" s="43">
        <v>0.934426229508197</v>
      </c>
      <c r="I104" s="43">
        <v>21.9399538106236</v>
      </c>
      <c r="J104" s="41">
        <v>4</v>
      </c>
      <c r="K104" s="38">
        <v>0</v>
      </c>
      <c r="L104" s="41">
        <v>5</v>
      </c>
      <c r="M104" s="41">
        <v>1</v>
      </c>
      <c r="N104" s="41">
        <v>0</v>
      </c>
      <c r="O104" s="41">
        <v>10</v>
      </c>
      <c r="P104" s="47">
        <v>5.7</v>
      </c>
      <c r="Q104" s="48">
        <v>0.163934426229508</v>
      </c>
      <c r="U104"/>
    </row>
    <row r="105" customHeight="1" spans="1:21">
      <c r="A105" s="73"/>
      <c r="B105" s="73"/>
      <c r="C105" s="40" t="s">
        <v>86</v>
      </c>
      <c r="D105" s="41">
        <v>275.01</v>
      </c>
      <c r="E105" s="41">
        <v>14371</v>
      </c>
      <c r="F105" s="41">
        <v>574</v>
      </c>
      <c r="G105" s="42">
        <v>0.0399415489527521</v>
      </c>
      <c r="H105" s="43">
        <v>0.47911149825784</v>
      </c>
      <c r="I105" s="43">
        <v>19.1364553614919</v>
      </c>
      <c r="J105" s="41">
        <v>34</v>
      </c>
      <c r="K105" s="38">
        <v>0</v>
      </c>
      <c r="L105" s="41">
        <v>10</v>
      </c>
      <c r="M105" s="41">
        <v>12</v>
      </c>
      <c r="N105" s="41">
        <v>1</v>
      </c>
      <c r="O105" s="41">
        <v>57</v>
      </c>
      <c r="P105" s="47">
        <v>4.82473684210526</v>
      </c>
      <c r="Q105" s="48">
        <v>0.0993031358885018</v>
      </c>
      <c r="U105"/>
    </row>
    <row r="106" customHeight="1" spans="1:21">
      <c r="A106" s="73"/>
      <c r="B106" s="73"/>
      <c r="C106" s="40" t="s">
        <v>87</v>
      </c>
      <c r="D106" s="41">
        <v>490.98</v>
      </c>
      <c r="E106" s="41">
        <v>33505</v>
      </c>
      <c r="F106" s="41">
        <v>1764</v>
      </c>
      <c r="G106" s="42">
        <v>0.0526488583793464</v>
      </c>
      <c r="H106" s="43">
        <v>0.278333333333333</v>
      </c>
      <c r="I106" s="43">
        <v>14.6539322489181</v>
      </c>
      <c r="J106" s="41">
        <v>78</v>
      </c>
      <c r="K106" s="38">
        <v>0</v>
      </c>
      <c r="L106" s="41">
        <v>54</v>
      </c>
      <c r="M106" s="41">
        <v>34</v>
      </c>
      <c r="N106" s="41">
        <v>1</v>
      </c>
      <c r="O106" s="41">
        <v>167</v>
      </c>
      <c r="P106" s="47">
        <v>2.94</v>
      </c>
      <c r="Q106" s="48">
        <v>0.094671201814059</v>
      </c>
      <c r="U106"/>
    </row>
    <row r="107" customHeight="1" spans="1:21">
      <c r="A107" s="73"/>
      <c r="B107" s="73"/>
      <c r="C107" s="40" t="s">
        <v>89</v>
      </c>
      <c r="D107" s="41">
        <v>217.39</v>
      </c>
      <c r="E107" s="41">
        <v>14060</v>
      </c>
      <c r="F107" s="41">
        <v>429</v>
      </c>
      <c r="G107" s="42">
        <v>0.0305120910384068</v>
      </c>
      <c r="H107" s="43">
        <v>0.506736596736597</v>
      </c>
      <c r="I107" s="43">
        <v>15.4615931721195</v>
      </c>
      <c r="J107" s="41">
        <v>34</v>
      </c>
      <c r="K107" s="38">
        <v>0</v>
      </c>
      <c r="L107" s="41">
        <v>32</v>
      </c>
      <c r="M107" s="41">
        <v>3</v>
      </c>
      <c r="N107" s="41">
        <v>2</v>
      </c>
      <c r="O107" s="41">
        <v>71</v>
      </c>
      <c r="P107" s="47">
        <v>3.06183098591549</v>
      </c>
      <c r="Q107" s="48">
        <v>0.165501165501166</v>
      </c>
      <c r="U107"/>
    </row>
    <row r="108" customHeight="1" spans="1:21">
      <c r="A108" s="73"/>
      <c r="B108" s="73"/>
      <c r="C108" s="40" t="s">
        <v>90</v>
      </c>
      <c r="D108" s="41">
        <v>337.63</v>
      </c>
      <c r="E108" s="41">
        <v>18298</v>
      </c>
      <c r="F108" s="41">
        <v>782</v>
      </c>
      <c r="G108" s="42">
        <v>0.0427369111378293</v>
      </c>
      <c r="H108" s="43">
        <v>0.431751918158568</v>
      </c>
      <c r="I108" s="43">
        <v>18.4517433599301</v>
      </c>
      <c r="J108" s="41">
        <v>148</v>
      </c>
      <c r="K108" s="38">
        <v>0</v>
      </c>
      <c r="L108" s="41">
        <v>99</v>
      </c>
      <c r="M108" s="41">
        <v>23</v>
      </c>
      <c r="N108" s="41">
        <v>6</v>
      </c>
      <c r="O108" s="41">
        <v>276</v>
      </c>
      <c r="P108" s="47">
        <v>1.22329710144928</v>
      </c>
      <c r="Q108" s="48">
        <v>0.352941176470588</v>
      </c>
      <c r="U108"/>
    </row>
    <row r="109" customHeight="1" spans="1:21">
      <c r="A109" s="73"/>
      <c r="B109" s="73"/>
      <c r="C109" s="40" t="s">
        <v>91</v>
      </c>
      <c r="D109" s="41">
        <v>302.35</v>
      </c>
      <c r="E109" s="41">
        <v>31454</v>
      </c>
      <c r="F109" s="41">
        <v>1695</v>
      </c>
      <c r="G109" s="42">
        <v>0.0538882177147581</v>
      </c>
      <c r="H109" s="43">
        <v>0.178377581120944</v>
      </c>
      <c r="I109" s="43">
        <v>9.61244992687735</v>
      </c>
      <c r="J109" s="41">
        <v>22</v>
      </c>
      <c r="K109" s="38">
        <v>0</v>
      </c>
      <c r="L109" s="41">
        <v>3</v>
      </c>
      <c r="M109" s="41">
        <v>3</v>
      </c>
      <c r="N109" s="41">
        <v>0</v>
      </c>
      <c r="O109" s="41">
        <v>28</v>
      </c>
      <c r="P109" s="47">
        <v>10.7982142857143</v>
      </c>
      <c r="Q109" s="48">
        <v>0.0165191740412979</v>
      </c>
      <c r="U109"/>
    </row>
    <row r="110" customHeight="1" spans="1:21">
      <c r="A110" s="73"/>
      <c r="B110" s="73"/>
      <c r="C110" s="40" t="s">
        <v>92</v>
      </c>
      <c r="D110" s="41">
        <v>87.84</v>
      </c>
      <c r="E110" s="41">
        <v>4304</v>
      </c>
      <c r="F110" s="41">
        <v>150</v>
      </c>
      <c r="G110" s="42">
        <v>0.0348513011152416</v>
      </c>
      <c r="H110" s="43">
        <v>0.5856</v>
      </c>
      <c r="I110" s="43">
        <v>20.4089219330855</v>
      </c>
      <c r="J110" s="41">
        <v>7</v>
      </c>
      <c r="K110" s="38">
        <v>0</v>
      </c>
      <c r="L110" s="41">
        <v>9</v>
      </c>
      <c r="M110" s="41">
        <v>12</v>
      </c>
      <c r="N110" s="41">
        <v>0</v>
      </c>
      <c r="O110" s="41">
        <v>28</v>
      </c>
      <c r="P110" s="47">
        <v>3.13714285714286</v>
      </c>
      <c r="Q110" s="48">
        <v>0.186666666666667</v>
      </c>
      <c r="U110"/>
    </row>
    <row r="111" customHeight="1" spans="1:21">
      <c r="A111" s="73"/>
      <c r="B111" s="73"/>
      <c r="C111" s="40" t="s">
        <v>93</v>
      </c>
      <c r="D111" s="41">
        <v>205.7</v>
      </c>
      <c r="E111" s="41">
        <v>13519</v>
      </c>
      <c r="F111" s="41">
        <v>721</v>
      </c>
      <c r="G111" s="42">
        <v>0.0533323470670908</v>
      </c>
      <c r="H111" s="43">
        <v>0.285298196948682</v>
      </c>
      <c r="I111" s="43">
        <v>15.2156224572823</v>
      </c>
      <c r="J111" s="41">
        <v>21</v>
      </c>
      <c r="K111" s="38">
        <v>2</v>
      </c>
      <c r="L111" s="41">
        <v>6</v>
      </c>
      <c r="M111" s="41">
        <v>9</v>
      </c>
      <c r="N111" s="41">
        <v>4</v>
      </c>
      <c r="O111" s="41">
        <v>42</v>
      </c>
      <c r="P111" s="47">
        <v>4.89761904761905</v>
      </c>
      <c r="Q111" s="48">
        <v>0.058252427184466</v>
      </c>
      <c r="U111"/>
    </row>
    <row r="112" customHeight="1" spans="1:21">
      <c r="A112" s="73"/>
      <c r="B112" s="73"/>
      <c r="C112" s="40" t="s">
        <v>94</v>
      </c>
      <c r="D112" s="41">
        <v>800.35</v>
      </c>
      <c r="E112" s="41">
        <v>93754</v>
      </c>
      <c r="F112" s="41">
        <v>5372</v>
      </c>
      <c r="G112" s="42">
        <v>0.0572988885807539</v>
      </c>
      <c r="H112" s="43">
        <v>0.148985480268057</v>
      </c>
      <c r="I112" s="43">
        <v>8.53670243402948</v>
      </c>
      <c r="J112" s="41">
        <v>241</v>
      </c>
      <c r="K112" s="38">
        <v>7</v>
      </c>
      <c r="L112" s="41">
        <v>153</v>
      </c>
      <c r="M112" s="41">
        <v>25</v>
      </c>
      <c r="N112" s="41">
        <v>10</v>
      </c>
      <c r="O112" s="41">
        <v>436</v>
      </c>
      <c r="P112" s="47">
        <v>1.83566513761468</v>
      </c>
      <c r="Q112" s="48">
        <v>0.0811615785554728</v>
      </c>
      <c r="U112"/>
    </row>
    <row r="113" customHeight="1" spans="1:21">
      <c r="A113" s="73"/>
      <c r="B113" s="73"/>
      <c r="C113" s="40" t="s">
        <v>95</v>
      </c>
      <c r="D113" s="41">
        <v>503.24</v>
      </c>
      <c r="E113" s="41">
        <v>26950</v>
      </c>
      <c r="F113" s="41">
        <v>2112</v>
      </c>
      <c r="G113" s="42">
        <v>0.0783673469387755</v>
      </c>
      <c r="H113" s="43">
        <v>0.238276515151515</v>
      </c>
      <c r="I113" s="43">
        <v>18.6730983302412</v>
      </c>
      <c r="J113" s="41">
        <v>123</v>
      </c>
      <c r="K113" s="38">
        <v>1</v>
      </c>
      <c r="L113" s="41">
        <v>19</v>
      </c>
      <c r="M113" s="41">
        <v>32</v>
      </c>
      <c r="N113" s="41">
        <v>0</v>
      </c>
      <c r="O113" s="41">
        <v>175</v>
      </c>
      <c r="P113" s="47">
        <v>2.87565714285714</v>
      </c>
      <c r="Q113" s="48">
        <v>0.0828598484848485</v>
      </c>
      <c r="U113"/>
    </row>
    <row r="114" customHeight="1" spans="1:21">
      <c r="A114" s="73"/>
      <c r="B114" s="73"/>
      <c r="C114" s="40" t="s">
        <v>96</v>
      </c>
      <c r="D114" s="41">
        <v>393.9</v>
      </c>
      <c r="E114" s="41">
        <v>14965</v>
      </c>
      <c r="F114" s="41">
        <v>757</v>
      </c>
      <c r="G114" s="42">
        <v>0.0505846976277982</v>
      </c>
      <c r="H114" s="43">
        <v>0.520343461030383</v>
      </c>
      <c r="I114" s="43">
        <v>26.3214166388239</v>
      </c>
      <c r="J114" s="41">
        <v>63</v>
      </c>
      <c r="K114" s="38">
        <v>0</v>
      </c>
      <c r="L114" s="41">
        <v>9</v>
      </c>
      <c r="M114" s="41">
        <v>9</v>
      </c>
      <c r="N114" s="41">
        <v>0</v>
      </c>
      <c r="O114" s="41">
        <v>81</v>
      </c>
      <c r="P114" s="47">
        <v>4.86296296296296</v>
      </c>
      <c r="Q114" s="48">
        <v>0.107001321003963</v>
      </c>
      <c r="U114"/>
    </row>
    <row r="115" customHeight="1" spans="1:21">
      <c r="A115" s="73"/>
      <c r="B115" s="73"/>
      <c r="C115" s="40" t="s">
        <v>97</v>
      </c>
      <c r="D115" s="41">
        <v>804.35</v>
      </c>
      <c r="E115" s="41">
        <v>55180</v>
      </c>
      <c r="F115" s="41">
        <v>6742</v>
      </c>
      <c r="G115" s="42">
        <v>0.122181949981878</v>
      </c>
      <c r="H115" s="43">
        <v>0.119304360723821</v>
      </c>
      <c r="I115" s="43">
        <v>14.5768394345777</v>
      </c>
      <c r="J115" s="41">
        <v>136</v>
      </c>
      <c r="K115" s="38">
        <v>2</v>
      </c>
      <c r="L115" s="41">
        <v>30</v>
      </c>
      <c r="M115" s="41">
        <v>31</v>
      </c>
      <c r="N115" s="41">
        <v>2</v>
      </c>
      <c r="O115" s="41">
        <v>201</v>
      </c>
      <c r="P115" s="47">
        <v>4.00174129353234</v>
      </c>
      <c r="Q115" s="48">
        <v>0.0298131118362504</v>
      </c>
      <c r="U115"/>
    </row>
    <row r="116" customHeight="1" spans="1:21">
      <c r="A116" s="73"/>
      <c r="B116" s="40" t="s">
        <v>98</v>
      </c>
      <c r="C116" s="73"/>
      <c r="D116" s="41">
        <v>8064</v>
      </c>
      <c r="E116" s="41">
        <v>555316</v>
      </c>
      <c r="F116" s="41">
        <v>33604</v>
      </c>
      <c r="G116" s="42">
        <v>0.0605132933320848</v>
      </c>
      <c r="H116" s="43">
        <v>0.239971431972384</v>
      </c>
      <c r="I116" s="43">
        <v>14.5214616542653</v>
      </c>
      <c r="J116" s="41">
        <v>1467</v>
      </c>
      <c r="K116" s="38">
        <v>13</v>
      </c>
      <c r="L116" s="41">
        <v>743</v>
      </c>
      <c r="M116" s="41">
        <v>337</v>
      </c>
      <c r="N116" s="41">
        <v>41</v>
      </c>
      <c r="O116" s="41">
        <v>2601</v>
      </c>
      <c r="P116" s="47">
        <v>3.10034602076125</v>
      </c>
      <c r="Q116" s="48">
        <v>0.0774014998214498</v>
      </c>
      <c r="U116"/>
    </row>
    <row r="117" customHeight="1" spans="1:21">
      <c r="A117" s="40" t="s">
        <v>106</v>
      </c>
      <c r="B117" s="73"/>
      <c r="C117" s="73"/>
      <c r="D117" s="41">
        <v>8064</v>
      </c>
      <c r="E117" s="41">
        <v>555316</v>
      </c>
      <c r="F117" s="41">
        <v>33604</v>
      </c>
      <c r="G117" s="42">
        <v>0.0605132933320848</v>
      </c>
      <c r="H117" s="43">
        <v>0.239971431972384</v>
      </c>
      <c r="I117" s="43">
        <v>14.5214616542653</v>
      </c>
      <c r="J117" s="41">
        <v>1467</v>
      </c>
      <c r="K117" s="38">
        <v>13</v>
      </c>
      <c r="L117" s="41">
        <v>743</v>
      </c>
      <c r="M117" s="41">
        <v>337</v>
      </c>
      <c r="N117" s="41">
        <v>41</v>
      </c>
      <c r="O117" s="41">
        <v>2601</v>
      </c>
      <c r="P117" s="47">
        <v>3.10034602076125</v>
      </c>
      <c r="Q117" s="48">
        <v>0.0774014998214498</v>
      </c>
      <c r="U117"/>
    </row>
    <row r="118" customHeight="1" spans="1:21">
      <c r="A118" s="40" t="s">
        <v>59</v>
      </c>
      <c r="B118" s="40" t="s">
        <v>69</v>
      </c>
      <c r="C118" s="40" t="s">
        <v>73</v>
      </c>
      <c r="D118" s="41">
        <v>0</v>
      </c>
      <c r="E118" s="41">
        <v>0</v>
      </c>
      <c r="F118" s="41">
        <v>0</v>
      </c>
      <c r="G118" s="42" t="e">
        <v>#DIV/0!</v>
      </c>
      <c r="H118" s="43" t="e">
        <v>#DIV/0!</v>
      </c>
      <c r="I118" s="43" t="e">
        <v>#DIV/0!</v>
      </c>
      <c r="J118" s="41">
        <v>0</v>
      </c>
      <c r="K118" s="38">
        <v>0</v>
      </c>
      <c r="L118" s="41">
        <v>0</v>
      </c>
      <c r="M118" s="41">
        <v>0</v>
      </c>
      <c r="N118" s="41">
        <v>0</v>
      </c>
      <c r="O118" s="41">
        <v>0</v>
      </c>
      <c r="P118" s="47" t="e">
        <v>#DIV/0!</v>
      </c>
      <c r="Q118" s="48" t="e">
        <v>#DIV/0!</v>
      </c>
      <c r="U118"/>
    </row>
    <row r="119" customHeight="1" spans="1:21">
      <c r="A119" s="73"/>
      <c r="B119" s="73"/>
      <c r="C119" s="40" t="s">
        <v>70</v>
      </c>
      <c r="D119" s="41">
        <v>105.88</v>
      </c>
      <c r="E119" s="41">
        <v>5917</v>
      </c>
      <c r="F119" s="41">
        <v>344</v>
      </c>
      <c r="G119" s="42">
        <v>0.0581375697143823</v>
      </c>
      <c r="H119" s="43">
        <v>0.307790697674419</v>
      </c>
      <c r="I119" s="43">
        <v>17.8942031434849</v>
      </c>
      <c r="J119" s="41">
        <v>48</v>
      </c>
      <c r="K119" s="38">
        <v>0</v>
      </c>
      <c r="L119" s="41">
        <v>32</v>
      </c>
      <c r="M119" s="41">
        <v>12</v>
      </c>
      <c r="N119" s="41">
        <v>1</v>
      </c>
      <c r="O119" s="41">
        <v>93</v>
      </c>
      <c r="P119" s="47">
        <v>1.13849462365591</v>
      </c>
      <c r="Q119" s="48">
        <v>0.270348837209302</v>
      </c>
      <c r="U119"/>
    </row>
    <row r="120" customHeight="1" spans="1:21">
      <c r="A120" s="73"/>
      <c r="B120" s="73"/>
      <c r="C120" s="40" t="s">
        <v>79</v>
      </c>
      <c r="D120" s="41">
        <v>94.03</v>
      </c>
      <c r="E120" s="41">
        <v>2453</v>
      </c>
      <c r="F120" s="41">
        <v>82</v>
      </c>
      <c r="G120" s="42">
        <v>0.0334284549531186</v>
      </c>
      <c r="H120" s="43">
        <v>1.14670731707317</v>
      </c>
      <c r="I120" s="43">
        <v>38.332653893192</v>
      </c>
      <c r="J120" s="41">
        <v>19</v>
      </c>
      <c r="K120" s="38">
        <v>0</v>
      </c>
      <c r="L120" s="41">
        <v>9</v>
      </c>
      <c r="M120" s="41">
        <v>1</v>
      </c>
      <c r="N120" s="41">
        <v>2</v>
      </c>
      <c r="O120" s="41">
        <v>31</v>
      </c>
      <c r="P120" s="47">
        <v>3.03322580645161</v>
      </c>
      <c r="Q120" s="48">
        <v>0.378048780487805</v>
      </c>
      <c r="U120"/>
    </row>
    <row r="121" customHeight="1" spans="1:21">
      <c r="A121" s="73"/>
      <c r="B121" s="73"/>
      <c r="C121" s="40" t="s">
        <v>80</v>
      </c>
      <c r="D121" s="41">
        <v>44.48</v>
      </c>
      <c r="E121" s="41">
        <v>1659</v>
      </c>
      <c r="F121" s="41">
        <v>73</v>
      </c>
      <c r="G121" s="42">
        <v>0.0440024110910187</v>
      </c>
      <c r="H121" s="43">
        <v>0.609315068493151</v>
      </c>
      <c r="I121" s="43">
        <v>26.8113321277878</v>
      </c>
      <c r="J121" s="41">
        <v>5</v>
      </c>
      <c r="K121" s="38">
        <v>0</v>
      </c>
      <c r="L121" s="41">
        <v>9</v>
      </c>
      <c r="M121" s="41">
        <v>3</v>
      </c>
      <c r="N121" s="41">
        <v>0</v>
      </c>
      <c r="O121" s="41">
        <v>17</v>
      </c>
      <c r="P121" s="47">
        <v>2.61647058823529</v>
      </c>
      <c r="Q121" s="48">
        <v>0.232876712328767</v>
      </c>
      <c r="U121"/>
    </row>
    <row r="122" customHeight="1" spans="1:21">
      <c r="A122" s="73"/>
      <c r="B122" s="73"/>
      <c r="C122" s="40" t="s">
        <v>83</v>
      </c>
      <c r="D122" s="41">
        <v>233.25</v>
      </c>
      <c r="E122" s="41">
        <v>10375</v>
      </c>
      <c r="F122" s="41">
        <v>356</v>
      </c>
      <c r="G122" s="42">
        <v>0.0343132530120482</v>
      </c>
      <c r="H122" s="43">
        <v>0.655196629213483</v>
      </c>
      <c r="I122" s="43">
        <v>22.4819277108434</v>
      </c>
      <c r="J122" s="41">
        <v>62</v>
      </c>
      <c r="K122" s="38">
        <v>0</v>
      </c>
      <c r="L122" s="41">
        <v>49</v>
      </c>
      <c r="M122" s="41">
        <v>2</v>
      </c>
      <c r="N122" s="41">
        <v>2</v>
      </c>
      <c r="O122" s="41">
        <v>115</v>
      </c>
      <c r="P122" s="47">
        <v>2.02826086956522</v>
      </c>
      <c r="Q122" s="48">
        <v>0.323033707865169</v>
      </c>
      <c r="U122"/>
    </row>
    <row r="123" customHeight="1" spans="1:21">
      <c r="A123" s="73"/>
      <c r="B123" s="73"/>
      <c r="C123" s="40" t="s">
        <v>85</v>
      </c>
      <c r="D123" s="41">
        <v>66.52</v>
      </c>
      <c r="E123" s="41">
        <v>2275</v>
      </c>
      <c r="F123" s="41">
        <v>75</v>
      </c>
      <c r="G123" s="42">
        <v>0.032967032967033</v>
      </c>
      <c r="H123" s="43">
        <v>0.886933333333333</v>
      </c>
      <c r="I123" s="43">
        <v>29.2395604395604</v>
      </c>
      <c r="J123" s="41">
        <v>19</v>
      </c>
      <c r="K123" s="38">
        <v>0</v>
      </c>
      <c r="L123" s="41">
        <v>7</v>
      </c>
      <c r="M123" s="41">
        <v>0</v>
      </c>
      <c r="N123" s="41">
        <v>0</v>
      </c>
      <c r="O123" s="41">
        <v>26</v>
      </c>
      <c r="P123" s="47">
        <v>2.55846153846154</v>
      </c>
      <c r="Q123" s="48">
        <v>0.346666666666667</v>
      </c>
      <c r="U123"/>
    </row>
    <row r="124" customHeight="1" spans="1:21">
      <c r="A124" s="73"/>
      <c r="B124" s="73"/>
      <c r="C124" s="40" t="s">
        <v>91</v>
      </c>
      <c r="D124" s="41">
        <v>121.66</v>
      </c>
      <c r="E124" s="41">
        <v>5224</v>
      </c>
      <c r="F124" s="41">
        <v>424</v>
      </c>
      <c r="G124" s="42">
        <v>0.0811638591117917</v>
      </c>
      <c r="H124" s="43">
        <v>0.286933962264151</v>
      </c>
      <c r="I124" s="43">
        <v>23.2886676875957</v>
      </c>
      <c r="J124" s="41">
        <v>63</v>
      </c>
      <c r="K124" s="38">
        <v>0</v>
      </c>
      <c r="L124" s="41">
        <v>14</v>
      </c>
      <c r="M124" s="41">
        <v>7</v>
      </c>
      <c r="N124" s="41">
        <v>2</v>
      </c>
      <c r="O124" s="41">
        <v>86</v>
      </c>
      <c r="P124" s="47">
        <v>1.4146511627907</v>
      </c>
      <c r="Q124" s="48">
        <v>0.202830188679245</v>
      </c>
      <c r="U124"/>
    </row>
    <row r="125" customHeight="1" spans="1:21">
      <c r="A125" s="73"/>
      <c r="B125" s="40" t="s">
        <v>71</v>
      </c>
      <c r="C125" s="73"/>
      <c r="D125" s="41">
        <v>665.82</v>
      </c>
      <c r="E125" s="41">
        <v>27903</v>
      </c>
      <c r="F125" s="41">
        <v>1354</v>
      </c>
      <c r="G125" s="42">
        <v>0.0485252481811992</v>
      </c>
      <c r="H125" s="43">
        <v>0.491742983751846</v>
      </c>
      <c r="I125" s="43">
        <v>23.8619503279217</v>
      </c>
      <c r="J125" s="41">
        <v>216</v>
      </c>
      <c r="K125" s="38">
        <v>0</v>
      </c>
      <c r="L125" s="41">
        <v>120</v>
      </c>
      <c r="M125" s="41">
        <v>25</v>
      </c>
      <c r="N125" s="41">
        <v>7</v>
      </c>
      <c r="O125" s="41">
        <v>368</v>
      </c>
      <c r="P125" s="47">
        <v>1.80929347826087</v>
      </c>
      <c r="Q125" s="48">
        <v>0.27178729689808</v>
      </c>
      <c r="U125"/>
    </row>
    <row r="126" customHeight="1" spans="1:21">
      <c r="A126" s="73"/>
      <c r="B126" s="40" t="s">
        <v>72</v>
      </c>
      <c r="C126" s="40" t="s">
        <v>73</v>
      </c>
      <c r="D126" s="41">
        <v>294.63</v>
      </c>
      <c r="E126" s="41">
        <v>18506</v>
      </c>
      <c r="F126" s="41">
        <v>1132</v>
      </c>
      <c r="G126" s="42">
        <v>0.0611693504809251</v>
      </c>
      <c r="H126" s="43">
        <v>0.260273851590106</v>
      </c>
      <c r="I126" s="43">
        <v>15.9207824489355</v>
      </c>
      <c r="J126" s="41">
        <v>48</v>
      </c>
      <c r="K126" s="38">
        <v>0</v>
      </c>
      <c r="L126" s="41">
        <v>7</v>
      </c>
      <c r="M126" s="41">
        <v>4</v>
      </c>
      <c r="N126" s="41">
        <v>0</v>
      </c>
      <c r="O126" s="41">
        <v>59</v>
      </c>
      <c r="P126" s="47">
        <v>4.99372881355932</v>
      </c>
      <c r="Q126" s="48">
        <v>0.0521201413427562</v>
      </c>
      <c r="U126"/>
    </row>
    <row r="127" customHeight="1" spans="1:21">
      <c r="A127" s="73"/>
      <c r="B127" s="73"/>
      <c r="C127" s="40" t="s">
        <v>74</v>
      </c>
      <c r="D127" s="41">
        <v>190.76</v>
      </c>
      <c r="E127" s="41">
        <v>9996</v>
      </c>
      <c r="F127" s="41">
        <v>560</v>
      </c>
      <c r="G127" s="42">
        <v>0.0560224089635854</v>
      </c>
      <c r="H127" s="43">
        <v>0.340642857142857</v>
      </c>
      <c r="I127" s="43">
        <v>19.0836334533814</v>
      </c>
      <c r="J127" s="41">
        <v>57</v>
      </c>
      <c r="K127" s="38">
        <v>0</v>
      </c>
      <c r="L127" s="41">
        <v>17</v>
      </c>
      <c r="M127" s="41">
        <v>2</v>
      </c>
      <c r="N127" s="41">
        <v>0</v>
      </c>
      <c r="O127" s="41">
        <v>76</v>
      </c>
      <c r="P127" s="47">
        <v>2.51</v>
      </c>
      <c r="Q127" s="48">
        <v>0.135714285714286</v>
      </c>
      <c r="U127"/>
    </row>
    <row r="128" customHeight="1" spans="1:21">
      <c r="A128" s="73"/>
      <c r="B128" s="73"/>
      <c r="C128" s="40" t="s">
        <v>75</v>
      </c>
      <c r="D128" s="41">
        <v>361.23</v>
      </c>
      <c r="E128" s="41">
        <v>16309</v>
      </c>
      <c r="F128" s="41">
        <v>727</v>
      </c>
      <c r="G128" s="42">
        <v>0.0445766141394322</v>
      </c>
      <c r="H128" s="43">
        <v>0.49687757909216</v>
      </c>
      <c r="I128" s="43">
        <v>22.1491201177264</v>
      </c>
      <c r="J128" s="41">
        <v>54</v>
      </c>
      <c r="K128" s="38">
        <v>1</v>
      </c>
      <c r="L128" s="41">
        <v>36</v>
      </c>
      <c r="M128" s="41">
        <v>17</v>
      </c>
      <c r="N128" s="41">
        <v>3</v>
      </c>
      <c r="O128" s="41">
        <v>111</v>
      </c>
      <c r="P128" s="47">
        <v>3.25432432432432</v>
      </c>
      <c r="Q128" s="48">
        <v>0.152682255845942</v>
      </c>
      <c r="U128"/>
    </row>
    <row r="129" customHeight="1" spans="1:21">
      <c r="A129" s="73"/>
      <c r="B129" s="73"/>
      <c r="C129" s="40" t="s">
        <v>70</v>
      </c>
      <c r="D129" s="41">
        <v>505.23</v>
      </c>
      <c r="E129" s="41">
        <v>39408</v>
      </c>
      <c r="F129" s="41">
        <v>2610</v>
      </c>
      <c r="G129" s="42">
        <v>0.0662302070645554</v>
      </c>
      <c r="H129" s="43">
        <v>0.193574712643678</v>
      </c>
      <c r="I129" s="43">
        <v>12.8204933008526</v>
      </c>
      <c r="J129" s="41">
        <v>87</v>
      </c>
      <c r="K129" s="38">
        <v>0</v>
      </c>
      <c r="L129" s="41">
        <v>39</v>
      </c>
      <c r="M129" s="41">
        <v>31</v>
      </c>
      <c r="N129" s="41">
        <v>3</v>
      </c>
      <c r="O129" s="41">
        <v>160</v>
      </c>
      <c r="P129" s="47">
        <v>3.1576875</v>
      </c>
      <c r="Q129" s="48">
        <v>0.0613026819923372</v>
      </c>
      <c r="U129"/>
    </row>
    <row r="130" customHeight="1" spans="1:21">
      <c r="A130" s="73"/>
      <c r="B130" s="73"/>
      <c r="C130" s="40" t="s">
        <v>76</v>
      </c>
      <c r="D130" s="41">
        <v>181.63</v>
      </c>
      <c r="E130" s="41">
        <v>10465</v>
      </c>
      <c r="F130" s="41">
        <v>325</v>
      </c>
      <c r="G130" s="42">
        <v>0.031055900621118</v>
      </c>
      <c r="H130" s="43">
        <v>0.558861538461538</v>
      </c>
      <c r="I130" s="43">
        <v>17.3559483994267</v>
      </c>
      <c r="J130" s="41">
        <v>18</v>
      </c>
      <c r="K130" s="38">
        <v>0</v>
      </c>
      <c r="L130" s="41">
        <v>23</v>
      </c>
      <c r="M130" s="41">
        <v>1</v>
      </c>
      <c r="N130" s="41">
        <v>1</v>
      </c>
      <c r="O130" s="41">
        <v>43</v>
      </c>
      <c r="P130" s="47">
        <v>4.22395348837209</v>
      </c>
      <c r="Q130" s="48">
        <v>0.132307692307692</v>
      </c>
      <c r="U130"/>
    </row>
    <row r="131" customHeight="1" spans="1:21">
      <c r="A131" s="73"/>
      <c r="B131" s="73"/>
      <c r="C131" s="40" t="s">
        <v>77</v>
      </c>
      <c r="D131" s="41">
        <v>49.71</v>
      </c>
      <c r="E131" s="41">
        <v>1645</v>
      </c>
      <c r="F131" s="41">
        <v>91</v>
      </c>
      <c r="G131" s="42">
        <v>0.0553191489361702</v>
      </c>
      <c r="H131" s="43">
        <v>0.546263736263736</v>
      </c>
      <c r="I131" s="43">
        <v>30.2188449848024</v>
      </c>
      <c r="J131" s="41">
        <v>8</v>
      </c>
      <c r="K131" s="38">
        <v>0</v>
      </c>
      <c r="L131" s="41">
        <v>7</v>
      </c>
      <c r="M131" s="41">
        <v>2</v>
      </c>
      <c r="N131" s="41">
        <v>0</v>
      </c>
      <c r="O131" s="41">
        <v>17</v>
      </c>
      <c r="P131" s="47">
        <v>2.92411764705882</v>
      </c>
      <c r="Q131" s="48">
        <v>0.186813186813187</v>
      </c>
      <c r="U131"/>
    </row>
    <row r="132" customHeight="1" spans="1:21">
      <c r="A132" s="73"/>
      <c r="B132" s="73"/>
      <c r="C132" s="40" t="s">
        <v>78</v>
      </c>
      <c r="D132" s="41">
        <v>809.76</v>
      </c>
      <c r="E132" s="41">
        <v>66476</v>
      </c>
      <c r="F132" s="41">
        <v>4697</v>
      </c>
      <c r="G132" s="42">
        <v>0.0706570792466454</v>
      </c>
      <c r="H132" s="43">
        <v>0.172399403874814</v>
      </c>
      <c r="I132" s="43">
        <v>12.1812383416571</v>
      </c>
      <c r="J132" s="41">
        <v>71</v>
      </c>
      <c r="K132" s="38">
        <v>0</v>
      </c>
      <c r="L132" s="41">
        <v>82</v>
      </c>
      <c r="M132" s="41">
        <v>35</v>
      </c>
      <c r="N132" s="41">
        <v>7</v>
      </c>
      <c r="O132" s="41">
        <v>195</v>
      </c>
      <c r="P132" s="47">
        <v>4.15261538461539</v>
      </c>
      <c r="Q132" s="48">
        <v>0.0415158611879923</v>
      </c>
      <c r="U132"/>
    </row>
    <row r="133" customHeight="1" spans="1:21">
      <c r="A133" s="73"/>
      <c r="B133" s="73"/>
      <c r="C133" s="40" t="s">
        <v>79</v>
      </c>
      <c r="D133" s="41">
        <v>56.4</v>
      </c>
      <c r="E133" s="41">
        <v>2954</v>
      </c>
      <c r="F133" s="41">
        <v>86</v>
      </c>
      <c r="G133" s="42">
        <v>0.029113067027759</v>
      </c>
      <c r="H133" s="43">
        <v>0.655813953488372</v>
      </c>
      <c r="I133" s="43">
        <v>19.0927555856466</v>
      </c>
      <c r="J133" s="41">
        <v>5</v>
      </c>
      <c r="K133" s="38">
        <v>1</v>
      </c>
      <c r="L133" s="41">
        <v>5</v>
      </c>
      <c r="M133" s="41">
        <v>0</v>
      </c>
      <c r="N133" s="41">
        <v>0</v>
      </c>
      <c r="O133" s="41">
        <v>11</v>
      </c>
      <c r="P133" s="47">
        <v>5.12727272727273</v>
      </c>
      <c r="Q133" s="48">
        <v>0.127906976744186</v>
      </c>
      <c r="U133"/>
    </row>
    <row r="134" customHeight="1" spans="1:21">
      <c r="A134" s="73"/>
      <c r="B134" s="73"/>
      <c r="C134" s="40" t="s">
        <v>80</v>
      </c>
      <c r="D134" s="41">
        <v>183.18</v>
      </c>
      <c r="E134" s="41">
        <v>10974</v>
      </c>
      <c r="F134" s="41">
        <v>380</v>
      </c>
      <c r="G134" s="42">
        <v>0.0346273008930199</v>
      </c>
      <c r="H134" s="43">
        <v>0.482052631578947</v>
      </c>
      <c r="I134" s="43">
        <v>16.6921815199563</v>
      </c>
      <c r="J134" s="41">
        <v>23</v>
      </c>
      <c r="K134" s="38">
        <v>0</v>
      </c>
      <c r="L134" s="41">
        <v>23</v>
      </c>
      <c r="M134" s="41">
        <v>9</v>
      </c>
      <c r="N134" s="41">
        <v>2</v>
      </c>
      <c r="O134" s="41">
        <v>57</v>
      </c>
      <c r="P134" s="47">
        <v>3.21368421052632</v>
      </c>
      <c r="Q134" s="48">
        <v>0.15</v>
      </c>
      <c r="U134"/>
    </row>
    <row r="135" customHeight="1" spans="1:21">
      <c r="A135" s="73"/>
      <c r="B135" s="73"/>
      <c r="C135" s="40" t="s">
        <v>81</v>
      </c>
      <c r="D135" s="41">
        <v>171.54</v>
      </c>
      <c r="E135" s="41">
        <v>9417</v>
      </c>
      <c r="F135" s="41">
        <v>344</v>
      </c>
      <c r="G135" s="42">
        <v>0.0365296803652968</v>
      </c>
      <c r="H135" s="43">
        <v>0.498662790697674</v>
      </c>
      <c r="I135" s="43">
        <v>18.2159923542529</v>
      </c>
      <c r="J135" s="41">
        <v>32</v>
      </c>
      <c r="K135" s="38">
        <v>0</v>
      </c>
      <c r="L135" s="41">
        <v>22</v>
      </c>
      <c r="M135" s="41">
        <v>5</v>
      </c>
      <c r="N135" s="41">
        <v>1</v>
      </c>
      <c r="O135" s="41">
        <v>60</v>
      </c>
      <c r="P135" s="47">
        <v>2.859</v>
      </c>
      <c r="Q135" s="48">
        <v>0.174418604651163</v>
      </c>
      <c r="U135"/>
    </row>
    <row r="136" customHeight="1" spans="1:21">
      <c r="A136" s="73"/>
      <c r="B136" s="73"/>
      <c r="C136" s="40" t="s">
        <v>82</v>
      </c>
      <c r="D136" s="41">
        <v>499.32</v>
      </c>
      <c r="E136" s="41">
        <v>19017</v>
      </c>
      <c r="F136" s="41">
        <v>902</v>
      </c>
      <c r="G136" s="42">
        <v>0.047431245727507</v>
      </c>
      <c r="H136" s="43">
        <v>0.553569844789357</v>
      </c>
      <c r="I136" s="43">
        <v>26.2565073355419</v>
      </c>
      <c r="J136" s="41">
        <v>83</v>
      </c>
      <c r="K136" s="38">
        <v>0</v>
      </c>
      <c r="L136" s="41">
        <v>45</v>
      </c>
      <c r="M136" s="41">
        <v>23</v>
      </c>
      <c r="N136" s="41">
        <v>0</v>
      </c>
      <c r="O136" s="41">
        <v>151</v>
      </c>
      <c r="P136" s="47">
        <v>3.30675496688742</v>
      </c>
      <c r="Q136" s="48">
        <v>0.167405764966741</v>
      </c>
      <c r="U136"/>
    </row>
    <row r="137" customHeight="1" spans="1:21">
      <c r="A137" s="73"/>
      <c r="B137" s="73"/>
      <c r="C137" s="40" t="s">
        <v>83</v>
      </c>
      <c r="D137" s="41">
        <v>164.14</v>
      </c>
      <c r="E137" s="41">
        <v>10909</v>
      </c>
      <c r="F137" s="41">
        <v>267</v>
      </c>
      <c r="G137" s="42">
        <v>0.024475203960033</v>
      </c>
      <c r="H137" s="43">
        <v>0.614756554307116</v>
      </c>
      <c r="I137" s="43">
        <v>15.0462920524338</v>
      </c>
      <c r="J137" s="41">
        <v>32</v>
      </c>
      <c r="K137" s="38">
        <v>1</v>
      </c>
      <c r="L137" s="41">
        <v>35</v>
      </c>
      <c r="M137" s="41">
        <v>1</v>
      </c>
      <c r="N137" s="41">
        <v>1</v>
      </c>
      <c r="O137" s="41">
        <v>70</v>
      </c>
      <c r="P137" s="47">
        <v>2.34485714285714</v>
      </c>
      <c r="Q137" s="48">
        <v>0.262172284644195</v>
      </c>
      <c r="U137"/>
    </row>
    <row r="138" customHeight="1" spans="1:21">
      <c r="A138" s="73"/>
      <c r="B138" s="73"/>
      <c r="C138" s="40" t="s">
        <v>85</v>
      </c>
      <c r="D138" s="41">
        <v>6.58</v>
      </c>
      <c r="E138" s="41">
        <v>593</v>
      </c>
      <c r="F138" s="41">
        <v>12</v>
      </c>
      <c r="G138" s="42">
        <v>0.0202360876897133</v>
      </c>
      <c r="H138" s="43">
        <v>0.548333333333333</v>
      </c>
      <c r="I138" s="43">
        <v>11.0961214165261</v>
      </c>
      <c r="J138" s="41">
        <v>1</v>
      </c>
      <c r="K138" s="38">
        <v>0</v>
      </c>
      <c r="L138" s="41">
        <v>1</v>
      </c>
      <c r="M138" s="41">
        <v>0</v>
      </c>
      <c r="N138" s="41">
        <v>0</v>
      </c>
      <c r="O138" s="41">
        <v>2</v>
      </c>
      <c r="P138" s="47">
        <v>3.29</v>
      </c>
      <c r="Q138" s="48">
        <v>0.166666666666667</v>
      </c>
      <c r="U138"/>
    </row>
    <row r="139" customHeight="1" spans="1:21">
      <c r="A139" s="73"/>
      <c r="B139" s="73"/>
      <c r="C139" s="40" t="s">
        <v>86</v>
      </c>
      <c r="D139" s="41">
        <v>279.64</v>
      </c>
      <c r="E139" s="41">
        <v>17157</v>
      </c>
      <c r="F139" s="41">
        <v>701</v>
      </c>
      <c r="G139" s="42">
        <v>0.0408579588506149</v>
      </c>
      <c r="H139" s="43">
        <v>0.398915834522111</v>
      </c>
      <c r="I139" s="43">
        <v>16.2988867517631</v>
      </c>
      <c r="J139" s="41">
        <v>26</v>
      </c>
      <c r="K139" s="38">
        <v>0</v>
      </c>
      <c r="L139" s="41">
        <v>15</v>
      </c>
      <c r="M139" s="41">
        <v>9</v>
      </c>
      <c r="N139" s="41">
        <v>0</v>
      </c>
      <c r="O139" s="41">
        <v>50</v>
      </c>
      <c r="P139" s="47">
        <v>5.5928</v>
      </c>
      <c r="Q139" s="48">
        <v>0.0713266761768902</v>
      </c>
      <c r="U139"/>
    </row>
    <row r="140" customHeight="1" spans="1:21">
      <c r="A140" s="73"/>
      <c r="B140" s="73"/>
      <c r="C140" s="40" t="s">
        <v>87</v>
      </c>
      <c r="D140" s="41">
        <v>398.2</v>
      </c>
      <c r="E140" s="41">
        <v>23135</v>
      </c>
      <c r="F140" s="41">
        <v>1289</v>
      </c>
      <c r="G140" s="42">
        <v>0.055716446941863</v>
      </c>
      <c r="H140" s="43">
        <v>0.308921644685803</v>
      </c>
      <c r="I140" s="43">
        <v>17.2120164253296</v>
      </c>
      <c r="J140" s="41">
        <v>58</v>
      </c>
      <c r="K140" s="38">
        <v>1</v>
      </c>
      <c r="L140" s="41">
        <v>42</v>
      </c>
      <c r="M140" s="41">
        <v>24</v>
      </c>
      <c r="N140" s="41">
        <v>4</v>
      </c>
      <c r="O140" s="41">
        <v>129</v>
      </c>
      <c r="P140" s="47">
        <v>3.08682170542636</v>
      </c>
      <c r="Q140" s="48">
        <v>0.100077579519007</v>
      </c>
      <c r="U140"/>
    </row>
    <row r="141" customHeight="1" spans="1:21">
      <c r="A141" s="73"/>
      <c r="B141" s="73"/>
      <c r="C141" s="40" t="s">
        <v>89</v>
      </c>
      <c r="D141" s="41">
        <v>171.75</v>
      </c>
      <c r="E141" s="41">
        <v>11258</v>
      </c>
      <c r="F141" s="41">
        <v>344</v>
      </c>
      <c r="G141" s="42">
        <v>0.0305560490317996</v>
      </c>
      <c r="H141" s="43">
        <v>0.499273255813954</v>
      </c>
      <c r="I141" s="43">
        <v>15.2558180849174</v>
      </c>
      <c r="J141" s="41">
        <v>23</v>
      </c>
      <c r="K141" s="38">
        <v>0</v>
      </c>
      <c r="L141" s="41">
        <v>28</v>
      </c>
      <c r="M141" s="41">
        <v>0</v>
      </c>
      <c r="N141" s="41">
        <v>2</v>
      </c>
      <c r="O141" s="41">
        <v>53</v>
      </c>
      <c r="P141" s="47">
        <v>3.24056603773585</v>
      </c>
      <c r="Q141" s="48">
        <v>0.15406976744186</v>
      </c>
      <c r="U141"/>
    </row>
    <row r="142" customHeight="1" spans="1:21">
      <c r="A142" s="73"/>
      <c r="B142" s="73"/>
      <c r="C142" s="40" t="s">
        <v>90</v>
      </c>
      <c r="D142" s="41">
        <v>388.62</v>
      </c>
      <c r="E142" s="41">
        <v>19605</v>
      </c>
      <c r="F142" s="41">
        <v>781</v>
      </c>
      <c r="G142" s="42">
        <v>0.0398367763325682</v>
      </c>
      <c r="H142" s="43">
        <v>0.497592829705506</v>
      </c>
      <c r="I142" s="43">
        <v>19.8224942616679</v>
      </c>
      <c r="J142" s="41">
        <v>118</v>
      </c>
      <c r="K142" s="38">
        <v>0</v>
      </c>
      <c r="L142" s="41">
        <v>126</v>
      </c>
      <c r="M142" s="41">
        <v>29</v>
      </c>
      <c r="N142" s="41">
        <v>2</v>
      </c>
      <c r="O142" s="41">
        <v>275</v>
      </c>
      <c r="P142" s="47">
        <v>1.41316363636364</v>
      </c>
      <c r="Q142" s="48">
        <v>0.352112676056338</v>
      </c>
      <c r="U142"/>
    </row>
    <row r="143" customHeight="1" spans="1:21">
      <c r="A143" s="73"/>
      <c r="B143" s="73"/>
      <c r="C143" s="40" t="s">
        <v>91</v>
      </c>
      <c r="D143" s="41">
        <v>305.33</v>
      </c>
      <c r="E143" s="41">
        <v>37723</v>
      </c>
      <c r="F143" s="41">
        <v>2285</v>
      </c>
      <c r="G143" s="42">
        <v>0.0605731251491133</v>
      </c>
      <c r="H143" s="43">
        <v>0.13362363238512</v>
      </c>
      <c r="I143" s="43">
        <v>8.094001007343</v>
      </c>
      <c r="J143" s="41">
        <v>27</v>
      </c>
      <c r="K143" s="38">
        <v>0</v>
      </c>
      <c r="L143" s="41">
        <v>5</v>
      </c>
      <c r="M143" s="41">
        <v>9</v>
      </c>
      <c r="N143" s="41">
        <v>0</v>
      </c>
      <c r="O143" s="41">
        <v>41</v>
      </c>
      <c r="P143" s="47">
        <v>7.44707317073171</v>
      </c>
      <c r="Q143" s="48">
        <v>0.0179431072210066</v>
      </c>
      <c r="U143"/>
    </row>
    <row r="144" customHeight="1" spans="1:21">
      <c r="A144" s="73"/>
      <c r="B144" s="73"/>
      <c r="C144" s="40" t="s">
        <v>92</v>
      </c>
      <c r="D144" s="41">
        <v>64.68</v>
      </c>
      <c r="E144" s="41">
        <v>4045</v>
      </c>
      <c r="F144" s="41">
        <v>121</v>
      </c>
      <c r="G144" s="42">
        <v>0.0299134734239802</v>
      </c>
      <c r="H144" s="43">
        <v>0.534545454545455</v>
      </c>
      <c r="I144" s="43">
        <v>15.9901112484549</v>
      </c>
      <c r="J144" s="41">
        <v>5</v>
      </c>
      <c r="K144" s="38">
        <v>0</v>
      </c>
      <c r="L144" s="41">
        <v>5</v>
      </c>
      <c r="M144" s="41">
        <v>6</v>
      </c>
      <c r="N144" s="41">
        <v>0</v>
      </c>
      <c r="O144" s="41">
        <v>16</v>
      </c>
      <c r="P144" s="47">
        <v>4.0425</v>
      </c>
      <c r="Q144" s="48">
        <v>0.132231404958678</v>
      </c>
      <c r="U144"/>
    </row>
    <row r="145" customHeight="1" spans="1:21">
      <c r="A145" s="73"/>
      <c r="B145" s="73"/>
      <c r="C145" s="40" t="s">
        <v>93</v>
      </c>
      <c r="D145" s="41">
        <v>155.84</v>
      </c>
      <c r="E145" s="41">
        <v>9365</v>
      </c>
      <c r="F145" s="41">
        <v>494</v>
      </c>
      <c r="G145" s="42">
        <v>0.0527495995728777</v>
      </c>
      <c r="H145" s="43">
        <v>0.315465587044534</v>
      </c>
      <c r="I145" s="43">
        <v>16.640683395622</v>
      </c>
      <c r="J145" s="41">
        <v>20</v>
      </c>
      <c r="K145" s="38">
        <v>1</v>
      </c>
      <c r="L145" s="41">
        <v>1</v>
      </c>
      <c r="M145" s="41">
        <v>4</v>
      </c>
      <c r="N145" s="41">
        <v>2</v>
      </c>
      <c r="O145" s="41">
        <v>28</v>
      </c>
      <c r="P145" s="47">
        <v>5.56571428571429</v>
      </c>
      <c r="Q145" s="48">
        <v>0.0566801619433198</v>
      </c>
      <c r="U145"/>
    </row>
    <row r="146" customHeight="1" spans="1:21">
      <c r="A146" s="73"/>
      <c r="B146" s="73"/>
      <c r="C146" s="40" t="s">
        <v>94</v>
      </c>
      <c r="D146" s="41">
        <v>804.4</v>
      </c>
      <c r="E146" s="41">
        <v>93583</v>
      </c>
      <c r="F146" s="41">
        <v>5360</v>
      </c>
      <c r="G146" s="42">
        <v>0.0572753598409968</v>
      </c>
      <c r="H146" s="43">
        <v>0.150074626865672</v>
      </c>
      <c r="I146" s="43">
        <v>8.59557825673466</v>
      </c>
      <c r="J146" s="41">
        <v>185</v>
      </c>
      <c r="K146" s="38">
        <v>2</v>
      </c>
      <c r="L146" s="41">
        <v>119</v>
      </c>
      <c r="M146" s="41">
        <v>23</v>
      </c>
      <c r="N146" s="41">
        <v>17</v>
      </c>
      <c r="O146" s="41">
        <v>346</v>
      </c>
      <c r="P146" s="47">
        <v>2.32485549132948</v>
      </c>
      <c r="Q146" s="48">
        <v>0.0645522388059702</v>
      </c>
      <c r="U146"/>
    </row>
    <row r="147" customHeight="1" spans="1:21">
      <c r="A147" s="73"/>
      <c r="B147" s="73"/>
      <c r="C147" s="40" t="s">
        <v>95</v>
      </c>
      <c r="D147" s="41">
        <v>507.21</v>
      </c>
      <c r="E147" s="41">
        <v>24411</v>
      </c>
      <c r="F147" s="41">
        <v>1800</v>
      </c>
      <c r="G147" s="42">
        <v>0.0737372496005899</v>
      </c>
      <c r="H147" s="43">
        <v>0.281783333333333</v>
      </c>
      <c r="I147" s="43">
        <v>20.7779279832862</v>
      </c>
      <c r="J147" s="41">
        <v>109</v>
      </c>
      <c r="K147" s="38">
        <v>1</v>
      </c>
      <c r="L147" s="41">
        <v>19</v>
      </c>
      <c r="M147" s="41">
        <v>16</v>
      </c>
      <c r="N147" s="41">
        <v>1</v>
      </c>
      <c r="O147" s="41">
        <v>146</v>
      </c>
      <c r="P147" s="47">
        <v>3.47404109589041</v>
      </c>
      <c r="Q147" s="48">
        <v>0.0811111111111111</v>
      </c>
      <c r="U147"/>
    </row>
    <row r="148" customHeight="1" spans="1:21">
      <c r="A148" s="73"/>
      <c r="B148" s="73"/>
      <c r="C148" s="40" t="s">
        <v>96</v>
      </c>
      <c r="D148" s="41">
        <v>78.06</v>
      </c>
      <c r="E148" s="41">
        <v>3605</v>
      </c>
      <c r="F148" s="41">
        <v>116</v>
      </c>
      <c r="G148" s="42">
        <v>0.0321775312066574</v>
      </c>
      <c r="H148" s="43">
        <v>0.672931034482759</v>
      </c>
      <c r="I148" s="43">
        <v>21.6532593619972</v>
      </c>
      <c r="J148" s="41">
        <v>14</v>
      </c>
      <c r="K148" s="38">
        <v>0</v>
      </c>
      <c r="L148" s="41">
        <v>2</v>
      </c>
      <c r="M148" s="41">
        <v>1</v>
      </c>
      <c r="N148" s="41">
        <v>0</v>
      </c>
      <c r="O148" s="41">
        <v>17</v>
      </c>
      <c r="P148" s="47">
        <v>4.59176470588235</v>
      </c>
      <c r="Q148" s="48">
        <v>0.146551724137931</v>
      </c>
      <c r="U148"/>
    </row>
    <row r="149" customHeight="1" spans="1:21">
      <c r="A149" s="73"/>
      <c r="B149" s="73"/>
      <c r="C149" s="40" t="s">
        <v>97</v>
      </c>
      <c r="D149" s="41">
        <v>807.55</v>
      </c>
      <c r="E149" s="41">
        <v>39752</v>
      </c>
      <c r="F149" s="41">
        <v>5105</v>
      </c>
      <c r="G149" s="42">
        <v>0.128421211511371</v>
      </c>
      <c r="H149" s="43">
        <v>0.15818805093046</v>
      </c>
      <c r="I149" s="43">
        <v>20.3147011471121</v>
      </c>
      <c r="J149" s="41">
        <v>102</v>
      </c>
      <c r="K149" s="38">
        <v>0</v>
      </c>
      <c r="L149" s="41">
        <v>24</v>
      </c>
      <c r="M149" s="41">
        <v>13</v>
      </c>
      <c r="N149" s="41">
        <v>3</v>
      </c>
      <c r="O149" s="41">
        <v>142</v>
      </c>
      <c r="P149" s="47">
        <v>5.68697183098592</v>
      </c>
      <c r="Q149" s="48">
        <v>0.0278158667972576</v>
      </c>
      <c r="U149"/>
    </row>
    <row r="150" customHeight="1" spans="1:21">
      <c r="A150" s="73"/>
      <c r="B150" s="40" t="s">
        <v>98</v>
      </c>
      <c r="C150" s="73"/>
      <c r="D150" s="41">
        <v>7435.39</v>
      </c>
      <c r="E150" s="41">
        <v>500308</v>
      </c>
      <c r="F150" s="41">
        <v>30529</v>
      </c>
      <c r="G150" s="42">
        <v>0.0610204114265612</v>
      </c>
      <c r="H150" s="43">
        <v>0.24355170493629</v>
      </c>
      <c r="I150" s="43">
        <v>14.8616252388529</v>
      </c>
      <c r="J150" s="41">
        <v>1206</v>
      </c>
      <c r="K150" s="38">
        <v>8</v>
      </c>
      <c r="L150" s="41">
        <v>728</v>
      </c>
      <c r="M150" s="41">
        <v>264</v>
      </c>
      <c r="N150" s="41">
        <v>49</v>
      </c>
      <c r="O150" s="41">
        <v>2255</v>
      </c>
      <c r="P150" s="47">
        <v>3.29729046563193</v>
      </c>
      <c r="Q150" s="48">
        <v>0.0738641947001212</v>
      </c>
      <c r="U150"/>
    </row>
    <row r="151" customHeight="1" spans="1:21">
      <c r="A151" s="40" t="s">
        <v>107</v>
      </c>
      <c r="B151" s="73"/>
      <c r="C151" s="73"/>
      <c r="D151" s="41">
        <v>8101.21</v>
      </c>
      <c r="E151" s="41">
        <v>528211</v>
      </c>
      <c r="F151" s="41">
        <v>31883</v>
      </c>
      <c r="G151" s="42">
        <v>0.0603603484213695</v>
      </c>
      <c r="H151" s="43">
        <v>0.254091835774551</v>
      </c>
      <c r="I151" s="43">
        <v>15.3370717383773</v>
      </c>
      <c r="J151" s="41">
        <v>1422</v>
      </c>
      <c r="K151" s="38">
        <v>8</v>
      </c>
      <c r="L151" s="41">
        <v>848</v>
      </c>
      <c r="M151" s="41">
        <v>289</v>
      </c>
      <c r="N151" s="41">
        <v>56</v>
      </c>
      <c r="O151" s="41">
        <v>2623</v>
      </c>
      <c r="P151" s="47">
        <v>3.08852840259245</v>
      </c>
      <c r="Q151" s="48">
        <v>0.082269548035003</v>
      </c>
      <c r="U151"/>
    </row>
    <row r="152" customHeight="1" spans="1:21">
      <c r="A152" s="40" t="s">
        <v>58</v>
      </c>
      <c r="B152" s="40" t="s">
        <v>69</v>
      </c>
      <c r="C152" s="40" t="s">
        <v>73</v>
      </c>
      <c r="D152" s="41">
        <v>160.93</v>
      </c>
      <c r="E152" s="41">
        <v>4708</v>
      </c>
      <c r="F152" s="41">
        <v>165</v>
      </c>
      <c r="G152" s="42">
        <v>0.0350467289719626</v>
      </c>
      <c r="H152" s="43">
        <v>0.975333333333333</v>
      </c>
      <c r="I152" s="43">
        <v>34.1822429906542</v>
      </c>
      <c r="J152" s="41">
        <v>31</v>
      </c>
      <c r="K152" s="38">
        <v>0</v>
      </c>
      <c r="L152" s="41">
        <v>8</v>
      </c>
      <c r="M152" s="41">
        <v>8</v>
      </c>
      <c r="N152" s="41">
        <v>0</v>
      </c>
      <c r="O152" s="41">
        <v>47</v>
      </c>
      <c r="P152" s="47">
        <v>3.42404255319149</v>
      </c>
      <c r="Q152" s="48">
        <v>0.284848484848485</v>
      </c>
      <c r="U152"/>
    </row>
    <row r="153" customHeight="1" spans="1:21">
      <c r="A153" s="73"/>
      <c r="B153" s="73"/>
      <c r="C153" s="40" t="s">
        <v>108</v>
      </c>
      <c r="D153" s="41">
        <v>0</v>
      </c>
      <c r="E153" s="41">
        <v>0</v>
      </c>
      <c r="F153" s="41">
        <v>0</v>
      </c>
      <c r="G153" s="42" t="e">
        <v>#DIV/0!</v>
      </c>
      <c r="H153" s="43" t="e">
        <v>#DIV/0!</v>
      </c>
      <c r="I153" s="43" t="e">
        <v>#DIV/0!</v>
      </c>
      <c r="J153" s="41">
        <v>0</v>
      </c>
      <c r="K153" s="38">
        <v>0</v>
      </c>
      <c r="L153" s="41">
        <v>0</v>
      </c>
      <c r="M153" s="41">
        <v>0</v>
      </c>
      <c r="N153" s="41">
        <v>0</v>
      </c>
      <c r="O153" s="41">
        <v>0</v>
      </c>
      <c r="P153" s="47" t="e">
        <v>#DIV/0!</v>
      </c>
      <c r="Q153" s="48" t="e">
        <v>#DIV/0!</v>
      </c>
      <c r="U153"/>
    </row>
    <row r="154" customHeight="1" spans="1:21">
      <c r="A154" s="73"/>
      <c r="B154" s="73"/>
      <c r="C154" s="40" t="s">
        <v>70</v>
      </c>
      <c r="D154" s="41">
        <v>504.87</v>
      </c>
      <c r="E154" s="41">
        <v>19811</v>
      </c>
      <c r="F154" s="41">
        <v>1249</v>
      </c>
      <c r="G154" s="42">
        <v>0.0630457826460048</v>
      </c>
      <c r="H154" s="43">
        <v>0.4042193755004</v>
      </c>
      <c r="I154" s="43">
        <v>25.484326889102</v>
      </c>
      <c r="J154" s="41">
        <v>239</v>
      </c>
      <c r="K154" s="38">
        <v>0</v>
      </c>
      <c r="L154" s="41">
        <v>106</v>
      </c>
      <c r="M154" s="41">
        <v>49</v>
      </c>
      <c r="N154" s="41">
        <v>5</v>
      </c>
      <c r="O154" s="41">
        <v>399</v>
      </c>
      <c r="P154" s="47">
        <v>1.26533834586466</v>
      </c>
      <c r="Q154" s="48">
        <v>0.319455564451561</v>
      </c>
      <c r="U154"/>
    </row>
    <row r="155" customHeight="1" spans="1:21">
      <c r="A155" s="73"/>
      <c r="B155" s="73"/>
      <c r="C155" s="40" t="s">
        <v>79</v>
      </c>
      <c r="D155" s="41">
        <v>366.52</v>
      </c>
      <c r="E155" s="41">
        <v>12822</v>
      </c>
      <c r="F155" s="41">
        <v>328</v>
      </c>
      <c r="G155" s="42">
        <v>0.0255810326002184</v>
      </c>
      <c r="H155" s="43">
        <v>1.11743902439024</v>
      </c>
      <c r="I155" s="43">
        <v>28.585244111683</v>
      </c>
      <c r="J155" s="41">
        <v>61</v>
      </c>
      <c r="K155" s="38">
        <v>0</v>
      </c>
      <c r="L155" s="41">
        <v>50</v>
      </c>
      <c r="M155" s="41">
        <v>2</v>
      </c>
      <c r="N155" s="41">
        <v>1</v>
      </c>
      <c r="O155" s="41">
        <v>114</v>
      </c>
      <c r="P155" s="47">
        <v>3.21508771929825</v>
      </c>
      <c r="Q155" s="48">
        <v>0.347560975609756</v>
      </c>
      <c r="U155"/>
    </row>
    <row r="156" customHeight="1" spans="1:21">
      <c r="A156" s="73"/>
      <c r="B156" s="73"/>
      <c r="C156" s="40" t="s">
        <v>80</v>
      </c>
      <c r="D156" s="41">
        <v>203.64</v>
      </c>
      <c r="E156" s="41">
        <v>6170</v>
      </c>
      <c r="F156" s="41">
        <v>244</v>
      </c>
      <c r="G156" s="42">
        <v>0.0395461912479741</v>
      </c>
      <c r="H156" s="43">
        <v>0.834590163934426</v>
      </c>
      <c r="I156" s="43">
        <v>33.0048622366288</v>
      </c>
      <c r="J156" s="41">
        <v>35</v>
      </c>
      <c r="K156" s="38">
        <v>0</v>
      </c>
      <c r="L156" s="41">
        <v>32</v>
      </c>
      <c r="M156" s="41">
        <v>9</v>
      </c>
      <c r="N156" s="41">
        <v>2</v>
      </c>
      <c r="O156" s="41">
        <v>78</v>
      </c>
      <c r="P156" s="47">
        <v>2.61076923076923</v>
      </c>
      <c r="Q156" s="48">
        <v>0.319672131147541</v>
      </c>
      <c r="U156"/>
    </row>
    <row r="157" customHeight="1" spans="1:21">
      <c r="A157" s="73"/>
      <c r="B157" s="73"/>
      <c r="C157" s="40" t="s">
        <v>83</v>
      </c>
      <c r="D157" s="41">
        <v>999.13</v>
      </c>
      <c r="E157" s="41">
        <v>46218</v>
      </c>
      <c r="F157" s="41">
        <v>1423</v>
      </c>
      <c r="G157" s="42">
        <v>0.030788870137176</v>
      </c>
      <c r="H157" s="43">
        <v>0.702129304286718</v>
      </c>
      <c r="I157" s="43">
        <v>21.6177679691895</v>
      </c>
      <c r="J157" s="41">
        <v>291</v>
      </c>
      <c r="K157" s="38">
        <v>1</v>
      </c>
      <c r="L157" s="41">
        <v>189</v>
      </c>
      <c r="M157" s="41">
        <v>8</v>
      </c>
      <c r="N157" s="41">
        <v>2</v>
      </c>
      <c r="O157" s="41">
        <v>491</v>
      </c>
      <c r="P157" s="47">
        <v>2.03488798370672</v>
      </c>
      <c r="Q157" s="48">
        <v>0.345045678144765</v>
      </c>
      <c r="U157"/>
    </row>
    <row r="158" customHeight="1" spans="1:21">
      <c r="A158" s="73"/>
      <c r="B158" s="73"/>
      <c r="C158" s="40" t="s">
        <v>85</v>
      </c>
      <c r="D158" s="41">
        <v>187.18</v>
      </c>
      <c r="E158" s="41">
        <v>4964</v>
      </c>
      <c r="F158" s="41">
        <v>158</v>
      </c>
      <c r="G158" s="42">
        <v>0.0318291700241741</v>
      </c>
      <c r="H158" s="43">
        <v>1.1846835443038</v>
      </c>
      <c r="I158" s="43">
        <v>37.7074939564867</v>
      </c>
      <c r="J158" s="41">
        <v>35</v>
      </c>
      <c r="K158" s="38">
        <v>0</v>
      </c>
      <c r="L158" s="41">
        <v>24</v>
      </c>
      <c r="M158" s="41">
        <v>2</v>
      </c>
      <c r="N158" s="41">
        <v>0</v>
      </c>
      <c r="O158" s="41">
        <v>61</v>
      </c>
      <c r="P158" s="47">
        <v>3.06852459016393</v>
      </c>
      <c r="Q158" s="48">
        <v>0.386075949367089</v>
      </c>
      <c r="U158"/>
    </row>
    <row r="159" customHeight="1" spans="1:21">
      <c r="A159" s="73"/>
      <c r="B159" s="73"/>
      <c r="C159" s="40" t="s">
        <v>100</v>
      </c>
      <c r="D159" s="41">
        <v>215.66</v>
      </c>
      <c r="E159" s="41">
        <v>3925</v>
      </c>
      <c r="F159" s="41">
        <v>170</v>
      </c>
      <c r="G159" s="42">
        <v>0.043312101910828</v>
      </c>
      <c r="H159" s="43">
        <v>1.26858823529412</v>
      </c>
      <c r="I159" s="43">
        <v>54.9452229299363</v>
      </c>
      <c r="J159" s="41">
        <v>39</v>
      </c>
      <c r="K159" s="38">
        <v>0</v>
      </c>
      <c r="L159" s="41">
        <v>26</v>
      </c>
      <c r="M159" s="41">
        <v>2</v>
      </c>
      <c r="N159" s="41">
        <v>0</v>
      </c>
      <c r="O159" s="41">
        <v>67</v>
      </c>
      <c r="P159" s="47">
        <v>3.21880597014925</v>
      </c>
      <c r="Q159" s="48">
        <v>0.394117647058824</v>
      </c>
      <c r="U159"/>
    </row>
    <row r="160" customHeight="1" spans="1:21">
      <c r="A160" s="73"/>
      <c r="B160" s="73"/>
      <c r="C160" s="40" t="s">
        <v>86</v>
      </c>
      <c r="D160" s="41">
        <v>244.75</v>
      </c>
      <c r="E160" s="41">
        <v>8274</v>
      </c>
      <c r="F160" s="41">
        <v>320</v>
      </c>
      <c r="G160" s="42">
        <v>0.0386753686246072</v>
      </c>
      <c r="H160" s="43">
        <v>0.76484375</v>
      </c>
      <c r="I160" s="43">
        <v>29.5806139714769</v>
      </c>
      <c r="J160" s="41">
        <v>51</v>
      </c>
      <c r="K160" s="38">
        <v>0</v>
      </c>
      <c r="L160" s="41">
        <v>11</v>
      </c>
      <c r="M160" s="41">
        <v>25</v>
      </c>
      <c r="N160" s="41">
        <v>0</v>
      </c>
      <c r="O160" s="41">
        <v>87</v>
      </c>
      <c r="P160" s="47">
        <v>2.8132183908046</v>
      </c>
      <c r="Q160" s="48">
        <v>0.271875</v>
      </c>
      <c r="U160"/>
    </row>
    <row r="161" customHeight="1" spans="1:21">
      <c r="A161" s="73"/>
      <c r="B161" s="73"/>
      <c r="C161" s="40" t="s">
        <v>109</v>
      </c>
      <c r="D161" s="41">
        <v>242.4</v>
      </c>
      <c r="E161" s="41">
        <v>14133</v>
      </c>
      <c r="F161" s="41">
        <v>460</v>
      </c>
      <c r="G161" s="42">
        <v>0.032547937451355</v>
      </c>
      <c r="H161" s="43">
        <v>0.52695652173913</v>
      </c>
      <c r="I161" s="43">
        <v>17.1513479091488</v>
      </c>
      <c r="J161" s="41">
        <v>95</v>
      </c>
      <c r="K161" s="38">
        <v>3</v>
      </c>
      <c r="L161" s="41">
        <v>20</v>
      </c>
      <c r="M161" s="41">
        <v>24</v>
      </c>
      <c r="N161" s="41">
        <v>1</v>
      </c>
      <c r="O161" s="41">
        <v>143</v>
      </c>
      <c r="P161" s="47">
        <v>1.6951048951049</v>
      </c>
      <c r="Q161" s="48">
        <v>0.310869565217391</v>
      </c>
      <c r="U161"/>
    </row>
    <row r="162" customHeight="1" spans="1:21">
      <c r="A162" s="73"/>
      <c r="B162" s="73"/>
      <c r="C162" s="40" t="s">
        <v>91</v>
      </c>
      <c r="D162" s="41">
        <v>539.58</v>
      </c>
      <c r="E162" s="41">
        <v>19517</v>
      </c>
      <c r="F162" s="41">
        <v>1452</v>
      </c>
      <c r="G162" s="42">
        <v>0.0743966798175949</v>
      </c>
      <c r="H162" s="43">
        <v>0.371611570247934</v>
      </c>
      <c r="I162" s="43">
        <v>27.6466670082492</v>
      </c>
      <c r="J162" s="41">
        <v>272</v>
      </c>
      <c r="K162" s="38">
        <v>3</v>
      </c>
      <c r="L162" s="41">
        <v>32</v>
      </c>
      <c r="M162" s="41">
        <v>44</v>
      </c>
      <c r="N162" s="41">
        <v>4</v>
      </c>
      <c r="O162" s="41">
        <v>355</v>
      </c>
      <c r="P162" s="47">
        <v>1.51994366197183</v>
      </c>
      <c r="Q162" s="48">
        <v>0.244490358126722</v>
      </c>
      <c r="U162"/>
    </row>
    <row r="163" customHeight="1" spans="1:21">
      <c r="A163" s="73"/>
      <c r="B163" s="40" t="s">
        <v>71</v>
      </c>
      <c r="C163" s="73"/>
      <c r="D163" s="41">
        <v>3664.66</v>
      </c>
      <c r="E163" s="41">
        <v>140542</v>
      </c>
      <c r="F163" s="41">
        <v>5969</v>
      </c>
      <c r="G163" s="42">
        <v>0.0424712897212221</v>
      </c>
      <c r="H163" s="43">
        <v>0.613948735131513</v>
      </c>
      <c r="I163" s="43">
        <v>26.0751946037483</v>
      </c>
      <c r="J163" s="41">
        <v>1149</v>
      </c>
      <c r="K163" s="38">
        <v>7</v>
      </c>
      <c r="L163" s="41">
        <v>498</v>
      </c>
      <c r="M163" s="41">
        <v>173</v>
      </c>
      <c r="N163" s="41">
        <v>15</v>
      </c>
      <c r="O163" s="41">
        <v>1842</v>
      </c>
      <c r="P163" s="47">
        <v>1.98950054288817</v>
      </c>
      <c r="Q163" s="48">
        <v>0.308594404422851</v>
      </c>
      <c r="U163"/>
    </row>
    <row r="164" customHeight="1" spans="1:21">
      <c r="A164" s="73"/>
      <c r="B164" s="40" t="s">
        <v>72</v>
      </c>
      <c r="C164" s="40" t="s">
        <v>73</v>
      </c>
      <c r="D164" s="41">
        <v>115.04</v>
      </c>
      <c r="E164" s="41">
        <v>7236</v>
      </c>
      <c r="F164" s="41">
        <v>383</v>
      </c>
      <c r="G164" s="42">
        <v>0.0529297954671089</v>
      </c>
      <c r="H164" s="43">
        <v>0.300365535248042</v>
      </c>
      <c r="I164" s="43">
        <v>15.8982863460475</v>
      </c>
      <c r="J164" s="41">
        <v>21</v>
      </c>
      <c r="K164" s="38">
        <v>0</v>
      </c>
      <c r="L164" s="41">
        <v>4</v>
      </c>
      <c r="M164" s="41">
        <v>5</v>
      </c>
      <c r="N164" s="41">
        <v>0</v>
      </c>
      <c r="O164" s="41">
        <v>30</v>
      </c>
      <c r="P164" s="47">
        <v>3.83466666666667</v>
      </c>
      <c r="Q164" s="48">
        <v>0.0783289817232376</v>
      </c>
      <c r="U164"/>
    </row>
    <row r="165" customHeight="1" spans="1:21">
      <c r="A165" s="73"/>
      <c r="B165" s="73"/>
      <c r="C165" s="40" t="s">
        <v>74</v>
      </c>
      <c r="D165" s="41">
        <v>199.14</v>
      </c>
      <c r="E165" s="41">
        <v>10032</v>
      </c>
      <c r="F165" s="41">
        <v>548</v>
      </c>
      <c r="G165" s="42">
        <v>0.0546251993620415</v>
      </c>
      <c r="H165" s="43">
        <v>0.363394160583942</v>
      </c>
      <c r="I165" s="43">
        <v>19.8504784688995</v>
      </c>
      <c r="J165" s="41">
        <v>52</v>
      </c>
      <c r="K165" s="38">
        <v>0</v>
      </c>
      <c r="L165" s="41">
        <v>16</v>
      </c>
      <c r="M165" s="41">
        <v>2</v>
      </c>
      <c r="N165" s="41">
        <v>0</v>
      </c>
      <c r="O165" s="41">
        <v>70</v>
      </c>
      <c r="P165" s="47">
        <v>2.84485714285714</v>
      </c>
      <c r="Q165" s="48">
        <v>0.127737226277372</v>
      </c>
      <c r="U165"/>
    </row>
    <row r="166" customHeight="1" spans="1:21">
      <c r="A166" s="73"/>
      <c r="B166" s="73"/>
      <c r="C166" s="40" t="s">
        <v>108</v>
      </c>
      <c r="D166" s="41">
        <v>0</v>
      </c>
      <c r="E166" s="41">
        <v>0</v>
      </c>
      <c r="F166" s="41">
        <v>0</v>
      </c>
      <c r="G166" s="42" t="e">
        <v>#DIV/0!</v>
      </c>
      <c r="H166" s="43" t="e">
        <v>#DIV/0!</v>
      </c>
      <c r="I166" s="43" t="e">
        <v>#DIV/0!</v>
      </c>
      <c r="J166" s="41">
        <v>0</v>
      </c>
      <c r="K166" s="38">
        <v>0</v>
      </c>
      <c r="L166" s="41">
        <v>0</v>
      </c>
      <c r="M166" s="41">
        <v>0</v>
      </c>
      <c r="N166" s="41">
        <v>0</v>
      </c>
      <c r="O166" s="41">
        <v>0</v>
      </c>
      <c r="P166" s="47" t="e">
        <v>#DIV/0!</v>
      </c>
      <c r="Q166" s="48" t="e">
        <v>#DIV/0!</v>
      </c>
      <c r="U166"/>
    </row>
    <row r="167" customHeight="1" spans="1:21">
      <c r="A167" s="73"/>
      <c r="B167" s="73"/>
      <c r="C167" s="40" t="s">
        <v>75</v>
      </c>
      <c r="D167" s="41">
        <v>252.41</v>
      </c>
      <c r="E167" s="41">
        <v>14336</v>
      </c>
      <c r="F167" s="41">
        <v>688</v>
      </c>
      <c r="G167" s="42">
        <v>0.0479910714285714</v>
      </c>
      <c r="H167" s="43">
        <v>0.366875</v>
      </c>
      <c r="I167" s="43">
        <v>17.6067243303571</v>
      </c>
      <c r="J167" s="41">
        <v>37</v>
      </c>
      <c r="K167" s="38">
        <v>0</v>
      </c>
      <c r="L167" s="41">
        <v>27</v>
      </c>
      <c r="M167" s="41">
        <v>11</v>
      </c>
      <c r="N167" s="41">
        <v>0</v>
      </c>
      <c r="O167" s="41">
        <v>75</v>
      </c>
      <c r="P167" s="47">
        <v>3.36546666666667</v>
      </c>
      <c r="Q167" s="48">
        <v>0.109011627906977</v>
      </c>
      <c r="U167"/>
    </row>
    <row r="168" customHeight="1" spans="1:21">
      <c r="A168" s="73"/>
      <c r="B168" s="73"/>
      <c r="C168" s="40" t="s">
        <v>70</v>
      </c>
      <c r="D168" s="41">
        <v>502.22</v>
      </c>
      <c r="E168" s="41">
        <v>38796</v>
      </c>
      <c r="F168" s="41">
        <v>2668</v>
      </c>
      <c r="G168" s="42">
        <v>0.0687699762862151</v>
      </c>
      <c r="H168" s="43">
        <v>0.188238380809595</v>
      </c>
      <c r="I168" s="43">
        <v>12.9451489844314</v>
      </c>
      <c r="J168" s="41">
        <v>143</v>
      </c>
      <c r="K168" s="38">
        <v>0</v>
      </c>
      <c r="L168" s="41">
        <v>55</v>
      </c>
      <c r="M168" s="41">
        <v>39</v>
      </c>
      <c r="N168" s="41">
        <v>0</v>
      </c>
      <c r="O168" s="41">
        <v>237</v>
      </c>
      <c r="P168" s="47">
        <v>2.11907172995781</v>
      </c>
      <c r="Q168" s="48">
        <v>0.0888305847076462</v>
      </c>
      <c r="U168"/>
    </row>
    <row r="169" customHeight="1" spans="1:21">
      <c r="A169" s="73"/>
      <c r="B169" s="73"/>
      <c r="C169" s="40" t="s">
        <v>76</v>
      </c>
      <c r="D169" s="41">
        <v>201.88</v>
      </c>
      <c r="E169" s="41">
        <v>10267</v>
      </c>
      <c r="F169" s="41">
        <v>352</v>
      </c>
      <c r="G169" s="42">
        <v>0.0342846011493133</v>
      </c>
      <c r="H169" s="43">
        <v>0.573522727272727</v>
      </c>
      <c r="I169" s="43">
        <v>19.6629979546119</v>
      </c>
      <c r="J169" s="41">
        <v>22</v>
      </c>
      <c r="K169" s="38">
        <v>1</v>
      </c>
      <c r="L169" s="41">
        <v>29</v>
      </c>
      <c r="M169" s="41">
        <v>5</v>
      </c>
      <c r="N169" s="41">
        <v>2</v>
      </c>
      <c r="O169" s="41">
        <v>59</v>
      </c>
      <c r="P169" s="47">
        <v>3.42169491525424</v>
      </c>
      <c r="Q169" s="48">
        <v>0.167613636363636</v>
      </c>
      <c r="U169"/>
    </row>
    <row r="170" customHeight="1" spans="1:21">
      <c r="A170" s="73"/>
      <c r="B170" s="73"/>
      <c r="C170" s="40" t="s">
        <v>77</v>
      </c>
      <c r="D170" s="41">
        <v>96.67</v>
      </c>
      <c r="E170" s="41">
        <v>3137</v>
      </c>
      <c r="F170" s="41">
        <v>168</v>
      </c>
      <c r="G170" s="42">
        <v>0.0535543512910424</v>
      </c>
      <c r="H170" s="43">
        <v>0.575416666666667</v>
      </c>
      <c r="I170" s="43">
        <v>30.8160663053873</v>
      </c>
      <c r="J170" s="41">
        <v>25</v>
      </c>
      <c r="K170" s="38">
        <v>0</v>
      </c>
      <c r="L170" s="41">
        <v>7</v>
      </c>
      <c r="M170" s="41">
        <v>3</v>
      </c>
      <c r="N170" s="41">
        <v>0</v>
      </c>
      <c r="O170" s="41">
        <v>35</v>
      </c>
      <c r="P170" s="47">
        <v>2.762</v>
      </c>
      <c r="Q170" s="48">
        <v>0.208333333333333</v>
      </c>
      <c r="U170"/>
    </row>
    <row r="171" customHeight="1" spans="1:21">
      <c r="A171" s="73"/>
      <c r="B171" s="73"/>
      <c r="C171" s="40" t="s">
        <v>78</v>
      </c>
      <c r="D171" s="41">
        <v>322.51</v>
      </c>
      <c r="E171" s="41">
        <v>34979</v>
      </c>
      <c r="F171" s="41">
        <v>2169</v>
      </c>
      <c r="G171" s="42">
        <v>0.0620086337516796</v>
      </c>
      <c r="H171" s="43">
        <v>0.148690640848317</v>
      </c>
      <c r="I171" s="43">
        <v>9.22010349066583</v>
      </c>
      <c r="J171" s="41">
        <v>82</v>
      </c>
      <c r="K171" s="38">
        <v>0</v>
      </c>
      <c r="L171" s="41">
        <v>83</v>
      </c>
      <c r="M171" s="41">
        <v>33</v>
      </c>
      <c r="N171" s="41">
        <v>1</v>
      </c>
      <c r="O171" s="41">
        <v>199</v>
      </c>
      <c r="P171" s="47">
        <v>1.62065326633166</v>
      </c>
      <c r="Q171" s="48">
        <v>0.0917473490087598</v>
      </c>
      <c r="U171"/>
    </row>
    <row r="172" customHeight="1" spans="1:21">
      <c r="A172" s="73"/>
      <c r="B172" s="73"/>
      <c r="C172" s="40" t="s">
        <v>79</v>
      </c>
      <c r="D172" s="41">
        <v>69.43</v>
      </c>
      <c r="E172" s="41">
        <v>3713</v>
      </c>
      <c r="F172" s="41">
        <v>104</v>
      </c>
      <c r="G172" s="42">
        <v>0.0280096956638837</v>
      </c>
      <c r="H172" s="43">
        <v>0.667596153846154</v>
      </c>
      <c r="I172" s="43">
        <v>18.69916509561</v>
      </c>
      <c r="J172" s="41">
        <v>3</v>
      </c>
      <c r="K172" s="38">
        <v>0</v>
      </c>
      <c r="L172" s="41">
        <v>10</v>
      </c>
      <c r="M172" s="41">
        <v>0</v>
      </c>
      <c r="N172" s="41">
        <v>0</v>
      </c>
      <c r="O172" s="41">
        <v>13</v>
      </c>
      <c r="P172" s="47">
        <v>5.34076923076923</v>
      </c>
      <c r="Q172" s="48">
        <v>0.125</v>
      </c>
      <c r="U172"/>
    </row>
    <row r="173" customHeight="1" spans="1:21">
      <c r="A173" s="73"/>
      <c r="B173" s="73"/>
      <c r="C173" s="40" t="s">
        <v>80</v>
      </c>
      <c r="D173" s="41">
        <v>206.27</v>
      </c>
      <c r="E173" s="41">
        <v>13008</v>
      </c>
      <c r="F173" s="41">
        <v>495</v>
      </c>
      <c r="G173" s="42">
        <v>0.0380535055350554</v>
      </c>
      <c r="H173" s="43">
        <v>0.416707070707071</v>
      </c>
      <c r="I173" s="43">
        <v>15.8571648216482</v>
      </c>
      <c r="J173" s="41">
        <v>27</v>
      </c>
      <c r="K173" s="38">
        <v>1</v>
      </c>
      <c r="L173" s="41">
        <v>12</v>
      </c>
      <c r="M173" s="41">
        <v>8</v>
      </c>
      <c r="N173" s="41">
        <v>3</v>
      </c>
      <c r="O173" s="41">
        <v>51</v>
      </c>
      <c r="P173" s="47">
        <v>4.04450980392157</v>
      </c>
      <c r="Q173" s="48">
        <v>0.103030303030303</v>
      </c>
      <c r="U173"/>
    </row>
    <row r="174" customHeight="1" spans="1:21">
      <c r="A174" s="73"/>
      <c r="B174" s="73"/>
      <c r="C174" s="40" t="s">
        <v>110</v>
      </c>
      <c r="D174" s="41">
        <v>0</v>
      </c>
      <c r="E174" s="41">
        <v>0</v>
      </c>
      <c r="F174" s="41">
        <v>0</v>
      </c>
      <c r="G174" s="42" t="e">
        <v>#DIV/0!</v>
      </c>
      <c r="H174" s="43" t="e">
        <v>#DIV/0!</v>
      </c>
      <c r="I174" s="43" t="e">
        <v>#DIV/0!</v>
      </c>
      <c r="J174" s="41">
        <v>0</v>
      </c>
      <c r="K174" s="38">
        <v>0</v>
      </c>
      <c r="L174" s="41">
        <v>0</v>
      </c>
      <c r="M174" s="41">
        <v>0</v>
      </c>
      <c r="N174" s="41">
        <v>0</v>
      </c>
      <c r="O174" s="41">
        <v>0</v>
      </c>
      <c r="P174" s="47" t="e">
        <v>#DIV/0!</v>
      </c>
      <c r="Q174" s="48" t="e">
        <v>#DIV/0!</v>
      </c>
      <c r="U174"/>
    </row>
    <row r="175" customHeight="1" spans="1:21">
      <c r="A175" s="73"/>
      <c r="B175" s="73"/>
      <c r="C175" s="40" t="s">
        <v>81</v>
      </c>
      <c r="D175" s="41">
        <v>193.32</v>
      </c>
      <c r="E175" s="41">
        <v>11589</v>
      </c>
      <c r="F175" s="41">
        <v>384</v>
      </c>
      <c r="G175" s="42">
        <v>0.0331348692725861</v>
      </c>
      <c r="H175" s="43">
        <v>0.5034375</v>
      </c>
      <c r="I175" s="43">
        <v>16.6813357494176</v>
      </c>
      <c r="J175" s="41">
        <v>35</v>
      </c>
      <c r="K175" s="38">
        <v>0</v>
      </c>
      <c r="L175" s="41">
        <v>20</v>
      </c>
      <c r="M175" s="41">
        <v>6</v>
      </c>
      <c r="N175" s="41">
        <v>2</v>
      </c>
      <c r="O175" s="41">
        <v>63</v>
      </c>
      <c r="P175" s="47">
        <v>3.06857142857143</v>
      </c>
      <c r="Q175" s="48">
        <v>0.1640625</v>
      </c>
      <c r="U175"/>
    </row>
    <row r="176" customHeight="1" spans="1:21">
      <c r="A176" s="73"/>
      <c r="B176" s="73"/>
      <c r="C176" s="40" t="s">
        <v>82</v>
      </c>
      <c r="D176" s="41">
        <v>39.13</v>
      </c>
      <c r="E176" s="41">
        <v>2783</v>
      </c>
      <c r="F176" s="41">
        <v>150</v>
      </c>
      <c r="G176" s="42">
        <v>0.053898670499461</v>
      </c>
      <c r="H176" s="43">
        <v>0.260866666666667</v>
      </c>
      <c r="I176" s="43">
        <v>14.0603665109594</v>
      </c>
      <c r="J176" s="41">
        <v>9</v>
      </c>
      <c r="K176" s="38">
        <v>0</v>
      </c>
      <c r="L176" s="41">
        <v>11</v>
      </c>
      <c r="M176" s="41">
        <v>5</v>
      </c>
      <c r="N176" s="41">
        <v>0</v>
      </c>
      <c r="O176" s="41">
        <v>25</v>
      </c>
      <c r="P176" s="47">
        <v>1.5652</v>
      </c>
      <c r="Q176" s="48">
        <v>0.166666666666667</v>
      </c>
      <c r="U176"/>
    </row>
    <row r="177" customHeight="1" spans="1:21">
      <c r="A177" s="73"/>
      <c r="B177" s="73"/>
      <c r="C177" s="40" t="s">
        <v>83</v>
      </c>
      <c r="D177" s="41">
        <v>201.25</v>
      </c>
      <c r="E177" s="41">
        <v>11697</v>
      </c>
      <c r="F177" s="41">
        <v>315</v>
      </c>
      <c r="G177" s="42">
        <v>0.0269299820466786</v>
      </c>
      <c r="H177" s="43">
        <v>0.638888888888889</v>
      </c>
      <c r="I177" s="43">
        <v>17.2052663076002</v>
      </c>
      <c r="J177" s="41">
        <v>38</v>
      </c>
      <c r="K177" s="38">
        <v>0</v>
      </c>
      <c r="L177" s="41">
        <v>29</v>
      </c>
      <c r="M177" s="41">
        <v>0</v>
      </c>
      <c r="N177" s="41">
        <v>1</v>
      </c>
      <c r="O177" s="41">
        <v>68</v>
      </c>
      <c r="P177" s="47">
        <v>2.95955882352941</v>
      </c>
      <c r="Q177" s="48">
        <v>0.215873015873016</v>
      </c>
      <c r="U177"/>
    </row>
    <row r="178" customHeight="1" spans="1:21">
      <c r="A178" s="73"/>
      <c r="B178" s="73"/>
      <c r="C178" s="40" t="s">
        <v>85</v>
      </c>
      <c r="D178" s="41">
        <v>5.95</v>
      </c>
      <c r="E178" s="41">
        <v>540</v>
      </c>
      <c r="F178" s="41">
        <v>12</v>
      </c>
      <c r="G178" s="42">
        <v>0.0222222222222222</v>
      </c>
      <c r="H178" s="43">
        <v>0.495833333333333</v>
      </c>
      <c r="I178" s="43">
        <v>11.0185185185185</v>
      </c>
      <c r="J178" s="41">
        <v>2</v>
      </c>
      <c r="K178" s="38">
        <v>0</v>
      </c>
      <c r="L178" s="41">
        <v>0</v>
      </c>
      <c r="M178" s="41">
        <v>0</v>
      </c>
      <c r="N178" s="41">
        <v>0</v>
      </c>
      <c r="O178" s="41">
        <v>2</v>
      </c>
      <c r="P178" s="47">
        <v>2.975</v>
      </c>
      <c r="Q178" s="48">
        <v>0.166666666666667</v>
      </c>
      <c r="U178"/>
    </row>
    <row r="179" customHeight="1" spans="1:21">
      <c r="A179" s="73"/>
      <c r="B179" s="73"/>
      <c r="C179" s="40" t="s">
        <v>86</v>
      </c>
      <c r="D179" s="41">
        <v>297.89</v>
      </c>
      <c r="E179" s="41">
        <v>19262</v>
      </c>
      <c r="F179" s="41">
        <v>818</v>
      </c>
      <c r="G179" s="42">
        <v>0.042467033537535</v>
      </c>
      <c r="H179" s="43">
        <v>0.364168704156479</v>
      </c>
      <c r="I179" s="43">
        <v>15.4651645727339</v>
      </c>
      <c r="J179" s="41">
        <v>36</v>
      </c>
      <c r="K179" s="38">
        <v>0</v>
      </c>
      <c r="L179" s="41">
        <v>11</v>
      </c>
      <c r="M179" s="41">
        <v>23</v>
      </c>
      <c r="N179" s="41">
        <v>0</v>
      </c>
      <c r="O179" s="41">
        <v>70</v>
      </c>
      <c r="P179" s="47">
        <v>4.25557142857143</v>
      </c>
      <c r="Q179" s="48">
        <v>0.0855745721271394</v>
      </c>
      <c r="U179"/>
    </row>
    <row r="180" customHeight="1" spans="1:21">
      <c r="A180" s="73"/>
      <c r="B180" s="73"/>
      <c r="C180" s="40" t="s">
        <v>87</v>
      </c>
      <c r="D180" s="41">
        <v>89.37</v>
      </c>
      <c r="E180" s="41">
        <v>7898</v>
      </c>
      <c r="F180" s="41">
        <v>450</v>
      </c>
      <c r="G180" s="42">
        <v>0.0569764497341099</v>
      </c>
      <c r="H180" s="43">
        <v>0.1986</v>
      </c>
      <c r="I180" s="43">
        <v>11.3155229171942</v>
      </c>
      <c r="J180" s="41">
        <v>29</v>
      </c>
      <c r="K180" s="38">
        <v>0</v>
      </c>
      <c r="L180" s="41">
        <v>14</v>
      </c>
      <c r="M180" s="41">
        <v>7</v>
      </c>
      <c r="N180" s="41">
        <v>0</v>
      </c>
      <c r="O180" s="41">
        <v>50</v>
      </c>
      <c r="P180" s="47">
        <v>1.7874</v>
      </c>
      <c r="Q180" s="48">
        <v>0.111111111111111</v>
      </c>
      <c r="U180"/>
    </row>
    <row r="181" customHeight="1" spans="1:21">
      <c r="A181" s="73"/>
      <c r="B181" s="73"/>
      <c r="C181" s="40" t="s">
        <v>111</v>
      </c>
      <c r="D181" s="41">
        <v>0</v>
      </c>
      <c r="E181" s="41">
        <v>0</v>
      </c>
      <c r="F181" s="41">
        <v>0</v>
      </c>
      <c r="G181" s="42" t="e">
        <v>#DIV/0!</v>
      </c>
      <c r="H181" s="43" t="e">
        <v>#DIV/0!</v>
      </c>
      <c r="I181" s="43" t="e">
        <v>#DIV/0!</v>
      </c>
      <c r="J181" s="41">
        <v>0</v>
      </c>
      <c r="K181" s="38">
        <v>0</v>
      </c>
      <c r="L181" s="41">
        <v>0</v>
      </c>
      <c r="M181" s="41">
        <v>0</v>
      </c>
      <c r="N181" s="41">
        <v>0</v>
      </c>
      <c r="O181" s="41">
        <v>0</v>
      </c>
      <c r="P181" s="47" t="e">
        <v>#DIV/0!</v>
      </c>
      <c r="Q181" s="48" t="e">
        <v>#DIV/0!</v>
      </c>
      <c r="U181"/>
    </row>
    <row r="182" customHeight="1" spans="1:21">
      <c r="A182" s="73"/>
      <c r="B182" s="73"/>
      <c r="C182" s="40" t="s">
        <v>89</v>
      </c>
      <c r="D182" s="41">
        <v>292.35</v>
      </c>
      <c r="E182" s="41">
        <v>24212</v>
      </c>
      <c r="F182" s="41">
        <v>651</v>
      </c>
      <c r="G182" s="42">
        <v>0.0268874938047249</v>
      </c>
      <c r="H182" s="43">
        <v>0.449078341013825</v>
      </c>
      <c r="I182" s="43">
        <v>12.0745911118454</v>
      </c>
      <c r="J182" s="41">
        <v>34</v>
      </c>
      <c r="K182" s="38">
        <v>1</v>
      </c>
      <c r="L182" s="41">
        <v>41</v>
      </c>
      <c r="M182" s="41">
        <v>4</v>
      </c>
      <c r="N182" s="41">
        <v>2</v>
      </c>
      <c r="O182" s="41">
        <v>82</v>
      </c>
      <c r="P182" s="47">
        <v>3.56524390243902</v>
      </c>
      <c r="Q182" s="48">
        <v>0.125960061443932</v>
      </c>
      <c r="U182"/>
    </row>
    <row r="183" customHeight="1" spans="1:21">
      <c r="A183" s="73"/>
      <c r="B183" s="73"/>
      <c r="C183" s="40" t="s">
        <v>90</v>
      </c>
      <c r="D183" s="41">
        <v>288.84</v>
      </c>
      <c r="E183" s="41">
        <v>17879</v>
      </c>
      <c r="F183" s="41">
        <v>611</v>
      </c>
      <c r="G183" s="42">
        <v>0.0341741708149225</v>
      </c>
      <c r="H183" s="43">
        <v>0.472733224222586</v>
      </c>
      <c r="I183" s="43">
        <v>16.1552659544717</v>
      </c>
      <c r="J183" s="41">
        <v>76</v>
      </c>
      <c r="K183" s="38">
        <v>1</v>
      </c>
      <c r="L183" s="41">
        <v>99</v>
      </c>
      <c r="M183" s="41">
        <v>20</v>
      </c>
      <c r="N183" s="41">
        <v>6</v>
      </c>
      <c r="O183" s="41">
        <v>202</v>
      </c>
      <c r="P183" s="47">
        <v>1.42990099009901</v>
      </c>
      <c r="Q183" s="48">
        <v>0.330605564648118</v>
      </c>
      <c r="U183"/>
    </row>
    <row r="184" customHeight="1" spans="1:21">
      <c r="A184" s="73"/>
      <c r="B184" s="73"/>
      <c r="C184" s="40" t="s">
        <v>91</v>
      </c>
      <c r="D184" s="41">
        <v>298.65</v>
      </c>
      <c r="E184" s="41">
        <v>40811</v>
      </c>
      <c r="F184" s="41">
        <v>2443</v>
      </c>
      <c r="G184" s="42">
        <v>0.0598613119012031</v>
      </c>
      <c r="H184" s="43">
        <v>0.122247237003684</v>
      </c>
      <c r="I184" s="43">
        <v>7.31787998333783</v>
      </c>
      <c r="J184" s="41">
        <v>23</v>
      </c>
      <c r="K184" s="38">
        <v>3</v>
      </c>
      <c r="L184" s="41">
        <v>2</v>
      </c>
      <c r="M184" s="41">
        <v>8</v>
      </c>
      <c r="N184" s="41">
        <v>0</v>
      </c>
      <c r="O184" s="41">
        <v>36</v>
      </c>
      <c r="P184" s="47">
        <v>8.29583333333333</v>
      </c>
      <c r="Q184" s="48">
        <v>0.0147359803520262</v>
      </c>
      <c r="U184"/>
    </row>
    <row r="185" customHeight="1" spans="1:21">
      <c r="A185" s="73"/>
      <c r="B185" s="73"/>
      <c r="C185" s="40" t="s">
        <v>92</v>
      </c>
      <c r="D185" s="41">
        <v>89.54</v>
      </c>
      <c r="E185" s="41">
        <v>4831</v>
      </c>
      <c r="F185" s="41">
        <v>172</v>
      </c>
      <c r="G185" s="42">
        <v>0.0356033947422894</v>
      </c>
      <c r="H185" s="43">
        <v>0.520581395348837</v>
      </c>
      <c r="I185" s="43">
        <v>18.5344649140965</v>
      </c>
      <c r="J185" s="41">
        <v>10</v>
      </c>
      <c r="K185" s="38">
        <v>0</v>
      </c>
      <c r="L185" s="41">
        <v>5</v>
      </c>
      <c r="M185" s="41">
        <v>12</v>
      </c>
      <c r="N185" s="41">
        <v>1</v>
      </c>
      <c r="O185" s="41">
        <v>28</v>
      </c>
      <c r="P185" s="47">
        <v>3.19785714285714</v>
      </c>
      <c r="Q185" s="48">
        <v>0.162790697674419</v>
      </c>
      <c r="U185"/>
    </row>
    <row r="186" customHeight="1" spans="1:21">
      <c r="A186" s="73"/>
      <c r="B186" s="73"/>
      <c r="C186" s="40" t="s">
        <v>93</v>
      </c>
      <c r="D186" s="41">
        <v>168.18</v>
      </c>
      <c r="E186" s="41">
        <v>10542</v>
      </c>
      <c r="F186" s="41">
        <v>584</v>
      </c>
      <c r="G186" s="42">
        <v>0.055397457787896</v>
      </c>
      <c r="H186" s="43">
        <v>0.287979452054795</v>
      </c>
      <c r="I186" s="43">
        <v>15.9533295389869</v>
      </c>
      <c r="J186" s="41">
        <v>21</v>
      </c>
      <c r="K186" s="38">
        <v>0</v>
      </c>
      <c r="L186" s="41">
        <v>2</v>
      </c>
      <c r="M186" s="41">
        <v>2</v>
      </c>
      <c r="N186" s="41">
        <v>1</v>
      </c>
      <c r="O186" s="41">
        <v>26</v>
      </c>
      <c r="P186" s="47">
        <v>6.46846153846154</v>
      </c>
      <c r="Q186" s="48">
        <v>0.0445205479452055</v>
      </c>
      <c r="U186"/>
    </row>
    <row r="187" customHeight="1" spans="1:21">
      <c r="A187" s="73"/>
      <c r="B187" s="73"/>
      <c r="C187" s="40" t="s">
        <v>94</v>
      </c>
      <c r="D187" s="41">
        <v>495.33</v>
      </c>
      <c r="E187" s="41">
        <v>46333</v>
      </c>
      <c r="F187" s="41">
        <v>2855</v>
      </c>
      <c r="G187" s="42">
        <v>0.0616191483391967</v>
      </c>
      <c r="H187" s="43">
        <v>0.173495621716287</v>
      </c>
      <c r="I187" s="43">
        <v>10.6906524507371</v>
      </c>
      <c r="J187" s="41">
        <v>186</v>
      </c>
      <c r="K187" s="38">
        <v>2</v>
      </c>
      <c r="L187" s="41">
        <v>133</v>
      </c>
      <c r="M187" s="41">
        <v>27</v>
      </c>
      <c r="N187" s="41">
        <v>12</v>
      </c>
      <c r="O187" s="41">
        <v>360</v>
      </c>
      <c r="P187" s="47">
        <v>1.37591666666667</v>
      </c>
      <c r="Q187" s="48">
        <v>0.126094570928196</v>
      </c>
      <c r="U187"/>
    </row>
    <row r="188" customHeight="1" spans="1:21">
      <c r="A188" s="73"/>
      <c r="B188" s="73"/>
      <c r="C188" s="40" t="s">
        <v>112</v>
      </c>
      <c r="D188" s="41">
        <v>0</v>
      </c>
      <c r="E188" s="41">
        <v>0</v>
      </c>
      <c r="F188" s="41">
        <v>0</v>
      </c>
      <c r="G188" s="42" t="e">
        <v>#DIV/0!</v>
      </c>
      <c r="H188" s="43" t="e">
        <v>#DIV/0!</v>
      </c>
      <c r="I188" s="43" t="e">
        <v>#DIV/0!</v>
      </c>
      <c r="J188" s="41">
        <v>0</v>
      </c>
      <c r="K188" s="38">
        <v>0</v>
      </c>
      <c r="L188" s="41">
        <v>0</v>
      </c>
      <c r="M188" s="41">
        <v>0</v>
      </c>
      <c r="N188" s="41">
        <v>0</v>
      </c>
      <c r="O188" s="41">
        <v>0</v>
      </c>
      <c r="P188" s="47" t="e">
        <v>#DIV/0!</v>
      </c>
      <c r="Q188" s="48" t="e">
        <v>#DIV/0!</v>
      </c>
      <c r="U188"/>
    </row>
    <row r="189" customHeight="1" spans="1:21">
      <c r="A189" s="73"/>
      <c r="B189" s="40" t="s">
        <v>98</v>
      </c>
      <c r="C189" s="73"/>
      <c r="D189" s="41">
        <v>4425.37</v>
      </c>
      <c r="E189" s="41">
        <v>333881</v>
      </c>
      <c r="F189" s="41">
        <v>17020</v>
      </c>
      <c r="G189" s="42">
        <v>0.0509762460277764</v>
      </c>
      <c r="H189" s="43">
        <v>0.260009988249119</v>
      </c>
      <c r="I189" s="43">
        <v>13.2543331306663</v>
      </c>
      <c r="J189" s="41">
        <v>911</v>
      </c>
      <c r="K189" s="38">
        <v>9</v>
      </c>
      <c r="L189" s="41">
        <v>610</v>
      </c>
      <c r="M189" s="41">
        <v>220</v>
      </c>
      <c r="N189" s="41">
        <v>31</v>
      </c>
      <c r="O189" s="41">
        <v>1781</v>
      </c>
      <c r="P189" s="47">
        <v>2.48476698483998</v>
      </c>
      <c r="Q189" s="48">
        <v>0.104641598119859</v>
      </c>
      <c r="U189"/>
    </row>
    <row r="190" customHeight="1" spans="1:21">
      <c r="A190" s="40" t="s">
        <v>113</v>
      </c>
      <c r="B190" s="73"/>
      <c r="C190" s="73"/>
      <c r="D190" s="41">
        <v>8090.03</v>
      </c>
      <c r="E190" s="41">
        <v>474423</v>
      </c>
      <c r="F190" s="41">
        <v>22989</v>
      </c>
      <c r="G190" s="42">
        <v>0.0484567569447518</v>
      </c>
      <c r="H190" s="43">
        <v>0.351908738962112</v>
      </c>
      <c r="I190" s="43">
        <v>17.0523562306212</v>
      </c>
      <c r="J190" s="41">
        <v>2060</v>
      </c>
      <c r="K190" s="38">
        <v>16</v>
      </c>
      <c r="L190" s="41">
        <v>1108</v>
      </c>
      <c r="M190" s="41">
        <v>393</v>
      </c>
      <c r="N190" s="41">
        <v>46</v>
      </c>
      <c r="O190" s="41">
        <v>3623</v>
      </c>
      <c r="P190" s="47">
        <v>2.2329643941485</v>
      </c>
      <c r="Q190" s="48">
        <v>0.157597111662099</v>
      </c>
      <c r="U190"/>
    </row>
    <row r="191" customHeight="1" spans="1:21">
      <c r="A191" s="40" t="s">
        <v>57</v>
      </c>
      <c r="B191" s="40" t="s">
        <v>69</v>
      </c>
      <c r="C191" s="40" t="s">
        <v>73</v>
      </c>
      <c r="D191" s="41">
        <v>233.87</v>
      </c>
      <c r="E191" s="41">
        <v>5608</v>
      </c>
      <c r="F191" s="41">
        <v>228</v>
      </c>
      <c r="G191" s="42">
        <v>0.0406562054208274</v>
      </c>
      <c r="H191" s="43">
        <v>1.02574561403509</v>
      </c>
      <c r="I191" s="43">
        <v>41.7029243937233</v>
      </c>
      <c r="J191" s="41">
        <v>48</v>
      </c>
      <c r="K191" s="38">
        <v>0</v>
      </c>
      <c r="L191" s="41">
        <v>14</v>
      </c>
      <c r="M191" s="41">
        <v>10</v>
      </c>
      <c r="N191" s="41">
        <v>0</v>
      </c>
      <c r="O191" s="41">
        <v>72</v>
      </c>
      <c r="P191" s="47">
        <v>3.24819444444444</v>
      </c>
      <c r="Q191" s="48">
        <v>0.315789473684211</v>
      </c>
      <c r="U191"/>
    </row>
    <row r="192" customHeight="1" spans="1:21">
      <c r="A192" s="73"/>
      <c r="B192" s="73"/>
      <c r="C192" s="40" t="s">
        <v>108</v>
      </c>
      <c r="D192" s="41">
        <v>258.19</v>
      </c>
      <c r="E192" s="41">
        <v>8120</v>
      </c>
      <c r="F192" s="41">
        <v>368</v>
      </c>
      <c r="G192" s="42">
        <v>0.045320197044335</v>
      </c>
      <c r="H192" s="43">
        <v>0.701603260869565</v>
      </c>
      <c r="I192" s="43">
        <v>31.7967980295567</v>
      </c>
      <c r="J192" s="41">
        <v>78</v>
      </c>
      <c r="K192" s="38">
        <v>1</v>
      </c>
      <c r="L192" s="41">
        <v>36</v>
      </c>
      <c r="M192" s="41">
        <v>21</v>
      </c>
      <c r="N192" s="41">
        <v>0</v>
      </c>
      <c r="O192" s="41">
        <v>136</v>
      </c>
      <c r="P192" s="47">
        <v>1.89845588235294</v>
      </c>
      <c r="Q192" s="48">
        <v>0.369565217391304</v>
      </c>
      <c r="U192"/>
    </row>
    <row r="193" customHeight="1" spans="1:21">
      <c r="A193" s="73"/>
      <c r="B193" s="73"/>
      <c r="C193" s="40" t="s">
        <v>70</v>
      </c>
      <c r="D193" s="41">
        <v>502.34</v>
      </c>
      <c r="E193" s="41">
        <v>16950</v>
      </c>
      <c r="F193" s="41">
        <v>978</v>
      </c>
      <c r="G193" s="42">
        <v>0.0576991150442478</v>
      </c>
      <c r="H193" s="43">
        <v>0.513640081799591</v>
      </c>
      <c r="I193" s="43">
        <v>29.6365781710914</v>
      </c>
      <c r="J193" s="41">
        <v>194</v>
      </c>
      <c r="K193" s="38">
        <v>0</v>
      </c>
      <c r="L193" s="41">
        <v>81</v>
      </c>
      <c r="M193" s="41">
        <v>38</v>
      </c>
      <c r="N193" s="41">
        <v>2</v>
      </c>
      <c r="O193" s="41">
        <v>315</v>
      </c>
      <c r="P193" s="47">
        <v>1.59473015873016</v>
      </c>
      <c r="Q193" s="48">
        <v>0.322085889570552</v>
      </c>
      <c r="U193"/>
    </row>
    <row r="194" customHeight="1" spans="1:21">
      <c r="A194" s="73"/>
      <c r="B194" s="73"/>
      <c r="C194" s="40" t="s">
        <v>79</v>
      </c>
      <c r="D194" s="41">
        <v>304.19</v>
      </c>
      <c r="E194" s="41">
        <v>8351</v>
      </c>
      <c r="F194" s="41">
        <v>250</v>
      </c>
      <c r="G194" s="42">
        <v>0.0299365345467609</v>
      </c>
      <c r="H194" s="43">
        <v>1.21676</v>
      </c>
      <c r="I194" s="43">
        <v>36.4255777751168</v>
      </c>
      <c r="J194" s="41">
        <v>37</v>
      </c>
      <c r="K194" s="38">
        <v>1</v>
      </c>
      <c r="L194" s="41">
        <v>41</v>
      </c>
      <c r="M194" s="41">
        <v>3</v>
      </c>
      <c r="N194" s="41">
        <v>0</v>
      </c>
      <c r="O194" s="41">
        <v>82</v>
      </c>
      <c r="P194" s="47">
        <v>3.70963414634146</v>
      </c>
      <c r="Q194" s="48">
        <v>0.328</v>
      </c>
      <c r="U194"/>
    </row>
    <row r="195" customHeight="1" spans="1:21">
      <c r="A195" s="73"/>
      <c r="B195" s="73"/>
      <c r="C195" s="40" t="s">
        <v>80</v>
      </c>
      <c r="D195" s="41">
        <v>210.65</v>
      </c>
      <c r="E195" s="41">
        <v>4387</v>
      </c>
      <c r="F195" s="41">
        <v>176</v>
      </c>
      <c r="G195" s="42">
        <v>0.0401185320264418</v>
      </c>
      <c r="H195" s="43">
        <v>1.196875</v>
      </c>
      <c r="I195" s="43">
        <v>48.0168680191475</v>
      </c>
      <c r="J195" s="41">
        <v>33</v>
      </c>
      <c r="K195" s="38">
        <v>0</v>
      </c>
      <c r="L195" s="41">
        <v>25</v>
      </c>
      <c r="M195" s="41">
        <v>15</v>
      </c>
      <c r="N195" s="41">
        <v>1</v>
      </c>
      <c r="O195" s="41">
        <v>74</v>
      </c>
      <c r="P195" s="47">
        <v>2.84662162162162</v>
      </c>
      <c r="Q195" s="48">
        <v>0.420454545454546</v>
      </c>
      <c r="U195"/>
    </row>
    <row r="196" customHeight="1" spans="1:21">
      <c r="A196" s="73"/>
      <c r="B196" s="73"/>
      <c r="C196" s="40" t="s">
        <v>83</v>
      </c>
      <c r="D196" s="41">
        <v>793.13</v>
      </c>
      <c r="E196" s="41">
        <v>37907</v>
      </c>
      <c r="F196" s="41">
        <v>1208</v>
      </c>
      <c r="G196" s="42">
        <v>0.0318674651119846</v>
      </c>
      <c r="H196" s="43">
        <v>0.656564569536424</v>
      </c>
      <c r="I196" s="43">
        <v>20.9230485134672</v>
      </c>
      <c r="J196" s="41">
        <v>221</v>
      </c>
      <c r="K196" s="38">
        <v>1</v>
      </c>
      <c r="L196" s="41">
        <v>153</v>
      </c>
      <c r="M196" s="41">
        <v>4</v>
      </c>
      <c r="N196" s="41">
        <v>3</v>
      </c>
      <c r="O196" s="41">
        <v>382</v>
      </c>
      <c r="P196" s="47">
        <v>2.07625654450262</v>
      </c>
      <c r="Q196" s="48">
        <v>0.316225165562914</v>
      </c>
      <c r="U196"/>
    </row>
    <row r="197" customHeight="1" spans="1:21">
      <c r="A197" s="73"/>
      <c r="B197" s="73"/>
      <c r="C197" s="40" t="s">
        <v>85</v>
      </c>
      <c r="D197" s="41">
        <v>173.61</v>
      </c>
      <c r="E197" s="41">
        <v>3400</v>
      </c>
      <c r="F197" s="41">
        <v>131</v>
      </c>
      <c r="G197" s="42">
        <v>0.0385294117647059</v>
      </c>
      <c r="H197" s="43">
        <v>1.32526717557252</v>
      </c>
      <c r="I197" s="43">
        <v>51.0617647058824</v>
      </c>
      <c r="J197" s="41">
        <v>45</v>
      </c>
      <c r="K197" s="38">
        <v>0</v>
      </c>
      <c r="L197" s="41">
        <v>15</v>
      </c>
      <c r="M197" s="41">
        <v>1</v>
      </c>
      <c r="N197" s="41">
        <v>2</v>
      </c>
      <c r="O197" s="41">
        <v>63</v>
      </c>
      <c r="P197" s="47">
        <v>2.75571428571429</v>
      </c>
      <c r="Q197" s="48">
        <v>0.480916030534351</v>
      </c>
      <c r="U197"/>
    </row>
    <row r="198" customHeight="1" spans="1:21">
      <c r="A198" s="73"/>
      <c r="B198" s="73"/>
      <c r="C198" s="40" t="s">
        <v>100</v>
      </c>
      <c r="D198" s="41">
        <v>291.01</v>
      </c>
      <c r="E198" s="41">
        <v>5857</v>
      </c>
      <c r="F198" s="41">
        <v>256</v>
      </c>
      <c r="G198" s="42">
        <v>0.0437083831312959</v>
      </c>
      <c r="H198" s="43">
        <v>1.1367578125</v>
      </c>
      <c r="I198" s="43">
        <v>49.6858459962438</v>
      </c>
      <c r="J198" s="41">
        <v>45</v>
      </c>
      <c r="K198" s="38">
        <v>0</v>
      </c>
      <c r="L198" s="41">
        <v>26</v>
      </c>
      <c r="M198" s="41">
        <v>5</v>
      </c>
      <c r="N198" s="41">
        <v>1</v>
      </c>
      <c r="O198" s="41">
        <v>77</v>
      </c>
      <c r="P198" s="47">
        <v>3.77935064935065</v>
      </c>
      <c r="Q198" s="48">
        <v>0.30078125</v>
      </c>
      <c r="U198"/>
    </row>
    <row r="199" customHeight="1" spans="1:21">
      <c r="A199" s="73"/>
      <c r="B199" s="73"/>
      <c r="C199" s="40" t="s">
        <v>86</v>
      </c>
      <c r="D199" s="41">
        <v>299.62</v>
      </c>
      <c r="E199" s="41">
        <v>5287</v>
      </c>
      <c r="F199" s="41">
        <v>198</v>
      </c>
      <c r="G199" s="42">
        <v>0.0374503499148856</v>
      </c>
      <c r="H199" s="43">
        <v>1.51323232323232</v>
      </c>
      <c r="I199" s="43">
        <v>56.6710800075657</v>
      </c>
      <c r="J199" s="41">
        <v>51</v>
      </c>
      <c r="K199" s="38">
        <v>1</v>
      </c>
      <c r="L199" s="41">
        <v>21</v>
      </c>
      <c r="M199" s="41">
        <v>17</v>
      </c>
      <c r="N199" s="41">
        <v>0</v>
      </c>
      <c r="O199" s="41">
        <v>90</v>
      </c>
      <c r="P199" s="47">
        <v>3.32911111111111</v>
      </c>
      <c r="Q199" s="48">
        <v>0.454545454545455</v>
      </c>
      <c r="U199"/>
    </row>
    <row r="200" customHeight="1" spans="1:21">
      <c r="A200" s="73"/>
      <c r="B200" s="73"/>
      <c r="C200" s="40" t="s">
        <v>109</v>
      </c>
      <c r="D200" s="41">
        <v>289.1</v>
      </c>
      <c r="E200" s="41">
        <v>12947</v>
      </c>
      <c r="F200" s="41">
        <v>426</v>
      </c>
      <c r="G200" s="42">
        <v>0.0329033752992971</v>
      </c>
      <c r="H200" s="43">
        <v>0.678638497652582</v>
      </c>
      <c r="I200" s="43">
        <v>22.3294971808141</v>
      </c>
      <c r="J200" s="41">
        <v>111</v>
      </c>
      <c r="K200" s="38">
        <v>0</v>
      </c>
      <c r="L200" s="41">
        <v>20</v>
      </c>
      <c r="M200" s="41">
        <v>15</v>
      </c>
      <c r="N200" s="41">
        <v>2</v>
      </c>
      <c r="O200" s="41">
        <v>148</v>
      </c>
      <c r="P200" s="47">
        <v>1.95337837837838</v>
      </c>
      <c r="Q200" s="48">
        <v>0.347417840375587</v>
      </c>
      <c r="U200"/>
    </row>
    <row r="201" customHeight="1" spans="1:21">
      <c r="A201" s="73"/>
      <c r="B201" s="73"/>
      <c r="C201" s="40" t="s">
        <v>91</v>
      </c>
      <c r="D201" s="41">
        <v>549.65</v>
      </c>
      <c r="E201" s="41">
        <v>15245</v>
      </c>
      <c r="F201" s="41">
        <v>1042</v>
      </c>
      <c r="G201" s="42">
        <v>0.0683502787799279</v>
      </c>
      <c r="H201" s="43">
        <v>0.527495201535509</v>
      </c>
      <c r="I201" s="43">
        <v>36.0544440800262</v>
      </c>
      <c r="J201" s="41">
        <v>268</v>
      </c>
      <c r="K201" s="38">
        <v>0</v>
      </c>
      <c r="L201" s="41">
        <v>35</v>
      </c>
      <c r="M201" s="41">
        <v>28</v>
      </c>
      <c r="N201" s="41">
        <v>2</v>
      </c>
      <c r="O201" s="41">
        <v>333</v>
      </c>
      <c r="P201" s="47">
        <v>1.6506006006006</v>
      </c>
      <c r="Q201" s="48">
        <v>0.31957773512476</v>
      </c>
      <c r="U201"/>
    </row>
    <row r="202" customHeight="1" spans="1:21">
      <c r="A202" s="73"/>
      <c r="B202" s="40" t="s">
        <v>71</v>
      </c>
      <c r="C202" s="73"/>
      <c r="D202" s="41">
        <v>3905.36</v>
      </c>
      <c r="E202" s="41">
        <v>124059</v>
      </c>
      <c r="F202" s="41">
        <v>5261</v>
      </c>
      <c r="G202" s="42">
        <v>0.0424072417156353</v>
      </c>
      <c r="H202" s="43">
        <v>0.742322752328455</v>
      </c>
      <c r="I202" s="43">
        <v>31.4798603890085</v>
      </c>
      <c r="J202" s="41">
        <v>1131</v>
      </c>
      <c r="K202" s="38">
        <v>4</v>
      </c>
      <c r="L202" s="41">
        <v>467</v>
      </c>
      <c r="M202" s="41">
        <v>157</v>
      </c>
      <c r="N202" s="41">
        <v>13</v>
      </c>
      <c r="O202" s="41">
        <v>1772</v>
      </c>
      <c r="P202" s="47">
        <v>2.20392776523702</v>
      </c>
      <c r="Q202" s="48">
        <v>0.336818095419122</v>
      </c>
      <c r="U202"/>
    </row>
    <row r="203" customHeight="1" spans="1:21">
      <c r="A203" s="73"/>
      <c r="B203" s="40" t="s">
        <v>72</v>
      </c>
      <c r="C203" s="40" t="s">
        <v>73</v>
      </c>
      <c r="D203" s="41">
        <v>54.51</v>
      </c>
      <c r="E203" s="41">
        <v>3533</v>
      </c>
      <c r="F203" s="41">
        <v>166</v>
      </c>
      <c r="G203" s="42">
        <v>0.0469855646759128</v>
      </c>
      <c r="H203" s="43">
        <v>0.328373493975904</v>
      </c>
      <c r="I203" s="43">
        <v>15.4288140390603</v>
      </c>
      <c r="J203" s="41">
        <v>13</v>
      </c>
      <c r="K203" s="38">
        <v>0</v>
      </c>
      <c r="L203" s="41">
        <v>1</v>
      </c>
      <c r="M203" s="41">
        <v>2</v>
      </c>
      <c r="N203" s="41">
        <v>0</v>
      </c>
      <c r="O203" s="41">
        <v>16</v>
      </c>
      <c r="P203" s="47">
        <v>3.406875</v>
      </c>
      <c r="Q203" s="48">
        <v>0.0963855421686747</v>
      </c>
      <c r="U203"/>
    </row>
    <row r="204" customHeight="1" spans="1:21">
      <c r="A204" s="73"/>
      <c r="B204" s="73"/>
      <c r="C204" s="40" t="s">
        <v>74</v>
      </c>
      <c r="D204" s="41">
        <v>188.56</v>
      </c>
      <c r="E204" s="41">
        <v>6919</v>
      </c>
      <c r="F204" s="41">
        <v>391</v>
      </c>
      <c r="G204" s="42">
        <v>0.0565110565110565</v>
      </c>
      <c r="H204" s="43">
        <v>0.482250639386189</v>
      </c>
      <c r="I204" s="43">
        <v>27.2524931348461</v>
      </c>
      <c r="J204" s="41">
        <v>55</v>
      </c>
      <c r="K204" s="38">
        <v>1</v>
      </c>
      <c r="L204" s="41">
        <v>18</v>
      </c>
      <c r="M204" s="41">
        <v>4</v>
      </c>
      <c r="N204" s="41">
        <v>0</v>
      </c>
      <c r="O204" s="41">
        <v>78</v>
      </c>
      <c r="P204" s="47">
        <v>2.4174358974359</v>
      </c>
      <c r="Q204" s="48">
        <v>0.199488491048593</v>
      </c>
      <c r="U204"/>
    </row>
    <row r="205" customHeight="1" spans="1:21">
      <c r="A205" s="73"/>
      <c r="B205" s="73"/>
      <c r="C205" s="40" t="s">
        <v>108</v>
      </c>
      <c r="D205" s="41">
        <v>159.24</v>
      </c>
      <c r="E205" s="41">
        <v>9071</v>
      </c>
      <c r="F205" s="41">
        <v>339</v>
      </c>
      <c r="G205" s="42">
        <v>0.0373718443391026</v>
      </c>
      <c r="H205" s="43">
        <v>0.469734513274336</v>
      </c>
      <c r="I205" s="43">
        <v>17.5548451107926</v>
      </c>
      <c r="J205" s="41">
        <v>21</v>
      </c>
      <c r="K205" s="38">
        <v>0</v>
      </c>
      <c r="L205" s="41">
        <v>12</v>
      </c>
      <c r="M205" s="41">
        <v>12</v>
      </c>
      <c r="N205" s="41">
        <v>2</v>
      </c>
      <c r="O205" s="41">
        <v>47</v>
      </c>
      <c r="P205" s="47">
        <v>3.38808510638298</v>
      </c>
      <c r="Q205" s="48">
        <v>0.138643067846608</v>
      </c>
      <c r="U205"/>
    </row>
    <row r="206" customHeight="1" spans="1:21">
      <c r="A206" s="73"/>
      <c r="B206" s="73"/>
      <c r="C206" s="40" t="s">
        <v>75</v>
      </c>
      <c r="D206" s="41">
        <v>244.79</v>
      </c>
      <c r="E206" s="41">
        <v>10172</v>
      </c>
      <c r="F206" s="41">
        <v>427</v>
      </c>
      <c r="G206" s="42">
        <v>0.0419779787652379</v>
      </c>
      <c r="H206" s="43">
        <v>0.57327868852459</v>
      </c>
      <c r="I206" s="43">
        <v>24.0650806134487</v>
      </c>
      <c r="J206" s="41">
        <v>39</v>
      </c>
      <c r="K206" s="38">
        <v>0</v>
      </c>
      <c r="L206" s="41">
        <v>19</v>
      </c>
      <c r="M206" s="41">
        <v>11</v>
      </c>
      <c r="N206" s="41">
        <v>1</v>
      </c>
      <c r="O206" s="41">
        <v>70</v>
      </c>
      <c r="P206" s="47">
        <v>3.497</v>
      </c>
      <c r="Q206" s="48">
        <v>0.163934426229508</v>
      </c>
      <c r="U206"/>
    </row>
    <row r="207" customHeight="1" spans="1:21">
      <c r="A207" s="73"/>
      <c r="B207" s="73"/>
      <c r="C207" s="40" t="s">
        <v>70</v>
      </c>
      <c r="D207" s="41">
        <v>506.28</v>
      </c>
      <c r="E207" s="41">
        <v>29277</v>
      </c>
      <c r="F207" s="41">
        <v>1972</v>
      </c>
      <c r="G207" s="42">
        <v>0.0673566280698159</v>
      </c>
      <c r="H207" s="43">
        <v>0.256734279918864</v>
      </c>
      <c r="I207" s="43">
        <v>17.2927554052669</v>
      </c>
      <c r="J207" s="41">
        <v>142</v>
      </c>
      <c r="K207" s="38">
        <v>1</v>
      </c>
      <c r="L207" s="41">
        <v>47</v>
      </c>
      <c r="M207" s="41">
        <v>33</v>
      </c>
      <c r="N207" s="41">
        <v>4</v>
      </c>
      <c r="O207" s="41">
        <v>227</v>
      </c>
      <c r="P207" s="47">
        <v>2.23030837004405</v>
      </c>
      <c r="Q207" s="48">
        <v>0.115111561866126</v>
      </c>
      <c r="U207"/>
    </row>
    <row r="208" customHeight="1" spans="1:21">
      <c r="A208" s="73"/>
      <c r="B208" s="73"/>
      <c r="C208" s="40" t="s">
        <v>76</v>
      </c>
      <c r="D208" s="41">
        <v>199.67</v>
      </c>
      <c r="E208" s="41">
        <v>10323</v>
      </c>
      <c r="F208" s="41">
        <v>271</v>
      </c>
      <c r="G208" s="42">
        <v>0.026252058510123</v>
      </c>
      <c r="H208" s="43">
        <v>0.736789667896679</v>
      </c>
      <c r="I208" s="43">
        <v>19.3422454712777</v>
      </c>
      <c r="J208" s="41">
        <v>34</v>
      </c>
      <c r="K208" s="38">
        <v>0</v>
      </c>
      <c r="L208" s="41">
        <v>23</v>
      </c>
      <c r="M208" s="41">
        <v>1</v>
      </c>
      <c r="N208" s="41">
        <v>1</v>
      </c>
      <c r="O208" s="41">
        <v>59</v>
      </c>
      <c r="P208" s="47">
        <v>3.38423728813559</v>
      </c>
      <c r="Q208" s="48">
        <v>0.217712177121771</v>
      </c>
      <c r="U208"/>
    </row>
    <row r="209" customHeight="1" spans="1:21">
      <c r="A209" s="73"/>
      <c r="B209" s="73"/>
      <c r="C209" s="40" t="s">
        <v>77</v>
      </c>
      <c r="D209" s="41">
        <v>54.22</v>
      </c>
      <c r="E209" s="41">
        <v>1850</v>
      </c>
      <c r="F209" s="41">
        <v>97</v>
      </c>
      <c r="G209" s="42">
        <v>0.0524324324324324</v>
      </c>
      <c r="H209" s="43">
        <v>0.558969072164948</v>
      </c>
      <c r="I209" s="43">
        <v>29.3081081081081</v>
      </c>
      <c r="J209" s="41">
        <v>14</v>
      </c>
      <c r="K209" s="38">
        <v>0</v>
      </c>
      <c r="L209" s="41">
        <v>13</v>
      </c>
      <c r="M209" s="41">
        <v>2</v>
      </c>
      <c r="N209" s="41">
        <v>0</v>
      </c>
      <c r="O209" s="41">
        <v>29</v>
      </c>
      <c r="P209" s="47">
        <v>1.86965517241379</v>
      </c>
      <c r="Q209" s="48">
        <v>0.298969072164948</v>
      </c>
      <c r="U209"/>
    </row>
    <row r="210" customHeight="1" spans="1:21">
      <c r="A210" s="73"/>
      <c r="B210" s="73"/>
      <c r="C210" s="40" t="s">
        <v>78</v>
      </c>
      <c r="D210" s="41">
        <v>382.56</v>
      </c>
      <c r="E210" s="41">
        <v>33071</v>
      </c>
      <c r="F210" s="41">
        <v>2051</v>
      </c>
      <c r="G210" s="42">
        <v>0.0620180823077621</v>
      </c>
      <c r="H210" s="43">
        <v>0.186523647001463</v>
      </c>
      <c r="I210" s="43">
        <v>11.5678388920807</v>
      </c>
      <c r="J210" s="41">
        <v>95</v>
      </c>
      <c r="K210" s="38">
        <v>0</v>
      </c>
      <c r="L210" s="41">
        <v>81</v>
      </c>
      <c r="M210" s="41">
        <v>19</v>
      </c>
      <c r="N210" s="41">
        <v>0</v>
      </c>
      <c r="O210" s="41">
        <v>195</v>
      </c>
      <c r="P210" s="47">
        <v>1.96184615384615</v>
      </c>
      <c r="Q210" s="48">
        <v>0.0950755728912726</v>
      </c>
      <c r="U210"/>
    </row>
    <row r="211" customHeight="1" spans="1:21">
      <c r="A211" s="73"/>
      <c r="B211" s="73"/>
      <c r="C211" s="40" t="s">
        <v>79</v>
      </c>
      <c r="D211" s="41">
        <v>43.32</v>
      </c>
      <c r="E211" s="41">
        <v>2996</v>
      </c>
      <c r="F211" s="41">
        <v>64</v>
      </c>
      <c r="G211" s="42">
        <v>0.0213618157543391</v>
      </c>
      <c r="H211" s="43">
        <v>0.676875</v>
      </c>
      <c r="I211" s="43">
        <v>14.4592790387183</v>
      </c>
      <c r="J211" s="41">
        <v>6</v>
      </c>
      <c r="K211" s="38">
        <v>0</v>
      </c>
      <c r="L211" s="41">
        <v>5</v>
      </c>
      <c r="M211" s="41">
        <v>1</v>
      </c>
      <c r="N211" s="41">
        <v>0</v>
      </c>
      <c r="O211" s="41">
        <v>12</v>
      </c>
      <c r="P211" s="47">
        <v>3.61</v>
      </c>
      <c r="Q211" s="48">
        <v>0.1875</v>
      </c>
      <c r="U211"/>
    </row>
    <row r="212" customHeight="1" spans="1:21">
      <c r="A212" s="73"/>
      <c r="B212" s="73"/>
      <c r="C212" s="40" t="s">
        <v>80</v>
      </c>
      <c r="D212" s="41">
        <v>201.39</v>
      </c>
      <c r="E212" s="41">
        <v>10560</v>
      </c>
      <c r="F212" s="41">
        <v>368</v>
      </c>
      <c r="G212" s="42">
        <v>0.0348484848484849</v>
      </c>
      <c r="H212" s="43">
        <v>0.547255434782609</v>
      </c>
      <c r="I212" s="43">
        <v>19.0710227272727</v>
      </c>
      <c r="J212" s="41">
        <v>18</v>
      </c>
      <c r="K212" s="38">
        <v>0</v>
      </c>
      <c r="L212" s="41">
        <v>18</v>
      </c>
      <c r="M212" s="41">
        <v>6</v>
      </c>
      <c r="N212" s="41">
        <v>0</v>
      </c>
      <c r="O212" s="41">
        <v>42</v>
      </c>
      <c r="P212" s="47">
        <v>4.795</v>
      </c>
      <c r="Q212" s="48">
        <v>0.114130434782609</v>
      </c>
      <c r="U212"/>
    </row>
    <row r="213" customHeight="1" spans="1:21">
      <c r="A213" s="73"/>
      <c r="B213" s="73"/>
      <c r="C213" s="40" t="s">
        <v>81</v>
      </c>
      <c r="D213" s="41">
        <v>219.11</v>
      </c>
      <c r="E213" s="41">
        <v>12103</v>
      </c>
      <c r="F213" s="41">
        <v>433</v>
      </c>
      <c r="G213" s="42">
        <v>0.0357762538213666</v>
      </c>
      <c r="H213" s="43">
        <v>0.506027713625866</v>
      </c>
      <c r="I213" s="43">
        <v>18.1037759233248</v>
      </c>
      <c r="J213" s="41">
        <v>43</v>
      </c>
      <c r="K213" s="38">
        <v>0</v>
      </c>
      <c r="L213" s="41">
        <v>37</v>
      </c>
      <c r="M213" s="41">
        <v>5</v>
      </c>
      <c r="N213" s="41">
        <v>0</v>
      </c>
      <c r="O213" s="41">
        <v>85</v>
      </c>
      <c r="P213" s="47">
        <v>2.57776470588235</v>
      </c>
      <c r="Q213" s="48">
        <v>0.196304849884527</v>
      </c>
      <c r="U213"/>
    </row>
    <row r="214" customHeight="1" spans="1:21">
      <c r="A214" s="73"/>
      <c r="B214" s="73"/>
      <c r="C214" s="40" t="s">
        <v>82</v>
      </c>
      <c r="D214" s="41">
        <v>33.45</v>
      </c>
      <c r="E214" s="41">
        <v>2369</v>
      </c>
      <c r="F214" s="41">
        <v>128</v>
      </c>
      <c r="G214" s="42">
        <v>0.0540312368087801</v>
      </c>
      <c r="H214" s="43">
        <v>0.261328125</v>
      </c>
      <c r="I214" s="43">
        <v>14.1198818066695</v>
      </c>
      <c r="J214" s="41">
        <v>8</v>
      </c>
      <c r="K214" s="38">
        <v>0</v>
      </c>
      <c r="L214" s="41">
        <v>6</v>
      </c>
      <c r="M214" s="41">
        <v>5</v>
      </c>
      <c r="N214" s="41">
        <v>0</v>
      </c>
      <c r="O214" s="41">
        <v>19</v>
      </c>
      <c r="P214" s="47">
        <v>1.76052631578947</v>
      </c>
      <c r="Q214" s="48">
        <v>0.1484375</v>
      </c>
      <c r="U214"/>
    </row>
    <row r="215" customHeight="1" spans="1:21">
      <c r="A215" s="73"/>
      <c r="B215" s="73"/>
      <c r="C215" s="40" t="s">
        <v>83</v>
      </c>
      <c r="D215" s="41">
        <v>143.27</v>
      </c>
      <c r="E215" s="41">
        <v>9486</v>
      </c>
      <c r="F215" s="41">
        <v>222</v>
      </c>
      <c r="G215" s="42">
        <v>0.0234029095509171</v>
      </c>
      <c r="H215" s="43">
        <v>0.64536036036036</v>
      </c>
      <c r="I215" s="43">
        <v>15.1033101412608</v>
      </c>
      <c r="J215" s="41">
        <v>26</v>
      </c>
      <c r="K215" s="38">
        <v>1</v>
      </c>
      <c r="L215" s="41">
        <v>21</v>
      </c>
      <c r="M215" s="41">
        <v>0</v>
      </c>
      <c r="N215" s="41">
        <v>1</v>
      </c>
      <c r="O215" s="41">
        <v>49</v>
      </c>
      <c r="P215" s="47">
        <v>2.92387755102041</v>
      </c>
      <c r="Q215" s="48">
        <v>0.220720720720721</v>
      </c>
      <c r="U215"/>
    </row>
    <row r="216" customHeight="1" spans="1:21">
      <c r="A216" s="73"/>
      <c r="B216" s="73"/>
      <c r="C216" s="40" t="s">
        <v>85</v>
      </c>
      <c r="D216" s="41">
        <v>4.61</v>
      </c>
      <c r="E216" s="41">
        <v>325</v>
      </c>
      <c r="F216" s="41">
        <v>11</v>
      </c>
      <c r="G216" s="42">
        <v>0.0338461538461538</v>
      </c>
      <c r="H216" s="43">
        <v>0.419090909090909</v>
      </c>
      <c r="I216" s="43">
        <v>14.1846153846154</v>
      </c>
      <c r="J216" s="41">
        <v>1</v>
      </c>
      <c r="K216" s="38">
        <v>0</v>
      </c>
      <c r="L216" s="41">
        <v>1</v>
      </c>
      <c r="M216" s="41">
        <v>1</v>
      </c>
      <c r="N216" s="41">
        <v>1</v>
      </c>
      <c r="O216" s="41">
        <v>4</v>
      </c>
      <c r="P216" s="47">
        <v>1.1525</v>
      </c>
      <c r="Q216" s="48">
        <v>0.363636363636364</v>
      </c>
      <c r="U216"/>
    </row>
    <row r="217" customHeight="1" spans="1:21">
      <c r="A217" s="73"/>
      <c r="B217" s="73"/>
      <c r="C217" s="40" t="s">
        <v>86</v>
      </c>
      <c r="D217" s="41">
        <v>296.21</v>
      </c>
      <c r="E217" s="41">
        <v>14090</v>
      </c>
      <c r="F217" s="41">
        <v>535</v>
      </c>
      <c r="G217" s="42">
        <v>0.0379701916252661</v>
      </c>
      <c r="H217" s="43">
        <v>0.553663551401869</v>
      </c>
      <c r="I217" s="43">
        <v>21.0227111426544</v>
      </c>
      <c r="J217" s="41">
        <v>29</v>
      </c>
      <c r="K217" s="38">
        <v>0</v>
      </c>
      <c r="L217" s="41">
        <v>9</v>
      </c>
      <c r="M217" s="41">
        <v>14</v>
      </c>
      <c r="N217" s="41">
        <v>2</v>
      </c>
      <c r="O217" s="41">
        <v>54</v>
      </c>
      <c r="P217" s="47">
        <v>5.48537037037037</v>
      </c>
      <c r="Q217" s="48">
        <v>0.100934579439252</v>
      </c>
      <c r="U217"/>
    </row>
    <row r="218" customHeight="1" spans="1:21">
      <c r="A218" s="73"/>
      <c r="B218" s="73"/>
      <c r="C218" s="40" t="s">
        <v>87</v>
      </c>
      <c r="D218" s="41">
        <v>55.1</v>
      </c>
      <c r="E218" s="41">
        <v>4855</v>
      </c>
      <c r="F218" s="41">
        <v>284</v>
      </c>
      <c r="G218" s="42">
        <v>0.0584963954685891</v>
      </c>
      <c r="H218" s="43">
        <v>0.194014084507042</v>
      </c>
      <c r="I218" s="43">
        <v>11.3491246138002</v>
      </c>
      <c r="J218" s="41">
        <v>21</v>
      </c>
      <c r="K218" s="38">
        <v>0</v>
      </c>
      <c r="L218" s="41">
        <v>15</v>
      </c>
      <c r="M218" s="41">
        <v>6</v>
      </c>
      <c r="N218" s="41">
        <v>0</v>
      </c>
      <c r="O218" s="41">
        <v>42</v>
      </c>
      <c r="P218" s="47">
        <v>1.31190476190476</v>
      </c>
      <c r="Q218" s="48">
        <v>0.147887323943662</v>
      </c>
      <c r="U218"/>
    </row>
    <row r="219" customHeight="1" spans="1:21">
      <c r="A219" s="73"/>
      <c r="B219" s="73"/>
      <c r="C219" s="40" t="s">
        <v>109</v>
      </c>
      <c r="D219" s="41">
        <v>0</v>
      </c>
      <c r="E219" s="41">
        <v>0</v>
      </c>
      <c r="F219" s="41">
        <v>0</v>
      </c>
      <c r="G219" s="42" t="e">
        <v>#DIV/0!</v>
      </c>
      <c r="H219" s="43" t="e">
        <v>#DIV/0!</v>
      </c>
      <c r="I219" s="43" t="e">
        <v>#DIV/0!</v>
      </c>
      <c r="J219" s="41">
        <v>0</v>
      </c>
      <c r="K219" s="38">
        <v>0</v>
      </c>
      <c r="L219" s="41">
        <v>0</v>
      </c>
      <c r="M219" s="41">
        <v>0</v>
      </c>
      <c r="N219" s="41">
        <v>0</v>
      </c>
      <c r="O219" s="41">
        <v>0</v>
      </c>
      <c r="P219" s="47" t="e">
        <v>#DIV/0!</v>
      </c>
      <c r="Q219" s="48" t="e">
        <v>#DIV/0!</v>
      </c>
      <c r="U219"/>
    </row>
    <row r="220" customHeight="1" spans="1:21">
      <c r="A220" s="73"/>
      <c r="B220" s="73"/>
      <c r="C220" s="40" t="s">
        <v>89</v>
      </c>
      <c r="D220" s="41">
        <v>260.65</v>
      </c>
      <c r="E220" s="41">
        <v>18390</v>
      </c>
      <c r="F220" s="41">
        <v>540</v>
      </c>
      <c r="G220" s="42">
        <v>0.0293637846655791</v>
      </c>
      <c r="H220" s="43">
        <v>0.482685185185185</v>
      </c>
      <c r="I220" s="43">
        <v>14.173463839043</v>
      </c>
      <c r="J220" s="41">
        <v>30</v>
      </c>
      <c r="K220" s="38">
        <v>1</v>
      </c>
      <c r="L220" s="41">
        <v>40</v>
      </c>
      <c r="M220" s="41">
        <v>2</v>
      </c>
      <c r="N220" s="41">
        <v>1</v>
      </c>
      <c r="O220" s="41">
        <v>74</v>
      </c>
      <c r="P220" s="47">
        <v>3.5222972972973</v>
      </c>
      <c r="Q220" s="48">
        <v>0.137037037037037</v>
      </c>
      <c r="U220"/>
    </row>
    <row r="221" customHeight="1" spans="1:21">
      <c r="A221" s="73"/>
      <c r="B221" s="73"/>
      <c r="C221" s="40" t="s">
        <v>90</v>
      </c>
      <c r="D221" s="41">
        <v>236.21</v>
      </c>
      <c r="E221" s="41">
        <v>11086</v>
      </c>
      <c r="F221" s="41">
        <v>480</v>
      </c>
      <c r="G221" s="42">
        <v>0.0432978531481147</v>
      </c>
      <c r="H221" s="43">
        <v>0.492104166666667</v>
      </c>
      <c r="I221" s="43">
        <v>21.3070539419087</v>
      </c>
      <c r="J221" s="41">
        <v>62</v>
      </c>
      <c r="K221" s="38">
        <v>0</v>
      </c>
      <c r="L221" s="41">
        <v>58</v>
      </c>
      <c r="M221" s="41">
        <v>15</v>
      </c>
      <c r="N221" s="41">
        <v>5</v>
      </c>
      <c r="O221" s="41">
        <v>140</v>
      </c>
      <c r="P221" s="47">
        <v>1.68721428571429</v>
      </c>
      <c r="Q221" s="48">
        <v>0.291666666666667</v>
      </c>
      <c r="U221"/>
    </row>
    <row r="222" customHeight="1" spans="1:21">
      <c r="A222" s="73"/>
      <c r="B222" s="73"/>
      <c r="C222" s="40" t="s">
        <v>91</v>
      </c>
      <c r="D222" s="41">
        <v>224.61</v>
      </c>
      <c r="E222" s="41">
        <v>19666</v>
      </c>
      <c r="F222" s="41">
        <v>1161</v>
      </c>
      <c r="G222" s="42">
        <v>0.0590358995220177</v>
      </c>
      <c r="H222" s="43">
        <v>0.193462532299742</v>
      </c>
      <c r="I222" s="43">
        <v>11.4212346181226</v>
      </c>
      <c r="J222" s="41">
        <v>23</v>
      </c>
      <c r="K222" s="38">
        <v>1</v>
      </c>
      <c r="L222" s="41">
        <v>4</v>
      </c>
      <c r="M222" s="41">
        <v>10</v>
      </c>
      <c r="N222" s="41">
        <v>0</v>
      </c>
      <c r="O222" s="41">
        <v>38</v>
      </c>
      <c r="P222" s="47">
        <v>5.91078947368421</v>
      </c>
      <c r="Q222" s="48">
        <v>0.0327304048234281</v>
      </c>
      <c r="U222"/>
    </row>
    <row r="223" customHeight="1" spans="1:21">
      <c r="A223" s="73"/>
      <c r="B223" s="73"/>
      <c r="C223" s="40" t="s">
        <v>92</v>
      </c>
      <c r="D223" s="41">
        <v>61.11</v>
      </c>
      <c r="E223" s="41">
        <v>3201</v>
      </c>
      <c r="F223" s="41">
        <v>106</v>
      </c>
      <c r="G223" s="42">
        <v>0.0331146516713527</v>
      </c>
      <c r="H223" s="43">
        <v>0.576509433962264</v>
      </c>
      <c r="I223" s="43">
        <v>19.0909090909091</v>
      </c>
      <c r="J223" s="41">
        <v>9</v>
      </c>
      <c r="K223" s="38">
        <v>1</v>
      </c>
      <c r="L223" s="41">
        <v>6</v>
      </c>
      <c r="M223" s="41">
        <v>9</v>
      </c>
      <c r="N223" s="41">
        <v>0</v>
      </c>
      <c r="O223" s="41">
        <v>25</v>
      </c>
      <c r="P223" s="47">
        <v>2.4444</v>
      </c>
      <c r="Q223" s="48">
        <v>0.235849056603774</v>
      </c>
      <c r="U223"/>
    </row>
    <row r="224" customHeight="1" spans="1:21">
      <c r="A224" s="73"/>
      <c r="B224" s="73"/>
      <c r="C224" s="40" t="s">
        <v>93</v>
      </c>
      <c r="D224" s="41">
        <v>75.48</v>
      </c>
      <c r="E224" s="41">
        <v>4365</v>
      </c>
      <c r="F224" s="41">
        <v>235</v>
      </c>
      <c r="G224" s="42">
        <v>0.0538373424971363</v>
      </c>
      <c r="H224" s="43">
        <v>0.321191489361702</v>
      </c>
      <c r="I224" s="43">
        <v>17.2920962199313</v>
      </c>
      <c r="J224" s="41">
        <v>11</v>
      </c>
      <c r="K224" s="38">
        <v>0</v>
      </c>
      <c r="L224" s="41">
        <v>2</v>
      </c>
      <c r="M224" s="41">
        <v>1</v>
      </c>
      <c r="N224" s="41">
        <v>1</v>
      </c>
      <c r="O224" s="41">
        <v>15</v>
      </c>
      <c r="P224" s="47">
        <v>5.032</v>
      </c>
      <c r="Q224" s="48">
        <v>0.0638297872340426</v>
      </c>
      <c r="U224"/>
    </row>
    <row r="225" customHeight="1" spans="1:21">
      <c r="A225" s="73"/>
      <c r="B225" s="73"/>
      <c r="C225" s="40" t="s">
        <v>94</v>
      </c>
      <c r="D225" s="41">
        <v>506.33</v>
      </c>
      <c r="E225" s="41">
        <v>34550</v>
      </c>
      <c r="F225" s="41">
        <v>2192</v>
      </c>
      <c r="G225" s="42">
        <v>0.0634442836468886</v>
      </c>
      <c r="H225" s="43">
        <v>0.23098996350365</v>
      </c>
      <c r="I225" s="43">
        <v>14.65499276411</v>
      </c>
      <c r="J225" s="41">
        <v>191</v>
      </c>
      <c r="K225" s="38">
        <v>2</v>
      </c>
      <c r="L225" s="41">
        <v>122</v>
      </c>
      <c r="M225" s="41">
        <v>32</v>
      </c>
      <c r="N225" s="41">
        <v>8</v>
      </c>
      <c r="O225" s="41">
        <v>355</v>
      </c>
      <c r="P225" s="47">
        <v>1.42628169014085</v>
      </c>
      <c r="Q225" s="48">
        <v>0.161952554744526</v>
      </c>
      <c r="U225"/>
    </row>
    <row r="226" customHeight="1" spans="1:21">
      <c r="A226" s="73"/>
      <c r="B226" s="40" t="s">
        <v>98</v>
      </c>
      <c r="C226" s="73"/>
      <c r="D226" s="41">
        <v>4150.68</v>
      </c>
      <c r="E226" s="41">
        <v>252258</v>
      </c>
      <c r="F226" s="41">
        <v>12473</v>
      </c>
      <c r="G226" s="42">
        <v>0.049445409065322</v>
      </c>
      <c r="H226" s="43">
        <v>0.332773190090596</v>
      </c>
      <c r="I226" s="43">
        <v>16.4541065100017</v>
      </c>
      <c r="J226" s="41">
        <v>891</v>
      </c>
      <c r="K226" s="38">
        <v>8</v>
      </c>
      <c r="L226" s="41">
        <v>558</v>
      </c>
      <c r="M226" s="41">
        <v>191</v>
      </c>
      <c r="N226" s="41">
        <v>27</v>
      </c>
      <c r="O226" s="41">
        <v>1675</v>
      </c>
      <c r="P226" s="47">
        <v>2.47801791044776</v>
      </c>
      <c r="Q226" s="48">
        <v>0.134290066543734</v>
      </c>
      <c r="U226"/>
    </row>
    <row r="227" customHeight="1" spans="1:21">
      <c r="A227" s="40" t="s">
        <v>114</v>
      </c>
      <c r="B227" s="73"/>
      <c r="C227" s="73"/>
      <c r="D227" s="41">
        <v>8056.04</v>
      </c>
      <c r="E227" s="41">
        <v>376317</v>
      </c>
      <c r="F227" s="41">
        <v>17734</v>
      </c>
      <c r="G227" s="42">
        <v>0.047125163093881</v>
      </c>
      <c r="H227" s="43">
        <v>0.454270892071727</v>
      </c>
      <c r="I227" s="43">
        <v>21.4075898776829</v>
      </c>
      <c r="J227" s="41">
        <v>2022</v>
      </c>
      <c r="K227" s="38">
        <v>12</v>
      </c>
      <c r="L227" s="41">
        <v>1025</v>
      </c>
      <c r="M227" s="41">
        <v>348</v>
      </c>
      <c r="N227" s="41">
        <v>40</v>
      </c>
      <c r="O227" s="41">
        <v>3447</v>
      </c>
      <c r="P227" s="47">
        <v>2.33711633304323</v>
      </c>
      <c r="Q227" s="48">
        <v>0.194372392015338</v>
      </c>
      <c r="U227"/>
    </row>
    <row r="228" customHeight="1" spans="1:21">
      <c r="A228" s="40" t="s">
        <v>56</v>
      </c>
      <c r="B228" s="40" t="s">
        <v>69</v>
      </c>
      <c r="C228" s="40" t="s">
        <v>73</v>
      </c>
      <c r="D228" s="41">
        <v>176.78</v>
      </c>
      <c r="E228" s="41">
        <v>4433</v>
      </c>
      <c r="F228" s="41">
        <v>239</v>
      </c>
      <c r="G228" s="42">
        <v>0.0539138281073765</v>
      </c>
      <c r="H228" s="43">
        <v>0.739665271966527</v>
      </c>
      <c r="I228" s="43">
        <v>39.8781863297992</v>
      </c>
      <c r="J228" s="41">
        <v>44</v>
      </c>
      <c r="K228" s="38">
        <v>0</v>
      </c>
      <c r="L228" s="41">
        <v>15</v>
      </c>
      <c r="M228" s="41">
        <v>12</v>
      </c>
      <c r="N228" s="41">
        <v>0</v>
      </c>
      <c r="O228" s="41">
        <v>71</v>
      </c>
      <c r="P228" s="47">
        <v>2.48985915492958</v>
      </c>
      <c r="Q228" s="48">
        <v>0.297071129707113</v>
      </c>
      <c r="U228"/>
    </row>
    <row r="229" customHeight="1" spans="1:21">
      <c r="A229" s="73"/>
      <c r="B229" s="73"/>
      <c r="C229" s="40" t="s">
        <v>108</v>
      </c>
      <c r="D229" s="41">
        <v>401.54</v>
      </c>
      <c r="E229" s="41">
        <v>15392</v>
      </c>
      <c r="F229" s="41">
        <v>698</v>
      </c>
      <c r="G229" s="42">
        <v>0.0453482328482329</v>
      </c>
      <c r="H229" s="43">
        <v>0.575272206303725</v>
      </c>
      <c r="I229" s="43">
        <v>26.087577962578</v>
      </c>
      <c r="J229" s="41">
        <v>150</v>
      </c>
      <c r="K229" s="38">
        <v>2</v>
      </c>
      <c r="L229" s="41">
        <v>75</v>
      </c>
      <c r="M229" s="41">
        <v>38</v>
      </c>
      <c r="N229" s="41">
        <v>0</v>
      </c>
      <c r="O229" s="41">
        <v>265</v>
      </c>
      <c r="P229" s="47">
        <v>1.51524528301887</v>
      </c>
      <c r="Q229" s="48">
        <v>0.379656160458453</v>
      </c>
      <c r="U229"/>
    </row>
    <row r="230" customHeight="1" spans="1:21">
      <c r="A230" s="73"/>
      <c r="B230" s="73"/>
      <c r="C230" s="40" t="s">
        <v>70</v>
      </c>
      <c r="D230" s="41">
        <v>504.38</v>
      </c>
      <c r="E230" s="41">
        <v>16381</v>
      </c>
      <c r="F230" s="41">
        <v>1100</v>
      </c>
      <c r="G230" s="42">
        <v>0.0671509675843966</v>
      </c>
      <c r="H230" s="43">
        <v>0.458527272727273</v>
      </c>
      <c r="I230" s="43">
        <v>30.7905500274709</v>
      </c>
      <c r="J230" s="41">
        <v>210</v>
      </c>
      <c r="K230" s="38">
        <v>0</v>
      </c>
      <c r="L230" s="41">
        <v>80</v>
      </c>
      <c r="M230" s="41">
        <v>42</v>
      </c>
      <c r="N230" s="41">
        <v>3</v>
      </c>
      <c r="O230" s="41">
        <v>335</v>
      </c>
      <c r="P230" s="47">
        <v>1.50561194029851</v>
      </c>
      <c r="Q230" s="48">
        <v>0.304545454545455</v>
      </c>
      <c r="U230"/>
    </row>
    <row r="231" customHeight="1" spans="1:21">
      <c r="A231" s="73"/>
      <c r="B231" s="73"/>
      <c r="C231" s="40" t="s">
        <v>79</v>
      </c>
      <c r="D231" s="41">
        <v>480.74</v>
      </c>
      <c r="E231" s="41">
        <v>11241</v>
      </c>
      <c r="F231" s="41">
        <v>310</v>
      </c>
      <c r="G231" s="42">
        <v>0.0275776176496753</v>
      </c>
      <c r="H231" s="43">
        <v>1.55077419354839</v>
      </c>
      <c r="I231" s="43">
        <v>42.766657770661</v>
      </c>
      <c r="J231" s="41">
        <v>87</v>
      </c>
      <c r="K231" s="38">
        <v>0</v>
      </c>
      <c r="L231" s="41">
        <v>54</v>
      </c>
      <c r="M231" s="41">
        <v>3</v>
      </c>
      <c r="N231" s="41">
        <v>1</v>
      </c>
      <c r="O231" s="41">
        <v>145</v>
      </c>
      <c r="P231" s="47">
        <v>3.31544827586207</v>
      </c>
      <c r="Q231" s="48">
        <v>0.467741935483871</v>
      </c>
      <c r="U231"/>
    </row>
    <row r="232" customHeight="1" spans="1:21">
      <c r="A232" s="73"/>
      <c r="B232" s="73"/>
      <c r="C232" s="40" t="s">
        <v>80</v>
      </c>
      <c r="D232" s="41">
        <v>199.69</v>
      </c>
      <c r="E232" s="41">
        <v>5555</v>
      </c>
      <c r="F232" s="41">
        <v>221</v>
      </c>
      <c r="G232" s="42">
        <v>0.0397839783978398</v>
      </c>
      <c r="H232" s="43">
        <v>0.903574660633484</v>
      </c>
      <c r="I232" s="43">
        <v>35.9477947794779</v>
      </c>
      <c r="J232" s="41">
        <v>35</v>
      </c>
      <c r="K232" s="38">
        <v>0</v>
      </c>
      <c r="L232" s="41">
        <v>28</v>
      </c>
      <c r="M232" s="41">
        <v>13</v>
      </c>
      <c r="N232" s="41">
        <v>1</v>
      </c>
      <c r="O232" s="41">
        <v>77</v>
      </c>
      <c r="P232" s="47">
        <v>2.59337662337662</v>
      </c>
      <c r="Q232" s="48">
        <v>0.34841628959276</v>
      </c>
      <c r="U232"/>
    </row>
    <row r="233" customHeight="1" spans="1:21">
      <c r="A233" s="73"/>
      <c r="B233" s="73"/>
      <c r="C233" s="40" t="s">
        <v>83</v>
      </c>
      <c r="D233" s="41">
        <v>920.87</v>
      </c>
      <c r="E233" s="41">
        <v>42087</v>
      </c>
      <c r="F233" s="41">
        <v>1294</v>
      </c>
      <c r="G233" s="42">
        <v>0.0307458360063678</v>
      </c>
      <c r="H233" s="43">
        <v>0.711646058732612</v>
      </c>
      <c r="I233" s="43">
        <v>21.8801530163709</v>
      </c>
      <c r="J233" s="41">
        <v>278</v>
      </c>
      <c r="K233" s="38">
        <v>1</v>
      </c>
      <c r="L233" s="41">
        <v>176</v>
      </c>
      <c r="M233" s="41">
        <v>5</v>
      </c>
      <c r="N233" s="41">
        <v>3</v>
      </c>
      <c r="O233" s="41">
        <v>463</v>
      </c>
      <c r="P233" s="47">
        <v>1.98892008639309</v>
      </c>
      <c r="Q233" s="48">
        <v>0.357805255023184</v>
      </c>
      <c r="U233"/>
    </row>
    <row r="234" customHeight="1" spans="1:21">
      <c r="A234" s="73"/>
      <c r="B234" s="73"/>
      <c r="C234" s="40" t="s">
        <v>85</v>
      </c>
      <c r="D234" s="41">
        <v>196.71</v>
      </c>
      <c r="E234" s="41">
        <v>4206</v>
      </c>
      <c r="F234" s="41">
        <v>172</v>
      </c>
      <c r="G234" s="42">
        <v>0.0408939610080837</v>
      </c>
      <c r="H234" s="43">
        <v>1.14366279069767</v>
      </c>
      <c r="I234" s="43">
        <v>46.7689015691869</v>
      </c>
      <c r="J234" s="41">
        <v>31</v>
      </c>
      <c r="K234" s="38">
        <v>0</v>
      </c>
      <c r="L234" s="41">
        <v>16</v>
      </c>
      <c r="M234" s="41">
        <v>4</v>
      </c>
      <c r="N234" s="41">
        <v>1</v>
      </c>
      <c r="O234" s="41">
        <v>52</v>
      </c>
      <c r="P234" s="47">
        <v>3.78288461538462</v>
      </c>
      <c r="Q234" s="48">
        <v>0.302325581395349</v>
      </c>
      <c r="U234"/>
    </row>
    <row r="235" customHeight="1" spans="1:21">
      <c r="A235" s="73"/>
      <c r="B235" s="73"/>
      <c r="C235" s="40" t="s">
        <v>100</v>
      </c>
      <c r="D235" s="41">
        <v>306.19</v>
      </c>
      <c r="E235" s="41">
        <v>5756</v>
      </c>
      <c r="F235" s="41">
        <v>262</v>
      </c>
      <c r="G235" s="42">
        <v>0.0455177206393329</v>
      </c>
      <c r="H235" s="43">
        <v>1.1686641221374</v>
      </c>
      <c r="I235" s="43">
        <v>53.1949270326616</v>
      </c>
      <c r="J235" s="41">
        <v>39</v>
      </c>
      <c r="K235" s="38">
        <v>2</v>
      </c>
      <c r="L235" s="41">
        <v>42</v>
      </c>
      <c r="M235" s="41">
        <v>10</v>
      </c>
      <c r="N235" s="41">
        <v>3</v>
      </c>
      <c r="O235" s="41">
        <v>96</v>
      </c>
      <c r="P235" s="47">
        <v>3.18947916666667</v>
      </c>
      <c r="Q235" s="48">
        <v>0.366412213740458</v>
      </c>
      <c r="U235"/>
    </row>
    <row r="236" customHeight="1" spans="1:21">
      <c r="A236" s="73"/>
      <c r="B236" s="73"/>
      <c r="C236" s="40" t="s">
        <v>86</v>
      </c>
      <c r="D236" s="41">
        <v>366.13</v>
      </c>
      <c r="E236" s="41">
        <v>8175</v>
      </c>
      <c r="F236" s="41">
        <v>356</v>
      </c>
      <c r="G236" s="42">
        <v>0.0435474006116208</v>
      </c>
      <c r="H236" s="43">
        <v>1.02845505617978</v>
      </c>
      <c r="I236" s="43">
        <v>44.7865443425076</v>
      </c>
      <c r="J236" s="41">
        <v>58</v>
      </c>
      <c r="K236" s="38">
        <v>1</v>
      </c>
      <c r="L236" s="41">
        <v>28</v>
      </c>
      <c r="M236" s="41">
        <v>21</v>
      </c>
      <c r="N236" s="41">
        <v>7</v>
      </c>
      <c r="O236" s="41">
        <v>115</v>
      </c>
      <c r="P236" s="47">
        <v>3.18373913043478</v>
      </c>
      <c r="Q236" s="48">
        <v>0.323033707865169</v>
      </c>
      <c r="U236"/>
    </row>
    <row r="237" customHeight="1" spans="1:21">
      <c r="A237" s="73"/>
      <c r="B237" s="73"/>
      <c r="C237" s="40" t="s">
        <v>109</v>
      </c>
      <c r="D237" s="41">
        <v>302.42</v>
      </c>
      <c r="E237" s="41">
        <v>10632</v>
      </c>
      <c r="F237" s="41">
        <v>416</v>
      </c>
      <c r="G237" s="42">
        <v>0.0391271632806622</v>
      </c>
      <c r="H237" s="43">
        <v>0.726971153846154</v>
      </c>
      <c r="I237" s="43">
        <v>28.4443190368698</v>
      </c>
      <c r="J237" s="41">
        <v>110</v>
      </c>
      <c r="K237" s="38">
        <v>1</v>
      </c>
      <c r="L237" s="41">
        <v>25</v>
      </c>
      <c r="M237" s="41">
        <v>25</v>
      </c>
      <c r="N237" s="41">
        <v>3</v>
      </c>
      <c r="O237" s="41">
        <v>164</v>
      </c>
      <c r="P237" s="47">
        <v>1.8440243902439</v>
      </c>
      <c r="Q237" s="48">
        <v>0.394230769230769</v>
      </c>
      <c r="U237"/>
    </row>
    <row r="238" customHeight="1" spans="1:21">
      <c r="A238" s="73"/>
      <c r="B238" s="73"/>
      <c r="C238" s="40" t="s">
        <v>91</v>
      </c>
      <c r="D238" s="41">
        <v>701.27</v>
      </c>
      <c r="E238" s="41">
        <v>21995</v>
      </c>
      <c r="F238" s="41">
        <v>1625</v>
      </c>
      <c r="G238" s="42">
        <v>0.0738804273698568</v>
      </c>
      <c r="H238" s="43">
        <v>0.431550769230769</v>
      </c>
      <c r="I238" s="43">
        <v>31.8831552625597</v>
      </c>
      <c r="J238" s="41">
        <v>373</v>
      </c>
      <c r="K238" s="38">
        <v>2</v>
      </c>
      <c r="L238" s="41">
        <v>41</v>
      </c>
      <c r="M238" s="41">
        <v>52</v>
      </c>
      <c r="N238" s="41">
        <v>0</v>
      </c>
      <c r="O238" s="41">
        <v>468</v>
      </c>
      <c r="P238" s="47">
        <v>1.49844017094017</v>
      </c>
      <c r="Q238" s="48">
        <v>0.288</v>
      </c>
      <c r="U238"/>
    </row>
    <row r="239" customHeight="1" spans="1:21">
      <c r="A239" s="73"/>
      <c r="B239" s="40" t="s">
        <v>71</v>
      </c>
      <c r="C239" s="73"/>
      <c r="D239" s="41">
        <v>4556.72</v>
      </c>
      <c r="E239" s="41">
        <v>145853</v>
      </c>
      <c r="F239" s="41">
        <v>6693</v>
      </c>
      <c r="G239" s="42">
        <v>0.045888668728103</v>
      </c>
      <c r="H239" s="43">
        <v>0.680818765874795</v>
      </c>
      <c r="I239" s="43">
        <v>31.2418668111043</v>
      </c>
      <c r="J239" s="41">
        <v>1415</v>
      </c>
      <c r="K239" s="38">
        <v>9</v>
      </c>
      <c r="L239" s="41">
        <v>580</v>
      </c>
      <c r="M239" s="41">
        <v>225</v>
      </c>
      <c r="N239" s="41">
        <v>22</v>
      </c>
      <c r="O239" s="41">
        <v>2251</v>
      </c>
      <c r="P239" s="47">
        <v>2.02430919591293</v>
      </c>
      <c r="Q239" s="48">
        <v>0.336321529956671</v>
      </c>
      <c r="U239"/>
    </row>
    <row r="240" customHeight="1" spans="1:21">
      <c r="A240" s="73"/>
      <c r="B240" s="40" t="s">
        <v>72</v>
      </c>
      <c r="C240" s="40" t="s">
        <v>73</v>
      </c>
      <c r="D240" s="41">
        <v>168.01</v>
      </c>
      <c r="E240" s="41">
        <v>10145</v>
      </c>
      <c r="F240" s="41">
        <v>545</v>
      </c>
      <c r="G240" s="42">
        <v>0.0537210448496797</v>
      </c>
      <c r="H240" s="43">
        <v>0.308275229357798</v>
      </c>
      <c r="I240" s="43">
        <v>16.5608674223756</v>
      </c>
      <c r="J240" s="41">
        <v>26</v>
      </c>
      <c r="K240" s="38">
        <v>3</v>
      </c>
      <c r="L240" s="41">
        <v>5</v>
      </c>
      <c r="M240" s="41">
        <v>7</v>
      </c>
      <c r="N240" s="41">
        <v>0</v>
      </c>
      <c r="O240" s="41">
        <v>41</v>
      </c>
      <c r="P240" s="47">
        <v>4.09780487804878</v>
      </c>
      <c r="Q240" s="48">
        <v>0.0752293577981651</v>
      </c>
      <c r="U240"/>
    </row>
    <row r="241" customHeight="1" spans="1:21">
      <c r="A241" s="73"/>
      <c r="B241" s="73"/>
      <c r="C241" s="40" t="s">
        <v>74</v>
      </c>
      <c r="D241" s="41">
        <v>201.43</v>
      </c>
      <c r="E241" s="41">
        <v>8704</v>
      </c>
      <c r="F241" s="41">
        <v>503</v>
      </c>
      <c r="G241" s="42">
        <v>0.0577895220588235</v>
      </c>
      <c r="H241" s="43">
        <v>0.400457256461233</v>
      </c>
      <c r="I241" s="43">
        <v>23.1422334558824</v>
      </c>
      <c r="J241" s="41">
        <v>71</v>
      </c>
      <c r="K241" s="38">
        <v>0</v>
      </c>
      <c r="L241" s="41">
        <v>20</v>
      </c>
      <c r="M241" s="41">
        <v>3</v>
      </c>
      <c r="N241" s="41">
        <v>0</v>
      </c>
      <c r="O241" s="41">
        <v>94</v>
      </c>
      <c r="P241" s="47">
        <v>2.14287234042553</v>
      </c>
      <c r="Q241" s="48">
        <v>0.186878727634195</v>
      </c>
      <c r="U241"/>
    </row>
    <row r="242" customHeight="1" spans="1:21">
      <c r="A242" s="73"/>
      <c r="B242" s="73"/>
      <c r="C242" s="40" t="s">
        <v>108</v>
      </c>
      <c r="D242" s="41">
        <v>300.37</v>
      </c>
      <c r="E242" s="41">
        <v>21895</v>
      </c>
      <c r="F242" s="41">
        <v>785</v>
      </c>
      <c r="G242" s="42">
        <v>0.0358529344599224</v>
      </c>
      <c r="H242" s="43">
        <v>0.382636942675159</v>
      </c>
      <c r="I242" s="43">
        <v>13.7186572276776</v>
      </c>
      <c r="J242" s="41">
        <v>33</v>
      </c>
      <c r="K242" s="38">
        <v>0</v>
      </c>
      <c r="L242" s="41">
        <v>17</v>
      </c>
      <c r="M242" s="41">
        <v>15</v>
      </c>
      <c r="N242" s="41">
        <v>4</v>
      </c>
      <c r="O242" s="41">
        <v>69</v>
      </c>
      <c r="P242" s="47">
        <v>4.3531884057971</v>
      </c>
      <c r="Q242" s="48">
        <v>0.0878980891719745</v>
      </c>
      <c r="U242"/>
    </row>
    <row r="243" customHeight="1" spans="1:21">
      <c r="A243" s="73"/>
      <c r="B243" s="73"/>
      <c r="C243" s="40" t="s">
        <v>75</v>
      </c>
      <c r="D243" s="41">
        <v>681.26</v>
      </c>
      <c r="E243" s="41">
        <v>27948</v>
      </c>
      <c r="F243" s="41">
        <v>1156</v>
      </c>
      <c r="G243" s="42">
        <v>0.0413625304136253</v>
      </c>
      <c r="H243" s="43">
        <v>0.589325259515571</v>
      </c>
      <c r="I243" s="43">
        <v>24.3759839702304</v>
      </c>
      <c r="J243" s="41">
        <v>120</v>
      </c>
      <c r="K243" s="38">
        <v>4</v>
      </c>
      <c r="L243" s="41">
        <v>67</v>
      </c>
      <c r="M243" s="41">
        <v>31</v>
      </c>
      <c r="N243" s="41">
        <v>1</v>
      </c>
      <c r="O243" s="41">
        <v>223</v>
      </c>
      <c r="P243" s="47">
        <v>3.05497757847534</v>
      </c>
      <c r="Q243" s="48">
        <v>0.192906574394464</v>
      </c>
      <c r="U243"/>
    </row>
    <row r="244" customHeight="1" spans="1:21">
      <c r="A244" s="73"/>
      <c r="B244" s="73"/>
      <c r="C244" s="40" t="s">
        <v>70</v>
      </c>
      <c r="D244" s="41">
        <v>501.51</v>
      </c>
      <c r="E244" s="41">
        <v>30067</v>
      </c>
      <c r="F244" s="41">
        <v>2134</v>
      </c>
      <c r="G244" s="42">
        <v>0.0709748228955333</v>
      </c>
      <c r="H244" s="43">
        <v>0.235009372071228</v>
      </c>
      <c r="I244" s="43">
        <v>16.6797485615459</v>
      </c>
      <c r="J244" s="41">
        <v>136</v>
      </c>
      <c r="K244" s="38">
        <v>3</v>
      </c>
      <c r="L244" s="41">
        <v>41</v>
      </c>
      <c r="M244" s="41">
        <v>27</v>
      </c>
      <c r="N244" s="41">
        <v>1</v>
      </c>
      <c r="O244" s="41">
        <v>208</v>
      </c>
      <c r="P244" s="47">
        <v>2.41110576923077</v>
      </c>
      <c r="Q244" s="48">
        <v>0.0974695407685099</v>
      </c>
      <c r="U244"/>
    </row>
    <row r="245" customHeight="1" spans="1:21">
      <c r="A245" s="73"/>
      <c r="B245" s="73"/>
      <c r="C245" s="40" t="s">
        <v>76</v>
      </c>
      <c r="D245" s="41">
        <v>203.48</v>
      </c>
      <c r="E245" s="41">
        <v>11304</v>
      </c>
      <c r="F245" s="41">
        <v>332</v>
      </c>
      <c r="G245" s="42">
        <v>0.0293701344656759</v>
      </c>
      <c r="H245" s="43">
        <v>0.61289156626506</v>
      </c>
      <c r="I245" s="43">
        <v>18.0007077140835</v>
      </c>
      <c r="J245" s="41">
        <v>22</v>
      </c>
      <c r="K245" s="38">
        <v>0</v>
      </c>
      <c r="L245" s="41">
        <v>22</v>
      </c>
      <c r="M245" s="41">
        <v>2</v>
      </c>
      <c r="N245" s="41">
        <v>2</v>
      </c>
      <c r="O245" s="41">
        <v>48</v>
      </c>
      <c r="P245" s="47">
        <v>4.23916666666667</v>
      </c>
      <c r="Q245" s="48">
        <v>0.144578313253012</v>
      </c>
      <c r="U245"/>
    </row>
    <row r="246" customHeight="1" spans="1:21">
      <c r="A246" s="73"/>
      <c r="B246" s="73"/>
      <c r="C246" s="40" t="s">
        <v>77</v>
      </c>
      <c r="D246" s="41">
        <v>70.59</v>
      </c>
      <c r="E246" s="41">
        <v>2635</v>
      </c>
      <c r="F246" s="41">
        <v>131</v>
      </c>
      <c r="G246" s="42">
        <v>0.0497153700189753</v>
      </c>
      <c r="H246" s="43">
        <v>0.538854961832061</v>
      </c>
      <c r="I246" s="43">
        <v>26.7893738140417</v>
      </c>
      <c r="J246" s="41">
        <v>20</v>
      </c>
      <c r="K246" s="38">
        <v>0</v>
      </c>
      <c r="L246" s="41">
        <v>8</v>
      </c>
      <c r="M246" s="41">
        <v>3</v>
      </c>
      <c r="N246" s="41">
        <v>0</v>
      </c>
      <c r="O246" s="41">
        <v>31</v>
      </c>
      <c r="P246" s="47">
        <v>2.27709677419355</v>
      </c>
      <c r="Q246" s="48">
        <v>0.236641221374046</v>
      </c>
      <c r="U246"/>
    </row>
    <row r="247" customHeight="1" spans="1:21">
      <c r="A247" s="73"/>
      <c r="B247" s="73"/>
      <c r="C247" s="40" t="s">
        <v>78</v>
      </c>
      <c r="D247" s="41">
        <v>594.5</v>
      </c>
      <c r="E247" s="41">
        <v>50317</v>
      </c>
      <c r="F247" s="41">
        <v>2889</v>
      </c>
      <c r="G247" s="42">
        <v>0.057415982669873</v>
      </c>
      <c r="H247" s="43">
        <v>0.205780546902042</v>
      </c>
      <c r="I247" s="43">
        <v>11.8150923147246</v>
      </c>
      <c r="J247" s="41">
        <v>184</v>
      </c>
      <c r="K247" s="38">
        <v>0</v>
      </c>
      <c r="L247" s="41">
        <v>131</v>
      </c>
      <c r="M247" s="41">
        <v>56</v>
      </c>
      <c r="N247" s="41">
        <v>1</v>
      </c>
      <c r="O247" s="41">
        <v>372</v>
      </c>
      <c r="P247" s="47">
        <v>1.59811827956989</v>
      </c>
      <c r="Q247" s="48">
        <v>0.128764278296989</v>
      </c>
      <c r="U247"/>
    </row>
    <row r="248" customHeight="1" spans="1:21">
      <c r="A248" s="73"/>
      <c r="B248" s="73"/>
      <c r="C248" s="40" t="s">
        <v>79</v>
      </c>
      <c r="D248" s="41">
        <v>67.86</v>
      </c>
      <c r="E248" s="41">
        <v>3933</v>
      </c>
      <c r="F248" s="41">
        <v>105</v>
      </c>
      <c r="G248" s="42">
        <v>0.026697177726926</v>
      </c>
      <c r="H248" s="43">
        <v>0.646285714285714</v>
      </c>
      <c r="I248" s="43">
        <v>17.254004576659</v>
      </c>
      <c r="J248" s="41">
        <v>12</v>
      </c>
      <c r="K248" s="38">
        <v>0</v>
      </c>
      <c r="L248" s="41">
        <v>12</v>
      </c>
      <c r="M248" s="41">
        <v>1</v>
      </c>
      <c r="N248" s="41">
        <v>0</v>
      </c>
      <c r="O248" s="41">
        <v>25</v>
      </c>
      <c r="P248" s="47">
        <v>2.7144</v>
      </c>
      <c r="Q248" s="48">
        <v>0.238095238095238</v>
      </c>
      <c r="U248"/>
    </row>
    <row r="249" customHeight="1" spans="1:21">
      <c r="A249" s="73"/>
      <c r="B249" s="73"/>
      <c r="C249" s="40" t="s">
        <v>80</v>
      </c>
      <c r="D249" s="41">
        <v>200.05</v>
      </c>
      <c r="E249" s="41">
        <v>11403</v>
      </c>
      <c r="F249" s="41">
        <v>403</v>
      </c>
      <c r="G249" s="42">
        <v>0.0353415767780409</v>
      </c>
      <c r="H249" s="43">
        <v>0.496401985111663</v>
      </c>
      <c r="I249" s="43">
        <v>17.5436288695957</v>
      </c>
      <c r="J249" s="41">
        <v>25</v>
      </c>
      <c r="K249" s="38">
        <v>2</v>
      </c>
      <c r="L249" s="41">
        <v>24</v>
      </c>
      <c r="M249" s="41">
        <v>7</v>
      </c>
      <c r="N249" s="41">
        <v>1</v>
      </c>
      <c r="O249" s="41">
        <v>59</v>
      </c>
      <c r="P249" s="47">
        <v>3.3906779661017</v>
      </c>
      <c r="Q249" s="48">
        <v>0.146401985111663</v>
      </c>
      <c r="U249"/>
    </row>
    <row r="250" customHeight="1" spans="1:21">
      <c r="A250" s="73"/>
      <c r="B250" s="73"/>
      <c r="C250" s="40" t="s">
        <v>81</v>
      </c>
      <c r="D250" s="41">
        <v>157.05</v>
      </c>
      <c r="E250" s="41">
        <v>8833</v>
      </c>
      <c r="F250" s="41">
        <v>315</v>
      </c>
      <c r="G250" s="42">
        <v>0.03566172308389</v>
      </c>
      <c r="H250" s="43">
        <v>0.498571428571429</v>
      </c>
      <c r="I250" s="43">
        <v>17.7799162232537</v>
      </c>
      <c r="J250" s="41">
        <v>31</v>
      </c>
      <c r="K250" s="38">
        <v>0</v>
      </c>
      <c r="L250" s="41">
        <v>15</v>
      </c>
      <c r="M250" s="41">
        <v>9</v>
      </c>
      <c r="N250" s="41">
        <v>1</v>
      </c>
      <c r="O250" s="41">
        <v>56</v>
      </c>
      <c r="P250" s="47">
        <v>2.80446428571429</v>
      </c>
      <c r="Q250" s="48">
        <v>0.177777777777778</v>
      </c>
      <c r="U250"/>
    </row>
    <row r="251" customHeight="1" spans="1:21">
      <c r="A251" s="73"/>
      <c r="B251" s="73"/>
      <c r="C251" s="40" t="s">
        <v>82</v>
      </c>
      <c r="D251" s="41">
        <v>21.47</v>
      </c>
      <c r="E251" s="41">
        <v>1843</v>
      </c>
      <c r="F251" s="41">
        <v>97</v>
      </c>
      <c r="G251" s="42">
        <v>0.0526315789473684</v>
      </c>
      <c r="H251" s="43">
        <v>0.221340206185567</v>
      </c>
      <c r="I251" s="43">
        <v>11.6494845360825</v>
      </c>
      <c r="J251" s="41">
        <v>11</v>
      </c>
      <c r="K251" s="38">
        <v>1</v>
      </c>
      <c r="L251" s="41">
        <v>5</v>
      </c>
      <c r="M251" s="41">
        <v>2</v>
      </c>
      <c r="N251" s="41">
        <v>0</v>
      </c>
      <c r="O251" s="41">
        <v>19</v>
      </c>
      <c r="P251" s="47">
        <v>1.13</v>
      </c>
      <c r="Q251" s="48">
        <v>0.195876288659794</v>
      </c>
      <c r="U251"/>
    </row>
    <row r="252" customHeight="1" spans="1:21">
      <c r="A252" s="73"/>
      <c r="B252" s="73"/>
      <c r="C252" s="40" t="s">
        <v>103</v>
      </c>
      <c r="D252" s="41">
        <v>0</v>
      </c>
      <c r="E252" s="41">
        <v>0</v>
      </c>
      <c r="F252" s="41">
        <v>0</v>
      </c>
      <c r="G252" s="42" t="e">
        <v>#DIV/0!</v>
      </c>
      <c r="H252" s="43" t="e">
        <v>#DIV/0!</v>
      </c>
      <c r="I252" s="43" t="e">
        <v>#DIV/0!</v>
      </c>
      <c r="J252" s="41">
        <v>0</v>
      </c>
      <c r="K252" s="38">
        <v>0</v>
      </c>
      <c r="L252" s="41">
        <v>0</v>
      </c>
      <c r="M252" s="41">
        <v>0</v>
      </c>
      <c r="N252" s="41">
        <v>0</v>
      </c>
      <c r="O252" s="41">
        <v>0</v>
      </c>
      <c r="P252" s="47" t="e">
        <v>#DIV/0!</v>
      </c>
      <c r="Q252" s="48" t="e">
        <v>#DIV/0!</v>
      </c>
      <c r="U252"/>
    </row>
    <row r="253" customHeight="1" spans="1:21">
      <c r="A253" s="73"/>
      <c r="B253" s="73"/>
      <c r="C253" s="40" t="s">
        <v>83</v>
      </c>
      <c r="D253" s="41">
        <v>224.2</v>
      </c>
      <c r="E253" s="41">
        <v>15184</v>
      </c>
      <c r="F253" s="41">
        <v>356</v>
      </c>
      <c r="G253" s="42">
        <v>0.0234457323498419</v>
      </c>
      <c r="H253" s="43">
        <v>0.629775280898876</v>
      </c>
      <c r="I253" s="43">
        <v>14.7655426765016</v>
      </c>
      <c r="J253" s="41">
        <v>43</v>
      </c>
      <c r="K253" s="38">
        <v>0</v>
      </c>
      <c r="L253" s="41">
        <v>35</v>
      </c>
      <c r="M253" s="41">
        <v>2</v>
      </c>
      <c r="N253" s="41">
        <v>1</v>
      </c>
      <c r="O253" s="41">
        <v>81</v>
      </c>
      <c r="P253" s="47">
        <v>2.7679012345679</v>
      </c>
      <c r="Q253" s="48">
        <v>0.22752808988764</v>
      </c>
      <c r="U253"/>
    </row>
    <row r="254" customHeight="1" spans="1:21">
      <c r="A254" s="73"/>
      <c r="B254" s="73"/>
      <c r="C254" s="40" t="s">
        <v>85</v>
      </c>
      <c r="D254" s="41">
        <v>8.98</v>
      </c>
      <c r="E254" s="41">
        <v>734</v>
      </c>
      <c r="F254" s="41">
        <v>15</v>
      </c>
      <c r="G254" s="42">
        <v>0.0204359673024523</v>
      </c>
      <c r="H254" s="43">
        <v>0.598666666666667</v>
      </c>
      <c r="I254" s="43">
        <v>12.2343324250681</v>
      </c>
      <c r="J254" s="41">
        <v>2</v>
      </c>
      <c r="K254" s="38">
        <v>0</v>
      </c>
      <c r="L254" s="41">
        <v>0</v>
      </c>
      <c r="M254" s="41">
        <v>0</v>
      </c>
      <c r="N254" s="41">
        <v>0</v>
      </c>
      <c r="O254" s="41">
        <v>2</v>
      </c>
      <c r="P254" s="47">
        <v>4.49</v>
      </c>
      <c r="Q254" s="48">
        <v>0.133333333333333</v>
      </c>
      <c r="U254"/>
    </row>
    <row r="255" customHeight="1" spans="1:21">
      <c r="A255" s="73"/>
      <c r="B255" s="73"/>
      <c r="C255" s="40" t="s">
        <v>86</v>
      </c>
      <c r="D255" s="41">
        <v>304.04</v>
      </c>
      <c r="E255" s="41">
        <v>15949</v>
      </c>
      <c r="F255" s="41">
        <v>679</v>
      </c>
      <c r="G255" s="42">
        <v>0.0425732020816352</v>
      </c>
      <c r="H255" s="43">
        <v>0.447776141384389</v>
      </c>
      <c r="I255" s="43">
        <v>19.0632641544924</v>
      </c>
      <c r="J255" s="41">
        <v>31</v>
      </c>
      <c r="K255" s="38">
        <v>0</v>
      </c>
      <c r="L255" s="41">
        <v>12</v>
      </c>
      <c r="M255" s="41">
        <v>13</v>
      </c>
      <c r="N255" s="41">
        <v>0</v>
      </c>
      <c r="O255" s="41">
        <v>56</v>
      </c>
      <c r="P255" s="47">
        <v>5.42928571428571</v>
      </c>
      <c r="Q255" s="48">
        <v>0.0824742268041237</v>
      </c>
      <c r="U255"/>
    </row>
    <row r="256" customHeight="1" spans="1:21">
      <c r="A256" s="73"/>
      <c r="B256" s="73"/>
      <c r="C256" s="40" t="s">
        <v>87</v>
      </c>
      <c r="D256" s="41">
        <v>108.37</v>
      </c>
      <c r="E256" s="41">
        <v>11042</v>
      </c>
      <c r="F256" s="41">
        <v>529</v>
      </c>
      <c r="G256" s="42">
        <v>0.0479079876833907</v>
      </c>
      <c r="H256" s="43">
        <v>0.204858223062382</v>
      </c>
      <c r="I256" s="43">
        <v>9.81434522731389</v>
      </c>
      <c r="J256" s="41">
        <v>20</v>
      </c>
      <c r="K256" s="38">
        <v>0</v>
      </c>
      <c r="L256" s="41">
        <v>18</v>
      </c>
      <c r="M256" s="41">
        <v>8</v>
      </c>
      <c r="N256" s="41">
        <v>0</v>
      </c>
      <c r="O256" s="41">
        <v>46</v>
      </c>
      <c r="P256" s="47">
        <v>2.35586956521739</v>
      </c>
      <c r="Q256" s="48">
        <v>0.0869565217391304</v>
      </c>
      <c r="U256"/>
    </row>
    <row r="257" customHeight="1" spans="1:21">
      <c r="A257" s="73"/>
      <c r="B257" s="73"/>
      <c r="C257" s="40" t="s">
        <v>89</v>
      </c>
      <c r="D257" s="41">
        <v>298.62</v>
      </c>
      <c r="E257" s="41">
        <v>20946</v>
      </c>
      <c r="F257" s="41">
        <v>620</v>
      </c>
      <c r="G257" s="42">
        <v>0.0295999236131004</v>
      </c>
      <c r="H257" s="43">
        <v>0.481645161290323</v>
      </c>
      <c r="I257" s="43">
        <v>14.2566599828129</v>
      </c>
      <c r="J257" s="41">
        <v>38</v>
      </c>
      <c r="K257" s="38">
        <v>1</v>
      </c>
      <c r="L257" s="41">
        <v>52</v>
      </c>
      <c r="M257" s="41">
        <v>3</v>
      </c>
      <c r="N257" s="41">
        <v>4</v>
      </c>
      <c r="O257" s="41">
        <v>98</v>
      </c>
      <c r="P257" s="47">
        <v>3.04714285714286</v>
      </c>
      <c r="Q257" s="48">
        <v>0.158064516129032</v>
      </c>
      <c r="U257"/>
    </row>
    <row r="258" customHeight="1" spans="1:21">
      <c r="A258" s="73"/>
      <c r="B258" s="73"/>
      <c r="C258" s="40" t="s">
        <v>90</v>
      </c>
      <c r="D258" s="41">
        <v>292.7</v>
      </c>
      <c r="E258" s="41">
        <v>16551</v>
      </c>
      <c r="F258" s="41">
        <v>606</v>
      </c>
      <c r="G258" s="42">
        <v>0.0366141018669567</v>
      </c>
      <c r="H258" s="43">
        <v>0.483003300330033</v>
      </c>
      <c r="I258" s="43">
        <v>17.6847320403601</v>
      </c>
      <c r="J258" s="41">
        <v>71</v>
      </c>
      <c r="K258" s="38">
        <v>1</v>
      </c>
      <c r="L258" s="41">
        <v>93</v>
      </c>
      <c r="M258" s="41">
        <v>26</v>
      </c>
      <c r="N258" s="41">
        <v>3</v>
      </c>
      <c r="O258" s="41">
        <v>194</v>
      </c>
      <c r="P258" s="47">
        <v>1.50876288659794</v>
      </c>
      <c r="Q258" s="48">
        <v>0.32013201320132</v>
      </c>
      <c r="U258"/>
    </row>
    <row r="259" customHeight="1" spans="1:21">
      <c r="A259" s="73"/>
      <c r="B259" s="73"/>
      <c r="C259" s="40" t="s">
        <v>91</v>
      </c>
      <c r="D259" s="41">
        <v>456.53</v>
      </c>
      <c r="E259" s="41">
        <v>39052</v>
      </c>
      <c r="F259" s="41">
        <v>2291</v>
      </c>
      <c r="G259" s="42">
        <v>0.0586653692512547</v>
      </c>
      <c r="H259" s="43">
        <v>0.199271060672196</v>
      </c>
      <c r="I259" s="43">
        <v>11.6903103554235</v>
      </c>
      <c r="J259" s="41">
        <v>39</v>
      </c>
      <c r="K259" s="38">
        <v>0</v>
      </c>
      <c r="L259" s="41">
        <v>10</v>
      </c>
      <c r="M259" s="41">
        <v>13</v>
      </c>
      <c r="N259" s="41">
        <v>2</v>
      </c>
      <c r="O259" s="41">
        <v>64</v>
      </c>
      <c r="P259" s="47">
        <v>7.13328125</v>
      </c>
      <c r="Q259" s="48">
        <v>0.0279353993889131</v>
      </c>
      <c r="U259"/>
    </row>
    <row r="260" customHeight="1" spans="1:21">
      <c r="A260" s="73"/>
      <c r="B260" s="73"/>
      <c r="C260" s="40" t="s">
        <v>92</v>
      </c>
      <c r="D260" s="41">
        <v>77.9</v>
      </c>
      <c r="E260" s="41">
        <v>4024</v>
      </c>
      <c r="F260" s="41">
        <v>144</v>
      </c>
      <c r="G260" s="42">
        <v>0.0357852882703777</v>
      </c>
      <c r="H260" s="43">
        <v>0.540972222222222</v>
      </c>
      <c r="I260" s="43">
        <v>19.3588469184891</v>
      </c>
      <c r="J260" s="41">
        <v>7</v>
      </c>
      <c r="K260" s="38">
        <v>0</v>
      </c>
      <c r="L260" s="41">
        <v>11</v>
      </c>
      <c r="M260" s="41">
        <v>9</v>
      </c>
      <c r="N260" s="41">
        <v>1</v>
      </c>
      <c r="O260" s="41">
        <v>28</v>
      </c>
      <c r="P260" s="47">
        <v>2.78214285714286</v>
      </c>
      <c r="Q260" s="48">
        <v>0.194444444444444</v>
      </c>
      <c r="U260"/>
    </row>
    <row r="261" customHeight="1" spans="1:21">
      <c r="A261" s="73"/>
      <c r="B261" s="73"/>
      <c r="C261" s="40" t="s">
        <v>93</v>
      </c>
      <c r="D261" s="41">
        <v>135.32</v>
      </c>
      <c r="E261" s="41">
        <v>7260</v>
      </c>
      <c r="F261" s="41">
        <v>426</v>
      </c>
      <c r="G261" s="42">
        <v>0.0586776859504132</v>
      </c>
      <c r="H261" s="43">
        <v>0.317652582159624</v>
      </c>
      <c r="I261" s="43">
        <v>18.6391184573003</v>
      </c>
      <c r="J261" s="41">
        <v>19</v>
      </c>
      <c r="K261" s="38">
        <v>1</v>
      </c>
      <c r="L261" s="41">
        <v>3</v>
      </c>
      <c r="M261" s="41">
        <v>5</v>
      </c>
      <c r="N261" s="41">
        <v>1</v>
      </c>
      <c r="O261" s="41">
        <v>29</v>
      </c>
      <c r="P261" s="47">
        <v>4.66620689655172</v>
      </c>
      <c r="Q261" s="48">
        <v>0.068075117370892</v>
      </c>
      <c r="U261"/>
    </row>
    <row r="262" customHeight="1" spans="1:21">
      <c r="A262" s="73"/>
      <c r="B262" s="73"/>
      <c r="C262" s="40" t="s">
        <v>94</v>
      </c>
      <c r="D262" s="41">
        <v>503.51</v>
      </c>
      <c r="E262" s="41">
        <v>35379</v>
      </c>
      <c r="F262" s="41">
        <v>2270</v>
      </c>
      <c r="G262" s="42">
        <v>0.0641623562000057</v>
      </c>
      <c r="H262" s="43">
        <v>0.221810572687225</v>
      </c>
      <c r="I262" s="43">
        <v>14.231888973685</v>
      </c>
      <c r="J262" s="41">
        <v>196</v>
      </c>
      <c r="K262" s="38">
        <v>2</v>
      </c>
      <c r="L262" s="41">
        <v>99</v>
      </c>
      <c r="M262" s="41">
        <v>38</v>
      </c>
      <c r="N262" s="41">
        <v>13</v>
      </c>
      <c r="O262" s="41">
        <v>348</v>
      </c>
      <c r="P262" s="47">
        <v>1.44686781609195</v>
      </c>
      <c r="Q262" s="48">
        <v>0.153303964757709</v>
      </c>
      <c r="U262"/>
    </row>
    <row r="263" customHeight="1" spans="1:21">
      <c r="A263" s="73"/>
      <c r="B263" s="40" t="s">
        <v>98</v>
      </c>
      <c r="C263" s="73"/>
      <c r="D263" s="41">
        <v>5577.75</v>
      </c>
      <c r="E263" s="41">
        <v>355148</v>
      </c>
      <c r="F263" s="41">
        <v>17331</v>
      </c>
      <c r="G263" s="42">
        <v>0.0487993737821978</v>
      </c>
      <c r="H263" s="43">
        <v>0.321836593387571</v>
      </c>
      <c r="I263" s="43">
        <v>15.7054242175093</v>
      </c>
      <c r="J263" s="41">
        <v>1157</v>
      </c>
      <c r="K263" s="38">
        <v>18</v>
      </c>
      <c r="L263" s="41">
        <v>700</v>
      </c>
      <c r="M263" s="41">
        <v>280</v>
      </c>
      <c r="N263" s="41">
        <v>36</v>
      </c>
      <c r="O263" s="41">
        <v>2191</v>
      </c>
      <c r="P263" s="47">
        <v>2.54575536284801</v>
      </c>
      <c r="Q263" s="48">
        <v>0.126420864347124</v>
      </c>
      <c r="U263"/>
    </row>
    <row r="264" customHeight="1" spans="1:21">
      <c r="A264" s="40" t="s">
        <v>115</v>
      </c>
      <c r="B264" s="73"/>
      <c r="C264" s="73"/>
      <c r="D264" s="41">
        <v>10134.47</v>
      </c>
      <c r="E264" s="41">
        <v>501001</v>
      </c>
      <c r="F264" s="41">
        <v>24024</v>
      </c>
      <c r="G264" s="42">
        <v>0.0479520000958082</v>
      </c>
      <c r="H264" s="43">
        <v>0.421847735597736</v>
      </c>
      <c r="I264" s="43">
        <v>20.2284426577991</v>
      </c>
      <c r="J264" s="41">
        <v>2572</v>
      </c>
      <c r="K264" s="38">
        <v>27</v>
      </c>
      <c r="L264" s="41">
        <v>1280</v>
      </c>
      <c r="M264" s="41">
        <v>505</v>
      </c>
      <c r="N264" s="41">
        <v>58</v>
      </c>
      <c r="O264" s="41">
        <v>4442</v>
      </c>
      <c r="P264" s="47">
        <v>2.28151058081945</v>
      </c>
      <c r="Q264" s="48">
        <v>0.184898434898435</v>
      </c>
      <c r="U264"/>
    </row>
    <row r="265" customHeight="1" spans="1:21">
      <c r="A265" s="40" t="s">
        <v>55</v>
      </c>
      <c r="B265" s="40" t="s">
        <v>69</v>
      </c>
      <c r="C265" s="40" t="s">
        <v>73</v>
      </c>
      <c r="D265" s="41">
        <v>168.83</v>
      </c>
      <c r="E265" s="41">
        <v>5530</v>
      </c>
      <c r="F265" s="41">
        <v>257</v>
      </c>
      <c r="G265" s="42">
        <v>0.0464737793851718</v>
      </c>
      <c r="H265" s="43">
        <v>0.656926070038911</v>
      </c>
      <c r="I265" s="43">
        <v>30.5298372513562</v>
      </c>
      <c r="J265" s="41">
        <v>16</v>
      </c>
      <c r="K265" s="38">
        <v>1</v>
      </c>
      <c r="L265" s="41">
        <v>8</v>
      </c>
      <c r="M265" s="41">
        <v>16</v>
      </c>
      <c r="N265" s="41">
        <v>0</v>
      </c>
      <c r="O265" s="41">
        <v>41</v>
      </c>
      <c r="P265" s="47">
        <v>4.11780487804878</v>
      </c>
      <c r="Q265" s="48">
        <v>0.159533073929961</v>
      </c>
      <c r="U265"/>
    </row>
    <row r="266" customHeight="1" spans="1:21">
      <c r="A266" s="73"/>
      <c r="B266" s="73"/>
      <c r="C266" s="40" t="s">
        <v>108</v>
      </c>
      <c r="D266" s="41">
        <v>401.57</v>
      </c>
      <c r="E266" s="41">
        <v>20073</v>
      </c>
      <c r="F266" s="41">
        <v>895</v>
      </c>
      <c r="G266" s="42">
        <v>0.0445872565137249</v>
      </c>
      <c r="H266" s="43">
        <v>0.44868156424581</v>
      </c>
      <c r="I266" s="43">
        <v>20.0054799980073</v>
      </c>
      <c r="J266" s="41">
        <v>153</v>
      </c>
      <c r="K266" s="38">
        <v>3</v>
      </c>
      <c r="L266" s="41">
        <v>64</v>
      </c>
      <c r="M266" s="41">
        <v>47</v>
      </c>
      <c r="N266" s="41">
        <v>1</v>
      </c>
      <c r="O266" s="41">
        <v>268</v>
      </c>
      <c r="P266" s="47">
        <v>1.49839552238806</v>
      </c>
      <c r="Q266" s="48">
        <v>0.299441340782123</v>
      </c>
      <c r="U266"/>
    </row>
    <row r="267" customHeight="1" spans="1:21">
      <c r="A267" s="73"/>
      <c r="B267" s="73"/>
      <c r="C267" s="40" t="s">
        <v>70</v>
      </c>
      <c r="D267" s="41">
        <v>507.56</v>
      </c>
      <c r="E267" s="41">
        <v>14467</v>
      </c>
      <c r="F267" s="41">
        <v>999</v>
      </c>
      <c r="G267" s="42">
        <v>0.0690537084398977</v>
      </c>
      <c r="H267" s="43">
        <v>0.508068068068068</v>
      </c>
      <c r="I267" s="43">
        <v>35.0839842399945</v>
      </c>
      <c r="J267" s="41">
        <v>201</v>
      </c>
      <c r="K267" s="38">
        <v>2</v>
      </c>
      <c r="L267" s="41">
        <v>85</v>
      </c>
      <c r="M267" s="41">
        <v>44</v>
      </c>
      <c r="N267" s="41">
        <v>6</v>
      </c>
      <c r="O267" s="41">
        <v>338</v>
      </c>
      <c r="P267" s="47">
        <v>1.50165680473373</v>
      </c>
      <c r="Q267" s="48">
        <v>0.338338338338338</v>
      </c>
      <c r="U267"/>
    </row>
    <row r="268" customHeight="1" spans="1:21">
      <c r="A268" s="73"/>
      <c r="B268" s="73"/>
      <c r="C268" s="40" t="s">
        <v>79</v>
      </c>
      <c r="D268" s="41">
        <v>490.79</v>
      </c>
      <c r="E268" s="41">
        <v>13339</v>
      </c>
      <c r="F268" s="41">
        <v>355</v>
      </c>
      <c r="G268" s="42">
        <v>0.0266136891820976</v>
      </c>
      <c r="H268" s="43">
        <v>1.38250704225352</v>
      </c>
      <c r="I268" s="43">
        <v>36.7936127145963</v>
      </c>
      <c r="J268" s="41">
        <v>86</v>
      </c>
      <c r="K268" s="38">
        <v>1</v>
      </c>
      <c r="L268" s="41">
        <v>56</v>
      </c>
      <c r="M268" s="41">
        <v>7</v>
      </c>
      <c r="N268" s="41">
        <v>0</v>
      </c>
      <c r="O268" s="41">
        <v>150</v>
      </c>
      <c r="P268" s="47">
        <v>3.27193333333333</v>
      </c>
      <c r="Q268" s="48">
        <v>0.422535211267606</v>
      </c>
      <c r="U268"/>
    </row>
    <row r="269" customHeight="1" spans="1:21">
      <c r="A269" s="73"/>
      <c r="B269" s="73"/>
      <c r="C269" s="40" t="s">
        <v>80</v>
      </c>
      <c r="D269" s="41">
        <v>191.36</v>
      </c>
      <c r="E269" s="41">
        <v>5037</v>
      </c>
      <c r="F269" s="41">
        <v>210</v>
      </c>
      <c r="G269" s="42">
        <v>0.0416914830256105</v>
      </c>
      <c r="H269" s="43">
        <v>0.911238095238095</v>
      </c>
      <c r="I269" s="43">
        <v>37.9908675799087</v>
      </c>
      <c r="J269" s="41">
        <v>26</v>
      </c>
      <c r="K269" s="38">
        <v>0</v>
      </c>
      <c r="L269" s="41">
        <v>29</v>
      </c>
      <c r="M269" s="41">
        <v>13</v>
      </c>
      <c r="N269" s="41">
        <v>0</v>
      </c>
      <c r="O269" s="41">
        <v>68</v>
      </c>
      <c r="P269" s="47">
        <v>2.81411764705882</v>
      </c>
      <c r="Q269" s="48">
        <v>0.323809523809524</v>
      </c>
      <c r="U269"/>
    </row>
    <row r="270" customHeight="1" spans="1:21">
      <c r="A270" s="73"/>
      <c r="B270" s="73"/>
      <c r="C270" s="40" t="s">
        <v>83</v>
      </c>
      <c r="D270" s="41">
        <v>1036.85</v>
      </c>
      <c r="E270" s="41">
        <v>42783</v>
      </c>
      <c r="F270" s="41">
        <v>1300</v>
      </c>
      <c r="G270" s="42">
        <v>0.0303859009419629</v>
      </c>
      <c r="H270" s="43">
        <v>0.797576923076923</v>
      </c>
      <c r="I270" s="43">
        <v>24.235093378211</v>
      </c>
      <c r="J270" s="41">
        <v>342</v>
      </c>
      <c r="K270" s="38">
        <v>2</v>
      </c>
      <c r="L270" s="41">
        <v>172</v>
      </c>
      <c r="M270" s="41">
        <v>8</v>
      </c>
      <c r="N270" s="41">
        <v>2</v>
      </c>
      <c r="O270" s="41">
        <v>526</v>
      </c>
      <c r="P270" s="47">
        <v>1.97119771863118</v>
      </c>
      <c r="Q270" s="48">
        <v>0.404615384615385</v>
      </c>
      <c r="U270"/>
    </row>
    <row r="271" customHeight="1" spans="1:21">
      <c r="A271" s="73"/>
      <c r="B271" s="73"/>
      <c r="C271" s="40" t="s">
        <v>85</v>
      </c>
      <c r="D271" s="41">
        <v>265.55</v>
      </c>
      <c r="E271" s="41">
        <v>5952</v>
      </c>
      <c r="F271" s="41">
        <v>196</v>
      </c>
      <c r="G271" s="42">
        <v>0.0329301075268817</v>
      </c>
      <c r="H271" s="43">
        <v>1.35484693877551</v>
      </c>
      <c r="I271" s="43">
        <v>44.6152553763441</v>
      </c>
      <c r="J271" s="41">
        <v>56</v>
      </c>
      <c r="K271" s="38">
        <v>0</v>
      </c>
      <c r="L271" s="41">
        <v>22</v>
      </c>
      <c r="M271" s="41">
        <v>5</v>
      </c>
      <c r="N271" s="41">
        <v>2</v>
      </c>
      <c r="O271" s="41">
        <v>85</v>
      </c>
      <c r="P271" s="47">
        <v>3.12411764705882</v>
      </c>
      <c r="Q271" s="48">
        <v>0.433673469387755</v>
      </c>
      <c r="U271"/>
    </row>
    <row r="272" customHeight="1" spans="1:21">
      <c r="A272" s="73"/>
      <c r="B272" s="73"/>
      <c r="C272" s="40" t="s">
        <v>100</v>
      </c>
      <c r="D272" s="41">
        <v>294.93</v>
      </c>
      <c r="E272" s="41">
        <v>5528</v>
      </c>
      <c r="F272" s="41">
        <v>239</v>
      </c>
      <c r="G272" s="42">
        <v>0.0432344428364689</v>
      </c>
      <c r="H272" s="43">
        <v>1.23401673640167</v>
      </c>
      <c r="I272" s="43">
        <v>53.3520260492041</v>
      </c>
      <c r="J272" s="41">
        <v>47</v>
      </c>
      <c r="K272" s="38">
        <v>0</v>
      </c>
      <c r="L272" s="41">
        <v>36</v>
      </c>
      <c r="M272" s="41">
        <v>6</v>
      </c>
      <c r="N272" s="41">
        <v>1</v>
      </c>
      <c r="O272" s="41">
        <v>90</v>
      </c>
      <c r="P272" s="47">
        <v>3.277</v>
      </c>
      <c r="Q272" s="48">
        <v>0.376569037656904</v>
      </c>
      <c r="U272"/>
    </row>
    <row r="273" customHeight="1" spans="1:21">
      <c r="A273" s="73"/>
      <c r="B273" s="73"/>
      <c r="C273" s="40" t="s">
        <v>86</v>
      </c>
      <c r="D273" s="41">
        <v>362.62</v>
      </c>
      <c r="E273" s="41">
        <v>9496</v>
      </c>
      <c r="F273" s="41">
        <v>392</v>
      </c>
      <c r="G273" s="42">
        <v>0.0412805391743892</v>
      </c>
      <c r="H273" s="43">
        <v>0.925051020408163</v>
      </c>
      <c r="I273" s="43">
        <v>38.1866048862679</v>
      </c>
      <c r="J273" s="41">
        <v>91</v>
      </c>
      <c r="K273" s="38">
        <v>0</v>
      </c>
      <c r="L273" s="41">
        <v>27</v>
      </c>
      <c r="M273" s="41">
        <v>32</v>
      </c>
      <c r="N273" s="41">
        <v>4</v>
      </c>
      <c r="O273" s="41">
        <v>154</v>
      </c>
      <c r="P273" s="47">
        <v>2.35467532467532</v>
      </c>
      <c r="Q273" s="48">
        <v>0.392857142857143</v>
      </c>
      <c r="U273"/>
    </row>
    <row r="274" customHeight="1" spans="1:21">
      <c r="A274" s="73"/>
      <c r="B274" s="73"/>
      <c r="C274" s="40" t="s">
        <v>109</v>
      </c>
      <c r="D274" s="41">
        <v>302.37</v>
      </c>
      <c r="E274" s="41">
        <v>11777</v>
      </c>
      <c r="F274" s="41">
        <v>437</v>
      </c>
      <c r="G274" s="42">
        <v>0.0371062239959243</v>
      </c>
      <c r="H274" s="43">
        <v>0.691922196796339</v>
      </c>
      <c r="I274" s="43">
        <v>25.6746200220769</v>
      </c>
      <c r="J274" s="41">
        <v>103</v>
      </c>
      <c r="K274" s="38">
        <v>2</v>
      </c>
      <c r="L274" s="41">
        <v>25</v>
      </c>
      <c r="M274" s="41">
        <v>24</v>
      </c>
      <c r="N274" s="41">
        <v>3</v>
      </c>
      <c r="O274" s="41">
        <v>157</v>
      </c>
      <c r="P274" s="47">
        <v>1.92592356687898</v>
      </c>
      <c r="Q274" s="48">
        <v>0.359267734553776</v>
      </c>
      <c r="U274"/>
    </row>
    <row r="275" customHeight="1" spans="1:21">
      <c r="A275" s="73"/>
      <c r="B275" s="73"/>
      <c r="C275" s="40" t="s">
        <v>91</v>
      </c>
      <c r="D275" s="41">
        <v>703.59</v>
      </c>
      <c r="E275" s="41">
        <v>22128</v>
      </c>
      <c r="F275" s="41">
        <v>1935</v>
      </c>
      <c r="G275" s="42">
        <v>0.0874457700650759</v>
      </c>
      <c r="H275" s="43">
        <v>0.363612403100775</v>
      </c>
      <c r="I275" s="43">
        <v>31.7963665943601</v>
      </c>
      <c r="J275" s="41">
        <v>341</v>
      </c>
      <c r="K275" s="38">
        <v>1</v>
      </c>
      <c r="L275" s="41">
        <v>47</v>
      </c>
      <c r="M275" s="41">
        <v>51</v>
      </c>
      <c r="N275" s="41">
        <v>3</v>
      </c>
      <c r="O275" s="41">
        <v>443</v>
      </c>
      <c r="P275" s="47">
        <v>1.58823927765237</v>
      </c>
      <c r="Q275" s="48">
        <v>0.228940568475452</v>
      </c>
      <c r="U275"/>
    </row>
    <row r="276" customHeight="1" spans="1:21">
      <c r="A276" s="73"/>
      <c r="B276" s="40" t="s">
        <v>71</v>
      </c>
      <c r="C276" s="73"/>
      <c r="D276" s="41">
        <v>4726.02</v>
      </c>
      <c r="E276" s="41">
        <v>156110</v>
      </c>
      <c r="F276" s="41">
        <v>7215</v>
      </c>
      <c r="G276" s="42">
        <v>0.0462174108000769</v>
      </c>
      <c r="H276" s="43">
        <v>0.655027027027027</v>
      </c>
      <c r="I276" s="43">
        <v>30.2736531932612</v>
      </c>
      <c r="J276" s="41">
        <v>1462</v>
      </c>
      <c r="K276" s="38">
        <v>12</v>
      </c>
      <c r="L276" s="41">
        <v>571</v>
      </c>
      <c r="M276" s="41">
        <v>253</v>
      </c>
      <c r="N276" s="41">
        <v>22</v>
      </c>
      <c r="O276" s="41">
        <v>2320</v>
      </c>
      <c r="P276" s="47">
        <v>2.0370775862069</v>
      </c>
      <c r="Q276" s="48">
        <v>0.321552321552322</v>
      </c>
      <c r="U276"/>
    </row>
    <row r="277" customHeight="1" spans="1:21">
      <c r="A277" s="73"/>
      <c r="B277" s="40" t="s">
        <v>72</v>
      </c>
      <c r="C277" s="40" t="s">
        <v>73</v>
      </c>
      <c r="D277" s="41">
        <v>143.68</v>
      </c>
      <c r="E277" s="41">
        <v>8561</v>
      </c>
      <c r="F277" s="41">
        <v>469</v>
      </c>
      <c r="G277" s="42">
        <v>0.0547833197056419</v>
      </c>
      <c r="H277" s="43">
        <v>0.3063539445629</v>
      </c>
      <c r="I277" s="43">
        <v>16.7830860880738</v>
      </c>
      <c r="J277" s="41">
        <v>16</v>
      </c>
      <c r="K277" s="38">
        <v>0</v>
      </c>
      <c r="L277" s="41">
        <v>3</v>
      </c>
      <c r="M277" s="41">
        <v>3</v>
      </c>
      <c r="N277" s="41">
        <v>0</v>
      </c>
      <c r="O277" s="41">
        <v>22</v>
      </c>
      <c r="P277" s="47">
        <v>6.53090909090909</v>
      </c>
      <c r="Q277" s="48">
        <v>0.046908315565032</v>
      </c>
      <c r="U277"/>
    </row>
    <row r="278" customHeight="1" spans="1:21">
      <c r="A278" s="73"/>
      <c r="B278" s="73"/>
      <c r="C278" s="40" t="s">
        <v>74</v>
      </c>
      <c r="D278" s="41">
        <v>199.29</v>
      </c>
      <c r="E278" s="41">
        <v>7917</v>
      </c>
      <c r="F278" s="41">
        <v>502</v>
      </c>
      <c r="G278" s="42">
        <v>0.0634078565113048</v>
      </c>
      <c r="H278" s="43">
        <v>0.39699203187251</v>
      </c>
      <c r="I278" s="43">
        <v>25.1724137931034</v>
      </c>
      <c r="J278" s="41">
        <v>57</v>
      </c>
      <c r="K278" s="38">
        <v>0</v>
      </c>
      <c r="L278" s="41">
        <v>18</v>
      </c>
      <c r="M278" s="41">
        <v>4</v>
      </c>
      <c r="N278" s="41">
        <v>0</v>
      </c>
      <c r="O278" s="41">
        <v>79</v>
      </c>
      <c r="P278" s="47">
        <v>2.5226582278481</v>
      </c>
      <c r="Q278" s="48">
        <v>0.157370517928287</v>
      </c>
      <c r="U278"/>
    </row>
    <row r="279" customHeight="1" spans="1:21">
      <c r="A279" s="73"/>
      <c r="B279" s="73"/>
      <c r="C279" s="40" t="s">
        <v>108</v>
      </c>
      <c r="D279" s="41">
        <v>301.92</v>
      </c>
      <c r="E279" s="41">
        <v>22516</v>
      </c>
      <c r="F279" s="41">
        <v>837</v>
      </c>
      <c r="G279" s="42">
        <v>0.0371735654645585</v>
      </c>
      <c r="H279" s="43">
        <v>0.360716845878136</v>
      </c>
      <c r="I279" s="43">
        <v>13.40913128442</v>
      </c>
      <c r="J279" s="41">
        <v>41</v>
      </c>
      <c r="K279" s="38">
        <v>0</v>
      </c>
      <c r="L279" s="41">
        <v>23</v>
      </c>
      <c r="M279" s="41">
        <v>18</v>
      </c>
      <c r="N279" s="41">
        <v>5</v>
      </c>
      <c r="O279" s="41">
        <v>87</v>
      </c>
      <c r="P279" s="47">
        <v>3.47034482758621</v>
      </c>
      <c r="Q279" s="48">
        <v>0.103942652329749</v>
      </c>
      <c r="U279"/>
    </row>
    <row r="280" customHeight="1" spans="1:21">
      <c r="A280" s="73"/>
      <c r="B280" s="73"/>
      <c r="C280" s="40" t="s">
        <v>75</v>
      </c>
      <c r="D280" s="41">
        <v>795.88</v>
      </c>
      <c r="E280" s="41">
        <v>31868</v>
      </c>
      <c r="F280" s="41">
        <v>1352</v>
      </c>
      <c r="G280" s="42">
        <v>0.042425003137944</v>
      </c>
      <c r="H280" s="43">
        <v>0.588668639053254</v>
      </c>
      <c r="I280" s="43">
        <v>24.9742688590436</v>
      </c>
      <c r="J280" s="41">
        <v>135</v>
      </c>
      <c r="K280" s="38">
        <v>1</v>
      </c>
      <c r="L280" s="41">
        <v>92</v>
      </c>
      <c r="M280" s="41">
        <v>39</v>
      </c>
      <c r="N280" s="41">
        <v>1</v>
      </c>
      <c r="O280" s="41">
        <v>268</v>
      </c>
      <c r="P280" s="47">
        <v>2.96970149253731</v>
      </c>
      <c r="Q280" s="48">
        <v>0.198224852071006</v>
      </c>
      <c r="U280"/>
    </row>
    <row r="281" customHeight="1" spans="1:21">
      <c r="A281" s="73"/>
      <c r="B281" s="73"/>
      <c r="C281" s="40" t="s">
        <v>70</v>
      </c>
      <c r="D281" s="41">
        <v>504.48</v>
      </c>
      <c r="E281" s="41">
        <v>29853</v>
      </c>
      <c r="F281" s="41">
        <v>2104</v>
      </c>
      <c r="G281" s="42">
        <v>0.0704786788597461</v>
      </c>
      <c r="H281" s="43">
        <v>0.239771863117871</v>
      </c>
      <c r="I281" s="43">
        <v>16.8988041402874</v>
      </c>
      <c r="J281" s="41">
        <v>151</v>
      </c>
      <c r="K281" s="38">
        <v>0</v>
      </c>
      <c r="L281" s="41">
        <v>56</v>
      </c>
      <c r="M281" s="41">
        <v>28</v>
      </c>
      <c r="N281" s="41">
        <v>0</v>
      </c>
      <c r="O281" s="41">
        <v>235</v>
      </c>
      <c r="P281" s="47">
        <v>2.14672340425532</v>
      </c>
      <c r="Q281" s="48">
        <v>0.111692015209125</v>
      </c>
      <c r="U281"/>
    </row>
    <row r="282" customHeight="1" spans="1:21">
      <c r="A282" s="73"/>
      <c r="B282" s="73"/>
      <c r="C282" s="40" t="s">
        <v>76</v>
      </c>
      <c r="D282" s="41">
        <v>202.01</v>
      </c>
      <c r="E282" s="41">
        <v>9927</v>
      </c>
      <c r="F282" s="41">
        <v>269</v>
      </c>
      <c r="G282" s="42">
        <v>0.0270978140425103</v>
      </c>
      <c r="H282" s="43">
        <v>0.750966542750929</v>
      </c>
      <c r="I282" s="43">
        <v>20.3495517276116</v>
      </c>
      <c r="J282" s="41">
        <v>25</v>
      </c>
      <c r="K282" s="38">
        <v>0</v>
      </c>
      <c r="L282" s="41">
        <v>35</v>
      </c>
      <c r="M282" s="41">
        <v>1</v>
      </c>
      <c r="N282" s="41">
        <v>4</v>
      </c>
      <c r="O282" s="41">
        <v>65</v>
      </c>
      <c r="P282" s="47">
        <v>3.10784615384615</v>
      </c>
      <c r="Q282" s="48">
        <v>0.241635687732342</v>
      </c>
      <c r="U282"/>
    </row>
    <row r="283" customHeight="1" spans="1:21">
      <c r="A283" s="73"/>
      <c r="B283" s="73"/>
      <c r="C283" s="40" t="s">
        <v>77</v>
      </c>
      <c r="D283" s="41">
        <v>91.22</v>
      </c>
      <c r="E283" s="41">
        <v>3339</v>
      </c>
      <c r="F283" s="41">
        <v>166</v>
      </c>
      <c r="G283" s="42">
        <v>0.0497154836777478</v>
      </c>
      <c r="H283" s="43">
        <v>0.549518072289157</v>
      </c>
      <c r="I283" s="43">
        <v>27.319556753519</v>
      </c>
      <c r="J283" s="41">
        <v>25</v>
      </c>
      <c r="K283" s="38">
        <v>0</v>
      </c>
      <c r="L283" s="41">
        <v>5</v>
      </c>
      <c r="M283" s="41">
        <v>5</v>
      </c>
      <c r="N283" s="41">
        <v>1</v>
      </c>
      <c r="O283" s="41">
        <v>36</v>
      </c>
      <c r="P283" s="47">
        <v>2.53388888888889</v>
      </c>
      <c r="Q283" s="48">
        <v>0.216867469879518</v>
      </c>
      <c r="U283"/>
    </row>
    <row r="284" customHeight="1" spans="1:21">
      <c r="A284" s="73"/>
      <c r="B284" s="73"/>
      <c r="C284" s="40" t="s">
        <v>78</v>
      </c>
      <c r="D284" s="41">
        <v>394.13</v>
      </c>
      <c r="E284" s="41">
        <v>37225</v>
      </c>
      <c r="F284" s="41">
        <v>1944</v>
      </c>
      <c r="G284" s="42">
        <v>0.0522229684351914</v>
      </c>
      <c r="H284" s="43">
        <v>0.202741769547325</v>
      </c>
      <c r="I284" s="43">
        <v>10.5877770315648</v>
      </c>
      <c r="J284" s="41">
        <v>121</v>
      </c>
      <c r="K284" s="38">
        <v>1</v>
      </c>
      <c r="L284" s="41">
        <v>98</v>
      </c>
      <c r="M284" s="41">
        <v>36</v>
      </c>
      <c r="N284" s="41">
        <v>3</v>
      </c>
      <c r="O284" s="41">
        <v>259</v>
      </c>
      <c r="P284" s="47">
        <v>1.52173745173745</v>
      </c>
      <c r="Q284" s="48">
        <v>0.133230452674897</v>
      </c>
      <c r="U284"/>
    </row>
    <row r="285" customHeight="1" spans="1:21">
      <c r="A285" s="73"/>
      <c r="B285" s="73"/>
      <c r="C285" s="40" t="s">
        <v>79</v>
      </c>
      <c r="D285" s="41">
        <v>42.8</v>
      </c>
      <c r="E285" s="41">
        <v>2801</v>
      </c>
      <c r="F285" s="41">
        <v>65</v>
      </c>
      <c r="G285" s="42">
        <v>0.0232059978579079</v>
      </c>
      <c r="H285" s="43">
        <v>0.658461538461538</v>
      </c>
      <c r="I285" s="43">
        <v>15.2802570510532</v>
      </c>
      <c r="J285" s="41">
        <v>7</v>
      </c>
      <c r="K285" s="38">
        <v>0</v>
      </c>
      <c r="L285" s="41">
        <v>5</v>
      </c>
      <c r="M285" s="41">
        <v>0</v>
      </c>
      <c r="N285" s="41">
        <v>0</v>
      </c>
      <c r="O285" s="41">
        <v>12</v>
      </c>
      <c r="P285" s="47">
        <v>3.56666666666667</v>
      </c>
      <c r="Q285" s="48">
        <v>0.184615384615385</v>
      </c>
      <c r="U285"/>
    </row>
    <row r="286" customHeight="1" spans="1:21">
      <c r="A286" s="73"/>
      <c r="B286" s="73"/>
      <c r="C286" s="40" t="s">
        <v>80</v>
      </c>
      <c r="D286" s="41">
        <v>200.23</v>
      </c>
      <c r="E286" s="41">
        <v>11611</v>
      </c>
      <c r="F286" s="41">
        <v>423</v>
      </c>
      <c r="G286" s="42">
        <v>0.0364309706312979</v>
      </c>
      <c r="H286" s="43">
        <v>0.473356973995272</v>
      </c>
      <c r="I286" s="43">
        <v>17.2448540177418</v>
      </c>
      <c r="J286" s="41">
        <v>38</v>
      </c>
      <c r="K286" s="38">
        <v>0</v>
      </c>
      <c r="L286" s="41">
        <v>25</v>
      </c>
      <c r="M286" s="41">
        <v>10</v>
      </c>
      <c r="N286" s="41">
        <v>0</v>
      </c>
      <c r="O286" s="41">
        <v>73</v>
      </c>
      <c r="P286" s="47">
        <v>2.74287671232877</v>
      </c>
      <c r="Q286" s="48">
        <v>0.1725768321513</v>
      </c>
      <c r="U286"/>
    </row>
    <row r="287" customHeight="1" spans="1:21">
      <c r="A287" s="73"/>
      <c r="B287" s="73"/>
      <c r="C287" s="40" t="s">
        <v>81</v>
      </c>
      <c r="D287" s="41">
        <v>167.71</v>
      </c>
      <c r="E287" s="41">
        <v>8614</v>
      </c>
      <c r="F287" s="41">
        <v>337</v>
      </c>
      <c r="G287" s="42">
        <v>0.0391223589505456</v>
      </c>
      <c r="H287" s="43">
        <v>0.497655786350148</v>
      </c>
      <c r="I287" s="43">
        <v>19.4694683074065</v>
      </c>
      <c r="J287" s="41">
        <v>34</v>
      </c>
      <c r="K287" s="38">
        <v>0</v>
      </c>
      <c r="L287" s="41">
        <v>21</v>
      </c>
      <c r="M287" s="41">
        <v>5</v>
      </c>
      <c r="N287" s="41">
        <v>0</v>
      </c>
      <c r="O287" s="41">
        <v>60</v>
      </c>
      <c r="P287" s="47">
        <v>2.79516666666667</v>
      </c>
      <c r="Q287" s="48">
        <v>0.178041543026706</v>
      </c>
      <c r="U287"/>
    </row>
    <row r="288" customHeight="1" spans="1:21">
      <c r="A288" s="73"/>
      <c r="B288" s="73"/>
      <c r="C288" s="40" t="s">
        <v>82</v>
      </c>
      <c r="D288" s="41">
        <v>40.29</v>
      </c>
      <c r="E288" s="41">
        <v>3428</v>
      </c>
      <c r="F288" s="41">
        <v>165</v>
      </c>
      <c r="G288" s="42">
        <v>0.0481330221703617</v>
      </c>
      <c r="H288" s="43">
        <v>0.244181818181818</v>
      </c>
      <c r="I288" s="43">
        <v>11.7532088681447</v>
      </c>
      <c r="J288" s="41">
        <v>12</v>
      </c>
      <c r="K288" s="38">
        <v>0</v>
      </c>
      <c r="L288" s="41">
        <v>5</v>
      </c>
      <c r="M288" s="41">
        <v>3</v>
      </c>
      <c r="N288" s="41">
        <v>0</v>
      </c>
      <c r="O288" s="41">
        <v>20</v>
      </c>
      <c r="P288" s="47">
        <v>2.0145</v>
      </c>
      <c r="Q288" s="48">
        <v>0.121212121212121</v>
      </c>
      <c r="U288"/>
    </row>
    <row r="289" customHeight="1" spans="1:21">
      <c r="A289" s="73"/>
      <c r="B289" s="73"/>
      <c r="C289" s="40" t="s">
        <v>83</v>
      </c>
      <c r="D289" s="41">
        <v>143.27</v>
      </c>
      <c r="E289" s="41">
        <v>8406</v>
      </c>
      <c r="F289" s="41">
        <v>226</v>
      </c>
      <c r="G289" s="42">
        <v>0.0268855579348085</v>
      </c>
      <c r="H289" s="43">
        <v>0.633938053097345</v>
      </c>
      <c r="I289" s="43">
        <v>17.0437782536284</v>
      </c>
      <c r="J289" s="41">
        <v>33</v>
      </c>
      <c r="K289" s="38">
        <v>0</v>
      </c>
      <c r="L289" s="41">
        <v>18</v>
      </c>
      <c r="M289" s="41">
        <v>1</v>
      </c>
      <c r="N289" s="41">
        <v>0</v>
      </c>
      <c r="O289" s="41">
        <v>52</v>
      </c>
      <c r="P289" s="47">
        <v>2.75519230769231</v>
      </c>
      <c r="Q289" s="48">
        <v>0.230088495575221</v>
      </c>
      <c r="U289"/>
    </row>
    <row r="290" customHeight="1" spans="1:21">
      <c r="A290" s="73"/>
      <c r="B290" s="73"/>
      <c r="C290" s="40" t="s">
        <v>85</v>
      </c>
      <c r="D290" s="41">
        <v>10.04</v>
      </c>
      <c r="E290" s="41">
        <v>739</v>
      </c>
      <c r="F290" s="41">
        <v>15</v>
      </c>
      <c r="G290" s="42">
        <v>0.020297699594046</v>
      </c>
      <c r="H290" s="43">
        <v>0.669333333333333</v>
      </c>
      <c r="I290" s="43">
        <v>13.5859269282815</v>
      </c>
      <c r="J290" s="41">
        <v>2</v>
      </c>
      <c r="K290" s="38">
        <v>0</v>
      </c>
      <c r="L290" s="41">
        <v>1</v>
      </c>
      <c r="M290" s="41">
        <v>0</v>
      </c>
      <c r="N290" s="41">
        <v>0</v>
      </c>
      <c r="O290" s="41">
        <v>3</v>
      </c>
      <c r="P290" s="47">
        <v>3.34666666666667</v>
      </c>
      <c r="Q290" s="48">
        <v>0.2</v>
      </c>
      <c r="U290"/>
    </row>
    <row r="291" customHeight="1" spans="1:21">
      <c r="A291" s="73"/>
      <c r="B291" s="73"/>
      <c r="C291" s="40" t="s">
        <v>86</v>
      </c>
      <c r="D291" s="41">
        <v>300.59</v>
      </c>
      <c r="E291" s="41">
        <v>17517</v>
      </c>
      <c r="F291" s="41">
        <v>701</v>
      </c>
      <c r="G291" s="42">
        <v>0.0400182679682594</v>
      </c>
      <c r="H291" s="43">
        <v>0.428801711840228</v>
      </c>
      <c r="I291" s="43">
        <v>17.1599018096706</v>
      </c>
      <c r="J291" s="41">
        <v>53</v>
      </c>
      <c r="K291" s="38">
        <v>2</v>
      </c>
      <c r="L291" s="41">
        <v>5</v>
      </c>
      <c r="M291" s="41">
        <v>22</v>
      </c>
      <c r="N291" s="41">
        <v>5</v>
      </c>
      <c r="O291" s="41">
        <v>87</v>
      </c>
      <c r="P291" s="47">
        <v>3.45505747126437</v>
      </c>
      <c r="Q291" s="48">
        <v>0.124108416547789</v>
      </c>
      <c r="U291"/>
    </row>
    <row r="292" customHeight="1" spans="1:21">
      <c r="A292" s="73"/>
      <c r="B292" s="73"/>
      <c r="C292" s="40" t="s">
        <v>87</v>
      </c>
      <c r="D292" s="41">
        <v>92.57</v>
      </c>
      <c r="E292" s="41">
        <v>8160</v>
      </c>
      <c r="F292" s="41">
        <v>451</v>
      </c>
      <c r="G292" s="42">
        <v>0.0552696078431373</v>
      </c>
      <c r="H292" s="43">
        <v>0.205254988913525</v>
      </c>
      <c r="I292" s="43">
        <v>11.344362745098</v>
      </c>
      <c r="J292" s="41">
        <v>31</v>
      </c>
      <c r="K292" s="38">
        <v>0</v>
      </c>
      <c r="L292" s="41">
        <v>15</v>
      </c>
      <c r="M292" s="41">
        <v>6</v>
      </c>
      <c r="N292" s="41">
        <v>0</v>
      </c>
      <c r="O292" s="41">
        <v>52</v>
      </c>
      <c r="P292" s="47">
        <v>1.78019230769231</v>
      </c>
      <c r="Q292" s="48">
        <v>0.11529933481153</v>
      </c>
      <c r="U292"/>
    </row>
    <row r="293" customHeight="1" spans="1:21">
      <c r="A293" s="73"/>
      <c r="B293" s="73"/>
      <c r="C293" s="40" t="s">
        <v>89</v>
      </c>
      <c r="D293" s="41">
        <v>298.3</v>
      </c>
      <c r="E293" s="41">
        <v>20203</v>
      </c>
      <c r="F293" s="41">
        <v>622</v>
      </c>
      <c r="G293" s="42">
        <v>0.0307875068059199</v>
      </c>
      <c r="H293" s="43">
        <v>0.479581993569132</v>
      </c>
      <c r="I293" s="43">
        <v>14.7651338910063</v>
      </c>
      <c r="J293" s="41">
        <v>35</v>
      </c>
      <c r="K293" s="38">
        <v>1</v>
      </c>
      <c r="L293" s="41">
        <v>58</v>
      </c>
      <c r="M293" s="41">
        <v>1</v>
      </c>
      <c r="N293" s="41">
        <v>0</v>
      </c>
      <c r="O293" s="41">
        <v>95</v>
      </c>
      <c r="P293" s="47">
        <v>3.14</v>
      </c>
      <c r="Q293" s="48">
        <v>0.152733118971061</v>
      </c>
      <c r="U293"/>
    </row>
    <row r="294" customHeight="1" spans="1:21">
      <c r="A294" s="73"/>
      <c r="B294" s="73"/>
      <c r="C294" s="40" t="s">
        <v>90</v>
      </c>
      <c r="D294" s="41">
        <v>302.75</v>
      </c>
      <c r="E294" s="41">
        <v>18150</v>
      </c>
      <c r="F294" s="41">
        <v>641</v>
      </c>
      <c r="G294" s="42">
        <v>0.0353168044077135</v>
      </c>
      <c r="H294" s="43">
        <v>0.472308892355694</v>
      </c>
      <c r="I294" s="43">
        <v>16.6804407713499</v>
      </c>
      <c r="J294" s="41">
        <v>88</v>
      </c>
      <c r="K294" s="38">
        <v>0</v>
      </c>
      <c r="L294" s="41">
        <v>91</v>
      </c>
      <c r="M294" s="41">
        <v>18</v>
      </c>
      <c r="N294" s="41">
        <v>5</v>
      </c>
      <c r="O294" s="41">
        <v>202</v>
      </c>
      <c r="P294" s="47">
        <v>1.49876237623762</v>
      </c>
      <c r="Q294" s="48">
        <v>0.315132605304212</v>
      </c>
      <c r="U294"/>
    </row>
    <row r="295" customHeight="1" spans="1:21">
      <c r="A295" s="73"/>
      <c r="B295" s="73"/>
      <c r="C295" s="40" t="s">
        <v>91</v>
      </c>
      <c r="D295" s="41">
        <v>455.33</v>
      </c>
      <c r="E295" s="41">
        <v>41325</v>
      </c>
      <c r="F295" s="41">
        <v>2338</v>
      </c>
      <c r="G295" s="42">
        <v>0.0565759225650333</v>
      </c>
      <c r="H295" s="43">
        <v>0.194751924721985</v>
      </c>
      <c r="I295" s="43">
        <v>11.0182698124622</v>
      </c>
      <c r="J295" s="41">
        <v>54</v>
      </c>
      <c r="K295" s="38">
        <v>3</v>
      </c>
      <c r="L295" s="41">
        <v>8</v>
      </c>
      <c r="M295" s="41">
        <v>11</v>
      </c>
      <c r="N295" s="41">
        <v>1</v>
      </c>
      <c r="O295" s="41">
        <v>77</v>
      </c>
      <c r="P295" s="47">
        <v>5.91337662337662</v>
      </c>
      <c r="Q295" s="48">
        <v>0.032934131736527</v>
      </c>
      <c r="U295"/>
    </row>
    <row r="296" customHeight="1" spans="1:21">
      <c r="A296" s="73"/>
      <c r="B296" s="73"/>
      <c r="C296" s="40" t="s">
        <v>92</v>
      </c>
      <c r="D296" s="41">
        <v>66.17</v>
      </c>
      <c r="E296" s="41">
        <v>4402</v>
      </c>
      <c r="F296" s="41">
        <v>133</v>
      </c>
      <c r="G296" s="42">
        <v>0.030213539300318</v>
      </c>
      <c r="H296" s="43">
        <v>0.497518796992481</v>
      </c>
      <c r="I296" s="43">
        <v>15.0318037255793</v>
      </c>
      <c r="J296" s="41">
        <v>7</v>
      </c>
      <c r="K296" s="38">
        <v>0</v>
      </c>
      <c r="L296" s="41">
        <v>4</v>
      </c>
      <c r="M296" s="41">
        <v>7</v>
      </c>
      <c r="N296" s="41">
        <v>0</v>
      </c>
      <c r="O296" s="41">
        <v>18</v>
      </c>
      <c r="P296" s="47">
        <v>3.67611111111111</v>
      </c>
      <c r="Q296" s="48">
        <v>0.135338345864662</v>
      </c>
      <c r="U296"/>
    </row>
    <row r="297" customHeight="1" spans="1:21">
      <c r="A297" s="73"/>
      <c r="B297" s="73"/>
      <c r="C297" s="40" t="s">
        <v>93</v>
      </c>
      <c r="D297" s="41">
        <v>58.41</v>
      </c>
      <c r="E297" s="41">
        <v>4004</v>
      </c>
      <c r="F297" s="41">
        <v>208</v>
      </c>
      <c r="G297" s="42">
        <v>0.051948051948052</v>
      </c>
      <c r="H297" s="43">
        <v>0.280817307692308</v>
      </c>
      <c r="I297" s="43">
        <v>14.5879120879121</v>
      </c>
      <c r="J297" s="41">
        <v>5</v>
      </c>
      <c r="K297" s="38">
        <v>0</v>
      </c>
      <c r="L297" s="41">
        <v>0</v>
      </c>
      <c r="M297" s="41">
        <v>1</v>
      </c>
      <c r="N297" s="41">
        <v>0</v>
      </c>
      <c r="O297" s="41">
        <v>6</v>
      </c>
      <c r="P297" s="47">
        <v>9.735</v>
      </c>
      <c r="Q297" s="48">
        <v>0.0288461538461539</v>
      </c>
      <c r="U297"/>
    </row>
    <row r="298" customHeight="1" spans="1:21">
      <c r="A298" s="73"/>
      <c r="B298" s="73"/>
      <c r="C298" s="40" t="s">
        <v>94</v>
      </c>
      <c r="D298" s="41">
        <v>181.38</v>
      </c>
      <c r="E298" s="41">
        <v>10513</v>
      </c>
      <c r="F298" s="41">
        <v>572</v>
      </c>
      <c r="G298" s="42">
        <v>0.0544088271663655</v>
      </c>
      <c r="H298" s="43">
        <v>0.317097902097902</v>
      </c>
      <c r="I298" s="43">
        <v>17.2529249500618</v>
      </c>
      <c r="J298" s="41">
        <v>71</v>
      </c>
      <c r="K298" s="38">
        <v>0</v>
      </c>
      <c r="L298" s="41">
        <v>37</v>
      </c>
      <c r="M298" s="41">
        <v>15</v>
      </c>
      <c r="N298" s="41">
        <v>7</v>
      </c>
      <c r="O298" s="41">
        <v>130</v>
      </c>
      <c r="P298" s="47">
        <v>1.39523076923077</v>
      </c>
      <c r="Q298" s="48">
        <v>0.227272727272727</v>
      </c>
      <c r="U298"/>
    </row>
    <row r="299" customHeight="1" spans="1:21">
      <c r="A299" s="73"/>
      <c r="B299" s="40" t="s">
        <v>98</v>
      </c>
      <c r="C299" s="73"/>
      <c r="D299" s="41">
        <v>4992.45</v>
      </c>
      <c r="E299" s="41">
        <v>311079</v>
      </c>
      <c r="F299" s="41">
        <v>14540</v>
      </c>
      <c r="G299" s="42">
        <v>0.0467405385770174</v>
      </c>
      <c r="H299" s="43">
        <v>0.34335969738652</v>
      </c>
      <c r="I299" s="43">
        <v>16.0488171814877</v>
      </c>
      <c r="J299" s="41">
        <v>1041</v>
      </c>
      <c r="K299" s="38">
        <v>8</v>
      </c>
      <c r="L299" s="41">
        <v>623</v>
      </c>
      <c r="M299" s="41">
        <v>234</v>
      </c>
      <c r="N299" s="41">
        <v>32</v>
      </c>
      <c r="O299" s="41">
        <v>1938</v>
      </c>
      <c r="P299" s="47">
        <v>2.57608359133127</v>
      </c>
      <c r="Q299" s="48">
        <v>0.133287482806052</v>
      </c>
      <c r="U299"/>
    </row>
    <row r="300" customHeight="1" spans="1:21">
      <c r="A300" s="40" t="s">
        <v>116</v>
      </c>
      <c r="B300" s="73"/>
      <c r="C300" s="73"/>
      <c r="D300" s="41">
        <v>9718.47</v>
      </c>
      <c r="E300" s="41">
        <v>467189</v>
      </c>
      <c r="F300" s="41">
        <v>21755</v>
      </c>
      <c r="G300" s="42">
        <v>0.0465657367789053</v>
      </c>
      <c r="H300" s="43">
        <v>0.446723511836359</v>
      </c>
      <c r="I300" s="43">
        <v>20.8020094651201</v>
      </c>
      <c r="J300" s="41">
        <v>2503</v>
      </c>
      <c r="K300" s="38">
        <v>20</v>
      </c>
      <c r="L300" s="41">
        <v>1194</v>
      </c>
      <c r="M300" s="41">
        <v>487</v>
      </c>
      <c r="N300" s="41">
        <v>54</v>
      </c>
      <c r="O300" s="41">
        <v>4258</v>
      </c>
      <c r="P300" s="47">
        <v>2.28240253640207</v>
      </c>
      <c r="Q300" s="48">
        <v>0.195725120661917</v>
      </c>
      <c r="U300"/>
    </row>
    <row r="301" customHeight="1" spans="1:21">
      <c r="A301" s="40" t="s">
        <v>54</v>
      </c>
      <c r="B301" s="40" t="s">
        <v>69</v>
      </c>
      <c r="C301" s="40" t="s">
        <v>73</v>
      </c>
      <c r="D301" s="41">
        <v>205.7</v>
      </c>
      <c r="E301" s="41">
        <v>3182</v>
      </c>
      <c r="F301" s="41">
        <v>170</v>
      </c>
      <c r="G301" s="42">
        <v>0.0534255185417976</v>
      </c>
      <c r="H301" s="43">
        <v>1.21</v>
      </c>
      <c r="I301" s="43">
        <v>64.6448774355751</v>
      </c>
      <c r="J301" s="41">
        <v>46</v>
      </c>
      <c r="K301" s="38">
        <v>0</v>
      </c>
      <c r="L301" s="41">
        <v>10</v>
      </c>
      <c r="M301" s="41">
        <v>12</v>
      </c>
      <c r="N301" s="41">
        <v>1</v>
      </c>
      <c r="O301" s="41">
        <v>69</v>
      </c>
      <c r="P301" s="47">
        <v>2.98115942028986</v>
      </c>
      <c r="Q301" s="48">
        <v>0.405882352941177</v>
      </c>
      <c r="U301"/>
    </row>
    <row r="302" customHeight="1" spans="1:21">
      <c r="A302" s="73"/>
      <c r="B302" s="73"/>
      <c r="C302" s="40" t="s">
        <v>108</v>
      </c>
      <c r="D302" s="41">
        <v>396.5</v>
      </c>
      <c r="E302" s="41">
        <v>16546</v>
      </c>
      <c r="F302" s="41">
        <v>790</v>
      </c>
      <c r="G302" s="42">
        <v>0.0477456787138886</v>
      </c>
      <c r="H302" s="43">
        <v>0.501898734177215</v>
      </c>
      <c r="I302" s="43">
        <v>23.9634957089327</v>
      </c>
      <c r="J302" s="41">
        <v>161</v>
      </c>
      <c r="K302" s="38">
        <v>0</v>
      </c>
      <c r="L302" s="41">
        <v>71</v>
      </c>
      <c r="M302" s="41">
        <v>41</v>
      </c>
      <c r="N302" s="41">
        <v>8</v>
      </c>
      <c r="O302" s="41">
        <v>281</v>
      </c>
      <c r="P302" s="47">
        <v>1.41103202846975</v>
      </c>
      <c r="Q302" s="48">
        <v>0.355696202531646</v>
      </c>
      <c r="U302"/>
    </row>
    <row r="303" customHeight="1" spans="1:21">
      <c r="A303" s="73"/>
      <c r="B303" s="73"/>
      <c r="C303" s="40" t="s">
        <v>70</v>
      </c>
      <c r="D303" s="41">
        <v>499.76</v>
      </c>
      <c r="E303" s="41">
        <v>16739</v>
      </c>
      <c r="F303" s="41">
        <v>1053</v>
      </c>
      <c r="G303" s="42">
        <v>0.062906983690782</v>
      </c>
      <c r="H303" s="43">
        <v>0.474605887939221</v>
      </c>
      <c r="I303" s="43">
        <v>29.8560248521417</v>
      </c>
      <c r="J303" s="41">
        <v>174</v>
      </c>
      <c r="K303" s="38">
        <v>1</v>
      </c>
      <c r="L303" s="41">
        <v>88</v>
      </c>
      <c r="M303" s="41">
        <v>50</v>
      </c>
      <c r="N303" s="41">
        <v>1</v>
      </c>
      <c r="O303" s="41">
        <v>314</v>
      </c>
      <c r="P303" s="47">
        <v>1.5915923566879</v>
      </c>
      <c r="Q303" s="48">
        <v>0.298195631528965</v>
      </c>
      <c r="U303"/>
    </row>
    <row r="304" customHeight="1" spans="1:21">
      <c r="A304" s="73"/>
      <c r="B304" s="73"/>
      <c r="C304" s="40" t="s">
        <v>79</v>
      </c>
      <c r="D304" s="41">
        <v>481.52</v>
      </c>
      <c r="E304" s="41">
        <v>11452</v>
      </c>
      <c r="F304" s="41">
        <v>326</v>
      </c>
      <c r="G304" s="42">
        <v>0.0284666433810688</v>
      </c>
      <c r="H304" s="43">
        <v>1.47705521472393</v>
      </c>
      <c r="I304" s="43">
        <v>42.046804051694</v>
      </c>
      <c r="J304" s="41">
        <v>83</v>
      </c>
      <c r="K304" s="38">
        <v>0</v>
      </c>
      <c r="L304" s="41">
        <v>58</v>
      </c>
      <c r="M304" s="41">
        <v>4</v>
      </c>
      <c r="N304" s="41">
        <v>0</v>
      </c>
      <c r="O304" s="41">
        <v>145</v>
      </c>
      <c r="P304" s="47">
        <v>3.3208275862069</v>
      </c>
      <c r="Q304" s="48">
        <v>0.44478527607362</v>
      </c>
      <c r="U304"/>
    </row>
    <row r="305" customHeight="1" spans="1:21">
      <c r="A305" s="73"/>
      <c r="B305" s="73"/>
      <c r="C305" s="40" t="s">
        <v>80</v>
      </c>
      <c r="D305" s="41">
        <v>201.82</v>
      </c>
      <c r="E305" s="41">
        <v>6257</v>
      </c>
      <c r="F305" s="41">
        <v>257</v>
      </c>
      <c r="G305" s="42">
        <v>0.041073997123222</v>
      </c>
      <c r="H305" s="43">
        <v>0.785291828793774</v>
      </c>
      <c r="I305" s="43">
        <v>32.2550743167652</v>
      </c>
      <c r="J305" s="41">
        <v>42</v>
      </c>
      <c r="K305" s="38">
        <v>1</v>
      </c>
      <c r="L305" s="41">
        <v>32</v>
      </c>
      <c r="M305" s="41">
        <v>16</v>
      </c>
      <c r="N305" s="41">
        <v>1</v>
      </c>
      <c r="O305" s="41">
        <v>92</v>
      </c>
      <c r="P305" s="47">
        <v>2.19369565217391</v>
      </c>
      <c r="Q305" s="48">
        <v>0.357976653696498</v>
      </c>
      <c r="U305"/>
    </row>
    <row r="306" customHeight="1" spans="1:21">
      <c r="A306" s="73"/>
      <c r="B306" s="73"/>
      <c r="C306" s="40" t="s">
        <v>103</v>
      </c>
      <c r="D306" s="41">
        <v>0</v>
      </c>
      <c r="E306" s="41">
        <v>0</v>
      </c>
      <c r="F306" s="41">
        <v>0</v>
      </c>
      <c r="G306" s="42" t="e">
        <v>#DIV/0!</v>
      </c>
      <c r="H306" s="43" t="e">
        <v>#DIV/0!</v>
      </c>
      <c r="I306" s="43" t="e">
        <v>#DIV/0!</v>
      </c>
      <c r="J306" s="41">
        <v>0</v>
      </c>
      <c r="K306" s="38">
        <v>0</v>
      </c>
      <c r="L306" s="41">
        <v>0</v>
      </c>
      <c r="M306" s="41">
        <v>0</v>
      </c>
      <c r="N306" s="41">
        <v>0</v>
      </c>
      <c r="O306" s="41">
        <v>0</v>
      </c>
      <c r="P306" s="47" t="e">
        <v>#DIV/0!</v>
      </c>
      <c r="Q306" s="48" t="e">
        <v>#DIV/0!</v>
      </c>
      <c r="U306"/>
    </row>
    <row r="307" customHeight="1" spans="1:21">
      <c r="A307" s="73"/>
      <c r="B307" s="73"/>
      <c r="C307" s="40" t="s">
        <v>83</v>
      </c>
      <c r="D307" s="41">
        <v>1076.2</v>
      </c>
      <c r="E307" s="41">
        <v>54649</v>
      </c>
      <c r="F307" s="41">
        <v>1747</v>
      </c>
      <c r="G307" s="42">
        <v>0.0319676480813922</v>
      </c>
      <c r="H307" s="43">
        <v>0.616027475672582</v>
      </c>
      <c r="I307" s="43">
        <v>19.6929495507695</v>
      </c>
      <c r="J307" s="41">
        <v>333</v>
      </c>
      <c r="K307" s="38">
        <v>0</v>
      </c>
      <c r="L307" s="41">
        <v>240</v>
      </c>
      <c r="M307" s="41">
        <v>10</v>
      </c>
      <c r="N307" s="41">
        <v>1</v>
      </c>
      <c r="O307" s="41">
        <v>584</v>
      </c>
      <c r="P307" s="47">
        <v>1.84280821917808</v>
      </c>
      <c r="Q307" s="48">
        <v>0.334287349742416</v>
      </c>
      <c r="U307"/>
    </row>
    <row r="308" customHeight="1" spans="1:21">
      <c r="A308" s="73"/>
      <c r="B308" s="73"/>
      <c r="C308" s="40" t="s">
        <v>85</v>
      </c>
      <c r="D308" s="41">
        <v>193.2</v>
      </c>
      <c r="E308" s="41">
        <v>4441</v>
      </c>
      <c r="F308" s="41">
        <v>158</v>
      </c>
      <c r="G308" s="42">
        <v>0.0355775726187796</v>
      </c>
      <c r="H308" s="43">
        <v>1.22278481012658</v>
      </c>
      <c r="I308" s="43">
        <v>43.5037153794191</v>
      </c>
      <c r="J308" s="41">
        <v>36</v>
      </c>
      <c r="K308" s="38">
        <v>0</v>
      </c>
      <c r="L308" s="41">
        <v>18</v>
      </c>
      <c r="M308" s="41">
        <v>3</v>
      </c>
      <c r="N308" s="41">
        <v>0</v>
      </c>
      <c r="O308" s="41">
        <v>57</v>
      </c>
      <c r="P308" s="47">
        <v>3.38947368421053</v>
      </c>
      <c r="Q308" s="48">
        <v>0.360759493670886</v>
      </c>
      <c r="U308"/>
    </row>
    <row r="309" customHeight="1" spans="1:21">
      <c r="A309" s="73"/>
      <c r="B309" s="73"/>
      <c r="C309" s="40" t="s">
        <v>100</v>
      </c>
      <c r="D309" s="41">
        <v>294.27</v>
      </c>
      <c r="E309" s="41">
        <v>6322</v>
      </c>
      <c r="F309" s="41">
        <v>289</v>
      </c>
      <c r="G309" s="42">
        <v>0.0457133818411895</v>
      </c>
      <c r="H309" s="43">
        <v>1.01823529411765</v>
      </c>
      <c r="I309" s="43">
        <v>46.5469788041759</v>
      </c>
      <c r="J309" s="41">
        <v>45</v>
      </c>
      <c r="K309" s="38">
        <v>0</v>
      </c>
      <c r="L309" s="41">
        <v>38</v>
      </c>
      <c r="M309" s="41">
        <v>5</v>
      </c>
      <c r="N309" s="41">
        <v>2</v>
      </c>
      <c r="O309" s="41">
        <v>90</v>
      </c>
      <c r="P309" s="47">
        <v>3.26966666666667</v>
      </c>
      <c r="Q309" s="48">
        <v>0.311418685121107</v>
      </c>
      <c r="U309"/>
    </row>
    <row r="310" customHeight="1" spans="1:21">
      <c r="A310" s="73"/>
      <c r="B310" s="73"/>
      <c r="C310" s="40" t="s">
        <v>86</v>
      </c>
      <c r="D310" s="41">
        <v>305.63</v>
      </c>
      <c r="E310" s="41">
        <v>6155</v>
      </c>
      <c r="F310" s="41">
        <v>310</v>
      </c>
      <c r="G310" s="42">
        <v>0.0503655564581641</v>
      </c>
      <c r="H310" s="43">
        <v>0.985903225806452</v>
      </c>
      <c r="I310" s="43">
        <v>49.6555645816409</v>
      </c>
      <c r="J310" s="41">
        <v>46</v>
      </c>
      <c r="K310" s="38">
        <v>0</v>
      </c>
      <c r="L310" s="41">
        <v>24</v>
      </c>
      <c r="M310" s="41">
        <v>24</v>
      </c>
      <c r="N310" s="41">
        <v>1</v>
      </c>
      <c r="O310" s="41">
        <v>95</v>
      </c>
      <c r="P310" s="47">
        <v>3.21715789473684</v>
      </c>
      <c r="Q310" s="48">
        <v>0.306451612903226</v>
      </c>
      <c r="U310"/>
    </row>
    <row r="311" customHeight="1" spans="1:21">
      <c r="A311" s="73"/>
      <c r="B311" s="73"/>
      <c r="C311" s="40" t="s">
        <v>109</v>
      </c>
      <c r="D311" s="41">
        <v>304.34</v>
      </c>
      <c r="E311" s="41">
        <v>14717</v>
      </c>
      <c r="F311" s="41">
        <v>464</v>
      </c>
      <c r="G311" s="42">
        <v>0.0315281647074812</v>
      </c>
      <c r="H311" s="43">
        <v>0.655905172413793</v>
      </c>
      <c r="I311" s="43">
        <v>20.6794863083509</v>
      </c>
      <c r="J311" s="41">
        <v>122</v>
      </c>
      <c r="K311" s="38">
        <v>2</v>
      </c>
      <c r="L311" s="41">
        <v>31</v>
      </c>
      <c r="M311" s="41">
        <v>23</v>
      </c>
      <c r="N311" s="41">
        <v>3</v>
      </c>
      <c r="O311" s="41">
        <v>181</v>
      </c>
      <c r="P311" s="47">
        <v>1.6814364640884</v>
      </c>
      <c r="Q311" s="48">
        <v>0.390086206896552</v>
      </c>
      <c r="U311"/>
    </row>
    <row r="312" customHeight="1" spans="1:21">
      <c r="A312" s="73"/>
      <c r="B312" s="73"/>
      <c r="C312" s="40" t="s">
        <v>91</v>
      </c>
      <c r="D312" s="41">
        <v>700.18</v>
      </c>
      <c r="E312" s="41">
        <v>23057</v>
      </c>
      <c r="F312" s="41">
        <v>1861</v>
      </c>
      <c r="G312" s="42">
        <v>0.0807130155701089</v>
      </c>
      <c r="H312" s="43">
        <v>0.376238581407845</v>
      </c>
      <c r="I312" s="43">
        <v>30.3673504792471</v>
      </c>
      <c r="J312" s="41">
        <v>378</v>
      </c>
      <c r="K312" s="38">
        <v>3</v>
      </c>
      <c r="L312" s="41">
        <v>48</v>
      </c>
      <c r="M312" s="41">
        <v>44</v>
      </c>
      <c r="N312" s="41">
        <v>2</v>
      </c>
      <c r="O312" s="41">
        <v>475</v>
      </c>
      <c r="P312" s="47">
        <v>1.47406315789474</v>
      </c>
      <c r="Q312" s="48">
        <v>0.255239118753358</v>
      </c>
      <c r="U312"/>
    </row>
    <row r="313" customHeight="1" spans="1:21">
      <c r="A313" s="73"/>
      <c r="B313" s="40" t="s">
        <v>71</v>
      </c>
      <c r="C313" s="73"/>
      <c r="D313" s="41">
        <v>4659.12</v>
      </c>
      <c r="E313" s="41">
        <v>163517</v>
      </c>
      <c r="F313" s="41">
        <v>7425</v>
      </c>
      <c r="G313" s="42">
        <v>0.0454081227028382</v>
      </c>
      <c r="H313" s="43">
        <v>0.627490909090909</v>
      </c>
      <c r="I313" s="43">
        <v>28.4931841949155</v>
      </c>
      <c r="J313" s="41">
        <v>1466</v>
      </c>
      <c r="K313" s="38">
        <v>7</v>
      </c>
      <c r="L313" s="41">
        <v>658</v>
      </c>
      <c r="M313" s="41">
        <v>232</v>
      </c>
      <c r="N313" s="41">
        <v>20</v>
      </c>
      <c r="O313" s="41">
        <v>2383</v>
      </c>
      <c r="P313" s="47">
        <v>1.95514897188418</v>
      </c>
      <c r="Q313" s="48">
        <v>0.320942760942761</v>
      </c>
      <c r="U313"/>
    </row>
    <row r="314" customHeight="1" spans="1:21">
      <c r="A314" s="73"/>
      <c r="B314" s="40" t="s">
        <v>72</v>
      </c>
      <c r="C314" s="40" t="s">
        <v>73</v>
      </c>
      <c r="D314" s="41">
        <v>105.17</v>
      </c>
      <c r="E314" s="41">
        <v>6209</v>
      </c>
      <c r="F314" s="41">
        <v>334</v>
      </c>
      <c r="G314" s="42">
        <v>0.0537928813013368</v>
      </c>
      <c r="H314" s="43">
        <v>0.314880239520958</v>
      </c>
      <c r="I314" s="43">
        <v>16.9383153486874</v>
      </c>
      <c r="J314" s="41">
        <v>21</v>
      </c>
      <c r="K314" s="38">
        <v>0</v>
      </c>
      <c r="L314" s="41">
        <v>5</v>
      </c>
      <c r="M314" s="41">
        <v>4</v>
      </c>
      <c r="N314" s="41">
        <v>0</v>
      </c>
      <c r="O314" s="41">
        <v>30</v>
      </c>
      <c r="P314" s="47">
        <v>3.50566666666667</v>
      </c>
      <c r="Q314" s="48">
        <v>0.0898203592814371</v>
      </c>
      <c r="U314"/>
    </row>
    <row r="315" customHeight="1" spans="1:21">
      <c r="A315" s="73"/>
      <c r="B315" s="73"/>
      <c r="C315" s="40" t="s">
        <v>74</v>
      </c>
      <c r="D315" s="41">
        <v>197.53</v>
      </c>
      <c r="E315" s="41">
        <v>8133</v>
      </c>
      <c r="F315" s="41">
        <v>493</v>
      </c>
      <c r="G315" s="42">
        <v>0.0606172384114103</v>
      </c>
      <c r="H315" s="43">
        <v>0.400669371196755</v>
      </c>
      <c r="I315" s="43">
        <v>24.2874707979835</v>
      </c>
      <c r="J315" s="41">
        <v>72</v>
      </c>
      <c r="K315" s="38">
        <v>0</v>
      </c>
      <c r="L315" s="41">
        <v>25</v>
      </c>
      <c r="M315" s="41">
        <v>4</v>
      </c>
      <c r="N315" s="41">
        <v>2</v>
      </c>
      <c r="O315" s="41">
        <v>103</v>
      </c>
      <c r="P315" s="47">
        <v>1.91776699029126</v>
      </c>
      <c r="Q315" s="48">
        <v>0.208924949290061</v>
      </c>
      <c r="U315"/>
    </row>
    <row r="316" customHeight="1" spans="1:21">
      <c r="A316" s="73"/>
      <c r="B316" s="73"/>
      <c r="C316" s="40" t="s">
        <v>108</v>
      </c>
      <c r="D316" s="41">
        <v>298.21</v>
      </c>
      <c r="E316" s="41">
        <v>20108</v>
      </c>
      <c r="F316" s="41">
        <v>759</v>
      </c>
      <c r="G316" s="42">
        <v>0.037746170678337</v>
      </c>
      <c r="H316" s="43">
        <v>0.392898550724638</v>
      </c>
      <c r="I316" s="43">
        <v>14.8304157549234</v>
      </c>
      <c r="J316" s="41">
        <v>43</v>
      </c>
      <c r="K316" s="38">
        <v>0</v>
      </c>
      <c r="L316" s="41">
        <v>25</v>
      </c>
      <c r="M316" s="41">
        <v>22</v>
      </c>
      <c r="N316" s="41">
        <v>2</v>
      </c>
      <c r="O316" s="41">
        <v>92</v>
      </c>
      <c r="P316" s="47">
        <v>3.24141304347826</v>
      </c>
      <c r="Q316" s="48">
        <v>0.121212121212121</v>
      </c>
      <c r="U316"/>
    </row>
    <row r="317" customHeight="1" spans="1:21">
      <c r="A317" s="73"/>
      <c r="B317" s="73"/>
      <c r="C317" s="40" t="s">
        <v>75</v>
      </c>
      <c r="D317" s="41">
        <v>789.25</v>
      </c>
      <c r="E317" s="41">
        <v>29948</v>
      </c>
      <c r="F317" s="41">
        <v>1351</v>
      </c>
      <c r="G317" s="42">
        <v>0.0451115266461867</v>
      </c>
      <c r="H317" s="43">
        <v>0.58419689119171</v>
      </c>
      <c r="I317" s="43">
        <v>26.3540136236143</v>
      </c>
      <c r="J317" s="41">
        <v>115</v>
      </c>
      <c r="K317" s="38">
        <v>3</v>
      </c>
      <c r="L317" s="41">
        <v>91</v>
      </c>
      <c r="M317" s="41">
        <v>29</v>
      </c>
      <c r="N317" s="41">
        <v>2</v>
      </c>
      <c r="O317" s="41">
        <v>240</v>
      </c>
      <c r="P317" s="47">
        <v>3.28854166666667</v>
      </c>
      <c r="Q317" s="48">
        <v>0.177646188008882</v>
      </c>
      <c r="U317"/>
    </row>
    <row r="318" customHeight="1" spans="1:21">
      <c r="A318" s="73"/>
      <c r="B318" s="73"/>
      <c r="C318" s="40" t="s">
        <v>70</v>
      </c>
      <c r="D318" s="41">
        <v>498.78</v>
      </c>
      <c r="E318" s="41">
        <v>29810</v>
      </c>
      <c r="F318" s="41">
        <v>2177</v>
      </c>
      <c r="G318" s="42">
        <v>0.0730291848373029</v>
      </c>
      <c r="H318" s="43">
        <v>0.229113458888379</v>
      </c>
      <c r="I318" s="43">
        <v>16.7319691378732</v>
      </c>
      <c r="J318" s="41">
        <v>134</v>
      </c>
      <c r="K318" s="38">
        <v>0</v>
      </c>
      <c r="L318" s="41">
        <v>41</v>
      </c>
      <c r="M318" s="41">
        <v>24</v>
      </c>
      <c r="N318" s="41">
        <v>1</v>
      </c>
      <c r="O318" s="41">
        <v>200</v>
      </c>
      <c r="P318" s="47">
        <v>2.4939</v>
      </c>
      <c r="Q318" s="48">
        <v>0.091869545245751</v>
      </c>
      <c r="U318"/>
    </row>
    <row r="319" customHeight="1" spans="1:21">
      <c r="A319" s="73"/>
      <c r="B319" s="73"/>
      <c r="C319" s="40" t="s">
        <v>76</v>
      </c>
      <c r="D319" s="41">
        <v>200.08</v>
      </c>
      <c r="E319" s="41">
        <v>9622</v>
      </c>
      <c r="F319" s="41">
        <v>263</v>
      </c>
      <c r="G319" s="42">
        <v>0.0273331947620037</v>
      </c>
      <c r="H319" s="43">
        <v>0.760760456273764</v>
      </c>
      <c r="I319" s="43">
        <v>20.7940137185616</v>
      </c>
      <c r="J319" s="41">
        <v>29</v>
      </c>
      <c r="K319" s="38">
        <v>1</v>
      </c>
      <c r="L319" s="41">
        <v>13</v>
      </c>
      <c r="M319" s="41">
        <v>1</v>
      </c>
      <c r="N319" s="41">
        <v>0</v>
      </c>
      <c r="O319" s="41">
        <v>44</v>
      </c>
      <c r="P319" s="47">
        <v>4.54727272727273</v>
      </c>
      <c r="Q319" s="48">
        <v>0.167300380228137</v>
      </c>
      <c r="U319"/>
    </row>
    <row r="320" customHeight="1" spans="1:21">
      <c r="A320" s="73"/>
      <c r="B320" s="73"/>
      <c r="C320" s="40" t="s">
        <v>77</v>
      </c>
      <c r="D320" s="41">
        <v>84.5</v>
      </c>
      <c r="E320" s="41">
        <v>3315</v>
      </c>
      <c r="F320" s="41">
        <v>166</v>
      </c>
      <c r="G320" s="42">
        <v>0.0500754147812971</v>
      </c>
      <c r="H320" s="43">
        <v>0.509036144578313</v>
      </c>
      <c r="I320" s="43">
        <v>25.4901960784314</v>
      </c>
      <c r="J320" s="41">
        <v>28</v>
      </c>
      <c r="K320" s="38">
        <v>0</v>
      </c>
      <c r="L320" s="41">
        <v>14</v>
      </c>
      <c r="M320" s="41">
        <v>6</v>
      </c>
      <c r="N320" s="41">
        <v>1</v>
      </c>
      <c r="O320" s="41">
        <v>49</v>
      </c>
      <c r="P320" s="47">
        <v>1.72448979591837</v>
      </c>
      <c r="Q320" s="48">
        <v>0.295180722891566</v>
      </c>
      <c r="U320"/>
    </row>
    <row r="321" customHeight="1" spans="1:21">
      <c r="A321" s="73"/>
      <c r="B321" s="73"/>
      <c r="C321" s="40" t="s">
        <v>78</v>
      </c>
      <c r="D321" s="41">
        <v>425.99</v>
      </c>
      <c r="E321" s="41">
        <v>40995</v>
      </c>
      <c r="F321" s="41">
        <v>2105</v>
      </c>
      <c r="G321" s="42">
        <v>0.0513477253323576</v>
      </c>
      <c r="H321" s="43">
        <v>0.20237054631829</v>
      </c>
      <c r="I321" s="43">
        <v>10.3912672277107</v>
      </c>
      <c r="J321" s="41">
        <v>112</v>
      </c>
      <c r="K321" s="38">
        <v>3</v>
      </c>
      <c r="L321" s="41">
        <v>130</v>
      </c>
      <c r="M321" s="41">
        <v>39</v>
      </c>
      <c r="N321" s="41">
        <v>1</v>
      </c>
      <c r="O321" s="41">
        <v>285</v>
      </c>
      <c r="P321" s="47">
        <v>1.49470175438597</v>
      </c>
      <c r="Q321" s="48">
        <v>0.135391923990499</v>
      </c>
      <c r="U321"/>
    </row>
    <row r="322" customHeight="1" spans="1:21">
      <c r="A322" s="73"/>
      <c r="B322" s="73"/>
      <c r="C322" s="40" t="s">
        <v>79</v>
      </c>
      <c r="D322" s="41">
        <v>62.01</v>
      </c>
      <c r="E322" s="41">
        <v>4092</v>
      </c>
      <c r="F322" s="41">
        <v>91</v>
      </c>
      <c r="G322" s="42">
        <v>0.022238514173998</v>
      </c>
      <c r="H322" s="43">
        <v>0.681428571428571</v>
      </c>
      <c r="I322" s="43">
        <v>15.1539589442815</v>
      </c>
      <c r="J322" s="41">
        <v>9</v>
      </c>
      <c r="K322" s="38">
        <v>1</v>
      </c>
      <c r="L322" s="41">
        <v>9</v>
      </c>
      <c r="M322" s="41">
        <v>0</v>
      </c>
      <c r="N322" s="41">
        <v>0</v>
      </c>
      <c r="O322" s="41">
        <v>19</v>
      </c>
      <c r="P322" s="47">
        <v>3.26368421052632</v>
      </c>
      <c r="Q322" s="48">
        <v>0.208791208791209</v>
      </c>
      <c r="U322"/>
    </row>
    <row r="323" customHeight="1" spans="1:21">
      <c r="A323" s="73"/>
      <c r="B323" s="73"/>
      <c r="C323" s="40" t="s">
        <v>80</v>
      </c>
      <c r="D323" s="41">
        <v>197.25</v>
      </c>
      <c r="E323" s="41">
        <v>11345</v>
      </c>
      <c r="F323" s="41">
        <v>513</v>
      </c>
      <c r="G323" s="42">
        <v>0.0452181577787572</v>
      </c>
      <c r="H323" s="43">
        <v>0.384502923976608</v>
      </c>
      <c r="I323" s="43">
        <v>17.3865138827677</v>
      </c>
      <c r="J323" s="41">
        <v>33</v>
      </c>
      <c r="K323" s="38">
        <v>0</v>
      </c>
      <c r="L323" s="41">
        <v>30</v>
      </c>
      <c r="M323" s="41">
        <v>6</v>
      </c>
      <c r="N323" s="41">
        <v>1</v>
      </c>
      <c r="O323" s="41">
        <v>70</v>
      </c>
      <c r="P323" s="47">
        <v>2.81785714285714</v>
      </c>
      <c r="Q323" s="48">
        <v>0.1364522417154</v>
      </c>
      <c r="U323"/>
    </row>
    <row r="324" customHeight="1" spans="1:21">
      <c r="A324" s="73"/>
      <c r="B324" s="73"/>
      <c r="C324" s="40" t="s">
        <v>81</v>
      </c>
      <c r="D324" s="41">
        <v>132.49</v>
      </c>
      <c r="E324" s="41">
        <v>6392</v>
      </c>
      <c r="F324" s="41">
        <v>239</v>
      </c>
      <c r="G324" s="42">
        <v>0.0373904881101377</v>
      </c>
      <c r="H324" s="43">
        <v>0.554351464435147</v>
      </c>
      <c r="I324" s="43">
        <v>20.7274718397998</v>
      </c>
      <c r="J324" s="41">
        <v>27</v>
      </c>
      <c r="K324" s="38">
        <v>0</v>
      </c>
      <c r="L324" s="41">
        <v>14</v>
      </c>
      <c r="M324" s="41">
        <v>5</v>
      </c>
      <c r="N324" s="41">
        <v>0</v>
      </c>
      <c r="O324" s="41">
        <v>46</v>
      </c>
      <c r="P324" s="47">
        <v>2.88021739130435</v>
      </c>
      <c r="Q324" s="48">
        <v>0.192468619246862</v>
      </c>
      <c r="U324"/>
    </row>
    <row r="325" customHeight="1" spans="1:21">
      <c r="A325" s="73"/>
      <c r="B325" s="73"/>
      <c r="C325" s="40" t="s">
        <v>82</v>
      </c>
      <c r="D325" s="41">
        <v>51.85</v>
      </c>
      <c r="E325" s="41">
        <v>3458</v>
      </c>
      <c r="F325" s="41">
        <v>208</v>
      </c>
      <c r="G325" s="42">
        <v>0.0601503759398496</v>
      </c>
      <c r="H325" s="43">
        <v>0.249278846153846</v>
      </c>
      <c r="I325" s="43">
        <v>14.9942163100058</v>
      </c>
      <c r="J325" s="41">
        <v>16</v>
      </c>
      <c r="K325" s="38">
        <v>1</v>
      </c>
      <c r="L325" s="41">
        <v>12</v>
      </c>
      <c r="M325" s="41">
        <v>9</v>
      </c>
      <c r="N325" s="41">
        <v>0</v>
      </c>
      <c r="O325" s="41">
        <v>38</v>
      </c>
      <c r="P325" s="47">
        <v>1.36447368421053</v>
      </c>
      <c r="Q325" s="48">
        <v>0.182692307692308</v>
      </c>
      <c r="U325"/>
    </row>
    <row r="326" customHeight="1" spans="1:21">
      <c r="A326" s="73"/>
      <c r="B326" s="73"/>
      <c r="C326" s="40" t="s">
        <v>103</v>
      </c>
      <c r="D326" s="41">
        <v>0</v>
      </c>
      <c r="E326" s="41">
        <v>0</v>
      </c>
      <c r="F326" s="41">
        <v>0</v>
      </c>
      <c r="G326" s="42" t="e">
        <v>#DIV/0!</v>
      </c>
      <c r="H326" s="43" t="e">
        <v>#DIV/0!</v>
      </c>
      <c r="I326" s="43" t="e">
        <v>#DIV/0!</v>
      </c>
      <c r="J326" s="41">
        <v>0</v>
      </c>
      <c r="K326" s="38">
        <v>0</v>
      </c>
      <c r="L326" s="41">
        <v>0</v>
      </c>
      <c r="M326" s="41">
        <v>0</v>
      </c>
      <c r="N326" s="41">
        <v>0</v>
      </c>
      <c r="O326" s="41">
        <v>0</v>
      </c>
      <c r="P326" s="47" t="e">
        <v>#DIV/0!</v>
      </c>
      <c r="Q326" s="48" t="e">
        <v>#DIV/0!</v>
      </c>
      <c r="U326"/>
    </row>
    <row r="327" customHeight="1" spans="1:21">
      <c r="A327" s="73"/>
      <c r="B327" s="73"/>
      <c r="C327" s="40" t="s">
        <v>83</v>
      </c>
      <c r="D327" s="41">
        <v>216.66</v>
      </c>
      <c r="E327" s="41">
        <v>14127</v>
      </c>
      <c r="F327" s="41">
        <v>350</v>
      </c>
      <c r="G327" s="42">
        <v>0.0247752530615134</v>
      </c>
      <c r="H327" s="43">
        <v>0.619028571428571</v>
      </c>
      <c r="I327" s="43">
        <v>15.33658950945</v>
      </c>
      <c r="J327" s="41">
        <v>48</v>
      </c>
      <c r="K327" s="38">
        <v>0</v>
      </c>
      <c r="L327" s="41">
        <v>42</v>
      </c>
      <c r="M327" s="41">
        <v>7</v>
      </c>
      <c r="N327" s="41">
        <v>2</v>
      </c>
      <c r="O327" s="41">
        <v>99</v>
      </c>
      <c r="P327" s="47">
        <v>2.18848484848485</v>
      </c>
      <c r="Q327" s="48">
        <v>0.282857142857143</v>
      </c>
      <c r="U327"/>
    </row>
    <row r="328" customHeight="1" spans="1:21">
      <c r="A328" s="73"/>
      <c r="B328" s="73"/>
      <c r="C328" s="40" t="s">
        <v>85</v>
      </c>
      <c r="D328" s="41">
        <v>25.45</v>
      </c>
      <c r="E328" s="41">
        <v>1305</v>
      </c>
      <c r="F328" s="41">
        <v>36</v>
      </c>
      <c r="G328" s="42">
        <v>0.0275862068965517</v>
      </c>
      <c r="H328" s="43">
        <v>0.706944444444444</v>
      </c>
      <c r="I328" s="43">
        <v>19.5019157088123</v>
      </c>
      <c r="J328" s="41">
        <v>3</v>
      </c>
      <c r="K328" s="38">
        <v>0</v>
      </c>
      <c r="L328" s="41">
        <v>1</v>
      </c>
      <c r="M328" s="41">
        <v>0</v>
      </c>
      <c r="N328" s="41">
        <v>1</v>
      </c>
      <c r="O328" s="41">
        <v>5</v>
      </c>
      <c r="P328" s="47">
        <v>5.09</v>
      </c>
      <c r="Q328" s="48">
        <v>0.138888888888889</v>
      </c>
      <c r="U328"/>
    </row>
    <row r="329" customHeight="1" spans="1:21">
      <c r="A329" s="73"/>
      <c r="B329" s="73"/>
      <c r="C329" s="40" t="s">
        <v>86</v>
      </c>
      <c r="D329" s="41">
        <v>284.99</v>
      </c>
      <c r="E329" s="41">
        <v>14478</v>
      </c>
      <c r="F329" s="41">
        <v>620</v>
      </c>
      <c r="G329" s="42">
        <v>0.0428235944191187</v>
      </c>
      <c r="H329" s="43">
        <v>0.459661290322581</v>
      </c>
      <c r="I329" s="43">
        <v>19.684348666943</v>
      </c>
      <c r="J329" s="41">
        <v>25</v>
      </c>
      <c r="K329" s="38">
        <v>1</v>
      </c>
      <c r="L329" s="41">
        <v>4</v>
      </c>
      <c r="M329" s="41">
        <v>14</v>
      </c>
      <c r="N329" s="41">
        <v>2</v>
      </c>
      <c r="O329" s="41">
        <v>46</v>
      </c>
      <c r="P329" s="47">
        <v>6.1954347826087</v>
      </c>
      <c r="Q329" s="48">
        <v>0.0741935483870968</v>
      </c>
      <c r="U329"/>
    </row>
    <row r="330" customHeight="1" spans="1:21">
      <c r="A330" s="73"/>
      <c r="B330" s="73"/>
      <c r="C330" s="40" t="s">
        <v>87</v>
      </c>
      <c r="D330" s="41">
        <v>105.54</v>
      </c>
      <c r="E330" s="41">
        <v>9508</v>
      </c>
      <c r="F330" s="41">
        <v>540</v>
      </c>
      <c r="G330" s="42">
        <v>0.0567942785023138</v>
      </c>
      <c r="H330" s="43">
        <v>0.195444444444444</v>
      </c>
      <c r="I330" s="43">
        <v>11.1001262095078</v>
      </c>
      <c r="J330" s="41">
        <v>37</v>
      </c>
      <c r="K330" s="38">
        <v>1</v>
      </c>
      <c r="L330" s="41">
        <v>23</v>
      </c>
      <c r="M330" s="41">
        <v>8</v>
      </c>
      <c r="N330" s="41">
        <v>1</v>
      </c>
      <c r="O330" s="41">
        <v>70</v>
      </c>
      <c r="P330" s="47">
        <v>1.50771428571429</v>
      </c>
      <c r="Q330" s="48">
        <v>0.12962962962963</v>
      </c>
      <c r="U330"/>
    </row>
    <row r="331" customHeight="1" spans="1:21">
      <c r="A331" s="73"/>
      <c r="B331" s="73"/>
      <c r="C331" s="40" t="s">
        <v>109</v>
      </c>
      <c r="D331" s="41">
        <v>0</v>
      </c>
      <c r="E331" s="41">
        <v>0</v>
      </c>
      <c r="F331" s="41">
        <v>0</v>
      </c>
      <c r="G331" s="42" t="e">
        <v>#DIV/0!</v>
      </c>
      <c r="H331" s="43" t="e">
        <v>#DIV/0!</v>
      </c>
      <c r="I331" s="43" t="e">
        <v>#DIV/0!</v>
      </c>
      <c r="J331" s="41">
        <v>0</v>
      </c>
      <c r="K331" s="38">
        <v>0</v>
      </c>
      <c r="L331" s="41">
        <v>0</v>
      </c>
      <c r="M331" s="41">
        <v>0</v>
      </c>
      <c r="N331" s="41">
        <v>0</v>
      </c>
      <c r="O331" s="41">
        <v>0</v>
      </c>
      <c r="P331" s="47" t="e">
        <v>#DIV/0!</v>
      </c>
      <c r="Q331" s="48" t="e">
        <v>#DIV/0!</v>
      </c>
      <c r="U331"/>
    </row>
    <row r="332" customHeight="1" spans="1:21">
      <c r="A332" s="73"/>
      <c r="B332" s="73"/>
      <c r="C332" s="40" t="s">
        <v>89</v>
      </c>
      <c r="D332" s="41">
        <v>297.55</v>
      </c>
      <c r="E332" s="41">
        <v>18091</v>
      </c>
      <c r="F332" s="41">
        <v>652</v>
      </c>
      <c r="G332" s="42">
        <v>0.0360400198993975</v>
      </c>
      <c r="H332" s="43">
        <v>0.456365030674847</v>
      </c>
      <c r="I332" s="43">
        <v>16.4474047869106</v>
      </c>
      <c r="J332" s="41">
        <v>47</v>
      </c>
      <c r="K332" s="38">
        <v>0</v>
      </c>
      <c r="L332" s="41">
        <v>59</v>
      </c>
      <c r="M332" s="41">
        <v>2</v>
      </c>
      <c r="N332" s="41">
        <v>2</v>
      </c>
      <c r="O332" s="41">
        <v>110</v>
      </c>
      <c r="P332" s="47">
        <v>2.705</v>
      </c>
      <c r="Q332" s="48">
        <v>0.168711656441718</v>
      </c>
      <c r="U332"/>
    </row>
    <row r="333" customHeight="1" spans="1:21">
      <c r="A333" s="73"/>
      <c r="B333" s="73"/>
      <c r="C333" s="40" t="s">
        <v>90</v>
      </c>
      <c r="D333" s="41">
        <v>299.26</v>
      </c>
      <c r="E333" s="41">
        <v>18040</v>
      </c>
      <c r="F333" s="41">
        <v>756</v>
      </c>
      <c r="G333" s="42">
        <v>0.0419068736141907</v>
      </c>
      <c r="H333" s="43">
        <v>0.395846560846561</v>
      </c>
      <c r="I333" s="43">
        <v>16.5886917960089</v>
      </c>
      <c r="J333" s="41">
        <v>106</v>
      </c>
      <c r="K333" s="38">
        <v>1</v>
      </c>
      <c r="L333" s="41">
        <v>97</v>
      </c>
      <c r="M333" s="41">
        <v>19</v>
      </c>
      <c r="N333" s="41">
        <v>7</v>
      </c>
      <c r="O333" s="41">
        <v>230</v>
      </c>
      <c r="P333" s="47">
        <v>1.30113043478261</v>
      </c>
      <c r="Q333" s="48">
        <v>0.304232804232804</v>
      </c>
      <c r="U333"/>
    </row>
    <row r="334" customHeight="1" spans="1:21">
      <c r="A334" s="73"/>
      <c r="B334" s="73"/>
      <c r="C334" s="40" t="s">
        <v>91</v>
      </c>
      <c r="D334" s="41">
        <v>496.5</v>
      </c>
      <c r="E334" s="41">
        <v>45399</v>
      </c>
      <c r="F334" s="41">
        <v>2661</v>
      </c>
      <c r="G334" s="42">
        <v>0.0586136258507897</v>
      </c>
      <c r="H334" s="43">
        <v>0.186583990980834</v>
      </c>
      <c r="I334" s="43">
        <v>10.9363642370977</v>
      </c>
      <c r="J334" s="41">
        <v>48</v>
      </c>
      <c r="K334" s="38">
        <v>7</v>
      </c>
      <c r="L334" s="41">
        <v>13</v>
      </c>
      <c r="M334" s="41">
        <v>14</v>
      </c>
      <c r="N334" s="41">
        <v>4</v>
      </c>
      <c r="O334" s="41">
        <v>86</v>
      </c>
      <c r="P334" s="47">
        <v>5.77325581395349</v>
      </c>
      <c r="Q334" s="48">
        <v>0.0323186771890267</v>
      </c>
      <c r="U334"/>
    </row>
    <row r="335" customHeight="1" spans="1:21">
      <c r="A335" s="73"/>
      <c r="B335" s="73"/>
      <c r="C335" s="40" t="s">
        <v>92</v>
      </c>
      <c r="D335" s="41">
        <v>101</v>
      </c>
      <c r="E335" s="41">
        <v>5669</v>
      </c>
      <c r="F335" s="41">
        <v>208</v>
      </c>
      <c r="G335" s="42">
        <v>0.0366907743870171</v>
      </c>
      <c r="H335" s="43">
        <v>0.485576923076923</v>
      </c>
      <c r="I335" s="43">
        <v>17.8161933321573</v>
      </c>
      <c r="J335" s="41">
        <v>11</v>
      </c>
      <c r="K335" s="38">
        <v>0</v>
      </c>
      <c r="L335" s="41">
        <v>12</v>
      </c>
      <c r="M335" s="41">
        <v>9</v>
      </c>
      <c r="N335" s="41">
        <v>0</v>
      </c>
      <c r="O335" s="41">
        <v>32</v>
      </c>
      <c r="P335" s="47">
        <v>3.15625</v>
      </c>
      <c r="Q335" s="48">
        <v>0.153846153846154</v>
      </c>
      <c r="U335"/>
    </row>
    <row r="336" customHeight="1" spans="1:21">
      <c r="A336" s="73"/>
      <c r="B336" s="73"/>
      <c r="C336" s="40" t="s">
        <v>93</v>
      </c>
      <c r="D336" s="41">
        <v>79.58</v>
      </c>
      <c r="E336" s="41">
        <v>6444</v>
      </c>
      <c r="F336" s="41">
        <v>239</v>
      </c>
      <c r="G336" s="42">
        <v>0.037088764742396</v>
      </c>
      <c r="H336" s="43">
        <v>0.332970711297071</v>
      </c>
      <c r="I336" s="43">
        <v>12.3494723774053</v>
      </c>
      <c r="J336" s="41">
        <v>17</v>
      </c>
      <c r="K336" s="38">
        <v>0</v>
      </c>
      <c r="L336" s="41">
        <v>3</v>
      </c>
      <c r="M336" s="41">
        <v>4</v>
      </c>
      <c r="N336" s="41">
        <v>3</v>
      </c>
      <c r="O336" s="41">
        <v>27</v>
      </c>
      <c r="P336" s="47">
        <v>2.94740740740741</v>
      </c>
      <c r="Q336" s="48">
        <v>0.112970711297071</v>
      </c>
      <c r="U336"/>
    </row>
    <row r="337" customHeight="1" spans="1:21">
      <c r="A337" s="73"/>
      <c r="B337" s="73"/>
      <c r="C337" s="40" t="s">
        <v>94</v>
      </c>
      <c r="D337" s="41">
        <v>321.76</v>
      </c>
      <c r="E337" s="41">
        <v>17825</v>
      </c>
      <c r="F337" s="41">
        <v>1119</v>
      </c>
      <c r="G337" s="42">
        <v>0.0627769985974755</v>
      </c>
      <c r="H337" s="43">
        <v>0.287542448614835</v>
      </c>
      <c r="I337" s="43">
        <v>18.0510518934081</v>
      </c>
      <c r="J337" s="41">
        <v>86</v>
      </c>
      <c r="K337" s="38">
        <v>0</v>
      </c>
      <c r="L337" s="41">
        <v>67</v>
      </c>
      <c r="M337" s="41">
        <v>26</v>
      </c>
      <c r="N337" s="41">
        <v>2</v>
      </c>
      <c r="O337" s="41">
        <v>181</v>
      </c>
      <c r="P337" s="47">
        <v>1.77767955801105</v>
      </c>
      <c r="Q337" s="48">
        <v>0.161751563896336</v>
      </c>
      <c r="U337"/>
    </row>
    <row r="338" customHeight="1" spans="1:21">
      <c r="A338" s="73"/>
      <c r="B338" s="40" t="s">
        <v>98</v>
      </c>
      <c r="C338" s="73"/>
      <c r="D338" s="41">
        <v>5271.4</v>
      </c>
      <c r="E338" s="41">
        <v>324313</v>
      </c>
      <c r="F338" s="41">
        <v>15880</v>
      </c>
      <c r="G338" s="42">
        <v>0.0489650430294191</v>
      </c>
      <c r="H338" s="43">
        <v>0.331952141057935</v>
      </c>
      <c r="I338" s="43">
        <v>16.2540508706096</v>
      </c>
      <c r="J338" s="41">
        <v>1067</v>
      </c>
      <c r="K338" s="38">
        <v>19</v>
      </c>
      <c r="L338" s="41">
        <v>730</v>
      </c>
      <c r="M338" s="41">
        <v>252</v>
      </c>
      <c r="N338" s="41">
        <v>34</v>
      </c>
      <c r="O338" s="41">
        <v>2102</v>
      </c>
      <c r="P338" s="47">
        <v>2.50780209324453</v>
      </c>
      <c r="Q338" s="48">
        <v>0.132367758186398</v>
      </c>
      <c r="U338"/>
    </row>
    <row r="339" customHeight="1" spans="1:21">
      <c r="A339" s="40" t="s">
        <v>117</v>
      </c>
      <c r="B339" s="73"/>
      <c r="C339" s="73"/>
      <c r="D339" s="41">
        <v>9930.52</v>
      </c>
      <c r="E339" s="41">
        <v>487830</v>
      </c>
      <c r="F339" s="41">
        <v>23305</v>
      </c>
      <c r="G339" s="42">
        <v>0.0477727897013304</v>
      </c>
      <c r="H339" s="43">
        <v>0.426111134949582</v>
      </c>
      <c r="I339" s="43">
        <v>20.3565176393416</v>
      </c>
      <c r="J339" s="41">
        <v>2533</v>
      </c>
      <c r="K339" s="38">
        <v>26</v>
      </c>
      <c r="L339" s="41">
        <v>1388</v>
      </c>
      <c r="M339" s="41">
        <v>484</v>
      </c>
      <c r="N339" s="41">
        <v>54</v>
      </c>
      <c r="O339" s="41">
        <v>4485</v>
      </c>
      <c r="P339" s="47">
        <v>2.21416276477146</v>
      </c>
      <c r="Q339" s="48">
        <v>0.192447972538082</v>
      </c>
      <c r="U339"/>
    </row>
    <row r="340" customHeight="1" spans="1:21">
      <c r="A340" s="40" t="s">
        <v>53</v>
      </c>
      <c r="B340" s="40" t="s">
        <v>69</v>
      </c>
      <c r="C340" s="40" t="s">
        <v>73</v>
      </c>
      <c r="D340" s="41">
        <v>206.82</v>
      </c>
      <c r="E340" s="41">
        <v>3786</v>
      </c>
      <c r="F340" s="41">
        <v>194</v>
      </c>
      <c r="G340" s="42">
        <v>0.0512414157422081</v>
      </c>
      <c r="H340" s="43">
        <v>1.0660824742268</v>
      </c>
      <c r="I340" s="43">
        <v>54.6275752773376</v>
      </c>
      <c r="J340" s="41">
        <v>36</v>
      </c>
      <c r="K340" s="38">
        <v>0</v>
      </c>
      <c r="L340" s="41">
        <v>18</v>
      </c>
      <c r="M340" s="41">
        <v>10</v>
      </c>
      <c r="N340" s="41">
        <v>0</v>
      </c>
      <c r="O340" s="41">
        <v>64</v>
      </c>
      <c r="P340" s="47">
        <v>3.2315625</v>
      </c>
      <c r="Q340" s="48">
        <v>0.329896907216495</v>
      </c>
      <c r="U340"/>
    </row>
    <row r="341" customHeight="1" spans="1:21">
      <c r="A341" s="73"/>
      <c r="B341" s="73"/>
      <c r="C341" s="40" t="s">
        <v>108</v>
      </c>
      <c r="D341" s="41">
        <v>402.68</v>
      </c>
      <c r="E341" s="41">
        <v>18143</v>
      </c>
      <c r="F341" s="41">
        <v>759</v>
      </c>
      <c r="G341" s="42">
        <v>0.0418343162652263</v>
      </c>
      <c r="H341" s="43">
        <v>0.530540184453228</v>
      </c>
      <c r="I341" s="43">
        <v>22.1947858678278</v>
      </c>
      <c r="J341" s="41">
        <v>159</v>
      </c>
      <c r="K341" s="38">
        <v>2</v>
      </c>
      <c r="L341" s="41">
        <v>77</v>
      </c>
      <c r="M341" s="41">
        <v>52</v>
      </c>
      <c r="N341" s="41">
        <v>4</v>
      </c>
      <c r="O341" s="41">
        <v>294</v>
      </c>
      <c r="P341" s="47">
        <v>1.36965986394558</v>
      </c>
      <c r="Q341" s="48">
        <v>0.387351778656126</v>
      </c>
      <c r="U341"/>
    </row>
    <row r="342" customHeight="1" spans="1:21">
      <c r="A342" s="73"/>
      <c r="B342" s="73"/>
      <c r="C342" s="40" t="s">
        <v>70</v>
      </c>
      <c r="D342" s="41">
        <v>501.17</v>
      </c>
      <c r="E342" s="41">
        <v>18837</v>
      </c>
      <c r="F342" s="41">
        <v>1115</v>
      </c>
      <c r="G342" s="42">
        <v>0.0591920157137549</v>
      </c>
      <c r="H342" s="43">
        <v>0.449479820627803</v>
      </c>
      <c r="I342" s="43">
        <v>26.6056166056166</v>
      </c>
      <c r="J342" s="41">
        <v>240</v>
      </c>
      <c r="K342" s="38">
        <v>0</v>
      </c>
      <c r="L342" s="41">
        <v>112</v>
      </c>
      <c r="M342" s="41">
        <v>44</v>
      </c>
      <c r="N342" s="41">
        <v>5</v>
      </c>
      <c r="O342" s="41">
        <v>401</v>
      </c>
      <c r="P342" s="47">
        <v>1.24980049875312</v>
      </c>
      <c r="Q342" s="48">
        <v>0.359641255605381</v>
      </c>
      <c r="U342"/>
    </row>
    <row r="343" customHeight="1" spans="1:21">
      <c r="A343" s="73"/>
      <c r="B343" s="73"/>
      <c r="C343" s="40" t="s">
        <v>79</v>
      </c>
      <c r="D343" s="41">
        <v>483.81</v>
      </c>
      <c r="E343" s="41">
        <v>8964</v>
      </c>
      <c r="F343" s="41">
        <v>280</v>
      </c>
      <c r="G343" s="42">
        <v>0.0312360553324409</v>
      </c>
      <c r="H343" s="43">
        <v>1.72789285714286</v>
      </c>
      <c r="I343" s="43">
        <v>53.9725568942436</v>
      </c>
      <c r="J343" s="41">
        <v>88</v>
      </c>
      <c r="K343" s="38">
        <v>1</v>
      </c>
      <c r="L343" s="41">
        <v>60</v>
      </c>
      <c r="M343" s="41">
        <v>6</v>
      </c>
      <c r="N343" s="41">
        <v>1</v>
      </c>
      <c r="O343" s="41">
        <v>156</v>
      </c>
      <c r="P343" s="47">
        <v>3.10134615384615</v>
      </c>
      <c r="Q343" s="48">
        <v>0.557142857142857</v>
      </c>
      <c r="U343"/>
    </row>
    <row r="344" customHeight="1" spans="1:21">
      <c r="A344" s="73"/>
      <c r="B344" s="73"/>
      <c r="C344" s="40" t="s">
        <v>80</v>
      </c>
      <c r="D344" s="41">
        <v>196.94</v>
      </c>
      <c r="E344" s="41">
        <v>6099</v>
      </c>
      <c r="F344" s="41">
        <v>267</v>
      </c>
      <c r="G344" s="42">
        <v>0.043777668470241</v>
      </c>
      <c r="H344" s="43">
        <v>0.737602996254682</v>
      </c>
      <c r="I344" s="43">
        <v>32.2905394326939</v>
      </c>
      <c r="J344" s="41">
        <v>30</v>
      </c>
      <c r="K344" s="38">
        <v>1</v>
      </c>
      <c r="L344" s="41">
        <v>17</v>
      </c>
      <c r="M344" s="41">
        <v>17</v>
      </c>
      <c r="N344" s="41">
        <v>2</v>
      </c>
      <c r="O344" s="41">
        <v>67</v>
      </c>
      <c r="P344" s="47">
        <v>2.93940298507463</v>
      </c>
      <c r="Q344" s="48">
        <v>0.250936329588015</v>
      </c>
      <c r="U344"/>
    </row>
    <row r="345" customHeight="1" spans="1:21">
      <c r="A345" s="73"/>
      <c r="B345" s="73"/>
      <c r="C345" s="40" t="s">
        <v>103</v>
      </c>
      <c r="D345" s="41">
        <v>95.21</v>
      </c>
      <c r="E345" s="41">
        <v>3086</v>
      </c>
      <c r="F345" s="41">
        <v>131</v>
      </c>
      <c r="G345" s="42">
        <v>0.042449773169151</v>
      </c>
      <c r="H345" s="43">
        <v>0.726793893129771</v>
      </c>
      <c r="I345" s="43">
        <v>30.852235904083</v>
      </c>
      <c r="J345" s="41">
        <v>18</v>
      </c>
      <c r="K345" s="38">
        <v>0</v>
      </c>
      <c r="L345" s="41">
        <v>11</v>
      </c>
      <c r="M345" s="41">
        <v>10</v>
      </c>
      <c r="N345" s="41">
        <v>2</v>
      </c>
      <c r="O345" s="41">
        <v>41</v>
      </c>
      <c r="P345" s="47">
        <v>2.32219512195122</v>
      </c>
      <c r="Q345" s="48">
        <v>0.312977099236641</v>
      </c>
      <c r="U345"/>
    </row>
    <row r="346" customHeight="1" spans="1:21">
      <c r="A346" s="73"/>
      <c r="B346" s="73"/>
      <c r="C346" s="40" t="s">
        <v>83</v>
      </c>
      <c r="D346" s="41">
        <v>1000.84</v>
      </c>
      <c r="E346" s="41">
        <v>52856</v>
      </c>
      <c r="F346" s="41">
        <v>1422</v>
      </c>
      <c r="G346" s="42">
        <v>0.0269032843953383</v>
      </c>
      <c r="H346" s="43">
        <v>0.703825597749648</v>
      </c>
      <c r="I346" s="43">
        <v>18.9352202209778</v>
      </c>
      <c r="J346" s="41">
        <v>309</v>
      </c>
      <c r="K346" s="38">
        <v>1</v>
      </c>
      <c r="L346" s="41">
        <v>192</v>
      </c>
      <c r="M346" s="41">
        <v>14</v>
      </c>
      <c r="N346" s="41">
        <v>3</v>
      </c>
      <c r="O346" s="41">
        <v>519</v>
      </c>
      <c r="P346" s="47">
        <v>1.92840077071291</v>
      </c>
      <c r="Q346" s="48">
        <v>0.364978902953587</v>
      </c>
      <c r="U346"/>
    </row>
    <row r="347" customHeight="1" spans="1:21">
      <c r="A347" s="73"/>
      <c r="B347" s="73"/>
      <c r="C347" s="40" t="s">
        <v>85</v>
      </c>
      <c r="D347" s="41">
        <v>276.44</v>
      </c>
      <c r="E347" s="41">
        <v>6399</v>
      </c>
      <c r="F347" s="41">
        <v>214</v>
      </c>
      <c r="G347" s="42">
        <v>0.0334427254258478</v>
      </c>
      <c r="H347" s="43">
        <v>1.29177570093458</v>
      </c>
      <c r="I347" s="43">
        <v>43.2005000781372</v>
      </c>
      <c r="J347" s="41">
        <v>59</v>
      </c>
      <c r="K347" s="38">
        <v>1</v>
      </c>
      <c r="L347" s="41">
        <v>35</v>
      </c>
      <c r="M347" s="41">
        <v>5</v>
      </c>
      <c r="N347" s="41">
        <v>1</v>
      </c>
      <c r="O347" s="41">
        <v>101</v>
      </c>
      <c r="P347" s="47">
        <v>2.7370297029703</v>
      </c>
      <c r="Q347" s="48">
        <v>0.47196261682243</v>
      </c>
      <c r="U347"/>
    </row>
    <row r="348" customHeight="1" spans="1:21">
      <c r="A348" s="73"/>
      <c r="B348" s="73"/>
      <c r="C348" s="40" t="s">
        <v>100</v>
      </c>
      <c r="D348" s="41">
        <v>302.75</v>
      </c>
      <c r="E348" s="41">
        <v>6540</v>
      </c>
      <c r="F348" s="41">
        <v>284</v>
      </c>
      <c r="G348" s="42">
        <v>0.0434250764525994</v>
      </c>
      <c r="H348" s="43">
        <v>1.06602112676056</v>
      </c>
      <c r="I348" s="43">
        <v>46.2920489296636</v>
      </c>
      <c r="J348" s="41">
        <v>55</v>
      </c>
      <c r="K348" s="38">
        <v>1</v>
      </c>
      <c r="L348" s="41">
        <v>40</v>
      </c>
      <c r="M348" s="41">
        <v>4</v>
      </c>
      <c r="N348" s="41">
        <v>1</v>
      </c>
      <c r="O348" s="41">
        <v>101</v>
      </c>
      <c r="P348" s="47">
        <v>2.99752475247525</v>
      </c>
      <c r="Q348" s="48">
        <v>0.355633802816901</v>
      </c>
      <c r="U348"/>
    </row>
    <row r="349" customHeight="1" spans="1:21">
      <c r="A349" s="73"/>
      <c r="B349" s="73"/>
      <c r="C349" s="40" t="s">
        <v>86</v>
      </c>
      <c r="D349" s="41">
        <v>294.42</v>
      </c>
      <c r="E349" s="41">
        <v>6967</v>
      </c>
      <c r="F349" s="41">
        <v>248</v>
      </c>
      <c r="G349" s="42">
        <v>0.0355963829481843</v>
      </c>
      <c r="H349" s="43">
        <v>1.18717741935484</v>
      </c>
      <c r="I349" s="43">
        <v>42.259222046792</v>
      </c>
      <c r="J349" s="41">
        <v>61</v>
      </c>
      <c r="K349" s="38">
        <v>1</v>
      </c>
      <c r="L349" s="41">
        <v>17</v>
      </c>
      <c r="M349" s="41">
        <v>17</v>
      </c>
      <c r="N349" s="41">
        <v>2</v>
      </c>
      <c r="O349" s="41">
        <v>98</v>
      </c>
      <c r="P349" s="47">
        <v>3.00428571428571</v>
      </c>
      <c r="Q349" s="48">
        <v>0.395161290322581</v>
      </c>
      <c r="U349"/>
    </row>
    <row r="350" customHeight="1" spans="1:21">
      <c r="A350" s="73"/>
      <c r="B350" s="73"/>
      <c r="C350" s="40" t="s">
        <v>109</v>
      </c>
      <c r="D350" s="41">
        <v>295.63</v>
      </c>
      <c r="E350" s="41">
        <v>15949</v>
      </c>
      <c r="F350" s="41">
        <v>492</v>
      </c>
      <c r="G350" s="42">
        <v>0.0308483290488432</v>
      </c>
      <c r="H350" s="43">
        <v>0.600873983739837</v>
      </c>
      <c r="I350" s="43">
        <v>18.5359583672958</v>
      </c>
      <c r="J350" s="41">
        <v>130</v>
      </c>
      <c r="K350" s="38">
        <v>0</v>
      </c>
      <c r="L350" s="41">
        <v>23</v>
      </c>
      <c r="M350" s="41">
        <v>25</v>
      </c>
      <c r="N350" s="41">
        <v>2</v>
      </c>
      <c r="O350" s="41">
        <v>180</v>
      </c>
      <c r="P350" s="47">
        <v>1.64238888888889</v>
      </c>
      <c r="Q350" s="48">
        <v>0.365853658536585</v>
      </c>
      <c r="U350"/>
    </row>
    <row r="351" customHeight="1" spans="1:21">
      <c r="A351" s="73"/>
      <c r="B351" s="73"/>
      <c r="C351" s="40" t="s">
        <v>91</v>
      </c>
      <c r="D351" s="41">
        <v>703.12</v>
      </c>
      <c r="E351" s="41">
        <v>24611</v>
      </c>
      <c r="F351" s="41">
        <v>1882</v>
      </c>
      <c r="G351" s="42">
        <v>0.0764698711958068</v>
      </c>
      <c r="H351" s="43">
        <v>0.373602550478215</v>
      </c>
      <c r="I351" s="43">
        <v>28.569338913494</v>
      </c>
      <c r="J351" s="41">
        <v>384</v>
      </c>
      <c r="K351" s="38">
        <v>4</v>
      </c>
      <c r="L351" s="41">
        <v>45</v>
      </c>
      <c r="M351" s="41">
        <v>42</v>
      </c>
      <c r="N351" s="41">
        <v>1</v>
      </c>
      <c r="O351" s="41">
        <v>476</v>
      </c>
      <c r="P351" s="47">
        <v>1.47714285714286</v>
      </c>
      <c r="Q351" s="48">
        <v>0.252922422954304</v>
      </c>
      <c r="U351"/>
    </row>
    <row r="352" customHeight="1" spans="1:21">
      <c r="A352" s="73"/>
      <c r="B352" s="40" t="s">
        <v>71</v>
      </c>
      <c r="C352" s="73"/>
      <c r="D352" s="41">
        <v>4759.83</v>
      </c>
      <c r="E352" s="41">
        <v>172237</v>
      </c>
      <c r="F352" s="41">
        <v>7288</v>
      </c>
      <c r="G352" s="42">
        <v>0.0423137885587882</v>
      </c>
      <c r="H352" s="43">
        <v>0.65310510428101</v>
      </c>
      <c r="I352" s="43">
        <v>27.635351289212</v>
      </c>
      <c r="J352" s="41">
        <v>1569</v>
      </c>
      <c r="K352" s="38">
        <v>12</v>
      </c>
      <c r="L352" s="41">
        <v>647</v>
      </c>
      <c r="M352" s="41">
        <v>246</v>
      </c>
      <c r="N352" s="41">
        <v>24</v>
      </c>
      <c r="O352" s="41">
        <v>2498</v>
      </c>
      <c r="P352" s="47">
        <v>1.90545636509207</v>
      </c>
      <c r="Q352" s="48">
        <v>0.342755214050494</v>
      </c>
      <c r="U352"/>
    </row>
    <row r="353" customHeight="1" spans="1:21">
      <c r="A353" s="73"/>
      <c r="B353" s="40" t="s">
        <v>72</v>
      </c>
      <c r="C353" s="40" t="s">
        <v>73</v>
      </c>
      <c r="D353" s="41">
        <v>106.1</v>
      </c>
      <c r="E353" s="41">
        <v>7075</v>
      </c>
      <c r="F353" s="41">
        <v>348</v>
      </c>
      <c r="G353" s="42">
        <v>0.0491872791519435</v>
      </c>
      <c r="H353" s="43">
        <v>0.304885057471264</v>
      </c>
      <c r="I353" s="43">
        <v>14.9964664310954</v>
      </c>
      <c r="J353" s="41">
        <v>20</v>
      </c>
      <c r="K353" s="38">
        <v>2</v>
      </c>
      <c r="L353" s="41">
        <v>2</v>
      </c>
      <c r="M353" s="41">
        <v>4</v>
      </c>
      <c r="N353" s="41">
        <v>0</v>
      </c>
      <c r="O353" s="41">
        <v>28</v>
      </c>
      <c r="P353" s="47">
        <v>3.78928571428571</v>
      </c>
      <c r="Q353" s="48">
        <v>0.0804597701149425</v>
      </c>
      <c r="U353"/>
    </row>
    <row r="354" customHeight="1" spans="1:21">
      <c r="A354" s="73"/>
      <c r="B354" s="73"/>
      <c r="C354" s="40" t="s">
        <v>74</v>
      </c>
      <c r="D354" s="41">
        <v>201.23</v>
      </c>
      <c r="E354" s="41">
        <v>10250</v>
      </c>
      <c r="F354" s="41">
        <v>608</v>
      </c>
      <c r="G354" s="42">
        <v>0.0593170731707317</v>
      </c>
      <c r="H354" s="43">
        <v>0.330970394736842</v>
      </c>
      <c r="I354" s="43">
        <v>19.6321951219512</v>
      </c>
      <c r="J354" s="41">
        <v>55</v>
      </c>
      <c r="K354" s="38">
        <v>2</v>
      </c>
      <c r="L354" s="41">
        <v>21</v>
      </c>
      <c r="M354" s="41">
        <v>4</v>
      </c>
      <c r="N354" s="41">
        <v>1</v>
      </c>
      <c r="O354" s="41">
        <v>83</v>
      </c>
      <c r="P354" s="47">
        <v>2.4244578313253</v>
      </c>
      <c r="Q354" s="48">
        <v>0.136513157894737</v>
      </c>
      <c r="U354"/>
    </row>
    <row r="355" customHeight="1" spans="1:21">
      <c r="A355" s="73"/>
      <c r="B355" s="73"/>
      <c r="C355" s="40" t="s">
        <v>108</v>
      </c>
      <c r="D355" s="41">
        <v>302.56</v>
      </c>
      <c r="E355" s="41">
        <v>22570</v>
      </c>
      <c r="F355" s="41">
        <v>905</v>
      </c>
      <c r="G355" s="42">
        <v>0.040097474523704</v>
      </c>
      <c r="H355" s="43">
        <v>0.33432044198895</v>
      </c>
      <c r="I355" s="43">
        <v>13.4054054054054</v>
      </c>
      <c r="J355" s="41">
        <v>47</v>
      </c>
      <c r="K355" s="38">
        <v>1</v>
      </c>
      <c r="L355" s="41">
        <v>25</v>
      </c>
      <c r="M355" s="41">
        <v>25</v>
      </c>
      <c r="N355" s="41">
        <v>4</v>
      </c>
      <c r="O355" s="41">
        <v>102</v>
      </c>
      <c r="P355" s="47">
        <v>2.96627450980392</v>
      </c>
      <c r="Q355" s="48">
        <v>0.112707182320442</v>
      </c>
      <c r="U355"/>
    </row>
    <row r="356" customHeight="1" spans="1:21">
      <c r="A356" s="73"/>
      <c r="B356" s="73"/>
      <c r="C356" s="40" t="s">
        <v>75</v>
      </c>
      <c r="D356" s="41">
        <v>796.53</v>
      </c>
      <c r="E356" s="41">
        <v>36181</v>
      </c>
      <c r="F356" s="41">
        <v>1556</v>
      </c>
      <c r="G356" s="42">
        <v>0.0430059976230618</v>
      </c>
      <c r="H356" s="43">
        <v>0.511908740359897</v>
      </c>
      <c r="I356" s="43">
        <v>22.0151460711423</v>
      </c>
      <c r="J356" s="41">
        <v>147</v>
      </c>
      <c r="K356" s="38">
        <v>5</v>
      </c>
      <c r="L356" s="41">
        <v>104</v>
      </c>
      <c r="M356" s="41">
        <v>38</v>
      </c>
      <c r="N356" s="41">
        <v>6</v>
      </c>
      <c r="O356" s="41">
        <v>300</v>
      </c>
      <c r="P356" s="47">
        <v>2.6551</v>
      </c>
      <c r="Q356" s="48">
        <v>0.19280205655527</v>
      </c>
      <c r="U356"/>
    </row>
    <row r="357" customHeight="1" spans="1:21">
      <c r="A357" s="73"/>
      <c r="B357" s="73"/>
      <c r="C357" s="40" t="s">
        <v>70</v>
      </c>
      <c r="D357" s="41">
        <v>502.39</v>
      </c>
      <c r="E357" s="41">
        <v>51774</v>
      </c>
      <c r="F357" s="41">
        <v>3159</v>
      </c>
      <c r="G357" s="42">
        <v>0.061015181365164</v>
      </c>
      <c r="H357" s="43">
        <v>0.15903450459006</v>
      </c>
      <c r="I357" s="43">
        <v>9.70351914088152</v>
      </c>
      <c r="J357" s="41">
        <v>71</v>
      </c>
      <c r="K357" s="38">
        <v>1</v>
      </c>
      <c r="L357" s="41">
        <v>26</v>
      </c>
      <c r="M357" s="41">
        <v>19</v>
      </c>
      <c r="N357" s="41">
        <v>1</v>
      </c>
      <c r="O357" s="41">
        <v>118</v>
      </c>
      <c r="P357" s="47">
        <v>4.25754237288136</v>
      </c>
      <c r="Q357" s="48">
        <v>0.0373535929091485</v>
      </c>
      <c r="U357"/>
    </row>
    <row r="358" customHeight="1" spans="1:21">
      <c r="A358" s="73"/>
      <c r="B358" s="73"/>
      <c r="C358" s="40" t="s">
        <v>76</v>
      </c>
      <c r="D358" s="41">
        <v>194.96</v>
      </c>
      <c r="E358" s="41">
        <v>10664</v>
      </c>
      <c r="F358" s="41">
        <v>293</v>
      </c>
      <c r="G358" s="42">
        <v>0.0274756189047262</v>
      </c>
      <c r="H358" s="43">
        <v>0.665392491467577</v>
      </c>
      <c r="I358" s="43">
        <v>18.2820705176294</v>
      </c>
      <c r="J358" s="41">
        <v>30</v>
      </c>
      <c r="K358" s="38">
        <v>0</v>
      </c>
      <c r="L358" s="41">
        <v>21</v>
      </c>
      <c r="M358" s="41">
        <v>2</v>
      </c>
      <c r="N358" s="41">
        <v>2</v>
      </c>
      <c r="O358" s="41">
        <v>55</v>
      </c>
      <c r="P358" s="47">
        <v>3.54472727272727</v>
      </c>
      <c r="Q358" s="48">
        <v>0.187713310580205</v>
      </c>
      <c r="U358"/>
    </row>
    <row r="359" customHeight="1" spans="1:21">
      <c r="A359" s="73"/>
      <c r="B359" s="73"/>
      <c r="C359" s="40" t="s">
        <v>77</v>
      </c>
      <c r="D359" s="41">
        <v>106.29</v>
      </c>
      <c r="E359" s="41">
        <v>4001</v>
      </c>
      <c r="F359" s="41">
        <v>204</v>
      </c>
      <c r="G359" s="42">
        <v>0.0509872531867033</v>
      </c>
      <c r="H359" s="43">
        <v>0.521029411764706</v>
      </c>
      <c r="I359" s="43">
        <v>26.5658585353662</v>
      </c>
      <c r="J359" s="41">
        <v>24</v>
      </c>
      <c r="K359" s="38">
        <v>0</v>
      </c>
      <c r="L359" s="41">
        <v>16</v>
      </c>
      <c r="M359" s="41">
        <v>3</v>
      </c>
      <c r="N359" s="41">
        <v>0</v>
      </c>
      <c r="O359" s="41">
        <v>43</v>
      </c>
      <c r="P359" s="47">
        <v>2.47186046511628</v>
      </c>
      <c r="Q359" s="48">
        <v>0.21078431372549</v>
      </c>
      <c r="U359"/>
    </row>
    <row r="360" customHeight="1" spans="1:21">
      <c r="A360" s="73"/>
      <c r="B360" s="73"/>
      <c r="C360" s="40" t="s">
        <v>78</v>
      </c>
      <c r="D360" s="41">
        <v>692.65</v>
      </c>
      <c r="E360" s="41">
        <v>86286</v>
      </c>
      <c r="F360" s="41">
        <v>3503</v>
      </c>
      <c r="G360" s="42">
        <v>0.0405975476902394</v>
      </c>
      <c r="H360" s="43">
        <v>0.197730516699971</v>
      </c>
      <c r="I360" s="43">
        <v>8.02737408154278</v>
      </c>
      <c r="J360" s="41">
        <v>234</v>
      </c>
      <c r="K360" s="38">
        <v>1</v>
      </c>
      <c r="L360" s="41">
        <v>199</v>
      </c>
      <c r="M360" s="41">
        <v>84</v>
      </c>
      <c r="N360" s="41">
        <v>2</v>
      </c>
      <c r="O360" s="41">
        <v>520</v>
      </c>
      <c r="P360" s="47">
        <v>1.33201923076923</v>
      </c>
      <c r="Q360" s="48">
        <v>0.148444190693691</v>
      </c>
      <c r="U360"/>
    </row>
    <row r="361" customHeight="1" spans="1:21">
      <c r="A361" s="73"/>
      <c r="B361" s="73"/>
      <c r="C361" s="40" t="s">
        <v>79</v>
      </c>
      <c r="D361" s="41">
        <v>48.37</v>
      </c>
      <c r="E361" s="41">
        <v>2380</v>
      </c>
      <c r="F361" s="41">
        <v>67</v>
      </c>
      <c r="G361" s="42">
        <v>0.0281512605042017</v>
      </c>
      <c r="H361" s="43">
        <v>0.721940298507463</v>
      </c>
      <c r="I361" s="43">
        <v>20.3235294117647</v>
      </c>
      <c r="J361" s="41">
        <v>5</v>
      </c>
      <c r="K361" s="38">
        <v>0</v>
      </c>
      <c r="L361" s="41">
        <v>6</v>
      </c>
      <c r="M361" s="41">
        <v>0</v>
      </c>
      <c r="N361" s="41">
        <v>0</v>
      </c>
      <c r="O361" s="41">
        <v>11</v>
      </c>
      <c r="P361" s="47">
        <v>4.39727272727273</v>
      </c>
      <c r="Q361" s="48">
        <v>0.164179104477612</v>
      </c>
      <c r="U361"/>
    </row>
    <row r="362" customHeight="1" spans="1:21">
      <c r="A362" s="73"/>
      <c r="B362" s="73"/>
      <c r="C362" s="40" t="s">
        <v>80</v>
      </c>
      <c r="D362" s="41">
        <v>199.99</v>
      </c>
      <c r="E362" s="41">
        <v>13938</v>
      </c>
      <c r="F362" s="41">
        <v>604</v>
      </c>
      <c r="G362" s="42">
        <v>0.0433347682594346</v>
      </c>
      <c r="H362" s="43">
        <v>0.331109271523179</v>
      </c>
      <c r="I362" s="43">
        <v>14.3485435500072</v>
      </c>
      <c r="J362" s="41">
        <v>36</v>
      </c>
      <c r="K362" s="38">
        <v>2</v>
      </c>
      <c r="L362" s="41">
        <v>19</v>
      </c>
      <c r="M362" s="41">
        <v>7</v>
      </c>
      <c r="N362" s="41">
        <v>1</v>
      </c>
      <c r="O362" s="41">
        <v>65</v>
      </c>
      <c r="P362" s="47">
        <v>3.07676923076923</v>
      </c>
      <c r="Q362" s="48">
        <v>0.107615894039735</v>
      </c>
      <c r="U362"/>
    </row>
    <row r="363" customHeight="1" spans="1:21">
      <c r="A363" s="73"/>
      <c r="B363" s="73"/>
      <c r="C363" s="40" t="s">
        <v>81</v>
      </c>
      <c r="D363" s="41">
        <v>115.38</v>
      </c>
      <c r="E363" s="41">
        <v>6647</v>
      </c>
      <c r="F363" s="41">
        <v>225</v>
      </c>
      <c r="G363" s="42">
        <v>0.0338498570783812</v>
      </c>
      <c r="H363" s="43">
        <v>0.5128</v>
      </c>
      <c r="I363" s="43">
        <v>17.3582067097939</v>
      </c>
      <c r="J363" s="41">
        <v>22</v>
      </c>
      <c r="K363" s="38">
        <v>0</v>
      </c>
      <c r="L363" s="41">
        <v>14</v>
      </c>
      <c r="M363" s="41">
        <v>7</v>
      </c>
      <c r="N363" s="41">
        <v>0</v>
      </c>
      <c r="O363" s="41">
        <v>43</v>
      </c>
      <c r="P363" s="47">
        <v>2.68325581395349</v>
      </c>
      <c r="Q363" s="48">
        <v>0.191111111111111</v>
      </c>
      <c r="U363"/>
    </row>
    <row r="364" customHeight="1" spans="1:21">
      <c r="A364" s="73"/>
      <c r="B364" s="73"/>
      <c r="C364" s="40" t="s">
        <v>82</v>
      </c>
      <c r="D364" s="41">
        <v>56.65</v>
      </c>
      <c r="E364" s="41">
        <v>4277</v>
      </c>
      <c r="F364" s="41">
        <v>205</v>
      </c>
      <c r="G364" s="42">
        <v>0.0479307926116437</v>
      </c>
      <c r="H364" s="43">
        <v>0.276341463414634</v>
      </c>
      <c r="I364" s="43">
        <v>13.2452653729249</v>
      </c>
      <c r="J364" s="41">
        <v>16</v>
      </c>
      <c r="K364" s="38">
        <v>0</v>
      </c>
      <c r="L364" s="41">
        <v>14</v>
      </c>
      <c r="M364" s="41">
        <v>11</v>
      </c>
      <c r="N364" s="41">
        <v>0</v>
      </c>
      <c r="O364" s="41">
        <v>41</v>
      </c>
      <c r="P364" s="47">
        <v>1.38170731707317</v>
      </c>
      <c r="Q364" s="48">
        <v>0.2</v>
      </c>
      <c r="U364"/>
    </row>
    <row r="365" customHeight="1" spans="1:21">
      <c r="A365" s="73"/>
      <c r="B365" s="73"/>
      <c r="C365" s="40" t="s">
        <v>83</v>
      </c>
      <c r="D365" s="41">
        <v>226.05</v>
      </c>
      <c r="E365" s="41">
        <v>14392</v>
      </c>
      <c r="F365" s="41">
        <v>364</v>
      </c>
      <c r="G365" s="42">
        <v>0.0252918287937743</v>
      </c>
      <c r="H365" s="43">
        <v>0.621016483516484</v>
      </c>
      <c r="I365" s="43">
        <v>15.7066425792107</v>
      </c>
      <c r="J365" s="41">
        <v>40</v>
      </c>
      <c r="K365" s="38">
        <v>1</v>
      </c>
      <c r="L365" s="41">
        <v>36</v>
      </c>
      <c r="M365" s="41">
        <v>1</v>
      </c>
      <c r="N365" s="41">
        <v>0</v>
      </c>
      <c r="O365" s="41">
        <v>78</v>
      </c>
      <c r="P365" s="47">
        <v>2.89807692307692</v>
      </c>
      <c r="Q365" s="48">
        <v>0.214285714285714</v>
      </c>
      <c r="U365"/>
    </row>
    <row r="366" customHeight="1" spans="1:21">
      <c r="A366" s="73"/>
      <c r="B366" s="73"/>
      <c r="C366" s="40" t="s">
        <v>85</v>
      </c>
      <c r="D366" s="41">
        <v>29.36</v>
      </c>
      <c r="E366" s="41">
        <v>2113</v>
      </c>
      <c r="F366" s="41">
        <v>41</v>
      </c>
      <c r="G366" s="42">
        <v>0.0194036914339801</v>
      </c>
      <c r="H366" s="43">
        <v>0.71609756097561</v>
      </c>
      <c r="I366" s="43">
        <v>13.8949361097965</v>
      </c>
      <c r="J366" s="41">
        <v>5</v>
      </c>
      <c r="K366" s="38">
        <v>0</v>
      </c>
      <c r="L366" s="41">
        <v>2</v>
      </c>
      <c r="M366" s="41">
        <v>0</v>
      </c>
      <c r="N366" s="41">
        <v>0</v>
      </c>
      <c r="O366" s="41">
        <v>7</v>
      </c>
      <c r="P366" s="47">
        <v>4.19428571428571</v>
      </c>
      <c r="Q366" s="48">
        <v>0.170731707317073</v>
      </c>
      <c r="U366"/>
    </row>
    <row r="367" customHeight="1" spans="1:21">
      <c r="A367" s="73"/>
      <c r="B367" s="73"/>
      <c r="C367" s="40" t="s">
        <v>86</v>
      </c>
      <c r="D367" s="41">
        <v>302.14</v>
      </c>
      <c r="E367" s="41">
        <v>19702</v>
      </c>
      <c r="F367" s="41">
        <v>683</v>
      </c>
      <c r="G367" s="42">
        <v>0.0346665313166176</v>
      </c>
      <c r="H367" s="43">
        <v>0.442371888726208</v>
      </c>
      <c r="I367" s="43">
        <v>15.3354989341184</v>
      </c>
      <c r="J367" s="41">
        <v>32</v>
      </c>
      <c r="K367" s="38">
        <v>0</v>
      </c>
      <c r="L367" s="41">
        <v>8</v>
      </c>
      <c r="M367" s="41">
        <v>14</v>
      </c>
      <c r="N367" s="41">
        <v>0</v>
      </c>
      <c r="O367" s="41">
        <v>54</v>
      </c>
      <c r="P367" s="47">
        <v>5.59518518518519</v>
      </c>
      <c r="Q367" s="48">
        <v>0.0790629575402636</v>
      </c>
      <c r="U367"/>
    </row>
    <row r="368" customHeight="1" spans="1:21">
      <c r="A368" s="73"/>
      <c r="B368" s="73"/>
      <c r="C368" s="40" t="s">
        <v>87</v>
      </c>
      <c r="D368" s="41">
        <v>99.98</v>
      </c>
      <c r="E368" s="41">
        <v>8998</v>
      </c>
      <c r="F368" s="41">
        <v>508</v>
      </c>
      <c r="G368" s="42">
        <v>0.0564569904423205</v>
      </c>
      <c r="H368" s="43">
        <v>0.196811023622047</v>
      </c>
      <c r="I368" s="43">
        <v>11.1113580795732</v>
      </c>
      <c r="J368" s="41">
        <v>29</v>
      </c>
      <c r="K368" s="38">
        <v>0</v>
      </c>
      <c r="L368" s="41">
        <v>15</v>
      </c>
      <c r="M368" s="41">
        <v>5</v>
      </c>
      <c r="N368" s="41">
        <v>1</v>
      </c>
      <c r="O368" s="41">
        <v>50</v>
      </c>
      <c r="P368" s="47">
        <v>1.9996</v>
      </c>
      <c r="Q368" s="48">
        <v>0.0984251968503937</v>
      </c>
      <c r="U368"/>
    </row>
    <row r="369" customHeight="1" spans="1:21">
      <c r="A369" s="73"/>
      <c r="B369" s="73"/>
      <c r="C369" s="40" t="s">
        <v>89</v>
      </c>
      <c r="D369" s="41">
        <v>301.23</v>
      </c>
      <c r="E369" s="41">
        <v>21823</v>
      </c>
      <c r="F369" s="41">
        <v>714</v>
      </c>
      <c r="G369" s="42">
        <v>0.0327177748247262</v>
      </c>
      <c r="H369" s="43">
        <v>0.421890756302521</v>
      </c>
      <c r="I369" s="43">
        <v>13.8033267653393</v>
      </c>
      <c r="J369" s="41">
        <v>33</v>
      </c>
      <c r="K369" s="38">
        <v>0</v>
      </c>
      <c r="L369" s="41">
        <v>46</v>
      </c>
      <c r="M369" s="41">
        <v>5</v>
      </c>
      <c r="N369" s="41">
        <v>0</v>
      </c>
      <c r="O369" s="41">
        <v>84</v>
      </c>
      <c r="P369" s="47">
        <v>3.58607142857143</v>
      </c>
      <c r="Q369" s="48">
        <v>0.117647058823529</v>
      </c>
      <c r="U369"/>
    </row>
    <row r="370" customHeight="1" spans="1:21">
      <c r="A370" s="73"/>
      <c r="B370" s="73"/>
      <c r="C370" s="40" t="s">
        <v>90</v>
      </c>
      <c r="D370" s="41">
        <v>300.38</v>
      </c>
      <c r="E370" s="41">
        <v>20642</v>
      </c>
      <c r="F370" s="41">
        <v>844</v>
      </c>
      <c r="G370" s="42">
        <v>0.0408875109001066</v>
      </c>
      <c r="H370" s="43">
        <v>0.355900473933649</v>
      </c>
      <c r="I370" s="43">
        <v>14.5518845073152</v>
      </c>
      <c r="J370" s="41">
        <v>88</v>
      </c>
      <c r="K370" s="38">
        <v>0</v>
      </c>
      <c r="L370" s="41">
        <v>101</v>
      </c>
      <c r="M370" s="41">
        <v>22</v>
      </c>
      <c r="N370" s="41">
        <v>7</v>
      </c>
      <c r="O370" s="41">
        <v>218</v>
      </c>
      <c r="P370" s="47">
        <v>1.37788990825688</v>
      </c>
      <c r="Q370" s="48">
        <v>0.258293838862559</v>
      </c>
      <c r="U370"/>
    </row>
    <row r="371" customHeight="1" spans="1:21">
      <c r="A371" s="73"/>
      <c r="B371" s="73"/>
      <c r="C371" s="40" t="s">
        <v>91</v>
      </c>
      <c r="D371" s="41">
        <v>497.47</v>
      </c>
      <c r="E371" s="41">
        <v>46999</v>
      </c>
      <c r="F371" s="41">
        <v>2784</v>
      </c>
      <c r="G371" s="42">
        <v>0.0592353028787847</v>
      </c>
      <c r="H371" s="43">
        <v>0.178688936781609</v>
      </c>
      <c r="I371" s="43">
        <v>10.5846932913466</v>
      </c>
      <c r="J371" s="41">
        <v>51</v>
      </c>
      <c r="K371" s="38">
        <v>4</v>
      </c>
      <c r="L371" s="41">
        <v>12</v>
      </c>
      <c r="M371" s="41">
        <v>18</v>
      </c>
      <c r="N371" s="41">
        <v>5</v>
      </c>
      <c r="O371" s="41">
        <v>90</v>
      </c>
      <c r="P371" s="47">
        <v>5.52744444444445</v>
      </c>
      <c r="Q371" s="48">
        <v>0.0323275862068966</v>
      </c>
      <c r="U371"/>
    </row>
    <row r="372" customHeight="1" spans="1:21">
      <c r="A372" s="73"/>
      <c r="B372" s="73"/>
      <c r="C372" s="40" t="s">
        <v>92</v>
      </c>
      <c r="D372" s="41">
        <v>87.83</v>
      </c>
      <c r="E372" s="41">
        <v>5125</v>
      </c>
      <c r="F372" s="41">
        <v>166</v>
      </c>
      <c r="G372" s="42">
        <v>0.032390243902439</v>
      </c>
      <c r="H372" s="43">
        <v>0.529096385542169</v>
      </c>
      <c r="I372" s="43">
        <v>17.1375609756098</v>
      </c>
      <c r="J372" s="41">
        <v>9</v>
      </c>
      <c r="K372" s="38">
        <v>0</v>
      </c>
      <c r="L372" s="41">
        <v>11</v>
      </c>
      <c r="M372" s="41">
        <v>7</v>
      </c>
      <c r="N372" s="41">
        <v>0</v>
      </c>
      <c r="O372" s="41">
        <v>27</v>
      </c>
      <c r="P372" s="47">
        <v>3.25296296296296</v>
      </c>
      <c r="Q372" s="48">
        <v>0.162650602409639</v>
      </c>
      <c r="U372"/>
    </row>
    <row r="373" customHeight="1" spans="1:21">
      <c r="A373" s="73"/>
      <c r="B373" s="73"/>
      <c r="C373" s="40" t="s">
        <v>93</v>
      </c>
      <c r="D373" s="41">
        <v>75.03</v>
      </c>
      <c r="E373" s="41">
        <v>7032</v>
      </c>
      <c r="F373" s="41">
        <v>276</v>
      </c>
      <c r="G373" s="42">
        <v>0.0392491467576792</v>
      </c>
      <c r="H373" s="43">
        <v>0.271847826086957</v>
      </c>
      <c r="I373" s="43">
        <v>10.669795221843</v>
      </c>
      <c r="J373" s="41">
        <v>7</v>
      </c>
      <c r="K373" s="38">
        <v>0</v>
      </c>
      <c r="L373" s="41">
        <v>1</v>
      </c>
      <c r="M373" s="41">
        <v>5</v>
      </c>
      <c r="N373" s="41">
        <v>0</v>
      </c>
      <c r="O373" s="41">
        <v>13</v>
      </c>
      <c r="P373" s="47">
        <v>5.77153846153846</v>
      </c>
      <c r="Q373" s="48">
        <v>0.0471014492753623</v>
      </c>
      <c r="U373"/>
    </row>
    <row r="374" customHeight="1" spans="1:21">
      <c r="A374" s="73"/>
      <c r="B374" s="73"/>
      <c r="C374" s="40" t="s">
        <v>94</v>
      </c>
      <c r="D374" s="41">
        <v>67.7</v>
      </c>
      <c r="E374" s="41">
        <v>2925</v>
      </c>
      <c r="F374" s="41">
        <v>192</v>
      </c>
      <c r="G374" s="42">
        <v>0.0656410256410256</v>
      </c>
      <c r="H374" s="43">
        <v>0.352604166666667</v>
      </c>
      <c r="I374" s="43">
        <v>23.1452991452991</v>
      </c>
      <c r="J374" s="41">
        <v>12</v>
      </c>
      <c r="K374" s="38">
        <v>0</v>
      </c>
      <c r="L374" s="41">
        <v>11</v>
      </c>
      <c r="M374" s="41">
        <v>7</v>
      </c>
      <c r="N374" s="41">
        <v>0</v>
      </c>
      <c r="O374" s="41">
        <v>30</v>
      </c>
      <c r="P374" s="47">
        <v>2.25666666666667</v>
      </c>
      <c r="Q374" s="48">
        <v>0.15625</v>
      </c>
      <c r="U374"/>
    </row>
    <row r="375" customHeight="1" spans="1:21">
      <c r="A375" s="73"/>
      <c r="B375" s="40" t="s">
        <v>98</v>
      </c>
      <c r="C375" s="73"/>
      <c r="D375" s="41">
        <v>5310.27</v>
      </c>
      <c r="E375" s="41">
        <v>405794</v>
      </c>
      <c r="F375" s="41">
        <v>18249</v>
      </c>
      <c r="G375" s="42">
        <v>0.0449710937076448</v>
      </c>
      <c r="H375" s="43">
        <v>0.290989643268124</v>
      </c>
      <c r="I375" s="43">
        <v>13.0861225153649</v>
      </c>
      <c r="J375" s="41">
        <v>1013</v>
      </c>
      <c r="K375" s="38">
        <v>19</v>
      </c>
      <c r="L375" s="41">
        <v>710</v>
      </c>
      <c r="M375" s="41">
        <v>288</v>
      </c>
      <c r="N375" s="41">
        <v>30</v>
      </c>
      <c r="O375" s="41">
        <v>2060</v>
      </c>
      <c r="P375" s="47">
        <v>2.57780097087379</v>
      </c>
      <c r="Q375" s="48">
        <v>0.112882897693024</v>
      </c>
      <c r="U375"/>
    </row>
    <row r="376" customHeight="1" spans="1:21">
      <c r="A376" s="40" t="s">
        <v>118</v>
      </c>
      <c r="B376" s="73"/>
      <c r="C376" s="73"/>
      <c r="D376" s="41">
        <v>10070.1</v>
      </c>
      <c r="E376" s="41">
        <v>578031</v>
      </c>
      <c r="F376" s="41">
        <v>25537</v>
      </c>
      <c r="G376" s="42">
        <v>0.0441792914220864</v>
      </c>
      <c r="H376" s="43">
        <v>0.394333711869053</v>
      </c>
      <c r="I376" s="43">
        <v>17.4213839742159</v>
      </c>
      <c r="J376" s="41">
        <v>2582</v>
      </c>
      <c r="K376" s="38">
        <v>31</v>
      </c>
      <c r="L376" s="41">
        <v>1357</v>
      </c>
      <c r="M376" s="41">
        <v>534</v>
      </c>
      <c r="N376" s="41">
        <v>54</v>
      </c>
      <c r="O376" s="41">
        <v>4558</v>
      </c>
      <c r="P376" s="47">
        <v>2.20932426502852</v>
      </c>
      <c r="Q376" s="48">
        <v>0.178486118181462</v>
      </c>
      <c r="U376"/>
    </row>
    <row r="377" customHeight="1" spans="1:21">
      <c r="A377" s="40" t="s">
        <v>52</v>
      </c>
      <c r="B377" s="40" t="s">
        <v>69</v>
      </c>
      <c r="C377" s="40" t="s">
        <v>73</v>
      </c>
      <c r="D377" s="41">
        <v>266.88</v>
      </c>
      <c r="E377" s="41">
        <v>4622</v>
      </c>
      <c r="F377" s="41">
        <v>219</v>
      </c>
      <c r="G377" s="42">
        <v>0.047382085677196</v>
      </c>
      <c r="H377" s="43">
        <v>1.2186301369863</v>
      </c>
      <c r="I377" s="43">
        <v>57.7412375594981</v>
      </c>
      <c r="J377" s="41">
        <v>59</v>
      </c>
      <c r="K377" s="38">
        <v>2</v>
      </c>
      <c r="L377" s="41">
        <v>24</v>
      </c>
      <c r="M377" s="41">
        <v>15</v>
      </c>
      <c r="N377" s="41">
        <v>0</v>
      </c>
      <c r="O377" s="41">
        <v>100</v>
      </c>
      <c r="P377" s="47">
        <v>2.6688</v>
      </c>
      <c r="Q377" s="48">
        <v>0.45662100456621</v>
      </c>
      <c r="U377"/>
    </row>
    <row r="378" customHeight="1" spans="1:21">
      <c r="A378" s="73"/>
      <c r="B378" s="73"/>
      <c r="C378" s="40" t="s">
        <v>108</v>
      </c>
      <c r="D378" s="41">
        <v>378</v>
      </c>
      <c r="E378" s="41">
        <v>18583</v>
      </c>
      <c r="F378" s="41">
        <v>811</v>
      </c>
      <c r="G378" s="42">
        <v>0.0436420384222139</v>
      </c>
      <c r="H378" s="43">
        <v>0.466091245376079</v>
      </c>
      <c r="I378" s="43">
        <v>20.3411720389603</v>
      </c>
      <c r="J378" s="41">
        <v>154</v>
      </c>
      <c r="K378" s="38">
        <v>0</v>
      </c>
      <c r="L378" s="41">
        <v>63</v>
      </c>
      <c r="M378" s="41">
        <v>47</v>
      </c>
      <c r="N378" s="41">
        <v>7</v>
      </c>
      <c r="O378" s="41">
        <v>271</v>
      </c>
      <c r="P378" s="47">
        <v>1.39483394833948</v>
      </c>
      <c r="Q378" s="48">
        <v>0.334155363748459</v>
      </c>
      <c r="U378"/>
    </row>
    <row r="379" customHeight="1" spans="1:21">
      <c r="A379" s="73"/>
      <c r="B379" s="73"/>
      <c r="C379" s="40" t="s">
        <v>70</v>
      </c>
      <c r="D379" s="41">
        <v>470.18</v>
      </c>
      <c r="E379" s="41">
        <v>19992</v>
      </c>
      <c r="F379" s="41">
        <v>1453</v>
      </c>
      <c r="G379" s="42">
        <v>0.0726790716286515</v>
      </c>
      <c r="H379" s="43">
        <v>0.323592567102547</v>
      </c>
      <c r="I379" s="43">
        <v>23.5184073629452</v>
      </c>
      <c r="J379" s="41">
        <v>275</v>
      </c>
      <c r="K379" s="38">
        <v>0</v>
      </c>
      <c r="L379" s="41">
        <v>106</v>
      </c>
      <c r="M379" s="41">
        <v>68</v>
      </c>
      <c r="N379" s="41">
        <v>6</v>
      </c>
      <c r="O379" s="41">
        <v>455</v>
      </c>
      <c r="P379" s="47">
        <v>1.03336263736264</v>
      </c>
      <c r="Q379" s="48">
        <v>0.313145216792842</v>
      </c>
      <c r="U379"/>
    </row>
    <row r="380" customHeight="1" spans="1:21">
      <c r="A380" s="73"/>
      <c r="B380" s="73"/>
      <c r="C380" s="40" t="s">
        <v>79</v>
      </c>
      <c r="D380" s="41">
        <v>379.58</v>
      </c>
      <c r="E380" s="41">
        <v>9066</v>
      </c>
      <c r="F380" s="41">
        <v>258</v>
      </c>
      <c r="G380" s="42">
        <v>0.028457974851092</v>
      </c>
      <c r="H380" s="43">
        <v>1.47124031007752</v>
      </c>
      <c r="I380" s="43">
        <v>41.8685197440988</v>
      </c>
      <c r="J380" s="41">
        <v>71</v>
      </c>
      <c r="K380" s="38">
        <v>1</v>
      </c>
      <c r="L380" s="41">
        <v>51</v>
      </c>
      <c r="M380" s="41">
        <v>1</v>
      </c>
      <c r="N380" s="41">
        <v>1</v>
      </c>
      <c r="O380" s="41">
        <v>125</v>
      </c>
      <c r="P380" s="47">
        <v>3.03664</v>
      </c>
      <c r="Q380" s="48">
        <v>0.484496124031008</v>
      </c>
      <c r="U380"/>
    </row>
    <row r="381" customHeight="1" spans="1:21">
      <c r="A381" s="73"/>
      <c r="B381" s="73"/>
      <c r="C381" s="40" t="s">
        <v>80</v>
      </c>
      <c r="D381" s="41">
        <v>176.47</v>
      </c>
      <c r="E381" s="41">
        <v>4162</v>
      </c>
      <c r="F381" s="41">
        <v>198</v>
      </c>
      <c r="G381" s="42">
        <v>0.047573282075925</v>
      </c>
      <c r="H381" s="43">
        <v>0.891262626262626</v>
      </c>
      <c r="I381" s="43">
        <v>42.4002883229217</v>
      </c>
      <c r="J381" s="41">
        <v>25</v>
      </c>
      <c r="K381" s="38">
        <v>0</v>
      </c>
      <c r="L381" s="41">
        <v>27</v>
      </c>
      <c r="M381" s="41">
        <v>12</v>
      </c>
      <c r="N381" s="41">
        <v>0</v>
      </c>
      <c r="O381" s="41">
        <v>64</v>
      </c>
      <c r="P381" s="47">
        <v>2.75734375</v>
      </c>
      <c r="Q381" s="48">
        <v>0.323232323232323</v>
      </c>
      <c r="U381"/>
    </row>
    <row r="382" customHeight="1" spans="1:21">
      <c r="A382" s="73"/>
      <c r="B382" s="73"/>
      <c r="C382" s="40" t="s">
        <v>103</v>
      </c>
      <c r="D382" s="41">
        <v>263.14</v>
      </c>
      <c r="E382" s="41">
        <v>7581</v>
      </c>
      <c r="F382" s="41">
        <v>328</v>
      </c>
      <c r="G382" s="42">
        <v>0.0432660598865585</v>
      </c>
      <c r="H382" s="43">
        <v>0.802256097560976</v>
      </c>
      <c r="I382" s="43">
        <v>34.7104603614299</v>
      </c>
      <c r="J382" s="41">
        <v>63</v>
      </c>
      <c r="K382" s="38">
        <v>1</v>
      </c>
      <c r="L382" s="41">
        <v>36</v>
      </c>
      <c r="M382" s="41">
        <v>19</v>
      </c>
      <c r="N382" s="41">
        <v>2</v>
      </c>
      <c r="O382" s="41">
        <v>121</v>
      </c>
      <c r="P382" s="47">
        <v>2.17471074380165</v>
      </c>
      <c r="Q382" s="48">
        <v>0.36890243902439</v>
      </c>
      <c r="U382"/>
    </row>
    <row r="383" customHeight="1" spans="1:21">
      <c r="A383" s="73"/>
      <c r="B383" s="73"/>
      <c r="C383" s="40" t="s">
        <v>83</v>
      </c>
      <c r="D383" s="41">
        <v>1217.79</v>
      </c>
      <c r="E383" s="41">
        <v>56585</v>
      </c>
      <c r="F383" s="41">
        <v>1643</v>
      </c>
      <c r="G383" s="42">
        <v>0.0290359635945922</v>
      </c>
      <c r="H383" s="43">
        <v>0.741199026171637</v>
      </c>
      <c r="I383" s="43">
        <v>21.5214279402669</v>
      </c>
      <c r="J383" s="41">
        <v>361</v>
      </c>
      <c r="K383" s="38">
        <v>1</v>
      </c>
      <c r="L383" s="41">
        <v>237</v>
      </c>
      <c r="M383" s="41">
        <v>13</v>
      </c>
      <c r="N383" s="41">
        <v>7</v>
      </c>
      <c r="O383" s="41">
        <v>619</v>
      </c>
      <c r="P383" s="47">
        <v>1.96735056542811</v>
      </c>
      <c r="Q383" s="48">
        <v>0.376749847839318</v>
      </c>
      <c r="U383"/>
    </row>
    <row r="384" customHeight="1" spans="1:21">
      <c r="A384" s="73"/>
      <c r="B384" s="73"/>
      <c r="C384" s="40" t="s">
        <v>85</v>
      </c>
      <c r="D384" s="41">
        <v>168.64</v>
      </c>
      <c r="E384" s="41">
        <v>3449</v>
      </c>
      <c r="F384" s="41">
        <v>118</v>
      </c>
      <c r="G384" s="42">
        <v>0.0342128153087852</v>
      </c>
      <c r="H384" s="43">
        <v>1.42915254237288</v>
      </c>
      <c r="I384" s="43">
        <v>48.8953319802841</v>
      </c>
      <c r="J384" s="41">
        <v>41</v>
      </c>
      <c r="K384" s="38">
        <v>0</v>
      </c>
      <c r="L384" s="41">
        <v>14</v>
      </c>
      <c r="M384" s="41">
        <v>1</v>
      </c>
      <c r="N384" s="41">
        <v>0</v>
      </c>
      <c r="O384" s="41">
        <v>56</v>
      </c>
      <c r="P384" s="47">
        <v>3.01142857142857</v>
      </c>
      <c r="Q384" s="48">
        <v>0.474576271186441</v>
      </c>
      <c r="U384"/>
    </row>
    <row r="385" customHeight="1" spans="1:21">
      <c r="A385" s="73"/>
      <c r="B385" s="73"/>
      <c r="C385" s="40" t="s">
        <v>100</v>
      </c>
      <c r="D385" s="41">
        <v>249.39</v>
      </c>
      <c r="E385" s="41">
        <v>5069</v>
      </c>
      <c r="F385" s="41">
        <v>235</v>
      </c>
      <c r="G385" s="42">
        <v>0.0463602288419807</v>
      </c>
      <c r="H385" s="43">
        <v>1.06123404255319</v>
      </c>
      <c r="I385" s="43">
        <v>49.1990530676662</v>
      </c>
      <c r="J385" s="41">
        <v>39</v>
      </c>
      <c r="K385" s="38">
        <v>0</v>
      </c>
      <c r="L385" s="41">
        <v>31</v>
      </c>
      <c r="M385" s="41">
        <v>6</v>
      </c>
      <c r="N385" s="41">
        <v>3</v>
      </c>
      <c r="O385" s="41">
        <v>79</v>
      </c>
      <c r="P385" s="47">
        <v>3.15683544303797</v>
      </c>
      <c r="Q385" s="48">
        <v>0.336170212765957</v>
      </c>
      <c r="U385"/>
    </row>
    <row r="386" customHeight="1" spans="1:21">
      <c r="A386" s="73"/>
      <c r="B386" s="73"/>
      <c r="C386" s="40" t="s">
        <v>86</v>
      </c>
      <c r="D386" s="41">
        <v>463.67</v>
      </c>
      <c r="E386" s="41">
        <v>9354</v>
      </c>
      <c r="F386" s="41">
        <v>409</v>
      </c>
      <c r="G386" s="42">
        <v>0.0437246097926021</v>
      </c>
      <c r="H386" s="43">
        <v>1.13366748166259</v>
      </c>
      <c r="I386" s="43">
        <v>49.5691682702587</v>
      </c>
      <c r="J386" s="41">
        <v>105</v>
      </c>
      <c r="K386" s="38">
        <v>1</v>
      </c>
      <c r="L386" s="41">
        <v>37</v>
      </c>
      <c r="M386" s="41">
        <v>39</v>
      </c>
      <c r="N386" s="41">
        <v>4</v>
      </c>
      <c r="O386" s="41">
        <v>186</v>
      </c>
      <c r="P386" s="47">
        <v>2.49284946236559</v>
      </c>
      <c r="Q386" s="48">
        <v>0.454767726161369</v>
      </c>
      <c r="U386"/>
    </row>
    <row r="387" customHeight="1" spans="1:21">
      <c r="A387" s="73"/>
      <c r="B387" s="73"/>
      <c r="C387" s="40" t="s">
        <v>109</v>
      </c>
      <c r="D387" s="41">
        <v>279.4</v>
      </c>
      <c r="E387" s="41">
        <v>11363</v>
      </c>
      <c r="F387" s="41">
        <v>408</v>
      </c>
      <c r="G387" s="42">
        <v>0.0359060107366013</v>
      </c>
      <c r="H387" s="43">
        <v>0.684803921568627</v>
      </c>
      <c r="I387" s="43">
        <v>24.5885769603098</v>
      </c>
      <c r="J387" s="41">
        <v>125</v>
      </c>
      <c r="K387" s="38">
        <v>1</v>
      </c>
      <c r="L387" s="41">
        <v>23</v>
      </c>
      <c r="M387" s="41">
        <v>31</v>
      </c>
      <c r="N387" s="41">
        <v>0</v>
      </c>
      <c r="O387" s="41">
        <v>180</v>
      </c>
      <c r="P387" s="47">
        <v>1.55222222222222</v>
      </c>
      <c r="Q387" s="48">
        <v>0.441176470588235</v>
      </c>
      <c r="U387"/>
    </row>
    <row r="388" customHeight="1" spans="1:21">
      <c r="A388" s="73"/>
      <c r="B388" s="73"/>
      <c r="C388" s="40" t="s">
        <v>91</v>
      </c>
      <c r="D388" s="41">
        <v>666.74</v>
      </c>
      <c r="E388" s="41">
        <v>29117</v>
      </c>
      <c r="F388" s="41">
        <v>2501</v>
      </c>
      <c r="G388" s="42">
        <v>0.0858948380671086</v>
      </c>
      <c r="H388" s="43">
        <v>0.266589364254298</v>
      </c>
      <c r="I388" s="43">
        <v>22.8986502730364</v>
      </c>
      <c r="J388" s="41">
        <v>432</v>
      </c>
      <c r="K388" s="38">
        <v>6</v>
      </c>
      <c r="L388" s="41">
        <v>56</v>
      </c>
      <c r="M388" s="41">
        <v>59</v>
      </c>
      <c r="N388" s="41">
        <v>4</v>
      </c>
      <c r="O388" s="41">
        <v>557</v>
      </c>
      <c r="P388" s="47">
        <v>1.1970197486535</v>
      </c>
      <c r="Q388" s="48">
        <v>0.222710915633747</v>
      </c>
      <c r="U388"/>
    </row>
    <row r="389" customHeight="1" spans="1:21">
      <c r="A389" s="73"/>
      <c r="B389" s="40" t="s">
        <v>71</v>
      </c>
      <c r="C389" s="73"/>
      <c r="D389" s="41">
        <v>4979.88</v>
      </c>
      <c r="E389" s="41">
        <v>178943</v>
      </c>
      <c r="F389" s="41">
        <v>8581</v>
      </c>
      <c r="G389" s="42">
        <v>0.0479538176961379</v>
      </c>
      <c r="H389" s="43">
        <v>0.58033795594919</v>
      </c>
      <c r="I389" s="43">
        <v>27.8294205417368</v>
      </c>
      <c r="J389" s="41">
        <v>1750</v>
      </c>
      <c r="K389" s="38">
        <v>13</v>
      </c>
      <c r="L389" s="41">
        <v>705</v>
      </c>
      <c r="M389" s="41">
        <v>311</v>
      </c>
      <c r="N389" s="41">
        <v>34</v>
      </c>
      <c r="O389" s="41">
        <v>2813</v>
      </c>
      <c r="P389" s="47">
        <v>1.77030927835052</v>
      </c>
      <c r="Q389" s="48">
        <v>0.327817270714369</v>
      </c>
      <c r="U389"/>
    </row>
    <row r="390" customHeight="1" spans="1:21">
      <c r="A390" s="73"/>
      <c r="B390" s="40" t="s">
        <v>72</v>
      </c>
      <c r="C390" s="40" t="s">
        <v>73</v>
      </c>
      <c r="D390" s="41">
        <v>108.17</v>
      </c>
      <c r="E390" s="41">
        <v>6700</v>
      </c>
      <c r="F390" s="41">
        <v>354</v>
      </c>
      <c r="G390" s="42">
        <v>0.0528358208955224</v>
      </c>
      <c r="H390" s="43">
        <v>0.305564971751412</v>
      </c>
      <c r="I390" s="43">
        <v>16.144776119403</v>
      </c>
      <c r="J390" s="41">
        <v>21</v>
      </c>
      <c r="K390" s="38">
        <v>0</v>
      </c>
      <c r="L390" s="41">
        <v>0</v>
      </c>
      <c r="M390" s="41">
        <v>2</v>
      </c>
      <c r="N390" s="41">
        <v>0</v>
      </c>
      <c r="O390" s="41">
        <v>23</v>
      </c>
      <c r="P390" s="47">
        <v>4.70304347826087</v>
      </c>
      <c r="Q390" s="48">
        <v>0.0649717514124294</v>
      </c>
      <c r="U390"/>
    </row>
    <row r="391" customHeight="1" spans="1:21">
      <c r="A391" s="73"/>
      <c r="B391" s="73"/>
      <c r="C391" s="40" t="s">
        <v>74</v>
      </c>
      <c r="D391" s="41">
        <v>194.03</v>
      </c>
      <c r="E391" s="41">
        <v>14832</v>
      </c>
      <c r="F391" s="41">
        <v>924</v>
      </c>
      <c r="G391" s="42">
        <v>0.0622977346278317</v>
      </c>
      <c r="H391" s="43">
        <v>0.209989177489178</v>
      </c>
      <c r="I391" s="43">
        <v>13.0818500539374</v>
      </c>
      <c r="J391" s="41">
        <v>59</v>
      </c>
      <c r="K391" s="38">
        <v>0</v>
      </c>
      <c r="L391" s="41">
        <v>12</v>
      </c>
      <c r="M391" s="41">
        <v>2</v>
      </c>
      <c r="N391" s="41">
        <v>3</v>
      </c>
      <c r="O391" s="41">
        <v>76</v>
      </c>
      <c r="P391" s="47">
        <v>2.55302631578947</v>
      </c>
      <c r="Q391" s="48">
        <v>0.0822510822510823</v>
      </c>
      <c r="U391"/>
    </row>
    <row r="392" customHeight="1" spans="1:21">
      <c r="A392" s="73"/>
      <c r="B392" s="73"/>
      <c r="C392" s="40" t="s">
        <v>108</v>
      </c>
      <c r="D392" s="41">
        <v>261.35</v>
      </c>
      <c r="E392" s="41">
        <v>25284</v>
      </c>
      <c r="F392" s="41">
        <v>989</v>
      </c>
      <c r="G392" s="42">
        <v>0.0391156462585034</v>
      </c>
      <c r="H392" s="43">
        <v>0.264256825075834</v>
      </c>
      <c r="I392" s="43">
        <v>10.3365764910615</v>
      </c>
      <c r="J392" s="41">
        <v>29</v>
      </c>
      <c r="K392" s="38">
        <v>0</v>
      </c>
      <c r="L392" s="41">
        <v>23</v>
      </c>
      <c r="M392" s="41">
        <v>17</v>
      </c>
      <c r="N392" s="41">
        <v>4</v>
      </c>
      <c r="O392" s="41">
        <v>73</v>
      </c>
      <c r="P392" s="47">
        <v>3.58013698630137</v>
      </c>
      <c r="Q392" s="48">
        <v>0.0738119312436805</v>
      </c>
      <c r="U392"/>
    </row>
    <row r="393" customHeight="1" spans="1:21">
      <c r="A393" s="73"/>
      <c r="B393" s="73"/>
      <c r="C393" s="40" t="s">
        <v>75</v>
      </c>
      <c r="D393" s="41">
        <v>697.27</v>
      </c>
      <c r="E393" s="41">
        <v>43840</v>
      </c>
      <c r="F393" s="41">
        <v>2230</v>
      </c>
      <c r="G393" s="42">
        <v>0.0508667883211679</v>
      </c>
      <c r="H393" s="43">
        <v>0.312677130044843</v>
      </c>
      <c r="I393" s="43">
        <v>15.9048813868613</v>
      </c>
      <c r="J393" s="41">
        <v>123</v>
      </c>
      <c r="K393" s="38">
        <v>2</v>
      </c>
      <c r="L393" s="41">
        <v>78</v>
      </c>
      <c r="M393" s="41">
        <v>34</v>
      </c>
      <c r="N393" s="41">
        <v>3</v>
      </c>
      <c r="O393" s="41">
        <v>240</v>
      </c>
      <c r="P393" s="47">
        <v>2.90529166666667</v>
      </c>
      <c r="Q393" s="48">
        <v>0.10762331838565</v>
      </c>
      <c r="U393"/>
    </row>
    <row r="394" customHeight="1" spans="1:21">
      <c r="A394" s="73"/>
      <c r="B394" s="73"/>
      <c r="C394" s="40" t="s">
        <v>70</v>
      </c>
      <c r="D394" s="41">
        <v>504.72</v>
      </c>
      <c r="E394" s="41">
        <v>49505</v>
      </c>
      <c r="F394" s="41">
        <v>3285</v>
      </c>
      <c r="G394" s="42">
        <v>0.0663569336430664</v>
      </c>
      <c r="H394" s="43">
        <v>0.153643835616438</v>
      </c>
      <c r="I394" s="43">
        <v>10.1953338046662</v>
      </c>
      <c r="J394" s="41">
        <v>92</v>
      </c>
      <c r="K394" s="38">
        <v>1</v>
      </c>
      <c r="L394" s="41">
        <v>32</v>
      </c>
      <c r="M394" s="41">
        <v>17</v>
      </c>
      <c r="N394" s="41">
        <v>3</v>
      </c>
      <c r="O394" s="41">
        <v>145</v>
      </c>
      <c r="P394" s="47">
        <v>3.4808275862069</v>
      </c>
      <c r="Q394" s="48">
        <v>0.0441400304414003</v>
      </c>
      <c r="U394"/>
    </row>
    <row r="395" customHeight="1" spans="1:21">
      <c r="A395" s="73"/>
      <c r="B395" s="73"/>
      <c r="C395" s="40" t="s">
        <v>76</v>
      </c>
      <c r="D395" s="41">
        <v>186.23</v>
      </c>
      <c r="E395" s="41">
        <v>8380</v>
      </c>
      <c r="F395" s="41">
        <v>350</v>
      </c>
      <c r="G395" s="42">
        <v>0.0417661097852029</v>
      </c>
      <c r="H395" s="43">
        <v>0.532085714285714</v>
      </c>
      <c r="I395" s="43">
        <v>22.2231503579952</v>
      </c>
      <c r="J395" s="41">
        <v>20</v>
      </c>
      <c r="K395" s="38">
        <v>0</v>
      </c>
      <c r="L395" s="41">
        <v>29</v>
      </c>
      <c r="M395" s="41">
        <v>1</v>
      </c>
      <c r="N395" s="41">
        <v>2</v>
      </c>
      <c r="O395" s="41">
        <v>52</v>
      </c>
      <c r="P395" s="47">
        <v>3.58134615384615</v>
      </c>
      <c r="Q395" s="48">
        <v>0.148571428571429</v>
      </c>
      <c r="U395"/>
    </row>
    <row r="396" customHeight="1" spans="1:21">
      <c r="A396" s="73"/>
      <c r="B396" s="73"/>
      <c r="C396" s="40" t="s">
        <v>77</v>
      </c>
      <c r="D396" s="41">
        <v>97.28</v>
      </c>
      <c r="E396" s="41">
        <v>3560</v>
      </c>
      <c r="F396" s="41">
        <v>190</v>
      </c>
      <c r="G396" s="42">
        <v>0.0533707865168539</v>
      </c>
      <c r="H396" s="43">
        <v>0.512</v>
      </c>
      <c r="I396" s="43">
        <v>27.3258426966292</v>
      </c>
      <c r="J396" s="41">
        <v>25</v>
      </c>
      <c r="K396" s="38">
        <v>0</v>
      </c>
      <c r="L396" s="41">
        <v>13</v>
      </c>
      <c r="M396" s="41">
        <v>8</v>
      </c>
      <c r="N396" s="41">
        <v>0</v>
      </c>
      <c r="O396" s="41">
        <v>46</v>
      </c>
      <c r="P396" s="47">
        <v>2.11478260869565</v>
      </c>
      <c r="Q396" s="48">
        <v>0.242105263157895</v>
      </c>
      <c r="U396"/>
    </row>
    <row r="397" customHeight="1" spans="1:21">
      <c r="A397" s="73"/>
      <c r="B397" s="73"/>
      <c r="C397" s="40" t="s">
        <v>78</v>
      </c>
      <c r="D397" s="41">
        <v>820.75</v>
      </c>
      <c r="E397" s="41">
        <v>102080</v>
      </c>
      <c r="F397" s="41">
        <v>5631</v>
      </c>
      <c r="G397" s="42">
        <v>0.0551626175548589</v>
      </c>
      <c r="H397" s="43">
        <v>0.145755638430119</v>
      </c>
      <c r="I397" s="43">
        <v>8.04026253918495</v>
      </c>
      <c r="J397" s="41">
        <v>408</v>
      </c>
      <c r="K397" s="38">
        <v>1</v>
      </c>
      <c r="L397" s="41">
        <v>312</v>
      </c>
      <c r="M397" s="41">
        <v>143</v>
      </c>
      <c r="N397" s="41">
        <v>6</v>
      </c>
      <c r="O397" s="41">
        <v>870</v>
      </c>
      <c r="P397" s="47">
        <v>0.943390804597701</v>
      </c>
      <c r="Q397" s="48">
        <v>0.154501864677677</v>
      </c>
      <c r="U397"/>
    </row>
    <row r="398" customHeight="1" spans="1:21">
      <c r="A398" s="73"/>
      <c r="B398" s="73"/>
      <c r="C398" s="40" t="s">
        <v>79</v>
      </c>
      <c r="D398" s="41">
        <v>63.57</v>
      </c>
      <c r="E398" s="41">
        <v>3524</v>
      </c>
      <c r="F398" s="41">
        <v>93</v>
      </c>
      <c r="G398" s="42">
        <v>0.0263904653802497</v>
      </c>
      <c r="H398" s="43">
        <v>0.683548387096774</v>
      </c>
      <c r="I398" s="43">
        <v>18.039160045403</v>
      </c>
      <c r="J398" s="41">
        <v>14</v>
      </c>
      <c r="K398" s="38">
        <v>0</v>
      </c>
      <c r="L398" s="41">
        <v>7</v>
      </c>
      <c r="M398" s="41">
        <v>1</v>
      </c>
      <c r="N398" s="41">
        <v>0</v>
      </c>
      <c r="O398" s="41">
        <v>22</v>
      </c>
      <c r="P398" s="47">
        <v>2.88954545454545</v>
      </c>
      <c r="Q398" s="48">
        <v>0.236559139784946</v>
      </c>
      <c r="U398"/>
    </row>
    <row r="399" customHeight="1" spans="1:21">
      <c r="A399" s="73"/>
      <c r="B399" s="73"/>
      <c r="C399" s="40" t="s">
        <v>80</v>
      </c>
      <c r="D399" s="41">
        <v>170.57</v>
      </c>
      <c r="E399" s="41">
        <v>15233</v>
      </c>
      <c r="F399" s="41">
        <v>653</v>
      </c>
      <c r="G399" s="42">
        <v>0.0428674588065384</v>
      </c>
      <c r="H399" s="43">
        <v>0.261209800918836</v>
      </c>
      <c r="I399" s="43">
        <v>11.1974003807523</v>
      </c>
      <c r="J399" s="41">
        <v>28</v>
      </c>
      <c r="K399" s="38">
        <v>0</v>
      </c>
      <c r="L399" s="41">
        <v>20</v>
      </c>
      <c r="M399" s="41">
        <v>6</v>
      </c>
      <c r="N399" s="41">
        <v>1</v>
      </c>
      <c r="O399" s="41">
        <v>55</v>
      </c>
      <c r="P399" s="47">
        <v>3.10127272727273</v>
      </c>
      <c r="Q399" s="48">
        <v>0.0842266462480858</v>
      </c>
      <c r="U399"/>
    </row>
    <row r="400" customHeight="1" spans="1:21">
      <c r="A400" s="73"/>
      <c r="B400" s="73"/>
      <c r="C400" s="40" t="s">
        <v>81</v>
      </c>
      <c r="D400" s="41">
        <v>110.76</v>
      </c>
      <c r="E400" s="41">
        <v>6351</v>
      </c>
      <c r="F400" s="41">
        <v>230</v>
      </c>
      <c r="G400" s="42">
        <v>0.0362147693276649</v>
      </c>
      <c r="H400" s="43">
        <v>0.481565217391304</v>
      </c>
      <c r="I400" s="43">
        <v>17.4397732640529</v>
      </c>
      <c r="J400" s="41">
        <v>26</v>
      </c>
      <c r="K400" s="38">
        <v>0</v>
      </c>
      <c r="L400" s="41">
        <v>13</v>
      </c>
      <c r="M400" s="41">
        <v>4</v>
      </c>
      <c r="N400" s="41">
        <v>1</v>
      </c>
      <c r="O400" s="41">
        <v>44</v>
      </c>
      <c r="P400" s="47">
        <v>2.51727272727273</v>
      </c>
      <c r="Q400" s="48">
        <v>0.191304347826087</v>
      </c>
      <c r="U400"/>
    </row>
    <row r="401" customHeight="1" spans="1:21">
      <c r="A401" s="73"/>
      <c r="B401" s="73"/>
      <c r="C401" s="40" t="s">
        <v>82</v>
      </c>
      <c r="D401" s="41">
        <v>60.26</v>
      </c>
      <c r="E401" s="41">
        <v>4621</v>
      </c>
      <c r="F401" s="41">
        <v>255</v>
      </c>
      <c r="G401" s="42">
        <v>0.0551828608526293</v>
      </c>
      <c r="H401" s="43">
        <v>0.236313725490196</v>
      </c>
      <c r="I401" s="43">
        <v>13.0404674312919</v>
      </c>
      <c r="J401" s="41">
        <v>13</v>
      </c>
      <c r="K401" s="38">
        <v>0</v>
      </c>
      <c r="L401" s="41">
        <v>16</v>
      </c>
      <c r="M401" s="41">
        <v>7</v>
      </c>
      <c r="N401" s="41">
        <v>1</v>
      </c>
      <c r="O401" s="41">
        <v>37</v>
      </c>
      <c r="P401" s="47">
        <v>1.62864864864865</v>
      </c>
      <c r="Q401" s="48">
        <v>0.145098039215686</v>
      </c>
      <c r="U401"/>
    </row>
    <row r="402" customHeight="1" spans="1:21">
      <c r="A402" s="73"/>
      <c r="B402" s="73"/>
      <c r="C402" s="40" t="s">
        <v>83</v>
      </c>
      <c r="D402" s="41">
        <v>224.39</v>
      </c>
      <c r="E402" s="41">
        <v>15412</v>
      </c>
      <c r="F402" s="41">
        <v>372</v>
      </c>
      <c r="G402" s="42">
        <v>0.0241370360757851</v>
      </c>
      <c r="H402" s="43">
        <v>0.603198924731183</v>
      </c>
      <c r="I402" s="43">
        <v>14.5594342071113</v>
      </c>
      <c r="J402" s="41">
        <v>45</v>
      </c>
      <c r="K402" s="38">
        <v>1</v>
      </c>
      <c r="L402" s="41">
        <v>31</v>
      </c>
      <c r="M402" s="41">
        <v>1</v>
      </c>
      <c r="N402" s="41">
        <v>1</v>
      </c>
      <c r="O402" s="41">
        <v>79</v>
      </c>
      <c r="P402" s="47">
        <v>2.84037974683544</v>
      </c>
      <c r="Q402" s="48">
        <v>0.212365591397849</v>
      </c>
      <c r="U402"/>
    </row>
    <row r="403" customHeight="1" spans="1:21">
      <c r="A403" s="73"/>
      <c r="B403" s="73"/>
      <c r="C403" s="40" t="s">
        <v>119</v>
      </c>
      <c r="D403" s="41">
        <v>0</v>
      </c>
      <c r="E403" s="41">
        <v>0</v>
      </c>
      <c r="F403" s="41">
        <v>0</v>
      </c>
      <c r="G403" s="42" t="e">
        <v>#DIV/0!</v>
      </c>
      <c r="H403" s="43" t="e">
        <v>#DIV/0!</v>
      </c>
      <c r="I403" s="43" t="e">
        <v>#DIV/0!</v>
      </c>
      <c r="J403" s="41">
        <v>0</v>
      </c>
      <c r="K403" s="38">
        <v>0</v>
      </c>
      <c r="L403" s="41">
        <v>0</v>
      </c>
      <c r="M403" s="41">
        <v>0</v>
      </c>
      <c r="N403" s="41">
        <v>0</v>
      </c>
      <c r="O403" s="41">
        <v>0</v>
      </c>
      <c r="P403" s="47" t="e">
        <v>#DIV/0!</v>
      </c>
      <c r="Q403" s="48" t="e">
        <v>#DIV/0!</v>
      </c>
      <c r="U403"/>
    </row>
    <row r="404" customHeight="1" spans="1:21">
      <c r="A404" s="73"/>
      <c r="B404" s="73"/>
      <c r="C404" s="40" t="s">
        <v>85</v>
      </c>
      <c r="D404" s="41">
        <v>36.29</v>
      </c>
      <c r="E404" s="41">
        <v>2119</v>
      </c>
      <c r="F404" s="41">
        <v>53</v>
      </c>
      <c r="G404" s="42">
        <v>0.025011798017933</v>
      </c>
      <c r="H404" s="43">
        <v>0.684716981132076</v>
      </c>
      <c r="I404" s="43">
        <v>17.1260028315243</v>
      </c>
      <c r="J404" s="41">
        <v>8</v>
      </c>
      <c r="K404" s="38">
        <v>0</v>
      </c>
      <c r="L404" s="41">
        <v>6</v>
      </c>
      <c r="M404" s="41">
        <v>1</v>
      </c>
      <c r="N404" s="41">
        <v>0</v>
      </c>
      <c r="O404" s="41">
        <v>15</v>
      </c>
      <c r="P404" s="47">
        <v>2.41933333333333</v>
      </c>
      <c r="Q404" s="48">
        <v>0.283018867924528</v>
      </c>
      <c r="U404"/>
    </row>
    <row r="405" customHeight="1" spans="1:21">
      <c r="A405" s="73"/>
      <c r="B405" s="73"/>
      <c r="C405" s="40" t="s">
        <v>86</v>
      </c>
      <c r="D405" s="41">
        <v>414.55</v>
      </c>
      <c r="E405" s="41">
        <v>27209</v>
      </c>
      <c r="F405" s="41">
        <v>1131</v>
      </c>
      <c r="G405" s="42">
        <v>0.0415671285236503</v>
      </c>
      <c r="H405" s="43">
        <v>0.366534040671972</v>
      </c>
      <c r="I405" s="43">
        <v>15.2357675769047</v>
      </c>
      <c r="J405" s="41">
        <v>58</v>
      </c>
      <c r="K405" s="38">
        <v>0</v>
      </c>
      <c r="L405" s="41">
        <v>11</v>
      </c>
      <c r="M405" s="41">
        <v>13</v>
      </c>
      <c r="N405" s="41">
        <v>1</v>
      </c>
      <c r="O405" s="41">
        <v>83</v>
      </c>
      <c r="P405" s="47">
        <v>4.99457831325301</v>
      </c>
      <c r="Q405" s="48">
        <v>0.0733863837312113</v>
      </c>
      <c r="U405"/>
    </row>
    <row r="406" customHeight="1" spans="1:21">
      <c r="A406" s="73"/>
      <c r="B406" s="73"/>
      <c r="C406" s="40" t="s">
        <v>87</v>
      </c>
      <c r="D406" s="41">
        <v>136.33</v>
      </c>
      <c r="E406" s="41">
        <v>12412</v>
      </c>
      <c r="F406" s="41">
        <v>719</v>
      </c>
      <c r="G406" s="42">
        <v>0.0579278117950371</v>
      </c>
      <c r="H406" s="43">
        <v>0.18961057023644</v>
      </c>
      <c r="I406" s="43">
        <v>10.9837254270061</v>
      </c>
      <c r="J406" s="41">
        <v>37</v>
      </c>
      <c r="K406" s="38">
        <v>0</v>
      </c>
      <c r="L406" s="41">
        <v>30</v>
      </c>
      <c r="M406" s="41">
        <v>8</v>
      </c>
      <c r="N406" s="41">
        <v>2</v>
      </c>
      <c r="O406" s="41">
        <v>77</v>
      </c>
      <c r="P406" s="47">
        <v>1.77051948051948</v>
      </c>
      <c r="Q406" s="48">
        <v>0.107093184979138</v>
      </c>
      <c r="U406"/>
    </row>
    <row r="407" customHeight="1" spans="1:21">
      <c r="A407" s="73"/>
      <c r="B407" s="73"/>
      <c r="C407" s="40" t="s">
        <v>89</v>
      </c>
      <c r="D407" s="41">
        <v>258.71</v>
      </c>
      <c r="E407" s="41">
        <v>23391</v>
      </c>
      <c r="F407" s="41">
        <v>794</v>
      </c>
      <c r="G407" s="42">
        <v>0.0339446795776153</v>
      </c>
      <c r="H407" s="43">
        <v>0.325831234256927</v>
      </c>
      <c r="I407" s="43">
        <v>11.0602368432303</v>
      </c>
      <c r="J407" s="41">
        <v>52</v>
      </c>
      <c r="K407" s="38">
        <v>1</v>
      </c>
      <c r="L407" s="41">
        <v>52</v>
      </c>
      <c r="M407" s="41">
        <v>2</v>
      </c>
      <c r="N407" s="41">
        <v>2</v>
      </c>
      <c r="O407" s="41">
        <v>109</v>
      </c>
      <c r="P407" s="47">
        <v>2.37348623853211</v>
      </c>
      <c r="Q407" s="48">
        <v>0.13727959697733</v>
      </c>
      <c r="U407"/>
    </row>
    <row r="408" customHeight="1" spans="1:21">
      <c r="A408" s="73"/>
      <c r="B408" s="73"/>
      <c r="C408" s="40" t="s">
        <v>90</v>
      </c>
      <c r="D408" s="41">
        <v>263.14</v>
      </c>
      <c r="E408" s="41">
        <v>23805</v>
      </c>
      <c r="F408" s="41">
        <v>1023</v>
      </c>
      <c r="G408" s="42">
        <v>0.0429741650913674</v>
      </c>
      <c r="H408" s="43">
        <v>0.2572238514174</v>
      </c>
      <c r="I408" s="43">
        <v>11.0539802562487</v>
      </c>
      <c r="J408" s="41">
        <v>90</v>
      </c>
      <c r="K408" s="38">
        <v>1</v>
      </c>
      <c r="L408" s="41">
        <v>95</v>
      </c>
      <c r="M408" s="41">
        <v>20</v>
      </c>
      <c r="N408" s="41">
        <v>13</v>
      </c>
      <c r="O408" s="41">
        <v>219</v>
      </c>
      <c r="P408" s="47">
        <v>1.20155251141553</v>
      </c>
      <c r="Q408" s="48">
        <v>0.214076246334311</v>
      </c>
      <c r="U408"/>
    </row>
    <row r="409" customHeight="1" spans="1:21">
      <c r="A409" s="73"/>
      <c r="B409" s="73"/>
      <c r="C409" s="40" t="s">
        <v>91</v>
      </c>
      <c r="D409" s="41">
        <v>421.19</v>
      </c>
      <c r="E409" s="41">
        <v>42270</v>
      </c>
      <c r="F409" s="41">
        <v>2781</v>
      </c>
      <c r="G409" s="42">
        <v>0.065791341376863</v>
      </c>
      <c r="H409" s="43">
        <v>0.151452714850773</v>
      </c>
      <c r="I409" s="43">
        <v>9.96427726519991</v>
      </c>
      <c r="J409" s="41">
        <v>58</v>
      </c>
      <c r="K409" s="38">
        <v>0</v>
      </c>
      <c r="L409" s="41">
        <v>6</v>
      </c>
      <c r="M409" s="41">
        <v>15</v>
      </c>
      <c r="N409" s="41">
        <v>3</v>
      </c>
      <c r="O409" s="41">
        <v>82</v>
      </c>
      <c r="P409" s="47">
        <v>5.13646341463415</v>
      </c>
      <c r="Q409" s="48">
        <v>0.0294857964760877</v>
      </c>
      <c r="U409"/>
    </row>
    <row r="410" customHeight="1" spans="1:21">
      <c r="A410" s="73"/>
      <c r="B410" s="73"/>
      <c r="C410" s="40" t="s">
        <v>92</v>
      </c>
      <c r="D410" s="41">
        <v>84.47</v>
      </c>
      <c r="E410" s="41">
        <v>5103</v>
      </c>
      <c r="F410" s="41">
        <v>170</v>
      </c>
      <c r="G410" s="42">
        <v>0.0333137370174407</v>
      </c>
      <c r="H410" s="43">
        <v>0.496882352941176</v>
      </c>
      <c r="I410" s="43">
        <v>16.5530080344895</v>
      </c>
      <c r="J410" s="41">
        <v>9</v>
      </c>
      <c r="K410" s="38">
        <v>0</v>
      </c>
      <c r="L410" s="41">
        <v>7</v>
      </c>
      <c r="M410" s="41">
        <v>13</v>
      </c>
      <c r="N410" s="41">
        <v>0</v>
      </c>
      <c r="O410" s="41">
        <v>29</v>
      </c>
      <c r="P410" s="47">
        <v>2.91275862068966</v>
      </c>
      <c r="Q410" s="48">
        <v>0.170588235294118</v>
      </c>
      <c r="U410"/>
    </row>
    <row r="411" customHeight="1" spans="1:21">
      <c r="A411" s="73"/>
      <c r="B411" s="40" t="s">
        <v>98</v>
      </c>
      <c r="C411" s="73"/>
      <c r="D411" s="41">
        <v>5114.03</v>
      </c>
      <c r="E411" s="41">
        <v>435631</v>
      </c>
      <c r="F411" s="41">
        <v>22227</v>
      </c>
      <c r="G411" s="42">
        <v>0.0510225397182478</v>
      </c>
      <c r="H411" s="43">
        <v>0.230081882395285</v>
      </c>
      <c r="I411" s="43">
        <v>11.7393619829626</v>
      </c>
      <c r="J411" s="41">
        <v>1215</v>
      </c>
      <c r="K411" s="38">
        <v>7</v>
      </c>
      <c r="L411" s="41">
        <v>793</v>
      </c>
      <c r="M411" s="41">
        <v>315</v>
      </c>
      <c r="N411" s="41">
        <v>46</v>
      </c>
      <c r="O411" s="41">
        <v>2376</v>
      </c>
      <c r="P411" s="47">
        <v>2.15236952861953</v>
      </c>
      <c r="Q411" s="48">
        <v>0.106897017141315</v>
      </c>
      <c r="U411"/>
    </row>
    <row r="412" customHeight="1" spans="1:21">
      <c r="A412" s="40" t="s">
        <v>120</v>
      </c>
      <c r="B412" s="73"/>
      <c r="C412" s="73"/>
      <c r="D412" s="41">
        <v>10093.91</v>
      </c>
      <c r="E412" s="41">
        <v>614574</v>
      </c>
      <c r="F412" s="41">
        <v>30808</v>
      </c>
      <c r="G412" s="42">
        <v>0.0501290324680185</v>
      </c>
      <c r="H412" s="43">
        <v>0.327639249545573</v>
      </c>
      <c r="I412" s="43">
        <v>16.4242385782672</v>
      </c>
      <c r="J412" s="41">
        <v>2965</v>
      </c>
      <c r="K412" s="38">
        <v>20</v>
      </c>
      <c r="L412" s="41">
        <v>1498</v>
      </c>
      <c r="M412" s="41">
        <v>626</v>
      </c>
      <c r="N412" s="41">
        <v>80</v>
      </c>
      <c r="O412" s="41">
        <v>5189</v>
      </c>
      <c r="P412" s="47">
        <v>1.94525149354404</v>
      </c>
      <c r="Q412" s="48">
        <v>0.168430277849909</v>
      </c>
      <c r="U412"/>
    </row>
    <row r="413" customHeight="1" spans="1:21">
      <c r="A413" s="40" t="s">
        <v>51</v>
      </c>
      <c r="B413" s="40" t="s">
        <v>69</v>
      </c>
      <c r="C413" s="40" t="s">
        <v>73</v>
      </c>
      <c r="D413" s="41">
        <v>293.49</v>
      </c>
      <c r="E413" s="41">
        <v>5119</v>
      </c>
      <c r="F413" s="41">
        <v>310</v>
      </c>
      <c r="G413" s="42">
        <v>0.0605587028716546</v>
      </c>
      <c r="H413" s="43">
        <v>0.946741935483871</v>
      </c>
      <c r="I413" s="43">
        <v>57.333463567103</v>
      </c>
      <c r="J413" s="41">
        <v>88</v>
      </c>
      <c r="K413" s="38">
        <v>0</v>
      </c>
      <c r="L413" s="41">
        <v>22</v>
      </c>
      <c r="M413" s="41">
        <v>16</v>
      </c>
      <c r="N413" s="41">
        <v>0</v>
      </c>
      <c r="O413" s="41">
        <v>126</v>
      </c>
      <c r="P413" s="47">
        <v>2.32928571428571</v>
      </c>
      <c r="Q413" s="48">
        <v>0.406451612903226</v>
      </c>
      <c r="U413"/>
    </row>
    <row r="414" customHeight="1" spans="1:21">
      <c r="A414" s="73"/>
      <c r="B414" s="73"/>
      <c r="C414" s="40" t="s">
        <v>108</v>
      </c>
      <c r="D414" s="41">
        <v>398.23</v>
      </c>
      <c r="E414" s="41">
        <v>22100</v>
      </c>
      <c r="F414" s="41">
        <v>998</v>
      </c>
      <c r="G414" s="42">
        <v>0.045158371040724</v>
      </c>
      <c r="H414" s="43">
        <v>0.399028056112225</v>
      </c>
      <c r="I414" s="43">
        <v>18.0194570135747</v>
      </c>
      <c r="J414" s="41">
        <v>181</v>
      </c>
      <c r="K414" s="38">
        <v>3</v>
      </c>
      <c r="L414" s="41">
        <v>99</v>
      </c>
      <c r="M414" s="41">
        <v>52</v>
      </c>
      <c r="N414" s="41">
        <v>5</v>
      </c>
      <c r="O414" s="41">
        <v>340</v>
      </c>
      <c r="P414" s="47">
        <v>1.17126470588235</v>
      </c>
      <c r="Q414" s="48">
        <v>0.340681362725451</v>
      </c>
      <c r="U414"/>
    </row>
    <row r="415" customHeight="1" spans="1:21">
      <c r="A415" s="73"/>
      <c r="B415" s="73"/>
      <c r="C415" s="40" t="s">
        <v>70</v>
      </c>
      <c r="D415" s="41">
        <v>490.58</v>
      </c>
      <c r="E415" s="41">
        <v>25680</v>
      </c>
      <c r="F415" s="41">
        <v>1766</v>
      </c>
      <c r="G415" s="42">
        <v>0.0687694704049844</v>
      </c>
      <c r="H415" s="43">
        <v>0.277791619479049</v>
      </c>
      <c r="I415" s="43">
        <v>19.1035825545171</v>
      </c>
      <c r="J415" s="41">
        <v>352</v>
      </c>
      <c r="K415" s="38">
        <v>4</v>
      </c>
      <c r="L415" s="41">
        <v>101</v>
      </c>
      <c r="M415" s="41">
        <v>65</v>
      </c>
      <c r="N415" s="41">
        <v>3</v>
      </c>
      <c r="O415" s="41">
        <v>525</v>
      </c>
      <c r="P415" s="47">
        <v>0.934438095238095</v>
      </c>
      <c r="Q415" s="48">
        <v>0.297281993204983</v>
      </c>
      <c r="U415"/>
    </row>
    <row r="416" customHeight="1" spans="1:21">
      <c r="A416" s="73"/>
      <c r="B416" s="73"/>
      <c r="C416" s="40" t="s">
        <v>79</v>
      </c>
      <c r="D416" s="41">
        <v>418.95</v>
      </c>
      <c r="E416" s="41">
        <v>11124</v>
      </c>
      <c r="F416" s="41">
        <v>333</v>
      </c>
      <c r="G416" s="42">
        <v>0.0299352750809062</v>
      </c>
      <c r="H416" s="43">
        <v>1.25810810810811</v>
      </c>
      <c r="I416" s="43">
        <v>37.6618122977346</v>
      </c>
      <c r="J416" s="41">
        <v>80</v>
      </c>
      <c r="K416" s="38">
        <v>0</v>
      </c>
      <c r="L416" s="41">
        <v>47</v>
      </c>
      <c r="M416" s="41">
        <v>1</v>
      </c>
      <c r="N416" s="41">
        <v>2</v>
      </c>
      <c r="O416" s="41">
        <v>130</v>
      </c>
      <c r="P416" s="47">
        <v>3.22269230769231</v>
      </c>
      <c r="Q416" s="48">
        <v>0.39039039039039</v>
      </c>
      <c r="U416"/>
    </row>
    <row r="417" customHeight="1" spans="1:21">
      <c r="A417" s="73"/>
      <c r="B417" s="73"/>
      <c r="C417" s="40" t="s">
        <v>80</v>
      </c>
      <c r="D417" s="41">
        <v>194.49</v>
      </c>
      <c r="E417" s="41">
        <v>4527</v>
      </c>
      <c r="F417" s="41">
        <v>216</v>
      </c>
      <c r="G417" s="42">
        <v>0.047713717693837</v>
      </c>
      <c r="H417" s="43">
        <v>0.900416666666667</v>
      </c>
      <c r="I417" s="43">
        <v>42.9622266401591</v>
      </c>
      <c r="J417" s="41">
        <v>51</v>
      </c>
      <c r="K417" s="38">
        <v>1</v>
      </c>
      <c r="L417" s="41">
        <v>46</v>
      </c>
      <c r="M417" s="41">
        <v>13</v>
      </c>
      <c r="N417" s="41">
        <v>1</v>
      </c>
      <c r="O417" s="41">
        <v>112</v>
      </c>
      <c r="P417" s="47">
        <v>1.73651785714286</v>
      </c>
      <c r="Q417" s="48">
        <v>0.518518518518519</v>
      </c>
      <c r="U417"/>
    </row>
    <row r="418" customHeight="1" spans="1:21">
      <c r="A418" s="73"/>
      <c r="B418" s="73"/>
      <c r="C418" s="40" t="s">
        <v>103</v>
      </c>
      <c r="D418" s="41">
        <v>295.88</v>
      </c>
      <c r="E418" s="41">
        <v>8514</v>
      </c>
      <c r="F418" s="41">
        <v>396</v>
      </c>
      <c r="G418" s="42">
        <v>0.0465116279069767</v>
      </c>
      <c r="H418" s="43">
        <v>0.747171717171717</v>
      </c>
      <c r="I418" s="43">
        <v>34.7521728917078</v>
      </c>
      <c r="J418" s="41">
        <v>72</v>
      </c>
      <c r="K418" s="38">
        <v>1</v>
      </c>
      <c r="L418" s="41">
        <v>42</v>
      </c>
      <c r="M418" s="41">
        <v>18</v>
      </c>
      <c r="N418" s="41">
        <v>2</v>
      </c>
      <c r="O418" s="41">
        <v>135</v>
      </c>
      <c r="P418" s="47">
        <v>2.1917037037037</v>
      </c>
      <c r="Q418" s="48">
        <v>0.340909090909091</v>
      </c>
      <c r="U418"/>
    </row>
    <row r="419" customHeight="1" spans="1:21">
      <c r="A419" s="73"/>
      <c r="B419" s="73"/>
      <c r="C419" s="40" t="s">
        <v>83</v>
      </c>
      <c r="D419" s="41">
        <v>1351.12</v>
      </c>
      <c r="E419" s="41">
        <v>65940</v>
      </c>
      <c r="F419" s="41">
        <v>1844</v>
      </c>
      <c r="G419" s="42">
        <v>0.0279648164998483</v>
      </c>
      <c r="H419" s="43">
        <v>0.732711496746204</v>
      </c>
      <c r="I419" s="43">
        <v>20.4901425538368</v>
      </c>
      <c r="J419" s="41">
        <v>462</v>
      </c>
      <c r="K419" s="38">
        <v>2</v>
      </c>
      <c r="L419" s="41">
        <v>233</v>
      </c>
      <c r="M419" s="41">
        <v>12</v>
      </c>
      <c r="N419" s="41">
        <v>6</v>
      </c>
      <c r="O419" s="41">
        <v>715</v>
      </c>
      <c r="P419" s="47">
        <v>1.88967832167832</v>
      </c>
      <c r="Q419" s="48">
        <v>0.387744034707158</v>
      </c>
      <c r="U419"/>
    </row>
    <row r="420" customHeight="1" spans="1:21">
      <c r="A420" s="73"/>
      <c r="B420" s="73"/>
      <c r="C420" s="40" t="s">
        <v>85</v>
      </c>
      <c r="D420" s="41">
        <v>273.09</v>
      </c>
      <c r="E420" s="41">
        <v>5724</v>
      </c>
      <c r="F420" s="41">
        <v>196</v>
      </c>
      <c r="G420" s="42">
        <v>0.0342417889587701</v>
      </c>
      <c r="H420" s="43">
        <v>1.39331632653061</v>
      </c>
      <c r="I420" s="43">
        <v>47.70964360587</v>
      </c>
      <c r="J420" s="41">
        <v>52</v>
      </c>
      <c r="K420" s="38">
        <v>0</v>
      </c>
      <c r="L420" s="41">
        <v>29</v>
      </c>
      <c r="M420" s="41">
        <v>1</v>
      </c>
      <c r="N420" s="41">
        <v>1</v>
      </c>
      <c r="O420" s="41">
        <v>83</v>
      </c>
      <c r="P420" s="47">
        <v>3.29024096385542</v>
      </c>
      <c r="Q420" s="48">
        <v>0.423469387755102</v>
      </c>
      <c r="U420"/>
    </row>
    <row r="421" customHeight="1" spans="1:21">
      <c r="A421" s="73"/>
      <c r="B421" s="73"/>
      <c r="C421" s="40" t="s">
        <v>100</v>
      </c>
      <c r="D421" s="41">
        <v>297.99</v>
      </c>
      <c r="E421" s="41">
        <v>4497</v>
      </c>
      <c r="F421" s="41">
        <v>232</v>
      </c>
      <c r="G421" s="42">
        <v>0.0515899488547921</v>
      </c>
      <c r="H421" s="43">
        <v>1.28443965517241</v>
      </c>
      <c r="I421" s="43">
        <v>66.2641761174116</v>
      </c>
      <c r="J421" s="41">
        <v>52</v>
      </c>
      <c r="K421" s="38">
        <v>0</v>
      </c>
      <c r="L421" s="41">
        <v>37</v>
      </c>
      <c r="M421" s="41">
        <v>6</v>
      </c>
      <c r="N421" s="41">
        <v>3</v>
      </c>
      <c r="O421" s="41">
        <v>98</v>
      </c>
      <c r="P421" s="47">
        <v>3.04071428571429</v>
      </c>
      <c r="Q421" s="48">
        <v>0.422413793103448</v>
      </c>
      <c r="U421"/>
    </row>
    <row r="422" customHeight="1" spans="1:21">
      <c r="A422" s="73"/>
      <c r="B422" s="73"/>
      <c r="C422" s="40" t="s">
        <v>86</v>
      </c>
      <c r="D422" s="41">
        <v>483.72</v>
      </c>
      <c r="E422" s="41">
        <v>12546</v>
      </c>
      <c r="F422" s="41">
        <v>539</v>
      </c>
      <c r="G422" s="42">
        <v>0.0429619002072374</v>
      </c>
      <c r="H422" s="43">
        <v>0.897439703153989</v>
      </c>
      <c r="I422" s="43">
        <v>38.5557149689144</v>
      </c>
      <c r="J422" s="41">
        <v>131</v>
      </c>
      <c r="K422" s="38">
        <v>0</v>
      </c>
      <c r="L422" s="41">
        <v>36</v>
      </c>
      <c r="M422" s="41">
        <v>35</v>
      </c>
      <c r="N422" s="41">
        <v>3</v>
      </c>
      <c r="O422" s="41">
        <v>205</v>
      </c>
      <c r="P422" s="47">
        <v>2.35960975609756</v>
      </c>
      <c r="Q422" s="48">
        <v>0.380333951762523</v>
      </c>
      <c r="U422"/>
    </row>
    <row r="423" customHeight="1" spans="1:21">
      <c r="A423" s="73"/>
      <c r="B423" s="73"/>
      <c r="C423" s="40" t="s">
        <v>109</v>
      </c>
      <c r="D423" s="41">
        <v>291.56</v>
      </c>
      <c r="E423" s="41">
        <v>12988</v>
      </c>
      <c r="F423" s="41">
        <v>482</v>
      </c>
      <c r="G423" s="42">
        <v>0.0371111795503542</v>
      </c>
      <c r="H423" s="43">
        <v>0.604896265560166</v>
      </c>
      <c r="I423" s="43">
        <v>22.448413920542</v>
      </c>
      <c r="J423" s="41">
        <v>138</v>
      </c>
      <c r="K423" s="38">
        <v>4</v>
      </c>
      <c r="L423" s="41">
        <v>30</v>
      </c>
      <c r="M423" s="41">
        <v>22</v>
      </c>
      <c r="N423" s="41">
        <v>1</v>
      </c>
      <c r="O423" s="41">
        <v>195</v>
      </c>
      <c r="P423" s="47">
        <v>1.49517948717949</v>
      </c>
      <c r="Q423" s="48">
        <v>0.404564315352697</v>
      </c>
      <c r="U423"/>
    </row>
    <row r="424" customHeight="1" spans="1:21">
      <c r="A424" s="73"/>
      <c r="B424" s="73"/>
      <c r="C424" s="40" t="s">
        <v>91</v>
      </c>
      <c r="D424" s="41">
        <v>670.61</v>
      </c>
      <c r="E424" s="41">
        <v>32297</v>
      </c>
      <c r="F424" s="41">
        <v>2988</v>
      </c>
      <c r="G424" s="42">
        <v>0.0925163327863269</v>
      </c>
      <c r="H424" s="43">
        <v>0.224434404283802</v>
      </c>
      <c r="I424" s="43">
        <v>20.7638480354212</v>
      </c>
      <c r="J424" s="41">
        <v>507</v>
      </c>
      <c r="K424" s="38">
        <v>7</v>
      </c>
      <c r="L424" s="41">
        <v>62</v>
      </c>
      <c r="M424" s="41">
        <v>44</v>
      </c>
      <c r="N424" s="41">
        <v>5</v>
      </c>
      <c r="O424" s="41">
        <v>625</v>
      </c>
      <c r="P424" s="47">
        <v>1.072976</v>
      </c>
      <c r="Q424" s="48">
        <v>0.209170013386881</v>
      </c>
      <c r="U424"/>
    </row>
    <row r="425" customHeight="1" spans="1:21">
      <c r="A425" s="73"/>
      <c r="B425" s="40" t="s">
        <v>71</v>
      </c>
      <c r="C425" s="73"/>
      <c r="D425" s="41">
        <v>5459.71</v>
      </c>
      <c r="E425" s="41">
        <v>211056</v>
      </c>
      <c r="F425" s="41">
        <v>10300</v>
      </c>
      <c r="G425" s="42">
        <v>0.0488022136305056</v>
      </c>
      <c r="H425" s="43">
        <v>0.530068932038835</v>
      </c>
      <c r="I425" s="43">
        <v>25.8685372602532</v>
      </c>
      <c r="J425" s="41">
        <v>2166</v>
      </c>
      <c r="K425" s="38">
        <v>22</v>
      </c>
      <c r="L425" s="41">
        <v>784</v>
      </c>
      <c r="M425" s="41">
        <v>285</v>
      </c>
      <c r="N425" s="41">
        <v>32</v>
      </c>
      <c r="O425" s="41">
        <v>3289</v>
      </c>
      <c r="P425" s="47">
        <v>1.65999087868653</v>
      </c>
      <c r="Q425" s="48">
        <v>0.319320388349515</v>
      </c>
      <c r="U425"/>
    </row>
    <row r="426" customHeight="1" spans="1:21">
      <c r="A426" s="73"/>
      <c r="B426" s="40" t="s">
        <v>72</v>
      </c>
      <c r="C426" s="40" t="s">
        <v>73</v>
      </c>
      <c r="D426" s="41">
        <v>152.6</v>
      </c>
      <c r="E426" s="41">
        <v>8460</v>
      </c>
      <c r="F426" s="41">
        <v>499</v>
      </c>
      <c r="G426" s="42">
        <v>0.058983451536643</v>
      </c>
      <c r="H426" s="43">
        <v>0.305811623246493</v>
      </c>
      <c r="I426" s="43">
        <v>18.0378250591017</v>
      </c>
      <c r="J426" s="41">
        <v>31</v>
      </c>
      <c r="K426" s="38">
        <v>0</v>
      </c>
      <c r="L426" s="41">
        <v>4</v>
      </c>
      <c r="M426" s="41">
        <v>4</v>
      </c>
      <c r="N426" s="41">
        <v>1</v>
      </c>
      <c r="O426" s="41">
        <v>40</v>
      </c>
      <c r="P426" s="47">
        <v>3.815</v>
      </c>
      <c r="Q426" s="48">
        <v>0.0801603206412826</v>
      </c>
      <c r="U426"/>
    </row>
    <row r="427" customHeight="1" spans="1:21">
      <c r="A427" s="73"/>
      <c r="B427" s="73"/>
      <c r="C427" s="40" t="s">
        <v>74</v>
      </c>
      <c r="D427" s="41">
        <v>200.86</v>
      </c>
      <c r="E427" s="41">
        <v>15291</v>
      </c>
      <c r="F427" s="41">
        <v>1017</v>
      </c>
      <c r="G427" s="42">
        <v>0.0665097115950559</v>
      </c>
      <c r="H427" s="43">
        <v>0.197502458210423</v>
      </c>
      <c r="I427" s="43">
        <v>13.1358315348898</v>
      </c>
      <c r="J427" s="41">
        <v>55</v>
      </c>
      <c r="K427" s="38">
        <v>0</v>
      </c>
      <c r="L427" s="41">
        <v>13</v>
      </c>
      <c r="M427" s="41">
        <v>1</v>
      </c>
      <c r="N427" s="41">
        <v>1</v>
      </c>
      <c r="O427" s="41">
        <v>70</v>
      </c>
      <c r="P427" s="47">
        <v>2.86942857142857</v>
      </c>
      <c r="Q427" s="48">
        <v>0.0688298918387414</v>
      </c>
      <c r="U427"/>
    </row>
    <row r="428" customHeight="1" spans="1:21">
      <c r="A428" s="73"/>
      <c r="B428" s="73"/>
      <c r="C428" s="40" t="s">
        <v>108</v>
      </c>
      <c r="D428" s="41">
        <v>284.61</v>
      </c>
      <c r="E428" s="41">
        <v>28431</v>
      </c>
      <c r="F428" s="41">
        <v>1156</v>
      </c>
      <c r="G428" s="42">
        <v>0.0406598431289789</v>
      </c>
      <c r="H428" s="43">
        <v>0.246202422145329</v>
      </c>
      <c r="I428" s="43">
        <v>10.0105518624037</v>
      </c>
      <c r="J428" s="41">
        <v>40</v>
      </c>
      <c r="K428" s="38">
        <v>2</v>
      </c>
      <c r="L428" s="41">
        <v>28</v>
      </c>
      <c r="M428" s="41">
        <v>22</v>
      </c>
      <c r="N428" s="41">
        <v>5</v>
      </c>
      <c r="O428" s="41">
        <v>97</v>
      </c>
      <c r="P428" s="47">
        <v>2.93412371134021</v>
      </c>
      <c r="Q428" s="48">
        <v>0.0839100346020761</v>
      </c>
      <c r="U428"/>
    </row>
    <row r="429" customHeight="1" spans="1:21">
      <c r="A429" s="73"/>
      <c r="B429" s="73"/>
      <c r="C429" s="40" t="s">
        <v>75</v>
      </c>
      <c r="D429" s="41">
        <v>776.77</v>
      </c>
      <c r="E429" s="41">
        <v>52265</v>
      </c>
      <c r="F429" s="41">
        <v>3111</v>
      </c>
      <c r="G429" s="42">
        <v>0.0595235817468669</v>
      </c>
      <c r="H429" s="43">
        <v>0.249684988749598</v>
      </c>
      <c r="I429" s="43">
        <v>14.8621448388023</v>
      </c>
      <c r="J429" s="41">
        <v>130</v>
      </c>
      <c r="K429" s="38">
        <v>1</v>
      </c>
      <c r="L429" s="41">
        <v>87</v>
      </c>
      <c r="M429" s="41">
        <v>30</v>
      </c>
      <c r="N429" s="41">
        <v>5</v>
      </c>
      <c r="O429" s="41">
        <v>253</v>
      </c>
      <c r="P429" s="47">
        <v>3.0702371541502</v>
      </c>
      <c r="Q429" s="48">
        <v>0.0813243330118933</v>
      </c>
      <c r="U429"/>
    </row>
    <row r="430" customHeight="1" spans="1:21">
      <c r="A430" s="73"/>
      <c r="B430" s="73"/>
      <c r="C430" s="40" t="s">
        <v>70</v>
      </c>
      <c r="D430" s="41">
        <v>504.59</v>
      </c>
      <c r="E430" s="41">
        <v>46767</v>
      </c>
      <c r="F430" s="41">
        <v>3373</v>
      </c>
      <c r="G430" s="42">
        <v>0.072123505890906</v>
      </c>
      <c r="H430" s="43">
        <v>0.149596798102579</v>
      </c>
      <c r="I430" s="43">
        <v>10.7894455492121</v>
      </c>
      <c r="J430" s="41">
        <v>73</v>
      </c>
      <c r="K430" s="38">
        <v>2</v>
      </c>
      <c r="L430" s="41">
        <v>36</v>
      </c>
      <c r="M430" s="41">
        <v>27</v>
      </c>
      <c r="N430" s="41">
        <v>2</v>
      </c>
      <c r="O430" s="41">
        <v>140</v>
      </c>
      <c r="P430" s="47">
        <v>3.60421428571429</v>
      </c>
      <c r="Q430" s="48">
        <v>0.0415060776756597</v>
      </c>
      <c r="U430"/>
    </row>
    <row r="431" customHeight="1" spans="1:21">
      <c r="A431" s="73"/>
      <c r="B431" s="73"/>
      <c r="C431" s="40" t="s">
        <v>76</v>
      </c>
      <c r="D431" s="41">
        <v>183.09</v>
      </c>
      <c r="E431" s="41">
        <v>10514</v>
      </c>
      <c r="F431" s="41">
        <v>401</v>
      </c>
      <c r="G431" s="42">
        <v>0.0381396233593304</v>
      </c>
      <c r="H431" s="43">
        <v>0.456583541147132</v>
      </c>
      <c r="I431" s="43">
        <v>17.413924291421</v>
      </c>
      <c r="J431" s="41">
        <v>27</v>
      </c>
      <c r="K431" s="38">
        <v>0</v>
      </c>
      <c r="L431" s="41">
        <v>30</v>
      </c>
      <c r="M431" s="41">
        <v>1</v>
      </c>
      <c r="N431" s="41">
        <v>0</v>
      </c>
      <c r="O431" s="41">
        <v>58</v>
      </c>
      <c r="P431" s="47">
        <v>3.15672413793103</v>
      </c>
      <c r="Q431" s="48">
        <v>0.144638403990025</v>
      </c>
      <c r="U431"/>
    </row>
    <row r="432" customHeight="1" spans="1:21">
      <c r="A432" s="73"/>
      <c r="B432" s="73"/>
      <c r="C432" s="40" t="s">
        <v>77</v>
      </c>
      <c r="D432" s="41">
        <v>198.3</v>
      </c>
      <c r="E432" s="41">
        <v>8072</v>
      </c>
      <c r="F432" s="41">
        <v>394</v>
      </c>
      <c r="G432" s="42">
        <v>0.048810703666997</v>
      </c>
      <c r="H432" s="43">
        <v>0.503299492385787</v>
      </c>
      <c r="I432" s="43">
        <v>24.5664023785927</v>
      </c>
      <c r="J432" s="41">
        <v>58</v>
      </c>
      <c r="K432" s="38">
        <v>0</v>
      </c>
      <c r="L432" s="41">
        <v>16</v>
      </c>
      <c r="M432" s="41">
        <v>10</v>
      </c>
      <c r="N432" s="41">
        <v>0</v>
      </c>
      <c r="O432" s="41">
        <v>84</v>
      </c>
      <c r="P432" s="47">
        <v>2.36071428571429</v>
      </c>
      <c r="Q432" s="48">
        <v>0.213197969543147</v>
      </c>
      <c r="U432"/>
    </row>
    <row r="433" customHeight="1" spans="1:21">
      <c r="A433" s="73"/>
      <c r="B433" s="73"/>
      <c r="C433" s="40" t="s">
        <v>78</v>
      </c>
      <c r="D433" s="41">
        <v>876.08</v>
      </c>
      <c r="E433" s="41">
        <v>103441</v>
      </c>
      <c r="F433" s="41">
        <v>6101</v>
      </c>
      <c r="G433" s="42">
        <v>0.0589804816272078</v>
      </c>
      <c r="H433" s="43">
        <v>0.143596131781675</v>
      </c>
      <c r="I433" s="43">
        <v>8.4693690122872</v>
      </c>
      <c r="J433" s="41">
        <v>446</v>
      </c>
      <c r="K433" s="38">
        <v>1</v>
      </c>
      <c r="L433" s="41">
        <v>384</v>
      </c>
      <c r="M433" s="41">
        <v>157</v>
      </c>
      <c r="N433" s="41">
        <v>12</v>
      </c>
      <c r="O433" s="41">
        <v>1000</v>
      </c>
      <c r="P433" s="47">
        <v>0.87608</v>
      </c>
      <c r="Q433" s="48">
        <v>0.163907556138338</v>
      </c>
      <c r="U433"/>
    </row>
    <row r="434" customHeight="1" spans="1:21">
      <c r="A434" s="73"/>
      <c r="B434" s="73"/>
      <c r="C434" s="40" t="s">
        <v>79</v>
      </c>
      <c r="D434" s="41">
        <v>52.05</v>
      </c>
      <c r="E434" s="41">
        <v>2937</v>
      </c>
      <c r="F434" s="41">
        <v>82</v>
      </c>
      <c r="G434" s="42">
        <v>0.027919645897174</v>
      </c>
      <c r="H434" s="43">
        <v>0.634756097560976</v>
      </c>
      <c r="I434" s="43">
        <v>17.7221654749745</v>
      </c>
      <c r="J434" s="41">
        <v>12</v>
      </c>
      <c r="K434" s="38">
        <v>0</v>
      </c>
      <c r="L434" s="41">
        <v>9</v>
      </c>
      <c r="M434" s="41">
        <v>2</v>
      </c>
      <c r="N434" s="41">
        <v>0</v>
      </c>
      <c r="O434" s="41">
        <v>23</v>
      </c>
      <c r="P434" s="47">
        <v>2.26304347826087</v>
      </c>
      <c r="Q434" s="48">
        <v>0.280487804878049</v>
      </c>
      <c r="U434"/>
    </row>
    <row r="435" customHeight="1" spans="1:21">
      <c r="A435" s="73"/>
      <c r="B435" s="73"/>
      <c r="C435" s="40" t="s">
        <v>80</v>
      </c>
      <c r="D435" s="41">
        <v>193.44</v>
      </c>
      <c r="E435" s="41">
        <v>16609</v>
      </c>
      <c r="F435" s="41">
        <v>762</v>
      </c>
      <c r="G435" s="42">
        <v>0.0458787404419291</v>
      </c>
      <c r="H435" s="43">
        <v>0.253858267716535</v>
      </c>
      <c r="I435" s="43">
        <v>11.6466975736047</v>
      </c>
      <c r="J435" s="41">
        <v>37</v>
      </c>
      <c r="K435" s="38">
        <v>0</v>
      </c>
      <c r="L435" s="41">
        <v>21</v>
      </c>
      <c r="M435" s="41">
        <v>9</v>
      </c>
      <c r="N435" s="41">
        <v>1</v>
      </c>
      <c r="O435" s="41">
        <v>68</v>
      </c>
      <c r="P435" s="47">
        <v>2.84470588235294</v>
      </c>
      <c r="Q435" s="48">
        <v>0.089238845144357</v>
      </c>
      <c r="U435"/>
    </row>
    <row r="436" customHeight="1" spans="1:21">
      <c r="A436" s="73"/>
      <c r="B436" s="73"/>
      <c r="C436" s="40" t="s">
        <v>81</v>
      </c>
      <c r="D436" s="41">
        <v>149.66</v>
      </c>
      <c r="E436" s="41">
        <v>9027</v>
      </c>
      <c r="F436" s="41">
        <v>304</v>
      </c>
      <c r="G436" s="42">
        <v>0.0336767475351723</v>
      </c>
      <c r="H436" s="43">
        <v>0.492302631578947</v>
      </c>
      <c r="I436" s="43">
        <v>16.5791514345851</v>
      </c>
      <c r="J436" s="41">
        <v>45</v>
      </c>
      <c r="K436" s="38">
        <v>0</v>
      </c>
      <c r="L436" s="41">
        <v>17</v>
      </c>
      <c r="M436" s="41">
        <v>5</v>
      </c>
      <c r="N436" s="41">
        <v>0</v>
      </c>
      <c r="O436" s="41">
        <v>67</v>
      </c>
      <c r="P436" s="47">
        <v>2.23373134328358</v>
      </c>
      <c r="Q436" s="48">
        <v>0.220394736842105</v>
      </c>
      <c r="U436"/>
    </row>
    <row r="437" customHeight="1" spans="1:21">
      <c r="A437" s="73"/>
      <c r="B437" s="73"/>
      <c r="C437" s="40" t="s">
        <v>82</v>
      </c>
      <c r="D437" s="41">
        <v>38.82</v>
      </c>
      <c r="E437" s="41">
        <v>3483</v>
      </c>
      <c r="F437" s="41">
        <v>189</v>
      </c>
      <c r="G437" s="42">
        <v>0.0542635658914729</v>
      </c>
      <c r="H437" s="43">
        <v>0.205396825396825</v>
      </c>
      <c r="I437" s="43">
        <v>11.14556416882</v>
      </c>
      <c r="J437" s="41">
        <v>10</v>
      </c>
      <c r="K437" s="38">
        <v>0</v>
      </c>
      <c r="L437" s="41">
        <v>6</v>
      </c>
      <c r="M437" s="41">
        <v>2</v>
      </c>
      <c r="N437" s="41">
        <v>0</v>
      </c>
      <c r="O437" s="41">
        <v>18</v>
      </c>
      <c r="P437" s="47">
        <v>2.15666666666667</v>
      </c>
      <c r="Q437" s="48">
        <v>0.0952380952380952</v>
      </c>
      <c r="U437"/>
    </row>
    <row r="438" customHeight="1" spans="1:21">
      <c r="A438" s="73"/>
      <c r="B438" s="73"/>
      <c r="C438" s="40" t="s">
        <v>103</v>
      </c>
      <c r="D438" s="41">
        <v>0</v>
      </c>
      <c r="E438" s="41">
        <v>0</v>
      </c>
      <c r="F438" s="41">
        <v>0</v>
      </c>
      <c r="G438" s="42" t="e">
        <v>#DIV/0!</v>
      </c>
      <c r="H438" s="43" t="e">
        <v>#DIV/0!</v>
      </c>
      <c r="I438" s="43" t="e">
        <v>#DIV/0!</v>
      </c>
      <c r="J438" s="41">
        <v>0</v>
      </c>
      <c r="K438" s="38">
        <v>0</v>
      </c>
      <c r="L438" s="41">
        <v>0</v>
      </c>
      <c r="M438" s="41">
        <v>0</v>
      </c>
      <c r="N438" s="41">
        <v>0</v>
      </c>
      <c r="O438" s="41">
        <v>0</v>
      </c>
      <c r="P438" s="47" t="e">
        <v>#DIV/0!</v>
      </c>
      <c r="Q438" s="48" t="e">
        <v>#DIV/0!</v>
      </c>
      <c r="U438"/>
    </row>
    <row r="439" customHeight="1" spans="1:21">
      <c r="A439" s="73"/>
      <c r="B439" s="73"/>
      <c r="C439" s="40" t="s">
        <v>83</v>
      </c>
      <c r="D439" s="41">
        <v>304.96</v>
      </c>
      <c r="E439" s="41">
        <v>22312</v>
      </c>
      <c r="F439" s="41">
        <v>506</v>
      </c>
      <c r="G439" s="42">
        <v>0.0226783793474364</v>
      </c>
      <c r="H439" s="43">
        <v>0.602687747035573</v>
      </c>
      <c r="I439" s="43">
        <v>13.6679813553245</v>
      </c>
      <c r="J439" s="41">
        <v>62</v>
      </c>
      <c r="K439" s="38">
        <v>0</v>
      </c>
      <c r="L439" s="41">
        <v>53</v>
      </c>
      <c r="M439" s="41">
        <v>1</v>
      </c>
      <c r="N439" s="41">
        <v>2</v>
      </c>
      <c r="O439" s="41">
        <v>118</v>
      </c>
      <c r="P439" s="47">
        <v>2.58440677966102</v>
      </c>
      <c r="Q439" s="48">
        <v>0.233201581027668</v>
      </c>
      <c r="U439"/>
    </row>
    <row r="440" customHeight="1" spans="1:21">
      <c r="A440" s="73"/>
      <c r="B440" s="73"/>
      <c r="C440" s="40" t="s">
        <v>85</v>
      </c>
      <c r="D440" s="41">
        <v>40.69</v>
      </c>
      <c r="E440" s="41">
        <v>2792</v>
      </c>
      <c r="F440" s="41">
        <v>58</v>
      </c>
      <c r="G440" s="42">
        <v>0.0207736389684814</v>
      </c>
      <c r="H440" s="43">
        <v>0.701551724137931</v>
      </c>
      <c r="I440" s="43">
        <v>14.573782234957</v>
      </c>
      <c r="J440" s="41">
        <v>3</v>
      </c>
      <c r="K440" s="38">
        <v>0</v>
      </c>
      <c r="L440" s="41">
        <v>3</v>
      </c>
      <c r="M440" s="41">
        <v>0</v>
      </c>
      <c r="N440" s="41">
        <v>0</v>
      </c>
      <c r="O440" s="41">
        <v>6</v>
      </c>
      <c r="P440" s="47">
        <v>6.78166666666667</v>
      </c>
      <c r="Q440" s="48">
        <v>0.103448275862069</v>
      </c>
      <c r="U440"/>
    </row>
    <row r="441" customHeight="1" spans="1:21">
      <c r="A441" s="73"/>
      <c r="B441" s="73"/>
      <c r="C441" s="40" t="s">
        <v>86</v>
      </c>
      <c r="D441" s="41">
        <v>473.35</v>
      </c>
      <c r="E441" s="41">
        <v>30265</v>
      </c>
      <c r="F441" s="41">
        <v>1406</v>
      </c>
      <c r="G441" s="42">
        <v>0.0464563026598381</v>
      </c>
      <c r="H441" s="43">
        <v>0.336664295874822</v>
      </c>
      <c r="I441" s="43">
        <v>15.640178423922</v>
      </c>
      <c r="J441" s="41">
        <v>65</v>
      </c>
      <c r="K441" s="38">
        <v>0</v>
      </c>
      <c r="L441" s="41">
        <v>16</v>
      </c>
      <c r="M441" s="41">
        <v>23</v>
      </c>
      <c r="N441" s="41">
        <v>1</v>
      </c>
      <c r="O441" s="41">
        <v>105</v>
      </c>
      <c r="P441" s="47">
        <v>4.50809523809524</v>
      </c>
      <c r="Q441" s="48">
        <v>0.0746799431009957</v>
      </c>
      <c r="U441"/>
    </row>
    <row r="442" customHeight="1" spans="1:21">
      <c r="A442" s="73"/>
      <c r="B442" s="73"/>
      <c r="C442" s="40" t="s">
        <v>87</v>
      </c>
      <c r="D442" s="41">
        <v>147.3</v>
      </c>
      <c r="E442" s="41">
        <v>13138</v>
      </c>
      <c r="F442" s="41">
        <v>728</v>
      </c>
      <c r="G442" s="42">
        <v>0.0554117826153144</v>
      </c>
      <c r="H442" s="43">
        <v>0.202335164835165</v>
      </c>
      <c r="I442" s="43">
        <v>11.21175216928</v>
      </c>
      <c r="J442" s="41">
        <v>58</v>
      </c>
      <c r="K442" s="38">
        <v>1</v>
      </c>
      <c r="L442" s="41">
        <v>32</v>
      </c>
      <c r="M442" s="41">
        <v>16</v>
      </c>
      <c r="N442" s="41">
        <v>2</v>
      </c>
      <c r="O442" s="41">
        <v>109</v>
      </c>
      <c r="P442" s="47">
        <v>1.35137614678899</v>
      </c>
      <c r="Q442" s="48">
        <v>0.149725274725275</v>
      </c>
      <c r="U442"/>
    </row>
    <row r="443" customHeight="1" spans="1:21">
      <c r="A443" s="73"/>
      <c r="B443" s="73"/>
      <c r="C443" s="40" t="s">
        <v>89</v>
      </c>
      <c r="D443" s="41">
        <v>271.12</v>
      </c>
      <c r="E443" s="41">
        <v>26350</v>
      </c>
      <c r="F443" s="41">
        <v>948</v>
      </c>
      <c r="G443" s="42">
        <v>0.035977229601518</v>
      </c>
      <c r="H443" s="43">
        <v>0.285991561181435</v>
      </c>
      <c r="I443" s="43">
        <v>10.2891840607211</v>
      </c>
      <c r="J443" s="41">
        <v>45</v>
      </c>
      <c r="K443" s="38">
        <v>1</v>
      </c>
      <c r="L443" s="41">
        <v>66</v>
      </c>
      <c r="M443" s="41">
        <v>4</v>
      </c>
      <c r="N443" s="41">
        <v>2</v>
      </c>
      <c r="O443" s="41">
        <v>118</v>
      </c>
      <c r="P443" s="47">
        <v>2.29762711864407</v>
      </c>
      <c r="Q443" s="48">
        <v>0.124472573839662</v>
      </c>
      <c r="U443"/>
    </row>
    <row r="444" customHeight="1" spans="1:21">
      <c r="A444" s="73"/>
      <c r="B444" s="73"/>
      <c r="C444" s="40" t="s">
        <v>90</v>
      </c>
      <c r="D444" s="41">
        <v>273.69</v>
      </c>
      <c r="E444" s="41">
        <v>23299</v>
      </c>
      <c r="F444" s="41">
        <v>1077</v>
      </c>
      <c r="G444" s="42">
        <v>0.0462251598781064</v>
      </c>
      <c r="H444" s="43">
        <v>0.254122562674095</v>
      </c>
      <c r="I444" s="43">
        <v>11.7468560882441</v>
      </c>
      <c r="J444" s="41">
        <v>113</v>
      </c>
      <c r="K444" s="38">
        <v>0</v>
      </c>
      <c r="L444" s="41">
        <v>137</v>
      </c>
      <c r="M444" s="41">
        <v>30</v>
      </c>
      <c r="N444" s="41">
        <v>10</v>
      </c>
      <c r="O444" s="41">
        <v>290</v>
      </c>
      <c r="P444" s="47">
        <v>0.943758620689655</v>
      </c>
      <c r="Q444" s="48">
        <v>0.269266480965645</v>
      </c>
      <c r="U444"/>
    </row>
    <row r="445" customHeight="1" spans="1:21">
      <c r="A445" s="73"/>
      <c r="B445" s="73"/>
      <c r="C445" s="40" t="s">
        <v>91</v>
      </c>
      <c r="D445" s="41">
        <v>463.86</v>
      </c>
      <c r="E445" s="41">
        <v>51485</v>
      </c>
      <c r="F445" s="41">
        <v>3429</v>
      </c>
      <c r="G445" s="42">
        <v>0.0666019228901622</v>
      </c>
      <c r="H445" s="43">
        <v>0.135275590551181</v>
      </c>
      <c r="I445" s="43">
        <v>9.00961445081092</v>
      </c>
      <c r="J445" s="41">
        <v>81</v>
      </c>
      <c r="K445" s="38">
        <v>2</v>
      </c>
      <c r="L445" s="41">
        <v>15</v>
      </c>
      <c r="M445" s="41">
        <v>18</v>
      </c>
      <c r="N445" s="41">
        <v>6</v>
      </c>
      <c r="O445" s="41">
        <v>122</v>
      </c>
      <c r="P445" s="47">
        <v>3.80213114754098</v>
      </c>
      <c r="Q445" s="48">
        <v>0.0355788859725868</v>
      </c>
      <c r="U445"/>
    </row>
    <row r="446" customHeight="1" spans="1:21">
      <c r="A446" s="73"/>
      <c r="B446" s="73"/>
      <c r="C446" s="40" t="s">
        <v>92</v>
      </c>
      <c r="D446" s="41">
        <v>62.76</v>
      </c>
      <c r="E446" s="41">
        <v>3575</v>
      </c>
      <c r="F446" s="41">
        <v>134</v>
      </c>
      <c r="G446" s="42">
        <v>0.0374825174825175</v>
      </c>
      <c r="H446" s="43">
        <v>0.468358208955224</v>
      </c>
      <c r="I446" s="43">
        <v>17.5552447552448</v>
      </c>
      <c r="J446" s="41">
        <v>4</v>
      </c>
      <c r="K446" s="38">
        <v>0</v>
      </c>
      <c r="L446" s="41">
        <v>6</v>
      </c>
      <c r="M446" s="41">
        <v>5</v>
      </c>
      <c r="N446" s="41">
        <v>0</v>
      </c>
      <c r="O446" s="41">
        <v>15</v>
      </c>
      <c r="P446" s="47">
        <v>4.184</v>
      </c>
      <c r="Q446" s="48">
        <v>0.111940298507463</v>
      </c>
      <c r="U446"/>
    </row>
    <row r="447" customHeight="1" spans="1:21">
      <c r="A447" s="73"/>
      <c r="B447" s="40" t="s">
        <v>98</v>
      </c>
      <c r="C447" s="73"/>
      <c r="D447" s="41">
        <v>5648.6</v>
      </c>
      <c r="E447" s="41">
        <v>478513</v>
      </c>
      <c r="F447" s="41">
        <v>25675</v>
      </c>
      <c r="G447" s="42">
        <v>0.0536558045444951</v>
      </c>
      <c r="H447" s="43">
        <v>0.220003894839338</v>
      </c>
      <c r="I447" s="43">
        <v>11.8044859805272</v>
      </c>
      <c r="J447" s="41">
        <v>1395</v>
      </c>
      <c r="K447" s="38">
        <v>10</v>
      </c>
      <c r="L447" s="41">
        <v>979</v>
      </c>
      <c r="M447" s="41">
        <v>367</v>
      </c>
      <c r="N447" s="41">
        <v>50</v>
      </c>
      <c r="O447" s="41">
        <v>2801</v>
      </c>
      <c r="P447" s="47">
        <v>2.01663691538736</v>
      </c>
      <c r="Q447" s="48">
        <v>0.109094449853944</v>
      </c>
      <c r="U447"/>
    </row>
    <row r="448" customHeight="1" spans="1:21">
      <c r="A448" s="40" t="s">
        <v>121</v>
      </c>
      <c r="B448" s="73"/>
      <c r="C448" s="73"/>
      <c r="D448" s="41">
        <v>11108.31</v>
      </c>
      <c r="E448" s="41">
        <v>689569</v>
      </c>
      <c r="F448" s="41">
        <v>35975</v>
      </c>
      <c r="G448" s="42">
        <v>0.052170268675071</v>
      </c>
      <c r="H448" s="43">
        <v>0.308778596247394</v>
      </c>
      <c r="I448" s="43">
        <v>16.1090623273378</v>
      </c>
      <c r="J448" s="41">
        <v>3561</v>
      </c>
      <c r="K448" s="38">
        <v>32</v>
      </c>
      <c r="L448" s="41">
        <v>1763</v>
      </c>
      <c r="M448" s="41">
        <v>652</v>
      </c>
      <c r="N448" s="41">
        <v>82</v>
      </c>
      <c r="O448" s="41">
        <v>6090</v>
      </c>
      <c r="P448" s="47">
        <v>1.82402463054187</v>
      </c>
      <c r="Q448" s="48">
        <v>0.169284225156359</v>
      </c>
      <c r="U448"/>
    </row>
    <row r="449" customHeight="1" spans="1:21">
      <c r="A449" s="40" t="s">
        <v>50</v>
      </c>
      <c r="B449" s="40" t="s">
        <v>69</v>
      </c>
      <c r="C449" s="40" t="s">
        <v>73</v>
      </c>
      <c r="D449" s="41">
        <v>198.53</v>
      </c>
      <c r="E449" s="41">
        <v>3622</v>
      </c>
      <c r="F449" s="41">
        <v>150</v>
      </c>
      <c r="G449" s="42">
        <v>0.041413583655439</v>
      </c>
      <c r="H449" s="43">
        <v>1.32353333333333</v>
      </c>
      <c r="I449" s="43">
        <v>54.812258420762</v>
      </c>
      <c r="J449" s="41">
        <v>56</v>
      </c>
      <c r="K449" s="38">
        <v>0</v>
      </c>
      <c r="L449" s="41">
        <v>10</v>
      </c>
      <c r="M449" s="41">
        <v>6</v>
      </c>
      <c r="N449" s="41">
        <v>0</v>
      </c>
      <c r="O449" s="41">
        <v>72</v>
      </c>
      <c r="P449" s="47">
        <v>2.75736111111111</v>
      </c>
      <c r="Q449" s="48">
        <v>0.48</v>
      </c>
      <c r="U449"/>
    </row>
    <row r="450" customHeight="1" spans="1:21">
      <c r="A450" s="73"/>
      <c r="B450" s="73"/>
      <c r="C450" s="40" t="s">
        <v>108</v>
      </c>
      <c r="D450" s="41">
        <v>800.31</v>
      </c>
      <c r="E450" s="41">
        <v>43184</v>
      </c>
      <c r="F450" s="41">
        <v>1684</v>
      </c>
      <c r="G450" s="42">
        <v>0.0389959244164505</v>
      </c>
      <c r="H450" s="43">
        <v>0.475243467933492</v>
      </c>
      <c r="I450" s="43">
        <v>18.5325583549463</v>
      </c>
      <c r="J450" s="41">
        <v>377</v>
      </c>
      <c r="K450" s="38">
        <v>1</v>
      </c>
      <c r="L450" s="41">
        <v>138</v>
      </c>
      <c r="M450" s="41">
        <v>90</v>
      </c>
      <c r="N450" s="41">
        <v>13</v>
      </c>
      <c r="O450" s="41">
        <v>619</v>
      </c>
      <c r="P450" s="47">
        <v>1.29290791599354</v>
      </c>
      <c r="Q450" s="48">
        <v>0.367577197149644</v>
      </c>
      <c r="U450"/>
    </row>
    <row r="451" customHeight="1" spans="1:21">
      <c r="A451" s="73"/>
      <c r="B451" s="73"/>
      <c r="C451" s="40" t="s">
        <v>70</v>
      </c>
      <c r="D451" s="41">
        <v>493.96</v>
      </c>
      <c r="E451" s="41">
        <v>29971</v>
      </c>
      <c r="F451" s="41">
        <v>2146</v>
      </c>
      <c r="G451" s="42">
        <v>0.0716025491308265</v>
      </c>
      <c r="H451" s="43">
        <v>0.230177073625349</v>
      </c>
      <c r="I451" s="43">
        <v>16.4812652230489</v>
      </c>
      <c r="J451" s="41">
        <v>298</v>
      </c>
      <c r="K451" s="38">
        <v>4</v>
      </c>
      <c r="L451" s="41">
        <v>118</v>
      </c>
      <c r="M451" s="41">
        <v>66</v>
      </c>
      <c r="N451" s="41">
        <v>4</v>
      </c>
      <c r="O451" s="41">
        <v>490</v>
      </c>
      <c r="P451" s="47">
        <v>1.00808163265306</v>
      </c>
      <c r="Q451" s="48">
        <v>0.228331780055918</v>
      </c>
      <c r="U451"/>
    </row>
    <row r="452" customHeight="1" spans="1:21">
      <c r="A452" s="73"/>
      <c r="B452" s="73"/>
      <c r="C452" s="40" t="s">
        <v>79</v>
      </c>
      <c r="D452" s="41">
        <v>466.9</v>
      </c>
      <c r="E452" s="41">
        <v>11060</v>
      </c>
      <c r="F452" s="41">
        <v>354</v>
      </c>
      <c r="G452" s="42">
        <v>0.0320072332730561</v>
      </c>
      <c r="H452" s="43">
        <v>1.31892655367232</v>
      </c>
      <c r="I452" s="43">
        <v>42.2151898734177</v>
      </c>
      <c r="J452" s="41">
        <v>96</v>
      </c>
      <c r="K452" s="38">
        <v>0</v>
      </c>
      <c r="L452" s="41">
        <v>54</v>
      </c>
      <c r="M452" s="41">
        <v>4</v>
      </c>
      <c r="N452" s="41">
        <v>1</v>
      </c>
      <c r="O452" s="41">
        <v>155</v>
      </c>
      <c r="P452" s="47">
        <v>3.01225806451613</v>
      </c>
      <c r="Q452" s="48">
        <v>0.437853107344633</v>
      </c>
      <c r="U452"/>
    </row>
    <row r="453" customHeight="1" spans="1:21">
      <c r="A453" s="73"/>
      <c r="B453" s="73"/>
      <c r="C453" s="40" t="s">
        <v>80</v>
      </c>
      <c r="D453" s="41">
        <v>201.9</v>
      </c>
      <c r="E453" s="41">
        <v>5829</v>
      </c>
      <c r="F453" s="41">
        <v>264</v>
      </c>
      <c r="G453" s="42">
        <v>0.0452907874420999</v>
      </c>
      <c r="H453" s="43">
        <v>0.764772727272727</v>
      </c>
      <c r="I453" s="43">
        <v>34.6371590324241</v>
      </c>
      <c r="J453" s="41">
        <v>56</v>
      </c>
      <c r="K453" s="38">
        <v>0</v>
      </c>
      <c r="L453" s="41">
        <v>50</v>
      </c>
      <c r="M453" s="41">
        <v>22</v>
      </c>
      <c r="N453" s="41">
        <v>2</v>
      </c>
      <c r="O453" s="41">
        <v>130</v>
      </c>
      <c r="P453" s="47">
        <v>1.55307692307692</v>
      </c>
      <c r="Q453" s="48">
        <v>0.492424242424242</v>
      </c>
      <c r="U453"/>
    </row>
    <row r="454" customHeight="1" spans="1:21">
      <c r="A454" s="73"/>
      <c r="B454" s="73"/>
      <c r="C454" s="40" t="s">
        <v>103</v>
      </c>
      <c r="D454" s="41">
        <v>298.93</v>
      </c>
      <c r="E454" s="41">
        <v>9206</v>
      </c>
      <c r="F454" s="41">
        <v>415</v>
      </c>
      <c r="G454" s="42">
        <v>0.0450792961112318</v>
      </c>
      <c r="H454" s="43">
        <v>0.720313253012048</v>
      </c>
      <c r="I454" s="43">
        <v>32.4712144253748</v>
      </c>
      <c r="J454" s="41">
        <v>70</v>
      </c>
      <c r="K454" s="38">
        <v>0</v>
      </c>
      <c r="L454" s="41">
        <v>33</v>
      </c>
      <c r="M454" s="41">
        <v>27</v>
      </c>
      <c r="N454" s="41">
        <v>2</v>
      </c>
      <c r="O454" s="41">
        <v>132</v>
      </c>
      <c r="P454" s="47">
        <v>2.26462121212121</v>
      </c>
      <c r="Q454" s="48">
        <v>0.318072289156627</v>
      </c>
      <c r="U454"/>
    </row>
    <row r="455" customHeight="1" spans="1:21">
      <c r="A455" s="73"/>
      <c r="B455" s="73"/>
      <c r="C455" s="40" t="s">
        <v>83</v>
      </c>
      <c r="D455" s="41">
        <v>1495.15</v>
      </c>
      <c r="E455" s="41">
        <v>69895</v>
      </c>
      <c r="F455" s="41">
        <v>2059</v>
      </c>
      <c r="G455" s="42">
        <v>0.0294584734244223</v>
      </c>
      <c r="H455" s="43">
        <v>0.726153472559495</v>
      </c>
      <c r="I455" s="43">
        <v>21.3913727734459</v>
      </c>
      <c r="J455" s="41">
        <v>487</v>
      </c>
      <c r="K455" s="38">
        <v>1</v>
      </c>
      <c r="L455" s="41">
        <v>291</v>
      </c>
      <c r="M455" s="41">
        <v>12</v>
      </c>
      <c r="N455" s="41">
        <v>7</v>
      </c>
      <c r="O455" s="41">
        <v>798</v>
      </c>
      <c r="P455" s="47">
        <v>1.87362155388471</v>
      </c>
      <c r="Q455" s="48">
        <v>0.387566779990287</v>
      </c>
      <c r="U455"/>
    </row>
    <row r="456" customHeight="1" spans="1:21">
      <c r="A456" s="73"/>
      <c r="B456" s="73"/>
      <c r="C456" s="40" t="s">
        <v>85</v>
      </c>
      <c r="D456" s="41">
        <v>479.09</v>
      </c>
      <c r="E456" s="41">
        <v>9450</v>
      </c>
      <c r="F456" s="41">
        <v>346</v>
      </c>
      <c r="G456" s="42">
        <v>0.0366137566137566</v>
      </c>
      <c r="H456" s="43">
        <v>1.38465317919075</v>
      </c>
      <c r="I456" s="43">
        <v>50.6973544973545</v>
      </c>
      <c r="J456" s="41">
        <v>90</v>
      </c>
      <c r="K456" s="38">
        <v>0</v>
      </c>
      <c r="L456" s="41">
        <v>47</v>
      </c>
      <c r="M456" s="41">
        <v>5</v>
      </c>
      <c r="N456" s="41">
        <v>2</v>
      </c>
      <c r="O456" s="41">
        <v>144</v>
      </c>
      <c r="P456" s="47">
        <v>3.32701388888889</v>
      </c>
      <c r="Q456" s="48">
        <v>0.416184971098266</v>
      </c>
      <c r="U456"/>
    </row>
    <row r="457" customHeight="1" spans="1:21">
      <c r="A457" s="73"/>
      <c r="B457" s="73"/>
      <c r="C457" s="40" t="s">
        <v>100</v>
      </c>
      <c r="D457" s="41">
        <v>483.71</v>
      </c>
      <c r="E457" s="41">
        <v>7490</v>
      </c>
      <c r="F457" s="41">
        <v>370</v>
      </c>
      <c r="G457" s="42">
        <v>0.0493991989319092</v>
      </c>
      <c r="H457" s="43">
        <v>1.30732432432432</v>
      </c>
      <c r="I457" s="43">
        <v>64.5807743658211</v>
      </c>
      <c r="J457" s="41">
        <v>75</v>
      </c>
      <c r="K457" s="38">
        <v>1</v>
      </c>
      <c r="L457" s="41">
        <v>59</v>
      </c>
      <c r="M457" s="41">
        <v>11</v>
      </c>
      <c r="N457" s="41">
        <v>4</v>
      </c>
      <c r="O457" s="41">
        <v>150</v>
      </c>
      <c r="P457" s="47">
        <v>3.22473333333333</v>
      </c>
      <c r="Q457" s="48">
        <v>0.405405405405405</v>
      </c>
      <c r="U457"/>
    </row>
    <row r="458" customHeight="1" spans="1:21">
      <c r="A458" s="73"/>
      <c r="B458" s="73"/>
      <c r="C458" s="40" t="s">
        <v>86</v>
      </c>
      <c r="D458" s="41">
        <v>494.96</v>
      </c>
      <c r="E458" s="41">
        <v>11175</v>
      </c>
      <c r="F458" s="41">
        <v>474</v>
      </c>
      <c r="G458" s="42">
        <v>0.0424161073825503</v>
      </c>
      <c r="H458" s="43">
        <v>1.0442194092827</v>
      </c>
      <c r="I458" s="43">
        <v>44.2917225950783</v>
      </c>
      <c r="J458" s="41">
        <v>146</v>
      </c>
      <c r="K458" s="38">
        <v>2</v>
      </c>
      <c r="L458" s="41">
        <v>35</v>
      </c>
      <c r="M458" s="41">
        <v>50</v>
      </c>
      <c r="N458" s="41">
        <v>5</v>
      </c>
      <c r="O458" s="41">
        <v>238</v>
      </c>
      <c r="P458" s="47">
        <v>2.07966386554622</v>
      </c>
      <c r="Q458" s="48">
        <v>0.50210970464135</v>
      </c>
      <c r="U458"/>
    </row>
    <row r="459" customHeight="1" spans="1:21">
      <c r="A459" s="73"/>
      <c r="B459" s="73"/>
      <c r="C459" s="40" t="s">
        <v>109</v>
      </c>
      <c r="D459" s="41">
        <v>497.48</v>
      </c>
      <c r="E459" s="41">
        <v>21925</v>
      </c>
      <c r="F459" s="41">
        <v>822</v>
      </c>
      <c r="G459" s="42">
        <v>0.0374914481185861</v>
      </c>
      <c r="H459" s="43">
        <v>0.605206812652068</v>
      </c>
      <c r="I459" s="43">
        <v>22.6900798175599</v>
      </c>
      <c r="J459" s="41">
        <v>223</v>
      </c>
      <c r="K459" s="38">
        <v>4</v>
      </c>
      <c r="L459" s="41">
        <v>51</v>
      </c>
      <c r="M459" s="41">
        <v>39</v>
      </c>
      <c r="N459" s="41">
        <v>4</v>
      </c>
      <c r="O459" s="41">
        <v>321</v>
      </c>
      <c r="P459" s="47">
        <v>1.54978193146417</v>
      </c>
      <c r="Q459" s="48">
        <v>0.39051094890511</v>
      </c>
      <c r="U459"/>
    </row>
    <row r="460" customHeight="1" spans="1:21">
      <c r="A460" s="73"/>
      <c r="B460" s="73"/>
      <c r="C460" s="40" t="s">
        <v>91</v>
      </c>
      <c r="D460" s="41">
        <v>504.31</v>
      </c>
      <c r="E460" s="41">
        <v>33797</v>
      </c>
      <c r="F460" s="41">
        <v>3030</v>
      </c>
      <c r="G460" s="42">
        <v>0.0896529277746546</v>
      </c>
      <c r="H460" s="43">
        <v>0.166438943894389</v>
      </c>
      <c r="I460" s="43">
        <v>14.9217386158535</v>
      </c>
      <c r="J460" s="41">
        <v>406</v>
      </c>
      <c r="K460" s="38">
        <v>7</v>
      </c>
      <c r="L460" s="41">
        <v>47</v>
      </c>
      <c r="M460" s="41">
        <v>41</v>
      </c>
      <c r="N460" s="41">
        <v>5</v>
      </c>
      <c r="O460" s="41">
        <v>506</v>
      </c>
      <c r="P460" s="47">
        <v>0.996660079051383</v>
      </c>
      <c r="Q460" s="48">
        <v>0.166996699669967</v>
      </c>
      <c r="U460"/>
    </row>
    <row r="461" customHeight="1" spans="1:21">
      <c r="A461" s="73"/>
      <c r="B461" s="40" t="s">
        <v>71</v>
      </c>
      <c r="C461" s="73"/>
      <c r="D461" s="41">
        <v>6415.23</v>
      </c>
      <c r="E461" s="41">
        <v>256604</v>
      </c>
      <c r="F461" s="41">
        <v>12114</v>
      </c>
      <c r="G461" s="42">
        <v>0.047208928933298</v>
      </c>
      <c r="H461" s="43">
        <v>0.5295715700842</v>
      </c>
      <c r="I461" s="43">
        <v>25.0005066172</v>
      </c>
      <c r="J461" s="41">
        <v>2380</v>
      </c>
      <c r="K461" s="38">
        <v>20</v>
      </c>
      <c r="L461" s="41">
        <v>933</v>
      </c>
      <c r="M461" s="41">
        <v>373</v>
      </c>
      <c r="N461" s="41">
        <v>49</v>
      </c>
      <c r="O461" s="41">
        <v>3755</v>
      </c>
      <c r="P461" s="47">
        <v>1.7084500665779</v>
      </c>
      <c r="Q461" s="48">
        <v>0.309971933300314</v>
      </c>
      <c r="U461"/>
    </row>
    <row r="462" customHeight="1" spans="1:21">
      <c r="A462" s="73"/>
      <c r="B462" s="40" t="s">
        <v>72</v>
      </c>
      <c r="C462" s="40" t="s">
        <v>122</v>
      </c>
      <c r="D462" s="41">
        <v>0</v>
      </c>
      <c r="E462" s="41">
        <v>0</v>
      </c>
      <c r="F462" s="41">
        <v>0</v>
      </c>
      <c r="G462" s="42" t="e">
        <v>#DIV/0!</v>
      </c>
      <c r="H462" s="43" t="e">
        <v>#DIV/0!</v>
      </c>
      <c r="I462" s="43" t="e">
        <v>#DIV/0!</v>
      </c>
      <c r="J462" s="41">
        <v>0</v>
      </c>
      <c r="K462" s="38">
        <v>0</v>
      </c>
      <c r="L462" s="41">
        <v>0</v>
      </c>
      <c r="M462" s="41">
        <v>0</v>
      </c>
      <c r="N462" s="41">
        <v>0</v>
      </c>
      <c r="O462" s="41">
        <v>0</v>
      </c>
      <c r="P462" s="47" t="e">
        <v>#DIV/0!</v>
      </c>
      <c r="Q462" s="48" t="e">
        <v>#DIV/0!</v>
      </c>
      <c r="U462"/>
    </row>
    <row r="463" customHeight="1" spans="1:21">
      <c r="A463" s="73"/>
      <c r="B463" s="73"/>
      <c r="C463" s="40" t="s">
        <v>73</v>
      </c>
      <c r="D463" s="41">
        <v>182.89</v>
      </c>
      <c r="E463" s="41">
        <v>11165</v>
      </c>
      <c r="F463" s="41">
        <v>634</v>
      </c>
      <c r="G463" s="42">
        <v>0.0567845947156292</v>
      </c>
      <c r="H463" s="43">
        <v>0.288470031545741</v>
      </c>
      <c r="I463" s="43">
        <v>16.3806538289297</v>
      </c>
      <c r="J463" s="41">
        <v>45</v>
      </c>
      <c r="K463" s="38">
        <v>0</v>
      </c>
      <c r="L463" s="41">
        <v>6</v>
      </c>
      <c r="M463" s="41">
        <v>4</v>
      </c>
      <c r="N463" s="41">
        <v>1</v>
      </c>
      <c r="O463" s="41">
        <v>56</v>
      </c>
      <c r="P463" s="47">
        <v>3.26589285714286</v>
      </c>
      <c r="Q463" s="48">
        <v>0.0883280757097792</v>
      </c>
      <c r="U463"/>
    </row>
    <row r="464" customHeight="1" spans="1:21">
      <c r="A464" s="73"/>
      <c r="B464" s="73"/>
      <c r="C464" s="40" t="s">
        <v>74</v>
      </c>
      <c r="D464" s="41">
        <v>201.5</v>
      </c>
      <c r="E464" s="41">
        <v>14879</v>
      </c>
      <c r="F464" s="41">
        <v>1000</v>
      </c>
      <c r="G464" s="42">
        <v>0.067208817796895</v>
      </c>
      <c r="H464" s="43">
        <v>0.2015</v>
      </c>
      <c r="I464" s="43">
        <v>13.5425767860743</v>
      </c>
      <c r="J464" s="41">
        <v>68</v>
      </c>
      <c r="K464" s="38">
        <v>0</v>
      </c>
      <c r="L464" s="41">
        <v>20</v>
      </c>
      <c r="M464" s="41">
        <v>4</v>
      </c>
      <c r="N464" s="41">
        <v>0</v>
      </c>
      <c r="O464" s="41">
        <v>92</v>
      </c>
      <c r="P464" s="47">
        <v>2.19021739130435</v>
      </c>
      <c r="Q464" s="48">
        <v>0.092</v>
      </c>
      <c r="U464"/>
    </row>
    <row r="465" customHeight="1" spans="1:21">
      <c r="A465" s="73"/>
      <c r="B465" s="73"/>
      <c r="C465" s="40" t="s">
        <v>108</v>
      </c>
      <c r="D465" s="41">
        <v>502.04</v>
      </c>
      <c r="E465" s="41">
        <v>47701</v>
      </c>
      <c r="F465" s="41">
        <v>1855</v>
      </c>
      <c r="G465" s="42">
        <v>0.0388880736252909</v>
      </c>
      <c r="H465" s="43">
        <v>0.270641509433962</v>
      </c>
      <c r="I465" s="43">
        <v>10.5247269449278</v>
      </c>
      <c r="J465" s="41">
        <v>65</v>
      </c>
      <c r="K465" s="38">
        <v>1</v>
      </c>
      <c r="L465" s="41">
        <v>40</v>
      </c>
      <c r="M465" s="41">
        <v>41</v>
      </c>
      <c r="N465" s="41">
        <v>3</v>
      </c>
      <c r="O465" s="41">
        <v>150</v>
      </c>
      <c r="P465" s="47">
        <v>3.34693333333333</v>
      </c>
      <c r="Q465" s="48">
        <v>0.0808625336927224</v>
      </c>
      <c r="U465"/>
    </row>
    <row r="466" customHeight="1" spans="1:21">
      <c r="A466" s="73"/>
      <c r="B466" s="73"/>
      <c r="C466" s="40" t="s">
        <v>75</v>
      </c>
      <c r="D466" s="41">
        <v>502.54</v>
      </c>
      <c r="E466" s="41">
        <v>38641</v>
      </c>
      <c r="F466" s="41">
        <v>2208</v>
      </c>
      <c r="G466" s="42">
        <v>0.0571413783287182</v>
      </c>
      <c r="H466" s="43">
        <v>0.227599637681159</v>
      </c>
      <c r="I466" s="43">
        <v>13.0053570042183</v>
      </c>
      <c r="J466" s="41">
        <v>66</v>
      </c>
      <c r="K466" s="38">
        <v>7</v>
      </c>
      <c r="L466" s="41">
        <v>44</v>
      </c>
      <c r="M466" s="41">
        <v>13</v>
      </c>
      <c r="N466" s="41">
        <v>3</v>
      </c>
      <c r="O466" s="41">
        <v>133</v>
      </c>
      <c r="P466" s="47">
        <v>3.7784962406015</v>
      </c>
      <c r="Q466" s="48">
        <v>0.0602355072463768</v>
      </c>
      <c r="U466"/>
    </row>
    <row r="467" customHeight="1" spans="1:21">
      <c r="A467" s="73"/>
      <c r="B467" s="73"/>
      <c r="C467" s="40" t="s">
        <v>70</v>
      </c>
      <c r="D467" s="41">
        <v>503.91</v>
      </c>
      <c r="E467" s="41">
        <v>51440</v>
      </c>
      <c r="F467" s="41">
        <v>3472</v>
      </c>
      <c r="G467" s="42">
        <v>0.0674961119751166</v>
      </c>
      <c r="H467" s="43">
        <v>0.145135368663594</v>
      </c>
      <c r="I467" s="43">
        <v>9.79607309486781</v>
      </c>
      <c r="J467" s="41">
        <v>61</v>
      </c>
      <c r="K467" s="38">
        <v>2</v>
      </c>
      <c r="L467" s="41">
        <v>26</v>
      </c>
      <c r="M467" s="41">
        <v>14</v>
      </c>
      <c r="N467" s="41">
        <v>0</v>
      </c>
      <c r="O467" s="41">
        <v>103</v>
      </c>
      <c r="P467" s="47">
        <v>4.89233009708738</v>
      </c>
      <c r="Q467" s="48">
        <v>0.0296658986175115</v>
      </c>
      <c r="U467"/>
    </row>
    <row r="468" customHeight="1" spans="1:21">
      <c r="A468" s="73"/>
      <c r="B468" s="73"/>
      <c r="C468" s="40" t="s">
        <v>76</v>
      </c>
      <c r="D468" s="41">
        <v>198.07</v>
      </c>
      <c r="E468" s="41">
        <v>10510</v>
      </c>
      <c r="F468" s="41">
        <v>382</v>
      </c>
      <c r="G468" s="42">
        <v>0.0363463368220742</v>
      </c>
      <c r="H468" s="43">
        <v>0.518507853403141</v>
      </c>
      <c r="I468" s="43">
        <v>18.8458610846813</v>
      </c>
      <c r="J468" s="41">
        <v>26</v>
      </c>
      <c r="K468" s="38">
        <v>0</v>
      </c>
      <c r="L468" s="41">
        <v>27</v>
      </c>
      <c r="M468" s="41">
        <v>1</v>
      </c>
      <c r="N468" s="41">
        <v>0</v>
      </c>
      <c r="O468" s="41">
        <v>54</v>
      </c>
      <c r="P468" s="47">
        <v>3.66796296296296</v>
      </c>
      <c r="Q468" s="48">
        <v>0.141361256544503</v>
      </c>
      <c r="U468"/>
    </row>
    <row r="469" customHeight="1" spans="1:21">
      <c r="A469" s="73"/>
      <c r="B469" s="73"/>
      <c r="C469" s="40" t="s">
        <v>77</v>
      </c>
      <c r="D469" s="41">
        <v>185.46</v>
      </c>
      <c r="E469" s="41">
        <v>6732</v>
      </c>
      <c r="F469" s="41">
        <v>418</v>
      </c>
      <c r="G469" s="42">
        <v>0.0620915032679739</v>
      </c>
      <c r="H469" s="43">
        <v>0.443684210526316</v>
      </c>
      <c r="I469" s="43">
        <v>27.5490196078431</v>
      </c>
      <c r="J469" s="41">
        <v>60</v>
      </c>
      <c r="K469" s="38">
        <v>0</v>
      </c>
      <c r="L469" s="41">
        <v>20</v>
      </c>
      <c r="M469" s="41">
        <v>11</v>
      </c>
      <c r="N469" s="41">
        <v>3</v>
      </c>
      <c r="O469" s="41">
        <v>94</v>
      </c>
      <c r="P469" s="47">
        <v>1.97297872340426</v>
      </c>
      <c r="Q469" s="48">
        <v>0.22488038277512</v>
      </c>
      <c r="U469"/>
    </row>
    <row r="470" customHeight="1" spans="1:21">
      <c r="A470" s="73"/>
      <c r="B470" s="73"/>
      <c r="C470" s="40" t="s">
        <v>78</v>
      </c>
      <c r="D470" s="41">
        <v>302.42</v>
      </c>
      <c r="E470" s="41">
        <v>53227</v>
      </c>
      <c r="F470" s="41">
        <v>3521</v>
      </c>
      <c r="G470" s="42">
        <v>0.0661506378341819</v>
      </c>
      <c r="H470" s="43">
        <v>0.0858903720533939</v>
      </c>
      <c r="I470" s="43">
        <v>5.6817028951472</v>
      </c>
      <c r="J470" s="41">
        <v>142</v>
      </c>
      <c r="K470" s="38">
        <v>1</v>
      </c>
      <c r="L470" s="41">
        <v>136</v>
      </c>
      <c r="M470" s="41">
        <v>63</v>
      </c>
      <c r="N470" s="41">
        <v>4</v>
      </c>
      <c r="O470" s="41">
        <v>346</v>
      </c>
      <c r="P470" s="47">
        <v>0.874046242774567</v>
      </c>
      <c r="Q470" s="48">
        <v>0.0982675376313547</v>
      </c>
      <c r="U470"/>
    </row>
    <row r="471" customHeight="1" spans="1:21">
      <c r="A471" s="73"/>
      <c r="B471" s="73"/>
      <c r="C471" s="40" t="s">
        <v>79</v>
      </c>
      <c r="D471" s="41">
        <v>80.14</v>
      </c>
      <c r="E471" s="41">
        <v>4690</v>
      </c>
      <c r="F471" s="41">
        <v>135</v>
      </c>
      <c r="G471" s="42">
        <v>0.0287846481876333</v>
      </c>
      <c r="H471" s="43">
        <v>0.59362962962963</v>
      </c>
      <c r="I471" s="43">
        <v>17.0874200426439</v>
      </c>
      <c r="J471" s="41">
        <v>15</v>
      </c>
      <c r="K471" s="38">
        <v>2</v>
      </c>
      <c r="L471" s="41">
        <v>19</v>
      </c>
      <c r="M471" s="41">
        <v>2</v>
      </c>
      <c r="N471" s="41">
        <v>1</v>
      </c>
      <c r="O471" s="41">
        <v>39</v>
      </c>
      <c r="P471" s="47">
        <v>2.0548717948718</v>
      </c>
      <c r="Q471" s="48">
        <v>0.288888888888889</v>
      </c>
      <c r="U471"/>
    </row>
    <row r="472" customHeight="1" spans="1:21">
      <c r="A472" s="73"/>
      <c r="B472" s="73"/>
      <c r="C472" s="40" t="s">
        <v>80</v>
      </c>
      <c r="D472" s="41">
        <v>202.99</v>
      </c>
      <c r="E472" s="41">
        <v>15362</v>
      </c>
      <c r="F472" s="41">
        <v>752</v>
      </c>
      <c r="G472" s="42">
        <v>0.048951959380289</v>
      </c>
      <c r="H472" s="43">
        <v>0.269933510638298</v>
      </c>
      <c r="I472" s="43">
        <v>13.2137742481448</v>
      </c>
      <c r="J472" s="41">
        <v>38</v>
      </c>
      <c r="K472" s="38">
        <v>1</v>
      </c>
      <c r="L472" s="41">
        <v>31</v>
      </c>
      <c r="M472" s="41">
        <v>12</v>
      </c>
      <c r="N472" s="41">
        <v>0</v>
      </c>
      <c r="O472" s="41">
        <v>82</v>
      </c>
      <c r="P472" s="47">
        <v>2.47548780487805</v>
      </c>
      <c r="Q472" s="48">
        <v>0.109042553191489</v>
      </c>
      <c r="U472"/>
    </row>
    <row r="473" customHeight="1" spans="1:21">
      <c r="A473" s="73"/>
      <c r="B473" s="73"/>
      <c r="C473" s="40" t="s">
        <v>81</v>
      </c>
      <c r="D473" s="41">
        <v>202.46</v>
      </c>
      <c r="E473" s="41">
        <v>11029</v>
      </c>
      <c r="F473" s="41">
        <v>432</v>
      </c>
      <c r="G473" s="42">
        <v>0.0391694623265935</v>
      </c>
      <c r="H473" s="43">
        <v>0.468657407407407</v>
      </c>
      <c r="I473" s="43">
        <v>18.3570586635234</v>
      </c>
      <c r="J473" s="41">
        <v>47</v>
      </c>
      <c r="K473" s="38">
        <v>0</v>
      </c>
      <c r="L473" s="41">
        <v>26</v>
      </c>
      <c r="M473" s="41">
        <v>3</v>
      </c>
      <c r="N473" s="41">
        <v>1</v>
      </c>
      <c r="O473" s="41">
        <v>77</v>
      </c>
      <c r="P473" s="47">
        <v>2.62935064935065</v>
      </c>
      <c r="Q473" s="48">
        <v>0.178240740740741</v>
      </c>
      <c r="U473"/>
    </row>
    <row r="474" customHeight="1" spans="1:21">
      <c r="A474" s="73"/>
      <c r="B474" s="73"/>
      <c r="C474" s="40" t="s">
        <v>82</v>
      </c>
      <c r="D474" s="41">
        <v>56.68</v>
      </c>
      <c r="E474" s="41">
        <v>5390</v>
      </c>
      <c r="F474" s="41">
        <v>295</v>
      </c>
      <c r="G474" s="42">
        <v>0.0547309833024119</v>
      </c>
      <c r="H474" s="43">
        <v>0.192135593220339</v>
      </c>
      <c r="I474" s="43">
        <v>10.5157699443414</v>
      </c>
      <c r="J474" s="41">
        <v>13</v>
      </c>
      <c r="K474" s="38">
        <v>0</v>
      </c>
      <c r="L474" s="41">
        <v>14</v>
      </c>
      <c r="M474" s="41">
        <v>11</v>
      </c>
      <c r="N474" s="41">
        <v>0</v>
      </c>
      <c r="O474" s="41">
        <v>38</v>
      </c>
      <c r="P474" s="47">
        <v>1.49157894736842</v>
      </c>
      <c r="Q474" s="48">
        <v>0.128813559322034</v>
      </c>
      <c r="U474"/>
    </row>
    <row r="475" customHeight="1" spans="1:21">
      <c r="A475" s="73"/>
      <c r="B475" s="73"/>
      <c r="C475" s="40" t="s">
        <v>83</v>
      </c>
      <c r="D475" s="41">
        <v>422.55</v>
      </c>
      <c r="E475" s="41">
        <v>28926</v>
      </c>
      <c r="F475" s="41">
        <v>714</v>
      </c>
      <c r="G475" s="42">
        <v>0.024683675585978</v>
      </c>
      <c r="H475" s="43">
        <v>0.591806722689076</v>
      </c>
      <c r="I475" s="43">
        <v>14.607965152458</v>
      </c>
      <c r="J475" s="41">
        <v>88</v>
      </c>
      <c r="K475" s="38">
        <v>2</v>
      </c>
      <c r="L475" s="41">
        <v>85</v>
      </c>
      <c r="M475" s="41">
        <v>7</v>
      </c>
      <c r="N475" s="41">
        <v>3</v>
      </c>
      <c r="O475" s="41">
        <v>185</v>
      </c>
      <c r="P475" s="47">
        <v>2.28405405405405</v>
      </c>
      <c r="Q475" s="48">
        <v>0.259103641456583</v>
      </c>
      <c r="U475"/>
    </row>
    <row r="476" customHeight="1" spans="1:21">
      <c r="A476" s="73"/>
      <c r="B476" s="73"/>
      <c r="C476" s="40" t="s">
        <v>119</v>
      </c>
      <c r="D476" s="41">
        <v>0</v>
      </c>
      <c r="E476" s="41">
        <v>0</v>
      </c>
      <c r="F476" s="41">
        <v>0</v>
      </c>
      <c r="G476" s="42" t="e">
        <v>#DIV/0!</v>
      </c>
      <c r="H476" s="43" t="e">
        <v>#DIV/0!</v>
      </c>
      <c r="I476" s="43" t="e">
        <v>#DIV/0!</v>
      </c>
      <c r="J476" s="41">
        <v>0</v>
      </c>
      <c r="K476" s="38">
        <v>0</v>
      </c>
      <c r="L476" s="41">
        <v>0</v>
      </c>
      <c r="M476" s="41">
        <v>0</v>
      </c>
      <c r="N476" s="41">
        <v>0</v>
      </c>
      <c r="O476" s="41">
        <v>0</v>
      </c>
      <c r="P476" s="47" t="e">
        <v>#DIV/0!</v>
      </c>
      <c r="Q476" s="48" t="e">
        <v>#DIV/0!</v>
      </c>
      <c r="U476"/>
    </row>
    <row r="477" customHeight="1" spans="1:21">
      <c r="A477" s="73"/>
      <c r="B477" s="73"/>
      <c r="C477" s="40" t="s">
        <v>85</v>
      </c>
      <c r="D477" s="41">
        <v>51.45</v>
      </c>
      <c r="E477" s="41">
        <v>3736</v>
      </c>
      <c r="F477" s="41">
        <v>69</v>
      </c>
      <c r="G477" s="42">
        <v>0.0184689507494647</v>
      </c>
      <c r="H477" s="43">
        <v>0.745652173913044</v>
      </c>
      <c r="I477" s="43">
        <v>13.7714132762313</v>
      </c>
      <c r="J477" s="41">
        <v>7</v>
      </c>
      <c r="K477" s="38">
        <v>0</v>
      </c>
      <c r="L477" s="41">
        <v>4</v>
      </c>
      <c r="M477" s="41">
        <v>0</v>
      </c>
      <c r="N477" s="41">
        <v>0</v>
      </c>
      <c r="O477" s="41">
        <v>11</v>
      </c>
      <c r="P477" s="47">
        <v>4.67727272727273</v>
      </c>
      <c r="Q477" s="48">
        <v>0.159420289855072</v>
      </c>
      <c r="U477"/>
    </row>
    <row r="478" customHeight="1" spans="1:21">
      <c r="A478" s="73"/>
      <c r="B478" s="73"/>
      <c r="C478" s="40" t="s">
        <v>86</v>
      </c>
      <c r="D478" s="41">
        <v>806.01</v>
      </c>
      <c r="E478" s="41">
        <v>47987</v>
      </c>
      <c r="F478" s="41">
        <v>2016</v>
      </c>
      <c r="G478" s="42">
        <v>0.0420113780815638</v>
      </c>
      <c r="H478" s="43">
        <v>0.399806547619048</v>
      </c>
      <c r="I478" s="43">
        <v>16.7964240315085</v>
      </c>
      <c r="J478" s="41">
        <v>116</v>
      </c>
      <c r="K478" s="38">
        <v>1</v>
      </c>
      <c r="L478" s="41">
        <v>33</v>
      </c>
      <c r="M478" s="41">
        <v>38</v>
      </c>
      <c r="N478" s="41">
        <v>9</v>
      </c>
      <c r="O478" s="41">
        <v>197</v>
      </c>
      <c r="P478" s="47">
        <v>4.09142131979695</v>
      </c>
      <c r="Q478" s="48">
        <v>0.097718253968254</v>
      </c>
      <c r="U478"/>
    </row>
    <row r="479" customHeight="1" spans="1:21">
      <c r="A479" s="73"/>
      <c r="B479" s="73"/>
      <c r="C479" s="40" t="s">
        <v>87</v>
      </c>
      <c r="D479" s="41">
        <v>208.2</v>
      </c>
      <c r="E479" s="41">
        <v>18911</v>
      </c>
      <c r="F479" s="41">
        <v>1093</v>
      </c>
      <c r="G479" s="42">
        <v>0.0577970493363651</v>
      </c>
      <c r="H479" s="43">
        <v>0.190484903934126</v>
      </c>
      <c r="I479" s="43">
        <v>11.0094653905135</v>
      </c>
      <c r="J479" s="41">
        <v>63</v>
      </c>
      <c r="K479" s="38">
        <v>0</v>
      </c>
      <c r="L479" s="41">
        <v>41</v>
      </c>
      <c r="M479" s="41">
        <v>13</v>
      </c>
      <c r="N479" s="41">
        <v>0</v>
      </c>
      <c r="O479" s="41">
        <v>117</v>
      </c>
      <c r="P479" s="47">
        <v>1.77948717948718</v>
      </c>
      <c r="Q479" s="48">
        <v>0.10704483074108</v>
      </c>
      <c r="U479"/>
    </row>
    <row r="480" customHeight="1" spans="1:21">
      <c r="A480" s="73"/>
      <c r="B480" s="73"/>
      <c r="C480" s="40" t="s">
        <v>123</v>
      </c>
      <c r="D480" s="41">
        <v>0</v>
      </c>
      <c r="E480" s="41">
        <v>0</v>
      </c>
      <c r="F480" s="41">
        <v>0</v>
      </c>
      <c r="G480" s="42" t="e">
        <v>#DIV/0!</v>
      </c>
      <c r="H480" s="43" t="e">
        <v>#DIV/0!</v>
      </c>
      <c r="I480" s="43" t="e">
        <v>#DIV/0!</v>
      </c>
      <c r="J480" s="41">
        <v>0</v>
      </c>
      <c r="K480" s="38">
        <v>0</v>
      </c>
      <c r="L480" s="41">
        <v>0</v>
      </c>
      <c r="M480" s="41">
        <v>0</v>
      </c>
      <c r="N480" s="41">
        <v>0</v>
      </c>
      <c r="O480" s="41">
        <v>0</v>
      </c>
      <c r="P480" s="47" t="e">
        <v>#DIV/0!</v>
      </c>
      <c r="Q480" s="48" t="e">
        <v>#DIV/0!</v>
      </c>
      <c r="U480"/>
    </row>
    <row r="481" customHeight="1" spans="1:21">
      <c r="A481" s="73"/>
      <c r="B481" s="73"/>
      <c r="C481" s="40" t="s">
        <v>89</v>
      </c>
      <c r="D481" s="41">
        <v>201.54</v>
      </c>
      <c r="E481" s="41">
        <v>19211</v>
      </c>
      <c r="F481" s="41">
        <v>774</v>
      </c>
      <c r="G481" s="42">
        <v>0.0402894175212118</v>
      </c>
      <c r="H481" s="43">
        <v>0.260387596899225</v>
      </c>
      <c r="I481" s="43">
        <v>10.4908646088179</v>
      </c>
      <c r="J481" s="41">
        <v>36</v>
      </c>
      <c r="K481" s="38">
        <v>0</v>
      </c>
      <c r="L481" s="41">
        <v>52</v>
      </c>
      <c r="M481" s="41">
        <v>1</v>
      </c>
      <c r="N481" s="41">
        <v>0</v>
      </c>
      <c r="O481" s="41">
        <v>89</v>
      </c>
      <c r="P481" s="47">
        <v>2.26449438202247</v>
      </c>
      <c r="Q481" s="48">
        <v>0.114987080103359</v>
      </c>
      <c r="U481"/>
    </row>
    <row r="482" customHeight="1" spans="1:21">
      <c r="A482" s="73"/>
      <c r="B482" s="73"/>
      <c r="C482" s="40" t="s">
        <v>90</v>
      </c>
      <c r="D482" s="41">
        <v>200.72</v>
      </c>
      <c r="E482" s="41">
        <v>19429</v>
      </c>
      <c r="F482" s="41">
        <v>921</v>
      </c>
      <c r="G482" s="42">
        <v>0.0474033661022183</v>
      </c>
      <c r="H482" s="43">
        <v>0.217937024972856</v>
      </c>
      <c r="I482" s="43">
        <v>10.3309485820166</v>
      </c>
      <c r="J482" s="41">
        <v>94</v>
      </c>
      <c r="K482" s="38">
        <v>0</v>
      </c>
      <c r="L482" s="41">
        <v>92</v>
      </c>
      <c r="M482" s="41">
        <v>23</v>
      </c>
      <c r="N482" s="41">
        <v>7</v>
      </c>
      <c r="O482" s="41">
        <v>216</v>
      </c>
      <c r="P482" s="47">
        <v>0.929259259259259</v>
      </c>
      <c r="Q482" s="48">
        <v>0.234527687296417</v>
      </c>
      <c r="U482"/>
    </row>
    <row r="483" customHeight="1" spans="1:21">
      <c r="A483" s="73"/>
      <c r="B483" s="73"/>
      <c r="C483" s="40" t="s">
        <v>91</v>
      </c>
      <c r="D483" s="41">
        <v>1005.04</v>
      </c>
      <c r="E483" s="41">
        <v>91511</v>
      </c>
      <c r="F483" s="41">
        <v>5639</v>
      </c>
      <c r="G483" s="42">
        <v>0.0616210073105965</v>
      </c>
      <c r="H483" s="43">
        <v>0.178230182656499</v>
      </c>
      <c r="I483" s="43">
        <v>10.9827233884451</v>
      </c>
      <c r="J483" s="41">
        <v>125</v>
      </c>
      <c r="K483" s="38">
        <v>8</v>
      </c>
      <c r="L483" s="41">
        <v>31</v>
      </c>
      <c r="M483" s="41">
        <v>27</v>
      </c>
      <c r="N483" s="41">
        <v>6</v>
      </c>
      <c r="O483" s="41">
        <v>197</v>
      </c>
      <c r="P483" s="47">
        <v>5.10172588832487</v>
      </c>
      <c r="Q483" s="48">
        <v>0.034935272211385</v>
      </c>
      <c r="U483"/>
    </row>
    <row r="484" customHeight="1" spans="1:21">
      <c r="A484" s="73"/>
      <c r="B484" s="73"/>
      <c r="C484" s="40" t="s">
        <v>92</v>
      </c>
      <c r="D484" s="41">
        <v>139.43</v>
      </c>
      <c r="E484" s="41">
        <v>6469</v>
      </c>
      <c r="F484" s="41">
        <v>283</v>
      </c>
      <c r="G484" s="42">
        <v>0.0437471015612923</v>
      </c>
      <c r="H484" s="43">
        <v>0.492685512367491</v>
      </c>
      <c r="I484" s="43">
        <v>21.553563147318</v>
      </c>
      <c r="J484" s="41">
        <v>20</v>
      </c>
      <c r="K484" s="38">
        <v>0</v>
      </c>
      <c r="L484" s="41">
        <v>11</v>
      </c>
      <c r="M484" s="41">
        <v>17</v>
      </c>
      <c r="N484" s="41">
        <v>2</v>
      </c>
      <c r="O484" s="41">
        <v>50</v>
      </c>
      <c r="P484" s="47">
        <v>2.7886</v>
      </c>
      <c r="Q484" s="48">
        <v>0.176678445229682</v>
      </c>
      <c r="U484"/>
    </row>
    <row r="485" customHeight="1" spans="1:21">
      <c r="A485" s="73"/>
      <c r="B485" s="40" t="s">
        <v>98</v>
      </c>
      <c r="C485" s="73"/>
      <c r="D485" s="41">
        <v>6156.04</v>
      </c>
      <c r="E485" s="41">
        <v>506946</v>
      </c>
      <c r="F485" s="41">
        <v>26613</v>
      </c>
      <c r="G485" s="42">
        <v>0.0524967156265164</v>
      </c>
      <c r="H485" s="43">
        <v>0.231317025513847</v>
      </c>
      <c r="I485" s="43">
        <v>12.1433841079721</v>
      </c>
      <c r="J485" s="41">
        <v>1195</v>
      </c>
      <c r="K485" s="38">
        <v>25</v>
      </c>
      <c r="L485" s="41">
        <v>758</v>
      </c>
      <c r="M485" s="41">
        <v>305</v>
      </c>
      <c r="N485" s="41">
        <v>43</v>
      </c>
      <c r="O485" s="41">
        <v>2326</v>
      </c>
      <c r="P485" s="47">
        <v>2.64662080825451</v>
      </c>
      <c r="Q485" s="48">
        <v>0.0874008942997783</v>
      </c>
      <c r="U485"/>
    </row>
    <row r="486" customHeight="1" spans="1:21">
      <c r="A486" s="40" t="s">
        <v>124</v>
      </c>
      <c r="B486" s="73"/>
      <c r="C486" s="73"/>
      <c r="D486" s="41">
        <v>12571.27</v>
      </c>
      <c r="E486" s="41">
        <v>763550</v>
      </c>
      <c r="F486" s="41">
        <v>38727</v>
      </c>
      <c r="G486" s="42">
        <v>0.0507196647239866</v>
      </c>
      <c r="H486" s="43">
        <v>0.324612544219795</v>
      </c>
      <c r="I486" s="43">
        <v>16.4642394080283</v>
      </c>
      <c r="J486" s="41">
        <v>3575</v>
      </c>
      <c r="K486" s="38">
        <v>45</v>
      </c>
      <c r="L486" s="41">
        <v>1691</v>
      </c>
      <c r="M486" s="41">
        <v>678</v>
      </c>
      <c r="N486" s="41">
        <v>92</v>
      </c>
      <c r="O486" s="41">
        <v>6081</v>
      </c>
      <c r="P486" s="47">
        <v>2.06730307515211</v>
      </c>
      <c r="Q486" s="48">
        <v>0.157022232550933</v>
      </c>
      <c r="U486"/>
    </row>
    <row r="487" customHeight="1" spans="1:21">
      <c r="A487" s="40" t="s">
        <v>49</v>
      </c>
      <c r="B487" s="40" t="s">
        <v>69</v>
      </c>
      <c r="C487" s="40" t="s">
        <v>73</v>
      </c>
      <c r="D487" s="41">
        <v>238.64</v>
      </c>
      <c r="E487" s="41">
        <v>3411</v>
      </c>
      <c r="F487" s="41">
        <v>196</v>
      </c>
      <c r="G487" s="42">
        <v>0.0574611550864849</v>
      </c>
      <c r="H487" s="43">
        <v>1.21755102040816</v>
      </c>
      <c r="I487" s="43">
        <v>69.9618880093814</v>
      </c>
      <c r="J487" s="41">
        <v>56</v>
      </c>
      <c r="K487" s="38">
        <v>0</v>
      </c>
      <c r="L487" s="41">
        <v>14</v>
      </c>
      <c r="M487" s="41">
        <v>12</v>
      </c>
      <c r="N487" s="41">
        <v>0</v>
      </c>
      <c r="O487" s="41">
        <v>82</v>
      </c>
      <c r="P487" s="47">
        <v>2.91024390243902</v>
      </c>
      <c r="Q487" s="48">
        <v>0.418367346938776</v>
      </c>
      <c r="U487"/>
    </row>
    <row r="488" customHeight="1" spans="1:21">
      <c r="A488" s="73"/>
      <c r="B488" s="73"/>
      <c r="C488" s="40" t="s">
        <v>108</v>
      </c>
      <c r="D488" s="41">
        <v>803.88</v>
      </c>
      <c r="E488" s="41">
        <v>36874</v>
      </c>
      <c r="F488" s="41">
        <v>1770</v>
      </c>
      <c r="G488" s="42">
        <v>0.0480013017302164</v>
      </c>
      <c r="H488" s="43">
        <v>0.454169491525424</v>
      </c>
      <c r="I488" s="43">
        <v>21.8007267993708</v>
      </c>
      <c r="J488" s="41">
        <v>420</v>
      </c>
      <c r="K488" s="38">
        <v>2</v>
      </c>
      <c r="L488" s="41">
        <v>164</v>
      </c>
      <c r="M488" s="41">
        <v>99</v>
      </c>
      <c r="N488" s="41">
        <v>3</v>
      </c>
      <c r="O488" s="41">
        <v>688</v>
      </c>
      <c r="P488" s="47">
        <v>1.16843023255814</v>
      </c>
      <c r="Q488" s="48">
        <v>0.388700564971751</v>
      </c>
      <c r="U488"/>
    </row>
    <row r="489" customHeight="1" spans="1:21">
      <c r="A489" s="73"/>
      <c r="B489" s="73"/>
      <c r="C489" s="40" t="s">
        <v>70</v>
      </c>
      <c r="D489" s="41">
        <v>504.26</v>
      </c>
      <c r="E489" s="41">
        <v>32965</v>
      </c>
      <c r="F489" s="41">
        <v>2624</v>
      </c>
      <c r="G489" s="42">
        <v>0.0795995753071439</v>
      </c>
      <c r="H489" s="43">
        <v>0.192172256097561</v>
      </c>
      <c r="I489" s="43">
        <v>15.2968299711816</v>
      </c>
      <c r="J489" s="41">
        <v>344</v>
      </c>
      <c r="K489" s="38">
        <v>3</v>
      </c>
      <c r="L489" s="41">
        <v>144</v>
      </c>
      <c r="M489" s="41">
        <v>77</v>
      </c>
      <c r="N489" s="41">
        <v>4</v>
      </c>
      <c r="O489" s="41">
        <v>572</v>
      </c>
      <c r="P489" s="47">
        <v>0.881573426573427</v>
      </c>
      <c r="Q489" s="48">
        <v>0.217987804878049</v>
      </c>
      <c r="U489"/>
    </row>
    <row r="490" customHeight="1" spans="1:21">
      <c r="A490" s="73"/>
      <c r="B490" s="73"/>
      <c r="C490" s="40" t="s">
        <v>79</v>
      </c>
      <c r="D490" s="41">
        <v>489.85</v>
      </c>
      <c r="E490" s="41">
        <v>9992</v>
      </c>
      <c r="F490" s="41">
        <v>340</v>
      </c>
      <c r="G490" s="42">
        <v>0.0340272217774219</v>
      </c>
      <c r="H490" s="43">
        <v>1.44073529411765</v>
      </c>
      <c r="I490" s="43">
        <v>49.0242193755004</v>
      </c>
      <c r="J490" s="41">
        <v>116</v>
      </c>
      <c r="K490" s="38">
        <v>0</v>
      </c>
      <c r="L490" s="41">
        <v>62</v>
      </c>
      <c r="M490" s="41">
        <v>6</v>
      </c>
      <c r="N490" s="41">
        <v>1</v>
      </c>
      <c r="O490" s="41">
        <v>185</v>
      </c>
      <c r="P490" s="47">
        <v>2.64783783783784</v>
      </c>
      <c r="Q490" s="48">
        <v>0.544117647058824</v>
      </c>
      <c r="U490"/>
    </row>
    <row r="491" customHeight="1" spans="1:21">
      <c r="A491" s="73"/>
      <c r="B491" s="73"/>
      <c r="C491" s="40" t="s">
        <v>80</v>
      </c>
      <c r="D491" s="41">
        <v>200.14</v>
      </c>
      <c r="E491" s="41">
        <v>5528</v>
      </c>
      <c r="F491" s="41">
        <v>313</v>
      </c>
      <c r="G491" s="42">
        <v>0.0566208393632417</v>
      </c>
      <c r="H491" s="43">
        <v>0.639424920127796</v>
      </c>
      <c r="I491" s="43">
        <v>36.2047756874095</v>
      </c>
      <c r="J491" s="41">
        <v>43</v>
      </c>
      <c r="K491" s="38">
        <v>0</v>
      </c>
      <c r="L491" s="41">
        <v>48</v>
      </c>
      <c r="M491" s="41">
        <v>17</v>
      </c>
      <c r="N491" s="41">
        <v>2</v>
      </c>
      <c r="O491" s="41">
        <v>110</v>
      </c>
      <c r="P491" s="47">
        <v>1.81945454545455</v>
      </c>
      <c r="Q491" s="48">
        <v>0.351437699680511</v>
      </c>
      <c r="U491"/>
    </row>
    <row r="492" customHeight="1" spans="1:21">
      <c r="A492" s="73"/>
      <c r="B492" s="73"/>
      <c r="C492" s="40" t="s">
        <v>103</v>
      </c>
      <c r="D492" s="41">
        <v>287.76</v>
      </c>
      <c r="E492" s="41">
        <v>7110</v>
      </c>
      <c r="F492" s="41">
        <v>339</v>
      </c>
      <c r="G492" s="42">
        <v>0.0476793248945148</v>
      </c>
      <c r="H492" s="43">
        <v>0.848849557522124</v>
      </c>
      <c r="I492" s="43">
        <v>40.4725738396624</v>
      </c>
      <c r="J492" s="41">
        <v>77</v>
      </c>
      <c r="K492" s="38">
        <v>0</v>
      </c>
      <c r="L492" s="41">
        <v>38</v>
      </c>
      <c r="M492" s="41">
        <v>23</v>
      </c>
      <c r="N492" s="41">
        <v>5</v>
      </c>
      <c r="O492" s="41">
        <v>143</v>
      </c>
      <c r="P492" s="47">
        <v>2.01230769230769</v>
      </c>
      <c r="Q492" s="48">
        <v>0.421828908554572</v>
      </c>
      <c r="U492"/>
    </row>
    <row r="493" customHeight="1" spans="1:21">
      <c r="A493" s="73"/>
      <c r="B493" s="73"/>
      <c r="C493" s="40" t="s">
        <v>83</v>
      </c>
      <c r="D493" s="41">
        <v>1457.9</v>
      </c>
      <c r="E493" s="41">
        <v>63741</v>
      </c>
      <c r="F493" s="41">
        <v>1934</v>
      </c>
      <c r="G493" s="42">
        <v>0.0303415384132662</v>
      </c>
      <c r="H493" s="43">
        <v>0.75382626680455</v>
      </c>
      <c r="I493" s="43">
        <v>22.8722486311793</v>
      </c>
      <c r="J493" s="41">
        <v>474</v>
      </c>
      <c r="K493" s="38">
        <v>0</v>
      </c>
      <c r="L493" s="41">
        <v>310</v>
      </c>
      <c r="M493" s="41">
        <v>18</v>
      </c>
      <c r="N493" s="41">
        <v>7</v>
      </c>
      <c r="O493" s="41">
        <v>809</v>
      </c>
      <c r="P493" s="47">
        <v>1.80210135970334</v>
      </c>
      <c r="Q493" s="48">
        <v>0.418304033092037</v>
      </c>
      <c r="U493"/>
    </row>
    <row r="494" customHeight="1" spans="1:21">
      <c r="A494" s="73"/>
      <c r="B494" s="73"/>
      <c r="C494" s="40" t="s">
        <v>85</v>
      </c>
      <c r="D494" s="41">
        <v>478.3</v>
      </c>
      <c r="E494" s="41">
        <v>9167</v>
      </c>
      <c r="F494" s="41">
        <v>340</v>
      </c>
      <c r="G494" s="42">
        <v>0.0370895603796226</v>
      </c>
      <c r="H494" s="43">
        <v>1.40676470588235</v>
      </c>
      <c r="I494" s="43">
        <v>52.1762844987455</v>
      </c>
      <c r="J494" s="41">
        <v>94</v>
      </c>
      <c r="K494" s="38">
        <v>1</v>
      </c>
      <c r="L494" s="41">
        <v>48</v>
      </c>
      <c r="M494" s="41">
        <v>4</v>
      </c>
      <c r="N494" s="41">
        <v>0</v>
      </c>
      <c r="O494" s="41">
        <v>147</v>
      </c>
      <c r="P494" s="47">
        <v>3.25374149659864</v>
      </c>
      <c r="Q494" s="48">
        <v>0.432352941176471</v>
      </c>
      <c r="U494"/>
    </row>
    <row r="495" customHeight="1" spans="1:21">
      <c r="A495" s="73"/>
      <c r="B495" s="73"/>
      <c r="C495" s="40" t="s">
        <v>100</v>
      </c>
      <c r="D495" s="41">
        <v>489.47</v>
      </c>
      <c r="E495" s="41">
        <v>9042</v>
      </c>
      <c r="F495" s="41">
        <v>410</v>
      </c>
      <c r="G495" s="42">
        <v>0.0453439504534395</v>
      </c>
      <c r="H495" s="43">
        <v>1.19382926829268</v>
      </c>
      <c r="I495" s="43">
        <v>54.1329351913294</v>
      </c>
      <c r="J495" s="41">
        <v>83</v>
      </c>
      <c r="K495" s="38">
        <v>1</v>
      </c>
      <c r="L495" s="41">
        <v>61</v>
      </c>
      <c r="M495" s="41">
        <v>18</v>
      </c>
      <c r="N495" s="41">
        <v>1</v>
      </c>
      <c r="O495" s="41">
        <v>164</v>
      </c>
      <c r="P495" s="47">
        <v>2.98457317073171</v>
      </c>
      <c r="Q495" s="48">
        <v>0.4</v>
      </c>
      <c r="U495"/>
    </row>
    <row r="496" customHeight="1" spans="1:21">
      <c r="A496" s="73"/>
      <c r="B496" s="73"/>
      <c r="C496" s="40" t="s">
        <v>86</v>
      </c>
      <c r="D496" s="41">
        <v>590.12</v>
      </c>
      <c r="E496" s="41">
        <v>15392</v>
      </c>
      <c r="F496" s="41">
        <v>664</v>
      </c>
      <c r="G496" s="42">
        <v>0.0431392931392931</v>
      </c>
      <c r="H496" s="43">
        <v>0.888734939759036</v>
      </c>
      <c r="I496" s="43">
        <v>38.3393970893971</v>
      </c>
      <c r="J496" s="41">
        <v>172</v>
      </c>
      <c r="K496" s="38">
        <v>1</v>
      </c>
      <c r="L496" s="41">
        <v>47</v>
      </c>
      <c r="M496" s="41">
        <v>57</v>
      </c>
      <c r="N496" s="41">
        <v>4</v>
      </c>
      <c r="O496" s="41">
        <v>281</v>
      </c>
      <c r="P496" s="47">
        <v>2.10007117437722</v>
      </c>
      <c r="Q496" s="48">
        <v>0.423192771084337</v>
      </c>
      <c r="U496"/>
    </row>
    <row r="497" customHeight="1" spans="1:21">
      <c r="A497" s="73"/>
      <c r="B497" s="73"/>
      <c r="C497" s="40" t="s">
        <v>109</v>
      </c>
      <c r="D497" s="41">
        <v>491.92</v>
      </c>
      <c r="E497" s="41">
        <v>21960</v>
      </c>
      <c r="F497" s="41">
        <v>890</v>
      </c>
      <c r="G497" s="42">
        <v>0.040528233151184</v>
      </c>
      <c r="H497" s="43">
        <v>0.552719101123596</v>
      </c>
      <c r="I497" s="43">
        <v>22.4007285974499</v>
      </c>
      <c r="J497" s="41">
        <v>230</v>
      </c>
      <c r="K497" s="38">
        <v>3</v>
      </c>
      <c r="L497" s="41">
        <v>48</v>
      </c>
      <c r="M497" s="41">
        <v>38</v>
      </c>
      <c r="N497" s="41">
        <v>3</v>
      </c>
      <c r="O497" s="41">
        <v>322</v>
      </c>
      <c r="P497" s="47">
        <v>1.52770186335404</v>
      </c>
      <c r="Q497" s="48">
        <v>0.361797752808989</v>
      </c>
      <c r="U497"/>
    </row>
    <row r="498" customHeight="1" spans="1:21">
      <c r="A498" s="73"/>
      <c r="B498" s="73"/>
      <c r="C498" s="40" t="s">
        <v>91</v>
      </c>
      <c r="D498" s="41">
        <v>498.8</v>
      </c>
      <c r="E498" s="41">
        <v>41767</v>
      </c>
      <c r="F498" s="41">
        <v>4198</v>
      </c>
      <c r="G498" s="42">
        <v>0.100509971987454</v>
      </c>
      <c r="H498" s="43">
        <v>0.118818484992854</v>
      </c>
      <c r="I498" s="43">
        <v>11.9424425982235</v>
      </c>
      <c r="J498" s="41">
        <v>449</v>
      </c>
      <c r="K498" s="38">
        <v>7</v>
      </c>
      <c r="L498" s="41">
        <v>33</v>
      </c>
      <c r="M498" s="41">
        <v>48</v>
      </c>
      <c r="N498" s="41">
        <v>0</v>
      </c>
      <c r="O498" s="41">
        <v>537</v>
      </c>
      <c r="P498" s="47">
        <v>0.928864059590317</v>
      </c>
      <c r="Q498" s="48">
        <v>0.127918056217246</v>
      </c>
      <c r="U498"/>
    </row>
    <row r="499" customHeight="1" spans="1:21">
      <c r="A499" s="73"/>
      <c r="B499" s="40" t="s">
        <v>71</v>
      </c>
      <c r="C499" s="73"/>
      <c r="D499" s="41">
        <v>6531.04</v>
      </c>
      <c r="E499" s="41">
        <v>256949</v>
      </c>
      <c r="F499" s="41">
        <v>14018</v>
      </c>
      <c r="G499" s="42">
        <v>0.0545555732849709</v>
      </c>
      <c r="H499" s="43">
        <v>0.465903837922671</v>
      </c>
      <c r="I499" s="43">
        <v>25.4176509735395</v>
      </c>
      <c r="J499" s="41">
        <v>2558</v>
      </c>
      <c r="K499" s="38">
        <v>18</v>
      </c>
      <c r="L499" s="41">
        <v>1017</v>
      </c>
      <c r="M499" s="41">
        <v>417</v>
      </c>
      <c r="N499" s="41">
        <v>30</v>
      </c>
      <c r="O499" s="41">
        <v>4040</v>
      </c>
      <c r="P499" s="47">
        <v>1.61659405940594</v>
      </c>
      <c r="Q499" s="48">
        <v>0.288200884576972</v>
      </c>
      <c r="U499"/>
    </row>
    <row r="500" customHeight="1" spans="1:21">
      <c r="A500" s="73"/>
      <c r="B500" s="40" t="s">
        <v>72</v>
      </c>
      <c r="C500" s="40" t="s">
        <v>73</v>
      </c>
      <c r="D500" s="41">
        <v>232.48</v>
      </c>
      <c r="E500" s="41">
        <v>13308</v>
      </c>
      <c r="F500" s="41">
        <v>782</v>
      </c>
      <c r="G500" s="42">
        <v>0.0587616471295461</v>
      </c>
      <c r="H500" s="43">
        <v>0.297289002557545</v>
      </c>
      <c r="I500" s="43">
        <v>17.4691914637812</v>
      </c>
      <c r="J500" s="41">
        <v>47</v>
      </c>
      <c r="K500" s="38">
        <v>0</v>
      </c>
      <c r="L500" s="41">
        <v>6</v>
      </c>
      <c r="M500" s="41">
        <v>3</v>
      </c>
      <c r="N500" s="41">
        <v>0</v>
      </c>
      <c r="O500" s="41">
        <v>56</v>
      </c>
      <c r="P500" s="47">
        <v>4.15142857142857</v>
      </c>
      <c r="Q500" s="48">
        <v>0.0716112531969309</v>
      </c>
      <c r="U500"/>
    </row>
    <row r="501" customHeight="1" spans="1:21">
      <c r="A501" s="73"/>
      <c r="B501" s="73"/>
      <c r="C501" s="40" t="s">
        <v>74</v>
      </c>
      <c r="D501" s="41">
        <v>203.05</v>
      </c>
      <c r="E501" s="41">
        <v>13474</v>
      </c>
      <c r="F501" s="41">
        <v>990</v>
      </c>
      <c r="G501" s="42">
        <v>0.0734748404334273</v>
      </c>
      <c r="H501" s="43">
        <v>0.20510101010101</v>
      </c>
      <c r="I501" s="43">
        <v>15.0697639899065</v>
      </c>
      <c r="J501" s="41">
        <v>55</v>
      </c>
      <c r="K501" s="38">
        <v>0</v>
      </c>
      <c r="L501" s="41">
        <v>11</v>
      </c>
      <c r="M501" s="41">
        <v>3</v>
      </c>
      <c r="N501" s="41">
        <v>1</v>
      </c>
      <c r="O501" s="41">
        <v>70</v>
      </c>
      <c r="P501" s="47">
        <v>2.90071428571429</v>
      </c>
      <c r="Q501" s="48">
        <v>0.0707070707070707</v>
      </c>
      <c r="U501"/>
    </row>
    <row r="502" customHeight="1" spans="1:21">
      <c r="A502" s="73"/>
      <c r="B502" s="73"/>
      <c r="C502" s="40" t="s">
        <v>108</v>
      </c>
      <c r="D502" s="41">
        <v>500.65</v>
      </c>
      <c r="E502" s="41">
        <v>50023</v>
      </c>
      <c r="F502" s="41">
        <v>2237</v>
      </c>
      <c r="G502" s="42">
        <v>0.0447194290626312</v>
      </c>
      <c r="H502" s="43">
        <v>0.223804202056325</v>
      </c>
      <c r="I502" s="43">
        <v>10.0083961377766</v>
      </c>
      <c r="J502" s="41">
        <v>68</v>
      </c>
      <c r="K502" s="38">
        <v>1</v>
      </c>
      <c r="L502" s="41">
        <v>46</v>
      </c>
      <c r="M502" s="41">
        <v>38</v>
      </c>
      <c r="N502" s="41">
        <v>3</v>
      </c>
      <c r="O502" s="41">
        <v>156</v>
      </c>
      <c r="P502" s="47">
        <v>3.20929487179487</v>
      </c>
      <c r="Q502" s="48">
        <v>0.0697362539114886</v>
      </c>
      <c r="U502"/>
    </row>
    <row r="503" customHeight="1" spans="1:21">
      <c r="A503" s="73"/>
      <c r="B503" s="73"/>
      <c r="C503" s="40" t="s">
        <v>75</v>
      </c>
      <c r="D503" s="41">
        <v>502.58</v>
      </c>
      <c r="E503" s="41">
        <v>35577</v>
      </c>
      <c r="F503" s="41">
        <v>2211</v>
      </c>
      <c r="G503" s="42">
        <v>0.0621468926553672</v>
      </c>
      <c r="H503" s="43">
        <v>0.227308909995477</v>
      </c>
      <c r="I503" s="43">
        <v>14.1265424290975</v>
      </c>
      <c r="J503" s="41">
        <v>61</v>
      </c>
      <c r="K503" s="38">
        <v>0</v>
      </c>
      <c r="L503" s="41">
        <v>38</v>
      </c>
      <c r="M503" s="41">
        <v>13</v>
      </c>
      <c r="N503" s="41">
        <v>4</v>
      </c>
      <c r="O503" s="41">
        <v>116</v>
      </c>
      <c r="P503" s="47">
        <v>4.33258620689655</v>
      </c>
      <c r="Q503" s="48">
        <v>0.052464947987336</v>
      </c>
      <c r="U503"/>
    </row>
    <row r="504" customHeight="1" spans="1:21">
      <c r="A504" s="73"/>
      <c r="B504" s="73"/>
      <c r="C504" s="40" t="s">
        <v>70</v>
      </c>
      <c r="D504" s="41">
        <v>505.73</v>
      </c>
      <c r="E504" s="41">
        <v>44900</v>
      </c>
      <c r="F504" s="41">
        <v>3335</v>
      </c>
      <c r="G504" s="42">
        <v>0.0742761692650334</v>
      </c>
      <c r="H504" s="43">
        <v>0.151643178410795</v>
      </c>
      <c r="I504" s="43">
        <v>11.2634743875278</v>
      </c>
      <c r="J504" s="41">
        <v>83</v>
      </c>
      <c r="K504" s="38">
        <v>1</v>
      </c>
      <c r="L504" s="41">
        <v>37</v>
      </c>
      <c r="M504" s="41">
        <v>15</v>
      </c>
      <c r="N504" s="41">
        <v>3</v>
      </c>
      <c r="O504" s="41">
        <v>139</v>
      </c>
      <c r="P504" s="47">
        <v>3.63834532374101</v>
      </c>
      <c r="Q504" s="48">
        <v>0.0416791604197901</v>
      </c>
      <c r="U504"/>
    </row>
    <row r="505" customHeight="1" spans="1:21">
      <c r="A505" s="73"/>
      <c r="B505" s="73"/>
      <c r="C505" s="40" t="s">
        <v>76</v>
      </c>
      <c r="D505" s="41">
        <v>197.19</v>
      </c>
      <c r="E505" s="41">
        <v>8806</v>
      </c>
      <c r="F505" s="41">
        <v>347</v>
      </c>
      <c r="G505" s="42">
        <v>0.0394049511696571</v>
      </c>
      <c r="H505" s="43">
        <v>0.568270893371758</v>
      </c>
      <c r="I505" s="43">
        <v>22.3926868044515</v>
      </c>
      <c r="J505" s="41">
        <v>36</v>
      </c>
      <c r="K505" s="38">
        <v>0</v>
      </c>
      <c r="L505" s="41">
        <v>23</v>
      </c>
      <c r="M505" s="41">
        <v>0</v>
      </c>
      <c r="N505" s="41">
        <v>0</v>
      </c>
      <c r="O505" s="41">
        <v>59</v>
      </c>
      <c r="P505" s="47">
        <v>3.34220338983051</v>
      </c>
      <c r="Q505" s="48">
        <v>0.170028818443804</v>
      </c>
      <c r="U505"/>
    </row>
    <row r="506" customHeight="1" spans="1:21">
      <c r="A506" s="73"/>
      <c r="B506" s="73"/>
      <c r="C506" s="40" t="s">
        <v>77</v>
      </c>
      <c r="D506" s="41">
        <v>193.9</v>
      </c>
      <c r="E506" s="41">
        <v>7131</v>
      </c>
      <c r="F506" s="41">
        <v>434</v>
      </c>
      <c r="G506" s="42">
        <v>0.0608610293086524</v>
      </c>
      <c r="H506" s="43">
        <v>0.446774193548387</v>
      </c>
      <c r="I506" s="43">
        <v>27.1911372878979</v>
      </c>
      <c r="J506" s="41">
        <v>68</v>
      </c>
      <c r="K506" s="38">
        <v>0</v>
      </c>
      <c r="L506" s="41">
        <v>20</v>
      </c>
      <c r="M506" s="41">
        <v>12</v>
      </c>
      <c r="N506" s="41">
        <v>0</v>
      </c>
      <c r="O506" s="41">
        <v>100</v>
      </c>
      <c r="P506" s="47">
        <v>1.939</v>
      </c>
      <c r="Q506" s="48">
        <v>0.230414746543779</v>
      </c>
      <c r="U506"/>
    </row>
    <row r="507" customHeight="1" spans="1:21">
      <c r="A507" s="73"/>
      <c r="B507" s="73"/>
      <c r="C507" s="40" t="s">
        <v>78</v>
      </c>
      <c r="D507" s="41">
        <v>298.35</v>
      </c>
      <c r="E507" s="41">
        <v>60175</v>
      </c>
      <c r="F507" s="41">
        <v>3943</v>
      </c>
      <c r="G507" s="42">
        <v>0.0655255504777732</v>
      </c>
      <c r="H507" s="43">
        <v>0.0756657367486685</v>
      </c>
      <c r="I507" s="43">
        <v>4.95803905276278</v>
      </c>
      <c r="J507" s="41">
        <v>134</v>
      </c>
      <c r="K507" s="38">
        <v>1</v>
      </c>
      <c r="L507" s="41">
        <v>118</v>
      </c>
      <c r="M507" s="41">
        <v>76</v>
      </c>
      <c r="N507" s="41">
        <v>1</v>
      </c>
      <c r="O507" s="41">
        <v>330</v>
      </c>
      <c r="P507" s="47">
        <v>0.904090909090909</v>
      </c>
      <c r="Q507" s="48">
        <v>0.0836926198326148</v>
      </c>
      <c r="U507"/>
    </row>
    <row r="508" customHeight="1" spans="1:21">
      <c r="A508" s="73"/>
      <c r="B508" s="73"/>
      <c r="C508" s="40" t="s">
        <v>79</v>
      </c>
      <c r="D508" s="41">
        <v>56.64</v>
      </c>
      <c r="E508" s="41">
        <v>3653</v>
      </c>
      <c r="F508" s="41">
        <v>79</v>
      </c>
      <c r="G508" s="42">
        <v>0.0216260607719682</v>
      </c>
      <c r="H508" s="43">
        <v>0.716962025316456</v>
      </c>
      <c r="I508" s="43">
        <v>15.5050643306871</v>
      </c>
      <c r="J508" s="41">
        <v>10</v>
      </c>
      <c r="K508" s="38">
        <v>1</v>
      </c>
      <c r="L508" s="41">
        <v>7</v>
      </c>
      <c r="M508" s="41">
        <v>1</v>
      </c>
      <c r="N508" s="41">
        <v>0</v>
      </c>
      <c r="O508" s="41">
        <v>19</v>
      </c>
      <c r="P508" s="47">
        <v>2.98105263157895</v>
      </c>
      <c r="Q508" s="48">
        <v>0.240506329113924</v>
      </c>
      <c r="U508"/>
    </row>
    <row r="509" customHeight="1" spans="1:21">
      <c r="A509" s="73"/>
      <c r="B509" s="73"/>
      <c r="C509" s="40" t="s">
        <v>80</v>
      </c>
      <c r="D509" s="41">
        <v>200.14</v>
      </c>
      <c r="E509" s="41">
        <v>16435</v>
      </c>
      <c r="F509" s="41">
        <v>813</v>
      </c>
      <c r="G509" s="42">
        <v>0.0494675996349255</v>
      </c>
      <c r="H509" s="43">
        <v>0.246174661746617</v>
      </c>
      <c r="I509" s="43">
        <v>12.1776696075449</v>
      </c>
      <c r="J509" s="41">
        <v>35</v>
      </c>
      <c r="K509" s="38">
        <v>0</v>
      </c>
      <c r="L509" s="41">
        <v>32</v>
      </c>
      <c r="M509" s="41">
        <v>5</v>
      </c>
      <c r="N509" s="41">
        <v>0</v>
      </c>
      <c r="O509" s="41">
        <v>72</v>
      </c>
      <c r="P509" s="47">
        <v>2.77972222222222</v>
      </c>
      <c r="Q509" s="48">
        <v>0.0885608856088561</v>
      </c>
      <c r="U509"/>
    </row>
    <row r="510" customHeight="1" spans="1:21">
      <c r="A510" s="73"/>
      <c r="B510" s="73"/>
      <c r="C510" s="40" t="s">
        <v>81</v>
      </c>
      <c r="D510" s="41">
        <v>202.1</v>
      </c>
      <c r="E510" s="41">
        <v>12261</v>
      </c>
      <c r="F510" s="41">
        <v>465</v>
      </c>
      <c r="G510" s="42">
        <v>0.0379251284560803</v>
      </c>
      <c r="H510" s="43">
        <v>0.434623655913979</v>
      </c>
      <c r="I510" s="43">
        <v>16.4831579805889</v>
      </c>
      <c r="J510" s="41">
        <v>51</v>
      </c>
      <c r="K510" s="38">
        <v>0</v>
      </c>
      <c r="L510" s="41">
        <v>31</v>
      </c>
      <c r="M510" s="41">
        <v>6</v>
      </c>
      <c r="N510" s="41">
        <v>0</v>
      </c>
      <c r="O510" s="41">
        <v>88</v>
      </c>
      <c r="P510" s="47">
        <v>2.29659090909091</v>
      </c>
      <c r="Q510" s="48">
        <v>0.189247311827957</v>
      </c>
      <c r="U510"/>
    </row>
    <row r="511" customHeight="1" spans="1:21">
      <c r="A511" s="73"/>
      <c r="B511" s="73"/>
      <c r="C511" s="40" t="s">
        <v>82</v>
      </c>
      <c r="D511" s="41">
        <v>50.1</v>
      </c>
      <c r="E511" s="41">
        <v>4207</v>
      </c>
      <c r="F511" s="41">
        <v>240</v>
      </c>
      <c r="G511" s="42">
        <v>0.0570477775136677</v>
      </c>
      <c r="H511" s="43">
        <v>0.20875</v>
      </c>
      <c r="I511" s="43">
        <v>11.9087235559781</v>
      </c>
      <c r="J511" s="41">
        <v>14</v>
      </c>
      <c r="K511" s="38">
        <v>0</v>
      </c>
      <c r="L511" s="41">
        <v>7</v>
      </c>
      <c r="M511" s="41">
        <v>9</v>
      </c>
      <c r="N511" s="41">
        <v>1</v>
      </c>
      <c r="O511" s="41">
        <v>31</v>
      </c>
      <c r="P511" s="47">
        <v>1.61612903225806</v>
      </c>
      <c r="Q511" s="48">
        <v>0.129166666666667</v>
      </c>
      <c r="U511"/>
    </row>
    <row r="512" customHeight="1" spans="1:21">
      <c r="A512" s="73"/>
      <c r="B512" s="73"/>
      <c r="C512" s="40" t="s">
        <v>83</v>
      </c>
      <c r="D512" s="41">
        <v>341.33</v>
      </c>
      <c r="E512" s="41">
        <v>21096</v>
      </c>
      <c r="F512" s="41">
        <v>561</v>
      </c>
      <c r="G512" s="42">
        <v>0.0265927189988623</v>
      </c>
      <c r="H512" s="43">
        <v>0.60843137254902</v>
      </c>
      <c r="I512" s="43">
        <v>16.1798445202882</v>
      </c>
      <c r="J512" s="41">
        <v>78</v>
      </c>
      <c r="K512" s="38">
        <v>0</v>
      </c>
      <c r="L512" s="41">
        <v>54</v>
      </c>
      <c r="M512" s="41">
        <v>4</v>
      </c>
      <c r="N512" s="41">
        <v>1</v>
      </c>
      <c r="O512" s="41">
        <v>137</v>
      </c>
      <c r="P512" s="47">
        <v>2.4914598540146</v>
      </c>
      <c r="Q512" s="48">
        <v>0.244206773618538</v>
      </c>
      <c r="U512"/>
    </row>
    <row r="513" customHeight="1" spans="1:21">
      <c r="A513" s="73"/>
      <c r="B513" s="73"/>
      <c r="C513" s="40" t="s">
        <v>119</v>
      </c>
      <c r="D513" s="41">
        <v>0</v>
      </c>
      <c r="E513" s="41">
        <v>0</v>
      </c>
      <c r="F513" s="41">
        <v>0</v>
      </c>
      <c r="G513" s="42" t="e">
        <v>#DIV/0!</v>
      </c>
      <c r="H513" s="43" t="e">
        <v>#DIV/0!</v>
      </c>
      <c r="I513" s="43" t="e">
        <v>#DIV/0!</v>
      </c>
      <c r="J513" s="41">
        <v>0</v>
      </c>
      <c r="K513" s="38">
        <v>0</v>
      </c>
      <c r="L513" s="41">
        <v>0</v>
      </c>
      <c r="M513" s="41">
        <v>0</v>
      </c>
      <c r="N513" s="41">
        <v>0</v>
      </c>
      <c r="O513" s="41">
        <v>0</v>
      </c>
      <c r="P513" s="47" t="e">
        <v>#DIV/0!</v>
      </c>
      <c r="Q513" s="48" t="e">
        <v>#DIV/0!</v>
      </c>
      <c r="U513"/>
    </row>
    <row r="514" customHeight="1" spans="1:21">
      <c r="A514" s="73"/>
      <c r="B514" s="73"/>
      <c r="C514" s="40" t="s">
        <v>85</v>
      </c>
      <c r="D514" s="41">
        <v>46.06</v>
      </c>
      <c r="E514" s="41">
        <v>3458</v>
      </c>
      <c r="F514" s="41">
        <v>73</v>
      </c>
      <c r="G514" s="42">
        <v>0.0211104684788895</v>
      </c>
      <c r="H514" s="43">
        <v>0.630958904109589</v>
      </c>
      <c r="I514" s="43">
        <v>13.3198380566802</v>
      </c>
      <c r="J514" s="41">
        <v>6</v>
      </c>
      <c r="K514" s="38">
        <v>0</v>
      </c>
      <c r="L514" s="41">
        <v>4</v>
      </c>
      <c r="M514" s="41">
        <v>1</v>
      </c>
      <c r="N514" s="41">
        <v>0</v>
      </c>
      <c r="O514" s="41">
        <v>11</v>
      </c>
      <c r="P514" s="47">
        <v>4.18727272727273</v>
      </c>
      <c r="Q514" s="48">
        <v>0.150684931506849</v>
      </c>
      <c r="U514"/>
    </row>
    <row r="515" customHeight="1" spans="1:21">
      <c r="A515" s="73"/>
      <c r="B515" s="73"/>
      <c r="C515" s="40" t="s">
        <v>125</v>
      </c>
      <c r="D515" s="41">
        <v>0</v>
      </c>
      <c r="E515" s="41">
        <v>0</v>
      </c>
      <c r="F515" s="41">
        <v>0</v>
      </c>
      <c r="G515" s="42" t="e">
        <v>#DIV/0!</v>
      </c>
      <c r="H515" s="43" t="e">
        <v>#DIV/0!</v>
      </c>
      <c r="I515" s="43" t="e">
        <v>#DIV/0!</v>
      </c>
      <c r="J515" s="41">
        <v>0</v>
      </c>
      <c r="K515" s="38">
        <v>0</v>
      </c>
      <c r="L515" s="41">
        <v>0</v>
      </c>
      <c r="M515" s="41">
        <v>0</v>
      </c>
      <c r="N515" s="41">
        <v>0</v>
      </c>
      <c r="O515" s="41">
        <v>0</v>
      </c>
      <c r="P515" s="47" t="e">
        <v>#DIV/0!</v>
      </c>
      <c r="Q515" s="48" t="e">
        <v>#DIV/0!</v>
      </c>
      <c r="U515"/>
    </row>
    <row r="516" customHeight="1" spans="1:21">
      <c r="A516" s="73"/>
      <c r="B516" s="73"/>
      <c r="C516" s="40" t="s">
        <v>86</v>
      </c>
      <c r="D516" s="41">
        <v>806.81</v>
      </c>
      <c r="E516" s="41">
        <v>52467</v>
      </c>
      <c r="F516" s="41">
        <v>2619</v>
      </c>
      <c r="G516" s="42">
        <v>0.0499170907427526</v>
      </c>
      <c r="H516" s="43">
        <v>0.308060328369607</v>
      </c>
      <c r="I516" s="43">
        <v>15.3774753654678</v>
      </c>
      <c r="J516" s="41">
        <v>116</v>
      </c>
      <c r="K516" s="38">
        <v>0</v>
      </c>
      <c r="L516" s="41">
        <v>25</v>
      </c>
      <c r="M516" s="41">
        <v>36</v>
      </c>
      <c r="N516" s="41">
        <v>1</v>
      </c>
      <c r="O516" s="41">
        <v>178</v>
      </c>
      <c r="P516" s="47">
        <v>4.5326404494382</v>
      </c>
      <c r="Q516" s="48">
        <v>0.0679648720885834</v>
      </c>
      <c r="U516"/>
    </row>
    <row r="517" customHeight="1" spans="1:21">
      <c r="A517" s="73"/>
      <c r="B517" s="73"/>
      <c r="C517" s="40" t="s">
        <v>87</v>
      </c>
      <c r="D517" s="41">
        <v>174.01</v>
      </c>
      <c r="E517" s="41">
        <v>14498</v>
      </c>
      <c r="F517" s="41">
        <v>873</v>
      </c>
      <c r="G517" s="42">
        <v>0.0602152020968409</v>
      </c>
      <c r="H517" s="43">
        <v>0.199324169530355</v>
      </c>
      <c r="I517" s="43">
        <v>12.0023451510553</v>
      </c>
      <c r="J517" s="41">
        <v>48</v>
      </c>
      <c r="K517" s="38">
        <v>1</v>
      </c>
      <c r="L517" s="41">
        <v>34</v>
      </c>
      <c r="M517" s="41">
        <v>19</v>
      </c>
      <c r="N517" s="41">
        <v>1</v>
      </c>
      <c r="O517" s="41">
        <v>103</v>
      </c>
      <c r="P517" s="47">
        <v>1.68941747572816</v>
      </c>
      <c r="Q517" s="48">
        <v>0.117983963344788</v>
      </c>
      <c r="U517"/>
    </row>
    <row r="518" customHeight="1" spans="1:21">
      <c r="A518" s="73"/>
      <c r="B518" s="73"/>
      <c r="C518" s="40" t="s">
        <v>123</v>
      </c>
      <c r="D518" s="41">
        <v>0</v>
      </c>
      <c r="E518" s="41">
        <v>0</v>
      </c>
      <c r="F518" s="41">
        <v>0</v>
      </c>
      <c r="G518" s="42" t="e">
        <v>#DIV/0!</v>
      </c>
      <c r="H518" s="43" t="e">
        <v>#DIV/0!</v>
      </c>
      <c r="I518" s="43" t="e">
        <v>#DIV/0!</v>
      </c>
      <c r="J518" s="41">
        <v>0</v>
      </c>
      <c r="K518" s="38">
        <v>0</v>
      </c>
      <c r="L518" s="41">
        <v>0</v>
      </c>
      <c r="M518" s="41">
        <v>0</v>
      </c>
      <c r="N518" s="41">
        <v>0</v>
      </c>
      <c r="O518" s="41">
        <v>0</v>
      </c>
      <c r="P518" s="47" t="e">
        <v>#DIV/0!</v>
      </c>
      <c r="Q518" s="48" t="e">
        <v>#DIV/0!</v>
      </c>
      <c r="U518"/>
    </row>
    <row r="519" customHeight="1" spans="1:21">
      <c r="A519" s="73"/>
      <c r="B519" s="73"/>
      <c r="C519" s="40" t="s">
        <v>89</v>
      </c>
      <c r="D519" s="41">
        <v>198.24</v>
      </c>
      <c r="E519" s="41">
        <v>16770</v>
      </c>
      <c r="F519" s="41">
        <v>740</v>
      </c>
      <c r="G519" s="42">
        <v>0.0441264162194395</v>
      </c>
      <c r="H519" s="43">
        <v>0.267891891891892</v>
      </c>
      <c r="I519" s="43">
        <v>11.8211091234347</v>
      </c>
      <c r="J519" s="41">
        <v>39</v>
      </c>
      <c r="K519" s="38">
        <v>0</v>
      </c>
      <c r="L519" s="41">
        <v>54</v>
      </c>
      <c r="M519" s="41">
        <v>1</v>
      </c>
      <c r="N519" s="41">
        <v>1</v>
      </c>
      <c r="O519" s="41">
        <v>95</v>
      </c>
      <c r="P519" s="47">
        <v>2.08673684210526</v>
      </c>
      <c r="Q519" s="48">
        <v>0.128378378378378</v>
      </c>
      <c r="U519"/>
    </row>
    <row r="520" customHeight="1" spans="1:21">
      <c r="A520" s="73"/>
      <c r="B520" s="73"/>
      <c r="C520" s="40" t="s">
        <v>90</v>
      </c>
      <c r="D520" s="41">
        <v>201.01</v>
      </c>
      <c r="E520" s="41">
        <v>21623</v>
      </c>
      <c r="F520" s="41">
        <v>1088</v>
      </c>
      <c r="G520" s="42">
        <v>0.0503167923044906</v>
      </c>
      <c r="H520" s="43">
        <v>0.184751838235294</v>
      </c>
      <c r="I520" s="43">
        <v>9.29611987235814</v>
      </c>
      <c r="J520" s="41">
        <v>58</v>
      </c>
      <c r="K520" s="38">
        <v>1</v>
      </c>
      <c r="L520" s="41">
        <v>66</v>
      </c>
      <c r="M520" s="41">
        <v>21</v>
      </c>
      <c r="N520" s="41">
        <v>12</v>
      </c>
      <c r="O520" s="41">
        <v>158</v>
      </c>
      <c r="P520" s="47">
        <v>1.27221518987342</v>
      </c>
      <c r="Q520" s="48">
        <v>0.145220588235294</v>
      </c>
      <c r="U520"/>
    </row>
    <row r="521" customHeight="1" spans="1:21">
      <c r="A521" s="73"/>
      <c r="B521" s="73"/>
      <c r="C521" s="40" t="s">
        <v>91</v>
      </c>
      <c r="D521" s="41">
        <v>993.73</v>
      </c>
      <c r="E521" s="41">
        <v>122649</v>
      </c>
      <c r="F521" s="41">
        <v>7954</v>
      </c>
      <c r="G521" s="42">
        <v>0.0648517313634844</v>
      </c>
      <c r="H521" s="43">
        <v>0.124934624088509</v>
      </c>
      <c r="I521" s="43">
        <v>8.10222667938589</v>
      </c>
      <c r="J521" s="41">
        <v>159</v>
      </c>
      <c r="K521" s="38">
        <v>7</v>
      </c>
      <c r="L521" s="41">
        <v>27</v>
      </c>
      <c r="M521" s="41">
        <v>28</v>
      </c>
      <c r="N521" s="41">
        <v>6</v>
      </c>
      <c r="O521" s="41">
        <v>227</v>
      </c>
      <c r="P521" s="47">
        <v>4.37766519823789</v>
      </c>
      <c r="Q521" s="48">
        <v>0.0285390998239879</v>
      </c>
      <c r="U521"/>
    </row>
    <row r="522" customHeight="1" spans="1:21">
      <c r="A522" s="73"/>
      <c r="B522" s="73"/>
      <c r="C522" s="40" t="s">
        <v>92</v>
      </c>
      <c r="D522" s="41">
        <v>193.12</v>
      </c>
      <c r="E522" s="41">
        <v>13107</v>
      </c>
      <c r="F522" s="41">
        <v>422</v>
      </c>
      <c r="G522" s="42">
        <v>0.0321965362020294</v>
      </c>
      <c r="H522" s="43">
        <v>0.457630331753555</v>
      </c>
      <c r="I522" s="43">
        <v>14.7341115434501</v>
      </c>
      <c r="J522" s="41">
        <v>23</v>
      </c>
      <c r="K522" s="38">
        <v>1</v>
      </c>
      <c r="L522" s="41">
        <v>11</v>
      </c>
      <c r="M522" s="41">
        <v>15</v>
      </c>
      <c r="N522" s="41">
        <v>0</v>
      </c>
      <c r="O522" s="41">
        <v>50</v>
      </c>
      <c r="P522" s="47">
        <v>3.8624</v>
      </c>
      <c r="Q522" s="48">
        <v>0.118483412322275</v>
      </c>
      <c r="U522"/>
    </row>
    <row r="523" customHeight="1" spans="1:21">
      <c r="A523" s="73"/>
      <c r="B523" s="40" t="s">
        <v>98</v>
      </c>
      <c r="C523" s="73"/>
      <c r="D523" s="41">
        <v>6097.22</v>
      </c>
      <c r="E523" s="41">
        <v>535618</v>
      </c>
      <c r="F523" s="41">
        <v>30206</v>
      </c>
      <c r="G523" s="42">
        <v>0.0563946693352352</v>
      </c>
      <c r="H523" s="43">
        <v>0.201854598424154</v>
      </c>
      <c r="I523" s="43">
        <v>11.3835233319269</v>
      </c>
      <c r="J523" s="41">
        <v>1189</v>
      </c>
      <c r="K523" s="38">
        <v>14</v>
      </c>
      <c r="L523" s="41">
        <v>651</v>
      </c>
      <c r="M523" s="41">
        <v>306</v>
      </c>
      <c r="N523" s="41">
        <v>35</v>
      </c>
      <c r="O523" s="41">
        <v>2195</v>
      </c>
      <c r="P523" s="47">
        <v>2.77777676537585</v>
      </c>
      <c r="Q523" s="48">
        <v>0.0726676819174998</v>
      </c>
      <c r="U523"/>
    </row>
    <row r="524" customHeight="1" spans="1:21">
      <c r="A524" s="40" t="s">
        <v>126</v>
      </c>
      <c r="B524" s="73"/>
      <c r="C524" s="73"/>
      <c r="D524" s="41">
        <v>12628.26</v>
      </c>
      <c r="E524" s="41">
        <v>792567</v>
      </c>
      <c r="F524" s="41">
        <v>44224</v>
      </c>
      <c r="G524" s="42">
        <v>0.0557984372299124</v>
      </c>
      <c r="H524" s="43">
        <v>0.285552188856729</v>
      </c>
      <c r="I524" s="43">
        <v>15.9333658857863</v>
      </c>
      <c r="J524" s="41">
        <v>3747</v>
      </c>
      <c r="K524" s="38">
        <v>32</v>
      </c>
      <c r="L524" s="41">
        <v>1668</v>
      </c>
      <c r="M524" s="41">
        <v>723</v>
      </c>
      <c r="N524" s="41">
        <v>65</v>
      </c>
      <c r="O524" s="41">
        <v>6235</v>
      </c>
      <c r="P524" s="47">
        <v>2.0253825180433</v>
      </c>
      <c r="Q524" s="48">
        <v>0.140986794500724</v>
      </c>
      <c r="U524"/>
    </row>
    <row r="525" customHeight="1" spans="1:21">
      <c r="A525" s="40" t="s">
        <v>48</v>
      </c>
      <c r="B525" s="40" t="s">
        <v>69</v>
      </c>
      <c r="C525" s="40" t="s">
        <v>73</v>
      </c>
      <c r="D525" s="41">
        <v>237.36</v>
      </c>
      <c r="E525" s="41">
        <v>4624</v>
      </c>
      <c r="F525" s="41">
        <v>276</v>
      </c>
      <c r="G525" s="42">
        <v>0.0596885813148789</v>
      </c>
      <c r="H525" s="43">
        <v>0.86</v>
      </c>
      <c r="I525" s="43">
        <v>51.3321799307958</v>
      </c>
      <c r="J525" s="41">
        <v>69</v>
      </c>
      <c r="K525" s="38">
        <v>1</v>
      </c>
      <c r="L525" s="41">
        <v>21</v>
      </c>
      <c r="M525" s="41">
        <v>12</v>
      </c>
      <c r="N525" s="41">
        <v>1</v>
      </c>
      <c r="O525" s="41">
        <v>104</v>
      </c>
      <c r="P525" s="47">
        <v>2.28230769230769</v>
      </c>
      <c r="Q525" s="48">
        <v>0.376811594202899</v>
      </c>
      <c r="U525"/>
    </row>
    <row r="526" customHeight="1" spans="1:21">
      <c r="A526" s="73"/>
      <c r="B526" s="73"/>
      <c r="C526" s="40" t="s">
        <v>108</v>
      </c>
      <c r="D526" s="41">
        <v>791.07</v>
      </c>
      <c r="E526" s="41">
        <v>36185</v>
      </c>
      <c r="F526" s="41">
        <v>1785</v>
      </c>
      <c r="G526" s="42">
        <v>0.0493298328036479</v>
      </c>
      <c r="H526" s="43">
        <v>0.443176470588235</v>
      </c>
      <c r="I526" s="43">
        <v>21.8618211966284</v>
      </c>
      <c r="J526" s="41">
        <v>369</v>
      </c>
      <c r="K526" s="38">
        <v>2</v>
      </c>
      <c r="L526" s="41">
        <v>144</v>
      </c>
      <c r="M526" s="41">
        <v>87</v>
      </c>
      <c r="N526" s="41">
        <v>12</v>
      </c>
      <c r="O526" s="41">
        <v>614</v>
      </c>
      <c r="P526" s="47">
        <v>1.28838762214984</v>
      </c>
      <c r="Q526" s="48">
        <v>0.343977591036415</v>
      </c>
      <c r="U526"/>
    </row>
    <row r="527" customHeight="1" spans="1:21">
      <c r="A527" s="73"/>
      <c r="B527" s="73"/>
      <c r="C527" s="40" t="s">
        <v>70</v>
      </c>
      <c r="D527" s="41">
        <v>490.02</v>
      </c>
      <c r="E527" s="41">
        <v>28583</v>
      </c>
      <c r="F527" s="41">
        <v>2304</v>
      </c>
      <c r="G527" s="42">
        <v>0.0806073540216212</v>
      </c>
      <c r="H527" s="43">
        <v>0.212682291666667</v>
      </c>
      <c r="I527" s="43">
        <v>17.1437567785047</v>
      </c>
      <c r="J527" s="41">
        <v>321</v>
      </c>
      <c r="K527" s="38">
        <v>2</v>
      </c>
      <c r="L527" s="41">
        <v>126</v>
      </c>
      <c r="M527" s="41">
        <v>81</v>
      </c>
      <c r="N527" s="41">
        <v>5</v>
      </c>
      <c r="O527" s="41">
        <v>535</v>
      </c>
      <c r="P527" s="47">
        <v>0.91592523364486</v>
      </c>
      <c r="Q527" s="48">
        <v>0.232204861111111</v>
      </c>
      <c r="U527"/>
    </row>
    <row r="528" customHeight="1" spans="1:21">
      <c r="A528" s="73"/>
      <c r="B528" s="73"/>
      <c r="C528" s="40" t="s">
        <v>79</v>
      </c>
      <c r="D528" s="41">
        <v>471.1</v>
      </c>
      <c r="E528" s="41">
        <v>9192</v>
      </c>
      <c r="F528" s="41">
        <v>330</v>
      </c>
      <c r="G528" s="42">
        <v>0.0359007832898172</v>
      </c>
      <c r="H528" s="43">
        <v>1.42757575757576</v>
      </c>
      <c r="I528" s="43">
        <v>51.2510879025239</v>
      </c>
      <c r="J528" s="41">
        <v>101</v>
      </c>
      <c r="K528" s="38">
        <v>0</v>
      </c>
      <c r="L528" s="41">
        <v>48</v>
      </c>
      <c r="M528" s="41">
        <v>6</v>
      </c>
      <c r="N528" s="41">
        <v>0</v>
      </c>
      <c r="O528" s="41">
        <v>155</v>
      </c>
      <c r="P528" s="47">
        <v>3.03935483870968</v>
      </c>
      <c r="Q528" s="48">
        <v>0.46969696969697</v>
      </c>
      <c r="U528"/>
    </row>
    <row r="529" customHeight="1" spans="1:21">
      <c r="A529" s="73"/>
      <c r="B529" s="73"/>
      <c r="C529" s="40" t="s">
        <v>80</v>
      </c>
      <c r="D529" s="41">
        <v>194.16</v>
      </c>
      <c r="E529" s="41">
        <v>4855</v>
      </c>
      <c r="F529" s="41">
        <v>262</v>
      </c>
      <c r="G529" s="42">
        <v>0.0539649845520082</v>
      </c>
      <c r="H529" s="43">
        <v>0.741068702290076</v>
      </c>
      <c r="I529" s="43">
        <v>39.9917610710608</v>
      </c>
      <c r="J529" s="41">
        <v>36</v>
      </c>
      <c r="K529" s="38">
        <v>0</v>
      </c>
      <c r="L529" s="41">
        <v>35</v>
      </c>
      <c r="M529" s="41">
        <v>19</v>
      </c>
      <c r="N529" s="41">
        <v>0</v>
      </c>
      <c r="O529" s="41">
        <v>90</v>
      </c>
      <c r="P529" s="47">
        <v>2.15733333333333</v>
      </c>
      <c r="Q529" s="48">
        <v>0.343511450381679</v>
      </c>
      <c r="U529"/>
    </row>
    <row r="530" customHeight="1" spans="1:21">
      <c r="A530" s="73"/>
      <c r="B530" s="73"/>
      <c r="C530" s="40" t="s">
        <v>103</v>
      </c>
      <c r="D530" s="41">
        <v>289.08</v>
      </c>
      <c r="E530" s="41">
        <v>7874</v>
      </c>
      <c r="F530" s="41">
        <v>436</v>
      </c>
      <c r="G530" s="42">
        <v>0.0553721107442215</v>
      </c>
      <c r="H530" s="43">
        <v>0.66302752293578</v>
      </c>
      <c r="I530" s="43">
        <v>36.7132334264669</v>
      </c>
      <c r="J530" s="41">
        <v>65</v>
      </c>
      <c r="K530" s="38">
        <v>0</v>
      </c>
      <c r="L530" s="41">
        <v>29</v>
      </c>
      <c r="M530" s="41">
        <v>26</v>
      </c>
      <c r="N530" s="41">
        <v>0</v>
      </c>
      <c r="O530" s="41">
        <v>120</v>
      </c>
      <c r="P530" s="47">
        <v>2.409</v>
      </c>
      <c r="Q530" s="48">
        <v>0.275229357798165</v>
      </c>
      <c r="U530"/>
    </row>
    <row r="531" customHeight="1" spans="1:21">
      <c r="A531" s="73"/>
      <c r="B531" s="73"/>
      <c r="C531" s="40" t="s">
        <v>83</v>
      </c>
      <c r="D531" s="41">
        <v>1442.54</v>
      </c>
      <c r="E531" s="41">
        <v>60368</v>
      </c>
      <c r="F531" s="41">
        <v>2025</v>
      </c>
      <c r="G531" s="42">
        <v>0.0335442618605884</v>
      </c>
      <c r="H531" s="43">
        <v>0.712365432098766</v>
      </c>
      <c r="I531" s="43">
        <v>23.8957725947522</v>
      </c>
      <c r="J531" s="41">
        <v>485</v>
      </c>
      <c r="K531" s="38">
        <v>2</v>
      </c>
      <c r="L531" s="41">
        <v>292</v>
      </c>
      <c r="M531" s="41">
        <v>13</v>
      </c>
      <c r="N531" s="41">
        <v>7</v>
      </c>
      <c r="O531" s="41">
        <v>799</v>
      </c>
      <c r="P531" s="47">
        <v>1.80543178973717</v>
      </c>
      <c r="Q531" s="48">
        <v>0.394567901234568</v>
      </c>
      <c r="U531"/>
    </row>
    <row r="532" customHeight="1" spans="1:21">
      <c r="A532" s="73"/>
      <c r="B532" s="73"/>
      <c r="C532" s="40" t="s">
        <v>85</v>
      </c>
      <c r="D532" s="41">
        <v>463.91</v>
      </c>
      <c r="E532" s="41">
        <v>7541</v>
      </c>
      <c r="F532" s="41">
        <v>291</v>
      </c>
      <c r="G532" s="42">
        <v>0.038589046545551</v>
      </c>
      <c r="H532" s="43">
        <v>1.59419243986254</v>
      </c>
      <c r="I532" s="43">
        <v>61.5183662644212</v>
      </c>
      <c r="J532" s="41">
        <v>84</v>
      </c>
      <c r="K532" s="38">
        <v>1</v>
      </c>
      <c r="L532" s="41">
        <v>40</v>
      </c>
      <c r="M532" s="41">
        <v>8</v>
      </c>
      <c r="N532" s="41">
        <v>1</v>
      </c>
      <c r="O532" s="41">
        <v>134</v>
      </c>
      <c r="P532" s="47">
        <v>3.46201492537313</v>
      </c>
      <c r="Q532" s="48">
        <v>0.460481099656357</v>
      </c>
      <c r="U532"/>
    </row>
    <row r="533" customHeight="1" spans="1:21">
      <c r="A533" s="73"/>
      <c r="B533" s="73"/>
      <c r="C533" s="40" t="s">
        <v>100</v>
      </c>
      <c r="D533" s="41">
        <v>480.05</v>
      </c>
      <c r="E533" s="41">
        <v>6296</v>
      </c>
      <c r="F533" s="41">
        <v>351</v>
      </c>
      <c r="G533" s="42">
        <v>0.0557496823379924</v>
      </c>
      <c r="H533" s="43">
        <v>1.36766381766382</v>
      </c>
      <c r="I533" s="43">
        <v>76.2468233799238</v>
      </c>
      <c r="J533" s="41">
        <v>80</v>
      </c>
      <c r="K533" s="38">
        <v>1</v>
      </c>
      <c r="L533" s="41">
        <v>67</v>
      </c>
      <c r="M533" s="41">
        <v>14</v>
      </c>
      <c r="N533" s="41">
        <v>1</v>
      </c>
      <c r="O533" s="41">
        <v>163</v>
      </c>
      <c r="P533" s="47">
        <v>2.94509202453988</v>
      </c>
      <c r="Q533" s="48">
        <v>0.464387464387464</v>
      </c>
      <c r="U533"/>
    </row>
    <row r="534" customHeight="1" spans="1:21">
      <c r="A534" s="73"/>
      <c r="B534" s="73"/>
      <c r="C534" s="40" t="s">
        <v>86</v>
      </c>
      <c r="D534" s="41">
        <v>574.89</v>
      </c>
      <c r="E534" s="41">
        <v>15121</v>
      </c>
      <c r="F534" s="41">
        <v>722</v>
      </c>
      <c r="G534" s="42">
        <v>0.0477481648039151</v>
      </c>
      <c r="H534" s="43">
        <v>0.796246537396122</v>
      </c>
      <c r="I534" s="43">
        <v>38.0193108921368</v>
      </c>
      <c r="J534" s="41">
        <v>153</v>
      </c>
      <c r="K534" s="38">
        <v>1</v>
      </c>
      <c r="L534" s="41">
        <v>39</v>
      </c>
      <c r="M534" s="41">
        <v>42</v>
      </c>
      <c r="N534" s="41">
        <v>2</v>
      </c>
      <c r="O534" s="41">
        <v>237</v>
      </c>
      <c r="P534" s="47">
        <v>2.42569620253165</v>
      </c>
      <c r="Q534" s="48">
        <v>0.328254847645429</v>
      </c>
      <c r="U534"/>
    </row>
    <row r="535" customHeight="1" spans="1:21">
      <c r="A535" s="73"/>
      <c r="B535" s="73"/>
      <c r="C535" s="40" t="s">
        <v>109</v>
      </c>
      <c r="D535" s="41">
        <v>491.4</v>
      </c>
      <c r="E535" s="41">
        <v>18156</v>
      </c>
      <c r="F535" s="41">
        <v>839</v>
      </c>
      <c r="G535" s="42">
        <v>0.0462106190790923</v>
      </c>
      <c r="H535" s="43">
        <v>0.58569725864124</v>
      </c>
      <c r="I535" s="43">
        <v>27.0654329147389</v>
      </c>
      <c r="J535" s="41">
        <v>243</v>
      </c>
      <c r="K535" s="38">
        <v>2</v>
      </c>
      <c r="L535" s="41">
        <v>46</v>
      </c>
      <c r="M535" s="41">
        <v>35</v>
      </c>
      <c r="N535" s="41">
        <v>3</v>
      </c>
      <c r="O535" s="41">
        <v>329</v>
      </c>
      <c r="P535" s="47">
        <v>1.4936170212766</v>
      </c>
      <c r="Q535" s="48">
        <v>0.392133492252682</v>
      </c>
      <c r="U535"/>
    </row>
    <row r="536" customHeight="1" spans="1:21">
      <c r="A536" s="73"/>
      <c r="B536" s="73"/>
      <c r="C536" s="40" t="s">
        <v>91</v>
      </c>
      <c r="D536" s="41">
        <v>498.45</v>
      </c>
      <c r="E536" s="41">
        <v>37346</v>
      </c>
      <c r="F536" s="41">
        <v>4325</v>
      </c>
      <c r="G536" s="42">
        <v>0.115808921972902</v>
      </c>
      <c r="H536" s="43">
        <v>0.115248554913295</v>
      </c>
      <c r="I536" s="43">
        <v>13.3468109034435</v>
      </c>
      <c r="J536" s="41">
        <v>478</v>
      </c>
      <c r="K536" s="38">
        <v>8</v>
      </c>
      <c r="L536" s="41">
        <v>42</v>
      </c>
      <c r="M536" s="41">
        <v>27</v>
      </c>
      <c r="N536" s="41">
        <v>2</v>
      </c>
      <c r="O536" s="41">
        <v>557</v>
      </c>
      <c r="P536" s="47">
        <v>0.894883303411131</v>
      </c>
      <c r="Q536" s="48">
        <v>0.12878612716763</v>
      </c>
      <c r="U536"/>
    </row>
    <row r="537" customHeight="1" spans="1:21">
      <c r="A537" s="73"/>
      <c r="B537" s="40" t="s">
        <v>71</v>
      </c>
      <c r="C537" s="73"/>
      <c r="D537" s="41">
        <v>6424.03</v>
      </c>
      <c r="E537" s="41">
        <v>236141</v>
      </c>
      <c r="F537" s="41">
        <v>13946</v>
      </c>
      <c r="G537" s="42">
        <v>0.0590579357248424</v>
      </c>
      <c r="H537" s="43">
        <v>0.460636024666571</v>
      </c>
      <c r="I537" s="43">
        <v>27.2042127373053</v>
      </c>
      <c r="J537" s="41">
        <v>2484</v>
      </c>
      <c r="K537" s="38">
        <v>20</v>
      </c>
      <c r="L537" s="41">
        <v>929</v>
      </c>
      <c r="M537" s="41">
        <v>370</v>
      </c>
      <c r="N537" s="41">
        <v>34</v>
      </c>
      <c r="O537" s="41">
        <v>3837</v>
      </c>
      <c r="P537" s="47">
        <v>1.67423247328642</v>
      </c>
      <c r="Q537" s="48">
        <v>0.275132654524595</v>
      </c>
      <c r="U537"/>
    </row>
    <row r="538" customHeight="1" spans="1:21">
      <c r="A538" s="73"/>
      <c r="B538" s="40" t="s">
        <v>72</v>
      </c>
      <c r="C538" s="40" t="s">
        <v>73</v>
      </c>
      <c r="D538" s="41">
        <v>258.09</v>
      </c>
      <c r="E538" s="41">
        <v>15430</v>
      </c>
      <c r="F538" s="41">
        <v>872</v>
      </c>
      <c r="G538" s="42">
        <v>0.0565132858068697</v>
      </c>
      <c r="H538" s="43">
        <v>0.295974770642202</v>
      </c>
      <c r="I538" s="43">
        <v>16.7265068049255</v>
      </c>
      <c r="J538" s="41">
        <v>74</v>
      </c>
      <c r="K538" s="38">
        <v>0</v>
      </c>
      <c r="L538" s="41">
        <v>4</v>
      </c>
      <c r="M538" s="41">
        <v>1</v>
      </c>
      <c r="N538" s="41">
        <v>1</v>
      </c>
      <c r="O538" s="41">
        <v>80</v>
      </c>
      <c r="P538" s="47">
        <v>3.226125</v>
      </c>
      <c r="Q538" s="48">
        <v>0.0917431192660551</v>
      </c>
      <c r="U538"/>
    </row>
    <row r="539" customHeight="1" spans="1:21">
      <c r="A539" s="73"/>
      <c r="B539" s="73"/>
      <c r="C539" s="40" t="s">
        <v>74</v>
      </c>
      <c r="D539" s="41">
        <v>201.95</v>
      </c>
      <c r="E539" s="41">
        <v>11343</v>
      </c>
      <c r="F539" s="41">
        <v>883</v>
      </c>
      <c r="G539" s="42">
        <v>0.0778453671868113</v>
      </c>
      <c r="H539" s="43">
        <v>0.228708946772367</v>
      </c>
      <c r="I539" s="43">
        <v>17.8039319404038</v>
      </c>
      <c r="J539" s="41">
        <v>58</v>
      </c>
      <c r="K539" s="38">
        <v>0</v>
      </c>
      <c r="L539" s="41">
        <v>15</v>
      </c>
      <c r="M539" s="41">
        <v>3</v>
      </c>
      <c r="N539" s="41">
        <v>1</v>
      </c>
      <c r="O539" s="41">
        <v>77</v>
      </c>
      <c r="P539" s="47">
        <v>2.62272727272727</v>
      </c>
      <c r="Q539" s="48">
        <v>0.087202718006795</v>
      </c>
      <c r="U539"/>
    </row>
    <row r="540" customHeight="1" spans="1:21">
      <c r="A540" s="73"/>
      <c r="B540" s="73"/>
      <c r="C540" s="40" t="s">
        <v>108</v>
      </c>
      <c r="D540" s="41">
        <v>498.6</v>
      </c>
      <c r="E540" s="41">
        <v>45327</v>
      </c>
      <c r="F540" s="41">
        <v>2120</v>
      </c>
      <c r="G540" s="42">
        <v>0.0467712400997198</v>
      </c>
      <c r="H540" s="43">
        <v>0.235188679245283</v>
      </c>
      <c r="I540" s="43">
        <v>11.0000661857171</v>
      </c>
      <c r="J540" s="41">
        <v>65</v>
      </c>
      <c r="K540" s="38">
        <v>4</v>
      </c>
      <c r="L540" s="41">
        <v>49</v>
      </c>
      <c r="M540" s="41">
        <v>29</v>
      </c>
      <c r="N540" s="41">
        <v>6</v>
      </c>
      <c r="O540" s="41">
        <v>153</v>
      </c>
      <c r="P540" s="47">
        <v>3.25882352941176</v>
      </c>
      <c r="Q540" s="48">
        <v>0.0721698113207547</v>
      </c>
      <c r="U540"/>
    </row>
    <row r="541" customHeight="1" spans="1:21">
      <c r="A541" s="73"/>
      <c r="B541" s="73"/>
      <c r="C541" s="40" t="s">
        <v>75</v>
      </c>
      <c r="D541" s="41">
        <v>502.84</v>
      </c>
      <c r="E541" s="41">
        <v>34194</v>
      </c>
      <c r="F541" s="41">
        <v>2111</v>
      </c>
      <c r="G541" s="42">
        <v>0.0617359770720009</v>
      </c>
      <c r="H541" s="43">
        <v>0.238199905258171</v>
      </c>
      <c r="I541" s="43">
        <v>14.7055038895713</v>
      </c>
      <c r="J541" s="41">
        <v>69</v>
      </c>
      <c r="K541" s="38">
        <v>3</v>
      </c>
      <c r="L541" s="41">
        <v>33</v>
      </c>
      <c r="M541" s="41">
        <v>14</v>
      </c>
      <c r="N541" s="41">
        <v>2</v>
      </c>
      <c r="O541" s="41">
        <v>121</v>
      </c>
      <c r="P541" s="47">
        <v>4.15570247933884</v>
      </c>
      <c r="Q541" s="48">
        <v>0.0573188062529607</v>
      </c>
      <c r="U541"/>
    </row>
    <row r="542" customHeight="1" spans="1:21">
      <c r="A542" s="73"/>
      <c r="B542" s="73"/>
      <c r="C542" s="40" t="s">
        <v>70</v>
      </c>
      <c r="D542" s="41">
        <v>504.35</v>
      </c>
      <c r="E542" s="41">
        <v>48367</v>
      </c>
      <c r="F542" s="41">
        <v>3375</v>
      </c>
      <c r="G542" s="42">
        <v>0.0697789815369984</v>
      </c>
      <c r="H542" s="43">
        <v>0.149437037037037</v>
      </c>
      <c r="I542" s="43">
        <v>10.4275642483512</v>
      </c>
      <c r="J542" s="41">
        <v>96</v>
      </c>
      <c r="K542" s="38">
        <v>4</v>
      </c>
      <c r="L542" s="41">
        <v>34</v>
      </c>
      <c r="M542" s="41">
        <v>24</v>
      </c>
      <c r="N542" s="41">
        <v>0</v>
      </c>
      <c r="O542" s="41">
        <v>158</v>
      </c>
      <c r="P542" s="47">
        <v>3.19208860759494</v>
      </c>
      <c r="Q542" s="48">
        <v>0.0468148148148148</v>
      </c>
      <c r="U542"/>
    </row>
    <row r="543" customHeight="1" spans="1:21">
      <c r="A543" s="73"/>
      <c r="B543" s="73"/>
      <c r="C543" s="40" t="s">
        <v>76</v>
      </c>
      <c r="D543" s="41">
        <v>197.78</v>
      </c>
      <c r="E543" s="41">
        <v>10429</v>
      </c>
      <c r="F543" s="41">
        <v>359</v>
      </c>
      <c r="G543" s="42">
        <v>0.0344232428804296</v>
      </c>
      <c r="H543" s="43">
        <v>0.55091922005571</v>
      </c>
      <c r="I543" s="43">
        <v>18.9644261194745</v>
      </c>
      <c r="J543" s="41">
        <v>24</v>
      </c>
      <c r="K543" s="38">
        <v>1</v>
      </c>
      <c r="L543" s="41">
        <v>22</v>
      </c>
      <c r="M543" s="41">
        <v>2</v>
      </c>
      <c r="N543" s="41">
        <v>2</v>
      </c>
      <c r="O543" s="41">
        <v>51</v>
      </c>
      <c r="P543" s="47">
        <v>3.87803921568627</v>
      </c>
      <c r="Q543" s="48">
        <v>0.142061281337047</v>
      </c>
      <c r="U543"/>
    </row>
    <row r="544" customHeight="1" spans="1:21">
      <c r="A544" s="73"/>
      <c r="B544" s="73"/>
      <c r="C544" s="40" t="s">
        <v>77</v>
      </c>
      <c r="D544" s="41">
        <v>180.99</v>
      </c>
      <c r="E544" s="41">
        <v>6120</v>
      </c>
      <c r="F544" s="41">
        <v>416</v>
      </c>
      <c r="G544" s="42">
        <v>0.0679738562091503</v>
      </c>
      <c r="H544" s="43">
        <v>0.435072115384615</v>
      </c>
      <c r="I544" s="43">
        <v>29.5735294117647</v>
      </c>
      <c r="J544" s="41">
        <v>55</v>
      </c>
      <c r="K544" s="38">
        <v>0</v>
      </c>
      <c r="L544" s="41">
        <v>14</v>
      </c>
      <c r="M544" s="41">
        <v>9</v>
      </c>
      <c r="N544" s="41">
        <v>1</v>
      </c>
      <c r="O544" s="41">
        <v>79</v>
      </c>
      <c r="P544" s="47">
        <v>2.29101265822785</v>
      </c>
      <c r="Q544" s="48">
        <v>0.189903846153846</v>
      </c>
      <c r="U544"/>
    </row>
    <row r="545" customHeight="1" spans="1:21">
      <c r="A545" s="73"/>
      <c r="B545" s="73"/>
      <c r="C545" s="40" t="s">
        <v>78</v>
      </c>
      <c r="D545" s="41">
        <v>301.34</v>
      </c>
      <c r="E545" s="41">
        <v>63158</v>
      </c>
      <c r="F545" s="41">
        <v>4152</v>
      </c>
      <c r="G545" s="42">
        <v>0.0657398904335159</v>
      </c>
      <c r="H545" s="43">
        <v>0.0725770712909441</v>
      </c>
      <c r="I545" s="43">
        <v>4.77120871465214</v>
      </c>
      <c r="J545" s="41">
        <v>167</v>
      </c>
      <c r="K545" s="38">
        <v>1</v>
      </c>
      <c r="L545" s="41">
        <v>138</v>
      </c>
      <c r="M545" s="41">
        <v>74</v>
      </c>
      <c r="N545" s="41">
        <v>0</v>
      </c>
      <c r="O545" s="41">
        <v>380</v>
      </c>
      <c r="P545" s="47">
        <v>0.793</v>
      </c>
      <c r="Q545" s="48">
        <v>0.0915221579961464</v>
      </c>
      <c r="U545"/>
    </row>
    <row r="546" customHeight="1" spans="1:21">
      <c r="A546" s="73"/>
      <c r="B546" s="73"/>
      <c r="C546" s="40" t="s">
        <v>79</v>
      </c>
      <c r="D546" s="41">
        <v>56.54</v>
      </c>
      <c r="E546" s="41">
        <v>3458</v>
      </c>
      <c r="F546" s="41">
        <v>85</v>
      </c>
      <c r="G546" s="42">
        <v>0.0245806824754193</v>
      </c>
      <c r="H546" s="43">
        <v>0.665176470588235</v>
      </c>
      <c r="I546" s="43">
        <v>16.3504916136495</v>
      </c>
      <c r="J546" s="41">
        <v>15</v>
      </c>
      <c r="K546" s="38">
        <v>0</v>
      </c>
      <c r="L546" s="41">
        <v>10</v>
      </c>
      <c r="M546" s="41">
        <v>0</v>
      </c>
      <c r="N546" s="41">
        <v>0</v>
      </c>
      <c r="O546" s="41">
        <v>25</v>
      </c>
      <c r="P546" s="47">
        <v>2.2616</v>
      </c>
      <c r="Q546" s="48">
        <v>0.294117647058824</v>
      </c>
      <c r="U546"/>
    </row>
    <row r="547" customHeight="1" spans="1:21">
      <c r="A547" s="73"/>
      <c r="B547" s="73"/>
      <c r="C547" s="40" t="s">
        <v>80</v>
      </c>
      <c r="D547" s="41">
        <v>199.69</v>
      </c>
      <c r="E547" s="41">
        <v>13529</v>
      </c>
      <c r="F547" s="41">
        <v>762</v>
      </c>
      <c r="G547" s="42">
        <v>0.0563234533224924</v>
      </c>
      <c r="H547" s="43">
        <v>0.262060367454068</v>
      </c>
      <c r="I547" s="43">
        <v>14.7601448739744</v>
      </c>
      <c r="J547" s="41">
        <v>34</v>
      </c>
      <c r="K547" s="38">
        <v>2</v>
      </c>
      <c r="L547" s="41">
        <v>29</v>
      </c>
      <c r="M547" s="41">
        <v>5</v>
      </c>
      <c r="N547" s="41">
        <v>1</v>
      </c>
      <c r="O547" s="41">
        <v>71</v>
      </c>
      <c r="P547" s="47">
        <v>2.81253521126761</v>
      </c>
      <c r="Q547" s="48">
        <v>0.0931758530183727</v>
      </c>
      <c r="U547"/>
    </row>
    <row r="548" customHeight="1" spans="1:21">
      <c r="A548" s="73"/>
      <c r="B548" s="73"/>
      <c r="C548" s="40" t="s">
        <v>81</v>
      </c>
      <c r="D548" s="41">
        <v>199.22</v>
      </c>
      <c r="E548" s="41">
        <v>11265</v>
      </c>
      <c r="F548" s="41">
        <v>453</v>
      </c>
      <c r="G548" s="42">
        <v>0.0402130492676431</v>
      </c>
      <c r="H548" s="43">
        <v>0.439779249448124</v>
      </c>
      <c r="I548" s="43">
        <v>17.6848646249445</v>
      </c>
      <c r="J548" s="41">
        <v>35</v>
      </c>
      <c r="K548" s="38">
        <v>1</v>
      </c>
      <c r="L548" s="41">
        <v>19</v>
      </c>
      <c r="M548" s="41">
        <v>6</v>
      </c>
      <c r="N548" s="41">
        <v>2</v>
      </c>
      <c r="O548" s="41">
        <v>63</v>
      </c>
      <c r="P548" s="47">
        <v>3.16222222222222</v>
      </c>
      <c r="Q548" s="48">
        <v>0.139072847682119</v>
      </c>
      <c r="U548"/>
    </row>
    <row r="549" customHeight="1" spans="1:21">
      <c r="A549" s="73"/>
      <c r="B549" s="73"/>
      <c r="C549" s="40" t="s">
        <v>82</v>
      </c>
      <c r="D549" s="41">
        <v>66.57</v>
      </c>
      <c r="E549" s="41">
        <v>6231</v>
      </c>
      <c r="F549" s="41">
        <v>324</v>
      </c>
      <c r="G549" s="42">
        <v>0.051998074145402</v>
      </c>
      <c r="H549" s="43">
        <v>0.205462962962963</v>
      </c>
      <c r="I549" s="43">
        <v>10.6836783822821</v>
      </c>
      <c r="J549" s="41">
        <v>17</v>
      </c>
      <c r="K549" s="38">
        <v>0</v>
      </c>
      <c r="L549" s="41">
        <v>13</v>
      </c>
      <c r="M549" s="41">
        <v>11</v>
      </c>
      <c r="N549" s="41">
        <v>0</v>
      </c>
      <c r="O549" s="41">
        <v>41</v>
      </c>
      <c r="P549" s="47">
        <v>1.62365853658537</v>
      </c>
      <c r="Q549" s="48">
        <v>0.126543209876543</v>
      </c>
      <c r="U549"/>
    </row>
    <row r="550" customHeight="1" spans="1:21">
      <c r="A550" s="73"/>
      <c r="B550" s="73"/>
      <c r="C550" s="40" t="s">
        <v>83</v>
      </c>
      <c r="D550" s="41">
        <v>370.16</v>
      </c>
      <c r="E550" s="41">
        <v>22839</v>
      </c>
      <c r="F550" s="41">
        <v>621</v>
      </c>
      <c r="G550" s="42">
        <v>0.027190332326284</v>
      </c>
      <c r="H550" s="43">
        <v>0.596070853462158</v>
      </c>
      <c r="I550" s="43">
        <v>16.2073645956478</v>
      </c>
      <c r="J550" s="41">
        <v>81</v>
      </c>
      <c r="K550" s="38">
        <v>1</v>
      </c>
      <c r="L550" s="41">
        <v>62</v>
      </c>
      <c r="M550" s="41">
        <v>3</v>
      </c>
      <c r="N550" s="41">
        <v>1</v>
      </c>
      <c r="O550" s="41">
        <v>148</v>
      </c>
      <c r="P550" s="47">
        <v>2.50108108108108</v>
      </c>
      <c r="Q550" s="48">
        <v>0.238325281803543</v>
      </c>
      <c r="U550"/>
    </row>
    <row r="551" customHeight="1" spans="1:21">
      <c r="A551" s="73"/>
      <c r="B551" s="73"/>
      <c r="C551" s="40" t="s">
        <v>85</v>
      </c>
      <c r="D551" s="41">
        <v>40</v>
      </c>
      <c r="E551" s="41">
        <v>2697</v>
      </c>
      <c r="F551" s="41">
        <v>61</v>
      </c>
      <c r="G551" s="42">
        <v>0.0226177233963663</v>
      </c>
      <c r="H551" s="43">
        <v>0.655737704918033</v>
      </c>
      <c r="I551" s="43">
        <v>14.8312940304042</v>
      </c>
      <c r="J551" s="41">
        <v>7</v>
      </c>
      <c r="K551" s="38">
        <v>0</v>
      </c>
      <c r="L551" s="41">
        <v>4</v>
      </c>
      <c r="M551" s="41">
        <v>2</v>
      </c>
      <c r="N551" s="41">
        <v>0</v>
      </c>
      <c r="O551" s="41">
        <v>13</v>
      </c>
      <c r="P551" s="47">
        <v>3.07692307692308</v>
      </c>
      <c r="Q551" s="48">
        <v>0.213114754098361</v>
      </c>
      <c r="U551"/>
    </row>
    <row r="552" customHeight="1" spans="1:21">
      <c r="A552" s="73"/>
      <c r="B552" s="73"/>
      <c r="C552" s="40" t="s">
        <v>86</v>
      </c>
      <c r="D552" s="41">
        <v>801.43</v>
      </c>
      <c r="E552" s="41">
        <v>45815</v>
      </c>
      <c r="F552" s="41">
        <v>2417</v>
      </c>
      <c r="G552" s="42">
        <v>0.0527556477136309</v>
      </c>
      <c r="H552" s="43">
        <v>0.331580471659082</v>
      </c>
      <c r="I552" s="43">
        <v>17.4927425515661</v>
      </c>
      <c r="J552" s="41">
        <v>104</v>
      </c>
      <c r="K552" s="38">
        <v>0</v>
      </c>
      <c r="L552" s="41">
        <v>29</v>
      </c>
      <c r="M552" s="41">
        <v>36</v>
      </c>
      <c r="N552" s="41">
        <v>2</v>
      </c>
      <c r="O552" s="41">
        <v>171</v>
      </c>
      <c r="P552" s="47">
        <v>4.68672514619883</v>
      </c>
      <c r="Q552" s="48">
        <v>0.0707488622258999</v>
      </c>
      <c r="U552"/>
    </row>
    <row r="553" customHeight="1" spans="1:21">
      <c r="A553" s="73"/>
      <c r="B553" s="73"/>
      <c r="C553" s="40" t="s">
        <v>87</v>
      </c>
      <c r="D553" s="41">
        <v>207.34</v>
      </c>
      <c r="E553" s="41">
        <v>17166</v>
      </c>
      <c r="F553" s="41">
        <v>1052</v>
      </c>
      <c r="G553" s="42">
        <v>0.0612839333566352</v>
      </c>
      <c r="H553" s="43">
        <v>0.197091254752852</v>
      </c>
      <c r="I553" s="43">
        <v>12.0785273214494</v>
      </c>
      <c r="J553" s="41">
        <v>55</v>
      </c>
      <c r="K553" s="38">
        <v>1</v>
      </c>
      <c r="L553" s="41">
        <v>41</v>
      </c>
      <c r="M553" s="41">
        <v>17</v>
      </c>
      <c r="N553" s="41">
        <v>2</v>
      </c>
      <c r="O553" s="41">
        <v>116</v>
      </c>
      <c r="P553" s="47">
        <v>1.78741379310345</v>
      </c>
      <c r="Q553" s="48">
        <v>0.110266159695817</v>
      </c>
      <c r="U553"/>
    </row>
    <row r="554" customHeight="1" spans="1:21">
      <c r="A554" s="73"/>
      <c r="B554" s="73"/>
      <c r="C554" s="40" t="s">
        <v>109</v>
      </c>
      <c r="D554" s="41">
        <v>0</v>
      </c>
      <c r="E554" s="41">
        <v>0</v>
      </c>
      <c r="F554" s="41">
        <v>0</v>
      </c>
      <c r="G554" s="42" t="e">
        <v>#DIV/0!</v>
      </c>
      <c r="H554" s="43" t="e">
        <v>#DIV/0!</v>
      </c>
      <c r="I554" s="43" t="e">
        <v>#DIV/0!</v>
      </c>
      <c r="J554" s="41">
        <v>0</v>
      </c>
      <c r="K554" s="38">
        <v>0</v>
      </c>
      <c r="L554" s="41">
        <v>0</v>
      </c>
      <c r="M554" s="41">
        <v>0</v>
      </c>
      <c r="N554" s="41">
        <v>0</v>
      </c>
      <c r="O554" s="41">
        <v>0</v>
      </c>
      <c r="P554" s="47" t="e">
        <v>#DIV/0!</v>
      </c>
      <c r="Q554" s="48" t="e">
        <v>#DIV/0!</v>
      </c>
      <c r="U554"/>
    </row>
    <row r="555" customHeight="1" spans="1:21">
      <c r="A555" s="73"/>
      <c r="B555" s="73"/>
      <c r="C555" s="40" t="s">
        <v>123</v>
      </c>
      <c r="D555" s="41">
        <v>0</v>
      </c>
      <c r="E555" s="41">
        <v>0</v>
      </c>
      <c r="F555" s="41">
        <v>0</v>
      </c>
      <c r="G555" s="42" t="e">
        <v>#DIV/0!</v>
      </c>
      <c r="H555" s="43" t="e">
        <v>#DIV/0!</v>
      </c>
      <c r="I555" s="43" t="e">
        <v>#DIV/0!</v>
      </c>
      <c r="J555" s="41">
        <v>0</v>
      </c>
      <c r="K555" s="38">
        <v>0</v>
      </c>
      <c r="L555" s="41">
        <v>0</v>
      </c>
      <c r="M555" s="41">
        <v>0</v>
      </c>
      <c r="N555" s="41">
        <v>0</v>
      </c>
      <c r="O555" s="41">
        <v>0</v>
      </c>
      <c r="P555" s="47" t="e">
        <v>#DIV/0!</v>
      </c>
      <c r="Q555" s="48" t="e">
        <v>#DIV/0!</v>
      </c>
      <c r="U555"/>
    </row>
    <row r="556" customHeight="1" spans="1:21">
      <c r="A556" s="73"/>
      <c r="B556" s="73"/>
      <c r="C556" s="40" t="s">
        <v>89</v>
      </c>
      <c r="D556" s="41">
        <v>194.45</v>
      </c>
      <c r="E556" s="41">
        <v>16999</v>
      </c>
      <c r="F556" s="41">
        <v>763</v>
      </c>
      <c r="G556" s="42">
        <v>0.0448849932348962</v>
      </c>
      <c r="H556" s="43">
        <v>0.254849279161206</v>
      </c>
      <c r="I556" s="43">
        <v>11.4389081710689</v>
      </c>
      <c r="J556" s="41">
        <v>37</v>
      </c>
      <c r="K556" s="38">
        <v>0</v>
      </c>
      <c r="L556" s="41">
        <v>55</v>
      </c>
      <c r="M556" s="41">
        <v>2</v>
      </c>
      <c r="N556" s="41">
        <v>6</v>
      </c>
      <c r="O556" s="41">
        <v>100</v>
      </c>
      <c r="P556" s="47">
        <v>1.9445</v>
      </c>
      <c r="Q556" s="48">
        <v>0.131061598951507</v>
      </c>
      <c r="U556"/>
    </row>
    <row r="557" customHeight="1" spans="1:21">
      <c r="A557" s="73"/>
      <c r="B557" s="73"/>
      <c r="C557" s="40" t="s">
        <v>90</v>
      </c>
      <c r="D557" s="41">
        <v>198.32</v>
      </c>
      <c r="E557" s="41">
        <v>20780</v>
      </c>
      <c r="F557" s="41">
        <v>985</v>
      </c>
      <c r="G557" s="42">
        <v>0.0474013474494706</v>
      </c>
      <c r="H557" s="43">
        <v>0.201340101522843</v>
      </c>
      <c r="I557" s="43">
        <v>9.54379210779596</v>
      </c>
      <c r="J557" s="41">
        <v>69</v>
      </c>
      <c r="K557" s="38">
        <v>1</v>
      </c>
      <c r="L557" s="41">
        <v>79</v>
      </c>
      <c r="M557" s="41">
        <v>16</v>
      </c>
      <c r="N557" s="41">
        <v>5</v>
      </c>
      <c r="O557" s="41">
        <v>170</v>
      </c>
      <c r="P557" s="47">
        <v>1.16658823529412</v>
      </c>
      <c r="Q557" s="48">
        <v>0.17258883248731</v>
      </c>
      <c r="U557"/>
    </row>
    <row r="558" customHeight="1" spans="1:21">
      <c r="A558" s="73"/>
      <c r="B558" s="73"/>
      <c r="C558" s="40" t="s">
        <v>91</v>
      </c>
      <c r="D558" s="41">
        <v>974.87</v>
      </c>
      <c r="E558" s="41">
        <v>121110</v>
      </c>
      <c r="F558" s="41">
        <v>8869</v>
      </c>
      <c r="G558" s="42">
        <v>0.0732309470729089</v>
      </c>
      <c r="H558" s="43">
        <v>0.109918818356072</v>
      </c>
      <c r="I558" s="43">
        <v>8.04945916935018</v>
      </c>
      <c r="J558" s="41">
        <v>162</v>
      </c>
      <c r="K558" s="38">
        <v>5</v>
      </c>
      <c r="L558" s="41">
        <v>34</v>
      </c>
      <c r="M558" s="41">
        <v>33</v>
      </c>
      <c r="N558" s="41">
        <v>9</v>
      </c>
      <c r="O558" s="41">
        <v>243</v>
      </c>
      <c r="P558" s="47">
        <v>4.01181069958848</v>
      </c>
      <c r="Q558" s="48">
        <v>0.0273988048257977</v>
      </c>
      <c r="U558"/>
    </row>
    <row r="559" customHeight="1" spans="1:21">
      <c r="A559" s="73"/>
      <c r="B559" s="73"/>
      <c r="C559" s="40" t="s">
        <v>92</v>
      </c>
      <c r="D559" s="41">
        <v>195.42</v>
      </c>
      <c r="E559" s="41">
        <v>14151</v>
      </c>
      <c r="F559" s="41">
        <v>489</v>
      </c>
      <c r="G559" s="42">
        <v>0.0345558617765529</v>
      </c>
      <c r="H559" s="43">
        <v>0.399631901840491</v>
      </c>
      <c r="I559" s="43">
        <v>13.809624761501</v>
      </c>
      <c r="J559" s="41">
        <v>21</v>
      </c>
      <c r="K559" s="38">
        <v>1</v>
      </c>
      <c r="L559" s="41">
        <v>17</v>
      </c>
      <c r="M559" s="41">
        <v>13</v>
      </c>
      <c r="N559" s="41">
        <v>0</v>
      </c>
      <c r="O559" s="41">
        <v>52</v>
      </c>
      <c r="P559" s="47">
        <v>3.75807692307692</v>
      </c>
      <c r="Q559" s="48">
        <v>0.106339468302658</v>
      </c>
      <c r="U559"/>
    </row>
    <row r="560" customHeight="1" spans="1:21">
      <c r="A560" s="73"/>
      <c r="B560" s="40" t="s">
        <v>98</v>
      </c>
      <c r="C560" s="73"/>
      <c r="D560" s="41">
        <v>6149.95</v>
      </c>
      <c r="E560" s="41">
        <v>530408</v>
      </c>
      <c r="F560" s="41">
        <v>31169</v>
      </c>
      <c r="G560" s="42">
        <v>0.0587641966184522</v>
      </c>
      <c r="H560" s="43">
        <v>0.19730982707177</v>
      </c>
      <c r="I560" s="43">
        <v>11.5947534727983</v>
      </c>
      <c r="J560" s="41">
        <v>1245</v>
      </c>
      <c r="K560" s="38">
        <v>25</v>
      </c>
      <c r="L560" s="41">
        <v>701</v>
      </c>
      <c r="M560" s="41">
        <v>300</v>
      </c>
      <c r="N560" s="41">
        <v>41</v>
      </c>
      <c r="O560" s="41">
        <v>2312</v>
      </c>
      <c r="P560" s="47">
        <v>2.66001297577855</v>
      </c>
      <c r="Q560" s="48">
        <v>0.0741762648785652</v>
      </c>
      <c r="U560"/>
    </row>
    <row r="561" customHeight="1" spans="1:21">
      <c r="A561" s="40" t="s">
        <v>127</v>
      </c>
      <c r="B561" s="73"/>
      <c r="C561" s="73"/>
      <c r="D561" s="41">
        <v>12573.98</v>
      </c>
      <c r="E561" s="41">
        <v>766549</v>
      </c>
      <c r="F561" s="41">
        <v>45115</v>
      </c>
      <c r="G561" s="42">
        <v>0.0588546850886245</v>
      </c>
      <c r="H561" s="43">
        <v>0.278709520115261</v>
      </c>
      <c r="I561" s="43">
        <v>16.4033610375853</v>
      </c>
      <c r="J561" s="41">
        <v>3729</v>
      </c>
      <c r="K561" s="38">
        <v>45</v>
      </c>
      <c r="L561" s="41">
        <v>1630</v>
      </c>
      <c r="M561" s="41">
        <v>670</v>
      </c>
      <c r="N561" s="41">
        <v>75</v>
      </c>
      <c r="O561" s="41">
        <v>6149</v>
      </c>
      <c r="P561" s="47">
        <v>2.04488209464954</v>
      </c>
      <c r="Q561" s="48">
        <v>0.136296132106838</v>
      </c>
      <c r="U561"/>
    </row>
    <row r="562" customHeight="1" spans="1:21">
      <c r="A562" s="40" t="s">
        <v>47</v>
      </c>
      <c r="B562" s="40" t="s">
        <v>69</v>
      </c>
      <c r="C562" s="40" t="s">
        <v>73</v>
      </c>
      <c r="D562" s="41">
        <v>198.55</v>
      </c>
      <c r="E562" s="41">
        <v>5075</v>
      </c>
      <c r="F562" s="41">
        <v>276</v>
      </c>
      <c r="G562" s="42">
        <v>0.054384236453202</v>
      </c>
      <c r="H562" s="43">
        <v>0.719384057971015</v>
      </c>
      <c r="I562" s="43">
        <v>39.1231527093596</v>
      </c>
      <c r="J562" s="41">
        <v>61</v>
      </c>
      <c r="K562" s="38">
        <v>0</v>
      </c>
      <c r="L562" s="41">
        <v>10</v>
      </c>
      <c r="M562" s="41">
        <v>13</v>
      </c>
      <c r="N562" s="41">
        <v>0</v>
      </c>
      <c r="O562" s="41">
        <v>84</v>
      </c>
      <c r="P562" s="47">
        <v>2.36369047619048</v>
      </c>
      <c r="Q562" s="48">
        <v>0.304347826086957</v>
      </c>
      <c r="U562"/>
    </row>
    <row r="563" customHeight="1" spans="1:21">
      <c r="A563" s="73"/>
      <c r="B563" s="73"/>
      <c r="C563" s="40" t="s">
        <v>108</v>
      </c>
      <c r="D563" s="41">
        <v>799.15</v>
      </c>
      <c r="E563" s="41">
        <v>33859</v>
      </c>
      <c r="F563" s="41">
        <v>1505</v>
      </c>
      <c r="G563" s="42">
        <v>0.0444490386603267</v>
      </c>
      <c r="H563" s="43">
        <v>0.530996677740864</v>
      </c>
      <c r="I563" s="43">
        <v>23.6022918574087</v>
      </c>
      <c r="J563" s="41">
        <v>340</v>
      </c>
      <c r="K563" s="38">
        <v>1</v>
      </c>
      <c r="L563" s="41">
        <v>143</v>
      </c>
      <c r="M563" s="41">
        <v>92</v>
      </c>
      <c r="N563" s="41">
        <v>4</v>
      </c>
      <c r="O563" s="41">
        <v>580</v>
      </c>
      <c r="P563" s="47">
        <v>1.37784482758621</v>
      </c>
      <c r="Q563" s="48">
        <v>0.385382059800665</v>
      </c>
      <c r="U563"/>
    </row>
    <row r="564" customHeight="1" spans="1:21">
      <c r="A564" s="73"/>
      <c r="B564" s="73"/>
      <c r="C564" s="40" t="s">
        <v>70</v>
      </c>
      <c r="D564" s="41">
        <v>499.87</v>
      </c>
      <c r="E564" s="41">
        <v>36099</v>
      </c>
      <c r="F564" s="41">
        <v>2662</v>
      </c>
      <c r="G564" s="42">
        <v>0.0737416548934874</v>
      </c>
      <c r="H564" s="43">
        <v>0.187779864763336</v>
      </c>
      <c r="I564" s="43">
        <v>13.8471979833236</v>
      </c>
      <c r="J564" s="41">
        <v>340</v>
      </c>
      <c r="K564" s="38">
        <v>5</v>
      </c>
      <c r="L564" s="41">
        <v>166</v>
      </c>
      <c r="M564" s="41">
        <v>84</v>
      </c>
      <c r="N564" s="41">
        <v>7</v>
      </c>
      <c r="O564" s="41">
        <v>602</v>
      </c>
      <c r="P564" s="47">
        <v>0.830348837209302</v>
      </c>
      <c r="Q564" s="48">
        <v>0.226145755071375</v>
      </c>
      <c r="U564"/>
    </row>
    <row r="565" customHeight="1" spans="1:21">
      <c r="A565" s="73"/>
      <c r="B565" s="73"/>
      <c r="C565" s="40" t="s">
        <v>79</v>
      </c>
      <c r="D565" s="41">
        <v>468.45</v>
      </c>
      <c r="E565" s="41">
        <v>11133</v>
      </c>
      <c r="F565" s="41">
        <v>328</v>
      </c>
      <c r="G565" s="42">
        <v>0.0294619599389203</v>
      </c>
      <c r="H565" s="43">
        <v>1.4282012195122</v>
      </c>
      <c r="I565" s="43">
        <v>42.0776071139855</v>
      </c>
      <c r="J565" s="41">
        <v>86</v>
      </c>
      <c r="K565" s="38">
        <v>0</v>
      </c>
      <c r="L565" s="41">
        <v>49</v>
      </c>
      <c r="M565" s="41">
        <v>4</v>
      </c>
      <c r="N565" s="41">
        <v>2</v>
      </c>
      <c r="O565" s="41">
        <v>141</v>
      </c>
      <c r="P565" s="47">
        <v>3.32234042553191</v>
      </c>
      <c r="Q565" s="48">
        <v>0.429878048780488</v>
      </c>
      <c r="U565"/>
    </row>
    <row r="566" customHeight="1" spans="1:21">
      <c r="A566" s="73"/>
      <c r="B566" s="73"/>
      <c r="C566" s="40" t="s">
        <v>80</v>
      </c>
      <c r="D566" s="41">
        <v>197.74</v>
      </c>
      <c r="E566" s="41">
        <v>5263</v>
      </c>
      <c r="F566" s="41">
        <v>255</v>
      </c>
      <c r="G566" s="42">
        <v>0.0484514535436063</v>
      </c>
      <c r="H566" s="43">
        <v>0.775450980392157</v>
      </c>
      <c r="I566" s="43">
        <v>37.5717271518146</v>
      </c>
      <c r="J566" s="41">
        <v>48</v>
      </c>
      <c r="K566" s="38">
        <v>0</v>
      </c>
      <c r="L566" s="41">
        <v>31</v>
      </c>
      <c r="M566" s="41">
        <v>14</v>
      </c>
      <c r="N566" s="41">
        <v>0</v>
      </c>
      <c r="O566" s="41">
        <v>93</v>
      </c>
      <c r="P566" s="47">
        <v>2.12623655913979</v>
      </c>
      <c r="Q566" s="48">
        <v>0.364705882352941</v>
      </c>
      <c r="U566"/>
    </row>
    <row r="567" customHeight="1" spans="1:21">
      <c r="A567" s="73"/>
      <c r="B567" s="73"/>
      <c r="C567" s="40" t="s">
        <v>103</v>
      </c>
      <c r="D567" s="41">
        <v>297.24</v>
      </c>
      <c r="E567" s="41">
        <v>10219</v>
      </c>
      <c r="F567" s="41">
        <v>520</v>
      </c>
      <c r="G567" s="42">
        <v>0.0508856052451316</v>
      </c>
      <c r="H567" s="43">
        <v>0.571615384615385</v>
      </c>
      <c r="I567" s="43">
        <v>29.0869948135825</v>
      </c>
      <c r="J567" s="41">
        <v>63</v>
      </c>
      <c r="K567" s="38">
        <v>2</v>
      </c>
      <c r="L567" s="41">
        <v>30</v>
      </c>
      <c r="M567" s="41">
        <v>21</v>
      </c>
      <c r="N567" s="41">
        <v>2</v>
      </c>
      <c r="O567" s="41">
        <v>118</v>
      </c>
      <c r="P567" s="47">
        <v>2.51898305084746</v>
      </c>
      <c r="Q567" s="48">
        <v>0.226923076923077</v>
      </c>
      <c r="U567"/>
    </row>
    <row r="568" customHeight="1" spans="1:21">
      <c r="A568" s="73"/>
      <c r="B568" s="73"/>
      <c r="C568" s="40" t="s">
        <v>83</v>
      </c>
      <c r="D568" s="41">
        <v>1457.13</v>
      </c>
      <c r="E568" s="41">
        <v>64974</v>
      </c>
      <c r="F568" s="41">
        <v>2170</v>
      </c>
      <c r="G568" s="42">
        <v>0.0333979745744452</v>
      </c>
      <c r="H568" s="43">
        <v>0.671488479262673</v>
      </c>
      <c r="I568" s="43">
        <v>22.4263551574476</v>
      </c>
      <c r="J568" s="41">
        <v>457</v>
      </c>
      <c r="K568" s="38">
        <v>3</v>
      </c>
      <c r="L568" s="41">
        <v>272</v>
      </c>
      <c r="M568" s="41">
        <v>17</v>
      </c>
      <c r="N568" s="41">
        <v>5</v>
      </c>
      <c r="O568" s="41">
        <v>754</v>
      </c>
      <c r="P568" s="47">
        <v>1.93253315649867</v>
      </c>
      <c r="Q568" s="48">
        <v>0.347465437788018</v>
      </c>
      <c r="U568"/>
    </row>
    <row r="569" customHeight="1" spans="1:21">
      <c r="A569" s="73"/>
      <c r="B569" s="73"/>
      <c r="C569" s="40" t="s">
        <v>85</v>
      </c>
      <c r="D569" s="41">
        <v>455.14</v>
      </c>
      <c r="E569" s="41">
        <v>8974</v>
      </c>
      <c r="F569" s="41">
        <v>341</v>
      </c>
      <c r="G569" s="42">
        <v>0.037998662803655</v>
      </c>
      <c r="H569" s="43">
        <v>1.33472140762463</v>
      </c>
      <c r="I569" s="43">
        <v>50.7176287051482</v>
      </c>
      <c r="J569" s="41">
        <v>97</v>
      </c>
      <c r="K569" s="38">
        <v>0</v>
      </c>
      <c r="L569" s="41">
        <v>41</v>
      </c>
      <c r="M569" s="41">
        <v>6</v>
      </c>
      <c r="N569" s="41">
        <v>2</v>
      </c>
      <c r="O569" s="41">
        <v>146</v>
      </c>
      <c r="P569" s="47">
        <v>3.11739726027397</v>
      </c>
      <c r="Q569" s="48">
        <v>0.428152492668622</v>
      </c>
      <c r="U569"/>
    </row>
    <row r="570" customHeight="1" spans="1:21">
      <c r="A570" s="73"/>
      <c r="B570" s="73"/>
      <c r="C570" s="40" t="s">
        <v>100</v>
      </c>
      <c r="D570" s="41">
        <v>477.6</v>
      </c>
      <c r="E570" s="41">
        <v>7875</v>
      </c>
      <c r="F570" s="41">
        <v>421</v>
      </c>
      <c r="G570" s="42">
        <v>0.0534603174603175</v>
      </c>
      <c r="H570" s="43">
        <v>1.13444180522565</v>
      </c>
      <c r="I570" s="43">
        <v>60.6476190476191</v>
      </c>
      <c r="J570" s="41">
        <v>84</v>
      </c>
      <c r="K570" s="38">
        <v>0</v>
      </c>
      <c r="L570" s="41">
        <v>69</v>
      </c>
      <c r="M570" s="41">
        <v>9</v>
      </c>
      <c r="N570" s="41">
        <v>0</v>
      </c>
      <c r="O570" s="41">
        <v>162</v>
      </c>
      <c r="P570" s="47">
        <v>2.94814814814815</v>
      </c>
      <c r="Q570" s="48">
        <v>0.38479809976247</v>
      </c>
      <c r="U570"/>
    </row>
    <row r="571" customHeight="1" spans="1:21">
      <c r="A571" s="73"/>
      <c r="B571" s="73"/>
      <c r="C571" s="40" t="s">
        <v>86</v>
      </c>
      <c r="D571" s="41">
        <v>495.8</v>
      </c>
      <c r="E571" s="41">
        <v>12890</v>
      </c>
      <c r="F571" s="41">
        <v>522</v>
      </c>
      <c r="G571" s="42">
        <v>0.0404965089216447</v>
      </c>
      <c r="H571" s="43">
        <v>0.949808429118774</v>
      </c>
      <c r="I571" s="43">
        <v>38.4639255236618</v>
      </c>
      <c r="J571" s="41">
        <v>131</v>
      </c>
      <c r="K571" s="38">
        <v>1</v>
      </c>
      <c r="L571" s="41">
        <v>43</v>
      </c>
      <c r="M571" s="41">
        <v>52</v>
      </c>
      <c r="N571" s="41">
        <v>2</v>
      </c>
      <c r="O571" s="41">
        <v>229</v>
      </c>
      <c r="P571" s="47">
        <v>2.16506550218341</v>
      </c>
      <c r="Q571" s="48">
        <v>0.438697318007663</v>
      </c>
      <c r="U571"/>
    </row>
    <row r="572" customHeight="1" spans="1:21">
      <c r="A572" s="73"/>
      <c r="B572" s="73"/>
      <c r="C572" s="40" t="s">
        <v>109</v>
      </c>
      <c r="D572" s="41">
        <v>493.93</v>
      </c>
      <c r="E572" s="41">
        <v>18922</v>
      </c>
      <c r="F572" s="41">
        <v>820</v>
      </c>
      <c r="G572" s="42">
        <v>0.0433357995983511</v>
      </c>
      <c r="H572" s="43">
        <v>0.602353658536585</v>
      </c>
      <c r="I572" s="43">
        <v>26.1034774336751</v>
      </c>
      <c r="J572" s="41">
        <v>194</v>
      </c>
      <c r="K572" s="38">
        <v>3</v>
      </c>
      <c r="L572" s="41">
        <v>53</v>
      </c>
      <c r="M572" s="41">
        <v>27</v>
      </c>
      <c r="N572" s="41">
        <v>6</v>
      </c>
      <c r="O572" s="41">
        <v>283</v>
      </c>
      <c r="P572" s="47">
        <v>1.74533568904594</v>
      </c>
      <c r="Q572" s="48">
        <v>0.345121951219512</v>
      </c>
      <c r="U572"/>
    </row>
    <row r="573" customHeight="1" spans="1:21">
      <c r="A573" s="73"/>
      <c r="B573" s="73"/>
      <c r="C573" s="40" t="s">
        <v>91</v>
      </c>
      <c r="D573" s="41">
        <v>502.29</v>
      </c>
      <c r="E573" s="41">
        <v>36978</v>
      </c>
      <c r="F573" s="41">
        <v>4077</v>
      </c>
      <c r="G573" s="42">
        <v>0.110254746065228</v>
      </c>
      <c r="H573" s="43">
        <v>0.123200883002208</v>
      </c>
      <c r="I573" s="43">
        <v>13.5834820704203</v>
      </c>
      <c r="J573" s="41">
        <v>474</v>
      </c>
      <c r="K573" s="38">
        <v>10</v>
      </c>
      <c r="L573" s="41">
        <v>52</v>
      </c>
      <c r="M573" s="41">
        <v>42</v>
      </c>
      <c r="N573" s="41">
        <v>6</v>
      </c>
      <c r="O573" s="41">
        <v>584</v>
      </c>
      <c r="P573" s="47">
        <v>0.860085616438356</v>
      </c>
      <c r="Q573" s="48">
        <v>0.143242580328673</v>
      </c>
      <c r="U573"/>
    </row>
    <row r="574" customHeight="1" spans="1:21">
      <c r="A574" s="73"/>
      <c r="B574" s="40" t="s">
        <v>71</v>
      </c>
      <c r="C574" s="73"/>
      <c r="D574" s="41">
        <v>6342.89</v>
      </c>
      <c r="E574" s="41">
        <v>252261</v>
      </c>
      <c r="F574" s="41">
        <v>13897</v>
      </c>
      <c r="G574" s="42">
        <v>0.0550897681369693</v>
      </c>
      <c r="H574" s="43">
        <v>0.456421529826581</v>
      </c>
      <c r="I574" s="43">
        <v>25.1441562508672</v>
      </c>
      <c r="J574" s="41">
        <v>2375</v>
      </c>
      <c r="K574" s="38">
        <v>25</v>
      </c>
      <c r="L574" s="41">
        <v>959</v>
      </c>
      <c r="M574" s="41">
        <v>381</v>
      </c>
      <c r="N574" s="41">
        <v>36</v>
      </c>
      <c r="O574" s="41">
        <v>3776</v>
      </c>
      <c r="P574" s="47">
        <v>1.67979078389831</v>
      </c>
      <c r="Q574" s="48">
        <v>0.271713319421458</v>
      </c>
      <c r="U574"/>
    </row>
    <row r="575" customHeight="1" spans="1:21">
      <c r="A575" s="73"/>
      <c r="B575" s="40" t="s">
        <v>101</v>
      </c>
      <c r="C575" s="40" t="s">
        <v>128</v>
      </c>
      <c r="D575" s="41">
        <v>0</v>
      </c>
      <c r="E575" s="41">
        <v>0</v>
      </c>
      <c r="F575" s="41">
        <v>0</v>
      </c>
      <c r="G575" s="42" t="e">
        <v>#DIV/0!</v>
      </c>
      <c r="H575" s="43" t="e">
        <v>#DIV/0!</v>
      </c>
      <c r="I575" s="43" t="e">
        <v>#DIV/0!</v>
      </c>
      <c r="J575" s="41">
        <v>0</v>
      </c>
      <c r="K575" s="38">
        <v>0</v>
      </c>
      <c r="L575" s="41">
        <v>0</v>
      </c>
      <c r="M575" s="41">
        <v>0</v>
      </c>
      <c r="N575" s="41">
        <v>0</v>
      </c>
      <c r="O575" s="41">
        <v>0</v>
      </c>
      <c r="P575" s="47" t="e">
        <v>#DIV/0!</v>
      </c>
      <c r="Q575" s="48" t="e">
        <v>#DIV/0!</v>
      </c>
      <c r="U575"/>
    </row>
    <row r="576" customHeight="1" spans="1:21">
      <c r="A576" s="73"/>
      <c r="B576" s="40" t="s">
        <v>102</v>
      </c>
      <c r="C576" s="73"/>
      <c r="D576" s="41">
        <v>0</v>
      </c>
      <c r="E576" s="41">
        <v>0</v>
      </c>
      <c r="F576" s="41">
        <v>0</v>
      </c>
      <c r="G576" s="42" t="e">
        <v>#DIV/0!</v>
      </c>
      <c r="H576" s="43" t="e">
        <v>#DIV/0!</v>
      </c>
      <c r="I576" s="43" t="e">
        <v>#DIV/0!</v>
      </c>
      <c r="J576" s="41">
        <v>0</v>
      </c>
      <c r="K576" s="38">
        <v>0</v>
      </c>
      <c r="L576" s="41">
        <v>0</v>
      </c>
      <c r="M576" s="41">
        <v>0</v>
      </c>
      <c r="N576" s="41">
        <v>0</v>
      </c>
      <c r="O576" s="41">
        <v>0</v>
      </c>
      <c r="P576" s="47" t="e">
        <v>#DIV/0!</v>
      </c>
      <c r="Q576" s="48" t="e">
        <v>#DIV/0!</v>
      </c>
      <c r="U576"/>
    </row>
    <row r="577" customHeight="1" spans="1:21">
      <c r="A577" s="73"/>
      <c r="B577" s="40" t="s">
        <v>72</v>
      </c>
      <c r="C577" s="40" t="s">
        <v>73</v>
      </c>
      <c r="D577" s="41">
        <v>269.5</v>
      </c>
      <c r="E577" s="41">
        <v>15653</v>
      </c>
      <c r="F577" s="41">
        <v>920</v>
      </c>
      <c r="G577" s="42">
        <v>0.0587746757810005</v>
      </c>
      <c r="H577" s="43">
        <v>0.292934782608696</v>
      </c>
      <c r="I577" s="43">
        <v>17.2171468728039</v>
      </c>
      <c r="J577" s="41">
        <v>57</v>
      </c>
      <c r="K577" s="38">
        <v>0</v>
      </c>
      <c r="L577" s="41">
        <v>9</v>
      </c>
      <c r="M577" s="41">
        <v>11</v>
      </c>
      <c r="N577" s="41">
        <v>1</v>
      </c>
      <c r="O577" s="41">
        <v>78</v>
      </c>
      <c r="P577" s="47">
        <v>3.45512820512821</v>
      </c>
      <c r="Q577" s="48">
        <v>0.0847826086956522</v>
      </c>
      <c r="U577"/>
    </row>
    <row r="578" customHeight="1" spans="1:21">
      <c r="A578" s="73"/>
      <c r="B578" s="73"/>
      <c r="C578" s="40" t="s">
        <v>74</v>
      </c>
      <c r="D578" s="41">
        <v>202.88</v>
      </c>
      <c r="E578" s="41">
        <v>13780</v>
      </c>
      <c r="F578" s="41">
        <v>914</v>
      </c>
      <c r="G578" s="42">
        <v>0.0663280116110305</v>
      </c>
      <c r="H578" s="43">
        <v>0.221969365426696</v>
      </c>
      <c r="I578" s="43">
        <v>14.7227866473149</v>
      </c>
      <c r="J578" s="41">
        <v>63</v>
      </c>
      <c r="K578" s="38">
        <v>0</v>
      </c>
      <c r="L578" s="41">
        <v>22</v>
      </c>
      <c r="M578" s="41">
        <v>1</v>
      </c>
      <c r="N578" s="41">
        <v>2</v>
      </c>
      <c r="O578" s="41">
        <v>88</v>
      </c>
      <c r="P578" s="47">
        <v>2.30545454545455</v>
      </c>
      <c r="Q578" s="48">
        <v>0.0962800875273523</v>
      </c>
      <c r="U578"/>
    </row>
    <row r="579" customHeight="1" spans="1:21">
      <c r="A579" s="73"/>
      <c r="B579" s="73"/>
      <c r="C579" s="40" t="s">
        <v>108</v>
      </c>
      <c r="D579" s="41">
        <v>496.85</v>
      </c>
      <c r="E579" s="41">
        <v>47707</v>
      </c>
      <c r="F579" s="41">
        <v>2332</v>
      </c>
      <c r="G579" s="42">
        <v>0.0488817154715241</v>
      </c>
      <c r="H579" s="43">
        <v>0.213057461406518</v>
      </c>
      <c r="I579" s="43">
        <v>10.4146142075586</v>
      </c>
      <c r="J579" s="41">
        <v>66</v>
      </c>
      <c r="K579" s="38">
        <v>1</v>
      </c>
      <c r="L579" s="41">
        <v>39</v>
      </c>
      <c r="M579" s="41">
        <v>31</v>
      </c>
      <c r="N579" s="41">
        <v>11</v>
      </c>
      <c r="O579" s="41">
        <v>148</v>
      </c>
      <c r="P579" s="47">
        <v>3.3570945945946</v>
      </c>
      <c r="Q579" s="48">
        <v>0.0634648370497427</v>
      </c>
      <c r="U579"/>
    </row>
    <row r="580" customHeight="1" spans="1:21">
      <c r="A580" s="73"/>
      <c r="B580" s="73"/>
      <c r="C580" s="40" t="s">
        <v>75</v>
      </c>
      <c r="D580" s="41">
        <v>503.01</v>
      </c>
      <c r="E580" s="41">
        <v>39015</v>
      </c>
      <c r="F580" s="41">
        <v>2301</v>
      </c>
      <c r="G580" s="42">
        <v>0.0589773164167628</v>
      </c>
      <c r="H580" s="43">
        <v>0.218604954367666</v>
      </c>
      <c r="I580" s="43">
        <v>12.8927335640138</v>
      </c>
      <c r="J580" s="41">
        <v>57</v>
      </c>
      <c r="K580" s="38">
        <v>2</v>
      </c>
      <c r="L580" s="41">
        <v>38</v>
      </c>
      <c r="M580" s="41">
        <v>14</v>
      </c>
      <c r="N580" s="41">
        <v>6</v>
      </c>
      <c r="O580" s="41">
        <v>117</v>
      </c>
      <c r="P580" s="47">
        <v>4.29923076923077</v>
      </c>
      <c r="Q580" s="48">
        <v>0.0508474576271187</v>
      </c>
      <c r="U580"/>
    </row>
    <row r="581" customHeight="1" spans="1:21">
      <c r="A581" s="73"/>
      <c r="B581" s="73"/>
      <c r="C581" s="40" t="s">
        <v>70</v>
      </c>
      <c r="D581" s="41">
        <v>508.56</v>
      </c>
      <c r="E581" s="41">
        <v>51781</v>
      </c>
      <c r="F581" s="41">
        <v>3545</v>
      </c>
      <c r="G581" s="42">
        <v>0.0684614047623646</v>
      </c>
      <c r="H581" s="43">
        <v>0.143458392101551</v>
      </c>
      <c r="I581" s="43">
        <v>9.82136304822232</v>
      </c>
      <c r="J581" s="41">
        <v>88</v>
      </c>
      <c r="K581" s="38">
        <v>2</v>
      </c>
      <c r="L581" s="41">
        <v>40</v>
      </c>
      <c r="M581" s="41">
        <v>27</v>
      </c>
      <c r="N581" s="41">
        <v>2</v>
      </c>
      <c r="O581" s="41">
        <v>159</v>
      </c>
      <c r="P581" s="47">
        <v>3.19849056603774</v>
      </c>
      <c r="Q581" s="48">
        <v>0.044851904090268</v>
      </c>
      <c r="U581"/>
    </row>
    <row r="582" customHeight="1" spans="1:21">
      <c r="A582" s="73"/>
      <c r="B582" s="73"/>
      <c r="C582" s="40" t="s">
        <v>76</v>
      </c>
      <c r="D582" s="41">
        <v>198.61</v>
      </c>
      <c r="E582" s="41">
        <v>10338</v>
      </c>
      <c r="F582" s="41">
        <v>409</v>
      </c>
      <c r="G582" s="42">
        <v>0.0395627781002128</v>
      </c>
      <c r="H582" s="43">
        <v>0.48559902200489</v>
      </c>
      <c r="I582" s="43">
        <v>19.2116463532598</v>
      </c>
      <c r="J582" s="41">
        <v>23</v>
      </c>
      <c r="K582" s="38">
        <v>0</v>
      </c>
      <c r="L582" s="41">
        <v>32</v>
      </c>
      <c r="M582" s="41">
        <v>0</v>
      </c>
      <c r="N582" s="41">
        <v>4</v>
      </c>
      <c r="O582" s="41">
        <v>59</v>
      </c>
      <c r="P582" s="47">
        <v>3.36627118644068</v>
      </c>
      <c r="Q582" s="48">
        <v>0.144254278728606</v>
      </c>
      <c r="U582"/>
    </row>
    <row r="583" customHeight="1" spans="1:21">
      <c r="A583" s="73"/>
      <c r="B583" s="73"/>
      <c r="C583" s="40" t="s">
        <v>77</v>
      </c>
      <c r="D583" s="41">
        <v>186.5</v>
      </c>
      <c r="E583" s="41">
        <v>6550</v>
      </c>
      <c r="F583" s="41">
        <v>391</v>
      </c>
      <c r="G583" s="42">
        <v>0.0596946564885496</v>
      </c>
      <c r="H583" s="43">
        <v>0.476982097186701</v>
      </c>
      <c r="I583" s="43">
        <v>28.4732824427481</v>
      </c>
      <c r="J583" s="41">
        <v>61</v>
      </c>
      <c r="K583" s="38">
        <v>0</v>
      </c>
      <c r="L583" s="41">
        <v>23</v>
      </c>
      <c r="M583" s="41">
        <v>19</v>
      </c>
      <c r="N583" s="41">
        <v>5</v>
      </c>
      <c r="O583" s="41">
        <v>108</v>
      </c>
      <c r="P583" s="47">
        <v>1.72685185185185</v>
      </c>
      <c r="Q583" s="48">
        <v>0.276214833759591</v>
      </c>
      <c r="U583"/>
    </row>
    <row r="584" customHeight="1" spans="1:21">
      <c r="A584" s="73"/>
      <c r="B584" s="73"/>
      <c r="C584" s="40" t="s">
        <v>78</v>
      </c>
      <c r="D584" s="41">
        <v>301.46</v>
      </c>
      <c r="E584" s="41">
        <v>66003</v>
      </c>
      <c r="F584" s="41">
        <v>4407</v>
      </c>
      <c r="G584" s="42">
        <v>0.0667696922867142</v>
      </c>
      <c r="H584" s="43">
        <v>0.0684048105287043</v>
      </c>
      <c r="I584" s="43">
        <v>4.56736814993258</v>
      </c>
      <c r="J584" s="41">
        <v>146</v>
      </c>
      <c r="K584" s="38">
        <v>2</v>
      </c>
      <c r="L584" s="41">
        <v>142</v>
      </c>
      <c r="M584" s="41">
        <v>82</v>
      </c>
      <c r="N584" s="41">
        <v>4</v>
      </c>
      <c r="O584" s="41">
        <v>376</v>
      </c>
      <c r="P584" s="47">
        <v>0.801755319148936</v>
      </c>
      <c r="Q584" s="48">
        <v>0.0853188109825278</v>
      </c>
      <c r="U584"/>
    </row>
    <row r="585" customHeight="1" spans="1:21">
      <c r="A585" s="73"/>
      <c r="B585" s="73"/>
      <c r="C585" s="40" t="s">
        <v>79</v>
      </c>
      <c r="D585" s="41">
        <v>55.91</v>
      </c>
      <c r="E585" s="41">
        <v>3884</v>
      </c>
      <c r="F585" s="41">
        <v>94</v>
      </c>
      <c r="G585" s="42">
        <v>0.0242018537590113</v>
      </c>
      <c r="H585" s="43">
        <v>0.594787234042553</v>
      </c>
      <c r="I585" s="43">
        <v>14.3949536560247</v>
      </c>
      <c r="J585" s="41">
        <v>13</v>
      </c>
      <c r="K585" s="38">
        <v>0</v>
      </c>
      <c r="L585" s="41">
        <v>11</v>
      </c>
      <c r="M585" s="41">
        <v>0</v>
      </c>
      <c r="N585" s="41">
        <v>1</v>
      </c>
      <c r="O585" s="41">
        <v>25</v>
      </c>
      <c r="P585" s="47">
        <v>2.2364</v>
      </c>
      <c r="Q585" s="48">
        <v>0.265957446808511</v>
      </c>
      <c r="U585"/>
    </row>
    <row r="586" customHeight="1" spans="1:21">
      <c r="A586" s="73"/>
      <c r="B586" s="73"/>
      <c r="C586" s="40" t="s">
        <v>80</v>
      </c>
      <c r="D586" s="41">
        <v>200.64</v>
      </c>
      <c r="E586" s="41">
        <v>14644</v>
      </c>
      <c r="F586" s="41">
        <v>793</v>
      </c>
      <c r="G586" s="42">
        <v>0.0541518710734772</v>
      </c>
      <c r="H586" s="43">
        <v>0.253013871374527</v>
      </c>
      <c r="I586" s="43">
        <v>13.7011745424747</v>
      </c>
      <c r="J586" s="41">
        <v>27</v>
      </c>
      <c r="K586" s="38">
        <v>0</v>
      </c>
      <c r="L586" s="41">
        <v>25</v>
      </c>
      <c r="M586" s="41">
        <v>8</v>
      </c>
      <c r="N586" s="41">
        <v>1</v>
      </c>
      <c r="O586" s="41">
        <v>61</v>
      </c>
      <c r="P586" s="47">
        <v>3.28918032786885</v>
      </c>
      <c r="Q586" s="48">
        <v>0.0769230769230769</v>
      </c>
      <c r="U586"/>
    </row>
    <row r="587" customHeight="1" spans="1:21">
      <c r="A587" s="73"/>
      <c r="B587" s="73"/>
      <c r="C587" s="40" t="s">
        <v>81</v>
      </c>
      <c r="D587" s="41">
        <v>168.42</v>
      </c>
      <c r="E587" s="41">
        <v>8973</v>
      </c>
      <c r="F587" s="41">
        <v>351</v>
      </c>
      <c r="G587" s="42">
        <v>0.0391173520561685</v>
      </c>
      <c r="H587" s="43">
        <v>0.47982905982906</v>
      </c>
      <c r="I587" s="43">
        <v>18.7696422601137</v>
      </c>
      <c r="J587" s="41">
        <v>27</v>
      </c>
      <c r="K587" s="38">
        <v>0</v>
      </c>
      <c r="L587" s="41">
        <v>12</v>
      </c>
      <c r="M587" s="41">
        <v>6</v>
      </c>
      <c r="N587" s="41">
        <v>1</v>
      </c>
      <c r="O587" s="41">
        <v>46</v>
      </c>
      <c r="P587" s="47">
        <v>3.66130434782609</v>
      </c>
      <c r="Q587" s="48">
        <v>0.131054131054131</v>
      </c>
      <c r="U587"/>
    </row>
    <row r="588" customHeight="1" spans="1:21">
      <c r="A588" s="73"/>
      <c r="B588" s="73"/>
      <c r="C588" s="40" t="s">
        <v>82</v>
      </c>
      <c r="D588" s="41">
        <v>95.46</v>
      </c>
      <c r="E588" s="41">
        <v>8159</v>
      </c>
      <c r="F588" s="41">
        <v>469</v>
      </c>
      <c r="G588" s="42">
        <v>0.0574825346243412</v>
      </c>
      <c r="H588" s="43">
        <v>0.203539445628998</v>
      </c>
      <c r="I588" s="43">
        <v>11.6999632307881</v>
      </c>
      <c r="J588" s="41">
        <v>19</v>
      </c>
      <c r="K588" s="38">
        <v>0</v>
      </c>
      <c r="L588" s="41">
        <v>19</v>
      </c>
      <c r="M588" s="41">
        <v>13</v>
      </c>
      <c r="N588" s="41">
        <v>2</v>
      </c>
      <c r="O588" s="41">
        <v>53</v>
      </c>
      <c r="P588" s="47">
        <v>1.8011320754717</v>
      </c>
      <c r="Q588" s="48">
        <v>0.113006396588486</v>
      </c>
      <c r="U588"/>
    </row>
    <row r="589" customHeight="1" spans="1:21">
      <c r="A589" s="73"/>
      <c r="B589" s="73"/>
      <c r="C589" s="40" t="s">
        <v>83</v>
      </c>
      <c r="D589" s="41">
        <v>426.56</v>
      </c>
      <c r="E589" s="41">
        <v>25048</v>
      </c>
      <c r="F589" s="41">
        <v>732</v>
      </c>
      <c r="G589" s="42">
        <v>0.0292238901309486</v>
      </c>
      <c r="H589" s="43">
        <v>0.582732240437158</v>
      </c>
      <c r="I589" s="43">
        <v>17.029702970297</v>
      </c>
      <c r="J589" s="41">
        <v>90</v>
      </c>
      <c r="K589" s="38">
        <v>2</v>
      </c>
      <c r="L589" s="41">
        <v>102</v>
      </c>
      <c r="M589" s="41">
        <v>6</v>
      </c>
      <c r="N589" s="41">
        <v>2</v>
      </c>
      <c r="O589" s="41">
        <v>202</v>
      </c>
      <c r="P589" s="47">
        <v>2.11168316831683</v>
      </c>
      <c r="Q589" s="48">
        <v>0.275956284153005</v>
      </c>
      <c r="U589"/>
    </row>
    <row r="590" customHeight="1" spans="1:21">
      <c r="A590" s="73"/>
      <c r="B590" s="73"/>
      <c r="C590" s="40" t="s">
        <v>119</v>
      </c>
      <c r="D590" s="41">
        <v>0</v>
      </c>
      <c r="E590" s="41">
        <v>0</v>
      </c>
      <c r="F590" s="41">
        <v>0</v>
      </c>
      <c r="G590" s="42" t="e">
        <v>#DIV/0!</v>
      </c>
      <c r="H590" s="43" t="e">
        <v>#DIV/0!</v>
      </c>
      <c r="I590" s="43" t="e">
        <v>#DIV/0!</v>
      </c>
      <c r="J590" s="41">
        <v>0</v>
      </c>
      <c r="K590" s="38">
        <v>0</v>
      </c>
      <c r="L590" s="41">
        <v>0</v>
      </c>
      <c r="M590" s="41">
        <v>0</v>
      </c>
      <c r="N590" s="41">
        <v>0</v>
      </c>
      <c r="O590" s="41">
        <v>0</v>
      </c>
      <c r="P590" s="47" t="e">
        <v>#DIV/0!</v>
      </c>
      <c r="Q590" s="48" t="e">
        <v>#DIV/0!</v>
      </c>
      <c r="U590"/>
    </row>
    <row r="591" customHeight="1" spans="1:21">
      <c r="A591" s="73"/>
      <c r="B591" s="73"/>
      <c r="C591" s="40" t="s">
        <v>85</v>
      </c>
      <c r="D591" s="41">
        <v>36.96</v>
      </c>
      <c r="E591" s="41">
        <v>2756</v>
      </c>
      <c r="F591" s="41">
        <v>59</v>
      </c>
      <c r="G591" s="42">
        <v>0.0214078374455733</v>
      </c>
      <c r="H591" s="43">
        <v>0.626440677966102</v>
      </c>
      <c r="I591" s="43">
        <v>13.410740203193</v>
      </c>
      <c r="J591" s="41">
        <v>3</v>
      </c>
      <c r="K591" s="38">
        <v>0</v>
      </c>
      <c r="L591" s="41">
        <v>5</v>
      </c>
      <c r="M591" s="41">
        <v>0</v>
      </c>
      <c r="N591" s="41">
        <v>0</v>
      </c>
      <c r="O591" s="41">
        <v>8</v>
      </c>
      <c r="P591" s="47">
        <v>4.62</v>
      </c>
      <c r="Q591" s="48">
        <v>0.135593220338983</v>
      </c>
      <c r="U591"/>
    </row>
    <row r="592" customHeight="1" spans="1:21">
      <c r="A592" s="73"/>
      <c r="B592" s="73"/>
      <c r="C592" s="40" t="s">
        <v>100</v>
      </c>
      <c r="D592" s="41">
        <v>0</v>
      </c>
      <c r="E592" s="41">
        <v>0</v>
      </c>
      <c r="F592" s="41">
        <v>0</v>
      </c>
      <c r="G592" s="42" t="e">
        <v>#DIV/0!</v>
      </c>
      <c r="H592" s="43" t="e">
        <v>#DIV/0!</v>
      </c>
      <c r="I592" s="43" t="e">
        <v>#DIV/0!</v>
      </c>
      <c r="J592" s="41">
        <v>0</v>
      </c>
      <c r="K592" s="38">
        <v>0</v>
      </c>
      <c r="L592" s="41">
        <v>0</v>
      </c>
      <c r="M592" s="41">
        <v>0</v>
      </c>
      <c r="N592" s="41">
        <v>0</v>
      </c>
      <c r="O592" s="41">
        <v>0</v>
      </c>
      <c r="P592" s="47" t="e">
        <v>#DIV/0!</v>
      </c>
      <c r="Q592" s="48" t="e">
        <v>#DIV/0!</v>
      </c>
      <c r="U592"/>
    </row>
    <row r="593" customHeight="1" spans="1:21">
      <c r="A593" s="73"/>
      <c r="B593" s="73"/>
      <c r="C593" s="40" t="s">
        <v>86</v>
      </c>
      <c r="D593" s="41">
        <v>793.27</v>
      </c>
      <c r="E593" s="41">
        <v>49134</v>
      </c>
      <c r="F593" s="41">
        <v>2234</v>
      </c>
      <c r="G593" s="42">
        <v>0.0454674970488867</v>
      </c>
      <c r="H593" s="43">
        <v>0.355089525514772</v>
      </c>
      <c r="I593" s="43">
        <v>16.1450319534335</v>
      </c>
      <c r="J593" s="41">
        <v>109</v>
      </c>
      <c r="K593" s="38">
        <v>3</v>
      </c>
      <c r="L593" s="41">
        <v>38</v>
      </c>
      <c r="M593" s="41">
        <v>40</v>
      </c>
      <c r="N593" s="41">
        <v>4</v>
      </c>
      <c r="O593" s="41">
        <v>194</v>
      </c>
      <c r="P593" s="47">
        <v>4.0890206185567</v>
      </c>
      <c r="Q593" s="48">
        <v>0.0868397493285586</v>
      </c>
      <c r="U593"/>
    </row>
    <row r="594" customHeight="1" spans="1:21">
      <c r="A594" s="73"/>
      <c r="B594" s="73"/>
      <c r="C594" s="40" t="s">
        <v>87</v>
      </c>
      <c r="D594" s="41">
        <v>278.94</v>
      </c>
      <c r="E594" s="41">
        <v>25414</v>
      </c>
      <c r="F594" s="41">
        <v>1458</v>
      </c>
      <c r="G594" s="42">
        <v>0.057369953568899</v>
      </c>
      <c r="H594" s="43">
        <v>0.191316872427984</v>
      </c>
      <c r="I594" s="43">
        <v>10.9758400881404</v>
      </c>
      <c r="J594" s="41">
        <v>62</v>
      </c>
      <c r="K594" s="38">
        <v>0</v>
      </c>
      <c r="L594" s="41">
        <v>46</v>
      </c>
      <c r="M594" s="41">
        <v>29</v>
      </c>
      <c r="N594" s="41">
        <v>4</v>
      </c>
      <c r="O594" s="41">
        <v>141</v>
      </c>
      <c r="P594" s="47">
        <v>1.97829787234043</v>
      </c>
      <c r="Q594" s="48">
        <v>0.0967078189300412</v>
      </c>
      <c r="U594"/>
    </row>
    <row r="595" customHeight="1" spans="1:21">
      <c r="A595" s="73"/>
      <c r="B595" s="73"/>
      <c r="C595" s="40" t="s">
        <v>89</v>
      </c>
      <c r="D595" s="41">
        <v>195.44</v>
      </c>
      <c r="E595" s="41">
        <v>19429</v>
      </c>
      <c r="F595" s="41">
        <v>804</v>
      </c>
      <c r="G595" s="42">
        <v>0.0413814401152916</v>
      </c>
      <c r="H595" s="43">
        <v>0.243084577114428</v>
      </c>
      <c r="I595" s="43">
        <v>10.0591898708117</v>
      </c>
      <c r="J595" s="41">
        <v>42</v>
      </c>
      <c r="K595" s="38">
        <v>0</v>
      </c>
      <c r="L595" s="41">
        <v>52</v>
      </c>
      <c r="M595" s="41">
        <v>2</v>
      </c>
      <c r="N595" s="41">
        <v>4</v>
      </c>
      <c r="O595" s="41">
        <v>100</v>
      </c>
      <c r="P595" s="47">
        <v>1.9544</v>
      </c>
      <c r="Q595" s="48">
        <v>0.124378109452736</v>
      </c>
      <c r="U595"/>
    </row>
    <row r="596" customHeight="1" spans="1:21">
      <c r="A596" s="73"/>
      <c r="B596" s="73"/>
      <c r="C596" s="40" t="s">
        <v>90</v>
      </c>
      <c r="D596" s="41">
        <v>198.06</v>
      </c>
      <c r="E596" s="41">
        <v>20885</v>
      </c>
      <c r="F596" s="41">
        <v>1069</v>
      </c>
      <c r="G596" s="42">
        <v>0.0511850610485995</v>
      </c>
      <c r="H596" s="43">
        <v>0.185275958840037</v>
      </c>
      <c r="I596" s="43">
        <v>9.48336126406512</v>
      </c>
      <c r="J596" s="41">
        <v>87</v>
      </c>
      <c r="K596" s="38">
        <v>0</v>
      </c>
      <c r="L596" s="41">
        <v>98</v>
      </c>
      <c r="M596" s="41">
        <v>21</v>
      </c>
      <c r="N596" s="41">
        <v>14</v>
      </c>
      <c r="O596" s="41">
        <v>220</v>
      </c>
      <c r="P596" s="47">
        <v>0.900272727272727</v>
      </c>
      <c r="Q596" s="48">
        <v>0.205799812909261</v>
      </c>
      <c r="U596"/>
    </row>
    <row r="597" customHeight="1" spans="1:21">
      <c r="A597" s="73"/>
      <c r="B597" s="73"/>
      <c r="C597" s="40" t="s">
        <v>91</v>
      </c>
      <c r="D597" s="41">
        <v>983.06</v>
      </c>
      <c r="E597" s="41">
        <v>118719</v>
      </c>
      <c r="F597" s="41">
        <v>8886</v>
      </c>
      <c r="G597" s="42">
        <v>0.0748490132160817</v>
      </c>
      <c r="H597" s="43">
        <v>0.110630204816565</v>
      </c>
      <c r="I597" s="43">
        <v>8.28056166241292</v>
      </c>
      <c r="J597" s="41">
        <v>152</v>
      </c>
      <c r="K597" s="38">
        <v>8</v>
      </c>
      <c r="L597" s="41">
        <v>46</v>
      </c>
      <c r="M597" s="41">
        <v>40</v>
      </c>
      <c r="N597" s="41">
        <v>5</v>
      </c>
      <c r="O597" s="41">
        <v>251</v>
      </c>
      <c r="P597" s="47">
        <v>3.91657370517928</v>
      </c>
      <c r="Q597" s="48">
        <v>0.0282466801710556</v>
      </c>
      <c r="U597"/>
    </row>
    <row r="598" customHeight="1" spans="1:21">
      <c r="A598" s="73"/>
      <c r="B598" s="73"/>
      <c r="C598" s="40" t="s">
        <v>92</v>
      </c>
      <c r="D598" s="41">
        <v>202.3</v>
      </c>
      <c r="E598" s="41">
        <v>13066</v>
      </c>
      <c r="F598" s="41">
        <v>468</v>
      </c>
      <c r="G598" s="42">
        <v>0.0358181539874483</v>
      </c>
      <c r="H598" s="43">
        <v>0.432264957264957</v>
      </c>
      <c r="I598" s="43">
        <v>15.482932802694</v>
      </c>
      <c r="J598" s="41">
        <v>25</v>
      </c>
      <c r="K598" s="38">
        <v>0</v>
      </c>
      <c r="L598" s="41">
        <v>20</v>
      </c>
      <c r="M598" s="41">
        <v>23</v>
      </c>
      <c r="N598" s="41">
        <v>2</v>
      </c>
      <c r="O598" s="41">
        <v>70</v>
      </c>
      <c r="P598" s="47">
        <v>2.89</v>
      </c>
      <c r="Q598" s="48">
        <v>0.14957264957265</v>
      </c>
      <c r="U598"/>
    </row>
    <row r="599" customHeight="1" spans="1:21">
      <c r="A599" s="73"/>
      <c r="B599" s="40" t="s">
        <v>98</v>
      </c>
      <c r="C599" s="73"/>
      <c r="D599" s="41">
        <v>6302.39</v>
      </c>
      <c r="E599" s="41">
        <v>560938</v>
      </c>
      <c r="F599" s="41">
        <v>32636</v>
      </c>
      <c r="G599" s="42">
        <v>0.0581811180558279</v>
      </c>
      <c r="H599" s="43">
        <v>0.193111594558157</v>
      </c>
      <c r="I599" s="43">
        <v>11.2354484809373</v>
      </c>
      <c r="J599" s="41">
        <v>1217</v>
      </c>
      <c r="K599" s="38">
        <v>20</v>
      </c>
      <c r="L599" s="41">
        <v>819</v>
      </c>
      <c r="M599" s="41">
        <v>373</v>
      </c>
      <c r="N599" s="41">
        <v>75</v>
      </c>
      <c r="O599" s="41">
        <v>2504</v>
      </c>
      <c r="P599" s="47">
        <v>2.51692891373802</v>
      </c>
      <c r="Q599" s="48">
        <v>0.0767250888589288</v>
      </c>
      <c r="U599"/>
    </row>
    <row r="600" customHeight="1" spans="1:21">
      <c r="A600" s="40" t="s">
        <v>129</v>
      </c>
      <c r="B600" s="73"/>
      <c r="C600" s="73"/>
      <c r="D600" s="41">
        <v>12645.28</v>
      </c>
      <c r="E600" s="41">
        <v>813199</v>
      </c>
      <c r="F600" s="41">
        <v>46533</v>
      </c>
      <c r="G600" s="42">
        <v>0.0572221559544466</v>
      </c>
      <c r="H600" s="43">
        <v>0.271748651494638</v>
      </c>
      <c r="I600" s="43">
        <v>15.5500437162367</v>
      </c>
      <c r="J600" s="41">
        <v>3592</v>
      </c>
      <c r="K600" s="38">
        <v>45</v>
      </c>
      <c r="L600" s="41">
        <v>1778</v>
      </c>
      <c r="M600" s="41">
        <v>754</v>
      </c>
      <c r="N600" s="41">
        <v>111</v>
      </c>
      <c r="O600" s="41">
        <v>6280</v>
      </c>
      <c r="P600" s="47">
        <v>2.0135796178344</v>
      </c>
      <c r="Q600" s="48">
        <v>0.134957986805063</v>
      </c>
      <c r="U600"/>
    </row>
    <row r="601" customHeight="1" spans="1:21">
      <c r="A601" s="40" t="s">
        <v>46</v>
      </c>
      <c r="B601" s="40" t="s">
        <v>69</v>
      </c>
      <c r="C601" s="40" t="s">
        <v>73</v>
      </c>
      <c r="D601" s="41">
        <v>197.28</v>
      </c>
      <c r="E601" s="41">
        <v>4100</v>
      </c>
      <c r="F601" s="41">
        <v>241</v>
      </c>
      <c r="G601" s="42">
        <v>0.0587804878048781</v>
      </c>
      <c r="H601" s="43">
        <v>0.818589211618257</v>
      </c>
      <c r="I601" s="43">
        <v>48.1170731707317</v>
      </c>
      <c r="J601" s="41">
        <v>49</v>
      </c>
      <c r="K601" s="38">
        <v>0</v>
      </c>
      <c r="L601" s="41">
        <v>9</v>
      </c>
      <c r="M601" s="41">
        <v>12</v>
      </c>
      <c r="N601" s="41">
        <v>0</v>
      </c>
      <c r="O601" s="41">
        <v>70</v>
      </c>
      <c r="P601" s="47">
        <v>2.81828571428571</v>
      </c>
      <c r="Q601" s="48">
        <v>0.29045643153527</v>
      </c>
      <c r="U601"/>
    </row>
    <row r="602" customHeight="1" spans="1:21">
      <c r="A602" s="73"/>
      <c r="B602" s="73"/>
      <c r="C602" s="40" t="s">
        <v>108</v>
      </c>
      <c r="D602" s="41">
        <v>807.61</v>
      </c>
      <c r="E602" s="41">
        <v>42954</v>
      </c>
      <c r="F602" s="41">
        <v>1707</v>
      </c>
      <c r="G602" s="42">
        <v>0.03974018717698</v>
      </c>
      <c r="H602" s="43">
        <v>0.473116578793204</v>
      </c>
      <c r="I602" s="43">
        <v>18.8017413977744</v>
      </c>
      <c r="J602" s="41">
        <v>361</v>
      </c>
      <c r="K602" s="38">
        <v>4</v>
      </c>
      <c r="L602" s="41">
        <v>142</v>
      </c>
      <c r="M602" s="41">
        <v>116</v>
      </c>
      <c r="N602" s="41">
        <v>7</v>
      </c>
      <c r="O602" s="41">
        <v>630</v>
      </c>
      <c r="P602" s="47">
        <v>1.28192063492063</v>
      </c>
      <c r="Q602" s="48">
        <v>0.369068541300527</v>
      </c>
      <c r="U602"/>
    </row>
    <row r="603" customHeight="1" spans="1:21">
      <c r="A603" s="73"/>
      <c r="B603" s="73"/>
      <c r="C603" s="40" t="s">
        <v>70</v>
      </c>
      <c r="D603" s="41">
        <v>503.01</v>
      </c>
      <c r="E603" s="41">
        <v>39929</v>
      </c>
      <c r="F603" s="41">
        <v>2965</v>
      </c>
      <c r="G603" s="42">
        <v>0.0742568058303489</v>
      </c>
      <c r="H603" s="43">
        <v>0.169649241146712</v>
      </c>
      <c r="I603" s="43">
        <v>12.5976107590974</v>
      </c>
      <c r="J603" s="41">
        <v>333</v>
      </c>
      <c r="K603" s="38">
        <v>9</v>
      </c>
      <c r="L603" s="41">
        <v>149</v>
      </c>
      <c r="M603" s="41">
        <v>95</v>
      </c>
      <c r="N603" s="41">
        <v>9</v>
      </c>
      <c r="O603" s="41">
        <v>595</v>
      </c>
      <c r="P603" s="47">
        <v>0.845394957983193</v>
      </c>
      <c r="Q603" s="48">
        <v>0.200674536256324</v>
      </c>
      <c r="U603"/>
    </row>
    <row r="604" customHeight="1" spans="1:21">
      <c r="A604" s="73"/>
      <c r="B604" s="73"/>
      <c r="C604" s="40" t="s">
        <v>79</v>
      </c>
      <c r="D604" s="41">
        <v>499.69</v>
      </c>
      <c r="E604" s="41">
        <v>11930</v>
      </c>
      <c r="F604" s="41">
        <v>376</v>
      </c>
      <c r="G604" s="42">
        <v>0.0315171835708298</v>
      </c>
      <c r="H604" s="43">
        <v>1.32896276595745</v>
      </c>
      <c r="I604" s="43">
        <v>41.8851634534786</v>
      </c>
      <c r="J604" s="41">
        <v>127</v>
      </c>
      <c r="K604" s="38">
        <v>0</v>
      </c>
      <c r="L604" s="41">
        <v>65</v>
      </c>
      <c r="M604" s="41">
        <v>5</v>
      </c>
      <c r="N604" s="41">
        <v>0</v>
      </c>
      <c r="O604" s="41">
        <v>197</v>
      </c>
      <c r="P604" s="47">
        <v>2.53649746192893</v>
      </c>
      <c r="Q604" s="48">
        <v>0.523936170212766</v>
      </c>
      <c r="U604"/>
    </row>
    <row r="605" customHeight="1" spans="1:21">
      <c r="A605" s="73"/>
      <c r="B605" s="73"/>
      <c r="C605" s="40" t="s">
        <v>80</v>
      </c>
      <c r="D605" s="41">
        <v>200.01</v>
      </c>
      <c r="E605" s="41">
        <v>5109</v>
      </c>
      <c r="F605" s="41">
        <v>254</v>
      </c>
      <c r="G605" s="42">
        <v>0.0497161871207673</v>
      </c>
      <c r="H605" s="43">
        <v>0.78744094488189</v>
      </c>
      <c r="I605" s="43">
        <v>39.1485613623018</v>
      </c>
      <c r="J605" s="41">
        <v>29</v>
      </c>
      <c r="K605" s="38">
        <v>2</v>
      </c>
      <c r="L605" s="41">
        <v>44</v>
      </c>
      <c r="M605" s="41">
        <v>14</v>
      </c>
      <c r="N605" s="41">
        <v>1</v>
      </c>
      <c r="O605" s="41">
        <v>90</v>
      </c>
      <c r="P605" s="47">
        <v>2.22233333333333</v>
      </c>
      <c r="Q605" s="48">
        <v>0.354330708661417</v>
      </c>
      <c r="U605"/>
    </row>
    <row r="606" customHeight="1" spans="1:21">
      <c r="A606" s="73"/>
      <c r="B606" s="73"/>
      <c r="C606" s="40" t="s">
        <v>103</v>
      </c>
      <c r="D606" s="41">
        <v>291.53</v>
      </c>
      <c r="E606" s="41">
        <v>8028</v>
      </c>
      <c r="F606" s="41">
        <v>353</v>
      </c>
      <c r="G606" s="42">
        <v>0.043971101145989</v>
      </c>
      <c r="H606" s="43">
        <v>0.82586402266289</v>
      </c>
      <c r="I606" s="43">
        <v>36.3141504733433</v>
      </c>
      <c r="J606" s="41">
        <v>74</v>
      </c>
      <c r="K606" s="38">
        <v>1</v>
      </c>
      <c r="L606" s="41">
        <v>36</v>
      </c>
      <c r="M606" s="41">
        <v>15</v>
      </c>
      <c r="N606" s="41">
        <v>0</v>
      </c>
      <c r="O606" s="41">
        <v>126</v>
      </c>
      <c r="P606" s="47">
        <v>2.31373015873016</v>
      </c>
      <c r="Q606" s="48">
        <v>0.356940509915014</v>
      </c>
      <c r="U606"/>
    </row>
    <row r="607" customHeight="1" spans="1:21">
      <c r="A607" s="73"/>
      <c r="B607" s="73"/>
      <c r="C607" s="40" t="s">
        <v>83</v>
      </c>
      <c r="D607" s="41">
        <v>1497.29</v>
      </c>
      <c r="E607" s="41">
        <v>71214</v>
      </c>
      <c r="F607" s="41">
        <v>2116</v>
      </c>
      <c r="G607" s="42">
        <v>0.0297132586289213</v>
      </c>
      <c r="H607" s="43">
        <v>0.707603969754253</v>
      </c>
      <c r="I607" s="43">
        <v>21.0252197601595</v>
      </c>
      <c r="J607" s="41">
        <v>508</v>
      </c>
      <c r="K607" s="38">
        <v>0</v>
      </c>
      <c r="L607" s="41">
        <v>304</v>
      </c>
      <c r="M607" s="41">
        <v>17</v>
      </c>
      <c r="N607" s="41">
        <v>5</v>
      </c>
      <c r="O607" s="41">
        <v>834</v>
      </c>
      <c r="P607" s="47">
        <v>1.79531175059952</v>
      </c>
      <c r="Q607" s="48">
        <v>0.39413988657845</v>
      </c>
      <c r="U607"/>
    </row>
    <row r="608" customHeight="1" spans="1:21">
      <c r="A608" s="73"/>
      <c r="B608" s="73"/>
      <c r="C608" s="40" t="s">
        <v>85</v>
      </c>
      <c r="D608" s="41">
        <v>479.51</v>
      </c>
      <c r="E608" s="41">
        <v>10500</v>
      </c>
      <c r="F608" s="41">
        <v>333</v>
      </c>
      <c r="G608" s="42">
        <v>0.0317142857142857</v>
      </c>
      <c r="H608" s="43">
        <v>1.43996996996997</v>
      </c>
      <c r="I608" s="43">
        <v>45.6676190476191</v>
      </c>
      <c r="J608" s="41">
        <v>100</v>
      </c>
      <c r="K608" s="38">
        <v>1</v>
      </c>
      <c r="L608" s="41">
        <v>55</v>
      </c>
      <c r="M608" s="41">
        <v>5</v>
      </c>
      <c r="N608" s="41">
        <v>1</v>
      </c>
      <c r="O608" s="41">
        <v>162</v>
      </c>
      <c r="P608" s="47">
        <v>2.95993827160494</v>
      </c>
      <c r="Q608" s="48">
        <v>0.486486486486487</v>
      </c>
      <c r="U608"/>
    </row>
    <row r="609" customHeight="1" spans="1:21">
      <c r="A609" s="73"/>
      <c r="B609" s="73"/>
      <c r="C609" s="40" t="s">
        <v>100</v>
      </c>
      <c r="D609" s="41">
        <v>477.61</v>
      </c>
      <c r="E609" s="41">
        <v>8851</v>
      </c>
      <c r="F609" s="41">
        <v>417</v>
      </c>
      <c r="G609" s="42">
        <v>0.0471133205287538</v>
      </c>
      <c r="H609" s="43">
        <v>1.14534772182254</v>
      </c>
      <c r="I609" s="43">
        <v>53.9611343351034</v>
      </c>
      <c r="J609" s="41">
        <v>85</v>
      </c>
      <c r="K609" s="38">
        <v>0</v>
      </c>
      <c r="L609" s="41">
        <v>71</v>
      </c>
      <c r="M609" s="41">
        <v>10</v>
      </c>
      <c r="N609" s="41">
        <v>1</v>
      </c>
      <c r="O609" s="41">
        <v>167</v>
      </c>
      <c r="P609" s="47">
        <v>2.85994011976048</v>
      </c>
      <c r="Q609" s="48">
        <v>0.400479616306954</v>
      </c>
      <c r="U609"/>
    </row>
    <row r="610" customHeight="1" spans="1:21">
      <c r="A610" s="73"/>
      <c r="B610" s="73"/>
      <c r="C610" s="40" t="s">
        <v>86</v>
      </c>
      <c r="D610" s="41">
        <v>501.33</v>
      </c>
      <c r="E610" s="41">
        <v>13198</v>
      </c>
      <c r="F610" s="41">
        <v>522</v>
      </c>
      <c r="G610" s="42">
        <v>0.039551447188968</v>
      </c>
      <c r="H610" s="43">
        <v>0.960402298850575</v>
      </c>
      <c r="I610" s="43">
        <v>37.985300803152</v>
      </c>
      <c r="J610" s="41">
        <v>148</v>
      </c>
      <c r="K610" s="38">
        <v>2</v>
      </c>
      <c r="L610" s="41">
        <v>47</v>
      </c>
      <c r="M610" s="41">
        <v>54</v>
      </c>
      <c r="N610" s="41">
        <v>3</v>
      </c>
      <c r="O610" s="41">
        <v>254</v>
      </c>
      <c r="P610" s="47">
        <v>1.97374015748031</v>
      </c>
      <c r="Q610" s="48">
        <v>0.486590038314176</v>
      </c>
      <c r="U610"/>
    </row>
    <row r="611" customHeight="1" spans="1:21">
      <c r="A611" s="73"/>
      <c r="B611" s="73"/>
      <c r="C611" s="40" t="s">
        <v>109</v>
      </c>
      <c r="D611" s="41">
        <v>493.3</v>
      </c>
      <c r="E611" s="41">
        <v>19381</v>
      </c>
      <c r="F611" s="41">
        <v>676</v>
      </c>
      <c r="G611" s="42">
        <v>0.0348795211805376</v>
      </c>
      <c r="H611" s="43">
        <v>0.729733727810651</v>
      </c>
      <c r="I611" s="43">
        <v>25.4527630153243</v>
      </c>
      <c r="J611" s="41">
        <v>188</v>
      </c>
      <c r="K611" s="38">
        <v>1</v>
      </c>
      <c r="L611" s="41">
        <v>44</v>
      </c>
      <c r="M611" s="41">
        <v>45</v>
      </c>
      <c r="N611" s="41">
        <v>4</v>
      </c>
      <c r="O611" s="41">
        <v>282</v>
      </c>
      <c r="P611" s="47">
        <v>1.74929078014184</v>
      </c>
      <c r="Q611" s="48">
        <v>0.41715976331361</v>
      </c>
      <c r="U611"/>
    </row>
    <row r="612" customHeight="1" spans="1:21">
      <c r="A612" s="73"/>
      <c r="B612" s="73"/>
      <c r="C612" s="40" t="s">
        <v>91</v>
      </c>
      <c r="D612" s="41">
        <v>496.88</v>
      </c>
      <c r="E612" s="41">
        <v>29226</v>
      </c>
      <c r="F612" s="41">
        <v>3105</v>
      </c>
      <c r="G612" s="42">
        <v>0.106241018271402</v>
      </c>
      <c r="H612" s="43">
        <v>0.16002576489533</v>
      </c>
      <c r="I612" s="43">
        <v>17.0013002121399</v>
      </c>
      <c r="J612" s="41">
        <v>409</v>
      </c>
      <c r="K612" s="38">
        <v>7</v>
      </c>
      <c r="L612" s="41">
        <v>52</v>
      </c>
      <c r="M612" s="41">
        <v>38</v>
      </c>
      <c r="N612" s="41">
        <v>2</v>
      </c>
      <c r="O612" s="41">
        <v>508</v>
      </c>
      <c r="P612" s="47">
        <v>0.978110236220473</v>
      </c>
      <c r="Q612" s="48">
        <v>0.163607085346216</v>
      </c>
      <c r="U612"/>
    </row>
    <row r="613" customHeight="1" spans="1:21">
      <c r="A613" s="73"/>
      <c r="B613" s="40" t="s">
        <v>71</v>
      </c>
      <c r="C613" s="73"/>
      <c r="D613" s="41">
        <v>6445.05</v>
      </c>
      <c r="E613" s="41">
        <v>264420</v>
      </c>
      <c r="F613" s="41">
        <v>13065</v>
      </c>
      <c r="G613" s="42">
        <v>0.0494100294985251</v>
      </c>
      <c r="H613" s="43">
        <v>0.493306544202067</v>
      </c>
      <c r="I613" s="43">
        <v>24.3742909008396</v>
      </c>
      <c r="J613" s="41">
        <v>2411</v>
      </c>
      <c r="K613" s="38">
        <v>27</v>
      </c>
      <c r="L613" s="41">
        <v>1018</v>
      </c>
      <c r="M613" s="41">
        <v>426</v>
      </c>
      <c r="N613" s="41">
        <v>33</v>
      </c>
      <c r="O613" s="41">
        <v>3915</v>
      </c>
      <c r="P613" s="47">
        <v>1.64624521072797</v>
      </c>
      <c r="Q613" s="48">
        <v>0.299655568312285</v>
      </c>
      <c r="U613"/>
    </row>
    <row r="614" customHeight="1" spans="1:21">
      <c r="A614" s="73"/>
      <c r="B614" s="40" t="s">
        <v>72</v>
      </c>
      <c r="C614" s="40" t="s">
        <v>73</v>
      </c>
      <c r="D614" s="41">
        <v>221.76</v>
      </c>
      <c r="E614" s="41">
        <v>13695</v>
      </c>
      <c r="F614" s="41">
        <v>729</v>
      </c>
      <c r="G614" s="42">
        <v>0.0532311062431544</v>
      </c>
      <c r="H614" s="43">
        <v>0.304197530864198</v>
      </c>
      <c r="I614" s="43">
        <v>16.1927710843373</v>
      </c>
      <c r="J614" s="41">
        <v>53</v>
      </c>
      <c r="K614" s="38">
        <v>0</v>
      </c>
      <c r="L614" s="41">
        <v>8</v>
      </c>
      <c r="M614" s="41">
        <v>5</v>
      </c>
      <c r="N614" s="41">
        <v>3</v>
      </c>
      <c r="O614" s="41">
        <v>69</v>
      </c>
      <c r="P614" s="47">
        <v>3.21391304347826</v>
      </c>
      <c r="Q614" s="48">
        <v>0.0946502057613169</v>
      </c>
      <c r="U614"/>
    </row>
    <row r="615" customHeight="1" spans="1:21">
      <c r="A615" s="73"/>
      <c r="B615" s="73"/>
      <c r="C615" s="40" t="s">
        <v>74</v>
      </c>
      <c r="D615" s="41">
        <v>200.75</v>
      </c>
      <c r="E615" s="41">
        <v>15025</v>
      </c>
      <c r="F615" s="41">
        <v>916</v>
      </c>
      <c r="G615" s="42">
        <v>0.0609650582362729</v>
      </c>
      <c r="H615" s="43">
        <v>0.219159388646288</v>
      </c>
      <c r="I615" s="43">
        <v>13.3610648918469</v>
      </c>
      <c r="J615" s="41">
        <v>64</v>
      </c>
      <c r="K615" s="38">
        <v>1</v>
      </c>
      <c r="L615" s="41">
        <v>20</v>
      </c>
      <c r="M615" s="41">
        <v>2</v>
      </c>
      <c r="N615" s="41">
        <v>2</v>
      </c>
      <c r="O615" s="41">
        <v>89</v>
      </c>
      <c r="P615" s="47">
        <v>2.25561797752809</v>
      </c>
      <c r="Q615" s="48">
        <v>0.0971615720524018</v>
      </c>
      <c r="U615"/>
    </row>
    <row r="616" customHeight="1" spans="1:21">
      <c r="A616" s="73"/>
      <c r="B616" s="73"/>
      <c r="C616" s="40" t="s">
        <v>108</v>
      </c>
      <c r="D616" s="41">
        <v>503.91</v>
      </c>
      <c r="E616" s="41">
        <v>50946</v>
      </c>
      <c r="F616" s="41">
        <v>2206</v>
      </c>
      <c r="G616" s="42">
        <v>0.0433007498135281</v>
      </c>
      <c r="H616" s="43">
        <v>0.228427017225748</v>
      </c>
      <c r="I616" s="43">
        <v>9.89106112354258</v>
      </c>
      <c r="J616" s="41">
        <v>83</v>
      </c>
      <c r="K616" s="38">
        <v>1</v>
      </c>
      <c r="L616" s="41">
        <v>30</v>
      </c>
      <c r="M616" s="41">
        <v>51</v>
      </c>
      <c r="N616" s="41">
        <v>5</v>
      </c>
      <c r="O616" s="41">
        <v>170</v>
      </c>
      <c r="P616" s="47">
        <v>2.96417647058824</v>
      </c>
      <c r="Q616" s="48">
        <v>0.0770625566636446</v>
      </c>
      <c r="U616"/>
    </row>
    <row r="617" customHeight="1" spans="1:21">
      <c r="A617" s="73"/>
      <c r="B617" s="73"/>
      <c r="C617" s="40" t="s">
        <v>75</v>
      </c>
      <c r="D617" s="41">
        <v>504.27</v>
      </c>
      <c r="E617" s="41">
        <v>39366</v>
      </c>
      <c r="F617" s="41">
        <v>2163</v>
      </c>
      <c r="G617" s="42">
        <v>0.0549458923944521</v>
      </c>
      <c r="H617" s="43">
        <v>0.233134535367545</v>
      </c>
      <c r="I617" s="43">
        <v>12.8097850937357</v>
      </c>
      <c r="J617" s="41">
        <v>66</v>
      </c>
      <c r="K617" s="38">
        <v>3</v>
      </c>
      <c r="L617" s="41">
        <v>39</v>
      </c>
      <c r="M617" s="41">
        <v>27</v>
      </c>
      <c r="N617" s="41">
        <v>7</v>
      </c>
      <c r="O617" s="41">
        <v>142</v>
      </c>
      <c r="P617" s="47">
        <v>3.55119718309859</v>
      </c>
      <c r="Q617" s="48">
        <v>0.0656495607951919</v>
      </c>
      <c r="U617"/>
    </row>
    <row r="618" customHeight="1" spans="1:21">
      <c r="A618" s="73"/>
      <c r="B618" s="73"/>
      <c r="C618" s="40" t="s">
        <v>70</v>
      </c>
      <c r="D618" s="41">
        <v>503.49</v>
      </c>
      <c r="E618" s="41">
        <v>49769</v>
      </c>
      <c r="F618" s="41">
        <v>3421</v>
      </c>
      <c r="G618" s="42">
        <v>0.0687375675621371</v>
      </c>
      <c r="H618" s="43">
        <v>0.147176264250219</v>
      </c>
      <c r="I618" s="43">
        <v>10.1165384074424</v>
      </c>
      <c r="J618" s="41">
        <v>75</v>
      </c>
      <c r="K618" s="38">
        <v>1</v>
      </c>
      <c r="L618" s="41">
        <v>38</v>
      </c>
      <c r="M618" s="41">
        <v>13</v>
      </c>
      <c r="N618" s="41">
        <v>3</v>
      </c>
      <c r="O618" s="41">
        <v>130</v>
      </c>
      <c r="P618" s="47">
        <v>3.873</v>
      </c>
      <c r="Q618" s="48">
        <v>0.0380005846243788</v>
      </c>
      <c r="U618"/>
    </row>
    <row r="619" customHeight="1" spans="1:21">
      <c r="A619" s="73"/>
      <c r="B619" s="73"/>
      <c r="C619" s="40" t="s">
        <v>76</v>
      </c>
      <c r="D619" s="41">
        <v>200.12</v>
      </c>
      <c r="E619" s="41">
        <v>11104</v>
      </c>
      <c r="F619" s="41">
        <v>423</v>
      </c>
      <c r="G619" s="42">
        <v>0.0380943804034582</v>
      </c>
      <c r="H619" s="43">
        <v>0.473096926713948</v>
      </c>
      <c r="I619" s="43">
        <v>18.0223342939481</v>
      </c>
      <c r="J619" s="41">
        <v>27</v>
      </c>
      <c r="K619" s="38">
        <v>2</v>
      </c>
      <c r="L619" s="41">
        <v>28</v>
      </c>
      <c r="M619" s="41">
        <v>1</v>
      </c>
      <c r="N619" s="41">
        <v>1</v>
      </c>
      <c r="O619" s="41">
        <v>59</v>
      </c>
      <c r="P619" s="47">
        <v>3.39186440677966</v>
      </c>
      <c r="Q619" s="48">
        <v>0.139479905437352</v>
      </c>
      <c r="U619"/>
    </row>
    <row r="620" customHeight="1" spans="1:21">
      <c r="A620" s="73"/>
      <c r="B620" s="73"/>
      <c r="C620" s="40" t="s">
        <v>77</v>
      </c>
      <c r="D620" s="41">
        <v>117.54</v>
      </c>
      <c r="E620" s="41">
        <v>4718</v>
      </c>
      <c r="F620" s="41">
        <v>232</v>
      </c>
      <c r="G620" s="42">
        <v>0.0491733785502332</v>
      </c>
      <c r="H620" s="43">
        <v>0.506637931034483</v>
      </c>
      <c r="I620" s="43">
        <v>24.9130987706655</v>
      </c>
      <c r="J620" s="41">
        <v>29</v>
      </c>
      <c r="K620" s="38">
        <v>0</v>
      </c>
      <c r="L620" s="41">
        <v>14</v>
      </c>
      <c r="M620" s="41">
        <v>6</v>
      </c>
      <c r="N620" s="41">
        <v>1</v>
      </c>
      <c r="O620" s="41">
        <v>50</v>
      </c>
      <c r="P620" s="47">
        <v>2.3508</v>
      </c>
      <c r="Q620" s="48">
        <v>0.21551724137931</v>
      </c>
      <c r="U620"/>
    </row>
    <row r="621" customHeight="1" spans="1:21">
      <c r="A621" s="73"/>
      <c r="B621" s="73"/>
      <c r="C621" s="40" t="s">
        <v>78</v>
      </c>
      <c r="D621" s="41">
        <v>301.7</v>
      </c>
      <c r="E621" s="41">
        <v>71155</v>
      </c>
      <c r="F621" s="41">
        <v>4448</v>
      </c>
      <c r="G621" s="42">
        <v>0.0625114187337503</v>
      </c>
      <c r="H621" s="43">
        <v>0.0678282374100719</v>
      </c>
      <c r="I621" s="43">
        <v>4.24003935071323</v>
      </c>
      <c r="J621" s="41">
        <v>149</v>
      </c>
      <c r="K621" s="38">
        <v>0</v>
      </c>
      <c r="L621" s="41">
        <v>119</v>
      </c>
      <c r="M621" s="41">
        <v>67</v>
      </c>
      <c r="N621" s="41">
        <v>2</v>
      </c>
      <c r="O621" s="41">
        <v>337</v>
      </c>
      <c r="P621" s="47">
        <v>0.895252225519288</v>
      </c>
      <c r="Q621" s="48">
        <v>0.0757643884892086</v>
      </c>
      <c r="U621"/>
    </row>
    <row r="622" customHeight="1" spans="1:21">
      <c r="A622" s="73"/>
      <c r="B622" s="73"/>
      <c r="C622" s="40" t="s">
        <v>130</v>
      </c>
      <c r="D622" s="41">
        <v>0</v>
      </c>
      <c r="E622" s="41">
        <v>0</v>
      </c>
      <c r="F622" s="41">
        <v>0</v>
      </c>
      <c r="G622" s="42" t="e">
        <v>#DIV/0!</v>
      </c>
      <c r="H622" s="43" t="e">
        <v>#DIV/0!</v>
      </c>
      <c r="I622" s="43" t="e">
        <v>#DIV/0!</v>
      </c>
      <c r="J622" s="41">
        <v>0</v>
      </c>
      <c r="K622" s="38">
        <v>0</v>
      </c>
      <c r="L622" s="41">
        <v>0</v>
      </c>
      <c r="M622" s="41">
        <v>0</v>
      </c>
      <c r="N622" s="41">
        <v>0</v>
      </c>
      <c r="O622" s="41">
        <v>0</v>
      </c>
      <c r="P622" s="47" t="e">
        <v>#DIV/0!</v>
      </c>
      <c r="Q622" s="48" t="e">
        <v>#DIV/0!</v>
      </c>
      <c r="U622"/>
    </row>
    <row r="623" customHeight="1" spans="1:21">
      <c r="A623" s="73"/>
      <c r="B623" s="73"/>
      <c r="C623" s="40" t="s">
        <v>79</v>
      </c>
      <c r="D623" s="41">
        <v>68.69</v>
      </c>
      <c r="E623" s="41">
        <v>4227</v>
      </c>
      <c r="F623" s="41">
        <v>116</v>
      </c>
      <c r="G623" s="42">
        <v>0.0274426307073575</v>
      </c>
      <c r="H623" s="43">
        <v>0.592155172413793</v>
      </c>
      <c r="I623" s="43">
        <v>16.2502957180033</v>
      </c>
      <c r="J623" s="41">
        <v>17</v>
      </c>
      <c r="K623" s="38">
        <v>0</v>
      </c>
      <c r="L623" s="41">
        <v>13</v>
      </c>
      <c r="M623" s="41">
        <v>0</v>
      </c>
      <c r="N623" s="41">
        <v>1</v>
      </c>
      <c r="O623" s="41">
        <v>31</v>
      </c>
      <c r="P623" s="47">
        <v>2.2158064516129</v>
      </c>
      <c r="Q623" s="48">
        <v>0.267241379310345</v>
      </c>
      <c r="U623"/>
    </row>
    <row r="624" customHeight="1" spans="1:21">
      <c r="A624" s="73"/>
      <c r="B624" s="73"/>
      <c r="C624" s="40" t="s">
        <v>80</v>
      </c>
      <c r="D624" s="41">
        <v>201.24</v>
      </c>
      <c r="E624" s="41">
        <v>13713</v>
      </c>
      <c r="F624" s="41">
        <v>648</v>
      </c>
      <c r="G624" s="42">
        <v>0.0472544301028221</v>
      </c>
      <c r="H624" s="43">
        <v>0.310555555555556</v>
      </c>
      <c r="I624" s="43">
        <v>14.6751257930431</v>
      </c>
      <c r="J624" s="41">
        <v>30</v>
      </c>
      <c r="K624" s="38">
        <v>0</v>
      </c>
      <c r="L624" s="41">
        <v>19</v>
      </c>
      <c r="M624" s="41">
        <v>7</v>
      </c>
      <c r="N624" s="41">
        <v>0</v>
      </c>
      <c r="O624" s="41">
        <v>56</v>
      </c>
      <c r="P624" s="47">
        <v>3.59357142857143</v>
      </c>
      <c r="Q624" s="48">
        <v>0.0864197530864198</v>
      </c>
      <c r="U624"/>
    </row>
    <row r="625" customHeight="1" spans="1:21">
      <c r="A625" s="73"/>
      <c r="B625" s="73"/>
      <c r="C625" s="40" t="s">
        <v>81</v>
      </c>
      <c r="D625" s="41">
        <v>153.98</v>
      </c>
      <c r="E625" s="41">
        <v>8648</v>
      </c>
      <c r="F625" s="41">
        <v>305</v>
      </c>
      <c r="G625" s="42">
        <v>0.035268270120259</v>
      </c>
      <c r="H625" s="43">
        <v>0.504852459016393</v>
      </c>
      <c r="I625" s="43">
        <v>17.8052728954672</v>
      </c>
      <c r="J625" s="41">
        <v>43</v>
      </c>
      <c r="K625" s="38">
        <v>1</v>
      </c>
      <c r="L625" s="41">
        <v>11</v>
      </c>
      <c r="M625" s="41">
        <v>7</v>
      </c>
      <c r="N625" s="41">
        <v>1</v>
      </c>
      <c r="O625" s="41">
        <v>63</v>
      </c>
      <c r="P625" s="47">
        <v>2.44412698412698</v>
      </c>
      <c r="Q625" s="48">
        <v>0.20655737704918</v>
      </c>
      <c r="U625"/>
    </row>
    <row r="626" customHeight="1" spans="1:21">
      <c r="A626" s="73"/>
      <c r="B626" s="73"/>
      <c r="C626" s="40" t="s">
        <v>82</v>
      </c>
      <c r="D626" s="41">
        <v>64.58</v>
      </c>
      <c r="E626" s="41">
        <v>5626</v>
      </c>
      <c r="F626" s="41">
        <v>308</v>
      </c>
      <c r="G626" s="42">
        <v>0.0547458229648063</v>
      </c>
      <c r="H626" s="43">
        <v>0.209675324675325</v>
      </c>
      <c r="I626" s="43">
        <v>11.4788482047636</v>
      </c>
      <c r="J626" s="41">
        <v>16</v>
      </c>
      <c r="K626" s="38">
        <v>1</v>
      </c>
      <c r="L626" s="41">
        <v>11</v>
      </c>
      <c r="M626" s="41">
        <v>6</v>
      </c>
      <c r="N626" s="41">
        <v>0</v>
      </c>
      <c r="O626" s="41">
        <v>34</v>
      </c>
      <c r="P626" s="47">
        <v>1.89941176470588</v>
      </c>
      <c r="Q626" s="48">
        <v>0.11038961038961</v>
      </c>
      <c r="U626"/>
    </row>
    <row r="627" customHeight="1" spans="1:21">
      <c r="A627" s="73"/>
      <c r="B627" s="73"/>
      <c r="C627" s="40" t="s">
        <v>83</v>
      </c>
      <c r="D627" s="41">
        <v>369.76</v>
      </c>
      <c r="E627" s="41">
        <v>25048</v>
      </c>
      <c r="F627" s="41">
        <v>615</v>
      </c>
      <c r="G627" s="42">
        <v>0.0245528585116576</v>
      </c>
      <c r="H627" s="43">
        <v>0.601235772357724</v>
      </c>
      <c r="I627" s="43">
        <v>14.7620568508464</v>
      </c>
      <c r="J627" s="41">
        <v>85</v>
      </c>
      <c r="K627" s="38">
        <v>0</v>
      </c>
      <c r="L627" s="41">
        <v>72</v>
      </c>
      <c r="M627" s="41">
        <v>2</v>
      </c>
      <c r="N627" s="41">
        <v>1</v>
      </c>
      <c r="O627" s="41">
        <v>160</v>
      </c>
      <c r="P627" s="47">
        <v>2.311</v>
      </c>
      <c r="Q627" s="48">
        <v>0.260162601626016</v>
      </c>
      <c r="U627"/>
    </row>
    <row r="628" customHeight="1" spans="1:21">
      <c r="A628" s="73"/>
      <c r="B628" s="73"/>
      <c r="C628" s="40" t="s">
        <v>84</v>
      </c>
      <c r="D628" s="41">
        <v>0</v>
      </c>
      <c r="E628" s="41">
        <v>0</v>
      </c>
      <c r="F628" s="41">
        <v>0</v>
      </c>
      <c r="G628" s="42" t="e">
        <v>#DIV/0!</v>
      </c>
      <c r="H628" s="43" t="e">
        <v>#DIV/0!</v>
      </c>
      <c r="I628" s="43" t="e">
        <v>#DIV/0!</v>
      </c>
      <c r="J628" s="41">
        <v>0</v>
      </c>
      <c r="K628" s="38">
        <v>0</v>
      </c>
      <c r="L628" s="41">
        <v>0</v>
      </c>
      <c r="M628" s="41">
        <v>0</v>
      </c>
      <c r="N628" s="41">
        <v>0</v>
      </c>
      <c r="O628" s="41">
        <v>0</v>
      </c>
      <c r="P628" s="47" t="e">
        <v>#DIV/0!</v>
      </c>
      <c r="Q628" s="48" t="e">
        <v>#DIV/0!</v>
      </c>
      <c r="U628"/>
    </row>
    <row r="629" customHeight="1" spans="1:21">
      <c r="A629" s="73"/>
      <c r="B629" s="73"/>
      <c r="C629" s="40" t="s">
        <v>85</v>
      </c>
      <c r="D629" s="41">
        <v>54.03</v>
      </c>
      <c r="E629" s="41">
        <v>3343</v>
      </c>
      <c r="F629" s="41">
        <v>79</v>
      </c>
      <c r="G629" s="42">
        <v>0.0236314687406521</v>
      </c>
      <c r="H629" s="43">
        <v>0.683924050632911</v>
      </c>
      <c r="I629" s="43">
        <v>16.1621298235118</v>
      </c>
      <c r="J629" s="41">
        <v>12</v>
      </c>
      <c r="K629" s="38">
        <v>0</v>
      </c>
      <c r="L629" s="41">
        <v>4</v>
      </c>
      <c r="M629" s="41">
        <v>0</v>
      </c>
      <c r="N629" s="41">
        <v>0</v>
      </c>
      <c r="O629" s="41">
        <v>16</v>
      </c>
      <c r="P629" s="47">
        <v>3.376875</v>
      </c>
      <c r="Q629" s="48">
        <v>0.20253164556962</v>
      </c>
      <c r="U629"/>
    </row>
    <row r="630" customHeight="1" spans="1:21">
      <c r="A630" s="73"/>
      <c r="B630" s="73"/>
      <c r="C630" s="40" t="s">
        <v>100</v>
      </c>
      <c r="D630" s="41">
        <v>0</v>
      </c>
      <c r="E630" s="41">
        <v>0</v>
      </c>
      <c r="F630" s="41">
        <v>0</v>
      </c>
      <c r="G630" s="42" t="e">
        <v>#DIV/0!</v>
      </c>
      <c r="H630" s="43" t="e">
        <v>#DIV/0!</v>
      </c>
      <c r="I630" s="43" t="e">
        <v>#DIV/0!</v>
      </c>
      <c r="J630" s="41">
        <v>0</v>
      </c>
      <c r="K630" s="38">
        <v>0</v>
      </c>
      <c r="L630" s="41">
        <v>0</v>
      </c>
      <c r="M630" s="41">
        <v>0</v>
      </c>
      <c r="N630" s="41">
        <v>0</v>
      </c>
      <c r="O630" s="41">
        <v>0</v>
      </c>
      <c r="P630" s="47" t="e">
        <v>#DIV/0!</v>
      </c>
      <c r="Q630" s="48" t="e">
        <v>#DIV/0!</v>
      </c>
      <c r="U630"/>
    </row>
    <row r="631" customHeight="1" spans="1:21">
      <c r="A631" s="73"/>
      <c r="B631" s="73"/>
      <c r="C631" s="40" t="s">
        <v>86</v>
      </c>
      <c r="D631" s="41">
        <v>805.71</v>
      </c>
      <c r="E631" s="41">
        <v>46305</v>
      </c>
      <c r="F631" s="41">
        <v>1870</v>
      </c>
      <c r="G631" s="42">
        <v>0.0403844077313465</v>
      </c>
      <c r="H631" s="43">
        <v>0.430860962566845</v>
      </c>
      <c r="I631" s="43">
        <v>17.4000647878199</v>
      </c>
      <c r="J631" s="41">
        <v>114</v>
      </c>
      <c r="K631" s="38">
        <v>3</v>
      </c>
      <c r="L631" s="41">
        <v>31</v>
      </c>
      <c r="M631" s="41">
        <v>32</v>
      </c>
      <c r="N631" s="41">
        <v>8</v>
      </c>
      <c r="O631" s="41">
        <v>188</v>
      </c>
      <c r="P631" s="47">
        <v>4.2856914893617</v>
      </c>
      <c r="Q631" s="48">
        <v>0.100534759358289</v>
      </c>
      <c r="U631"/>
    </row>
    <row r="632" customHeight="1" spans="1:21">
      <c r="A632" s="73"/>
      <c r="B632" s="73"/>
      <c r="C632" s="40" t="s">
        <v>87</v>
      </c>
      <c r="D632" s="41">
        <v>251.38</v>
      </c>
      <c r="E632" s="41">
        <v>23998</v>
      </c>
      <c r="F632" s="41">
        <v>1288</v>
      </c>
      <c r="G632" s="42">
        <v>0.0536711392616051</v>
      </c>
      <c r="H632" s="43">
        <v>0.195170807453416</v>
      </c>
      <c r="I632" s="43">
        <v>10.4750395866322</v>
      </c>
      <c r="J632" s="41">
        <v>53</v>
      </c>
      <c r="K632" s="38">
        <v>0</v>
      </c>
      <c r="L632" s="41">
        <v>47</v>
      </c>
      <c r="M632" s="41">
        <v>18</v>
      </c>
      <c r="N632" s="41">
        <v>1</v>
      </c>
      <c r="O632" s="41">
        <v>119</v>
      </c>
      <c r="P632" s="47">
        <v>2.11243697478992</v>
      </c>
      <c r="Q632" s="48">
        <v>0.0923913043478261</v>
      </c>
      <c r="U632"/>
    </row>
    <row r="633" customHeight="1" spans="1:21">
      <c r="A633" s="73"/>
      <c r="B633" s="73"/>
      <c r="C633" s="40" t="s">
        <v>109</v>
      </c>
      <c r="D633" s="41">
        <v>0</v>
      </c>
      <c r="E633" s="41">
        <v>0</v>
      </c>
      <c r="F633" s="41">
        <v>0</v>
      </c>
      <c r="G633" s="42" t="e">
        <v>#DIV/0!</v>
      </c>
      <c r="H633" s="43" t="e">
        <v>#DIV/0!</v>
      </c>
      <c r="I633" s="43" t="e">
        <v>#DIV/0!</v>
      </c>
      <c r="J633" s="41">
        <v>0</v>
      </c>
      <c r="K633" s="38">
        <v>0</v>
      </c>
      <c r="L633" s="41">
        <v>0</v>
      </c>
      <c r="M633" s="41">
        <v>0</v>
      </c>
      <c r="N633" s="41">
        <v>0</v>
      </c>
      <c r="O633" s="41">
        <v>0</v>
      </c>
      <c r="P633" s="47" t="e">
        <v>#DIV/0!</v>
      </c>
      <c r="Q633" s="48" t="e">
        <v>#DIV/0!</v>
      </c>
      <c r="U633"/>
    </row>
    <row r="634" customHeight="1" spans="1:21">
      <c r="A634" s="73"/>
      <c r="B634" s="73"/>
      <c r="C634" s="40" t="s">
        <v>131</v>
      </c>
      <c r="D634" s="41">
        <v>0</v>
      </c>
      <c r="E634" s="41">
        <v>0</v>
      </c>
      <c r="F634" s="41">
        <v>0</v>
      </c>
      <c r="G634" s="42" t="e">
        <v>#DIV/0!</v>
      </c>
      <c r="H634" s="43" t="e">
        <v>#DIV/0!</v>
      </c>
      <c r="I634" s="43" t="e">
        <v>#DIV/0!</v>
      </c>
      <c r="J634" s="41">
        <v>0</v>
      </c>
      <c r="K634" s="38">
        <v>0</v>
      </c>
      <c r="L634" s="41">
        <v>0</v>
      </c>
      <c r="M634" s="41">
        <v>0</v>
      </c>
      <c r="N634" s="41">
        <v>0</v>
      </c>
      <c r="O634" s="41">
        <v>0</v>
      </c>
      <c r="P634" s="47" t="e">
        <v>#DIV/0!</v>
      </c>
      <c r="Q634" s="48" t="e">
        <v>#DIV/0!</v>
      </c>
      <c r="U634"/>
    </row>
    <row r="635" customHeight="1" spans="1:21">
      <c r="A635" s="73"/>
      <c r="B635" s="73"/>
      <c r="C635" s="40" t="s">
        <v>89</v>
      </c>
      <c r="D635" s="41">
        <v>197.29</v>
      </c>
      <c r="E635" s="41">
        <v>18133</v>
      </c>
      <c r="F635" s="41">
        <v>701</v>
      </c>
      <c r="G635" s="42">
        <v>0.0386587988749793</v>
      </c>
      <c r="H635" s="43">
        <v>0.281440798858773</v>
      </c>
      <c r="I635" s="43">
        <v>10.8801632382948</v>
      </c>
      <c r="J635" s="41">
        <v>42</v>
      </c>
      <c r="K635" s="38">
        <v>0</v>
      </c>
      <c r="L635" s="41">
        <v>58</v>
      </c>
      <c r="M635" s="41">
        <v>1</v>
      </c>
      <c r="N635" s="41">
        <v>1</v>
      </c>
      <c r="O635" s="41">
        <v>102</v>
      </c>
      <c r="P635" s="47">
        <v>1.93421568627451</v>
      </c>
      <c r="Q635" s="48">
        <v>0.145506419400856</v>
      </c>
      <c r="U635"/>
    </row>
    <row r="636" customHeight="1" spans="1:21">
      <c r="A636" s="73"/>
      <c r="B636" s="73"/>
      <c r="C636" s="40" t="s">
        <v>90</v>
      </c>
      <c r="D636" s="41">
        <v>201.45</v>
      </c>
      <c r="E636" s="41">
        <v>20854</v>
      </c>
      <c r="F636" s="41">
        <v>964</v>
      </c>
      <c r="G636" s="42">
        <v>0.0462261436654838</v>
      </c>
      <c r="H636" s="43">
        <v>0.208973029045643</v>
      </c>
      <c r="I636" s="43">
        <v>9.66001726287523</v>
      </c>
      <c r="J636" s="41">
        <v>69</v>
      </c>
      <c r="K636" s="38">
        <v>0</v>
      </c>
      <c r="L636" s="41">
        <v>94</v>
      </c>
      <c r="M636" s="41">
        <v>26</v>
      </c>
      <c r="N636" s="41">
        <v>4</v>
      </c>
      <c r="O636" s="41">
        <v>193</v>
      </c>
      <c r="P636" s="47">
        <v>1.04378238341969</v>
      </c>
      <c r="Q636" s="48">
        <v>0.200207468879668</v>
      </c>
      <c r="U636"/>
    </row>
    <row r="637" customHeight="1" spans="1:21">
      <c r="A637" s="73"/>
      <c r="B637" s="73"/>
      <c r="C637" s="40" t="s">
        <v>91</v>
      </c>
      <c r="D637" s="41">
        <v>1005.06</v>
      </c>
      <c r="E637" s="41">
        <v>116319</v>
      </c>
      <c r="F637" s="41">
        <v>8824</v>
      </c>
      <c r="G637" s="42">
        <v>0.0758603495559625</v>
      </c>
      <c r="H637" s="43">
        <v>0.113900725294651</v>
      </c>
      <c r="I637" s="43">
        <v>8.64054883552988</v>
      </c>
      <c r="J637" s="41">
        <v>208</v>
      </c>
      <c r="K637" s="38">
        <v>8</v>
      </c>
      <c r="L637" s="41">
        <v>38</v>
      </c>
      <c r="M637" s="41">
        <v>36</v>
      </c>
      <c r="N637" s="41">
        <v>6</v>
      </c>
      <c r="O637" s="41">
        <v>296</v>
      </c>
      <c r="P637" s="47">
        <v>3.39547297297297</v>
      </c>
      <c r="Q637" s="48">
        <v>0.0335448776065277</v>
      </c>
      <c r="U637"/>
    </row>
    <row r="638" customHeight="1" spans="1:21">
      <c r="A638" s="73"/>
      <c r="B638" s="73"/>
      <c r="C638" s="40" t="s">
        <v>92</v>
      </c>
      <c r="D638" s="41">
        <v>201.41</v>
      </c>
      <c r="E638" s="41">
        <v>13003</v>
      </c>
      <c r="F638" s="41">
        <v>459</v>
      </c>
      <c r="G638" s="42">
        <v>0.0352995462585557</v>
      </c>
      <c r="H638" s="43">
        <v>0.43880174291939</v>
      </c>
      <c r="I638" s="43">
        <v>15.4895024225179</v>
      </c>
      <c r="J638" s="41">
        <v>23</v>
      </c>
      <c r="K638" s="38">
        <v>1</v>
      </c>
      <c r="L638" s="41">
        <v>27</v>
      </c>
      <c r="M638" s="41">
        <v>16</v>
      </c>
      <c r="N638" s="41">
        <v>2</v>
      </c>
      <c r="O638" s="41">
        <v>69</v>
      </c>
      <c r="P638" s="47">
        <v>2.91898550724638</v>
      </c>
      <c r="Q638" s="48">
        <v>0.150326797385621</v>
      </c>
      <c r="U638"/>
    </row>
    <row r="639" customHeight="1" spans="1:21">
      <c r="A639" s="73"/>
      <c r="B639" s="73"/>
      <c r="C639" s="40" t="s">
        <v>132</v>
      </c>
      <c r="D639" s="41">
        <v>0</v>
      </c>
      <c r="E639" s="41">
        <v>0</v>
      </c>
      <c r="F639" s="41">
        <v>0</v>
      </c>
      <c r="G639" s="42" t="e">
        <v>#DIV/0!</v>
      </c>
      <c r="H639" s="43" t="e">
        <v>#DIV/0!</v>
      </c>
      <c r="I639" s="43" t="e">
        <v>#DIV/0!</v>
      </c>
      <c r="J639" s="41">
        <v>0</v>
      </c>
      <c r="K639" s="38">
        <v>0</v>
      </c>
      <c r="L639" s="41">
        <v>0</v>
      </c>
      <c r="M639" s="41">
        <v>0</v>
      </c>
      <c r="N639" s="41">
        <v>0</v>
      </c>
      <c r="O639" s="41">
        <v>0</v>
      </c>
      <c r="P639" s="47" t="e">
        <v>#DIV/0!</v>
      </c>
      <c r="Q639" s="48" t="e">
        <v>#DIV/0!</v>
      </c>
      <c r="U639"/>
    </row>
    <row r="640" customHeight="1" spans="1:21">
      <c r="A640" s="73"/>
      <c r="B640" s="40" t="s">
        <v>98</v>
      </c>
      <c r="C640" s="73"/>
      <c r="D640" s="41">
        <v>6128.12</v>
      </c>
      <c r="E640" s="41">
        <v>554995</v>
      </c>
      <c r="F640" s="41">
        <v>30715</v>
      </c>
      <c r="G640" s="42">
        <v>0.0553428409264948</v>
      </c>
      <c r="H640" s="43">
        <v>0.19951554615009</v>
      </c>
      <c r="I640" s="43">
        <v>11.0417571329471</v>
      </c>
      <c r="J640" s="41">
        <v>1258</v>
      </c>
      <c r="K640" s="38">
        <v>22</v>
      </c>
      <c r="L640" s="41">
        <v>721</v>
      </c>
      <c r="M640" s="41">
        <v>323</v>
      </c>
      <c r="N640" s="41">
        <v>49</v>
      </c>
      <c r="O640" s="41">
        <v>2373</v>
      </c>
      <c r="P640" s="47">
        <v>2.58243573535609</v>
      </c>
      <c r="Q640" s="48">
        <v>0.0772586684030604</v>
      </c>
      <c r="U640"/>
    </row>
    <row r="641" customHeight="1" spans="1:21">
      <c r="A641" s="40" t="s">
        <v>133</v>
      </c>
      <c r="B641" s="73"/>
      <c r="C641" s="73"/>
      <c r="D641" s="41">
        <v>12573.17</v>
      </c>
      <c r="E641" s="41">
        <v>819415</v>
      </c>
      <c r="F641" s="41">
        <v>43780</v>
      </c>
      <c r="G641" s="42">
        <v>0.0534283604766815</v>
      </c>
      <c r="H641" s="43">
        <v>0.287189812699863</v>
      </c>
      <c r="I641" s="43">
        <v>15.3440808381589</v>
      </c>
      <c r="J641" s="41">
        <v>3669</v>
      </c>
      <c r="K641" s="38">
        <v>49</v>
      </c>
      <c r="L641" s="41">
        <v>1739</v>
      </c>
      <c r="M641" s="41">
        <v>749</v>
      </c>
      <c r="N641" s="41">
        <v>82</v>
      </c>
      <c r="O641" s="41">
        <v>6288</v>
      </c>
      <c r="P641" s="47">
        <v>1.99954993638677</v>
      </c>
      <c r="Q641" s="48">
        <v>0.143627227044312</v>
      </c>
      <c r="U641"/>
    </row>
    <row r="642" customHeight="1" spans="1:21">
      <c r="A642" s="40" t="s">
        <v>45</v>
      </c>
      <c r="B642" s="40" t="s">
        <v>69</v>
      </c>
      <c r="C642" s="40" t="s">
        <v>73</v>
      </c>
      <c r="D642" s="41">
        <v>205.45</v>
      </c>
      <c r="E642" s="41">
        <v>3999</v>
      </c>
      <c r="F642" s="41">
        <v>192</v>
      </c>
      <c r="G642" s="42">
        <v>0.0480120030007502</v>
      </c>
      <c r="H642" s="43">
        <v>1.07005208333333</v>
      </c>
      <c r="I642" s="43">
        <v>51.375343835959</v>
      </c>
      <c r="J642" s="41">
        <v>43</v>
      </c>
      <c r="K642" s="38">
        <v>0</v>
      </c>
      <c r="L642" s="41">
        <v>18</v>
      </c>
      <c r="M642" s="41">
        <v>11</v>
      </c>
      <c r="N642" s="41">
        <v>0</v>
      </c>
      <c r="O642" s="41">
        <v>72</v>
      </c>
      <c r="P642" s="47">
        <v>2.85347222222222</v>
      </c>
      <c r="Q642" s="48">
        <v>0.375</v>
      </c>
      <c r="U642"/>
    </row>
    <row r="643" customHeight="1" spans="1:21">
      <c r="A643" s="73"/>
      <c r="B643" s="73"/>
      <c r="C643" s="40" t="s">
        <v>108</v>
      </c>
      <c r="D643" s="41">
        <v>804.72</v>
      </c>
      <c r="E643" s="41">
        <v>35625</v>
      </c>
      <c r="F643" s="41">
        <v>1470</v>
      </c>
      <c r="G643" s="42">
        <v>0.0412631578947368</v>
      </c>
      <c r="H643" s="43">
        <v>0.547428571428572</v>
      </c>
      <c r="I643" s="43">
        <v>22.5886315789474</v>
      </c>
      <c r="J643" s="41">
        <v>322</v>
      </c>
      <c r="K643" s="38">
        <v>3</v>
      </c>
      <c r="L643" s="41">
        <v>144</v>
      </c>
      <c r="M643" s="41">
        <v>93</v>
      </c>
      <c r="N643" s="41">
        <v>7</v>
      </c>
      <c r="O643" s="41">
        <v>569</v>
      </c>
      <c r="P643" s="47">
        <v>1.41427065026362</v>
      </c>
      <c r="Q643" s="48">
        <v>0.387074829931973</v>
      </c>
      <c r="U643"/>
    </row>
    <row r="644" customHeight="1" spans="1:21">
      <c r="A644" s="73"/>
      <c r="B644" s="73"/>
      <c r="C644" s="40" t="s">
        <v>70</v>
      </c>
      <c r="D644" s="41">
        <v>504.55</v>
      </c>
      <c r="E644" s="41">
        <v>40362</v>
      </c>
      <c r="F644" s="41">
        <v>2719</v>
      </c>
      <c r="G644" s="42">
        <v>0.0673653436400575</v>
      </c>
      <c r="H644" s="43">
        <v>0.185564545788893</v>
      </c>
      <c r="I644" s="43">
        <v>12.50061939448</v>
      </c>
      <c r="J644" s="41">
        <v>308</v>
      </c>
      <c r="K644" s="38">
        <v>4</v>
      </c>
      <c r="L644" s="41">
        <v>140</v>
      </c>
      <c r="M644" s="41">
        <v>82</v>
      </c>
      <c r="N644" s="41">
        <v>11</v>
      </c>
      <c r="O644" s="41">
        <v>545</v>
      </c>
      <c r="P644" s="47">
        <v>0.925779816513762</v>
      </c>
      <c r="Q644" s="48">
        <v>0.200441338727473</v>
      </c>
      <c r="U644"/>
    </row>
    <row r="645" customHeight="1" spans="1:21">
      <c r="A645" s="73"/>
      <c r="B645" s="73"/>
      <c r="C645" s="40" t="s">
        <v>79</v>
      </c>
      <c r="D645" s="41">
        <v>489.95</v>
      </c>
      <c r="E645" s="41">
        <v>12394</v>
      </c>
      <c r="F645" s="41">
        <v>401</v>
      </c>
      <c r="G645" s="42">
        <v>0.03235436501533</v>
      </c>
      <c r="H645" s="43">
        <v>1.22182044887781</v>
      </c>
      <c r="I645" s="43">
        <v>39.5312247861869</v>
      </c>
      <c r="J645" s="41">
        <v>103</v>
      </c>
      <c r="K645" s="38">
        <v>1</v>
      </c>
      <c r="L645" s="41">
        <v>57</v>
      </c>
      <c r="M645" s="41">
        <v>5</v>
      </c>
      <c r="N645" s="41">
        <v>0</v>
      </c>
      <c r="O645" s="41">
        <v>166</v>
      </c>
      <c r="P645" s="47">
        <v>2.95150602409639</v>
      </c>
      <c r="Q645" s="48">
        <v>0.413965087281796</v>
      </c>
      <c r="U645"/>
    </row>
    <row r="646" customHeight="1" spans="1:21">
      <c r="A646" s="73"/>
      <c r="B646" s="73"/>
      <c r="C646" s="40" t="s">
        <v>80</v>
      </c>
      <c r="D646" s="41">
        <v>201.01</v>
      </c>
      <c r="E646" s="41">
        <v>4398</v>
      </c>
      <c r="F646" s="41">
        <v>196</v>
      </c>
      <c r="G646" s="42">
        <v>0.0445657116871305</v>
      </c>
      <c r="H646" s="43">
        <v>1.0255612244898</v>
      </c>
      <c r="I646" s="43">
        <v>45.7048658481128</v>
      </c>
      <c r="J646" s="41">
        <v>50</v>
      </c>
      <c r="K646" s="38">
        <v>0</v>
      </c>
      <c r="L646" s="41">
        <v>43</v>
      </c>
      <c r="M646" s="41">
        <v>19</v>
      </c>
      <c r="N646" s="41">
        <v>0</v>
      </c>
      <c r="O646" s="41">
        <v>112</v>
      </c>
      <c r="P646" s="47">
        <v>1.79473214285714</v>
      </c>
      <c r="Q646" s="48">
        <v>0.571428571428571</v>
      </c>
      <c r="U646"/>
    </row>
    <row r="647" customHeight="1" spans="1:21">
      <c r="A647" s="73"/>
      <c r="B647" s="73"/>
      <c r="C647" s="40" t="s">
        <v>103</v>
      </c>
      <c r="D647" s="41">
        <v>304.43</v>
      </c>
      <c r="E647" s="41">
        <v>7837</v>
      </c>
      <c r="F647" s="41">
        <v>321</v>
      </c>
      <c r="G647" s="42">
        <v>0.040959550848539</v>
      </c>
      <c r="H647" s="43">
        <v>0.948380062305296</v>
      </c>
      <c r="I647" s="43">
        <v>38.8452213857343</v>
      </c>
      <c r="J647" s="41">
        <v>78</v>
      </c>
      <c r="K647" s="38">
        <v>1</v>
      </c>
      <c r="L647" s="41">
        <v>29</v>
      </c>
      <c r="M647" s="41">
        <v>30</v>
      </c>
      <c r="N647" s="41">
        <v>4</v>
      </c>
      <c r="O647" s="41">
        <v>142</v>
      </c>
      <c r="P647" s="47">
        <v>2.14387323943662</v>
      </c>
      <c r="Q647" s="48">
        <v>0.442367601246106</v>
      </c>
      <c r="U647"/>
    </row>
    <row r="648" customHeight="1" spans="1:21">
      <c r="A648" s="73"/>
      <c r="B648" s="73"/>
      <c r="C648" s="40" t="s">
        <v>83</v>
      </c>
      <c r="D648" s="41">
        <v>1507.31</v>
      </c>
      <c r="E648" s="41">
        <v>58332</v>
      </c>
      <c r="F648" s="41">
        <v>1875</v>
      </c>
      <c r="G648" s="42">
        <v>0.0321435918535281</v>
      </c>
      <c r="H648" s="43">
        <v>0.803898666666667</v>
      </c>
      <c r="I648" s="43">
        <v>25.8401906329288</v>
      </c>
      <c r="J648" s="41">
        <v>455</v>
      </c>
      <c r="K648" s="38">
        <v>0</v>
      </c>
      <c r="L648" s="41">
        <v>315</v>
      </c>
      <c r="M648" s="41">
        <v>16</v>
      </c>
      <c r="N648" s="41">
        <v>3</v>
      </c>
      <c r="O648" s="41">
        <v>789</v>
      </c>
      <c r="P648" s="47">
        <v>1.91040557667934</v>
      </c>
      <c r="Q648" s="48">
        <v>0.4208</v>
      </c>
      <c r="U648"/>
    </row>
    <row r="649" customHeight="1" spans="1:21">
      <c r="A649" s="73"/>
      <c r="B649" s="73"/>
      <c r="C649" s="40" t="s">
        <v>85</v>
      </c>
      <c r="D649" s="41">
        <v>424.1</v>
      </c>
      <c r="E649" s="41">
        <v>11984</v>
      </c>
      <c r="F649" s="41">
        <v>375</v>
      </c>
      <c r="G649" s="42">
        <v>0.0312917222963952</v>
      </c>
      <c r="H649" s="43">
        <v>1.13093333333333</v>
      </c>
      <c r="I649" s="43">
        <v>35.3888518024032</v>
      </c>
      <c r="J649" s="41">
        <v>79</v>
      </c>
      <c r="K649" s="38">
        <v>2</v>
      </c>
      <c r="L649" s="41">
        <v>42</v>
      </c>
      <c r="M649" s="41">
        <v>6</v>
      </c>
      <c r="N649" s="41">
        <v>4</v>
      </c>
      <c r="O649" s="41">
        <v>133</v>
      </c>
      <c r="P649" s="47">
        <v>3.18872180451128</v>
      </c>
      <c r="Q649" s="48">
        <v>0.354666666666667</v>
      </c>
      <c r="U649"/>
    </row>
    <row r="650" customHeight="1" spans="1:21">
      <c r="A650" s="73"/>
      <c r="B650" s="73"/>
      <c r="C650" s="40" t="s">
        <v>100</v>
      </c>
      <c r="D650" s="41">
        <v>501.36</v>
      </c>
      <c r="E650" s="41">
        <v>9650</v>
      </c>
      <c r="F650" s="41">
        <v>486</v>
      </c>
      <c r="G650" s="42">
        <v>0.0503626943005181</v>
      </c>
      <c r="H650" s="43">
        <v>1.03160493827161</v>
      </c>
      <c r="I650" s="43">
        <v>51.9544041450777</v>
      </c>
      <c r="J650" s="41">
        <v>73</v>
      </c>
      <c r="K650" s="38">
        <v>1</v>
      </c>
      <c r="L650" s="41">
        <v>63</v>
      </c>
      <c r="M650" s="41">
        <v>7</v>
      </c>
      <c r="N650" s="41">
        <v>3</v>
      </c>
      <c r="O650" s="41">
        <v>147</v>
      </c>
      <c r="P650" s="47">
        <v>3.41061224489796</v>
      </c>
      <c r="Q650" s="48">
        <v>0.302469135802469</v>
      </c>
      <c r="U650"/>
    </row>
    <row r="651" customHeight="1" spans="1:21">
      <c r="A651" s="73"/>
      <c r="B651" s="73"/>
      <c r="C651" s="40" t="s">
        <v>86</v>
      </c>
      <c r="D651" s="41">
        <v>494.52</v>
      </c>
      <c r="E651" s="41">
        <v>12922</v>
      </c>
      <c r="F651" s="41">
        <v>527</v>
      </c>
      <c r="G651" s="42">
        <v>0.0407831605014704</v>
      </c>
      <c r="H651" s="43">
        <v>0.938368121442125</v>
      </c>
      <c r="I651" s="43">
        <v>38.2696177062374</v>
      </c>
      <c r="J651" s="41">
        <v>111</v>
      </c>
      <c r="K651" s="38">
        <v>0</v>
      </c>
      <c r="L651" s="41">
        <v>36</v>
      </c>
      <c r="M651" s="41">
        <v>45</v>
      </c>
      <c r="N651" s="41">
        <v>1</v>
      </c>
      <c r="O651" s="41">
        <v>193</v>
      </c>
      <c r="P651" s="47">
        <v>2.56227979274611</v>
      </c>
      <c r="Q651" s="48">
        <v>0.366223908918406</v>
      </c>
      <c r="U651"/>
    </row>
    <row r="652" customHeight="1" spans="1:21">
      <c r="A652" s="73"/>
      <c r="B652" s="73"/>
      <c r="C652" s="40" t="s">
        <v>109</v>
      </c>
      <c r="D652" s="41">
        <v>500.32</v>
      </c>
      <c r="E652" s="41">
        <v>21796</v>
      </c>
      <c r="F652" s="41">
        <v>674</v>
      </c>
      <c r="G652" s="42">
        <v>0.0309231051569095</v>
      </c>
      <c r="H652" s="43">
        <v>0.742314540059347</v>
      </c>
      <c r="I652" s="43">
        <v>22.9546705817581</v>
      </c>
      <c r="J652" s="41">
        <v>173</v>
      </c>
      <c r="K652" s="38">
        <v>0</v>
      </c>
      <c r="L652" s="41">
        <v>51</v>
      </c>
      <c r="M652" s="41">
        <v>46</v>
      </c>
      <c r="N652" s="41">
        <v>0</v>
      </c>
      <c r="O652" s="41">
        <v>270</v>
      </c>
      <c r="P652" s="47">
        <v>1.85303703703704</v>
      </c>
      <c r="Q652" s="48">
        <v>0.400593471810089</v>
      </c>
      <c r="U652"/>
    </row>
    <row r="653" customHeight="1" spans="1:21">
      <c r="A653" s="73"/>
      <c r="B653" s="73"/>
      <c r="C653" s="40" t="s">
        <v>91</v>
      </c>
      <c r="D653" s="41">
        <v>500.72</v>
      </c>
      <c r="E653" s="41">
        <v>15298</v>
      </c>
      <c r="F653" s="41">
        <v>1613</v>
      </c>
      <c r="G653" s="42">
        <v>0.105438619427376</v>
      </c>
      <c r="H653" s="43">
        <v>0.31042777433354</v>
      </c>
      <c r="I653" s="43">
        <v>32.7310759576415</v>
      </c>
      <c r="J653" s="41">
        <v>340</v>
      </c>
      <c r="K653" s="38">
        <v>4</v>
      </c>
      <c r="L653" s="41">
        <v>42</v>
      </c>
      <c r="M653" s="41">
        <v>21</v>
      </c>
      <c r="N653" s="41">
        <v>3</v>
      </c>
      <c r="O653" s="41">
        <v>410</v>
      </c>
      <c r="P653" s="47">
        <v>1.22126829268293</v>
      </c>
      <c r="Q653" s="48">
        <v>0.254184748915065</v>
      </c>
      <c r="U653"/>
    </row>
    <row r="654" customHeight="1" spans="1:21">
      <c r="A654" s="73"/>
      <c r="B654" s="40" t="s">
        <v>71</v>
      </c>
      <c r="C654" s="73"/>
      <c r="D654" s="41">
        <v>6438.44</v>
      </c>
      <c r="E654" s="41">
        <v>234597</v>
      </c>
      <c r="F654" s="41">
        <v>10849</v>
      </c>
      <c r="G654" s="42">
        <v>0.0462452631534078</v>
      </c>
      <c r="H654" s="43">
        <v>0.59345930500507</v>
      </c>
      <c r="I654" s="43">
        <v>27.4446817307979</v>
      </c>
      <c r="J654" s="41">
        <v>2135</v>
      </c>
      <c r="K654" s="38">
        <v>16</v>
      </c>
      <c r="L654" s="41">
        <v>980</v>
      </c>
      <c r="M654" s="41">
        <v>381</v>
      </c>
      <c r="N654" s="41">
        <v>36</v>
      </c>
      <c r="O654" s="41">
        <v>3548</v>
      </c>
      <c r="P654" s="47">
        <v>1.81466741826381</v>
      </c>
      <c r="Q654" s="48">
        <v>0.32703474974652</v>
      </c>
      <c r="U654"/>
    </row>
    <row r="655" customHeight="1" spans="1:21">
      <c r="A655" s="73"/>
      <c r="B655" s="40" t="s">
        <v>101</v>
      </c>
      <c r="C655" s="40" t="s">
        <v>100</v>
      </c>
      <c r="D655" s="41">
        <v>0</v>
      </c>
      <c r="E655" s="41">
        <v>0</v>
      </c>
      <c r="F655" s="41">
        <v>0</v>
      </c>
      <c r="G655" s="42" t="e">
        <v>#DIV/0!</v>
      </c>
      <c r="H655" s="43" t="e">
        <v>#DIV/0!</v>
      </c>
      <c r="I655" s="43" t="e">
        <v>#DIV/0!</v>
      </c>
      <c r="J655" s="41">
        <v>0</v>
      </c>
      <c r="K655" s="38">
        <v>0</v>
      </c>
      <c r="L655" s="41">
        <v>0</v>
      </c>
      <c r="M655" s="41">
        <v>0</v>
      </c>
      <c r="N655" s="41">
        <v>0</v>
      </c>
      <c r="O655" s="41">
        <v>0</v>
      </c>
      <c r="P655" s="47" t="e">
        <v>#DIV/0!</v>
      </c>
      <c r="Q655" s="48" t="e">
        <v>#DIV/0!</v>
      </c>
      <c r="U655"/>
    </row>
    <row r="656" customHeight="1" spans="1:21">
      <c r="A656" s="73"/>
      <c r="B656" s="40" t="s">
        <v>102</v>
      </c>
      <c r="C656" s="73"/>
      <c r="D656" s="41">
        <v>0</v>
      </c>
      <c r="E656" s="41">
        <v>0</v>
      </c>
      <c r="F656" s="41">
        <v>0</v>
      </c>
      <c r="G656" s="42" t="e">
        <v>#DIV/0!</v>
      </c>
      <c r="H656" s="43" t="e">
        <v>#DIV/0!</v>
      </c>
      <c r="I656" s="43" t="e">
        <v>#DIV/0!</v>
      </c>
      <c r="J656" s="41">
        <v>0</v>
      </c>
      <c r="K656" s="38">
        <v>0</v>
      </c>
      <c r="L656" s="41">
        <v>0</v>
      </c>
      <c r="M656" s="41">
        <v>0</v>
      </c>
      <c r="N656" s="41">
        <v>0</v>
      </c>
      <c r="O656" s="41">
        <v>0</v>
      </c>
      <c r="P656" s="47" t="e">
        <v>#DIV/0!</v>
      </c>
      <c r="Q656" s="48" t="e">
        <v>#DIV/0!</v>
      </c>
      <c r="U656"/>
    </row>
    <row r="657" customHeight="1" spans="1:21">
      <c r="A657" s="73"/>
      <c r="B657" s="40" t="s">
        <v>72</v>
      </c>
      <c r="C657" s="40" t="s">
        <v>122</v>
      </c>
      <c r="D657" s="41">
        <v>0</v>
      </c>
      <c r="E657" s="41">
        <v>0</v>
      </c>
      <c r="F657" s="41">
        <v>0</v>
      </c>
      <c r="G657" s="42" t="e">
        <v>#DIV/0!</v>
      </c>
      <c r="H657" s="43" t="e">
        <v>#DIV/0!</v>
      </c>
      <c r="I657" s="43" t="e">
        <v>#DIV/0!</v>
      </c>
      <c r="J657" s="41">
        <v>0</v>
      </c>
      <c r="K657" s="38">
        <v>0</v>
      </c>
      <c r="L657" s="41">
        <v>0</v>
      </c>
      <c r="M657" s="41">
        <v>0</v>
      </c>
      <c r="N657" s="41">
        <v>0</v>
      </c>
      <c r="O657" s="41">
        <v>0</v>
      </c>
      <c r="P657" s="47" t="e">
        <v>#DIV/0!</v>
      </c>
      <c r="Q657" s="48" t="e">
        <v>#DIV/0!</v>
      </c>
      <c r="U657"/>
    </row>
    <row r="658" customHeight="1" spans="1:21">
      <c r="A658" s="73"/>
      <c r="B658" s="73"/>
      <c r="C658" s="40" t="s">
        <v>73</v>
      </c>
      <c r="D658" s="41">
        <v>193.9</v>
      </c>
      <c r="E658" s="41">
        <v>14668</v>
      </c>
      <c r="F658" s="41">
        <v>671</v>
      </c>
      <c r="G658" s="42">
        <v>0.0457458412871557</v>
      </c>
      <c r="H658" s="43">
        <v>0.288971684053651</v>
      </c>
      <c r="I658" s="43">
        <v>13.2192527952004</v>
      </c>
      <c r="J658" s="41">
        <v>41</v>
      </c>
      <c r="K658" s="38">
        <v>0</v>
      </c>
      <c r="L658" s="41">
        <v>5</v>
      </c>
      <c r="M658" s="41">
        <v>10</v>
      </c>
      <c r="N658" s="41">
        <v>0</v>
      </c>
      <c r="O658" s="41">
        <v>56</v>
      </c>
      <c r="P658" s="47">
        <v>3.4625</v>
      </c>
      <c r="Q658" s="48">
        <v>0.0834575260804769</v>
      </c>
      <c r="U658"/>
    </row>
    <row r="659" customHeight="1" spans="1:21">
      <c r="A659" s="73"/>
      <c r="B659" s="73"/>
      <c r="C659" s="40" t="s">
        <v>74</v>
      </c>
      <c r="D659" s="41">
        <v>200.79</v>
      </c>
      <c r="E659" s="41">
        <v>15151</v>
      </c>
      <c r="F659" s="41">
        <v>845</v>
      </c>
      <c r="G659" s="42">
        <v>0.0557718962444723</v>
      </c>
      <c r="H659" s="43">
        <v>0.237621301775148</v>
      </c>
      <c r="I659" s="43">
        <v>13.25259058808</v>
      </c>
      <c r="J659" s="41">
        <v>66</v>
      </c>
      <c r="K659" s="38">
        <v>0</v>
      </c>
      <c r="L659" s="41">
        <v>19</v>
      </c>
      <c r="M659" s="41">
        <v>3</v>
      </c>
      <c r="N659" s="41">
        <v>1</v>
      </c>
      <c r="O659" s="41">
        <v>89</v>
      </c>
      <c r="P659" s="47">
        <v>2.25606741573034</v>
      </c>
      <c r="Q659" s="48">
        <v>0.105325443786982</v>
      </c>
      <c r="U659"/>
    </row>
    <row r="660" customHeight="1" spans="1:21">
      <c r="A660" s="73"/>
      <c r="B660" s="73"/>
      <c r="C660" s="40" t="s">
        <v>108</v>
      </c>
      <c r="D660" s="41">
        <v>507.63</v>
      </c>
      <c r="E660" s="41">
        <v>41097</v>
      </c>
      <c r="F660" s="41">
        <v>1776</v>
      </c>
      <c r="G660" s="42">
        <v>0.0432148331995036</v>
      </c>
      <c r="H660" s="43">
        <v>0.285827702702703</v>
      </c>
      <c r="I660" s="43">
        <v>12.3519964960946</v>
      </c>
      <c r="J660" s="41">
        <v>73</v>
      </c>
      <c r="K660" s="38">
        <v>1</v>
      </c>
      <c r="L660" s="41">
        <v>50</v>
      </c>
      <c r="M660" s="41">
        <v>42</v>
      </c>
      <c r="N660" s="41">
        <v>6</v>
      </c>
      <c r="O660" s="41">
        <v>172</v>
      </c>
      <c r="P660" s="47">
        <v>2.95133720930233</v>
      </c>
      <c r="Q660" s="48">
        <v>0.0968468468468468</v>
      </c>
      <c r="U660"/>
    </row>
    <row r="661" customHeight="1" spans="1:21">
      <c r="A661" s="73"/>
      <c r="B661" s="73"/>
      <c r="C661" s="40" t="s">
        <v>75</v>
      </c>
      <c r="D661" s="41">
        <v>504.31</v>
      </c>
      <c r="E661" s="41">
        <v>36488</v>
      </c>
      <c r="F661" s="41">
        <v>1720</v>
      </c>
      <c r="G661" s="42">
        <v>0.047138785354089</v>
      </c>
      <c r="H661" s="43">
        <v>0.293203488372093</v>
      </c>
      <c r="I661" s="43">
        <v>13.8212563034422</v>
      </c>
      <c r="J661" s="41">
        <v>86</v>
      </c>
      <c r="K661" s="38">
        <v>1</v>
      </c>
      <c r="L661" s="41">
        <v>54</v>
      </c>
      <c r="M661" s="41">
        <v>17</v>
      </c>
      <c r="N661" s="41">
        <v>5</v>
      </c>
      <c r="O661" s="41">
        <v>163</v>
      </c>
      <c r="P661" s="47">
        <v>3.0939263803681</v>
      </c>
      <c r="Q661" s="48">
        <v>0.0947674418604651</v>
      </c>
      <c r="U661"/>
    </row>
    <row r="662" customHeight="1" spans="1:21">
      <c r="A662" s="73"/>
      <c r="B662" s="73"/>
      <c r="C662" s="40" t="s">
        <v>70</v>
      </c>
      <c r="D662" s="41">
        <v>503.9</v>
      </c>
      <c r="E662" s="41">
        <v>52233</v>
      </c>
      <c r="F662" s="41">
        <v>3243</v>
      </c>
      <c r="G662" s="42">
        <v>0.0620871862615588</v>
      </c>
      <c r="H662" s="43">
        <v>0.155380820228184</v>
      </c>
      <c r="I662" s="43">
        <v>9.64715792698103</v>
      </c>
      <c r="J662" s="41">
        <v>87</v>
      </c>
      <c r="K662" s="38">
        <v>1</v>
      </c>
      <c r="L662" s="41">
        <v>54</v>
      </c>
      <c r="M662" s="41">
        <v>31</v>
      </c>
      <c r="N662" s="41">
        <v>0</v>
      </c>
      <c r="O662" s="41">
        <v>173</v>
      </c>
      <c r="P662" s="47">
        <v>2.91271676300578</v>
      </c>
      <c r="Q662" s="48">
        <v>0.0533456675917361</v>
      </c>
      <c r="U662"/>
    </row>
    <row r="663" customHeight="1" spans="1:21">
      <c r="A663" s="73"/>
      <c r="B663" s="73"/>
      <c r="C663" s="40" t="s">
        <v>76</v>
      </c>
      <c r="D663" s="41">
        <v>201.09</v>
      </c>
      <c r="E663" s="41">
        <v>11512</v>
      </c>
      <c r="F663" s="41">
        <v>322</v>
      </c>
      <c r="G663" s="42">
        <v>0.0279708130646282</v>
      </c>
      <c r="H663" s="43">
        <v>0.624503105590062</v>
      </c>
      <c r="I663" s="43">
        <v>17.4678596247394</v>
      </c>
      <c r="J663" s="41">
        <v>20</v>
      </c>
      <c r="K663" s="38">
        <v>0</v>
      </c>
      <c r="L663" s="41">
        <v>28</v>
      </c>
      <c r="M663" s="41">
        <v>0</v>
      </c>
      <c r="N663" s="41">
        <v>0</v>
      </c>
      <c r="O663" s="41">
        <v>48</v>
      </c>
      <c r="P663" s="47">
        <v>4.189375</v>
      </c>
      <c r="Q663" s="48">
        <v>0.149068322981366</v>
      </c>
      <c r="U663"/>
    </row>
    <row r="664" customHeight="1" spans="1:21">
      <c r="A664" s="73"/>
      <c r="B664" s="73"/>
      <c r="C664" s="40" t="s">
        <v>77</v>
      </c>
      <c r="D664" s="41">
        <v>120.29</v>
      </c>
      <c r="E664" s="41">
        <v>4684</v>
      </c>
      <c r="F664" s="41">
        <v>232</v>
      </c>
      <c r="G664" s="42">
        <v>0.0495303159692571</v>
      </c>
      <c r="H664" s="43">
        <v>0.518491379310345</v>
      </c>
      <c r="I664" s="43">
        <v>25.6810418445773</v>
      </c>
      <c r="J664" s="41">
        <v>38</v>
      </c>
      <c r="K664" s="38">
        <v>0</v>
      </c>
      <c r="L664" s="41">
        <v>12</v>
      </c>
      <c r="M664" s="41">
        <v>9</v>
      </c>
      <c r="N664" s="41">
        <v>0</v>
      </c>
      <c r="O664" s="41">
        <v>59</v>
      </c>
      <c r="P664" s="47">
        <v>2.03881355932203</v>
      </c>
      <c r="Q664" s="48">
        <v>0.254310344827586</v>
      </c>
      <c r="U664"/>
    </row>
    <row r="665" customHeight="1" spans="1:21">
      <c r="A665" s="73"/>
      <c r="B665" s="73"/>
      <c r="C665" s="40" t="s">
        <v>78</v>
      </c>
      <c r="D665" s="41">
        <v>300.77</v>
      </c>
      <c r="E665" s="41">
        <v>75938</v>
      </c>
      <c r="F665" s="41">
        <v>4595</v>
      </c>
      <c r="G665" s="42">
        <v>0.0605098896468171</v>
      </c>
      <c r="H665" s="43">
        <v>0.065455930359086</v>
      </c>
      <c r="I665" s="43">
        <v>3.96073112275804</v>
      </c>
      <c r="J665" s="41">
        <v>129</v>
      </c>
      <c r="K665" s="38">
        <v>1</v>
      </c>
      <c r="L665" s="41">
        <v>143</v>
      </c>
      <c r="M665" s="41">
        <v>72</v>
      </c>
      <c r="N665" s="41">
        <v>3</v>
      </c>
      <c r="O665" s="41">
        <v>348</v>
      </c>
      <c r="P665" s="47">
        <v>0.864281609195402</v>
      </c>
      <c r="Q665" s="48">
        <v>0.075734494015234</v>
      </c>
      <c r="U665"/>
    </row>
    <row r="666" customHeight="1" spans="1:21">
      <c r="A666" s="73"/>
      <c r="B666" s="73"/>
      <c r="C666" s="40" t="s">
        <v>79</v>
      </c>
      <c r="D666" s="41">
        <v>58.62</v>
      </c>
      <c r="E666" s="41">
        <v>2767</v>
      </c>
      <c r="F666" s="41">
        <v>86</v>
      </c>
      <c r="G666" s="42">
        <v>0.0310805926996747</v>
      </c>
      <c r="H666" s="43">
        <v>0.681627906976744</v>
      </c>
      <c r="I666" s="43">
        <v>21.185399349476</v>
      </c>
      <c r="J666" s="41">
        <v>9</v>
      </c>
      <c r="K666" s="38">
        <v>0</v>
      </c>
      <c r="L666" s="41">
        <v>9</v>
      </c>
      <c r="M666" s="41">
        <v>0</v>
      </c>
      <c r="N666" s="41">
        <v>0</v>
      </c>
      <c r="O666" s="41">
        <v>18</v>
      </c>
      <c r="P666" s="47">
        <v>3.25666666666667</v>
      </c>
      <c r="Q666" s="48">
        <v>0.209302325581395</v>
      </c>
      <c r="U666"/>
    </row>
    <row r="667" customHeight="1" spans="1:21">
      <c r="A667" s="73"/>
      <c r="B667" s="73"/>
      <c r="C667" s="40" t="s">
        <v>80</v>
      </c>
      <c r="D667" s="41">
        <v>202.57</v>
      </c>
      <c r="E667" s="41">
        <v>14437</v>
      </c>
      <c r="F667" s="41">
        <v>541</v>
      </c>
      <c r="G667" s="42">
        <v>0.0374731592436102</v>
      </c>
      <c r="H667" s="43">
        <v>0.374436229205176</v>
      </c>
      <c r="I667" s="43">
        <v>14.0313084435825</v>
      </c>
      <c r="J667" s="41">
        <v>38</v>
      </c>
      <c r="K667" s="38">
        <v>0</v>
      </c>
      <c r="L667" s="41">
        <v>24</v>
      </c>
      <c r="M667" s="41">
        <v>6</v>
      </c>
      <c r="N667" s="41">
        <v>0</v>
      </c>
      <c r="O667" s="41">
        <v>68</v>
      </c>
      <c r="P667" s="47">
        <v>2.97897058823529</v>
      </c>
      <c r="Q667" s="48">
        <v>0.125693160813309</v>
      </c>
      <c r="U667"/>
    </row>
    <row r="668" customHeight="1" spans="1:21">
      <c r="A668" s="73"/>
      <c r="B668" s="73"/>
      <c r="C668" s="40" t="s">
        <v>81</v>
      </c>
      <c r="D668" s="41">
        <v>196.06</v>
      </c>
      <c r="E668" s="41">
        <v>12490</v>
      </c>
      <c r="F668" s="41">
        <v>428</v>
      </c>
      <c r="G668" s="42">
        <v>0.0342674139311449</v>
      </c>
      <c r="H668" s="43">
        <v>0.458084112149533</v>
      </c>
      <c r="I668" s="43">
        <v>15.6973578863091</v>
      </c>
      <c r="J668" s="41">
        <v>33</v>
      </c>
      <c r="K668" s="38">
        <v>0</v>
      </c>
      <c r="L668" s="41">
        <v>14</v>
      </c>
      <c r="M668" s="41">
        <v>4</v>
      </c>
      <c r="N668" s="41">
        <v>0</v>
      </c>
      <c r="O668" s="41">
        <v>51</v>
      </c>
      <c r="P668" s="47">
        <v>3.8443137254902</v>
      </c>
      <c r="Q668" s="48">
        <v>0.119158878504673</v>
      </c>
      <c r="U668"/>
    </row>
    <row r="669" customHeight="1" spans="1:21">
      <c r="A669" s="73"/>
      <c r="B669" s="73"/>
      <c r="C669" s="40" t="s">
        <v>82</v>
      </c>
      <c r="D669" s="41">
        <v>119.06</v>
      </c>
      <c r="E669" s="41">
        <v>10663</v>
      </c>
      <c r="F669" s="41">
        <v>585</v>
      </c>
      <c r="G669" s="42">
        <v>0.0548626090218513</v>
      </c>
      <c r="H669" s="43">
        <v>0.203521367521368</v>
      </c>
      <c r="I669" s="43">
        <v>11.1657132139173</v>
      </c>
      <c r="J669" s="41">
        <v>30</v>
      </c>
      <c r="K669" s="38">
        <v>0</v>
      </c>
      <c r="L669" s="41">
        <v>22</v>
      </c>
      <c r="M669" s="41">
        <v>8</v>
      </c>
      <c r="N669" s="41">
        <v>0</v>
      </c>
      <c r="O669" s="41">
        <v>60</v>
      </c>
      <c r="P669" s="47">
        <v>1.98433333333333</v>
      </c>
      <c r="Q669" s="48">
        <v>0.102564102564103</v>
      </c>
      <c r="U669"/>
    </row>
    <row r="670" customHeight="1" spans="1:21">
      <c r="A670" s="73"/>
      <c r="B670" s="73"/>
      <c r="C670" s="40" t="s">
        <v>83</v>
      </c>
      <c r="D670" s="41">
        <v>395.86</v>
      </c>
      <c r="E670" s="41">
        <v>25660</v>
      </c>
      <c r="F670" s="41">
        <v>684</v>
      </c>
      <c r="G670" s="42">
        <v>0.0266562743569758</v>
      </c>
      <c r="H670" s="43">
        <v>0.57874269005848</v>
      </c>
      <c r="I670" s="43">
        <v>15.4271239282931</v>
      </c>
      <c r="J670" s="41">
        <v>96</v>
      </c>
      <c r="K670" s="38">
        <v>0</v>
      </c>
      <c r="L670" s="41">
        <v>62</v>
      </c>
      <c r="M670" s="41">
        <v>2</v>
      </c>
      <c r="N670" s="41">
        <v>2</v>
      </c>
      <c r="O670" s="41">
        <v>162</v>
      </c>
      <c r="P670" s="47">
        <v>2.44358024691358</v>
      </c>
      <c r="Q670" s="48">
        <v>0.236842105263158</v>
      </c>
      <c r="U670"/>
    </row>
    <row r="671" customHeight="1" spans="1:21">
      <c r="A671" s="73"/>
      <c r="B671" s="73"/>
      <c r="C671" s="40" t="s">
        <v>119</v>
      </c>
      <c r="D671" s="41">
        <v>0</v>
      </c>
      <c r="E671" s="41">
        <v>0</v>
      </c>
      <c r="F671" s="41">
        <v>0</v>
      </c>
      <c r="G671" s="42" t="e">
        <v>#DIV/0!</v>
      </c>
      <c r="H671" s="43" t="e">
        <v>#DIV/0!</v>
      </c>
      <c r="I671" s="43" t="e">
        <v>#DIV/0!</v>
      </c>
      <c r="J671" s="41">
        <v>0</v>
      </c>
      <c r="K671" s="38">
        <v>0</v>
      </c>
      <c r="L671" s="41">
        <v>0</v>
      </c>
      <c r="M671" s="41">
        <v>0</v>
      </c>
      <c r="N671" s="41">
        <v>0</v>
      </c>
      <c r="O671" s="41">
        <v>0</v>
      </c>
      <c r="P671" s="47" t="e">
        <v>#DIV/0!</v>
      </c>
      <c r="Q671" s="48" t="e">
        <v>#DIV/0!</v>
      </c>
      <c r="U671"/>
    </row>
    <row r="672" customHeight="1" spans="1:21">
      <c r="A672" s="73"/>
      <c r="B672" s="73"/>
      <c r="C672" s="40" t="s">
        <v>85</v>
      </c>
      <c r="D672" s="41">
        <v>44.66</v>
      </c>
      <c r="E672" s="41">
        <v>3086</v>
      </c>
      <c r="F672" s="41">
        <v>70</v>
      </c>
      <c r="G672" s="42">
        <v>0.0226830848995463</v>
      </c>
      <c r="H672" s="43">
        <v>0.638</v>
      </c>
      <c r="I672" s="43">
        <v>14.4718081659106</v>
      </c>
      <c r="J672" s="41">
        <v>8</v>
      </c>
      <c r="K672" s="38">
        <v>0</v>
      </c>
      <c r="L672" s="41">
        <v>4</v>
      </c>
      <c r="M672" s="41">
        <v>0</v>
      </c>
      <c r="N672" s="41">
        <v>0</v>
      </c>
      <c r="O672" s="41">
        <v>12</v>
      </c>
      <c r="P672" s="47">
        <v>3.72166666666667</v>
      </c>
      <c r="Q672" s="48">
        <v>0.171428571428571</v>
      </c>
      <c r="U672"/>
    </row>
    <row r="673" customHeight="1" spans="1:21">
      <c r="A673" s="73"/>
      <c r="B673" s="73"/>
      <c r="C673" s="40" t="s">
        <v>86</v>
      </c>
      <c r="D673" s="41">
        <v>802.98</v>
      </c>
      <c r="E673" s="41">
        <v>40536</v>
      </c>
      <c r="F673" s="41">
        <v>1493</v>
      </c>
      <c r="G673" s="42">
        <v>0.0368314584566805</v>
      </c>
      <c r="H673" s="43">
        <v>0.537829872739451</v>
      </c>
      <c r="I673" s="43">
        <v>19.8090586145648</v>
      </c>
      <c r="J673" s="41">
        <v>102</v>
      </c>
      <c r="K673" s="38">
        <v>0</v>
      </c>
      <c r="L673" s="41">
        <v>36</v>
      </c>
      <c r="M673" s="41">
        <v>34</v>
      </c>
      <c r="N673" s="41">
        <v>4</v>
      </c>
      <c r="O673" s="41">
        <v>176</v>
      </c>
      <c r="P673" s="47">
        <v>4.56238636363636</v>
      </c>
      <c r="Q673" s="48">
        <v>0.1178834561286</v>
      </c>
      <c r="U673"/>
    </row>
    <row r="674" customHeight="1" spans="1:21">
      <c r="A674" s="73"/>
      <c r="B674" s="73"/>
      <c r="C674" s="40" t="s">
        <v>87</v>
      </c>
      <c r="D674" s="41">
        <v>187.34</v>
      </c>
      <c r="E674" s="41">
        <v>15727</v>
      </c>
      <c r="F674" s="41">
        <v>969</v>
      </c>
      <c r="G674" s="42">
        <v>0.0616137852101482</v>
      </c>
      <c r="H674" s="43">
        <v>0.193333333333333</v>
      </c>
      <c r="I674" s="43">
        <v>11.911998473962</v>
      </c>
      <c r="J674" s="41">
        <v>56</v>
      </c>
      <c r="K674" s="38">
        <v>0</v>
      </c>
      <c r="L674" s="41">
        <v>34</v>
      </c>
      <c r="M674" s="41">
        <v>17</v>
      </c>
      <c r="N674" s="41">
        <v>0</v>
      </c>
      <c r="O674" s="41">
        <v>107</v>
      </c>
      <c r="P674" s="47">
        <v>1.75084112149533</v>
      </c>
      <c r="Q674" s="48">
        <v>0.110423116615067</v>
      </c>
      <c r="U674"/>
    </row>
    <row r="675" customHeight="1" spans="1:21">
      <c r="A675" s="73"/>
      <c r="B675" s="73"/>
      <c r="C675" s="40" t="s">
        <v>109</v>
      </c>
      <c r="D675" s="41">
        <v>0</v>
      </c>
      <c r="E675" s="41">
        <v>0</v>
      </c>
      <c r="F675" s="41">
        <v>0</v>
      </c>
      <c r="G675" s="42" t="e">
        <v>#DIV/0!</v>
      </c>
      <c r="H675" s="43" t="e">
        <v>#DIV/0!</v>
      </c>
      <c r="I675" s="43" t="e">
        <v>#DIV/0!</v>
      </c>
      <c r="J675" s="41">
        <v>0</v>
      </c>
      <c r="K675" s="38">
        <v>0</v>
      </c>
      <c r="L675" s="41">
        <v>0</v>
      </c>
      <c r="M675" s="41">
        <v>0</v>
      </c>
      <c r="N675" s="41">
        <v>0</v>
      </c>
      <c r="O675" s="41">
        <v>0</v>
      </c>
      <c r="P675" s="47" t="e">
        <v>#DIV/0!</v>
      </c>
      <c r="Q675" s="48" t="e">
        <v>#DIV/0!</v>
      </c>
      <c r="U675"/>
    </row>
    <row r="676" customHeight="1" spans="1:21">
      <c r="A676" s="73"/>
      <c r="B676" s="73"/>
      <c r="C676" s="40" t="s">
        <v>89</v>
      </c>
      <c r="D676" s="41">
        <v>201.05</v>
      </c>
      <c r="E676" s="41">
        <v>16209</v>
      </c>
      <c r="F676" s="41">
        <v>599</v>
      </c>
      <c r="G676" s="42">
        <v>0.0369547782096366</v>
      </c>
      <c r="H676" s="43">
        <v>0.335642737896494</v>
      </c>
      <c r="I676" s="43">
        <v>12.4036029366401</v>
      </c>
      <c r="J676" s="41">
        <v>30</v>
      </c>
      <c r="K676" s="38">
        <v>0</v>
      </c>
      <c r="L676" s="41">
        <v>39</v>
      </c>
      <c r="M676" s="41">
        <v>0</v>
      </c>
      <c r="N676" s="41">
        <v>2</v>
      </c>
      <c r="O676" s="41">
        <v>71</v>
      </c>
      <c r="P676" s="47">
        <v>2.83169014084507</v>
      </c>
      <c r="Q676" s="48">
        <v>0.118530884808013</v>
      </c>
      <c r="U676"/>
    </row>
    <row r="677" customHeight="1" spans="1:21">
      <c r="A677" s="73"/>
      <c r="B677" s="73"/>
      <c r="C677" s="40" t="s">
        <v>90</v>
      </c>
      <c r="D677" s="41">
        <v>201.99</v>
      </c>
      <c r="E677" s="41">
        <v>18681</v>
      </c>
      <c r="F677" s="41">
        <v>781</v>
      </c>
      <c r="G677" s="42">
        <v>0.0418071837696055</v>
      </c>
      <c r="H677" s="43">
        <v>0.258629961587708</v>
      </c>
      <c r="I677" s="43">
        <v>10.8125903324233</v>
      </c>
      <c r="J677" s="41">
        <v>77</v>
      </c>
      <c r="K677" s="38">
        <v>0</v>
      </c>
      <c r="L677" s="41">
        <v>87</v>
      </c>
      <c r="M677" s="41">
        <v>23</v>
      </c>
      <c r="N677" s="41">
        <v>10</v>
      </c>
      <c r="O677" s="41">
        <v>197</v>
      </c>
      <c r="P677" s="47">
        <v>1.02532994923858</v>
      </c>
      <c r="Q677" s="48">
        <v>0.252240717029449</v>
      </c>
      <c r="U677"/>
    </row>
    <row r="678" customHeight="1" spans="1:21">
      <c r="A678" s="73"/>
      <c r="B678" s="73"/>
      <c r="C678" s="40" t="s">
        <v>91</v>
      </c>
      <c r="D678" s="41">
        <v>1000.92</v>
      </c>
      <c r="E678" s="41">
        <v>92521</v>
      </c>
      <c r="F678" s="41">
        <v>6532</v>
      </c>
      <c r="G678" s="42">
        <v>0.0706001880654122</v>
      </c>
      <c r="H678" s="43">
        <v>0.153233312921004</v>
      </c>
      <c r="I678" s="43">
        <v>10.8183007101091</v>
      </c>
      <c r="J678" s="41">
        <v>153</v>
      </c>
      <c r="K678" s="38">
        <v>8</v>
      </c>
      <c r="L678" s="41">
        <v>36</v>
      </c>
      <c r="M678" s="41">
        <v>20</v>
      </c>
      <c r="N678" s="41">
        <v>8</v>
      </c>
      <c r="O678" s="41">
        <v>225</v>
      </c>
      <c r="P678" s="47">
        <v>4.44853333333333</v>
      </c>
      <c r="Q678" s="48">
        <v>0.0344458052663809</v>
      </c>
      <c r="U678"/>
    </row>
    <row r="679" customHeight="1" spans="1:21">
      <c r="A679" s="73"/>
      <c r="B679" s="73"/>
      <c r="C679" s="40" t="s">
        <v>92</v>
      </c>
      <c r="D679" s="41">
        <v>182.78</v>
      </c>
      <c r="E679" s="41">
        <v>11900</v>
      </c>
      <c r="F679" s="41">
        <v>399</v>
      </c>
      <c r="G679" s="42">
        <v>0.0335294117647059</v>
      </c>
      <c r="H679" s="43">
        <v>0.458095238095238</v>
      </c>
      <c r="I679" s="43">
        <v>15.3596638655462</v>
      </c>
      <c r="J679" s="41">
        <v>18</v>
      </c>
      <c r="K679" s="38">
        <v>0</v>
      </c>
      <c r="L679" s="41">
        <v>18</v>
      </c>
      <c r="M679" s="41">
        <v>23</v>
      </c>
      <c r="N679" s="41">
        <v>4</v>
      </c>
      <c r="O679" s="41">
        <v>63</v>
      </c>
      <c r="P679" s="47">
        <v>2.90126984126984</v>
      </c>
      <c r="Q679" s="48">
        <v>0.157894736842105</v>
      </c>
      <c r="U679"/>
    </row>
    <row r="680" customHeight="1" spans="1:21">
      <c r="A680" s="73"/>
      <c r="B680" s="40" t="s">
        <v>98</v>
      </c>
      <c r="C680" s="73"/>
      <c r="D680" s="41">
        <v>6126.57</v>
      </c>
      <c r="E680" s="41">
        <v>516448</v>
      </c>
      <c r="F680" s="41">
        <v>26571</v>
      </c>
      <c r="G680" s="42">
        <v>0.0514495166986802</v>
      </c>
      <c r="H680" s="43">
        <v>0.230573557638026</v>
      </c>
      <c r="I680" s="43">
        <v>11.8628981039717</v>
      </c>
      <c r="J680" s="41">
        <v>1190</v>
      </c>
      <c r="K680" s="38">
        <v>12</v>
      </c>
      <c r="L680" s="41">
        <v>750</v>
      </c>
      <c r="M680" s="41">
        <v>321</v>
      </c>
      <c r="N680" s="41">
        <v>45</v>
      </c>
      <c r="O680" s="41">
        <v>2318</v>
      </c>
      <c r="P680" s="47">
        <v>2.64304141501294</v>
      </c>
      <c r="Q680" s="48">
        <v>0.087237966203756</v>
      </c>
      <c r="U680"/>
    </row>
    <row r="681" customHeight="1" spans="1:21">
      <c r="A681" s="40" t="s">
        <v>134</v>
      </c>
      <c r="B681" s="73"/>
      <c r="C681" s="73"/>
      <c r="D681" s="41">
        <v>12565.01</v>
      </c>
      <c r="E681" s="41">
        <v>751045</v>
      </c>
      <c r="F681" s="41">
        <v>37420</v>
      </c>
      <c r="G681" s="42">
        <v>0.0498239120159245</v>
      </c>
      <c r="H681" s="43">
        <v>0.335783270978087</v>
      </c>
      <c r="I681" s="43">
        <v>16.7300361496315</v>
      </c>
      <c r="J681" s="41">
        <v>3325</v>
      </c>
      <c r="K681" s="38">
        <v>28</v>
      </c>
      <c r="L681" s="41">
        <v>1730</v>
      </c>
      <c r="M681" s="41">
        <v>702</v>
      </c>
      <c r="N681" s="41">
        <v>81</v>
      </c>
      <c r="O681" s="41">
        <v>5866</v>
      </c>
      <c r="P681" s="47">
        <v>2.14200647800886</v>
      </c>
      <c r="Q681" s="48">
        <v>0.156761090326029</v>
      </c>
      <c r="U681"/>
    </row>
    <row r="682" customHeight="1" spans="1:21">
      <c r="A682" s="40" t="s">
        <v>44</v>
      </c>
      <c r="B682" s="40" t="s">
        <v>69</v>
      </c>
      <c r="C682" s="40" t="s">
        <v>73</v>
      </c>
      <c r="D682" s="41">
        <v>136.82</v>
      </c>
      <c r="E682" s="41">
        <v>4868</v>
      </c>
      <c r="F682" s="41">
        <v>201</v>
      </c>
      <c r="G682" s="42">
        <v>0.0412900575184881</v>
      </c>
      <c r="H682" s="43">
        <v>0.680696517412935</v>
      </c>
      <c r="I682" s="43">
        <v>28.1059983566146</v>
      </c>
      <c r="J682" s="41">
        <v>27</v>
      </c>
      <c r="K682" s="38">
        <v>0</v>
      </c>
      <c r="L682" s="41">
        <v>9</v>
      </c>
      <c r="M682" s="41">
        <v>7</v>
      </c>
      <c r="N682" s="41">
        <v>0</v>
      </c>
      <c r="O682" s="41">
        <v>43</v>
      </c>
      <c r="P682" s="47">
        <v>3.18186046511628</v>
      </c>
      <c r="Q682" s="48">
        <v>0.213930348258706</v>
      </c>
      <c r="U682"/>
    </row>
    <row r="683" customHeight="1" spans="1:21">
      <c r="A683" s="73"/>
      <c r="B683" s="73"/>
      <c r="C683" s="40" t="s">
        <v>108</v>
      </c>
      <c r="D683" s="41">
        <v>801.57</v>
      </c>
      <c r="E683" s="41">
        <v>39410</v>
      </c>
      <c r="F683" s="41">
        <v>1523</v>
      </c>
      <c r="G683" s="42">
        <v>0.0386450139558488</v>
      </c>
      <c r="H683" s="43">
        <v>0.526309914642154</v>
      </c>
      <c r="I683" s="43">
        <v>20.3392539964476</v>
      </c>
      <c r="J683" s="41">
        <v>338</v>
      </c>
      <c r="K683" s="38">
        <v>2</v>
      </c>
      <c r="L683" s="41">
        <v>129</v>
      </c>
      <c r="M683" s="41">
        <v>93</v>
      </c>
      <c r="N683" s="41">
        <v>13</v>
      </c>
      <c r="O683" s="41">
        <v>575</v>
      </c>
      <c r="P683" s="47">
        <v>1.3940347826087</v>
      </c>
      <c r="Q683" s="48">
        <v>0.377544320420223</v>
      </c>
      <c r="U683"/>
    </row>
    <row r="684" customHeight="1" spans="1:21">
      <c r="A684" s="73"/>
      <c r="B684" s="73"/>
      <c r="C684" s="40" t="s">
        <v>70</v>
      </c>
      <c r="D684" s="41">
        <v>502.76</v>
      </c>
      <c r="E684" s="41">
        <v>30931</v>
      </c>
      <c r="F684" s="41">
        <v>2281</v>
      </c>
      <c r="G684" s="42">
        <v>0.0737447867834858</v>
      </c>
      <c r="H684" s="43">
        <v>0.22041209995616</v>
      </c>
      <c r="I684" s="43">
        <v>16.2542433157674</v>
      </c>
      <c r="J684" s="41">
        <v>329</v>
      </c>
      <c r="K684" s="38">
        <v>3</v>
      </c>
      <c r="L684" s="41">
        <v>170</v>
      </c>
      <c r="M684" s="41">
        <v>67</v>
      </c>
      <c r="N684" s="41">
        <v>1</v>
      </c>
      <c r="O684" s="41">
        <v>570</v>
      </c>
      <c r="P684" s="47">
        <v>0.882035087719298</v>
      </c>
      <c r="Q684" s="48">
        <v>0.24989039894783</v>
      </c>
      <c r="U684"/>
    </row>
    <row r="685" customHeight="1" spans="1:21">
      <c r="A685" s="73"/>
      <c r="B685" s="73"/>
      <c r="C685" s="40" t="s">
        <v>76</v>
      </c>
      <c r="D685" s="41">
        <v>153.36</v>
      </c>
      <c r="E685" s="41">
        <v>7069</v>
      </c>
      <c r="F685" s="41">
        <v>193</v>
      </c>
      <c r="G685" s="42">
        <v>0.0273023058424105</v>
      </c>
      <c r="H685" s="43">
        <v>0.794611398963731</v>
      </c>
      <c r="I685" s="43">
        <v>21.6947234403735</v>
      </c>
      <c r="J685" s="41">
        <v>24</v>
      </c>
      <c r="K685" s="38">
        <v>0</v>
      </c>
      <c r="L685" s="41">
        <v>29</v>
      </c>
      <c r="M685" s="41">
        <v>1</v>
      </c>
      <c r="N685" s="41">
        <v>1</v>
      </c>
      <c r="O685" s="41">
        <v>55</v>
      </c>
      <c r="P685" s="47">
        <v>2.78836363636364</v>
      </c>
      <c r="Q685" s="48">
        <v>0.284974093264249</v>
      </c>
      <c r="U685"/>
    </row>
    <row r="686" customHeight="1" spans="1:21">
      <c r="A686" s="73"/>
      <c r="B686" s="73"/>
      <c r="C686" s="40" t="s">
        <v>79</v>
      </c>
      <c r="D686" s="41">
        <v>447.85</v>
      </c>
      <c r="E686" s="41">
        <v>11880</v>
      </c>
      <c r="F686" s="41">
        <v>352</v>
      </c>
      <c r="G686" s="42">
        <v>0.0296296296296296</v>
      </c>
      <c r="H686" s="43">
        <v>1.27230113636364</v>
      </c>
      <c r="I686" s="43">
        <v>37.6978114478115</v>
      </c>
      <c r="J686" s="41">
        <v>74</v>
      </c>
      <c r="K686" s="38">
        <v>0</v>
      </c>
      <c r="L686" s="41">
        <v>57</v>
      </c>
      <c r="M686" s="41">
        <v>2</v>
      </c>
      <c r="N686" s="41">
        <v>4</v>
      </c>
      <c r="O686" s="41">
        <v>137</v>
      </c>
      <c r="P686" s="47">
        <v>3.26897810218978</v>
      </c>
      <c r="Q686" s="48">
        <v>0.389204545454546</v>
      </c>
      <c r="U686"/>
    </row>
    <row r="687" customHeight="1" spans="1:21">
      <c r="A687" s="73"/>
      <c r="B687" s="73"/>
      <c r="C687" s="40" t="s">
        <v>80</v>
      </c>
      <c r="D687" s="41">
        <v>200.05</v>
      </c>
      <c r="E687" s="41">
        <v>7174</v>
      </c>
      <c r="F687" s="41">
        <v>321</v>
      </c>
      <c r="G687" s="42">
        <v>0.0447449121828826</v>
      </c>
      <c r="H687" s="43">
        <v>0.623208722741433</v>
      </c>
      <c r="I687" s="43">
        <v>27.8854195706719</v>
      </c>
      <c r="J687" s="41">
        <v>42</v>
      </c>
      <c r="K687" s="38">
        <v>4</v>
      </c>
      <c r="L687" s="41">
        <v>41</v>
      </c>
      <c r="M687" s="41">
        <v>18</v>
      </c>
      <c r="N687" s="41">
        <v>0</v>
      </c>
      <c r="O687" s="41">
        <v>105</v>
      </c>
      <c r="P687" s="47">
        <v>1.9052380952381</v>
      </c>
      <c r="Q687" s="48">
        <v>0.327102803738318</v>
      </c>
      <c r="U687"/>
    </row>
    <row r="688" customHeight="1" spans="1:21">
      <c r="A688" s="73"/>
      <c r="B688" s="73"/>
      <c r="C688" s="40" t="s">
        <v>103</v>
      </c>
      <c r="D688" s="41">
        <v>292.34</v>
      </c>
      <c r="E688" s="41">
        <v>6562</v>
      </c>
      <c r="F688" s="41">
        <v>288</v>
      </c>
      <c r="G688" s="42">
        <v>0.0438890582139592</v>
      </c>
      <c r="H688" s="43">
        <v>1.01506944444444</v>
      </c>
      <c r="I688" s="43">
        <v>44.5504419384334</v>
      </c>
      <c r="J688" s="41">
        <v>69</v>
      </c>
      <c r="K688" s="38">
        <v>0</v>
      </c>
      <c r="L688" s="41">
        <v>32</v>
      </c>
      <c r="M688" s="41">
        <v>27</v>
      </c>
      <c r="N688" s="41">
        <v>0</v>
      </c>
      <c r="O688" s="41">
        <v>128</v>
      </c>
      <c r="P688" s="47">
        <v>2.28390625</v>
      </c>
      <c r="Q688" s="48">
        <v>0.444444444444444</v>
      </c>
      <c r="U688"/>
    </row>
    <row r="689" customHeight="1" spans="1:21">
      <c r="A689" s="73"/>
      <c r="B689" s="73"/>
      <c r="C689" s="40" t="s">
        <v>83</v>
      </c>
      <c r="D689" s="41">
        <v>1469.1</v>
      </c>
      <c r="E689" s="41">
        <v>70218</v>
      </c>
      <c r="F689" s="41">
        <v>2161</v>
      </c>
      <c r="G689" s="42">
        <v>0.0307755846079353</v>
      </c>
      <c r="H689" s="43">
        <v>0.679824155483572</v>
      </c>
      <c r="I689" s="43">
        <v>20.9219858156028</v>
      </c>
      <c r="J689" s="41">
        <v>483</v>
      </c>
      <c r="K689" s="38">
        <v>1</v>
      </c>
      <c r="L689" s="41">
        <v>272</v>
      </c>
      <c r="M689" s="41">
        <v>18</v>
      </c>
      <c r="N689" s="41">
        <v>2</v>
      </c>
      <c r="O689" s="41">
        <v>776</v>
      </c>
      <c r="P689" s="47">
        <v>1.89317010309278</v>
      </c>
      <c r="Q689" s="48">
        <v>0.359093012494216</v>
      </c>
      <c r="U689"/>
    </row>
    <row r="690" customHeight="1" spans="1:21">
      <c r="A690" s="73"/>
      <c r="B690" s="73"/>
      <c r="C690" s="40" t="s">
        <v>85</v>
      </c>
      <c r="D690" s="41">
        <v>212.98</v>
      </c>
      <c r="E690" s="41">
        <v>4473</v>
      </c>
      <c r="F690" s="41">
        <v>184</v>
      </c>
      <c r="G690" s="42">
        <v>0.0411357031075341</v>
      </c>
      <c r="H690" s="43">
        <v>1.1575</v>
      </c>
      <c r="I690" s="43">
        <v>47.6145763469707</v>
      </c>
      <c r="J690" s="41">
        <v>29</v>
      </c>
      <c r="K690" s="38">
        <v>0</v>
      </c>
      <c r="L690" s="41">
        <v>25</v>
      </c>
      <c r="M690" s="41">
        <v>1</v>
      </c>
      <c r="N690" s="41">
        <v>0</v>
      </c>
      <c r="O690" s="41">
        <v>55</v>
      </c>
      <c r="P690" s="47">
        <v>3.87236363636364</v>
      </c>
      <c r="Q690" s="48">
        <v>0.298913043478261</v>
      </c>
      <c r="U690"/>
    </row>
    <row r="691" customHeight="1" spans="1:21">
      <c r="A691" s="73"/>
      <c r="B691" s="73"/>
      <c r="C691" s="40" t="s">
        <v>100</v>
      </c>
      <c r="D691" s="41">
        <v>359.21</v>
      </c>
      <c r="E691" s="41">
        <v>8853</v>
      </c>
      <c r="F691" s="41">
        <v>377</v>
      </c>
      <c r="G691" s="42">
        <v>0.0425844346549192</v>
      </c>
      <c r="H691" s="43">
        <v>0.952811671087533</v>
      </c>
      <c r="I691" s="43">
        <v>40.5749463458715</v>
      </c>
      <c r="J691" s="41">
        <v>54</v>
      </c>
      <c r="K691" s="38">
        <v>2</v>
      </c>
      <c r="L691" s="41">
        <v>35</v>
      </c>
      <c r="M691" s="41">
        <v>8</v>
      </c>
      <c r="N691" s="41">
        <v>6</v>
      </c>
      <c r="O691" s="41">
        <v>105</v>
      </c>
      <c r="P691" s="47">
        <v>3.42104761904762</v>
      </c>
      <c r="Q691" s="48">
        <v>0.278514588859416</v>
      </c>
      <c r="U691"/>
    </row>
    <row r="692" customHeight="1" spans="1:21">
      <c r="A692" s="73"/>
      <c r="B692" s="73"/>
      <c r="C692" s="40" t="s">
        <v>86</v>
      </c>
      <c r="D692" s="41">
        <v>492.3</v>
      </c>
      <c r="E692" s="41">
        <v>11478</v>
      </c>
      <c r="F692" s="41">
        <v>449</v>
      </c>
      <c r="G692" s="42">
        <v>0.0391183132949991</v>
      </c>
      <c r="H692" s="43">
        <v>1.09643652561247</v>
      </c>
      <c r="I692" s="43">
        <v>42.890747516989</v>
      </c>
      <c r="J692" s="41">
        <v>113</v>
      </c>
      <c r="K692" s="38">
        <v>0</v>
      </c>
      <c r="L692" s="41">
        <v>39</v>
      </c>
      <c r="M692" s="41">
        <v>31</v>
      </c>
      <c r="N692" s="41">
        <v>1</v>
      </c>
      <c r="O692" s="41">
        <v>184</v>
      </c>
      <c r="P692" s="47">
        <v>2.67554347826087</v>
      </c>
      <c r="Q692" s="48">
        <v>0.409799554565702</v>
      </c>
      <c r="U692"/>
    </row>
    <row r="693" customHeight="1" spans="1:21">
      <c r="A693" s="73"/>
      <c r="B693" s="73"/>
      <c r="C693" s="40" t="s">
        <v>109</v>
      </c>
      <c r="D693" s="41">
        <v>490.9</v>
      </c>
      <c r="E693" s="41">
        <v>25248</v>
      </c>
      <c r="F693" s="41">
        <v>751</v>
      </c>
      <c r="G693" s="42">
        <v>0.0297449302915082</v>
      </c>
      <c r="H693" s="43">
        <v>0.653661784287617</v>
      </c>
      <c r="I693" s="43">
        <v>19.443124207858</v>
      </c>
      <c r="J693" s="41">
        <v>190</v>
      </c>
      <c r="K693" s="38">
        <v>2</v>
      </c>
      <c r="L693" s="41">
        <v>40</v>
      </c>
      <c r="M693" s="41">
        <v>49</v>
      </c>
      <c r="N693" s="41">
        <v>1</v>
      </c>
      <c r="O693" s="41">
        <v>282</v>
      </c>
      <c r="P693" s="47">
        <v>1.74078014184397</v>
      </c>
      <c r="Q693" s="48">
        <v>0.375499334221039</v>
      </c>
      <c r="U693"/>
    </row>
    <row r="694" customHeight="1" spans="1:21">
      <c r="A694" s="73"/>
      <c r="B694" s="73"/>
      <c r="C694" s="40" t="s">
        <v>91</v>
      </c>
      <c r="D694" s="41">
        <v>383.72</v>
      </c>
      <c r="E694" s="41">
        <v>8648</v>
      </c>
      <c r="F694" s="41">
        <v>765</v>
      </c>
      <c r="G694" s="42">
        <v>0.0884597594819612</v>
      </c>
      <c r="H694" s="43">
        <v>0.50159477124183</v>
      </c>
      <c r="I694" s="43">
        <v>44.3709528214616</v>
      </c>
      <c r="J694" s="41">
        <v>259</v>
      </c>
      <c r="K694" s="38">
        <v>1</v>
      </c>
      <c r="L694" s="41">
        <v>28</v>
      </c>
      <c r="M694" s="41">
        <v>12</v>
      </c>
      <c r="N694" s="41">
        <v>1</v>
      </c>
      <c r="O694" s="41">
        <v>301</v>
      </c>
      <c r="P694" s="47">
        <v>1.27481727574751</v>
      </c>
      <c r="Q694" s="48">
        <v>0.393464052287582</v>
      </c>
      <c r="U694"/>
    </row>
    <row r="695" customHeight="1" spans="1:21">
      <c r="A695" s="73"/>
      <c r="B695" s="40" t="s">
        <v>71</v>
      </c>
      <c r="C695" s="73"/>
      <c r="D695" s="41">
        <v>5942.96</v>
      </c>
      <c r="E695" s="41">
        <v>236812</v>
      </c>
      <c r="F695" s="41">
        <v>9846</v>
      </c>
      <c r="G695" s="42">
        <v>0.0415772849348851</v>
      </c>
      <c r="H695" s="43">
        <v>0.603591306114158</v>
      </c>
      <c r="I695" s="43">
        <v>25.0956877185278</v>
      </c>
      <c r="J695" s="41">
        <v>2031</v>
      </c>
      <c r="K695" s="38">
        <v>15</v>
      </c>
      <c r="L695" s="41">
        <v>906</v>
      </c>
      <c r="M695" s="41">
        <v>334</v>
      </c>
      <c r="N695" s="41">
        <v>30</v>
      </c>
      <c r="O695" s="41">
        <v>3316</v>
      </c>
      <c r="P695" s="47">
        <v>1.79220747889023</v>
      </c>
      <c r="Q695" s="48">
        <v>0.336786512289255</v>
      </c>
      <c r="U695"/>
    </row>
    <row r="696" customHeight="1" spans="1:21">
      <c r="A696" s="73"/>
      <c r="B696" s="40" t="s">
        <v>101</v>
      </c>
      <c r="C696" s="40" t="s">
        <v>100</v>
      </c>
      <c r="D696" s="41">
        <v>143.79</v>
      </c>
      <c r="E696" s="41">
        <v>10857</v>
      </c>
      <c r="F696" s="41">
        <v>343</v>
      </c>
      <c r="G696" s="42">
        <v>0.0315925209542231</v>
      </c>
      <c r="H696" s="43">
        <v>0.419212827988338</v>
      </c>
      <c r="I696" s="43">
        <v>13.2439900525007</v>
      </c>
      <c r="J696" s="41">
        <v>3</v>
      </c>
      <c r="K696" s="38">
        <v>0</v>
      </c>
      <c r="L696" s="41">
        <v>2</v>
      </c>
      <c r="M696" s="41">
        <v>0</v>
      </c>
      <c r="N696" s="41">
        <v>0</v>
      </c>
      <c r="O696" s="41">
        <v>5</v>
      </c>
      <c r="P696" s="47">
        <v>28.758</v>
      </c>
      <c r="Q696" s="48">
        <v>0.0145772594752187</v>
      </c>
      <c r="U696"/>
    </row>
    <row r="697" customHeight="1" spans="1:21">
      <c r="A697" s="73"/>
      <c r="B697" s="40" t="s">
        <v>102</v>
      </c>
      <c r="C697" s="73"/>
      <c r="D697" s="41">
        <v>143.79</v>
      </c>
      <c r="E697" s="41">
        <v>10857</v>
      </c>
      <c r="F697" s="41">
        <v>343</v>
      </c>
      <c r="G697" s="42">
        <v>0.0315925209542231</v>
      </c>
      <c r="H697" s="43">
        <v>0.419212827988338</v>
      </c>
      <c r="I697" s="43">
        <v>13.2439900525007</v>
      </c>
      <c r="J697" s="41">
        <v>3</v>
      </c>
      <c r="K697" s="38">
        <v>0</v>
      </c>
      <c r="L697" s="41">
        <v>2</v>
      </c>
      <c r="M697" s="41">
        <v>0</v>
      </c>
      <c r="N697" s="41">
        <v>0</v>
      </c>
      <c r="O697" s="41">
        <v>5</v>
      </c>
      <c r="P697" s="47">
        <v>28.758</v>
      </c>
      <c r="Q697" s="48">
        <v>0.0145772594752187</v>
      </c>
      <c r="U697"/>
    </row>
    <row r="698" customHeight="1" spans="1:21">
      <c r="A698" s="73"/>
      <c r="B698" s="40" t="s">
        <v>72</v>
      </c>
      <c r="C698" s="40" t="s">
        <v>122</v>
      </c>
      <c r="D698" s="41">
        <v>29.83</v>
      </c>
      <c r="E698" s="41">
        <v>2351</v>
      </c>
      <c r="F698" s="41">
        <v>100</v>
      </c>
      <c r="G698" s="42">
        <v>0.0425350914504466</v>
      </c>
      <c r="H698" s="43">
        <v>0.2983</v>
      </c>
      <c r="I698" s="43">
        <v>12.6882177796682</v>
      </c>
      <c r="J698" s="41">
        <v>7</v>
      </c>
      <c r="K698" s="38">
        <v>0</v>
      </c>
      <c r="L698" s="41">
        <v>3</v>
      </c>
      <c r="M698" s="41">
        <v>2</v>
      </c>
      <c r="N698" s="41">
        <v>0</v>
      </c>
      <c r="O698" s="41">
        <v>12</v>
      </c>
      <c r="P698" s="47">
        <v>2.48583333333333</v>
      </c>
      <c r="Q698" s="48">
        <v>0.12</v>
      </c>
      <c r="U698"/>
    </row>
    <row r="699" customHeight="1" spans="1:21">
      <c r="A699" s="73"/>
      <c r="B699" s="73"/>
      <c r="C699" s="40" t="s">
        <v>73</v>
      </c>
      <c r="D699" s="41">
        <v>211.71</v>
      </c>
      <c r="E699" s="41">
        <v>15599</v>
      </c>
      <c r="F699" s="41">
        <v>633</v>
      </c>
      <c r="G699" s="42">
        <v>0.0405795243284826</v>
      </c>
      <c r="H699" s="43">
        <v>0.334454976303318</v>
      </c>
      <c r="I699" s="43">
        <v>13.5720238476825</v>
      </c>
      <c r="J699" s="41">
        <v>38</v>
      </c>
      <c r="K699" s="38">
        <v>1</v>
      </c>
      <c r="L699" s="41">
        <v>5</v>
      </c>
      <c r="M699" s="41">
        <v>10</v>
      </c>
      <c r="N699" s="41">
        <v>0</v>
      </c>
      <c r="O699" s="41">
        <v>54</v>
      </c>
      <c r="P699" s="47">
        <v>3.92055555555556</v>
      </c>
      <c r="Q699" s="48">
        <v>0.0853080568720379</v>
      </c>
      <c r="U699"/>
    </row>
    <row r="700" customHeight="1" spans="1:21">
      <c r="A700" s="73"/>
      <c r="B700" s="73"/>
      <c r="C700" s="40" t="s">
        <v>74</v>
      </c>
      <c r="D700" s="41">
        <v>201.64</v>
      </c>
      <c r="E700" s="41">
        <v>16081</v>
      </c>
      <c r="F700" s="41">
        <v>922</v>
      </c>
      <c r="G700" s="42">
        <v>0.0573347428642497</v>
      </c>
      <c r="H700" s="43">
        <v>0.218698481561822</v>
      </c>
      <c r="I700" s="43">
        <v>12.5390212051489</v>
      </c>
      <c r="J700" s="41">
        <v>64</v>
      </c>
      <c r="K700" s="38">
        <v>0</v>
      </c>
      <c r="L700" s="41">
        <v>18</v>
      </c>
      <c r="M700" s="41">
        <v>2</v>
      </c>
      <c r="N700" s="41">
        <v>1</v>
      </c>
      <c r="O700" s="41">
        <v>85</v>
      </c>
      <c r="P700" s="47">
        <v>2.37223529411765</v>
      </c>
      <c r="Q700" s="48">
        <v>0.0921908893709328</v>
      </c>
      <c r="U700"/>
    </row>
    <row r="701" customHeight="1" spans="1:21">
      <c r="A701" s="73"/>
      <c r="B701" s="73"/>
      <c r="C701" s="40" t="s">
        <v>108</v>
      </c>
      <c r="D701" s="41">
        <v>504.32</v>
      </c>
      <c r="E701" s="41">
        <v>34016</v>
      </c>
      <c r="F701" s="41">
        <v>1430</v>
      </c>
      <c r="G701" s="42">
        <v>0.0420390404515522</v>
      </c>
      <c r="H701" s="43">
        <v>0.352671328671329</v>
      </c>
      <c r="I701" s="43">
        <v>14.8259642521167</v>
      </c>
      <c r="J701" s="41">
        <v>74</v>
      </c>
      <c r="K701" s="38">
        <v>2</v>
      </c>
      <c r="L701" s="41">
        <v>39</v>
      </c>
      <c r="M701" s="41">
        <v>38</v>
      </c>
      <c r="N701" s="41">
        <v>3</v>
      </c>
      <c r="O701" s="41">
        <v>156</v>
      </c>
      <c r="P701" s="47">
        <v>3.23282051282051</v>
      </c>
      <c r="Q701" s="48">
        <v>0.109090909090909</v>
      </c>
      <c r="U701"/>
    </row>
    <row r="702" customHeight="1" spans="1:21">
      <c r="A702" s="73"/>
      <c r="B702" s="73"/>
      <c r="C702" s="40" t="s">
        <v>75</v>
      </c>
      <c r="D702" s="41">
        <v>504.06</v>
      </c>
      <c r="E702" s="41">
        <v>38195</v>
      </c>
      <c r="F702" s="41">
        <v>1894</v>
      </c>
      <c r="G702" s="42">
        <v>0.0495876423615656</v>
      </c>
      <c r="H702" s="43">
        <v>0.266135163674762</v>
      </c>
      <c r="I702" s="43">
        <v>13.1970153161409</v>
      </c>
      <c r="J702" s="41">
        <v>77</v>
      </c>
      <c r="K702" s="38">
        <v>0</v>
      </c>
      <c r="L702" s="41">
        <v>46</v>
      </c>
      <c r="M702" s="41">
        <v>24</v>
      </c>
      <c r="N702" s="41">
        <v>5</v>
      </c>
      <c r="O702" s="41">
        <v>152</v>
      </c>
      <c r="P702" s="47">
        <v>3.31618421052632</v>
      </c>
      <c r="Q702" s="48">
        <v>0.0802534318901795</v>
      </c>
      <c r="U702"/>
    </row>
    <row r="703" customHeight="1" spans="1:21">
      <c r="A703" s="73"/>
      <c r="B703" s="73"/>
      <c r="C703" s="40" t="s">
        <v>70</v>
      </c>
      <c r="D703" s="41">
        <v>506.08</v>
      </c>
      <c r="E703" s="41">
        <v>56458</v>
      </c>
      <c r="F703" s="41">
        <v>3752</v>
      </c>
      <c r="G703" s="42">
        <v>0.0664564809238726</v>
      </c>
      <c r="H703" s="43">
        <v>0.134882729211087</v>
      </c>
      <c r="I703" s="43">
        <v>8.96383152077651</v>
      </c>
      <c r="J703" s="41">
        <v>64</v>
      </c>
      <c r="K703" s="38">
        <v>1</v>
      </c>
      <c r="L703" s="41">
        <v>28</v>
      </c>
      <c r="M703" s="41">
        <v>18</v>
      </c>
      <c r="N703" s="41">
        <v>5</v>
      </c>
      <c r="O703" s="41">
        <v>116</v>
      </c>
      <c r="P703" s="47">
        <v>4.36275862068966</v>
      </c>
      <c r="Q703" s="48">
        <v>0.0309168443496802</v>
      </c>
      <c r="U703"/>
    </row>
    <row r="704" customHeight="1" spans="1:21">
      <c r="A704" s="73"/>
      <c r="B704" s="73"/>
      <c r="C704" s="40" t="s">
        <v>76</v>
      </c>
      <c r="D704" s="41">
        <v>200.55</v>
      </c>
      <c r="E704" s="41">
        <v>9803</v>
      </c>
      <c r="F704" s="41">
        <v>339</v>
      </c>
      <c r="G704" s="42">
        <v>0.0345812506375599</v>
      </c>
      <c r="H704" s="43">
        <v>0.591592920353982</v>
      </c>
      <c r="I704" s="43">
        <v>20.4580230541671</v>
      </c>
      <c r="J704" s="41">
        <v>18</v>
      </c>
      <c r="K704" s="38">
        <v>0</v>
      </c>
      <c r="L704" s="41">
        <v>23</v>
      </c>
      <c r="M704" s="41">
        <v>2</v>
      </c>
      <c r="N704" s="41">
        <v>0</v>
      </c>
      <c r="O704" s="41">
        <v>43</v>
      </c>
      <c r="P704" s="47">
        <v>4.66395348837209</v>
      </c>
      <c r="Q704" s="48">
        <v>0.126843657817109</v>
      </c>
      <c r="U704"/>
    </row>
    <row r="705" customHeight="1" spans="1:21">
      <c r="A705" s="73"/>
      <c r="B705" s="73"/>
      <c r="C705" s="40" t="s">
        <v>77</v>
      </c>
      <c r="D705" s="41">
        <v>155.5</v>
      </c>
      <c r="E705" s="41">
        <v>6260</v>
      </c>
      <c r="F705" s="41">
        <v>306</v>
      </c>
      <c r="G705" s="42">
        <v>0.0488817891373802</v>
      </c>
      <c r="H705" s="43">
        <v>0.508169934640523</v>
      </c>
      <c r="I705" s="43">
        <v>24.8402555910543</v>
      </c>
      <c r="J705" s="41">
        <v>44</v>
      </c>
      <c r="K705" s="38">
        <v>0</v>
      </c>
      <c r="L705" s="41">
        <v>20</v>
      </c>
      <c r="M705" s="41">
        <v>8</v>
      </c>
      <c r="N705" s="41">
        <v>1</v>
      </c>
      <c r="O705" s="41">
        <v>73</v>
      </c>
      <c r="P705" s="47">
        <v>2.13013698630137</v>
      </c>
      <c r="Q705" s="48">
        <v>0.238562091503268</v>
      </c>
      <c r="U705"/>
    </row>
    <row r="706" customHeight="1" spans="1:21">
      <c r="A706" s="73"/>
      <c r="B706" s="73"/>
      <c r="C706" s="40" t="s">
        <v>78</v>
      </c>
      <c r="D706" s="41">
        <v>301.36</v>
      </c>
      <c r="E706" s="41">
        <v>75024</v>
      </c>
      <c r="F706" s="41">
        <v>4576</v>
      </c>
      <c r="G706" s="42">
        <v>0.0609938153124334</v>
      </c>
      <c r="H706" s="43">
        <v>0.0658566433566434</v>
      </c>
      <c r="I706" s="43">
        <v>4.0168479419919</v>
      </c>
      <c r="J706" s="41">
        <v>138</v>
      </c>
      <c r="K706" s="38">
        <v>2</v>
      </c>
      <c r="L706" s="41">
        <v>122</v>
      </c>
      <c r="M706" s="41">
        <v>78</v>
      </c>
      <c r="N706" s="41">
        <v>0</v>
      </c>
      <c r="O706" s="41">
        <v>340</v>
      </c>
      <c r="P706" s="47">
        <v>0.886352941176471</v>
      </c>
      <c r="Q706" s="48">
        <v>0.0743006993006993</v>
      </c>
      <c r="U706"/>
    </row>
    <row r="707" customHeight="1" spans="1:21">
      <c r="A707" s="73"/>
      <c r="B707" s="73"/>
      <c r="C707" s="40" t="s">
        <v>130</v>
      </c>
      <c r="D707" s="41">
        <v>146.89</v>
      </c>
      <c r="E707" s="41">
        <v>17293</v>
      </c>
      <c r="F707" s="41">
        <v>1120</v>
      </c>
      <c r="G707" s="42">
        <v>0.0647660903255653</v>
      </c>
      <c r="H707" s="43">
        <v>0.131151785714286</v>
      </c>
      <c r="I707" s="43">
        <v>8.49418839993061</v>
      </c>
      <c r="J707" s="41">
        <v>34</v>
      </c>
      <c r="K707" s="38">
        <v>0</v>
      </c>
      <c r="L707" s="41">
        <v>20</v>
      </c>
      <c r="M707" s="41">
        <v>13</v>
      </c>
      <c r="N707" s="41">
        <v>1</v>
      </c>
      <c r="O707" s="41">
        <v>68</v>
      </c>
      <c r="P707" s="47">
        <v>2.16014705882353</v>
      </c>
      <c r="Q707" s="48">
        <v>0.0607142857142857</v>
      </c>
      <c r="U707"/>
    </row>
    <row r="708" customHeight="1" spans="1:21">
      <c r="A708" s="73"/>
      <c r="B708" s="73"/>
      <c r="C708" s="40" t="s">
        <v>79</v>
      </c>
      <c r="D708" s="41">
        <v>33.35</v>
      </c>
      <c r="E708" s="41">
        <v>1509</v>
      </c>
      <c r="F708" s="41">
        <v>47</v>
      </c>
      <c r="G708" s="42">
        <v>0.0311464546056991</v>
      </c>
      <c r="H708" s="43">
        <v>0.709574468085106</v>
      </c>
      <c r="I708" s="43">
        <v>22.1007289595759</v>
      </c>
      <c r="J708" s="41">
        <v>8</v>
      </c>
      <c r="K708" s="38">
        <v>0</v>
      </c>
      <c r="L708" s="41">
        <v>6</v>
      </c>
      <c r="M708" s="41">
        <v>0</v>
      </c>
      <c r="N708" s="41">
        <v>0</v>
      </c>
      <c r="O708" s="41">
        <v>14</v>
      </c>
      <c r="P708" s="47">
        <v>2.38214285714286</v>
      </c>
      <c r="Q708" s="48">
        <v>0.297872340425532</v>
      </c>
      <c r="U708"/>
    </row>
    <row r="709" customHeight="1" spans="1:21">
      <c r="A709" s="73"/>
      <c r="B709" s="73"/>
      <c r="C709" s="40" t="s">
        <v>80</v>
      </c>
      <c r="D709" s="41">
        <v>199.71</v>
      </c>
      <c r="E709" s="41">
        <v>13697</v>
      </c>
      <c r="F709" s="41">
        <v>578</v>
      </c>
      <c r="G709" s="42">
        <v>0.0421990216835804</v>
      </c>
      <c r="H709" s="43">
        <v>0.345519031141869</v>
      </c>
      <c r="I709" s="43">
        <v>14.5805650872454</v>
      </c>
      <c r="J709" s="41">
        <v>36</v>
      </c>
      <c r="K709" s="38">
        <v>1</v>
      </c>
      <c r="L709" s="41">
        <v>28</v>
      </c>
      <c r="M709" s="41">
        <v>10</v>
      </c>
      <c r="N709" s="41">
        <v>1</v>
      </c>
      <c r="O709" s="41">
        <v>76</v>
      </c>
      <c r="P709" s="47">
        <v>2.62776315789474</v>
      </c>
      <c r="Q709" s="48">
        <v>0.131487889273356</v>
      </c>
      <c r="U709"/>
    </row>
    <row r="710" customHeight="1" spans="1:21">
      <c r="A710" s="73"/>
      <c r="B710" s="73"/>
      <c r="C710" s="40" t="s">
        <v>81</v>
      </c>
      <c r="D710" s="41">
        <v>185.54</v>
      </c>
      <c r="E710" s="41">
        <v>11374</v>
      </c>
      <c r="F710" s="41">
        <v>397</v>
      </c>
      <c r="G710" s="42">
        <v>0.0349041673993318</v>
      </c>
      <c r="H710" s="43">
        <v>0.46735516372796</v>
      </c>
      <c r="I710" s="43">
        <v>16.3126428697028</v>
      </c>
      <c r="J710" s="41">
        <v>47</v>
      </c>
      <c r="K710" s="38">
        <v>0</v>
      </c>
      <c r="L710" s="41">
        <v>26</v>
      </c>
      <c r="M710" s="41">
        <v>6</v>
      </c>
      <c r="N710" s="41">
        <v>1</v>
      </c>
      <c r="O710" s="41">
        <v>80</v>
      </c>
      <c r="P710" s="47">
        <v>2.31925</v>
      </c>
      <c r="Q710" s="48">
        <v>0.201511335012594</v>
      </c>
      <c r="U710"/>
    </row>
    <row r="711" customHeight="1" spans="1:21">
      <c r="A711" s="73"/>
      <c r="B711" s="73"/>
      <c r="C711" s="40" t="s">
        <v>82</v>
      </c>
      <c r="D711" s="41">
        <v>162.61</v>
      </c>
      <c r="E711" s="41">
        <v>12735</v>
      </c>
      <c r="F711" s="41">
        <v>567</v>
      </c>
      <c r="G711" s="42">
        <v>0.0445229681978799</v>
      </c>
      <c r="H711" s="43">
        <v>0.28679012345679</v>
      </c>
      <c r="I711" s="43">
        <v>12.7687475461327</v>
      </c>
      <c r="J711" s="41">
        <v>39</v>
      </c>
      <c r="K711" s="38">
        <v>0</v>
      </c>
      <c r="L711" s="41">
        <v>30</v>
      </c>
      <c r="M711" s="41">
        <v>18</v>
      </c>
      <c r="N711" s="41">
        <v>4</v>
      </c>
      <c r="O711" s="41">
        <v>91</v>
      </c>
      <c r="P711" s="47">
        <v>1.78692307692308</v>
      </c>
      <c r="Q711" s="48">
        <v>0.160493827160494</v>
      </c>
      <c r="U711"/>
    </row>
    <row r="712" customHeight="1" spans="1:21">
      <c r="A712" s="73"/>
      <c r="B712" s="73"/>
      <c r="C712" s="40" t="s">
        <v>83</v>
      </c>
      <c r="D712" s="41">
        <v>298.3</v>
      </c>
      <c r="E712" s="41">
        <v>20688</v>
      </c>
      <c r="F712" s="41">
        <v>494</v>
      </c>
      <c r="G712" s="42">
        <v>0.0238785769528229</v>
      </c>
      <c r="H712" s="43">
        <v>0.603846153846154</v>
      </c>
      <c r="I712" s="43">
        <v>14.4189868522815</v>
      </c>
      <c r="J712" s="41">
        <v>76</v>
      </c>
      <c r="K712" s="38">
        <v>1</v>
      </c>
      <c r="L712" s="41">
        <v>40</v>
      </c>
      <c r="M712" s="41">
        <v>3</v>
      </c>
      <c r="N712" s="41">
        <v>3</v>
      </c>
      <c r="O712" s="41">
        <v>123</v>
      </c>
      <c r="P712" s="47">
        <v>2.42520325203252</v>
      </c>
      <c r="Q712" s="48">
        <v>0.248987854251012</v>
      </c>
      <c r="U712"/>
    </row>
    <row r="713" customHeight="1" spans="1:21">
      <c r="A713" s="73"/>
      <c r="B713" s="73"/>
      <c r="C713" s="40" t="s">
        <v>119</v>
      </c>
      <c r="D713" s="41">
        <v>88.55</v>
      </c>
      <c r="E713" s="41">
        <v>11509</v>
      </c>
      <c r="F713" s="41">
        <v>681</v>
      </c>
      <c r="G713" s="42">
        <v>0.0591710834998697</v>
      </c>
      <c r="H713" s="43">
        <v>0.130029368575624</v>
      </c>
      <c r="I713" s="43">
        <v>7.69397862542358</v>
      </c>
      <c r="J713" s="41">
        <v>14</v>
      </c>
      <c r="K713" s="38">
        <v>1</v>
      </c>
      <c r="L713" s="41">
        <v>5</v>
      </c>
      <c r="M713" s="41">
        <v>12</v>
      </c>
      <c r="N713" s="41">
        <v>0</v>
      </c>
      <c r="O713" s="41">
        <v>32</v>
      </c>
      <c r="P713" s="47">
        <v>2.7671875</v>
      </c>
      <c r="Q713" s="48">
        <v>0.0469897209985316</v>
      </c>
      <c r="U713"/>
    </row>
    <row r="714" customHeight="1" spans="1:21">
      <c r="A714" s="73"/>
      <c r="B714" s="73"/>
      <c r="C714" s="40" t="s">
        <v>85</v>
      </c>
      <c r="D714" s="41">
        <v>26.65</v>
      </c>
      <c r="E714" s="41">
        <v>1331</v>
      </c>
      <c r="F714" s="41">
        <v>36</v>
      </c>
      <c r="G714" s="42">
        <v>0.0270473328324568</v>
      </c>
      <c r="H714" s="43">
        <v>0.740277777777778</v>
      </c>
      <c r="I714" s="43">
        <v>20.022539444027</v>
      </c>
      <c r="J714" s="41">
        <v>9</v>
      </c>
      <c r="K714" s="38">
        <v>0</v>
      </c>
      <c r="L714" s="41">
        <v>2</v>
      </c>
      <c r="M714" s="41">
        <v>0</v>
      </c>
      <c r="N714" s="41">
        <v>0</v>
      </c>
      <c r="O714" s="41">
        <v>11</v>
      </c>
      <c r="P714" s="47">
        <v>2.42272727272727</v>
      </c>
      <c r="Q714" s="48">
        <v>0.305555555555556</v>
      </c>
      <c r="U714"/>
    </row>
    <row r="715" customHeight="1" spans="1:21">
      <c r="A715" s="73"/>
      <c r="B715" s="73"/>
      <c r="C715" s="40" t="s">
        <v>100</v>
      </c>
      <c r="D715" s="41">
        <v>44.43</v>
      </c>
      <c r="E715" s="41">
        <v>2110</v>
      </c>
      <c r="F715" s="41">
        <v>86</v>
      </c>
      <c r="G715" s="42">
        <v>0.0407582938388626</v>
      </c>
      <c r="H715" s="43">
        <v>0.516627906976744</v>
      </c>
      <c r="I715" s="43">
        <v>21.0568720379147</v>
      </c>
      <c r="J715" s="41">
        <v>5</v>
      </c>
      <c r="K715" s="38">
        <v>0</v>
      </c>
      <c r="L715" s="41">
        <v>4</v>
      </c>
      <c r="M715" s="41">
        <v>1</v>
      </c>
      <c r="N715" s="41">
        <v>0</v>
      </c>
      <c r="O715" s="41">
        <v>10</v>
      </c>
      <c r="P715" s="47">
        <v>4.443</v>
      </c>
      <c r="Q715" s="48">
        <v>0.116279069767442</v>
      </c>
      <c r="U715"/>
    </row>
    <row r="716" customHeight="1" spans="1:21">
      <c r="A716" s="73"/>
      <c r="B716" s="73"/>
      <c r="C716" s="40" t="s">
        <v>86</v>
      </c>
      <c r="D716" s="41">
        <v>806.28</v>
      </c>
      <c r="E716" s="41">
        <v>42002</v>
      </c>
      <c r="F716" s="41">
        <v>1557</v>
      </c>
      <c r="G716" s="42">
        <v>0.0370696633493643</v>
      </c>
      <c r="H716" s="43">
        <v>0.517842003853565</v>
      </c>
      <c r="I716" s="43">
        <v>19.1962287510119</v>
      </c>
      <c r="J716" s="41">
        <v>120</v>
      </c>
      <c r="K716" s="38">
        <v>0</v>
      </c>
      <c r="L716" s="41">
        <v>30</v>
      </c>
      <c r="M716" s="41">
        <v>39</v>
      </c>
      <c r="N716" s="41">
        <v>7</v>
      </c>
      <c r="O716" s="41">
        <v>196</v>
      </c>
      <c r="P716" s="47">
        <v>4.11367346938776</v>
      </c>
      <c r="Q716" s="48">
        <v>0.125883108542068</v>
      </c>
      <c r="U716"/>
    </row>
    <row r="717" customHeight="1" spans="1:21">
      <c r="A717" s="73"/>
      <c r="B717" s="73"/>
      <c r="C717" s="40" t="s">
        <v>87</v>
      </c>
      <c r="D717" s="41">
        <v>200.21</v>
      </c>
      <c r="E717" s="41">
        <v>18949</v>
      </c>
      <c r="F717" s="41">
        <v>976</v>
      </c>
      <c r="G717" s="42">
        <v>0.0515066758140271</v>
      </c>
      <c r="H717" s="43">
        <v>0.205133196721311</v>
      </c>
      <c r="I717" s="43">
        <v>10.5657290622196</v>
      </c>
      <c r="J717" s="41">
        <v>56</v>
      </c>
      <c r="K717" s="38">
        <v>0</v>
      </c>
      <c r="L717" s="41">
        <v>28</v>
      </c>
      <c r="M717" s="41">
        <v>18</v>
      </c>
      <c r="N717" s="41">
        <v>4</v>
      </c>
      <c r="O717" s="41">
        <v>106</v>
      </c>
      <c r="P717" s="47">
        <v>1.88877358490566</v>
      </c>
      <c r="Q717" s="48">
        <v>0.108606557377049</v>
      </c>
      <c r="U717"/>
    </row>
    <row r="718" customHeight="1" spans="1:21">
      <c r="A718" s="73"/>
      <c r="B718" s="73"/>
      <c r="C718" s="40" t="s">
        <v>109</v>
      </c>
      <c r="D718" s="41">
        <v>185.82</v>
      </c>
      <c r="E718" s="41">
        <v>15292</v>
      </c>
      <c r="F718" s="41">
        <v>424</v>
      </c>
      <c r="G718" s="42">
        <v>0.0277269160345279</v>
      </c>
      <c r="H718" s="43">
        <v>0.438254716981132</v>
      </c>
      <c r="I718" s="43">
        <v>12.1514517394716</v>
      </c>
      <c r="J718" s="41">
        <v>52</v>
      </c>
      <c r="K718" s="38">
        <v>0</v>
      </c>
      <c r="L718" s="41">
        <v>13</v>
      </c>
      <c r="M718" s="41">
        <v>11</v>
      </c>
      <c r="N718" s="41">
        <v>1</v>
      </c>
      <c r="O718" s="41">
        <v>77</v>
      </c>
      <c r="P718" s="47">
        <v>2.41324675324675</v>
      </c>
      <c r="Q718" s="48">
        <v>0.181603773584906</v>
      </c>
      <c r="U718"/>
    </row>
    <row r="719" customHeight="1" spans="1:21">
      <c r="A719" s="73"/>
      <c r="B719" s="73"/>
      <c r="C719" s="40" t="s">
        <v>89</v>
      </c>
      <c r="D719" s="41">
        <v>200.19</v>
      </c>
      <c r="E719" s="41">
        <v>18088</v>
      </c>
      <c r="F719" s="41">
        <v>686</v>
      </c>
      <c r="G719" s="42">
        <v>0.0379256965944272</v>
      </c>
      <c r="H719" s="43">
        <v>0.291822157434402</v>
      </c>
      <c r="I719" s="43">
        <v>11.0675586023883</v>
      </c>
      <c r="J719" s="41">
        <v>45</v>
      </c>
      <c r="K719" s="38">
        <v>0</v>
      </c>
      <c r="L719" s="41">
        <v>61</v>
      </c>
      <c r="M719" s="41">
        <v>2</v>
      </c>
      <c r="N719" s="41">
        <v>0</v>
      </c>
      <c r="O719" s="41">
        <v>108</v>
      </c>
      <c r="P719" s="47">
        <v>1.85361111111111</v>
      </c>
      <c r="Q719" s="48">
        <v>0.157434402332362</v>
      </c>
      <c r="U719"/>
    </row>
    <row r="720" customHeight="1" spans="1:21">
      <c r="A720" s="73"/>
      <c r="B720" s="73"/>
      <c r="C720" s="40" t="s">
        <v>90</v>
      </c>
      <c r="D720" s="41">
        <v>199.02</v>
      </c>
      <c r="E720" s="41">
        <v>16367</v>
      </c>
      <c r="F720" s="41">
        <v>790</v>
      </c>
      <c r="G720" s="42">
        <v>0.0482678560518116</v>
      </c>
      <c r="H720" s="43">
        <v>0.251924050632911</v>
      </c>
      <c r="I720" s="43">
        <v>12.1598338119387</v>
      </c>
      <c r="J720" s="41">
        <v>69</v>
      </c>
      <c r="K720" s="38">
        <v>0</v>
      </c>
      <c r="L720" s="41">
        <v>75</v>
      </c>
      <c r="M720" s="41">
        <v>20</v>
      </c>
      <c r="N720" s="41">
        <v>4</v>
      </c>
      <c r="O720" s="41">
        <v>168</v>
      </c>
      <c r="P720" s="47">
        <v>1.18464285714286</v>
      </c>
      <c r="Q720" s="48">
        <v>0.212658227848101</v>
      </c>
      <c r="U720"/>
    </row>
    <row r="721" customHeight="1" spans="1:21">
      <c r="A721" s="73"/>
      <c r="B721" s="73"/>
      <c r="C721" s="40" t="s">
        <v>91</v>
      </c>
      <c r="D721" s="41">
        <v>997.41</v>
      </c>
      <c r="E721" s="41">
        <v>100418</v>
      </c>
      <c r="F721" s="41">
        <v>6496</v>
      </c>
      <c r="G721" s="42">
        <v>0.0646895974825231</v>
      </c>
      <c r="H721" s="43">
        <v>0.153542179802956</v>
      </c>
      <c r="I721" s="43">
        <v>9.93258180804238</v>
      </c>
      <c r="J721" s="41">
        <v>119</v>
      </c>
      <c r="K721" s="38">
        <v>4</v>
      </c>
      <c r="L721" s="41">
        <v>36</v>
      </c>
      <c r="M721" s="41">
        <v>35</v>
      </c>
      <c r="N721" s="41">
        <v>3</v>
      </c>
      <c r="O721" s="41">
        <v>197</v>
      </c>
      <c r="P721" s="47">
        <v>5.06299492385787</v>
      </c>
      <c r="Q721" s="48">
        <v>0.030326354679803</v>
      </c>
      <c r="U721"/>
    </row>
    <row r="722" customHeight="1" spans="1:21">
      <c r="A722" s="73"/>
      <c r="B722" s="73"/>
      <c r="C722" s="40" t="s">
        <v>92</v>
      </c>
      <c r="D722" s="41">
        <v>137.52</v>
      </c>
      <c r="E722" s="41">
        <v>8202</v>
      </c>
      <c r="F722" s="41">
        <v>275</v>
      </c>
      <c r="G722" s="42">
        <v>0.0335284077054377</v>
      </c>
      <c r="H722" s="43">
        <v>0.500072727272727</v>
      </c>
      <c r="I722" s="43">
        <v>16.7666422823702</v>
      </c>
      <c r="J722" s="41">
        <v>11</v>
      </c>
      <c r="K722" s="38">
        <v>0</v>
      </c>
      <c r="L722" s="41">
        <v>18</v>
      </c>
      <c r="M722" s="41">
        <v>16</v>
      </c>
      <c r="N722" s="41">
        <v>1</v>
      </c>
      <c r="O722" s="41">
        <v>46</v>
      </c>
      <c r="P722" s="47">
        <v>2.98956521739131</v>
      </c>
      <c r="Q722" s="48">
        <v>0.167272727272727</v>
      </c>
      <c r="U722"/>
    </row>
    <row r="723" customHeight="1" spans="1:21">
      <c r="A723" s="73"/>
      <c r="B723" s="40" t="s">
        <v>98</v>
      </c>
      <c r="C723" s="73"/>
      <c r="D723" s="41">
        <v>6527.53</v>
      </c>
      <c r="E723" s="41">
        <v>565351</v>
      </c>
      <c r="F723" s="41">
        <v>29162</v>
      </c>
      <c r="G723" s="42">
        <v>0.051582114474017</v>
      </c>
      <c r="H723" s="43">
        <v>0.223836842466223</v>
      </c>
      <c r="I723" s="43">
        <v>11.5459776315952</v>
      </c>
      <c r="J723" s="41">
        <v>1264</v>
      </c>
      <c r="K723" s="38">
        <v>13</v>
      </c>
      <c r="L723" s="41">
        <v>726</v>
      </c>
      <c r="M723" s="41">
        <v>386</v>
      </c>
      <c r="N723" s="41">
        <v>45</v>
      </c>
      <c r="O723" s="41">
        <v>2434</v>
      </c>
      <c r="P723" s="47">
        <v>2.68181183237469</v>
      </c>
      <c r="Q723" s="48">
        <v>0.0834647829366984</v>
      </c>
      <c r="U723"/>
    </row>
    <row r="724" customHeight="1" spans="1:21">
      <c r="A724" s="40" t="s">
        <v>135</v>
      </c>
      <c r="B724" s="73"/>
      <c r="C724" s="73"/>
      <c r="D724" s="41">
        <v>12614.28</v>
      </c>
      <c r="E724" s="41">
        <v>813020</v>
      </c>
      <c r="F724" s="41">
        <v>39351</v>
      </c>
      <c r="G724" s="42">
        <v>0.0484010233450592</v>
      </c>
      <c r="H724" s="43">
        <v>0.320558054433178</v>
      </c>
      <c r="I724" s="43">
        <v>15.515337876067</v>
      </c>
      <c r="J724" s="41">
        <v>3298</v>
      </c>
      <c r="K724" s="38">
        <v>28</v>
      </c>
      <c r="L724" s="41">
        <v>1634</v>
      </c>
      <c r="M724" s="41">
        <v>720</v>
      </c>
      <c r="N724" s="41">
        <v>75</v>
      </c>
      <c r="O724" s="41">
        <v>5755</v>
      </c>
      <c r="P724" s="47">
        <v>2.19188184187663</v>
      </c>
      <c r="Q724" s="48">
        <v>0.146247871718635</v>
      </c>
      <c r="U724"/>
    </row>
    <row r="725" customHeight="1" spans="1:21">
      <c r="A725" s="40" t="s">
        <v>43</v>
      </c>
      <c r="B725" s="40" t="s">
        <v>69</v>
      </c>
      <c r="C725" s="40" t="s">
        <v>73</v>
      </c>
      <c r="D725" s="41">
        <v>461.72</v>
      </c>
      <c r="E725" s="41">
        <v>8879</v>
      </c>
      <c r="F725" s="41">
        <v>455</v>
      </c>
      <c r="G725" s="42">
        <v>0.0512445095168375</v>
      </c>
      <c r="H725" s="43">
        <v>1.01476923076923</v>
      </c>
      <c r="I725" s="43">
        <v>52.0013515035477</v>
      </c>
      <c r="J725" s="41">
        <v>83</v>
      </c>
      <c r="K725" s="38">
        <v>0</v>
      </c>
      <c r="L725" s="41">
        <v>29</v>
      </c>
      <c r="M725" s="41">
        <v>30</v>
      </c>
      <c r="N725" s="41">
        <v>0</v>
      </c>
      <c r="O725" s="41">
        <v>142</v>
      </c>
      <c r="P725" s="47">
        <v>3.25154929577465</v>
      </c>
      <c r="Q725" s="48">
        <v>0.312087912087912</v>
      </c>
      <c r="U725"/>
    </row>
    <row r="726" customHeight="1" spans="1:21">
      <c r="A726" s="73"/>
      <c r="B726" s="73"/>
      <c r="C726" s="40" t="s">
        <v>108</v>
      </c>
      <c r="D726" s="41">
        <v>488.1</v>
      </c>
      <c r="E726" s="41">
        <v>31765</v>
      </c>
      <c r="F726" s="41">
        <v>1402</v>
      </c>
      <c r="G726" s="42">
        <v>0.0441366283645522</v>
      </c>
      <c r="H726" s="43">
        <v>0.348145506419401</v>
      </c>
      <c r="I726" s="43">
        <v>15.3659688336219</v>
      </c>
      <c r="J726" s="41">
        <v>227</v>
      </c>
      <c r="K726" s="38">
        <v>1</v>
      </c>
      <c r="L726" s="41">
        <v>97</v>
      </c>
      <c r="M726" s="41">
        <v>68</v>
      </c>
      <c r="N726" s="41">
        <v>5</v>
      </c>
      <c r="O726" s="41">
        <v>398</v>
      </c>
      <c r="P726" s="47">
        <v>1.22638190954774</v>
      </c>
      <c r="Q726" s="48">
        <v>0.283880171184023</v>
      </c>
      <c r="U726"/>
    </row>
    <row r="727" customHeight="1" spans="1:21">
      <c r="A727" s="73"/>
      <c r="B727" s="73"/>
      <c r="C727" s="40" t="s">
        <v>76</v>
      </c>
      <c r="D727" s="41">
        <v>235.09</v>
      </c>
      <c r="E727" s="41">
        <v>8944</v>
      </c>
      <c r="F727" s="41">
        <v>282</v>
      </c>
      <c r="G727" s="42">
        <v>0.0315295169946333</v>
      </c>
      <c r="H727" s="43">
        <v>0.833652482269504</v>
      </c>
      <c r="I727" s="43">
        <v>26.2846601073345</v>
      </c>
      <c r="J727" s="41">
        <v>22</v>
      </c>
      <c r="K727" s="38">
        <v>0</v>
      </c>
      <c r="L727" s="41">
        <v>38</v>
      </c>
      <c r="M727" s="41">
        <v>4</v>
      </c>
      <c r="N727" s="41">
        <v>2</v>
      </c>
      <c r="O727" s="41">
        <v>66</v>
      </c>
      <c r="P727" s="47">
        <v>3.5619696969697</v>
      </c>
      <c r="Q727" s="48">
        <v>0.234042553191489</v>
      </c>
      <c r="U727"/>
    </row>
    <row r="728" customHeight="1" spans="1:21">
      <c r="A728" s="73"/>
      <c r="B728" s="73"/>
      <c r="C728" s="40" t="s">
        <v>80</v>
      </c>
      <c r="D728" s="41">
        <v>203.53</v>
      </c>
      <c r="E728" s="41">
        <v>8303</v>
      </c>
      <c r="F728" s="41">
        <v>391</v>
      </c>
      <c r="G728" s="42">
        <v>0.0470914127423823</v>
      </c>
      <c r="H728" s="43">
        <v>0.520537084398977</v>
      </c>
      <c r="I728" s="43">
        <v>24.5128266891485</v>
      </c>
      <c r="J728" s="41">
        <v>49</v>
      </c>
      <c r="K728" s="38">
        <v>0</v>
      </c>
      <c r="L728" s="41">
        <v>40</v>
      </c>
      <c r="M728" s="41">
        <v>19</v>
      </c>
      <c r="N728" s="41">
        <v>0</v>
      </c>
      <c r="O728" s="41">
        <v>108</v>
      </c>
      <c r="P728" s="47">
        <v>1.88453703703704</v>
      </c>
      <c r="Q728" s="48">
        <v>0.276214833759591</v>
      </c>
      <c r="U728"/>
    </row>
    <row r="729" customHeight="1" spans="1:21">
      <c r="A729" s="73"/>
      <c r="B729" s="73"/>
      <c r="C729" s="40" t="s">
        <v>103</v>
      </c>
      <c r="D729" s="41">
        <v>961.24</v>
      </c>
      <c r="E729" s="41">
        <v>18064</v>
      </c>
      <c r="F729" s="41">
        <v>705</v>
      </c>
      <c r="G729" s="42">
        <v>0.0390279007971656</v>
      </c>
      <c r="H729" s="43">
        <v>1.3634609929078</v>
      </c>
      <c r="I729" s="43">
        <v>53.2130203720106</v>
      </c>
      <c r="J729" s="41">
        <v>204</v>
      </c>
      <c r="K729" s="38">
        <v>2</v>
      </c>
      <c r="L729" s="41">
        <v>95</v>
      </c>
      <c r="M729" s="41">
        <v>57</v>
      </c>
      <c r="N729" s="41">
        <v>3</v>
      </c>
      <c r="O729" s="41">
        <v>361</v>
      </c>
      <c r="P729" s="47">
        <v>2.66271468144044</v>
      </c>
      <c r="Q729" s="48">
        <v>0.512056737588652</v>
      </c>
      <c r="U729"/>
    </row>
    <row r="730" customHeight="1" spans="1:21">
      <c r="A730" s="73"/>
      <c r="B730" s="73"/>
      <c r="C730" s="40" t="s">
        <v>83</v>
      </c>
      <c r="D730" s="41">
        <v>1423.2</v>
      </c>
      <c r="E730" s="41">
        <v>60868</v>
      </c>
      <c r="F730" s="41">
        <v>1870</v>
      </c>
      <c r="G730" s="42">
        <v>0.0307222185713347</v>
      </c>
      <c r="H730" s="43">
        <v>0.761069518716578</v>
      </c>
      <c r="I730" s="43">
        <v>23.3817441019912</v>
      </c>
      <c r="J730" s="41">
        <v>438</v>
      </c>
      <c r="K730" s="38">
        <v>0</v>
      </c>
      <c r="L730" s="41">
        <v>289</v>
      </c>
      <c r="M730" s="41">
        <v>12</v>
      </c>
      <c r="N730" s="41">
        <v>11</v>
      </c>
      <c r="O730" s="41">
        <v>750</v>
      </c>
      <c r="P730" s="47">
        <v>1.8976</v>
      </c>
      <c r="Q730" s="48">
        <v>0.401069518716578</v>
      </c>
      <c r="U730"/>
    </row>
    <row r="731" customHeight="1" spans="1:21">
      <c r="A731" s="73"/>
      <c r="B731" s="73"/>
      <c r="C731" s="40" t="s">
        <v>100</v>
      </c>
      <c r="D731" s="41">
        <v>276.07</v>
      </c>
      <c r="E731" s="41">
        <v>5355</v>
      </c>
      <c r="F731" s="41">
        <v>253</v>
      </c>
      <c r="G731" s="42">
        <v>0.0472455648926237</v>
      </c>
      <c r="H731" s="43">
        <v>1.09118577075099</v>
      </c>
      <c r="I731" s="43">
        <v>51.5536881419234</v>
      </c>
      <c r="J731" s="41">
        <v>40</v>
      </c>
      <c r="K731" s="38">
        <v>2</v>
      </c>
      <c r="L731" s="41">
        <v>31</v>
      </c>
      <c r="M731" s="41">
        <v>4</v>
      </c>
      <c r="N731" s="41">
        <v>1</v>
      </c>
      <c r="O731" s="41">
        <v>78</v>
      </c>
      <c r="P731" s="47">
        <v>3.53935897435897</v>
      </c>
      <c r="Q731" s="48">
        <v>0.308300395256917</v>
      </c>
      <c r="U731"/>
    </row>
    <row r="732" customHeight="1" spans="1:21">
      <c r="A732" s="73"/>
      <c r="B732" s="73"/>
      <c r="C732" s="40" t="s">
        <v>86</v>
      </c>
      <c r="D732" s="41">
        <v>480.44</v>
      </c>
      <c r="E732" s="41">
        <v>13394</v>
      </c>
      <c r="F732" s="41">
        <v>533</v>
      </c>
      <c r="G732" s="42">
        <v>0.0397939375839928</v>
      </c>
      <c r="H732" s="43">
        <v>0.901388367729831</v>
      </c>
      <c r="I732" s="43">
        <v>35.8697924443781</v>
      </c>
      <c r="J732" s="41">
        <v>118</v>
      </c>
      <c r="K732" s="38">
        <v>0</v>
      </c>
      <c r="L732" s="41">
        <v>44</v>
      </c>
      <c r="M732" s="41">
        <v>36</v>
      </c>
      <c r="N732" s="41">
        <v>2</v>
      </c>
      <c r="O732" s="41">
        <v>200</v>
      </c>
      <c r="P732" s="47">
        <v>2.4022</v>
      </c>
      <c r="Q732" s="48">
        <v>0.375234521575985</v>
      </c>
      <c r="U732"/>
    </row>
    <row r="733" customHeight="1" spans="1:21">
      <c r="A733" s="73"/>
      <c r="B733" s="73"/>
      <c r="C733" s="40" t="s">
        <v>109</v>
      </c>
      <c r="D733" s="41">
        <v>996</v>
      </c>
      <c r="E733" s="41">
        <v>46440</v>
      </c>
      <c r="F733" s="41">
        <v>1391</v>
      </c>
      <c r="G733" s="42">
        <v>0.0299526270456503</v>
      </c>
      <c r="H733" s="43">
        <v>0.716031631919482</v>
      </c>
      <c r="I733" s="43">
        <v>21.4470284237726</v>
      </c>
      <c r="J733" s="41">
        <v>343</v>
      </c>
      <c r="K733" s="38">
        <v>2</v>
      </c>
      <c r="L733" s="41">
        <v>75</v>
      </c>
      <c r="M733" s="41">
        <v>92</v>
      </c>
      <c r="N733" s="41">
        <v>6</v>
      </c>
      <c r="O733" s="41">
        <v>518</v>
      </c>
      <c r="P733" s="47">
        <v>1.92277992277992</v>
      </c>
      <c r="Q733" s="48">
        <v>0.372393961179008</v>
      </c>
      <c r="U733"/>
    </row>
    <row r="734" customHeight="1" spans="1:21">
      <c r="A734" s="73"/>
      <c r="B734" s="40" t="s">
        <v>71</v>
      </c>
      <c r="C734" s="73"/>
      <c r="D734" s="41">
        <v>5525.39</v>
      </c>
      <c r="E734" s="41">
        <v>202012</v>
      </c>
      <c r="F734" s="41">
        <v>7282</v>
      </c>
      <c r="G734" s="42">
        <v>0.036047363522959</v>
      </c>
      <c r="H734" s="43">
        <v>0.758773688547103</v>
      </c>
      <c r="I734" s="43">
        <v>27.3517909827139</v>
      </c>
      <c r="J734" s="41">
        <v>1524</v>
      </c>
      <c r="K734" s="38">
        <v>7</v>
      </c>
      <c r="L734" s="41">
        <v>738</v>
      </c>
      <c r="M734" s="41">
        <v>322</v>
      </c>
      <c r="N734" s="41">
        <v>30</v>
      </c>
      <c r="O734" s="41">
        <v>2621</v>
      </c>
      <c r="P734" s="47">
        <v>2.10812285387257</v>
      </c>
      <c r="Q734" s="48">
        <v>0.359928591046416</v>
      </c>
      <c r="U734"/>
    </row>
    <row r="735" customHeight="1" spans="1:21">
      <c r="A735" s="73"/>
      <c r="B735" s="40" t="s">
        <v>101</v>
      </c>
      <c r="C735" s="40" t="s">
        <v>100</v>
      </c>
      <c r="D735" s="41">
        <v>595.79</v>
      </c>
      <c r="E735" s="41">
        <v>40846</v>
      </c>
      <c r="F735" s="41">
        <v>1428</v>
      </c>
      <c r="G735" s="42">
        <v>0.0349605836556823</v>
      </c>
      <c r="H735" s="43">
        <v>0.417219887955182</v>
      </c>
      <c r="I735" s="43">
        <v>14.5862507956715</v>
      </c>
      <c r="J735" s="41">
        <v>14</v>
      </c>
      <c r="K735" s="38">
        <v>0</v>
      </c>
      <c r="L735" s="41">
        <v>14</v>
      </c>
      <c r="M735" s="41">
        <v>4</v>
      </c>
      <c r="N735" s="41">
        <v>4</v>
      </c>
      <c r="O735" s="41">
        <v>36</v>
      </c>
      <c r="P735" s="47">
        <v>16.5497222222222</v>
      </c>
      <c r="Q735" s="48">
        <v>0.0252100840336134</v>
      </c>
      <c r="U735"/>
    </row>
    <row r="736" customHeight="1" spans="1:21">
      <c r="A736" s="73"/>
      <c r="B736" s="40" t="s">
        <v>102</v>
      </c>
      <c r="C736" s="73"/>
      <c r="D736" s="41">
        <v>595.79</v>
      </c>
      <c r="E736" s="41">
        <v>40846</v>
      </c>
      <c r="F736" s="41">
        <v>1428</v>
      </c>
      <c r="G736" s="42">
        <v>0.0349605836556823</v>
      </c>
      <c r="H736" s="43">
        <v>0.417219887955182</v>
      </c>
      <c r="I736" s="43">
        <v>14.5862507956715</v>
      </c>
      <c r="J736" s="41">
        <v>14</v>
      </c>
      <c r="K736" s="38">
        <v>0</v>
      </c>
      <c r="L736" s="41">
        <v>14</v>
      </c>
      <c r="M736" s="41">
        <v>4</v>
      </c>
      <c r="N736" s="41">
        <v>4</v>
      </c>
      <c r="O736" s="41">
        <v>36</v>
      </c>
      <c r="P736" s="47">
        <v>16.5497222222222</v>
      </c>
      <c r="Q736" s="48">
        <v>0.0252100840336134</v>
      </c>
      <c r="U736"/>
    </row>
    <row r="737" customHeight="1" spans="1:21">
      <c r="A737" s="73"/>
      <c r="B737" s="40" t="s">
        <v>72</v>
      </c>
      <c r="C737" s="40" t="s">
        <v>122</v>
      </c>
      <c r="D737" s="41">
        <v>194.23</v>
      </c>
      <c r="E737" s="41">
        <v>17968</v>
      </c>
      <c r="F737" s="41">
        <v>648</v>
      </c>
      <c r="G737" s="42">
        <v>0.0360641139804096</v>
      </c>
      <c r="H737" s="43">
        <v>0.299737654320988</v>
      </c>
      <c r="I737" s="43">
        <v>10.8097729296527</v>
      </c>
      <c r="J737" s="41">
        <v>41</v>
      </c>
      <c r="K737" s="38">
        <v>0</v>
      </c>
      <c r="L737" s="41">
        <v>15</v>
      </c>
      <c r="M737" s="41">
        <v>3</v>
      </c>
      <c r="N737" s="41">
        <v>0</v>
      </c>
      <c r="O737" s="41">
        <v>59</v>
      </c>
      <c r="P737" s="47">
        <v>3.29203389830508</v>
      </c>
      <c r="Q737" s="48">
        <v>0.0910493827160494</v>
      </c>
      <c r="U737"/>
    </row>
    <row r="738" customHeight="1" spans="1:21">
      <c r="A738" s="73"/>
      <c r="B738" s="73"/>
      <c r="C738" s="40" t="s">
        <v>73</v>
      </c>
      <c r="D738" s="41">
        <v>674.71</v>
      </c>
      <c r="E738" s="41">
        <v>41729</v>
      </c>
      <c r="F738" s="41">
        <v>1662</v>
      </c>
      <c r="G738" s="42">
        <v>0.0398284166886338</v>
      </c>
      <c r="H738" s="43">
        <v>0.405962695547533</v>
      </c>
      <c r="I738" s="43">
        <v>16.1688513983081</v>
      </c>
      <c r="J738" s="41">
        <v>99</v>
      </c>
      <c r="K738" s="38">
        <v>0</v>
      </c>
      <c r="L738" s="41">
        <v>12</v>
      </c>
      <c r="M738" s="41">
        <v>21</v>
      </c>
      <c r="N738" s="41">
        <v>2</v>
      </c>
      <c r="O738" s="41">
        <v>134</v>
      </c>
      <c r="P738" s="47">
        <v>5.03514925373134</v>
      </c>
      <c r="Q738" s="48">
        <v>0.0806257521058965</v>
      </c>
      <c r="U738"/>
    </row>
    <row r="739" customHeight="1" spans="1:21">
      <c r="A739" s="73"/>
      <c r="B739" s="73"/>
      <c r="C739" s="40" t="s">
        <v>74</v>
      </c>
      <c r="D739" s="41">
        <v>202.44</v>
      </c>
      <c r="E739" s="41">
        <v>15652</v>
      </c>
      <c r="F739" s="41">
        <v>938</v>
      </c>
      <c r="G739" s="42">
        <v>0.0599284436493739</v>
      </c>
      <c r="H739" s="43">
        <v>0.215820895522388</v>
      </c>
      <c r="I739" s="43">
        <v>12.9338103756708</v>
      </c>
      <c r="J739" s="41">
        <v>73</v>
      </c>
      <c r="K739" s="38">
        <v>0</v>
      </c>
      <c r="L739" s="41">
        <v>13</v>
      </c>
      <c r="M739" s="41">
        <v>2</v>
      </c>
      <c r="N739" s="41">
        <v>0</v>
      </c>
      <c r="O739" s="41">
        <v>88</v>
      </c>
      <c r="P739" s="47">
        <v>2.30045454545455</v>
      </c>
      <c r="Q739" s="48">
        <v>0.093816631130064</v>
      </c>
      <c r="U739"/>
    </row>
    <row r="740" customHeight="1" spans="1:21">
      <c r="A740" s="73"/>
      <c r="B740" s="73"/>
      <c r="C740" s="40" t="s">
        <v>108</v>
      </c>
      <c r="D740" s="41">
        <v>0</v>
      </c>
      <c r="E740" s="41">
        <v>0</v>
      </c>
      <c r="F740" s="41">
        <v>0</v>
      </c>
      <c r="G740" s="42" t="e">
        <v>#DIV/0!</v>
      </c>
      <c r="H740" s="43" t="e">
        <v>#DIV/0!</v>
      </c>
      <c r="I740" s="43" t="e">
        <v>#DIV/0!</v>
      </c>
      <c r="J740" s="41">
        <v>0</v>
      </c>
      <c r="K740" s="38">
        <v>0</v>
      </c>
      <c r="L740" s="41">
        <v>0</v>
      </c>
      <c r="M740" s="41">
        <v>0</v>
      </c>
      <c r="N740" s="41">
        <v>0</v>
      </c>
      <c r="O740" s="41">
        <v>0</v>
      </c>
      <c r="P740" s="47" t="e">
        <v>#DIV/0!</v>
      </c>
      <c r="Q740" s="48" t="e">
        <v>#DIV/0!</v>
      </c>
      <c r="U740"/>
    </row>
    <row r="741" customHeight="1" spans="1:21">
      <c r="A741" s="73"/>
      <c r="B741" s="73"/>
      <c r="C741" s="40" t="s">
        <v>75</v>
      </c>
      <c r="D741" s="41">
        <v>200.76</v>
      </c>
      <c r="E741" s="41">
        <v>19326</v>
      </c>
      <c r="F741" s="41">
        <v>880</v>
      </c>
      <c r="G741" s="42">
        <v>0.0455345130911725</v>
      </c>
      <c r="H741" s="43">
        <v>0.228136363636364</v>
      </c>
      <c r="I741" s="43">
        <v>10.3880782365725</v>
      </c>
      <c r="J741" s="41">
        <v>31</v>
      </c>
      <c r="K741" s="38">
        <v>0</v>
      </c>
      <c r="L741" s="41">
        <v>22</v>
      </c>
      <c r="M741" s="41">
        <v>11</v>
      </c>
      <c r="N741" s="41">
        <v>1</v>
      </c>
      <c r="O741" s="41">
        <v>65</v>
      </c>
      <c r="P741" s="47">
        <v>3.08861538461538</v>
      </c>
      <c r="Q741" s="48">
        <v>0.0738636363636364</v>
      </c>
      <c r="U741"/>
    </row>
    <row r="742" customHeight="1" spans="1:21">
      <c r="A742" s="73"/>
      <c r="B742" s="73"/>
      <c r="C742" s="40" t="s">
        <v>70</v>
      </c>
      <c r="D742" s="41">
        <v>203.43</v>
      </c>
      <c r="E742" s="41">
        <v>23113</v>
      </c>
      <c r="F742" s="41">
        <v>1385</v>
      </c>
      <c r="G742" s="42">
        <v>0.0599229870635573</v>
      </c>
      <c r="H742" s="43">
        <v>0.146880866425993</v>
      </c>
      <c r="I742" s="43">
        <v>8.80154025872886</v>
      </c>
      <c r="J742" s="41">
        <v>48</v>
      </c>
      <c r="K742" s="38">
        <v>0</v>
      </c>
      <c r="L742" s="41">
        <v>19</v>
      </c>
      <c r="M742" s="41">
        <v>7</v>
      </c>
      <c r="N742" s="41">
        <v>1</v>
      </c>
      <c r="O742" s="41">
        <v>75</v>
      </c>
      <c r="P742" s="47">
        <v>2.7124</v>
      </c>
      <c r="Q742" s="48">
        <v>0.0541516245487365</v>
      </c>
      <c r="U742"/>
    </row>
    <row r="743" customHeight="1" spans="1:21">
      <c r="A743" s="73"/>
      <c r="B743" s="73"/>
      <c r="C743" s="40" t="s">
        <v>76</v>
      </c>
      <c r="D743" s="41">
        <v>294.83</v>
      </c>
      <c r="E743" s="41">
        <v>16174</v>
      </c>
      <c r="F743" s="41">
        <v>477</v>
      </c>
      <c r="G743" s="42">
        <v>0.0294917769259305</v>
      </c>
      <c r="H743" s="43">
        <v>0.618092243186583</v>
      </c>
      <c r="I743" s="43">
        <v>18.2286385557067</v>
      </c>
      <c r="J743" s="41">
        <v>33</v>
      </c>
      <c r="K743" s="38">
        <v>1</v>
      </c>
      <c r="L743" s="41">
        <v>31</v>
      </c>
      <c r="M743" s="41">
        <v>3</v>
      </c>
      <c r="N743" s="41">
        <v>1</v>
      </c>
      <c r="O743" s="41">
        <v>69</v>
      </c>
      <c r="P743" s="47">
        <v>4.27289855072464</v>
      </c>
      <c r="Q743" s="48">
        <v>0.144654088050314</v>
      </c>
      <c r="U743"/>
    </row>
    <row r="744" customHeight="1" spans="1:21">
      <c r="A744" s="73"/>
      <c r="B744" s="73"/>
      <c r="C744" s="40" t="s">
        <v>77</v>
      </c>
      <c r="D744" s="41">
        <v>132.29</v>
      </c>
      <c r="E744" s="41">
        <v>5178</v>
      </c>
      <c r="F744" s="41">
        <v>271</v>
      </c>
      <c r="G744" s="42">
        <v>0.052336809578988</v>
      </c>
      <c r="H744" s="43">
        <v>0.488154981549815</v>
      </c>
      <c r="I744" s="43">
        <v>25.5484743144071</v>
      </c>
      <c r="J744" s="41">
        <v>38</v>
      </c>
      <c r="K744" s="38">
        <v>0</v>
      </c>
      <c r="L744" s="41">
        <v>11</v>
      </c>
      <c r="M744" s="41">
        <v>8</v>
      </c>
      <c r="N744" s="41">
        <v>2</v>
      </c>
      <c r="O744" s="41">
        <v>59</v>
      </c>
      <c r="P744" s="47">
        <v>2.24220338983051</v>
      </c>
      <c r="Q744" s="48">
        <v>0.217712177121771</v>
      </c>
      <c r="U744"/>
    </row>
    <row r="745" customHeight="1" spans="1:21">
      <c r="A745" s="73"/>
      <c r="B745" s="73"/>
      <c r="C745" s="40" t="s">
        <v>78</v>
      </c>
      <c r="D745" s="41">
        <v>201.32</v>
      </c>
      <c r="E745" s="41">
        <v>48649</v>
      </c>
      <c r="F745" s="41">
        <v>2954</v>
      </c>
      <c r="G745" s="42">
        <v>0.0607206725729203</v>
      </c>
      <c r="H745" s="43">
        <v>0.0681516587677725</v>
      </c>
      <c r="I745" s="43">
        <v>4.13821455733931</v>
      </c>
      <c r="J745" s="41">
        <v>107</v>
      </c>
      <c r="K745" s="38">
        <v>1</v>
      </c>
      <c r="L745" s="41">
        <v>89</v>
      </c>
      <c r="M745" s="41">
        <v>43</v>
      </c>
      <c r="N745" s="41">
        <v>3</v>
      </c>
      <c r="O745" s="41">
        <v>243</v>
      </c>
      <c r="P745" s="47">
        <v>0.828477366255144</v>
      </c>
      <c r="Q745" s="48">
        <v>0.0822613405551794</v>
      </c>
      <c r="U745"/>
    </row>
    <row r="746" customHeight="1" spans="1:21">
      <c r="A746" s="73"/>
      <c r="B746" s="73"/>
      <c r="C746" s="40" t="s">
        <v>130</v>
      </c>
      <c r="D746" s="41">
        <v>202.99</v>
      </c>
      <c r="E746" s="41">
        <v>26011</v>
      </c>
      <c r="F746" s="41">
        <v>1625</v>
      </c>
      <c r="G746" s="42">
        <v>0.0624735688747069</v>
      </c>
      <c r="H746" s="43">
        <v>0.124916923076923</v>
      </c>
      <c r="I746" s="43">
        <v>7.80400599746261</v>
      </c>
      <c r="J746" s="41">
        <v>53</v>
      </c>
      <c r="K746" s="38">
        <v>0</v>
      </c>
      <c r="L746" s="41">
        <v>34</v>
      </c>
      <c r="M746" s="41">
        <v>17</v>
      </c>
      <c r="N746" s="41">
        <v>0</v>
      </c>
      <c r="O746" s="41">
        <v>104</v>
      </c>
      <c r="P746" s="47">
        <v>1.95182692307692</v>
      </c>
      <c r="Q746" s="48">
        <v>0.064</v>
      </c>
      <c r="U746"/>
    </row>
    <row r="747" customHeight="1" spans="1:21">
      <c r="A747" s="73"/>
      <c r="B747" s="73"/>
      <c r="C747" s="40" t="s">
        <v>79</v>
      </c>
      <c r="D747" s="41">
        <v>23.85</v>
      </c>
      <c r="E747" s="41">
        <v>1581</v>
      </c>
      <c r="F747" s="41">
        <v>39</v>
      </c>
      <c r="G747" s="42">
        <v>0.0246679316888046</v>
      </c>
      <c r="H747" s="43">
        <v>0.611538461538462</v>
      </c>
      <c r="I747" s="43">
        <v>15.0853889943074</v>
      </c>
      <c r="J747" s="41">
        <v>2</v>
      </c>
      <c r="K747" s="38">
        <v>0</v>
      </c>
      <c r="L747" s="41">
        <v>7</v>
      </c>
      <c r="M747" s="41">
        <v>0</v>
      </c>
      <c r="N747" s="41">
        <v>0</v>
      </c>
      <c r="O747" s="41">
        <v>9</v>
      </c>
      <c r="P747" s="47">
        <v>2.65</v>
      </c>
      <c r="Q747" s="48">
        <v>0.230769230769231</v>
      </c>
      <c r="U747"/>
    </row>
    <row r="748" customHeight="1" spans="1:21">
      <c r="A748" s="73"/>
      <c r="B748" s="73"/>
      <c r="C748" s="40" t="s">
        <v>80</v>
      </c>
      <c r="D748" s="41">
        <v>193.2</v>
      </c>
      <c r="E748" s="41">
        <v>14869</v>
      </c>
      <c r="F748" s="41">
        <v>620</v>
      </c>
      <c r="G748" s="42">
        <v>0.0416974914251127</v>
      </c>
      <c r="H748" s="43">
        <v>0.311612903225806</v>
      </c>
      <c r="I748" s="43">
        <v>12.9934763602125</v>
      </c>
      <c r="J748" s="41">
        <v>33</v>
      </c>
      <c r="K748" s="38">
        <v>0</v>
      </c>
      <c r="L748" s="41">
        <v>35</v>
      </c>
      <c r="M748" s="41">
        <v>8</v>
      </c>
      <c r="N748" s="41">
        <v>2</v>
      </c>
      <c r="O748" s="41">
        <v>78</v>
      </c>
      <c r="P748" s="47">
        <v>2.47692307692308</v>
      </c>
      <c r="Q748" s="48">
        <v>0.125806451612903</v>
      </c>
      <c r="U748"/>
    </row>
    <row r="749" customHeight="1" spans="1:21">
      <c r="A749" s="73"/>
      <c r="B749" s="73"/>
      <c r="C749" s="40" t="s">
        <v>81</v>
      </c>
      <c r="D749" s="41">
        <v>160.06</v>
      </c>
      <c r="E749" s="41">
        <v>9552</v>
      </c>
      <c r="F749" s="41">
        <v>335</v>
      </c>
      <c r="G749" s="42">
        <v>0.035071189279732</v>
      </c>
      <c r="H749" s="43">
        <v>0.477791044776119</v>
      </c>
      <c r="I749" s="43">
        <v>16.7567001675042</v>
      </c>
      <c r="J749" s="41">
        <v>41</v>
      </c>
      <c r="K749" s="38">
        <v>0</v>
      </c>
      <c r="L749" s="41">
        <v>23</v>
      </c>
      <c r="M749" s="41">
        <v>3</v>
      </c>
      <c r="N749" s="41">
        <v>1</v>
      </c>
      <c r="O749" s="41">
        <v>68</v>
      </c>
      <c r="P749" s="47">
        <v>2.35382352941177</v>
      </c>
      <c r="Q749" s="48">
        <v>0.202985074626866</v>
      </c>
      <c r="U749"/>
    </row>
    <row r="750" customHeight="1" spans="1:21">
      <c r="A750" s="73"/>
      <c r="B750" s="73"/>
      <c r="C750" s="40" t="s">
        <v>82</v>
      </c>
      <c r="D750" s="41">
        <v>365.37</v>
      </c>
      <c r="E750" s="41">
        <v>26499</v>
      </c>
      <c r="F750" s="41">
        <v>1192</v>
      </c>
      <c r="G750" s="42">
        <v>0.0449828295407374</v>
      </c>
      <c r="H750" s="43">
        <v>0.306518456375839</v>
      </c>
      <c r="I750" s="43">
        <v>13.7880674742443</v>
      </c>
      <c r="J750" s="41">
        <v>89</v>
      </c>
      <c r="K750" s="38">
        <v>2</v>
      </c>
      <c r="L750" s="41">
        <v>46</v>
      </c>
      <c r="M750" s="41">
        <v>35</v>
      </c>
      <c r="N750" s="41">
        <v>3</v>
      </c>
      <c r="O750" s="41">
        <v>175</v>
      </c>
      <c r="P750" s="47">
        <v>2.08782857142857</v>
      </c>
      <c r="Q750" s="48">
        <v>0.146812080536913</v>
      </c>
      <c r="U750"/>
    </row>
    <row r="751" customHeight="1" spans="1:21">
      <c r="A751" s="73"/>
      <c r="B751" s="73"/>
      <c r="C751" s="40" t="s">
        <v>83</v>
      </c>
      <c r="D751" s="41">
        <v>274.31</v>
      </c>
      <c r="E751" s="41">
        <v>17610</v>
      </c>
      <c r="F751" s="41">
        <v>452</v>
      </c>
      <c r="G751" s="42">
        <v>0.0256672345258376</v>
      </c>
      <c r="H751" s="43">
        <v>0.606880530973451</v>
      </c>
      <c r="I751" s="43">
        <v>15.5769449176604</v>
      </c>
      <c r="J751" s="41">
        <v>68</v>
      </c>
      <c r="K751" s="38">
        <v>0</v>
      </c>
      <c r="L751" s="41">
        <v>56</v>
      </c>
      <c r="M751" s="41">
        <v>1</v>
      </c>
      <c r="N751" s="41">
        <v>1</v>
      </c>
      <c r="O751" s="41">
        <v>126</v>
      </c>
      <c r="P751" s="47">
        <v>2.17706349206349</v>
      </c>
      <c r="Q751" s="48">
        <v>0.278761061946903</v>
      </c>
      <c r="U751"/>
    </row>
    <row r="752" customHeight="1" spans="1:21">
      <c r="A752" s="73"/>
      <c r="B752" s="73"/>
      <c r="C752" s="40" t="s">
        <v>119</v>
      </c>
      <c r="D752" s="41">
        <v>481.77</v>
      </c>
      <c r="E752" s="41">
        <v>46004</v>
      </c>
      <c r="F752" s="41">
        <v>2573</v>
      </c>
      <c r="G752" s="42">
        <v>0.0559299191374663</v>
      </c>
      <c r="H752" s="43">
        <v>0.187240575204042</v>
      </c>
      <c r="I752" s="43">
        <v>10.4723502304147</v>
      </c>
      <c r="J752" s="41">
        <v>65</v>
      </c>
      <c r="K752" s="38">
        <v>0</v>
      </c>
      <c r="L752" s="41">
        <v>18</v>
      </c>
      <c r="M752" s="41">
        <v>69</v>
      </c>
      <c r="N752" s="41">
        <v>3</v>
      </c>
      <c r="O752" s="41">
        <v>155</v>
      </c>
      <c r="P752" s="47">
        <v>3.1081935483871</v>
      </c>
      <c r="Q752" s="48">
        <v>0.0602409638554217</v>
      </c>
      <c r="U752"/>
    </row>
    <row r="753" customHeight="1" spans="1:21">
      <c r="A753" s="73"/>
      <c r="B753" s="73"/>
      <c r="C753" s="40" t="s">
        <v>85</v>
      </c>
      <c r="D753" s="41">
        <v>17.64</v>
      </c>
      <c r="E753" s="41">
        <v>933</v>
      </c>
      <c r="F753" s="41">
        <v>27</v>
      </c>
      <c r="G753" s="42">
        <v>0.0289389067524116</v>
      </c>
      <c r="H753" s="43">
        <v>0.653333333333333</v>
      </c>
      <c r="I753" s="43">
        <v>18.9067524115756</v>
      </c>
      <c r="J753" s="41">
        <v>0</v>
      </c>
      <c r="K753" s="38">
        <v>0</v>
      </c>
      <c r="L753" s="41">
        <v>3</v>
      </c>
      <c r="M753" s="41">
        <v>0</v>
      </c>
      <c r="N753" s="41">
        <v>0</v>
      </c>
      <c r="O753" s="41">
        <v>3</v>
      </c>
      <c r="P753" s="47">
        <v>5.88</v>
      </c>
      <c r="Q753" s="48">
        <v>0.111111111111111</v>
      </c>
      <c r="U753"/>
    </row>
    <row r="754" customHeight="1" spans="1:21">
      <c r="A754" s="73"/>
      <c r="B754" s="73"/>
      <c r="C754" s="40" t="s">
        <v>100</v>
      </c>
      <c r="D754" s="41">
        <v>284.66</v>
      </c>
      <c r="E754" s="41">
        <v>11377</v>
      </c>
      <c r="F754" s="41">
        <v>387</v>
      </c>
      <c r="G754" s="42">
        <v>0.0340159971873077</v>
      </c>
      <c r="H754" s="43">
        <v>0.735555555555556</v>
      </c>
      <c r="I754" s="43">
        <v>25.0206557088864</v>
      </c>
      <c r="J754" s="41">
        <v>30</v>
      </c>
      <c r="K754" s="38">
        <v>0</v>
      </c>
      <c r="L754" s="41">
        <v>22</v>
      </c>
      <c r="M754" s="41">
        <v>3</v>
      </c>
      <c r="N754" s="41">
        <v>2</v>
      </c>
      <c r="O754" s="41">
        <v>57</v>
      </c>
      <c r="P754" s="47">
        <v>4.9940350877193</v>
      </c>
      <c r="Q754" s="48">
        <v>0.147286821705426</v>
      </c>
      <c r="U754"/>
    </row>
    <row r="755" customHeight="1" spans="1:21">
      <c r="A755" s="73"/>
      <c r="B755" s="73"/>
      <c r="C755" s="40" t="s">
        <v>86</v>
      </c>
      <c r="D755" s="41">
        <v>767.48</v>
      </c>
      <c r="E755" s="41">
        <v>46792</v>
      </c>
      <c r="F755" s="41">
        <v>1709</v>
      </c>
      <c r="G755" s="42">
        <v>0.0365233373226193</v>
      </c>
      <c r="H755" s="43">
        <v>0.449081334113517</v>
      </c>
      <c r="I755" s="43">
        <v>16.4019490511199</v>
      </c>
      <c r="J755" s="41">
        <v>99</v>
      </c>
      <c r="K755" s="38">
        <v>0</v>
      </c>
      <c r="L755" s="41">
        <v>38</v>
      </c>
      <c r="M755" s="41">
        <v>32</v>
      </c>
      <c r="N755" s="41">
        <v>3</v>
      </c>
      <c r="O755" s="41">
        <v>172</v>
      </c>
      <c r="P755" s="47">
        <v>4.46209302325581</v>
      </c>
      <c r="Q755" s="48">
        <v>0.100643651258046</v>
      </c>
      <c r="U755"/>
    </row>
    <row r="756" customHeight="1" spans="1:21">
      <c r="A756" s="73"/>
      <c r="B756" s="73"/>
      <c r="C756" s="40" t="s">
        <v>87</v>
      </c>
      <c r="D756" s="41">
        <v>181.93</v>
      </c>
      <c r="E756" s="41">
        <v>17501</v>
      </c>
      <c r="F756" s="41">
        <v>966</v>
      </c>
      <c r="G756" s="42">
        <v>0.0551968458945203</v>
      </c>
      <c r="H756" s="43">
        <v>0.188333333333333</v>
      </c>
      <c r="I756" s="43">
        <v>10.3954059768013</v>
      </c>
      <c r="J756" s="41">
        <v>43</v>
      </c>
      <c r="K756" s="38">
        <v>0</v>
      </c>
      <c r="L756" s="41">
        <v>29</v>
      </c>
      <c r="M756" s="41">
        <v>16</v>
      </c>
      <c r="N756" s="41">
        <v>1</v>
      </c>
      <c r="O756" s="41">
        <v>89</v>
      </c>
      <c r="P756" s="47">
        <v>2.04415730337079</v>
      </c>
      <c r="Q756" s="48">
        <v>0.0921325051759834</v>
      </c>
      <c r="U756"/>
    </row>
    <row r="757" customHeight="1" spans="1:21">
      <c r="A757" s="73"/>
      <c r="B757" s="73"/>
      <c r="C757" s="40" t="s">
        <v>109</v>
      </c>
      <c r="D757" s="41">
        <v>704.34</v>
      </c>
      <c r="E757" s="41">
        <v>47857</v>
      </c>
      <c r="F757" s="41">
        <v>1385</v>
      </c>
      <c r="G757" s="42">
        <v>0.0289403848966713</v>
      </c>
      <c r="H757" s="43">
        <v>0.508548736462094</v>
      </c>
      <c r="I757" s="43">
        <v>14.7175961719289</v>
      </c>
      <c r="J757" s="41">
        <v>194</v>
      </c>
      <c r="K757" s="38">
        <v>1</v>
      </c>
      <c r="L757" s="41">
        <v>45</v>
      </c>
      <c r="M757" s="41">
        <v>50</v>
      </c>
      <c r="N757" s="41">
        <v>2</v>
      </c>
      <c r="O757" s="41">
        <v>292</v>
      </c>
      <c r="P757" s="47">
        <v>2.41212328767123</v>
      </c>
      <c r="Q757" s="48">
        <v>0.210830324909747</v>
      </c>
      <c r="U757"/>
    </row>
    <row r="758" customHeight="1" spans="1:21">
      <c r="A758" s="73"/>
      <c r="B758" s="73"/>
      <c r="C758" s="40" t="s">
        <v>89</v>
      </c>
      <c r="D758" s="41">
        <v>192.81</v>
      </c>
      <c r="E758" s="41">
        <v>21787</v>
      </c>
      <c r="F758" s="41">
        <v>836</v>
      </c>
      <c r="G758" s="42">
        <v>0.0383715059439115</v>
      </c>
      <c r="H758" s="43">
        <v>0.230633971291866</v>
      </c>
      <c r="I758" s="43">
        <v>8.84977280029375</v>
      </c>
      <c r="J758" s="41">
        <v>48</v>
      </c>
      <c r="K758" s="38">
        <v>0</v>
      </c>
      <c r="L758" s="41">
        <v>46</v>
      </c>
      <c r="M758" s="41">
        <v>3</v>
      </c>
      <c r="N758" s="41">
        <v>5</v>
      </c>
      <c r="O758" s="41">
        <v>102</v>
      </c>
      <c r="P758" s="47">
        <v>1.89029411764706</v>
      </c>
      <c r="Q758" s="48">
        <v>0.12200956937799</v>
      </c>
      <c r="U758"/>
    </row>
    <row r="759" customHeight="1" spans="1:21">
      <c r="A759" s="73"/>
      <c r="B759" s="73"/>
      <c r="C759" s="40" t="s">
        <v>90</v>
      </c>
      <c r="D759" s="41">
        <v>190.51</v>
      </c>
      <c r="E759" s="41">
        <v>16875</v>
      </c>
      <c r="F759" s="41">
        <v>732</v>
      </c>
      <c r="G759" s="42">
        <v>0.0433777777777778</v>
      </c>
      <c r="H759" s="43">
        <v>0.26025956284153</v>
      </c>
      <c r="I759" s="43">
        <v>11.2894814814815</v>
      </c>
      <c r="J759" s="41">
        <v>73</v>
      </c>
      <c r="K759" s="38">
        <v>0</v>
      </c>
      <c r="L759" s="41">
        <v>77</v>
      </c>
      <c r="M759" s="41">
        <v>12</v>
      </c>
      <c r="N759" s="41">
        <v>4</v>
      </c>
      <c r="O759" s="41">
        <v>166</v>
      </c>
      <c r="P759" s="47">
        <v>1.14765060240964</v>
      </c>
      <c r="Q759" s="48">
        <v>0.226775956284153</v>
      </c>
      <c r="U759"/>
    </row>
    <row r="760" customHeight="1" spans="1:21">
      <c r="A760" s="73"/>
      <c r="B760" s="73"/>
      <c r="C760" s="40" t="s">
        <v>91</v>
      </c>
      <c r="D760" s="41">
        <v>201.8</v>
      </c>
      <c r="E760" s="41">
        <v>45805</v>
      </c>
      <c r="F760" s="41">
        <v>3187</v>
      </c>
      <c r="G760" s="42">
        <v>0.0695775570352582</v>
      </c>
      <c r="H760" s="43">
        <v>0.0633197364292438</v>
      </c>
      <c r="I760" s="43">
        <v>4.40563257286323</v>
      </c>
      <c r="J760" s="41">
        <v>24</v>
      </c>
      <c r="K760" s="38">
        <v>0</v>
      </c>
      <c r="L760" s="41">
        <v>7</v>
      </c>
      <c r="M760" s="41">
        <v>3</v>
      </c>
      <c r="N760" s="41">
        <v>1</v>
      </c>
      <c r="O760" s="41">
        <v>35</v>
      </c>
      <c r="P760" s="47">
        <v>5.76571428571429</v>
      </c>
      <c r="Q760" s="48">
        <v>0.0109821148415438</v>
      </c>
      <c r="U760"/>
    </row>
    <row r="761" customHeight="1" spans="1:21">
      <c r="A761" s="73"/>
      <c r="B761" s="73"/>
      <c r="C761" s="40" t="s">
        <v>92</v>
      </c>
      <c r="D761" s="41">
        <v>167.96</v>
      </c>
      <c r="E761" s="41">
        <v>10941</v>
      </c>
      <c r="F761" s="41">
        <v>354</v>
      </c>
      <c r="G761" s="42">
        <v>0.0323553605703318</v>
      </c>
      <c r="H761" s="43">
        <v>0.474463276836158</v>
      </c>
      <c r="I761" s="43">
        <v>15.351430399415</v>
      </c>
      <c r="J761" s="41">
        <v>16</v>
      </c>
      <c r="K761" s="38">
        <v>0</v>
      </c>
      <c r="L761" s="41">
        <v>15</v>
      </c>
      <c r="M761" s="41">
        <v>14</v>
      </c>
      <c r="N761" s="41">
        <v>1</v>
      </c>
      <c r="O761" s="41">
        <v>46</v>
      </c>
      <c r="P761" s="47">
        <v>3.65130434782609</v>
      </c>
      <c r="Q761" s="48">
        <v>0.129943502824859</v>
      </c>
      <c r="U761"/>
    </row>
    <row r="762" customHeight="1" spans="1:21">
      <c r="A762" s="73"/>
      <c r="B762" s="40" t="s">
        <v>98</v>
      </c>
      <c r="C762" s="73"/>
      <c r="D762" s="41">
        <v>6514.69</v>
      </c>
      <c r="E762" s="41">
        <v>549783</v>
      </c>
      <c r="F762" s="41">
        <v>25634</v>
      </c>
      <c r="G762" s="42">
        <v>0.0466256686729128</v>
      </c>
      <c r="H762" s="43">
        <v>0.254142545057346</v>
      </c>
      <c r="I762" s="43">
        <v>11.8495661015346</v>
      </c>
      <c r="J762" s="41">
        <v>1348</v>
      </c>
      <c r="K762" s="38">
        <v>5</v>
      </c>
      <c r="L762" s="41">
        <v>713</v>
      </c>
      <c r="M762" s="41">
        <v>364</v>
      </c>
      <c r="N762" s="41">
        <v>39</v>
      </c>
      <c r="O762" s="41">
        <v>2469</v>
      </c>
      <c r="P762" s="47">
        <v>2.6385945727015</v>
      </c>
      <c r="Q762" s="48">
        <v>0.0963173909651244</v>
      </c>
      <c r="U762"/>
    </row>
    <row r="763" customHeight="1" spans="1:21">
      <c r="A763" s="40" t="s">
        <v>136</v>
      </c>
      <c r="B763" s="73"/>
      <c r="C763" s="73"/>
      <c r="D763" s="41">
        <v>12635.87</v>
      </c>
      <c r="E763" s="41">
        <v>792641</v>
      </c>
      <c r="F763" s="41">
        <v>34344</v>
      </c>
      <c r="G763" s="42">
        <v>0.0433285686710629</v>
      </c>
      <c r="H763" s="43">
        <v>0.367920743070114</v>
      </c>
      <c r="I763" s="43">
        <v>15.9414791816219</v>
      </c>
      <c r="J763" s="41">
        <v>2886</v>
      </c>
      <c r="K763" s="38">
        <v>12</v>
      </c>
      <c r="L763" s="41">
        <v>1465</v>
      </c>
      <c r="M763" s="41">
        <v>690</v>
      </c>
      <c r="N763" s="41">
        <v>73</v>
      </c>
      <c r="O763" s="41">
        <v>5126</v>
      </c>
      <c r="P763" s="47">
        <v>2.4650546234881</v>
      </c>
      <c r="Q763" s="48">
        <v>0.149254600512462</v>
      </c>
      <c r="U763"/>
    </row>
    <row r="764" customHeight="1" spans="1:21">
      <c r="A764" s="40" t="s">
        <v>42</v>
      </c>
      <c r="B764" s="40" t="s">
        <v>69</v>
      </c>
      <c r="C764" s="40" t="s">
        <v>73</v>
      </c>
      <c r="D764" s="41">
        <v>504.62</v>
      </c>
      <c r="E764" s="41">
        <v>9403</v>
      </c>
      <c r="F764" s="41">
        <v>508</v>
      </c>
      <c r="G764" s="42">
        <v>0.0540253110709348</v>
      </c>
      <c r="H764" s="43">
        <v>0.993346456692914</v>
      </c>
      <c r="I764" s="43">
        <v>53.6658513240455</v>
      </c>
      <c r="J764" s="41">
        <v>84</v>
      </c>
      <c r="K764" s="38">
        <v>0</v>
      </c>
      <c r="L764" s="41">
        <v>32</v>
      </c>
      <c r="M764" s="41">
        <v>23</v>
      </c>
      <c r="N764" s="41">
        <v>1</v>
      </c>
      <c r="O764" s="41">
        <v>140</v>
      </c>
      <c r="P764" s="47">
        <v>3.60442857142857</v>
      </c>
      <c r="Q764" s="48">
        <v>0.275590551181102</v>
      </c>
      <c r="U764"/>
    </row>
    <row r="765" customHeight="1" spans="1:21">
      <c r="A765" s="73"/>
      <c r="B765" s="73"/>
      <c r="C765" s="40" t="s">
        <v>108</v>
      </c>
      <c r="D765" s="41">
        <v>486.29</v>
      </c>
      <c r="E765" s="41">
        <v>22396</v>
      </c>
      <c r="F765" s="41">
        <v>1018</v>
      </c>
      <c r="G765" s="42">
        <v>0.0454545454545455</v>
      </c>
      <c r="H765" s="43">
        <v>0.477691552062868</v>
      </c>
      <c r="I765" s="43">
        <v>21.713252366494</v>
      </c>
      <c r="J765" s="41">
        <v>215</v>
      </c>
      <c r="K765" s="38">
        <v>0</v>
      </c>
      <c r="L765" s="41">
        <v>90</v>
      </c>
      <c r="M765" s="41">
        <v>58</v>
      </c>
      <c r="N765" s="41">
        <v>1</v>
      </c>
      <c r="O765" s="41">
        <v>364</v>
      </c>
      <c r="P765" s="47">
        <v>1.33596153846154</v>
      </c>
      <c r="Q765" s="48">
        <v>0.357563850687623</v>
      </c>
      <c r="U765"/>
    </row>
    <row r="766" customHeight="1" spans="1:21">
      <c r="A766" s="73"/>
      <c r="B766" s="73"/>
      <c r="C766" s="40" t="s">
        <v>76</v>
      </c>
      <c r="D766" s="41">
        <v>155.71</v>
      </c>
      <c r="E766" s="41">
        <v>6020</v>
      </c>
      <c r="F766" s="41">
        <v>200</v>
      </c>
      <c r="G766" s="42">
        <v>0.0332225913621263</v>
      </c>
      <c r="H766" s="43">
        <v>0.77855</v>
      </c>
      <c r="I766" s="43">
        <v>25.8654485049834</v>
      </c>
      <c r="J766" s="41">
        <v>19</v>
      </c>
      <c r="K766" s="38">
        <v>0</v>
      </c>
      <c r="L766" s="41">
        <v>28</v>
      </c>
      <c r="M766" s="41">
        <v>1</v>
      </c>
      <c r="N766" s="41">
        <v>0</v>
      </c>
      <c r="O766" s="41">
        <v>48</v>
      </c>
      <c r="P766" s="47">
        <v>3.24395833333333</v>
      </c>
      <c r="Q766" s="48">
        <v>0.24</v>
      </c>
      <c r="U766"/>
    </row>
    <row r="767" customHeight="1" spans="1:21">
      <c r="A767" s="73"/>
      <c r="B767" s="73"/>
      <c r="C767" s="40" t="s">
        <v>80</v>
      </c>
      <c r="D767" s="41">
        <v>191.63</v>
      </c>
      <c r="E767" s="41">
        <v>6530</v>
      </c>
      <c r="F767" s="41">
        <v>296</v>
      </c>
      <c r="G767" s="42">
        <v>0.0453292496171516</v>
      </c>
      <c r="H767" s="43">
        <v>0.647398648648649</v>
      </c>
      <c r="I767" s="43">
        <v>29.3460949464012</v>
      </c>
      <c r="J767" s="41">
        <v>41</v>
      </c>
      <c r="K767" s="38">
        <v>0</v>
      </c>
      <c r="L767" s="41">
        <v>34</v>
      </c>
      <c r="M767" s="41">
        <v>13</v>
      </c>
      <c r="N767" s="41">
        <v>0</v>
      </c>
      <c r="O767" s="41">
        <v>88</v>
      </c>
      <c r="P767" s="47">
        <v>2.17761363636364</v>
      </c>
      <c r="Q767" s="48">
        <v>0.297297297297297</v>
      </c>
      <c r="U767"/>
    </row>
    <row r="768" customHeight="1" spans="1:21">
      <c r="A768" s="73"/>
      <c r="B768" s="73"/>
      <c r="C768" s="40" t="s">
        <v>103</v>
      </c>
      <c r="D768" s="41">
        <v>972.77</v>
      </c>
      <c r="E768" s="41">
        <v>18602</v>
      </c>
      <c r="F768" s="41">
        <v>903</v>
      </c>
      <c r="G768" s="42">
        <v>0.0485431674013547</v>
      </c>
      <c r="H768" s="43">
        <v>1.07726467331119</v>
      </c>
      <c r="I768" s="43">
        <v>52.2938393721105</v>
      </c>
      <c r="J768" s="41">
        <v>188</v>
      </c>
      <c r="K768" s="38">
        <v>0</v>
      </c>
      <c r="L768" s="41">
        <v>99</v>
      </c>
      <c r="M768" s="41">
        <v>54</v>
      </c>
      <c r="N768" s="41">
        <v>4</v>
      </c>
      <c r="O768" s="41">
        <v>345</v>
      </c>
      <c r="P768" s="47">
        <v>2.8196231884058</v>
      </c>
      <c r="Q768" s="48">
        <v>0.382059800664452</v>
      </c>
      <c r="U768"/>
    </row>
    <row r="769" customHeight="1" spans="1:21">
      <c r="A769" s="73"/>
      <c r="B769" s="73"/>
      <c r="C769" s="40" t="s">
        <v>83</v>
      </c>
      <c r="D769" s="41">
        <v>1405.45</v>
      </c>
      <c r="E769" s="41">
        <v>62277</v>
      </c>
      <c r="F769" s="41">
        <v>1952</v>
      </c>
      <c r="G769" s="42">
        <v>0.0313438348025756</v>
      </c>
      <c r="H769" s="43">
        <v>0.72000512295082</v>
      </c>
      <c r="I769" s="43">
        <v>22.5677216307786</v>
      </c>
      <c r="J769" s="41">
        <v>451</v>
      </c>
      <c r="K769" s="38">
        <v>0</v>
      </c>
      <c r="L769" s="41">
        <v>286</v>
      </c>
      <c r="M769" s="41">
        <v>16</v>
      </c>
      <c r="N769" s="41">
        <v>6</v>
      </c>
      <c r="O769" s="41">
        <v>759</v>
      </c>
      <c r="P769" s="47">
        <v>1.85171277997365</v>
      </c>
      <c r="Q769" s="48">
        <v>0.388831967213115</v>
      </c>
      <c r="U769"/>
    </row>
    <row r="770" customHeight="1" spans="1:21">
      <c r="A770" s="73"/>
      <c r="B770" s="73"/>
      <c r="C770" s="40" t="s">
        <v>100</v>
      </c>
      <c r="D770" s="41">
        <v>271.78</v>
      </c>
      <c r="E770" s="41">
        <v>5020</v>
      </c>
      <c r="F770" s="41">
        <v>215</v>
      </c>
      <c r="G770" s="42">
        <v>0.0428286852589641</v>
      </c>
      <c r="H770" s="43">
        <v>1.26409302325581</v>
      </c>
      <c r="I770" s="43">
        <v>54.1394422310757</v>
      </c>
      <c r="J770" s="41">
        <v>48</v>
      </c>
      <c r="K770" s="38">
        <v>0</v>
      </c>
      <c r="L770" s="41">
        <v>33</v>
      </c>
      <c r="M770" s="41">
        <v>5</v>
      </c>
      <c r="N770" s="41">
        <v>2</v>
      </c>
      <c r="O770" s="41">
        <v>88</v>
      </c>
      <c r="P770" s="47">
        <v>3.08840909090909</v>
      </c>
      <c r="Q770" s="48">
        <v>0.409302325581395</v>
      </c>
      <c r="U770"/>
    </row>
    <row r="771" customHeight="1" spans="1:21">
      <c r="A771" s="73"/>
      <c r="B771" s="73"/>
      <c r="C771" s="40" t="s">
        <v>86</v>
      </c>
      <c r="D771" s="41">
        <v>583.51</v>
      </c>
      <c r="E771" s="41">
        <v>15278</v>
      </c>
      <c r="F771" s="41">
        <v>685</v>
      </c>
      <c r="G771" s="42">
        <v>0.0448357114805603</v>
      </c>
      <c r="H771" s="43">
        <v>0.851839416058394</v>
      </c>
      <c r="I771" s="43">
        <v>38.1928262861631</v>
      </c>
      <c r="J771" s="41">
        <v>132</v>
      </c>
      <c r="K771" s="38">
        <v>0</v>
      </c>
      <c r="L771" s="41">
        <v>54</v>
      </c>
      <c r="M771" s="41">
        <v>38</v>
      </c>
      <c r="N771" s="41">
        <v>0</v>
      </c>
      <c r="O771" s="41">
        <v>224</v>
      </c>
      <c r="P771" s="47">
        <v>2.60495535714286</v>
      </c>
      <c r="Q771" s="48">
        <v>0.327007299270073</v>
      </c>
      <c r="U771"/>
    </row>
    <row r="772" customHeight="1" spans="1:21">
      <c r="A772" s="73"/>
      <c r="B772" s="73"/>
      <c r="C772" s="40" t="s">
        <v>109</v>
      </c>
      <c r="D772" s="41">
        <v>969.12</v>
      </c>
      <c r="E772" s="41">
        <v>30620</v>
      </c>
      <c r="F772" s="41">
        <v>1181</v>
      </c>
      <c r="G772" s="42">
        <v>0.038569562377531</v>
      </c>
      <c r="H772" s="43">
        <v>0.820592718035563</v>
      </c>
      <c r="I772" s="43">
        <v>31.6499020248204</v>
      </c>
      <c r="J772" s="41">
        <v>333</v>
      </c>
      <c r="K772" s="38">
        <v>2</v>
      </c>
      <c r="L772" s="41">
        <v>73</v>
      </c>
      <c r="M772" s="41">
        <v>78</v>
      </c>
      <c r="N772" s="41">
        <v>4</v>
      </c>
      <c r="O772" s="41">
        <v>490</v>
      </c>
      <c r="P772" s="47">
        <v>1.97779591836735</v>
      </c>
      <c r="Q772" s="48">
        <v>0.414902624894157</v>
      </c>
      <c r="U772"/>
    </row>
    <row r="773" customHeight="1" spans="1:21">
      <c r="A773" s="73"/>
      <c r="B773" s="40" t="s">
        <v>71</v>
      </c>
      <c r="C773" s="73"/>
      <c r="D773" s="41">
        <v>5540.88</v>
      </c>
      <c r="E773" s="41">
        <v>176146</v>
      </c>
      <c r="F773" s="41">
        <v>6958</v>
      </c>
      <c r="G773" s="42">
        <v>0.0395013227663416</v>
      </c>
      <c r="H773" s="43">
        <v>0.79633227939063</v>
      </c>
      <c r="I773" s="43">
        <v>31.4561783974657</v>
      </c>
      <c r="J773" s="41">
        <v>1511</v>
      </c>
      <c r="K773" s="38">
        <v>2</v>
      </c>
      <c r="L773" s="41">
        <v>729</v>
      </c>
      <c r="M773" s="41">
        <v>286</v>
      </c>
      <c r="N773" s="41">
        <v>18</v>
      </c>
      <c r="O773" s="41">
        <v>2546</v>
      </c>
      <c r="P773" s="47">
        <v>2.17630793401414</v>
      </c>
      <c r="Q773" s="48">
        <v>0.365909744179362</v>
      </c>
      <c r="U773"/>
    </row>
    <row r="774" customHeight="1" spans="1:21">
      <c r="A774" s="73"/>
      <c r="B774" s="40" t="s">
        <v>101</v>
      </c>
      <c r="C774" s="40" t="s">
        <v>100</v>
      </c>
      <c r="D774" s="41">
        <v>597.05</v>
      </c>
      <c r="E774" s="41">
        <v>42453</v>
      </c>
      <c r="F774" s="41">
        <v>1449</v>
      </c>
      <c r="G774" s="42">
        <v>0.0341318634725461</v>
      </c>
      <c r="H774" s="43">
        <v>0.412042788129745</v>
      </c>
      <c r="I774" s="43">
        <v>14.0637881892917</v>
      </c>
      <c r="J774" s="41">
        <v>12</v>
      </c>
      <c r="K774" s="38">
        <v>1</v>
      </c>
      <c r="L774" s="41">
        <v>15</v>
      </c>
      <c r="M774" s="41">
        <v>0</v>
      </c>
      <c r="N774" s="41">
        <v>1</v>
      </c>
      <c r="O774" s="41">
        <v>29</v>
      </c>
      <c r="P774" s="47">
        <v>20.5879310344828</v>
      </c>
      <c r="Q774" s="48">
        <v>0.0200138026224983</v>
      </c>
      <c r="U774"/>
    </row>
    <row r="775" customHeight="1" spans="1:21">
      <c r="A775" s="73"/>
      <c r="B775" s="40" t="s">
        <v>102</v>
      </c>
      <c r="C775" s="73"/>
      <c r="D775" s="41">
        <v>597.05</v>
      </c>
      <c r="E775" s="41">
        <v>42453</v>
      </c>
      <c r="F775" s="41">
        <v>1449</v>
      </c>
      <c r="G775" s="42">
        <v>0.0341318634725461</v>
      </c>
      <c r="H775" s="43">
        <v>0.412042788129745</v>
      </c>
      <c r="I775" s="43">
        <v>14.0637881892917</v>
      </c>
      <c r="J775" s="41">
        <v>12</v>
      </c>
      <c r="K775" s="38">
        <v>1</v>
      </c>
      <c r="L775" s="41">
        <v>15</v>
      </c>
      <c r="M775" s="41">
        <v>0</v>
      </c>
      <c r="N775" s="41">
        <v>1</v>
      </c>
      <c r="O775" s="41">
        <v>29</v>
      </c>
      <c r="P775" s="47">
        <v>20.5879310344828</v>
      </c>
      <c r="Q775" s="48">
        <v>0.0200138026224983</v>
      </c>
      <c r="U775"/>
    </row>
    <row r="776" customHeight="1" spans="1:21">
      <c r="A776" s="73"/>
      <c r="B776" s="40" t="s">
        <v>72</v>
      </c>
      <c r="C776" s="40" t="s">
        <v>122</v>
      </c>
      <c r="D776" s="41">
        <v>193.25</v>
      </c>
      <c r="E776" s="41">
        <v>17495</v>
      </c>
      <c r="F776" s="41">
        <v>766</v>
      </c>
      <c r="G776" s="42">
        <v>0.0437839382680766</v>
      </c>
      <c r="H776" s="43">
        <v>0.252284595300261</v>
      </c>
      <c r="I776" s="43">
        <v>11.0460131466133</v>
      </c>
      <c r="J776" s="41">
        <v>42</v>
      </c>
      <c r="K776" s="38">
        <v>0</v>
      </c>
      <c r="L776" s="41">
        <v>14</v>
      </c>
      <c r="M776" s="41">
        <v>3</v>
      </c>
      <c r="N776" s="41">
        <v>2</v>
      </c>
      <c r="O776" s="41">
        <v>61</v>
      </c>
      <c r="P776" s="47">
        <v>3.16803278688525</v>
      </c>
      <c r="Q776" s="48">
        <v>0.0796344647519582</v>
      </c>
      <c r="U776"/>
    </row>
    <row r="777" customHeight="1" spans="1:21">
      <c r="A777" s="73"/>
      <c r="B777" s="73"/>
      <c r="C777" s="40" t="s">
        <v>73</v>
      </c>
      <c r="D777" s="41">
        <v>724.06</v>
      </c>
      <c r="E777" s="41">
        <v>39272</v>
      </c>
      <c r="F777" s="41">
        <v>1799</v>
      </c>
      <c r="G777" s="42">
        <v>0.0458087186799756</v>
      </c>
      <c r="H777" s="43">
        <v>0.402479155086159</v>
      </c>
      <c r="I777" s="43">
        <v>18.4370543898961</v>
      </c>
      <c r="J777" s="41">
        <v>100</v>
      </c>
      <c r="K777" s="38">
        <v>0</v>
      </c>
      <c r="L777" s="41">
        <v>26</v>
      </c>
      <c r="M777" s="41">
        <v>15</v>
      </c>
      <c r="N777" s="41">
        <v>0</v>
      </c>
      <c r="O777" s="41">
        <v>141</v>
      </c>
      <c r="P777" s="47">
        <v>5.13517730496454</v>
      </c>
      <c r="Q777" s="48">
        <v>0.0783768760422457</v>
      </c>
      <c r="U777"/>
    </row>
    <row r="778" customHeight="1" spans="1:21">
      <c r="A778" s="73"/>
      <c r="B778" s="73"/>
      <c r="C778" s="40" t="s">
        <v>74</v>
      </c>
      <c r="D778" s="41">
        <v>199.53</v>
      </c>
      <c r="E778" s="41">
        <v>13166</v>
      </c>
      <c r="F778" s="41">
        <v>868</v>
      </c>
      <c r="G778" s="42">
        <v>0.0659273887285432</v>
      </c>
      <c r="H778" s="43">
        <v>0.229873271889401</v>
      </c>
      <c r="I778" s="43">
        <v>15.1549445541546</v>
      </c>
      <c r="J778" s="41">
        <v>55</v>
      </c>
      <c r="K778" s="38">
        <v>0</v>
      </c>
      <c r="L778" s="41">
        <v>19</v>
      </c>
      <c r="M778" s="41">
        <v>2</v>
      </c>
      <c r="N778" s="41">
        <v>0</v>
      </c>
      <c r="O778" s="41">
        <v>76</v>
      </c>
      <c r="P778" s="47">
        <v>2.62539473684211</v>
      </c>
      <c r="Q778" s="48">
        <v>0.0875576036866359</v>
      </c>
      <c r="U778"/>
    </row>
    <row r="779" customHeight="1" spans="1:21">
      <c r="A779" s="73"/>
      <c r="B779" s="73"/>
      <c r="C779" s="40" t="s">
        <v>75</v>
      </c>
      <c r="D779" s="41">
        <v>200.81</v>
      </c>
      <c r="E779" s="41">
        <v>20478</v>
      </c>
      <c r="F779" s="41">
        <v>1023</v>
      </c>
      <c r="G779" s="42">
        <v>0.0499560503955464</v>
      </c>
      <c r="H779" s="43">
        <v>0.196295210166178</v>
      </c>
      <c r="I779" s="43">
        <v>9.80613341146597</v>
      </c>
      <c r="J779" s="41">
        <v>18</v>
      </c>
      <c r="K779" s="38">
        <v>1</v>
      </c>
      <c r="L779" s="41">
        <v>15</v>
      </c>
      <c r="M779" s="41">
        <v>5</v>
      </c>
      <c r="N779" s="41">
        <v>2</v>
      </c>
      <c r="O779" s="41">
        <v>41</v>
      </c>
      <c r="P779" s="47">
        <v>4.89780487804878</v>
      </c>
      <c r="Q779" s="48">
        <v>0.040078201368524</v>
      </c>
      <c r="U779"/>
    </row>
    <row r="780" customHeight="1" spans="1:21">
      <c r="A780" s="73"/>
      <c r="B780" s="73"/>
      <c r="C780" s="40" t="s">
        <v>70</v>
      </c>
      <c r="D780" s="41">
        <v>202.53</v>
      </c>
      <c r="E780" s="41">
        <v>21420</v>
      </c>
      <c r="F780" s="41">
        <v>1456</v>
      </c>
      <c r="G780" s="42">
        <v>0.0679738562091503</v>
      </c>
      <c r="H780" s="43">
        <v>0.139100274725275</v>
      </c>
      <c r="I780" s="43">
        <v>9.45518207282913</v>
      </c>
      <c r="J780" s="41">
        <v>29</v>
      </c>
      <c r="K780" s="38">
        <v>0</v>
      </c>
      <c r="L780" s="41">
        <v>12</v>
      </c>
      <c r="M780" s="41">
        <v>9</v>
      </c>
      <c r="N780" s="41">
        <v>2</v>
      </c>
      <c r="O780" s="41">
        <v>52</v>
      </c>
      <c r="P780" s="47">
        <v>3.89480769230769</v>
      </c>
      <c r="Q780" s="48">
        <v>0.0357142857142857</v>
      </c>
      <c r="U780"/>
    </row>
    <row r="781" customHeight="1" spans="1:21">
      <c r="A781" s="73"/>
      <c r="B781" s="73"/>
      <c r="C781" s="40" t="s">
        <v>76</v>
      </c>
      <c r="D781" s="41">
        <v>287.54</v>
      </c>
      <c r="E781" s="41">
        <v>15576</v>
      </c>
      <c r="F781" s="41">
        <v>466</v>
      </c>
      <c r="G781" s="42">
        <v>0.0299178222907036</v>
      </c>
      <c r="H781" s="43">
        <v>0.617038626609442</v>
      </c>
      <c r="I781" s="43">
        <v>18.4604519774011</v>
      </c>
      <c r="J781" s="41">
        <v>31</v>
      </c>
      <c r="K781" s="38">
        <v>1</v>
      </c>
      <c r="L781" s="41">
        <v>30</v>
      </c>
      <c r="M781" s="41">
        <v>0</v>
      </c>
      <c r="N781" s="41">
        <v>1</v>
      </c>
      <c r="O781" s="41">
        <v>63</v>
      </c>
      <c r="P781" s="47">
        <v>4.56412698412698</v>
      </c>
      <c r="Q781" s="48">
        <v>0.13519313304721</v>
      </c>
      <c r="U781"/>
    </row>
    <row r="782" customHeight="1" spans="1:21">
      <c r="A782" s="73"/>
      <c r="B782" s="73"/>
      <c r="C782" s="40" t="s">
        <v>77</v>
      </c>
      <c r="D782" s="41">
        <v>103.51</v>
      </c>
      <c r="E782" s="41">
        <v>2962</v>
      </c>
      <c r="F782" s="41">
        <v>206</v>
      </c>
      <c r="G782" s="42">
        <v>0.0695476029709656</v>
      </c>
      <c r="H782" s="43">
        <v>0.50247572815534</v>
      </c>
      <c r="I782" s="43">
        <v>34.9459824442944</v>
      </c>
      <c r="J782" s="41">
        <v>40</v>
      </c>
      <c r="K782" s="38">
        <v>0</v>
      </c>
      <c r="L782" s="41">
        <v>22</v>
      </c>
      <c r="M782" s="41">
        <v>4</v>
      </c>
      <c r="N782" s="41">
        <v>0</v>
      </c>
      <c r="O782" s="41">
        <v>66</v>
      </c>
      <c r="P782" s="47">
        <v>1.56833333333333</v>
      </c>
      <c r="Q782" s="48">
        <v>0.320388349514563</v>
      </c>
      <c r="U782"/>
    </row>
    <row r="783" customHeight="1" spans="1:21">
      <c r="A783" s="73"/>
      <c r="B783" s="73"/>
      <c r="C783" s="40" t="s">
        <v>78</v>
      </c>
      <c r="D783" s="41">
        <v>200.33</v>
      </c>
      <c r="E783" s="41">
        <v>52716</v>
      </c>
      <c r="F783" s="41">
        <v>3178</v>
      </c>
      <c r="G783" s="42">
        <v>0.0602853023749905</v>
      </c>
      <c r="H783" s="43">
        <v>0.0630365009439899</v>
      </c>
      <c r="I783" s="43">
        <v>3.80017452006981</v>
      </c>
      <c r="J783" s="41">
        <v>112</v>
      </c>
      <c r="K783" s="38">
        <v>0</v>
      </c>
      <c r="L783" s="41">
        <v>85</v>
      </c>
      <c r="M783" s="41">
        <v>49</v>
      </c>
      <c r="N783" s="41">
        <v>4</v>
      </c>
      <c r="O783" s="41">
        <v>250</v>
      </c>
      <c r="P783" s="47">
        <v>0.80132</v>
      </c>
      <c r="Q783" s="48">
        <v>0.078665827564506</v>
      </c>
      <c r="U783"/>
    </row>
    <row r="784" customHeight="1" spans="1:21">
      <c r="A784" s="73"/>
      <c r="B784" s="73"/>
      <c r="C784" s="40" t="s">
        <v>130</v>
      </c>
      <c r="D784" s="41">
        <v>201.82</v>
      </c>
      <c r="E784" s="41">
        <v>24602</v>
      </c>
      <c r="F784" s="41">
        <v>1608</v>
      </c>
      <c r="G784" s="42">
        <v>0.0653605397935127</v>
      </c>
      <c r="H784" s="43">
        <v>0.125509950248756</v>
      </c>
      <c r="I784" s="43">
        <v>8.20339809771563</v>
      </c>
      <c r="J784" s="41">
        <v>47</v>
      </c>
      <c r="K784" s="38">
        <v>0</v>
      </c>
      <c r="L784" s="41">
        <v>35</v>
      </c>
      <c r="M784" s="41">
        <v>16</v>
      </c>
      <c r="N784" s="41">
        <v>0</v>
      </c>
      <c r="O784" s="41">
        <v>98</v>
      </c>
      <c r="P784" s="47">
        <v>2.05938775510204</v>
      </c>
      <c r="Q784" s="48">
        <v>0.0609452736318408</v>
      </c>
      <c r="U784"/>
    </row>
    <row r="785" customHeight="1" spans="1:21">
      <c r="A785" s="73"/>
      <c r="B785" s="73"/>
      <c r="C785" s="40" t="s">
        <v>79</v>
      </c>
      <c r="D785" s="41">
        <v>24.13</v>
      </c>
      <c r="E785" s="41">
        <v>1283</v>
      </c>
      <c r="F785" s="41">
        <v>33</v>
      </c>
      <c r="G785" s="42">
        <v>0.0257209664848012</v>
      </c>
      <c r="H785" s="43">
        <v>0.731212121212121</v>
      </c>
      <c r="I785" s="43">
        <v>18.8074824629774</v>
      </c>
      <c r="J785" s="41">
        <v>7</v>
      </c>
      <c r="K785" s="38">
        <v>0</v>
      </c>
      <c r="L785" s="41">
        <v>5</v>
      </c>
      <c r="M785" s="41">
        <v>0</v>
      </c>
      <c r="N785" s="41">
        <v>0</v>
      </c>
      <c r="O785" s="41">
        <v>12</v>
      </c>
      <c r="P785" s="47">
        <v>2.01083333333333</v>
      </c>
      <c r="Q785" s="48">
        <v>0.363636363636364</v>
      </c>
      <c r="U785"/>
    </row>
    <row r="786" customHeight="1" spans="1:21">
      <c r="A786" s="73"/>
      <c r="B786" s="73"/>
      <c r="C786" s="40" t="s">
        <v>80</v>
      </c>
      <c r="D786" s="41">
        <v>197.76</v>
      </c>
      <c r="E786" s="41">
        <v>15127</v>
      </c>
      <c r="F786" s="41">
        <v>555</v>
      </c>
      <c r="G786" s="42">
        <v>0.036689363389965</v>
      </c>
      <c r="H786" s="43">
        <v>0.356324324324324</v>
      </c>
      <c r="I786" s="43">
        <v>13.0733126198189</v>
      </c>
      <c r="J786" s="41">
        <v>51</v>
      </c>
      <c r="K786" s="38">
        <v>3</v>
      </c>
      <c r="L786" s="41">
        <v>23</v>
      </c>
      <c r="M786" s="41">
        <v>12</v>
      </c>
      <c r="N786" s="41">
        <v>0</v>
      </c>
      <c r="O786" s="41">
        <v>89</v>
      </c>
      <c r="P786" s="47">
        <v>2.22202247191011</v>
      </c>
      <c r="Q786" s="48">
        <v>0.16036036036036</v>
      </c>
      <c r="U786"/>
    </row>
    <row r="787" customHeight="1" spans="1:21">
      <c r="A787" s="73"/>
      <c r="B787" s="73"/>
      <c r="C787" s="40" t="s">
        <v>81</v>
      </c>
      <c r="D787" s="41">
        <v>125.29</v>
      </c>
      <c r="E787" s="41">
        <v>6014</v>
      </c>
      <c r="F787" s="41">
        <v>254</v>
      </c>
      <c r="G787" s="42">
        <v>0.0422347855004988</v>
      </c>
      <c r="H787" s="43">
        <v>0.493267716535433</v>
      </c>
      <c r="I787" s="43">
        <v>20.8330562021949</v>
      </c>
      <c r="J787" s="41">
        <v>27</v>
      </c>
      <c r="K787" s="38">
        <v>0</v>
      </c>
      <c r="L787" s="41">
        <v>13</v>
      </c>
      <c r="M787" s="41">
        <v>2</v>
      </c>
      <c r="N787" s="41">
        <v>2</v>
      </c>
      <c r="O787" s="41">
        <v>44</v>
      </c>
      <c r="P787" s="47">
        <v>2.8475</v>
      </c>
      <c r="Q787" s="48">
        <v>0.173228346456693</v>
      </c>
      <c r="U787"/>
    </row>
    <row r="788" customHeight="1" spans="1:21">
      <c r="A788" s="73"/>
      <c r="B788" s="73"/>
      <c r="C788" s="40" t="s">
        <v>82</v>
      </c>
      <c r="D788" s="41">
        <v>458.72</v>
      </c>
      <c r="E788" s="41">
        <v>30808</v>
      </c>
      <c r="F788" s="41">
        <v>1518</v>
      </c>
      <c r="G788" s="42">
        <v>0.0492729161256816</v>
      </c>
      <c r="H788" s="43">
        <v>0.302187088274045</v>
      </c>
      <c r="I788" s="43">
        <v>14.889639054791</v>
      </c>
      <c r="J788" s="41">
        <v>117</v>
      </c>
      <c r="K788" s="38">
        <v>1</v>
      </c>
      <c r="L788" s="41">
        <v>53</v>
      </c>
      <c r="M788" s="41">
        <v>49</v>
      </c>
      <c r="N788" s="41">
        <v>5</v>
      </c>
      <c r="O788" s="41">
        <v>225</v>
      </c>
      <c r="P788" s="47">
        <v>2.03875555555556</v>
      </c>
      <c r="Q788" s="48">
        <v>0.148221343873518</v>
      </c>
      <c r="U788"/>
    </row>
    <row r="789" customHeight="1" spans="1:21">
      <c r="A789" s="73"/>
      <c r="B789" s="73"/>
      <c r="C789" s="40" t="s">
        <v>83</v>
      </c>
      <c r="D789" s="41">
        <v>319.28</v>
      </c>
      <c r="E789" s="41">
        <v>21875</v>
      </c>
      <c r="F789" s="41">
        <v>526</v>
      </c>
      <c r="G789" s="42">
        <v>0.0240457142857143</v>
      </c>
      <c r="H789" s="43">
        <v>0.606996197718631</v>
      </c>
      <c r="I789" s="43">
        <v>14.5956571428571</v>
      </c>
      <c r="J789" s="41">
        <v>69</v>
      </c>
      <c r="K789" s="38">
        <v>0</v>
      </c>
      <c r="L789" s="41">
        <v>54</v>
      </c>
      <c r="M789" s="41">
        <v>4</v>
      </c>
      <c r="N789" s="41">
        <v>2</v>
      </c>
      <c r="O789" s="41">
        <v>129</v>
      </c>
      <c r="P789" s="47">
        <v>2.47503875968992</v>
      </c>
      <c r="Q789" s="48">
        <v>0.245247148288973</v>
      </c>
      <c r="U789"/>
    </row>
    <row r="790" customHeight="1" spans="1:21">
      <c r="A790" s="73"/>
      <c r="B790" s="73"/>
      <c r="C790" s="40" t="s">
        <v>119</v>
      </c>
      <c r="D790" s="41">
        <v>476.76</v>
      </c>
      <c r="E790" s="41">
        <v>44132</v>
      </c>
      <c r="F790" s="41">
        <v>2561</v>
      </c>
      <c r="G790" s="42">
        <v>0.0580304540922687</v>
      </c>
      <c r="H790" s="43">
        <v>0.18616165560328</v>
      </c>
      <c r="I790" s="43">
        <v>10.8030454092269</v>
      </c>
      <c r="J790" s="41">
        <v>58</v>
      </c>
      <c r="K790" s="38">
        <v>4</v>
      </c>
      <c r="L790" s="41">
        <v>16</v>
      </c>
      <c r="M790" s="41">
        <v>53</v>
      </c>
      <c r="N790" s="41">
        <v>0</v>
      </c>
      <c r="O790" s="41">
        <v>131</v>
      </c>
      <c r="P790" s="47">
        <v>3.6393893129771</v>
      </c>
      <c r="Q790" s="48">
        <v>0.0511518937914877</v>
      </c>
      <c r="U790"/>
    </row>
    <row r="791" customHeight="1" spans="1:21">
      <c r="A791" s="73"/>
      <c r="B791" s="73"/>
      <c r="C791" s="40" t="s">
        <v>85</v>
      </c>
      <c r="D791" s="41">
        <v>19.1</v>
      </c>
      <c r="E791" s="41">
        <v>1093</v>
      </c>
      <c r="F791" s="41">
        <v>24</v>
      </c>
      <c r="G791" s="42">
        <v>0.0219579139981702</v>
      </c>
      <c r="H791" s="43">
        <v>0.795833333333333</v>
      </c>
      <c r="I791" s="43">
        <v>17.4748398902104</v>
      </c>
      <c r="J791" s="41">
        <v>3</v>
      </c>
      <c r="K791" s="38">
        <v>0</v>
      </c>
      <c r="L791" s="41">
        <v>2</v>
      </c>
      <c r="M791" s="41">
        <v>0</v>
      </c>
      <c r="N791" s="41">
        <v>0</v>
      </c>
      <c r="O791" s="41">
        <v>5</v>
      </c>
      <c r="P791" s="47">
        <v>3.82</v>
      </c>
      <c r="Q791" s="48">
        <v>0.208333333333333</v>
      </c>
      <c r="U791"/>
    </row>
    <row r="792" customHeight="1" spans="1:21">
      <c r="A792" s="73"/>
      <c r="B792" s="73"/>
      <c r="C792" s="40" t="s">
        <v>100</v>
      </c>
      <c r="D792" s="41">
        <v>223.48</v>
      </c>
      <c r="E792" s="41">
        <v>8308</v>
      </c>
      <c r="F792" s="41">
        <v>314</v>
      </c>
      <c r="G792" s="42">
        <v>0.0377948964853154</v>
      </c>
      <c r="H792" s="43">
        <v>0.71171974522293</v>
      </c>
      <c r="I792" s="43">
        <v>26.8993740972557</v>
      </c>
      <c r="J792" s="41">
        <v>20</v>
      </c>
      <c r="K792" s="38">
        <v>0</v>
      </c>
      <c r="L792" s="41">
        <v>18</v>
      </c>
      <c r="M792" s="41">
        <v>1</v>
      </c>
      <c r="N792" s="41">
        <v>0</v>
      </c>
      <c r="O792" s="41">
        <v>39</v>
      </c>
      <c r="P792" s="47">
        <v>5.73025641025641</v>
      </c>
      <c r="Q792" s="48">
        <v>0.124203821656051</v>
      </c>
      <c r="U792"/>
    </row>
    <row r="793" customHeight="1" spans="1:21">
      <c r="A793" s="73"/>
      <c r="B793" s="73"/>
      <c r="C793" s="40" t="s">
        <v>86</v>
      </c>
      <c r="D793" s="41">
        <v>787.36</v>
      </c>
      <c r="E793" s="41">
        <v>39296</v>
      </c>
      <c r="F793" s="41">
        <v>1744</v>
      </c>
      <c r="G793" s="42">
        <v>0.0443811074918567</v>
      </c>
      <c r="H793" s="43">
        <v>0.451467889908257</v>
      </c>
      <c r="I793" s="43">
        <v>20.0366449511401</v>
      </c>
      <c r="J793" s="41">
        <v>135</v>
      </c>
      <c r="K793" s="38">
        <v>2</v>
      </c>
      <c r="L793" s="41">
        <v>27</v>
      </c>
      <c r="M793" s="41">
        <v>35</v>
      </c>
      <c r="N793" s="41">
        <v>9</v>
      </c>
      <c r="O793" s="41">
        <v>208</v>
      </c>
      <c r="P793" s="47">
        <v>3.78538461538462</v>
      </c>
      <c r="Q793" s="48">
        <v>0.119266055045872</v>
      </c>
      <c r="U793"/>
    </row>
    <row r="794" customHeight="1" spans="1:21">
      <c r="A794" s="73"/>
      <c r="B794" s="73"/>
      <c r="C794" s="40" t="s">
        <v>87</v>
      </c>
      <c r="D794" s="41">
        <v>164.65</v>
      </c>
      <c r="E794" s="41">
        <v>14074</v>
      </c>
      <c r="F794" s="41">
        <v>839</v>
      </c>
      <c r="G794" s="42">
        <v>0.0596134716498508</v>
      </c>
      <c r="H794" s="43">
        <v>0.196245530393325</v>
      </c>
      <c r="I794" s="43">
        <v>11.6988773625124</v>
      </c>
      <c r="J794" s="41">
        <v>39</v>
      </c>
      <c r="K794" s="38">
        <v>0</v>
      </c>
      <c r="L794" s="41">
        <v>29</v>
      </c>
      <c r="M794" s="41">
        <v>20</v>
      </c>
      <c r="N794" s="41">
        <v>0</v>
      </c>
      <c r="O794" s="41">
        <v>88</v>
      </c>
      <c r="P794" s="47">
        <v>1.87102272727273</v>
      </c>
      <c r="Q794" s="48">
        <v>0.104886769964243</v>
      </c>
      <c r="U794"/>
    </row>
    <row r="795" customHeight="1" spans="1:21">
      <c r="A795" s="73"/>
      <c r="B795" s="73"/>
      <c r="C795" s="40" t="s">
        <v>109</v>
      </c>
      <c r="D795" s="41">
        <v>597.47</v>
      </c>
      <c r="E795" s="41">
        <v>36858</v>
      </c>
      <c r="F795" s="41">
        <v>1182</v>
      </c>
      <c r="G795" s="42">
        <v>0.0320690216506593</v>
      </c>
      <c r="H795" s="43">
        <v>0.505473773265651</v>
      </c>
      <c r="I795" s="43">
        <v>16.2100493786966</v>
      </c>
      <c r="J795" s="41">
        <v>177</v>
      </c>
      <c r="K795" s="38">
        <v>1</v>
      </c>
      <c r="L795" s="41">
        <v>37</v>
      </c>
      <c r="M795" s="41">
        <v>45</v>
      </c>
      <c r="N795" s="41">
        <v>2</v>
      </c>
      <c r="O795" s="41">
        <v>262</v>
      </c>
      <c r="P795" s="47">
        <v>2.28041984732824</v>
      </c>
      <c r="Q795" s="48">
        <v>0.22165820642978</v>
      </c>
      <c r="U795"/>
    </row>
    <row r="796" customHeight="1" spans="1:21">
      <c r="A796" s="73"/>
      <c r="B796" s="73"/>
      <c r="C796" s="40" t="s">
        <v>89</v>
      </c>
      <c r="D796" s="41">
        <v>191.85</v>
      </c>
      <c r="E796" s="41">
        <v>18250</v>
      </c>
      <c r="F796" s="41">
        <v>787</v>
      </c>
      <c r="G796" s="42">
        <v>0.0431232876712329</v>
      </c>
      <c r="H796" s="43">
        <v>0.243773824650572</v>
      </c>
      <c r="I796" s="43">
        <v>10.5123287671233</v>
      </c>
      <c r="J796" s="41">
        <v>39</v>
      </c>
      <c r="K796" s="38">
        <v>0</v>
      </c>
      <c r="L796" s="41">
        <v>48</v>
      </c>
      <c r="M796" s="41">
        <v>1</v>
      </c>
      <c r="N796" s="41">
        <v>3</v>
      </c>
      <c r="O796" s="41">
        <v>91</v>
      </c>
      <c r="P796" s="47">
        <v>2.10824175824176</v>
      </c>
      <c r="Q796" s="48">
        <v>0.115628970775095</v>
      </c>
      <c r="U796"/>
    </row>
    <row r="797" customHeight="1" spans="1:21">
      <c r="A797" s="73"/>
      <c r="B797" s="73"/>
      <c r="C797" s="40" t="s">
        <v>90</v>
      </c>
      <c r="D797" s="41">
        <v>191.25</v>
      </c>
      <c r="E797" s="41">
        <v>15673</v>
      </c>
      <c r="F797" s="41">
        <v>716</v>
      </c>
      <c r="G797" s="42">
        <v>0.0456836597971033</v>
      </c>
      <c r="H797" s="43">
        <v>0.267108938547486</v>
      </c>
      <c r="I797" s="43">
        <v>12.2025138773687</v>
      </c>
      <c r="J797" s="41">
        <v>69</v>
      </c>
      <c r="K797" s="38">
        <v>0</v>
      </c>
      <c r="L797" s="41">
        <v>76</v>
      </c>
      <c r="M797" s="41">
        <v>17</v>
      </c>
      <c r="N797" s="41">
        <v>5</v>
      </c>
      <c r="O797" s="41">
        <v>167</v>
      </c>
      <c r="P797" s="47">
        <v>1.14520958083832</v>
      </c>
      <c r="Q797" s="48">
        <v>0.233240223463687</v>
      </c>
      <c r="U797"/>
    </row>
    <row r="798" customHeight="1" spans="1:21">
      <c r="A798" s="73"/>
      <c r="B798" s="73"/>
      <c r="C798" s="40" t="s">
        <v>91</v>
      </c>
      <c r="D798" s="41">
        <v>200.93</v>
      </c>
      <c r="E798" s="41">
        <v>40648</v>
      </c>
      <c r="F798" s="41">
        <v>3186</v>
      </c>
      <c r="G798" s="42">
        <v>0.0783802401102145</v>
      </c>
      <c r="H798" s="43">
        <v>0.0630665411173886</v>
      </c>
      <c r="I798" s="43">
        <v>4.94317063570163</v>
      </c>
      <c r="J798" s="41">
        <v>27</v>
      </c>
      <c r="K798" s="38">
        <v>2</v>
      </c>
      <c r="L798" s="41">
        <v>6</v>
      </c>
      <c r="M798" s="41">
        <v>2</v>
      </c>
      <c r="N798" s="41">
        <v>0</v>
      </c>
      <c r="O798" s="41">
        <v>37</v>
      </c>
      <c r="P798" s="47">
        <v>5.43054054054054</v>
      </c>
      <c r="Q798" s="48">
        <v>0.0116133082234777</v>
      </c>
      <c r="U798"/>
    </row>
    <row r="799" customHeight="1" spans="1:21">
      <c r="A799" s="73"/>
      <c r="B799" s="73"/>
      <c r="C799" s="40" t="s">
        <v>92</v>
      </c>
      <c r="D799" s="41">
        <v>187.22</v>
      </c>
      <c r="E799" s="41">
        <v>10927</v>
      </c>
      <c r="F799" s="41">
        <v>405</v>
      </c>
      <c r="G799" s="42">
        <v>0.0370641530154663</v>
      </c>
      <c r="H799" s="43">
        <v>0.462271604938272</v>
      </c>
      <c r="I799" s="43">
        <v>17.1337055001373</v>
      </c>
      <c r="J799" s="41">
        <v>15</v>
      </c>
      <c r="K799" s="38">
        <v>1</v>
      </c>
      <c r="L799" s="41">
        <v>14</v>
      </c>
      <c r="M799" s="41">
        <v>17</v>
      </c>
      <c r="N799" s="41">
        <v>3</v>
      </c>
      <c r="O799" s="41">
        <v>50</v>
      </c>
      <c r="P799" s="47">
        <v>3.7444</v>
      </c>
      <c r="Q799" s="48">
        <v>0.123456790123457</v>
      </c>
      <c r="U799"/>
    </row>
    <row r="800" customHeight="1" spans="1:21">
      <c r="A800" s="73"/>
      <c r="B800" s="40" t="s">
        <v>98</v>
      </c>
      <c r="C800" s="73"/>
      <c r="D800" s="41">
        <v>6478.63</v>
      </c>
      <c r="E800" s="41">
        <v>512053</v>
      </c>
      <c r="F800" s="41">
        <v>26014</v>
      </c>
      <c r="G800" s="42">
        <v>0.050803334811045</v>
      </c>
      <c r="H800" s="43">
        <v>0.249043976320443</v>
      </c>
      <c r="I800" s="43">
        <v>12.6522645116814</v>
      </c>
      <c r="J800" s="41">
        <v>1327</v>
      </c>
      <c r="K800" s="38">
        <v>16</v>
      </c>
      <c r="L800" s="41">
        <v>679</v>
      </c>
      <c r="M800" s="41">
        <v>361</v>
      </c>
      <c r="N800" s="41">
        <v>42</v>
      </c>
      <c r="O800" s="41">
        <v>2425</v>
      </c>
      <c r="P800" s="47">
        <v>2.6716</v>
      </c>
      <c r="Q800" s="48">
        <v>0.0932190359037441</v>
      </c>
      <c r="U800"/>
    </row>
    <row r="801" customHeight="1" spans="1:21">
      <c r="A801" s="40" t="s">
        <v>137</v>
      </c>
      <c r="B801" s="73"/>
      <c r="C801" s="73"/>
      <c r="D801" s="41">
        <v>12616.56</v>
      </c>
      <c r="E801" s="41">
        <v>730652</v>
      </c>
      <c r="F801" s="41">
        <v>34421</v>
      </c>
      <c r="G801" s="42">
        <v>0.0471099784849696</v>
      </c>
      <c r="H801" s="43">
        <v>0.366536707242672</v>
      </c>
      <c r="I801" s="43">
        <v>17.2675363921539</v>
      </c>
      <c r="J801" s="41">
        <v>2850</v>
      </c>
      <c r="K801" s="38">
        <v>19</v>
      </c>
      <c r="L801" s="41">
        <v>1423</v>
      </c>
      <c r="M801" s="41">
        <v>647</v>
      </c>
      <c r="N801" s="41">
        <v>61</v>
      </c>
      <c r="O801" s="41">
        <v>5000</v>
      </c>
      <c r="P801" s="47">
        <v>2.523312</v>
      </c>
      <c r="Q801" s="48">
        <v>0.145260160948258</v>
      </c>
      <c r="U801"/>
    </row>
    <row r="802" customHeight="1" spans="1:21">
      <c r="A802" s="40" t="s">
        <v>41</v>
      </c>
      <c r="B802" s="40" t="s">
        <v>69</v>
      </c>
      <c r="C802" s="40" t="s">
        <v>73</v>
      </c>
      <c r="D802" s="41">
        <v>489.96</v>
      </c>
      <c r="E802" s="41">
        <v>9450</v>
      </c>
      <c r="F802" s="41">
        <v>511</v>
      </c>
      <c r="G802" s="42">
        <v>0.0540740740740741</v>
      </c>
      <c r="H802" s="43">
        <v>0.958825831702544</v>
      </c>
      <c r="I802" s="43">
        <v>51.8476190476191</v>
      </c>
      <c r="J802" s="41">
        <v>87</v>
      </c>
      <c r="K802" s="38">
        <v>3</v>
      </c>
      <c r="L802" s="41">
        <v>25</v>
      </c>
      <c r="M802" s="41">
        <v>19</v>
      </c>
      <c r="N802" s="41">
        <v>0</v>
      </c>
      <c r="O802" s="41">
        <v>134</v>
      </c>
      <c r="P802" s="47">
        <v>3.65641791044776</v>
      </c>
      <c r="Q802" s="48">
        <v>0.262230919765166</v>
      </c>
      <c r="U802"/>
    </row>
    <row r="803" customHeight="1" spans="1:21">
      <c r="A803" s="73"/>
      <c r="B803" s="73"/>
      <c r="C803" s="40" t="s">
        <v>108</v>
      </c>
      <c r="D803" s="41">
        <v>490.6</v>
      </c>
      <c r="E803" s="41">
        <v>24897</v>
      </c>
      <c r="F803" s="41">
        <v>1203</v>
      </c>
      <c r="G803" s="42">
        <v>0.0483190745872997</v>
      </c>
      <c r="H803" s="43">
        <v>0.407813798836243</v>
      </c>
      <c r="I803" s="43">
        <v>19.7051853636984</v>
      </c>
      <c r="J803" s="41">
        <v>221</v>
      </c>
      <c r="K803" s="38">
        <v>1</v>
      </c>
      <c r="L803" s="41">
        <v>94</v>
      </c>
      <c r="M803" s="41">
        <v>60</v>
      </c>
      <c r="N803" s="41">
        <v>6</v>
      </c>
      <c r="O803" s="41">
        <v>382</v>
      </c>
      <c r="P803" s="47">
        <v>1.28429319371728</v>
      </c>
      <c r="Q803" s="48">
        <v>0.317539484621779</v>
      </c>
      <c r="U803"/>
    </row>
    <row r="804" customHeight="1" spans="1:21">
      <c r="A804" s="73"/>
      <c r="B804" s="73"/>
      <c r="C804" s="40" t="s">
        <v>76</v>
      </c>
      <c r="D804" s="41">
        <v>186.23</v>
      </c>
      <c r="E804" s="41">
        <v>8436</v>
      </c>
      <c r="F804" s="41">
        <v>236</v>
      </c>
      <c r="G804" s="42">
        <v>0.0279753437648175</v>
      </c>
      <c r="H804" s="43">
        <v>0.789110169491525</v>
      </c>
      <c r="I804" s="43">
        <v>22.0756282598388</v>
      </c>
      <c r="J804" s="41">
        <v>32</v>
      </c>
      <c r="K804" s="38">
        <v>0</v>
      </c>
      <c r="L804" s="41">
        <v>34</v>
      </c>
      <c r="M804" s="41">
        <v>0</v>
      </c>
      <c r="N804" s="41">
        <v>0</v>
      </c>
      <c r="O804" s="41">
        <v>66</v>
      </c>
      <c r="P804" s="47">
        <v>2.82166666666667</v>
      </c>
      <c r="Q804" s="48">
        <v>0.279661016949153</v>
      </c>
      <c r="U804"/>
    </row>
    <row r="805" customHeight="1" spans="1:21">
      <c r="A805" s="73"/>
      <c r="B805" s="73"/>
      <c r="C805" s="40" t="s">
        <v>80</v>
      </c>
      <c r="D805" s="41">
        <v>199.62</v>
      </c>
      <c r="E805" s="41">
        <v>4915</v>
      </c>
      <c r="F805" s="41">
        <v>246</v>
      </c>
      <c r="G805" s="42">
        <v>0.0500508646998983</v>
      </c>
      <c r="H805" s="43">
        <v>0.811463414634146</v>
      </c>
      <c r="I805" s="43">
        <v>40.6144455747711</v>
      </c>
      <c r="J805" s="41">
        <v>40</v>
      </c>
      <c r="K805" s="38">
        <v>1</v>
      </c>
      <c r="L805" s="41">
        <v>41</v>
      </c>
      <c r="M805" s="41">
        <v>15</v>
      </c>
      <c r="N805" s="41">
        <v>2</v>
      </c>
      <c r="O805" s="41">
        <v>99</v>
      </c>
      <c r="P805" s="47">
        <v>2.01636363636364</v>
      </c>
      <c r="Q805" s="48">
        <v>0.402439024390244</v>
      </c>
      <c r="U805"/>
    </row>
    <row r="806" customHeight="1" spans="1:21">
      <c r="A806" s="73"/>
      <c r="B806" s="73"/>
      <c r="C806" s="40" t="s">
        <v>103</v>
      </c>
      <c r="D806" s="41">
        <v>986.99</v>
      </c>
      <c r="E806" s="41">
        <v>16529</v>
      </c>
      <c r="F806" s="41">
        <v>852</v>
      </c>
      <c r="G806" s="42">
        <v>0.0515457680440438</v>
      </c>
      <c r="H806" s="43">
        <v>1.15843896713615</v>
      </c>
      <c r="I806" s="43">
        <v>59.7126262931817</v>
      </c>
      <c r="J806" s="41">
        <v>197</v>
      </c>
      <c r="K806" s="38">
        <v>1</v>
      </c>
      <c r="L806" s="41">
        <v>97</v>
      </c>
      <c r="M806" s="41">
        <v>55</v>
      </c>
      <c r="N806" s="41">
        <v>6</v>
      </c>
      <c r="O806" s="41">
        <v>356</v>
      </c>
      <c r="P806" s="47">
        <v>2.77244382022472</v>
      </c>
      <c r="Q806" s="48">
        <v>0.417840375586854</v>
      </c>
      <c r="U806"/>
    </row>
    <row r="807" customHeight="1" spans="1:21">
      <c r="A807" s="73"/>
      <c r="B807" s="73"/>
      <c r="C807" s="40" t="s">
        <v>83</v>
      </c>
      <c r="D807" s="41">
        <v>1433.15</v>
      </c>
      <c r="E807" s="41">
        <v>70473</v>
      </c>
      <c r="F807" s="41">
        <v>2192</v>
      </c>
      <c r="G807" s="42">
        <v>0.0311041107942049</v>
      </c>
      <c r="H807" s="43">
        <v>0.653809306569343</v>
      </c>
      <c r="I807" s="43">
        <v>20.3361571098151</v>
      </c>
      <c r="J807" s="41">
        <v>489</v>
      </c>
      <c r="K807" s="38">
        <v>1</v>
      </c>
      <c r="L807" s="41">
        <v>286</v>
      </c>
      <c r="M807" s="41">
        <v>8</v>
      </c>
      <c r="N807" s="41">
        <v>5</v>
      </c>
      <c r="O807" s="41">
        <v>789</v>
      </c>
      <c r="P807" s="47">
        <v>1.81641318124208</v>
      </c>
      <c r="Q807" s="48">
        <v>0.359945255474453</v>
      </c>
      <c r="U807"/>
    </row>
    <row r="808" customHeight="1" spans="1:21">
      <c r="A808" s="73"/>
      <c r="B808" s="73"/>
      <c r="C808" s="40" t="s">
        <v>100</v>
      </c>
      <c r="D808" s="41">
        <v>287.71</v>
      </c>
      <c r="E808" s="41">
        <v>5486</v>
      </c>
      <c r="F808" s="41">
        <v>235</v>
      </c>
      <c r="G808" s="42">
        <v>0.0428363106088225</v>
      </c>
      <c r="H808" s="43">
        <v>1.22429787234043</v>
      </c>
      <c r="I808" s="43">
        <v>52.4444039372949</v>
      </c>
      <c r="J808" s="41">
        <v>46</v>
      </c>
      <c r="K808" s="38">
        <v>1</v>
      </c>
      <c r="L808" s="41">
        <v>45</v>
      </c>
      <c r="M808" s="41">
        <v>6</v>
      </c>
      <c r="N808" s="41">
        <v>0</v>
      </c>
      <c r="O808" s="41">
        <v>98</v>
      </c>
      <c r="P808" s="47">
        <v>2.93581632653061</v>
      </c>
      <c r="Q808" s="48">
        <v>0.417021276595745</v>
      </c>
      <c r="U808"/>
    </row>
    <row r="809" customHeight="1" spans="1:21">
      <c r="A809" s="73"/>
      <c r="B809" s="73"/>
      <c r="C809" s="40" t="s">
        <v>86</v>
      </c>
      <c r="D809" s="41">
        <v>602.58</v>
      </c>
      <c r="E809" s="41">
        <v>13014</v>
      </c>
      <c r="F809" s="41">
        <v>558</v>
      </c>
      <c r="G809" s="42">
        <v>0.0428769017980636</v>
      </c>
      <c r="H809" s="43">
        <v>1.07989247311828</v>
      </c>
      <c r="I809" s="43">
        <v>46.3024435223605</v>
      </c>
      <c r="J809" s="41">
        <v>148</v>
      </c>
      <c r="K809" s="38">
        <v>0</v>
      </c>
      <c r="L809" s="41">
        <v>51</v>
      </c>
      <c r="M809" s="41">
        <v>45</v>
      </c>
      <c r="N809" s="41">
        <v>4</v>
      </c>
      <c r="O809" s="41">
        <v>248</v>
      </c>
      <c r="P809" s="47">
        <v>2.42975806451613</v>
      </c>
      <c r="Q809" s="48">
        <v>0.444444444444444</v>
      </c>
      <c r="U809"/>
    </row>
    <row r="810" customHeight="1" spans="1:21">
      <c r="A810" s="73"/>
      <c r="B810" s="73"/>
      <c r="C810" s="40" t="s">
        <v>109</v>
      </c>
      <c r="D810" s="41">
        <v>996.65</v>
      </c>
      <c r="E810" s="41">
        <v>32021</v>
      </c>
      <c r="F810" s="41">
        <v>1337</v>
      </c>
      <c r="G810" s="42">
        <v>0.0417538490365698</v>
      </c>
      <c r="H810" s="43">
        <v>0.745437546746447</v>
      </c>
      <c r="I810" s="43">
        <v>31.1248867930421</v>
      </c>
      <c r="J810" s="41">
        <v>359</v>
      </c>
      <c r="K810" s="38">
        <v>1</v>
      </c>
      <c r="L810" s="41">
        <v>82</v>
      </c>
      <c r="M810" s="41">
        <v>94</v>
      </c>
      <c r="N810" s="41">
        <v>7</v>
      </c>
      <c r="O810" s="41">
        <v>543</v>
      </c>
      <c r="P810" s="47">
        <v>1.83545119705341</v>
      </c>
      <c r="Q810" s="48">
        <v>0.406133133881825</v>
      </c>
      <c r="U810"/>
    </row>
    <row r="811" customHeight="1" spans="1:21">
      <c r="A811" s="73"/>
      <c r="B811" s="40" t="s">
        <v>71</v>
      </c>
      <c r="C811" s="73"/>
      <c r="D811" s="41">
        <v>5673.49</v>
      </c>
      <c r="E811" s="41">
        <v>185221</v>
      </c>
      <c r="F811" s="41">
        <v>7370</v>
      </c>
      <c r="G811" s="42">
        <v>0.039790304555099</v>
      </c>
      <c r="H811" s="43">
        <v>0.76980868385346</v>
      </c>
      <c r="I811" s="43">
        <v>30.6309219796891</v>
      </c>
      <c r="J811" s="41">
        <v>1619</v>
      </c>
      <c r="K811" s="38">
        <v>9</v>
      </c>
      <c r="L811" s="41">
        <v>755</v>
      </c>
      <c r="M811" s="41">
        <v>302</v>
      </c>
      <c r="N811" s="41">
        <v>30</v>
      </c>
      <c r="O811" s="41">
        <v>2715</v>
      </c>
      <c r="P811" s="47">
        <v>2.0896832412523</v>
      </c>
      <c r="Q811" s="48">
        <v>0.368385345997286</v>
      </c>
      <c r="U811"/>
    </row>
    <row r="812" customHeight="1" spans="1:21">
      <c r="A812" s="73"/>
      <c r="B812" s="40" t="s">
        <v>101</v>
      </c>
      <c r="C812" s="40" t="s">
        <v>100</v>
      </c>
      <c r="D812" s="41">
        <v>607.46</v>
      </c>
      <c r="E812" s="41">
        <v>39545</v>
      </c>
      <c r="F812" s="41">
        <v>1469</v>
      </c>
      <c r="G812" s="42">
        <v>0.0371475534201543</v>
      </c>
      <c r="H812" s="43">
        <v>0.413519400953029</v>
      </c>
      <c r="I812" s="43">
        <v>15.3612340371728</v>
      </c>
      <c r="J812" s="41">
        <v>8</v>
      </c>
      <c r="K812" s="38">
        <v>0</v>
      </c>
      <c r="L812" s="41">
        <v>7</v>
      </c>
      <c r="M812" s="41">
        <v>0</v>
      </c>
      <c r="N812" s="41">
        <v>3</v>
      </c>
      <c r="O812" s="41">
        <v>18</v>
      </c>
      <c r="P812" s="47">
        <v>33.7477777777778</v>
      </c>
      <c r="Q812" s="48">
        <v>0.0122532334921715</v>
      </c>
      <c r="U812"/>
    </row>
    <row r="813" customHeight="1" spans="1:21">
      <c r="A813" s="73"/>
      <c r="B813" s="40" t="s">
        <v>102</v>
      </c>
      <c r="C813" s="73"/>
      <c r="D813" s="41">
        <v>607.46</v>
      </c>
      <c r="E813" s="41">
        <v>39545</v>
      </c>
      <c r="F813" s="41">
        <v>1469</v>
      </c>
      <c r="G813" s="42">
        <v>0.0371475534201543</v>
      </c>
      <c r="H813" s="43">
        <v>0.413519400953029</v>
      </c>
      <c r="I813" s="43">
        <v>15.3612340371728</v>
      </c>
      <c r="J813" s="41">
        <v>8</v>
      </c>
      <c r="K813" s="38">
        <v>0</v>
      </c>
      <c r="L813" s="41">
        <v>7</v>
      </c>
      <c r="M813" s="41">
        <v>0</v>
      </c>
      <c r="N813" s="41">
        <v>3</v>
      </c>
      <c r="O813" s="41">
        <v>18</v>
      </c>
      <c r="P813" s="47">
        <v>33.7477777777778</v>
      </c>
      <c r="Q813" s="48">
        <v>0.0122532334921715</v>
      </c>
      <c r="U813"/>
    </row>
    <row r="814" customHeight="1" spans="1:21">
      <c r="A814" s="73"/>
      <c r="B814" s="40" t="s">
        <v>72</v>
      </c>
      <c r="C814" s="40" t="s">
        <v>122</v>
      </c>
      <c r="D814" s="41">
        <v>196.71</v>
      </c>
      <c r="E814" s="41">
        <v>15129</v>
      </c>
      <c r="F814" s="41">
        <v>689</v>
      </c>
      <c r="G814" s="42">
        <v>0.0455416749289444</v>
      </c>
      <c r="H814" s="43">
        <v>0.285500725689405</v>
      </c>
      <c r="I814" s="43">
        <v>13.0021812413246</v>
      </c>
      <c r="J814" s="41">
        <v>40</v>
      </c>
      <c r="K814" s="38">
        <v>0</v>
      </c>
      <c r="L814" s="41">
        <v>19</v>
      </c>
      <c r="M814" s="41">
        <v>2</v>
      </c>
      <c r="N814" s="41">
        <v>2</v>
      </c>
      <c r="O814" s="41">
        <v>63</v>
      </c>
      <c r="P814" s="47">
        <v>3.12238095238095</v>
      </c>
      <c r="Q814" s="48">
        <v>0.0914368650217707</v>
      </c>
      <c r="U814"/>
    </row>
    <row r="815" customHeight="1" spans="1:21">
      <c r="A815" s="73"/>
      <c r="B815" s="73"/>
      <c r="C815" s="40" t="s">
        <v>73</v>
      </c>
      <c r="D815" s="41">
        <v>614.61</v>
      </c>
      <c r="E815" s="41">
        <v>33093</v>
      </c>
      <c r="F815" s="41">
        <v>1545</v>
      </c>
      <c r="G815" s="42">
        <v>0.0466866104614269</v>
      </c>
      <c r="H815" s="43">
        <v>0.397805825242718</v>
      </c>
      <c r="I815" s="43">
        <v>18.5722056023933</v>
      </c>
      <c r="J815" s="41">
        <v>115</v>
      </c>
      <c r="K815" s="38">
        <v>1</v>
      </c>
      <c r="L815" s="41">
        <v>11</v>
      </c>
      <c r="M815" s="41">
        <v>12</v>
      </c>
      <c r="N815" s="41">
        <v>1</v>
      </c>
      <c r="O815" s="41">
        <v>140</v>
      </c>
      <c r="P815" s="47">
        <v>4.39007142857143</v>
      </c>
      <c r="Q815" s="48">
        <v>0.0906148867313916</v>
      </c>
      <c r="U815"/>
    </row>
    <row r="816" customHeight="1" spans="1:21">
      <c r="A816" s="73"/>
      <c r="B816" s="73"/>
      <c r="C816" s="40" t="s">
        <v>74</v>
      </c>
      <c r="D816" s="41">
        <v>201.27</v>
      </c>
      <c r="E816" s="41">
        <v>12466</v>
      </c>
      <c r="F816" s="41">
        <v>809</v>
      </c>
      <c r="G816" s="42">
        <v>0.0648965185304027</v>
      </c>
      <c r="H816" s="43">
        <v>0.248788627935723</v>
      </c>
      <c r="I816" s="43">
        <v>16.1455158029841</v>
      </c>
      <c r="J816" s="41">
        <v>60</v>
      </c>
      <c r="K816" s="38">
        <v>0</v>
      </c>
      <c r="L816" s="41">
        <v>19</v>
      </c>
      <c r="M816" s="41">
        <v>1</v>
      </c>
      <c r="N816" s="41">
        <v>0</v>
      </c>
      <c r="O816" s="41">
        <v>80</v>
      </c>
      <c r="P816" s="47">
        <v>2.515875</v>
      </c>
      <c r="Q816" s="48">
        <v>0.0988875154511743</v>
      </c>
      <c r="U816"/>
    </row>
    <row r="817" customHeight="1" spans="1:21">
      <c r="A817" s="73"/>
      <c r="B817" s="73"/>
      <c r="C817" s="40" t="s">
        <v>75</v>
      </c>
      <c r="D817" s="41">
        <v>201.27</v>
      </c>
      <c r="E817" s="41">
        <v>18659</v>
      </c>
      <c r="F817" s="41">
        <v>1071</v>
      </c>
      <c r="G817" s="42">
        <v>0.0573985744144917</v>
      </c>
      <c r="H817" s="43">
        <v>0.187927170868347</v>
      </c>
      <c r="I817" s="43">
        <v>10.7867517015917</v>
      </c>
      <c r="J817" s="41">
        <v>10</v>
      </c>
      <c r="K817" s="38">
        <v>1</v>
      </c>
      <c r="L817" s="41">
        <v>9</v>
      </c>
      <c r="M817" s="41">
        <v>4</v>
      </c>
      <c r="N817" s="41">
        <v>5</v>
      </c>
      <c r="O817" s="41">
        <v>29</v>
      </c>
      <c r="P817" s="47">
        <v>6.94034482758621</v>
      </c>
      <c r="Q817" s="48">
        <v>0.027077497665733</v>
      </c>
      <c r="U817"/>
    </row>
    <row r="818" customHeight="1" spans="1:21">
      <c r="A818" s="73"/>
      <c r="B818" s="73"/>
      <c r="C818" s="40" t="s">
        <v>70</v>
      </c>
      <c r="D818" s="41">
        <v>201.89</v>
      </c>
      <c r="E818" s="41">
        <v>21025</v>
      </c>
      <c r="F818" s="41">
        <v>1325</v>
      </c>
      <c r="G818" s="42">
        <v>0.0630202140309156</v>
      </c>
      <c r="H818" s="43">
        <v>0.152369811320755</v>
      </c>
      <c r="I818" s="43">
        <v>9.60237812128418</v>
      </c>
      <c r="J818" s="41">
        <v>32</v>
      </c>
      <c r="K818" s="38">
        <v>2</v>
      </c>
      <c r="L818" s="41">
        <v>12</v>
      </c>
      <c r="M818" s="41">
        <v>16</v>
      </c>
      <c r="N818" s="41">
        <v>1</v>
      </c>
      <c r="O818" s="41">
        <v>63</v>
      </c>
      <c r="P818" s="47">
        <v>3.20460317460317</v>
      </c>
      <c r="Q818" s="48">
        <v>0.0475471698113208</v>
      </c>
      <c r="U818"/>
    </row>
    <row r="819" customHeight="1" spans="1:21">
      <c r="A819" s="73"/>
      <c r="B819" s="73"/>
      <c r="C819" s="40" t="s">
        <v>76</v>
      </c>
      <c r="D819" s="41">
        <v>297.61</v>
      </c>
      <c r="E819" s="41">
        <v>13951</v>
      </c>
      <c r="F819" s="41">
        <v>447</v>
      </c>
      <c r="G819" s="42">
        <v>0.032040713927317</v>
      </c>
      <c r="H819" s="43">
        <v>0.66579418344519</v>
      </c>
      <c r="I819" s="43">
        <v>21.332520966239</v>
      </c>
      <c r="J819" s="41">
        <v>32</v>
      </c>
      <c r="K819" s="38">
        <v>0</v>
      </c>
      <c r="L819" s="41">
        <v>36</v>
      </c>
      <c r="M819" s="41">
        <v>1</v>
      </c>
      <c r="N819" s="41">
        <v>0</v>
      </c>
      <c r="O819" s="41">
        <v>69</v>
      </c>
      <c r="P819" s="47">
        <v>4.3131884057971</v>
      </c>
      <c r="Q819" s="48">
        <v>0.154362416107383</v>
      </c>
      <c r="U819"/>
    </row>
    <row r="820" customHeight="1" spans="1:21">
      <c r="A820" s="73"/>
      <c r="B820" s="73"/>
      <c r="C820" s="40" t="s">
        <v>77</v>
      </c>
      <c r="D820" s="41">
        <v>136.5</v>
      </c>
      <c r="E820" s="41">
        <v>4862</v>
      </c>
      <c r="F820" s="41">
        <v>265</v>
      </c>
      <c r="G820" s="42">
        <v>0.0545043192102016</v>
      </c>
      <c r="H820" s="43">
        <v>0.515094339622642</v>
      </c>
      <c r="I820" s="43">
        <v>28.0748663101604</v>
      </c>
      <c r="J820" s="41">
        <v>31</v>
      </c>
      <c r="K820" s="38">
        <v>0</v>
      </c>
      <c r="L820" s="41">
        <v>13</v>
      </c>
      <c r="M820" s="41">
        <v>9</v>
      </c>
      <c r="N820" s="41">
        <v>0</v>
      </c>
      <c r="O820" s="41">
        <v>53</v>
      </c>
      <c r="P820" s="47">
        <v>2.57547169811321</v>
      </c>
      <c r="Q820" s="48">
        <v>0.2</v>
      </c>
      <c r="U820"/>
    </row>
    <row r="821" customHeight="1" spans="1:21">
      <c r="A821" s="73"/>
      <c r="B821" s="73"/>
      <c r="C821" s="40" t="s">
        <v>78</v>
      </c>
      <c r="D821" s="41">
        <v>201.1</v>
      </c>
      <c r="E821" s="41">
        <v>51852</v>
      </c>
      <c r="F821" s="41">
        <v>3133</v>
      </c>
      <c r="G821" s="42">
        <v>0.0604219702229422</v>
      </c>
      <c r="H821" s="43">
        <v>0.0641876795403766</v>
      </c>
      <c r="I821" s="43">
        <v>3.87834606186839</v>
      </c>
      <c r="J821" s="41">
        <v>95</v>
      </c>
      <c r="K821" s="38">
        <v>0</v>
      </c>
      <c r="L821" s="41">
        <v>84</v>
      </c>
      <c r="M821" s="41">
        <v>48</v>
      </c>
      <c r="N821" s="41">
        <v>4</v>
      </c>
      <c r="O821" s="41">
        <v>231</v>
      </c>
      <c r="P821" s="47">
        <v>0.870562770562771</v>
      </c>
      <c r="Q821" s="48">
        <v>0.0737312480051069</v>
      </c>
      <c r="U821"/>
    </row>
    <row r="822" customHeight="1" spans="1:21">
      <c r="A822" s="73"/>
      <c r="B822" s="73"/>
      <c r="C822" s="40" t="s">
        <v>130</v>
      </c>
      <c r="D822" s="41">
        <v>200.89</v>
      </c>
      <c r="E822" s="41">
        <v>21357</v>
      </c>
      <c r="F822" s="41">
        <v>1409</v>
      </c>
      <c r="G822" s="42">
        <v>0.065973685442712</v>
      </c>
      <c r="H822" s="43">
        <v>0.142576295244855</v>
      </c>
      <c r="I822" s="43">
        <v>9.40628365407126</v>
      </c>
      <c r="J822" s="41">
        <v>62</v>
      </c>
      <c r="K822" s="38">
        <v>0</v>
      </c>
      <c r="L822" s="41">
        <v>42</v>
      </c>
      <c r="M822" s="41">
        <v>16</v>
      </c>
      <c r="N822" s="41">
        <v>1</v>
      </c>
      <c r="O822" s="41">
        <v>121</v>
      </c>
      <c r="P822" s="47">
        <v>1.6602479338843</v>
      </c>
      <c r="Q822" s="48">
        <v>0.0858765081618169</v>
      </c>
      <c r="U822"/>
    </row>
    <row r="823" customHeight="1" spans="1:21">
      <c r="A823" s="73"/>
      <c r="B823" s="73"/>
      <c r="C823" s="40" t="s">
        <v>79</v>
      </c>
      <c r="D823" s="41">
        <v>22.38</v>
      </c>
      <c r="E823" s="41">
        <v>1209</v>
      </c>
      <c r="F823" s="41">
        <v>32</v>
      </c>
      <c r="G823" s="42">
        <v>0.0264681555004136</v>
      </c>
      <c r="H823" s="43">
        <v>0.699375</v>
      </c>
      <c r="I823" s="43">
        <v>18.5111662531017</v>
      </c>
      <c r="J823" s="41">
        <v>6</v>
      </c>
      <c r="K823" s="38">
        <v>0</v>
      </c>
      <c r="L823" s="41">
        <v>2</v>
      </c>
      <c r="M823" s="41">
        <v>0</v>
      </c>
      <c r="N823" s="41">
        <v>0</v>
      </c>
      <c r="O823" s="41">
        <v>8</v>
      </c>
      <c r="P823" s="47">
        <v>2.7975</v>
      </c>
      <c r="Q823" s="48">
        <v>0.25</v>
      </c>
      <c r="U823"/>
    </row>
    <row r="824" customHeight="1" spans="1:21">
      <c r="A824" s="73"/>
      <c r="B824" s="73"/>
      <c r="C824" s="40" t="s">
        <v>80</v>
      </c>
      <c r="D824" s="41">
        <v>200.96</v>
      </c>
      <c r="E824" s="41">
        <v>11266</v>
      </c>
      <c r="F824" s="41">
        <v>451</v>
      </c>
      <c r="G824" s="42">
        <v>0.0400319545535239</v>
      </c>
      <c r="H824" s="43">
        <v>0.445587583148559</v>
      </c>
      <c r="I824" s="43">
        <v>17.8377418782176</v>
      </c>
      <c r="J824" s="41">
        <v>43</v>
      </c>
      <c r="K824" s="38">
        <v>0</v>
      </c>
      <c r="L824" s="41">
        <v>20</v>
      </c>
      <c r="M824" s="41">
        <v>12</v>
      </c>
      <c r="N824" s="41">
        <v>0</v>
      </c>
      <c r="O824" s="41">
        <v>75</v>
      </c>
      <c r="P824" s="47">
        <v>2.67946666666667</v>
      </c>
      <c r="Q824" s="48">
        <v>0.16629711751663</v>
      </c>
      <c r="U824"/>
    </row>
    <row r="825" customHeight="1" spans="1:21">
      <c r="A825" s="73"/>
      <c r="B825" s="73"/>
      <c r="C825" s="40" t="s">
        <v>81</v>
      </c>
      <c r="D825" s="41">
        <v>146.22</v>
      </c>
      <c r="E825" s="41">
        <v>7616</v>
      </c>
      <c r="F825" s="41">
        <v>296</v>
      </c>
      <c r="G825" s="42">
        <v>0.0388655462184874</v>
      </c>
      <c r="H825" s="43">
        <v>0.493986486486486</v>
      </c>
      <c r="I825" s="43">
        <v>19.1990546218487</v>
      </c>
      <c r="J825" s="41">
        <v>31</v>
      </c>
      <c r="K825" s="38">
        <v>0</v>
      </c>
      <c r="L825" s="41">
        <v>21</v>
      </c>
      <c r="M825" s="41">
        <v>3</v>
      </c>
      <c r="N825" s="41">
        <v>0</v>
      </c>
      <c r="O825" s="41">
        <v>55</v>
      </c>
      <c r="P825" s="47">
        <v>2.65854545454545</v>
      </c>
      <c r="Q825" s="48">
        <v>0.185810810810811</v>
      </c>
      <c r="U825"/>
    </row>
    <row r="826" customHeight="1" spans="1:21">
      <c r="A826" s="73"/>
      <c r="B826" s="73"/>
      <c r="C826" s="40" t="s">
        <v>82</v>
      </c>
      <c r="D826" s="41">
        <v>252.16</v>
      </c>
      <c r="E826" s="41">
        <v>17073</v>
      </c>
      <c r="F826" s="41">
        <v>772</v>
      </c>
      <c r="G826" s="42">
        <v>0.0452175950330932</v>
      </c>
      <c r="H826" s="43">
        <v>0.326632124352332</v>
      </c>
      <c r="I826" s="43">
        <v>14.7695191237627</v>
      </c>
      <c r="J826" s="41">
        <v>60</v>
      </c>
      <c r="K826" s="38">
        <v>0</v>
      </c>
      <c r="L826" s="41">
        <v>26</v>
      </c>
      <c r="M826" s="41">
        <v>23</v>
      </c>
      <c r="N826" s="41">
        <v>0</v>
      </c>
      <c r="O826" s="41">
        <v>109</v>
      </c>
      <c r="P826" s="47">
        <v>2.31339449541284</v>
      </c>
      <c r="Q826" s="48">
        <v>0.14119170984456</v>
      </c>
      <c r="U826"/>
    </row>
    <row r="827" customHeight="1" spans="1:21">
      <c r="A827" s="73"/>
      <c r="B827" s="73"/>
      <c r="C827" s="40" t="s">
        <v>83</v>
      </c>
      <c r="D827" s="41">
        <v>340.39</v>
      </c>
      <c r="E827" s="41">
        <v>23365</v>
      </c>
      <c r="F827" s="41">
        <v>568</v>
      </c>
      <c r="G827" s="42">
        <v>0.024309865182966</v>
      </c>
      <c r="H827" s="43">
        <v>0.599278169014085</v>
      </c>
      <c r="I827" s="43">
        <v>14.5683714958271</v>
      </c>
      <c r="J827" s="41">
        <v>75</v>
      </c>
      <c r="K827" s="38">
        <v>1</v>
      </c>
      <c r="L827" s="41">
        <v>46</v>
      </c>
      <c r="M827" s="41">
        <v>1</v>
      </c>
      <c r="N827" s="41">
        <v>1</v>
      </c>
      <c r="O827" s="41">
        <v>124</v>
      </c>
      <c r="P827" s="47">
        <v>2.74508064516129</v>
      </c>
      <c r="Q827" s="48">
        <v>0.21830985915493</v>
      </c>
      <c r="U827"/>
    </row>
    <row r="828" customHeight="1" spans="1:21">
      <c r="A828" s="73"/>
      <c r="B828" s="73"/>
      <c r="C828" s="40" t="s">
        <v>119</v>
      </c>
      <c r="D828" s="41">
        <v>489.97</v>
      </c>
      <c r="E828" s="41">
        <v>34514</v>
      </c>
      <c r="F828" s="41">
        <v>2087</v>
      </c>
      <c r="G828" s="42">
        <v>0.0604682157964884</v>
      </c>
      <c r="H828" s="43">
        <v>0.234772400574988</v>
      </c>
      <c r="I828" s="43">
        <v>14.196268181028</v>
      </c>
      <c r="J828" s="41">
        <v>65</v>
      </c>
      <c r="K828" s="38">
        <v>2</v>
      </c>
      <c r="L828" s="41">
        <v>23</v>
      </c>
      <c r="M828" s="41">
        <v>76</v>
      </c>
      <c r="N828" s="41">
        <v>0</v>
      </c>
      <c r="O828" s="41">
        <v>166</v>
      </c>
      <c r="P828" s="47">
        <v>2.9516265060241</v>
      </c>
      <c r="Q828" s="48">
        <v>0.0795400095831337</v>
      </c>
      <c r="U828"/>
    </row>
    <row r="829" customHeight="1" spans="1:21">
      <c r="A829" s="73"/>
      <c r="B829" s="73"/>
      <c r="C829" s="40" t="s">
        <v>85</v>
      </c>
      <c r="D829" s="41">
        <v>18.41</v>
      </c>
      <c r="E829" s="41">
        <v>1287</v>
      </c>
      <c r="F829" s="41">
        <v>26</v>
      </c>
      <c r="G829" s="42">
        <v>0.0202020202020202</v>
      </c>
      <c r="H829" s="43">
        <v>0.708076923076923</v>
      </c>
      <c r="I829" s="43">
        <v>14.3045843045843</v>
      </c>
      <c r="J829" s="41">
        <v>4</v>
      </c>
      <c r="K829" s="38">
        <v>0</v>
      </c>
      <c r="L829" s="41">
        <v>3</v>
      </c>
      <c r="M829" s="41">
        <v>0</v>
      </c>
      <c r="N829" s="41">
        <v>0</v>
      </c>
      <c r="O829" s="41">
        <v>7</v>
      </c>
      <c r="P829" s="47">
        <v>2.63</v>
      </c>
      <c r="Q829" s="48">
        <v>0.269230769230769</v>
      </c>
      <c r="U829"/>
    </row>
    <row r="830" customHeight="1" spans="1:21">
      <c r="A830" s="73"/>
      <c r="B830" s="73"/>
      <c r="C830" s="40" t="s">
        <v>100</v>
      </c>
      <c r="D830" s="41">
        <v>250.28</v>
      </c>
      <c r="E830" s="41">
        <v>11468</v>
      </c>
      <c r="F830" s="41">
        <v>334</v>
      </c>
      <c r="G830" s="42">
        <v>0.0291245204046041</v>
      </c>
      <c r="H830" s="43">
        <v>0.749341317365269</v>
      </c>
      <c r="I830" s="43">
        <v>21.8242064876177</v>
      </c>
      <c r="J830" s="41">
        <v>24</v>
      </c>
      <c r="K830" s="38">
        <v>1</v>
      </c>
      <c r="L830" s="41">
        <v>26</v>
      </c>
      <c r="M830" s="41">
        <v>1</v>
      </c>
      <c r="N830" s="41">
        <v>1</v>
      </c>
      <c r="O830" s="41">
        <v>53</v>
      </c>
      <c r="P830" s="47">
        <v>4.7222641509434</v>
      </c>
      <c r="Q830" s="48">
        <v>0.158682634730539</v>
      </c>
      <c r="U830"/>
    </row>
    <row r="831" customHeight="1" spans="1:21">
      <c r="A831" s="73"/>
      <c r="B831" s="73"/>
      <c r="C831" s="40" t="s">
        <v>86</v>
      </c>
      <c r="D831" s="41">
        <v>799.53</v>
      </c>
      <c r="E831" s="41">
        <v>35303</v>
      </c>
      <c r="F831" s="41">
        <v>1588</v>
      </c>
      <c r="G831" s="42">
        <v>0.0449820128600969</v>
      </c>
      <c r="H831" s="43">
        <v>0.503482367758186</v>
      </c>
      <c r="I831" s="43">
        <v>22.6476503413308</v>
      </c>
      <c r="J831" s="41">
        <v>114</v>
      </c>
      <c r="K831" s="38">
        <v>2</v>
      </c>
      <c r="L831" s="41">
        <v>30</v>
      </c>
      <c r="M831" s="41">
        <v>32</v>
      </c>
      <c r="N831" s="41">
        <v>1</v>
      </c>
      <c r="O831" s="41">
        <v>179</v>
      </c>
      <c r="P831" s="47">
        <v>4.46664804469274</v>
      </c>
      <c r="Q831" s="48">
        <v>0.11272040302267</v>
      </c>
      <c r="U831"/>
    </row>
    <row r="832" customHeight="1" spans="1:21">
      <c r="A832" s="73"/>
      <c r="B832" s="73"/>
      <c r="C832" s="40" t="s">
        <v>87</v>
      </c>
      <c r="D832" s="41">
        <v>152.7</v>
      </c>
      <c r="E832" s="41">
        <v>11887</v>
      </c>
      <c r="F832" s="41">
        <v>786</v>
      </c>
      <c r="G832" s="42">
        <v>0.0661226550012619</v>
      </c>
      <c r="H832" s="43">
        <v>0.194274809160305</v>
      </c>
      <c r="I832" s="43">
        <v>12.8459661815429</v>
      </c>
      <c r="J832" s="41">
        <v>34</v>
      </c>
      <c r="K832" s="38">
        <v>1</v>
      </c>
      <c r="L832" s="41">
        <v>24</v>
      </c>
      <c r="M832" s="41">
        <v>15</v>
      </c>
      <c r="N832" s="41">
        <v>0</v>
      </c>
      <c r="O832" s="41">
        <v>74</v>
      </c>
      <c r="P832" s="47">
        <v>2.06351351351351</v>
      </c>
      <c r="Q832" s="48">
        <v>0.094147582697201</v>
      </c>
      <c r="U832"/>
    </row>
    <row r="833" customHeight="1" spans="1:21">
      <c r="A833" s="73"/>
      <c r="B833" s="73"/>
      <c r="C833" s="40" t="s">
        <v>109</v>
      </c>
      <c r="D833" s="41">
        <v>718.35</v>
      </c>
      <c r="E833" s="41">
        <v>40307</v>
      </c>
      <c r="F833" s="41">
        <v>1431</v>
      </c>
      <c r="G833" s="42">
        <v>0.0355025181730221</v>
      </c>
      <c r="H833" s="43">
        <v>0.501991614255765</v>
      </c>
      <c r="I833" s="43">
        <v>17.82196640782</v>
      </c>
      <c r="J833" s="41">
        <v>218</v>
      </c>
      <c r="K833" s="38">
        <v>3</v>
      </c>
      <c r="L833" s="41">
        <v>34</v>
      </c>
      <c r="M833" s="41">
        <v>54</v>
      </c>
      <c r="N833" s="41">
        <v>1</v>
      </c>
      <c r="O833" s="41">
        <v>310</v>
      </c>
      <c r="P833" s="47">
        <v>2.31725806451613</v>
      </c>
      <c r="Q833" s="48">
        <v>0.216631726065688</v>
      </c>
      <c r="U833"/>
    </row>
    <row r="834" customHeight="1" spans="1:21">
      <c r="A834" s="73"/>
      <c r="B834" s="73"/>
      <c r="C834" s="40" t="s">
        <v>89</v>
      </c>
      <c r="D834" s="41">
        <v>196.51</v>
      </c>
      <c r="E834" s="41">
        <v>20922</v>
      </c>
      <c r="F834" s="41">
        <v>842</v>
      </c>
      <c r="G834" s="42">
        <v>0.040244718478157</v>
      </c>
      <c r="H834" s="43">
        <v>0.233384798099762</v>
      </c>
      <c r="I834" s="43">
        <v>9.39250549660644</v>
      </c>
      <c r="J834" s="41">
        <v>43</v>
      </c>
      <c r="K834" s="38">
        <v>0</v>
      </c>
      <c r="L834" s="41">
        <v>54</v>
      </c>
      <c r="M834" s="41">
        <v>1</v>
      </c>
      <c r="N834" s="41">
        <v>0</v>
      </c>
      <c r="O834" s="41">
        <v>98</v>
      </c>
      <c r="P834" s="47">
        <v>2.00520408163265</v>
      </c>
      <c r="Q834" s="48">
        <v>0.116389548693587</v>
      </c>
      <c r="U834"/>
    </row>
    <row r="835" customHeight="1" spans="1:21">
      <c r="A835" s="73"/>
      <c r="B835" s="73"/>
      <c r="C835" s="40" t="s">
        <v>90</v>
      </c>
      <c r="D835" s="41">
        <v>200.61</v>
      </c>
      <c r="E835" s="41">
        <v>18814</v>
      </c>
      <c r="F835" s="41">
        <v>898</v>
      </c>
      <c r="G835" s="42">
        <v>0.0477304135218454</v>
      </c>
      <c r="H835" s="43">
        <v>0.223396436525612</v>
      </c>
      <c r="I835" s="43">
        <v>10.6628042946742</v>
      </c>
      <c r="J835" s="41">
        <v>88</v>
      </c>
      <c r="K835" s="38">
        <v>2</v>
      </c>
      <c r="L835" s="41">
        <v>108</v>
      </c>
      <c r="M835" s="41">
        <v>17</v>
      </c>
      <c r="N835" s="41">
        <v>13</v>
      </c>
      <c r="O835" s="41">
        <v>228</v>
      </c>
      <c r="P835" s="47">
        <v>0.879868421052632</v>
      </c>
      <c r="Q835" s="48">
        <v>0.253897550111359</v>
      </c>
      <c r="U835"/>
    </row>
    <row r="836" customHeight="1" spans="1:21">
      <c r="A836" s="73"/>
      <c r="B836" s="73"/>
      <c r="C836" s="40" t="s">
        <v>91</v>
      </c>
      <c r="D836" s="41">
        <v>200.96</v>
      </c>
      <c r="E836" s="41">
        <v>38149</v>
      </c>
      <c r="F836" s="41">
        <v>3167</v>
      </c>
      <c r="G836" s="42">
        <v>0.0830165928333639</v>
      </c>
      <c r="H836" s="43">
        <v>0.0634543732238712</v>
      </c>
      <c r="I836" s="43">
        <v>5.26776586542242</v>
      </c>
      <c r="J836" s="41">
        <v>15</v>
      </c>
      <c r="K836" s="38">
        <v>4</v>
      </c>
      <c r="L836" s="41">
        <v>4</v>
      </c>
      <c r="M836" s="41">
        <v>4</v>
      </c>
      <c r="N836" s="41">
        <v>1</v>
      </c>
      <c r="O836" s="41">
        <v>28</v>
      </c>
      <c r="P836" s="47">
        <v>7.17714285714286</v>
      </c>
      <c r="Q836" s="48">
        <v>0.00884117461319861</v>
      </c>
      <c r="U836"/>
    </row>
    <row r="837" customHeight="1" spans="1:21">
      <c r="A837" s="73"/>
      <c r="B837" s="73"/>
      <c r="C837" s="40" t="s">
        <v>92</v>
      </c>
      <c r="D837" s="41">
        <v>139.21</v>
      </c>
      <c r="E837" s="41">
        <v>8750</v>
      </c>
      <c r="F837" s="41">
        <v>286</v>
      </c>
      <c r="G837" s="42">
        <v>0.0326857142857143</v>
      </c>
      <c r="H837" s="43">
        <v>0.486748251748252</v>
      </c>
      <c r="I837" s="43">
        <v>15.9097142857143</v>
      </c>
      <c r="J837" s="41">
        <v>15</v>
      </c>
      <c r="K837" s="38">
        <v>0</v>
      </c>
      <c r="L837" s="41">
        <v>12</v>
      </c>
      <c r="M837" s="41">
        <v>11</v>
      </c>
      <c r="N837" s="41">
        <v>5</v>
      </c>
      <c r="O837" s="41">
        <v>43</v>
      </c>
      <c r="P837" s="47">
        <v>3.23744186046512</v>
      </c>
      <c r="Q837" s="48">
        <v>0.15034965034965</v>
      </c>
      <c r="U837"/>
    </row>
    <row r="838" customHeight="1" spans="1:21">
      <c r="A838" s="73"/>
      <c r="B838" s="40" t="s">
        <v>98</v>
      </c>
      <c r="C838" s="73"/>
      <c r="D838" s="41">
        <v>6380.49</v>
      </c>
      <c r="E838" s="41">
        <v>474324</v>
      </c>
      <c r="F838" s="41">
        <v>24257</v>
      </c>
      <c r="G838" s="42">
        <v>0.0511401489277372</v>
      </c>
      <c r="H838" s="43">
        <v>0.263037061466793</v>
      </c>
      <c r="I838" s="43">
        <v>13.4517544969262</v>
      </c>
      <c r="J838" s="41">
        <v>1312</v>
      </c>
      <c r="K838" s="38">
        <v>20</v>
      </c>
      <c r="L838" s="41">
        <v>678</v>
      </c>
      <c r="M838" s="41">
        <v>359</v>
      </c>
      <c r="N838" s="41">
        <v>37</v>
      </c>
      <c r="O838" s="41">
        <v>2406</v>
      </c>
      <c r="P838" s="47">
        <v>2.65190773067332</v>
      </c>
      <c r="Q838" s="48">
        <v>0.0991878632971926</v>
      </c>
      <c r="U838"/>
    </row>
    <row r="839" customHeight="1" spans="1:21">
      <c r="A839" s="40" t="s">
        <v>138</v>
      </c>
      <c r="B839" s="73"/>
      <c r="C839" s="73"/>
      <c r="D839" s="41">
        <v>12661.44</v>
      </c>
      <c r="E839" s="41">
        <v>699090</v>
      </c>
      <c r="F839" s="41">
        <v>33096</v>
      </c>
      <c r="G839" s="42">
        <v>0.0473415440072094</v>
      </c>
      <c r="H839" s="43">
        <v>0.382567077592458</v>
      </c>
      <c r="I839" s="43">
        <v>18.1113161395528</v>
      </c>
      <c r="J839" s="41">
        <v>2939</v>
      </c>
      <c r="K839" s="38">
        <v>29</v>
      </c>
      <c r="L839" s="41">
        <v>1440</v>
      </c>
      <c r="M839" s="41">
        <v>661</v>
      </c>
      <c r="N839" s="41">
        <v>70</v>
      </c>
      <c r="O839" s="41">
        <v>5139</v>
      </c>
      <c r="P839" s="47">
        <v>2.46379451255108</v>
      </c>
      <c r="Q839" s="48">
        <v>0.15527556200145</v>
      </c>
      <c r="U839"/>
    </row>
    <row r="840" customHeight="1" spans="1:21">
      <c r="A840" s="40" t="s">
        <v>40</v>
      </c>
      <c r="B840" s="40" t="s">
        <v>69</v>
      </c>
      <c r="C840" s="40" t="s">
        <v>73</v>
      </c>
      <c r="D840" s="41">
        <v>470.05</v>
      </c>
      <c r="E840" s="41">
        <v>9422</v>
      </c>
      <c r="F840" s="41">
        <v>496</v>
      </c>
      <c r="G840" s="42">
        <v>0.0526427510082785</v>
      </c>
      <c r="H840" s="43">
        <v>0.947681451612903</v>
      </c>
      <c r="I840" s="43">
        <v>49.888558692422</v>
      </c>
      <c r="J840" s="41">
        <v>79</v>
      </c>
      <c r="K840" s="38">
        <v>0</v>
      </c>
      <c r="L840" s="41">
        <v>27</v>
      </c>
      <c r="M840" s="41">
        <v>27</v>
      </c>
      <c r="N840" s="41">
        <v>1</v>
      </c>
      <c r="O840" s="41">
        <v>134</v>
      </c>
      <c r="P840" s="47">
        <v>3.50783582089552</v>
      </c>
      <c r="Q840" s="48">
        <v>0.270161290322581</v>
      </c>
      <c r="U840"/>
    </row>
    <row r="841" customHeight="1" spans="1:21">
      <c r="A841" s="73"/>
      <c r="B841" s="73"/>
      <c r="C841" s="40" t="s">
        <v>108</v>
      </c>
      <c r="D841" s="41">
        <v>489.03</v>
      </c>
      <c r="E841" s="41">
        <v>30731</v>
      </c>
      <c r="F841" s="41">
        <v>1467</v>
      </c>
      <c r="G841" s="42">
        <v>0.0477368129901403</v>
      </c>
      <c r="H841" s="43">
        <v>0.333353783231084</v>
      </c>
      <c r="I841" s="43">
        <v>15.913247209658</v>
      </c>
      <c r="J841" s="41">
        <v>196</v>
      </c>
      <c r="K841" s="38">
        <v>0</v>
      </c>
      <c r="L841" s="41">
        <v>101</v>
      </c>
      <c r="M841" s="41">
        <v>78</v>
      </c>
      <c r="N841" s="41">
        <v>5</v>
      </c>
      <c r="O841" s="41">
        <v>380</v>
      </c>
      <c r="P841" s="47">
        <v>1.28692105263158</v>
      </c>
      <c r="Q841" s="48">
        <v>0.259032038173142</v>
      </c>
      <c r="U841"/>
    </row>
    <row r="842" customHeight="1" spans="1:21">
      <c r="A842" s="73"/>
      <c r="B842" s="73"/>
      <c r="C842" s="40" t="s">
        <v>76</v>
      </c>
      <c r="D842" s="41">
        <v>357.57</v>
      </c>
      <c r="E842" s="41">
        <v>14963</v>
      </c>
      <c r="F842" s="41">
        <v>396</v>
      </c>
      <c r="G842" s="42">
        <v>0.0264652810265321</v>
      </c>
      <c r="H842" s="43">
        <v>0.902954545454546</v>
      </c>
      <c r="I842" s="43">
        <v>23.8969457996391</v>
      </c>
      <c r="J842" s="41">
        <v>50</v>
      </c>
      <c r="K842" s="38">
        <v>0</v>
      </c>
      <c r="L842" s="41">
        <v>72</v>
      </c>
      <c r="M842" s="41">
        <v>1</v>
      </c>
      <c r="N842" s="41">
        <v>3</v>
      </c>
      <c r="O842" s="41">
        <v>126</v>
      </c>
      <c r="P842" s="47">
        <v>2.83785714285714</v>
      </c>
      <c r="Q842" s="48">
        <v>0.318181818181818</v>
      </c>
      <c r="U842"/>
    </row>
    <row r="843" customHeight="1" spans="1:21">
      <c r="A843" s="73"/>
      <c r="B843" s="73"/>
      <c r="C843" s="40" t="s">
        <v>80</v>
      </c>
      <c r="D843" s="41">
        <v>201.89</v>
      </c>
      <c r="E843" s="41">
        <v>7129</v>
      </c>
      <c r="F843" s="41">
        <v>286</v>
      </c>
      <c r="G843" s="42">
        <v>0.0401178285874597</v>
      </c>
      <c r="H843" s="43">
        <v>0.705909090909091</v>
      </c>
      <c r="I843" s="43">
        <v>28.3195399074204</v>
      </c>
      <c r="J843" s="41">
        <v>41</v>
      </c>
      <c r="K843" s="38">
        <v>1</v>
      </c>
      <c r="L843" s="41">
        <v>38</v>
      </c>
      <c r="M843" s="41">
        <v>18</v>
      </c>
      <c r="N843" s="41">
        <v>0</v>
      </c>
      <c r="O843" s="41">
        <v>98</v>
      </c>
      <c r="P843" s="47">
        <v>2.06010204081633</v>
      </c>
      <c r="Q843" s="48">
        <v>0.342657342657343</v>
      </c>
      <c r="U843"/>
    </row>
    <row r="844" customHeight="1" spans="1:21">
      <c r="A844" s="73"/>
      <c r="B844" s="73"/>
      <c r="C844" s="40" t="s">
        <v>103</v>
      </c>
      <c r="D844" s="41">
        <v>979.65</v>
      </c>
      <c r="E844" s="41">
        <v>20031</v>
      </c>
      <c r="F844" s="41">
        <v>866</v>
      </c>
      <c r="G844" s="42">
        <v>0.0432329888672558</v>
      </c>
      <c r="H844" s="43">
        <v>1.13123556581986</v>
      </c>
      <c r="I844" s="43">
        <v>48.9066946233338</v>
      </c>
      <c r="J844" s="41">
        <v>148</v>
      </c>
      <c r="K844" s="38">
        <v>0</v>
      </c>
      <c r="L844" s="41">
        <v>87</v>
      </c>
      <c r="M844" s="41">
        <v>39</v>
      </c>
      <c r="N844" s="41">
        <v>4</v>
      </c>
      <c r="O844" s="41">
        <v>278</v>
      </c>
      <c r="P844" s="47">
        <v>3.52392086330935</v>
      </c>
      <c r="Q844" s="48">
        <v>0.321016166281755</v>
      </c>
      <c r="U844"/>
    </row>
    <row r="845" customHeight="1" spans="1:21">
      <c r="A845" s="73"/>
      <c r="B845" s="73"/>
      <c r="C845" s="40" t="s">
        <v>83</v>
      </c>
      <c r="D845" s="41">
        <v>1481.31</v>
      </c>
      <c r="E845" s="41">
        <v>72470</v>
      </c>
      <c r="F845" s="41">
        <v>2373</v>
      </c>
      <c r="G845" s="42">
        <v>0.0327445839657789</v>
      </c>
      <c r="H845" s="43">
        <v>0.624235145385588</v>
      </c>
      <c r="I845" s="43">
        <v>20.4403201324686</v>
      </c>
      <c r="J845" s="41">
        <v>450</v>
      </c>
      <c r="K845" s="38">
        <v>0</v>
      </c>
      <c r="L845" s="41">
        <v>298</v>
      </c>
      <c r="M845" s="41">
        <v>19</v>
      </c>
      <c r="N845" s="41">
        <v>8</v>
      </c>
      <c r="O845" s="41">
        <v>775</v>
      </c>
      <c r="P845" s="47">
        <v>1.91136774193548</v>
      </c>
      <c r="Q845" s="48">
        <v>0.326590813316477</v>
      </c>
      <c r="U845"/>
    </row>
    <row r="846" customHeight="1" spans="1:21">
      <c r="A846" s="73"/>
      <c r="B846" s="73"/>
      <c r="C846" s="40" t="s">
        <v>100</v>
      </c>
      <c r="D846" s="41">
        <v>266.91</v>
      </c>
      <c r="E846" s="41">
        <v>5999</v>
      </c>
      <c r="F846" s="41">
        <v>249</v>
      </c>
      <c r="G846" s="42">
        <v>0.0415069178196366</v>
      </c>
      <c r="H846" s="43">
        <v>1.07192771084337</v>
      </c>
      <c r="I846" s="43">
        <v>44.4924154025671</v>
      </c>
      <c r="J846" s="41">
        <v>43</v>
      </c>
      <c r="K846" s="38">
        <v>0</v>
      </c>
      <c r="L846" s="41">
        <v>37</v>
      </c>
      <c r="M846" s="41">
        <v>6</v>
      </c>
      <c r="N846" s="41">
        <v>2</v>
      </c>
      <c r="O846" s="41">
        <v>88</v>
      </c>
      <c r="P846" s="47">
        <v>3.03306818181818</v>
      </c>
      <c r="Q846" s="48">
        <v>0.353413654618474</v>
      </c>
      <c r="U846"/>
    </row>
    <row r="847" customHeight="1" spans="1:21">
      <c r="A847" s="73"/>
      <c r="B847" s="73"/>
      <c r="C847" s="40" t="s">
        <v>86</v>
      </c>
      <c r="D847" s="41">
        <v>496.61</v>
      </c>
      <c r="E847" s="41">
        <v>11943</v>
      </c>
      <c r="F847" s="41">
        <v>532</v>
      </c>
      <c r="G847" s="42">
        <v>0.0445449217114628</v>
      </c>
      <c r="H847" s="43">
        <v>0.933477443609023</v>
      </c>
      <c r="I847" s="43">
        <v>41.5816796449803</v>
      </c>
      <c r="J847" s="41">
        <v>100</v>
      </c>
      <c r="K847" s="38">
        <v>0</v>
      </c>
      <c r="L847" s="41">
        <v>39</v>
      </c>
      <c r="M847" s="41">
        <v>38</v>
      </c>
      <c r="N847" s="41">
        <v>2</v>
      </c>
      <c r="O847" s="41">
        <v>179</v>
      </c>
      <c r="P847" s="47">
        <v>2.77435754189944</v>
      </c>
      <c r="Q847" s="48">
        <v>0.336466165413534</v>
      </c>
      <c r="U847"/>
    </row>
    <row r="848" customHeight="1" spans="1:21">
      <c r="A848" s="73"/>
      <c r="B848" s="73"/>
      <c r="C848" s="40" t="s">
        <v>109</v>
      </c>
      <c r="D848" s="41">
        <v>1004.47</v>
      </c>
      <c r="E848" s="41">
        <v>29235</v>
      </c>
      <c r="F848" s="41">
        <v>1111</v>
      </c>
      <c r="G848" s="42">
        <v>0.0380023943902856</v>
      </c>
      <c r="H848" s="43">
        <v>0.904113411341134</v>
      </c>
      <c r="I848" s="43">
        <v>34.3584744313323</v>
      </c>
      <c r="J848" s="41">
        <v>323</v>
      </c>
      <c r="K848" s="38">
        <v>1</v>
      </c>
      <c r="L848" s="41">
        <v>89</v>
      </c>
      <c r="M848" s="41">
        <v>77</v>
      </c>
      <c r="N848" s="41">
        <v>4</v>
      </c>
      <c r="O848" s="41">
        <v>494</v>
      </c>
      <c r="P848" s="47">
        <v>2.03334008097166</v>
      </c>
      <c r="Q848" s="48">
        <v>0.444644464446445</v>
      </c>
      <c r="U848"/>
    </row>
    <row r="849" customHeight="1" spans="1:21">
      <c r="A849" s="73"/>
      <c r="B849" s="40" t="s">
        <v>71</v>
      </c>
      <c r="C849" s="73"/>
      <c r="D849" s="41">
        <v>5747.49</v>
      </c>
      <c r="E849" s="41">
        <v>201923</v>
      </c>
      <c r="F849" s="41">
        <v>7776</v>
      </c>
      <c r="G849" s="42">
        <v>0.0385097289560872</v>
      </c>
      <c r="H849" s="43">
        <v>0.739131944444444</v>
      </c>
      <c r="I849" s="43">
        <v>28.4637708433413</v>
      </c>
      <c r="J849" s="41">
        <v>1430</v>
      </c>
      <c r="K849" s="38">
        <v>2</v>
      </c>
      <c r="L849" s="41">
        <v>788</v>
      </c>
      <c r="M849" s="41">
        <v>303</v>
      </c>
      <c r="N849" s="41">
        <v>29</v>
      </c>
      <c r="O849" s="41">
        <v>2552</v>
      </c>
      <c r="P849" s="47">
        <v>2.2521512539185</v>
      </c>
      <c r="Q849" s="48">
        <v>0.328189300411523</v>
      </c>
      <c r="U849"/>
    </row>
    <row r="850" customHeight="1" spans="1:21">
      <c r="A850" s="73"/>
      <c r="B850" s="40" t="s">
        <v>101</v>
      </c>
      <c r="C850" s="40" t="s">
        <v>100</v>
      </c>
      <c r="D850" s="41">
        <v>602.69</v>
      </c>
      <c r="E850" s="41">
        <v>43967</v>
      </c>
      <c r="F850" s="41">
        <v>1478</v>
      </c>
      <c r="G850" s="42">
        <v>0.0336161211817954</v>
      </c>
      <c r="H850" s="43">
        <v>0.40777401894452</v>
      </c>
      <c r="I850" s="43">
        <v>13.7077808356267</v>
      </c>
      <c r="J850" s="41">
        <v>14</v>
      </c>
      <c r="K850" s="38">
        <v>0</v>
      </c>
      <c r="L850" s="41">
        <v>19</v>
      </c>
      <c r="M850" s="41">
        <v>0</v>
      </c>
      <c r="N850" s="41">
        <v>0</v>
      </c>
      <c r="O850" s="41">
        <v>33</v>
      </c>
      <c r="P850" s="47">
        <v>18.2633333333333</v>
      </c>
      <c r="Q850" s="48">
        <v>0.0223274695534506</v>
      </c>
      <c r="U850"/>
    </row>
    <row r="851" customHeight="1" spans="1:21">
      <c r="A851" s="73"/>
      <c r="B851" s="40" t="s">
        <v>102</v>
      </c>
      <c r="C851" s="73"/>
      <c r="D851" s="41">
        <v>602.69</v>
      </c>
      <c r="E851" s="41">
        <v>43967</v>
      </c>
      <c r="F851" s="41">
        <v>1478</v>
      </c>
      <c r="G851" s="42">
        <v>0.0336161211817954</v>
      </c>
      <c r="H851" s="43">
        <v>0.40777401894452</v>
      </c>
      <c r="I851" s="43">
        <v>13.7077808356267</v>
      </c>
      <c r="J851" s="41">
        <v>14</v>
      </c>
      <c r="K851" s="38">
        <v>0</v>
      </c>
      <c r="L851" s="41">
        <v>19</v>
      </c>
      <c r="M851" s="41">
        <v>0</v>
      </c>
      <c r="N851" s="41">
        <v>0</v>
      </c>
      <c r="O851" s="41">
        <v>33</v>
      </c>
      <c r="P851" s="47">
        <v>18.2633333333333</v>
      </c>
      <c r="Q851" s="48">
        <v>0.0223274695534506</v>
      </c>
      <c r="U851"/>
    </row>
    <row r="852" customHeight="1" spans="1:21">
      <c r="A852" s="73"/>
      <c r="B852" s="40" t="s">
        <v>72</v>
      </c>
      <c r="C852" s="40" t="s">
        <v>122</v>
      </c>
      <c r="D852" s="41">
        <v>202.34</v>
      </c>
      <c r="E852" s="41">
        <v>13663</v>
      </c>
      <c r="F852" s="41">
        <v>656</v>
      </c>
      <c r="G852" s="42">
        <v>0.048012881504794</v>
      </c>
      <c r="H852" s="43">
        <v>0.30844512195122</v>
      </c>
      <c r="I852" s="43">
        <v>14.8093390909756</v>
      </c>
      <c r="J852" s="41">
        <v>37</v>
      </c>
      <c r="K852" s="38">
        <v>0</v>
      </c>
      <c r="L852" s="41">
        <v>11</v>
      </c>
      <c r="M852" s="41">
        <v>9</v>
      </c>
      <c r="N852" s="41">
        <v>2</v>
      </c>
      <c r="O852" s="41">
        <v>59</v>
      </c>
      <c r="P852" s="47">
        <v>3.42949152542373</v>
      </c>
      <c r="Q852" s="48">
        <v>0.0899390243902439</v>
      </c>
      <c r="U852"/>
    </row>
    <row r="853" customHeight="1" spans="1:21">
      <c r="A853" s="73"/>
      <c r="B853" s="73"/>
      <c r="C853" s="40" t="s">
        <v>73</v>
      </c>
      <c r="D853" s="41">
        <v>625.91</v>
      </c>
      <c r="E853" s="41">
        <v>33333</v>
      </c>
      <c r="F853" s="41">
        <v>1549</v>
      </c>
      <c r="G853" s="42">
        <v>0.046470464704647</v>
      </c>
      <c r="H853" s="43">
        <v>0.404073595868302</v>
      </c>
      <c r="I853" s="43">
        <v>18.7774877748778</v>
      </c>
      <c r="J853" s="41">
        <v>107</v>
      </c>
      <c r="K853" s="38">
        <v>2</v>
      </c>
      <c r="L853" s="41">
        <v>18</v>
      </c>
      <c r="M853" s="41">
        <v>14</v>
      </c>
      <c r="N853" s="41">
        <v>6</v>
      </c>
      <c r="O853" s="41">
        <v>147</v>
      </c>
      <c r="P853" s="47">
        <v>4.25789115646259</v>
      </c>
      <c r="Q853" s="48">
        <v>0.0948999354422208</v>
      </c>
      <c r="U853"/>
    </row>
    <row r="854" customHeight="1" spans="1:21">
      <c r="A854" s="73"/>
      <c r="B854" s="73"/>
      <c r="C854" s="40" t="s">
        <v>74</v>
      </c>
      <c r="D854" s="41">
        <v>201.31</v>
      </c>
      <c r="E854" s="41">
        <v>11954</v>
      </c>
      <c r="F854" s="41">
        <v>743</v>
      </c>
      <c r="G854" s="42">
        <v>0.0621549272210139</v>
      </c>
      <c r="H854" s="43">
        <v>0.270942126514132</v>
      </c>
      <c r="I854" s="43">
        <v>16.8403881545926</v>
      </c>
      <c r="J854" s="41">
        <v>59</v>
      </c>
      <c r="K854" s="38">
        <v>0</v>
      </c>
      <c r="L854" s="41">
        <v>16</v>
      </c>
      <c r="M854" s="41">
        <v>4</v>
      </c>
      <c r="N854" s="41">
        <v>1</v>
      </c>
      <c r="O854" s="41">
        <v>80</v>
      </c>
      <c r="P854" s="47">
        <v>2.516375</v>
      </c>
      <c r="Q854" s="48">
        <v>0.107671601615074</v>
      </c>
      <c r="U854"/>
    </row>
    <row r="855" customHeight="1" spans="1:21">
      <c r="A855" s="73"/>
      <c r="B855" s="73"/>
      <c r="C855" s="40" t="s">
        <v>75</v>
      </c>
      <c r="D855" s="41">
        <v>202.11</v>
      </c>
      <c r="E855" s="41">
        <v>19805</v>
      </c>
      <c r="F855" s="41">
        <v>1029</v>
      </c>
      <c r="G855" s="42">
        <v>0.0519565766220651</v>
      </c>
      <c r="H855" s="43">
        <v>0.196413994169096</v>
      </c>
      <c r="I855" s="43">
        <v>10.2049987376925</v>
      </c>
      <c r="J855" s="41">
        <v>19</v>
      </c>
      <c r="K855" s="38">
        <v>2</v>
      </c>
      <c r="L855" s="41">
        <v>19</v>
      </c>
      <c r="M855" s="41">
        <v>7</v>
      </c>
      <c r="N855" s="41">
        <v>4</v>
      </c>
      <c r="O855" s="41">
        <v>51</v>
      </c>
      <c r="P855" s="47">
        <v>3.96294117647059</v>
      </c>
      <c r="Q855" s="48">
        <v>0.0495626822157434</v>
      </c>
      <c r="U855"/>
    </row>
    <row r="856" customHeight="1" spans="1:21">
      <c r="A856" s="73"/>
      <c r="B856" s="73"/>
      <c r="C856" s="40" t="s">
        <v>70</v>
      </c>
      <c r="D856" s="41">
        <v>203.48</v>
      </c>
      <c r="E856" s="41">
        <v>18872</v>
      </c>
      <c r="F856" s="41">
        <v>1186</v>
      </c>
      <c r="G856" s="42">
        <v>0.0628444256040695</v>
      </c>
      <c r="H856" s="43">
        <v>0.171568296795953</v>
      </c>
      <c r="I856" s="43">
        <v>10.7821110640102</v>
      </c>
      <c r="J856" s="41">
        <v>55</v>
      </c>
      <c r="K856" s="38">
        <v>1</v>
      </c>
      <c r="L856" s="41">
        <v>22</v>
      </c>
      <c r="M856" s="41">
        <v>13</v>
      </c>
      <c r="N856" s="41">
        <v>1</v>
      </c>
      <c r="O856" s="41">
        <v>92</v>
      </c>
      <c r="P856" s="47">
        <v>2.21173913043478</v>
      </c>
      <c r="Q856" s="48">
        <v>0.0775716694772344</v>
      </c>
      <c r="U856"/>
    </row>
    <row r="857" customHeight="1" spans="1:21">
      <c r="A857" s="73"/>
      <c r="B857" s="73"/>
      <c r="C857" s="40" t="s">
        <v>76</v>
      </c>
      <c r="D857" s="41">
        <v>300.41</v>
      </c>
      <c r="E857" s="41">
        <v>15820</v>
      </c>
      <c r="F857" s="41">
        <v>491</v>
      </c>
      <c r="G857" s="42">
        <v>0.0310366624525917</v>
      </c>
      <c r="H857" s="43">
        <v>0.611832993890021</v>
      </c>
      <c r="I857" s="43">
        <v>18.9892541087231</v>
      </c>
      <c r="J857" s="41">
        <v>38</v>
      </c>
      <c r="K857" s="38">
        <v>0</v>
      </c>
      <c r="L857" s="41">
        <v>26</v>
      </c>
      <c r="M857" s="41">
        <v>3</v>
      </c>
      <c r="N857" s="41">
        <v>1</v>
      </c>
      <c r="O857" s="41">
        <v>68</v>
      </c>
      <c r="P857" s="47">
        <v>4.41779411764706</v>
      </c>
      <c r="Q857" s="48">
        <v>0.138492871690428</v>
      </c>
      <c r="U857"/>
    </row>
    <row r="858" customHeight="1" spans="1:21">
      <c r="A858" s="73"/>
      <c r="B858" s="73"/>
      <c r="C858" s="40" t="s">
        <v>77</v>
      </c>
      <c r="D858" s="41">
        <v>157.11</v>
      </c>
      <c r="E858" s="41">
        <v>5476</v>
      </c>
      <c r="F858" s="41">
        <v>306</v>
      </c>
      <c r="G858" s="42">
        <v>0.0558802045288532</v>
      </c>
      <c r="H858" s="43">
        <v>0.51343137254902</v>
      </c>
      <c r="I858" s="43">
        <v>28.690650109569</v>
      </c>
      <c r="J858" s="41">
        <v>44</v>
      </c>
      <c r="K858" s="38">
        <v>0</v>
      </c>
      <c r="L858" s="41">
        <v>17</v>
      </c>
      <c r="M858" s="41">
        <v>9</v>
      </c>
      <c r="N858" s="41">
        <v>3</v>
      </c>
      <c r="O858" s="41">
        <v>73</v>
      </c>
      <c r="P858" s="47">
        <v>2.15219178082192</v>
      </c>
      <c r="Q858" s="48">
        <v>0.238562091503268</v>
      </c>
      <c r="U858"/>
    </row>
    <row r="859" customHeight="1" spans="1:21">
      <c r="A859" s="73"/>
      <c r="B859" s="73"/>
      <c r="C859" s="40" t="s">
        <v>78</v>
      </c>
      <c r="D859" s="41">
        <v>201.18</v>
      </c>
      <c r="E859" s="41">
        <v>47488</v>
      </c>
      <c r="F859" s="41">
        <v>3082</v>
      </c>
      <c r="G859" s="42">
        <v>0.0649006064690027</v>
      </c>
      <c r="H859" s="43">
        <v>0.0652757949383517</v>
      </c>
      <c r="I859" s="43">
        <v>4.23643867924528</v>
      </c>
      <c r="J859" s="41">
        <v>107</v>
      </c>
      <c r="K859" s="38">
        <v>2</v>
      </c>
      <c r="L859" s="41">
        <v>100</v>
      </c>
      <c r="M859" s="41">
        <v>52</v>
      </c>
      <c r="N859" s="41">
        <v>2</v>
      </c>
      <c r="O859" s="41">
        <v>263</v>
      </c>
      <c r="P859" s="47">
        <v>0.764942965779468</v>
      </c>
      <c r="Q859" s="48">
        <v>0.0853341985723556</v>
      </c>
      <c r="U859"/>
    </row>
    <row r="860" customHeight="1" spans="1:21">
      <c r="A860" s="73"/>
      <c r="B860" s="73"/>
      <c r="C860" s="40" t="s">
        <v>130</v>
      </c>
      <c r="D860" s="41">
        <v>202.2</v>
      </c>
      <c r="E860" s="41">
        <v>25447</v>
      </c>
      <c r="F860" s="41">
        <v>1556</v>
      </c>
      <c r="G860" s="42">
        <v>0.0611466970566275</v>
      </c>
      <c r="H860" s="43">
        <v>0.129948586118252</v>
      </c>
      <c r="I860" s="43">
        <v>7.94592682830982</v>
      </c>
      <c r="J860" s="41">
        <v>53</v>
      </c>
      <c r="K860" s="38">
        <v>0</v>
      </c>
      <c r="L860" s="41">
        <v>37</v>
      </c>
      <c r="M860" s="41">
        <v>19</v>
      </c>
      <c r="N860" s="41">
        <v>1</v>
      </c>
      <c r="O860" s="41">
        <v>110</v>
      </c>
      <c r="P860" s="47">
        <v>1.83818181818182</v>
      </c>
      <c r="Q860" s="48">
        <v>0.070694087403599</v>
      </c>
      <c r="U860"/>
    </row>
    <row r="861" customHeight="1" spans="1:21">
      <c r="A861" s="73"/>
      <c r="B861" s="73"/>
      <c r="C861" s="40" t="s">
        <v>79</v>
      </c>
      <c r="D861" s="41">
        <v>24.98</v>
      </c>
      <c r="E861" s="41">
        <v>1896</v>
      </c>
      <c r="F861" s="41">
        <v>45</v>
      </c>
      <c r="G861" s="42">
        <v>0.0237341772151899</v>
      </c>
      <c r="H861" s="43">
        <v>0.555111111111111</v>
      </c>
      <c r="I861" s="43">
        <v>13.1751054852321</v>
      </c>
      <c r="J861" s="41">
        <v>8</v>
      </c>
      <c r="K861" s="38">
        <v>0</v>
      </c>
      <c r="L861" s="41">
        <v>3</v>
      </c>
      <c r="M861" s="41">
        <v>0</v>
      </c>
      <c r="N861" s="41">
        <v>0</v>
      </c>
      <c r="O861" s="41">
        <v>11</v>
      </c>
      <c r="P861" s="47">
        <v>2.27090909090909</v>
      </c>
      <c r="Q861" s="48">
        <v>0.244444444444444</v>
      </c>
      <c r="U861"/>
    </row>
    <row r="862" customHeight="1" spans="1:21">
      <c r="A862" s="73"/>
      <c r="B862" s="73"/>
      <c r="C862" s="40" t="s">
        <v>80</v>
      </c>
      <c r="D862" s="41">
        <v>200.63</v>
      </c>
      <c r="E862" s="41">
        <v>12977</v>
      </c>
      <c r="F862" s="41">
        <v>504</v>
      </c>
      <c r="G862" s="42">
        <v>0.0388379440548663</v>
      </c>
      <c r="H862" s="43">
        <v>0.398075396825397</v>
      </c>
      <c r="I862" s="43">
        <v>15.4604299915235</v>
      </c>
      <c r="J862" s="41">
        <v>32</v>
      </c>
      <c r="K862" s="38">
        <v>1</v>
      </c>
      <c r="L862" s="41">
        <v>25</v>
      </c>
      <c r="M862" s="41">
        <v>14</v>
      </c>
      <c r="N862" s="41">
        <v>0</v>
      </c>
      <c r="O862" s="41">
        <v>72</v>
      </c>
      <c r="P862" s="47">
        <v>2.78652777777778</v>
      </c>
      <c r="Q862" s="48">
        <v>0.142857142857143</v>
      </c>
      <c r="U862"/>
    </row>
    <row r="863" customHeight="1" spans="1:21">
      <c r="A863" s="73"/>
      <c r="B863" s="73"/>
      <c r="C863" s="40" t="s">
        <v>82</v>
      </c>
      <c r="D863" s="41">
        <v>403.89</v>
      </c>
      <c r="E863" s="41">
        <v>29477</v>
      </c>
      <c r="F863" s="41">
        <v>1286</v>
      </c>
      <c r="G863" s="42">
        <v>0.0436272347932286</v>
      </c>
      <c r="H863" s="43">
        <v>0.314066874027994</v>
      </c>
      <c r="I863" s="43">
        <v>13.7018692539946</v>
      </c>
      <c r="J863" s="41">
        <v>83</v>
      </c>
      <c r="K863" s="38">
        <v>0</v>
      </c>
      <c r="L863" s="41">
        <v>72</v>
      </c>
      <c r="M863" s="41">
        <v>24</v>
      </c>
      <c r="N863" s="41">
        <v>1</v>
      </c>
      <c r="O863" s="41">
        <v>180</v>
      </c>
      <c r="P863" s="47">
        <v>2.24383333333333</v>
      </c>
      <c r="Q863" s="48">
        <v>0.139968895800933</v>
      </c>
      <c r="U863"/>
    </row>
    <row r="864" customHeight="1" spans="1:21">
      <c r="A864" s="73"/>
      <c r="B864" s="73"/>
      <c r="C864" s="40" t="s">
        <v>83</v>
      </c>
      <c r="D864" s="41">
        <v>401.88</v>
      </c>
      <c r="E864" s="41">
        <v>28456</v>
      </c>
      <c r="F864" s="41">
        <v>699</v>
      </c>
      <c r="G864" s="42">
        <v>0.0245642395276919</v>
      </c>
      <c r="H864" s="43">
        <v>0.574935622317597</v>
      </c>
      <c r="I864" s="43">
        <v>14.122856339612</v>
      </c>
      <c r="J864" s="41">
        <v>84</v>
      </c>
      <c r="K864" s="38">
        <v>1</v>
      </c>
      <c r="L864" s="41">
        <v>69</v>
      </c>
      <c r="M864" s="41">
        <v>3</v>
      </c>
      <c r="N864" s="41">
        <v>6</v>
      </c>
      <c r="O864" s="41">
        <v>163</v>
      </c>
      <c r="P864" s="47">
        <v>2.46552147239264</v>
      </c>
      <c r="Q864" s="48">
        <v>0.233190271816881</v>
      </c>
      <c r="U864"/>
    </row>
    <row r="865" customHeight="1" spans="1:21">
      <c r="A865" s="73"/>
      <c r="B865" s="73"/>
      <c r="C865" s="40" t="s">
        <v>119</v>
      </c>
      <c r="D865" s="41">
        <v>503.38</v>
      </c>
      <c r="E865" s="41">
        <v>37318</v>
      </c>
      <c r="F865" s="41">
        <v>2293</v>
      </c>
      <c r="G865" s="42">
        <v>0.0614448791467924</v>
      </c>
      <c r="H865" s="43">
        <v>0.21952900130833</v>
      </c>
      <c r="I865" s="43">
        <v>13.4889329546064</v>
      </c>
      <c r="J865" s="41">
        <v>68</v>
      </c>
      <c r="K865" s="38">
        <v>2</v>
      </c>
      <c r="L865" s="41">
        <v>26</v>
      </c>
      <c r="M865" s="41">
        <v>68</v>
      </c>
      <c r="N865" s="41">
        <v>0</v>
      </c>
      <c r="O865" s="41">
        <v>164</v>
      </c>
      <c r="P865" s="47">
        <v>3.06939024390244</v>
      </c>
      <c r="Q865" s="48">
        <v>0.0715220235499346</v>
      </c>
      <c r="U865"/>
    </row>
    <row r="866" customHeight="1" spans="1:21">
      <c r="A866" s="73"/>
      <c r="B866" s="73"/>
      <c r="C866" s="40" t="s">
        <v>85</v>
      </c>
      <c r="D866" s="41">
        <v>21.36</v>
      </c>
      <c r="E866" s="41">
        <v>1417</v>
      </c>
      <c r="F866" s="41">
        <v>30</v>
      </c>
      <c r="G866" s="42">
        <v>0.0211714890613973</v>
      </c>
      <c r="H866" s="43">
        <v>0.712</v>
      </c>
      <c r="I866" s="43">
        <v>15.0741002117149</v>
      </c>
      <c r="J866" s="41">
        <v>2</v>
      </c>
      <c r="K866" s="38">
        <v>0</v>
      </c>
      <c r="L866" s="41">
        <v>1</v>
      </c>
      <c r="M866" s="41">
        <v>0</v>
      </c>
      <c r="N866" s="41">
        <v>0</v>
      </c>
      <c r="O866" s="41">
        <v>3</v>
      </c>
      <c r="P866" s="47">
        <v>7.12</v>
      </c>
      <c r="Q866" s="48">
        <v>0.1</v>
      </c>
      <c r="U866"/>
    </row>
    <row r="867" customHeight="1" spans="1:21">
      <c r="A867" s="73"/>
      <c r="B867" s="73"/>
      <c r="C867" s="40" t="s">
        <v>100</v>
      </c>
      <c r="D867" s="41">
        <v>288.84</v>
      </c>
      <c r="E867" s="41">
        <v>9757</v>
      </c>
      <c r="F867" s="41">
        <v>419</v>
      </c>
      <c r="G867" s="42">
        <v>0.0429435277236856</v>
      </c>
      <c r="H867" s="43">
        <v>0.689355608591885</v>
      </c>
      <c r="I867" s="43">
        <v>29.6033616890438</v>
      </c>
      <c r="J867" s="41">
        <v>21</v>
      </c>
      <c r="K867" s="38">
        <v>2</v>
      </c>
      <c r="L867" s="41">
        <v>31</v>
      </c>
      <c r="M867" s="41">
        <v>3</v>
      </c>
      <c r="N867" s="41">
        <v>2</v>
      </c>
      <c r="O867" s="41">
        <v>59</v>
      </c>
      <c r="P867" s="47">
        <v>4.89559322033898</v>
      </c>
      <c r="Q867" s="48">
        <v>0.140811455847255</v>
      </c>
      <c r="U867"/>
    </row>
    <row r="868" customHeight="1" spans="1:21">
      <c r="A868" s="73"/>
      <c r="B868" s="73"/>
      <c r="C868" s="40" t="s">
        <v>86</v>
      </c>
      <c r="D868" s="41">
        <v>805.22</v>
      </c>
      <c r="E868" s="41">
        <v>37643</v>
      </c>
      <c r="F868" s="41">
        <v>1503</v>
      </c>
      <c r="G868" s="42">
        <v>0.039927742209707</v>
      </c>
      <c r="H868" s="43">
        <v>0.535741849634065</v>
      </c>
      <c r="I868" s="43">
        <v>21.3909624631406</v>
      </c>
      <c r="J868" s="41">
        <v>103</v>
      </c>
      <c r="K868" s="38">
        <v>2</v>
      </c>
      <c r="L868" s="41">
        <v>44</v>
      </c>
      <c r="M868" s="41">
        <v>34</v>
      </c>
      <c r="N868" s="41">
        <v>0</v>
      </c>
      <c r="O868" s="41">
        <v>183</v>
      </c>
      <c r="P868" s="47">
        <v>4.40010928961749</v>
      </c>
      <c r="Q868" s="48">
        <v>0.121756487025948</v>
      </c>
      <c r="U868"/>
    </row>
    <row r="869" customHeight="1" spans="1:21">
      <c r="A869" s="73"/>
      <c r="B869" s="73"/>
      <c r="C869" s="40" t="s">
        <v>87</v>
      </c>
      <c r="D869" s="41">
        <v>179.87</v>
      </c>
      <c r="E869" s="41">
        <v>14764</v>
      </c>
      <c r="F869" s="41">
        <v>907</v>
      </c>
      <c r="G869" s="42">
        <v>0.0614332159306421</v>
      </c>
      <c r="H869" s="43">
        <v>0.198313120176406</v>
      </c>
      <c r="I869" s="43">
        <v>12.1830127336765</v>
      </c>
      <c r="J869" s="41">
        <v>33</v>
      </c>
      <c r="K869" s="38">
        <v>2</v>
      </c>
      <c r="L869" s="41">
        <v>37</v>
      </c>
      <c r="M869" s="41">
        <v>18</v>
      </c>
      <c r="N869" s="41">
        <v>0</v>
      </c>
      <c r="O869" s="41">
        <v>90</v>
      </c>
      <c r="P869" s="47">
        <v>1.99855555555556</v>
      </c>
      <c r="Q869" s="48">
        <v>0.0992282249173098</v>
      </c>
      <c r="U869"/>
    </row>
    <row r="870" customHeight="1" spans="1:21">
      <c r="A870" s="73"/>
      <c r="B870" s="73"/>
      <c r="C870" s="40" t="s">
        <v>109</v>
      </c>
      <c r="D870" s="41">
        <v>374.35</v>
      </c>
      <c r="E870" s="41">
        <v>20821</v>
      </c>
      <c r="F870" s="41">
        <v>711</v>
      </c>
      <c r="G870" s="42">
        <v>0.0341482157437203</v>
      </c>
      <c r="H870" s="43">
        <v>0.526511954992968</v>
      </c>
      <c r="I870" s="43">
        <v>17.9794438307478</v>
      </c>
      <c r="J870" s="41">
        <v>91</v>
      </c>
      <c r="K870" s="38">
        <v>0</v>
      </c>
      <c r="L870" s="41">
        <v>17</v>
      </c>
      <c r="M870" s="41">
        <v>18</v>
      </c>
      <c r="N870" s="41">
        <v>0</v>
      </c>
      <c r="O870" s="41">
        <v>126</v>
      </c>
      <c r="P870" s="47">
        <v>2.97103174603175</v>
      </c>
      <c r="Q870" s="48">
        <v>0.177215189873418</v>
      </c>
      <c r="U870"/>
    </row>
    <row r="871" customHeight="1" spans="1:21">
      <c r="A871" s="73"/>
      <c r="B871" s="73"/>
      <c r="C871" s="40" t="s">
        <v>89</v>
      </c>
      <c r="D871" s="41">
        <v>202.64</v>
      </c>
      <c r="E871" s="41">
        <v>20343</v>
      </c>
      <c r="F871" s="41">
        <v>896</v>
      </c>
      <c r="G871" s="42">
        <v>0.044044634518016</v>
      </c>
      <c r="H871" s="43">
        <v>0.226160714285714</v>
      </c>
      <c r="I871" s="43">
        <v>9.96116600304773</v>
      </c>
      <c r="J871" s="41">
        <v>36</v>
      </c>
      <c r="K871" s="38">
        <v>0</v>
      </c>
      <c r="L871" s="41">
        <v>54</v>
      </c>
      <c r="M871" s="41">
        <v>2</v>
      </c>
      <c r="N871" s="41">
        <v>1</v>
      </c>
      <c r="O871" s="41">
        <v>93</v>
      </c>
      <c r="P871" s="47">
        <v>2.1789247311828</v>
      </c>
      <c r="Q871" s="48">
        <v>0.103794642857143</v>
      </c>
      <c r="U871"/>
    </row>
    <row r="872" customHeight="1" spans="1:21">
      <c r="A872" s="73"/>
      <c r="B872" s="73"/>
      <c r="C872" s="40" t="s">
        <v>90</v>
      </c>
      <c r="D872" s="41">
        <v>198.94</v>
      </c>
      <c r="E872" s="41">
        <v>19788</v>
      </c>
      <c r="F872" s="41">
        <v>974</v>
      </c>
      <c r="G872" s="42">
        <v>0.0492217505558925</v>
      </c>
      <c r="H872" s="43">
        <v>0.204250513347023</v>
      </c>
      <c r="I872" s="43">
        <v>10.0535678188801</v>
      </c>
      <c r="J872" s="41">
        <v>87</v>
      </c>
      <c r="K872" s="38">
        <v>0</v>
      </c>
      <c r="L872" s="41">
        <v>96</v>
      </c>
      <c r="M872" s="41">
        <v>18</v>
      </c>
      <c r="N872" s="41">
        <v>3</v>
      </c>
      <c r="O872" s="41">
        <v>204</v>
      </c>
      <c r="P872" s="47">
        <v>0.975196078431373</v>
      </c>
      <c r="Q872" s="48">
        <v>0.209445585215606</v>
      </c>
      <c r="U872"/>
    </row>
    <row r="873" customHeight="1" spans="1:21">
      <c r="A873" s="73"/>
      <c r="B873" s="73"/>
      <c r="C873" s="40" t="s">
        <v>91</v>
      </c>
      <c r="D873" s="41">
        <v>200.56</v>
      </c>
      <c r="E873" s="41">
        <v>32929</v>
      </c>
      <c r="F873" s="41">
        <v>2777</v>
      </c>
      <c r="G873" s="42">
        <v>0.0843329587901242</v>
      </c>
      <c r="H873" s="43">
        <v>0.0722218221101909</v>
      </c>
      <c r="I873" s="43">
        <v>6.09067994776641</v>
      </c>
      <c r="J873" s="41">
        <v>24</v>
      </c>
      <c r="K873" s="38">
        <v>4</v>
      </c>
      <c r="L873" s="41">
        <v>6</v>
      </c>
      <c r="M873" s="41">
        <v>3</v>
      </c>
      <c r="N873" s="41">
        <v>0</v>
      </c>
      <c r="O873" s="41">
        <v>37</v>
      </c>
      <c r="P873" s="47">
        <v>5.42054054054054</v>
      </c>
      <c r="Q873" s="48">
        <v>0.0133237306445805</v>
      </c>
      <c r="U873"/>
    </row>
    <row r="874" customHeight="1" spans="1:21">
      <c r="A874" s="73"/>
      <c r="B874" s="73"/>
      <c r="C874" s="40" t="s">
        <v>92</v>
      </c>
      <c r="D874" s="41">
        <v>187.46</v>
      </c>
      <c r="E874" s="41">
        <v>12305</v>
      </c>
      <c r="F874" s="41">
        <v>416</v>
      </c>
      <c r="G874" s="42">
        <v>0.0338073953677367</v>
      </c>
      <c r="H874" s="43">
        <v>0.450625</v>
      </c>
      <c r="I874" s="43">
        <v>15.2344575375863</v>
      </c>
      <c r="J874" s="41">
        <v>24</v>
      </c>
      <c r="K874" s="38">
        <v>0</v>
      </c>
      <c r="L874" s="41">
        <v>12</v>
      </c>
      <c r="M874" s="41">
        <v>11</v>
      </c>
      <c r="N874" s="41">
        <v>1</v>
      </c>
      <c r="O874" s="41">
        <v>48</v>
      </c>
      <c r="P874" s="47">
        <v>3.90541666666667</v>
      </c>
      <c r="Q874" s="48">
        <v>0.115384615384615</v>
      </c>
      <c r="U874"/>
    </row>
    <row r="875" customHeight="1" spans="1:21">
      <c r="A875" s="73"/>
      <c r="B875" s="40" t="s">
        <v>98</v>
      </c>
      <c r="C875" s="73"/>
      <c r="D875" s="41">
        <v>6290.05</v>
      </c>
      <c r="E875" s="41">
        <v>471749</v>
      </c>
      <c r="F875" s="41">
        <v>24058</v>
      </c>
      <c r="G875" s="42">
        <v>0.0509974583941884</v>
      </c>
      <c r="H875" s="43">
        <v>0.261453570537867</v>
      </c>
      <c r="I875" s="43">
        <v>13.3334675855169</v>
      </c>
      <c r="J875" s="41">
        <v>1215</v>
      </c>
      <c r="K875" s="38">
        <v>21</v>
      </c>
      <c r="L875" s="41">
        <v>759</v>
      </c>
      <c r="M875" s="41">
        <v>346</v>
      </c>
      <c r="N875" s="41">
        <v>35</v>
      </c>
      <c r="O875" s="41">
        <v>2376</v>
      </c>
      <c r="P875" s="47">
        <v>2.64732744107744</v>
      </c>
      <c r="Q875" s="48">
        <v>0.0987613267935822</v>
      </c>
      <c r="U875"/>
    </row>
    <row r="876" customHeight="1" spans="1:21">
      <c r="A876" s="40" t="s">
        <v>139</v>
      </c>
      <c r="B876" s="73"/>
      <c r="C876" s="73"/>
      <c r="D876" s="41">
        <v>12640.23</v>
      </c>
      <c r="E876" s="41">
        <v>717639</v>
      </c>
      <c r="F876" s="41">
        <v>33312</v>
      </c>
      <c r="G876" s="42">
        <v>0.0464188819169527</v>
      </c>
      <c r="H876" s="43">
        <v>0.379449747838617</v>
      </c>
      <c r="I876" s="43">
        <v>17.6136330383382</v>
      </c>
      <c r="J876" s="41">
        <v>2659</v>
      </c>
      <c r="K876" s="38">
        <v>23</v>
      </c>
      <c r="L876" s="41">
        <v>1566</v>
      </c>
      <c r="M876" s="41">
        <v>649</v>
      </c>
      <c r="N876" s="41">
        <v>64</v>
      </c>
      <c r="O876" s="41">
        <v>4961</v>
      </c>
      <c r="P876" s="47">
        <v>2.54791977423906</v>
      </c>
      <c r="Q876" s="48">
        <v>0.148925312199808</v>
      </c>
      <c r="U876"/>
    </row>
    <row r="877" customHeight="1" spans="1:21">
      <c r="A877" s="40" t="s">
        <v>39</v>
      </c>
      <c r="B877" s="40" t="s">
        <v>69</v>
      </c>
      <c r="C877" s="40" t="s">
        <v>73</v>
      </c>
      <c r="D877" s="41">
        <v>436.55</v>
      </c>
      <c r="E877" s="41">
        <v>7304</v>
      </c>
      <c r="F877" s="41">
        <v>426</v>
      </c>
      <c r="G877" s="42">
        <v>0.0583242059145674</v>
      </c>
      <c r="H877" s="43">
        <v>1.02476525821596</v>
      </c>
      <c r="I877" s="43">
        <v>59.7686199342826</v>
      </c>
      <c r="J877" s="41">
        <v>74</v>
      </c>
      <c r="K877" s="38">
        <v>0</v>
      </c>
      <c r="L877" s="41">
        <v>22</v>
      </c>
      <c r="M877" s="41">
        <v>27</v>
      </c>
      <c r="N877" s="41">
        <v>0</v>
      </c>
      <c r="O877" s="41">
        <v>123</v>
      </c>
      <c r="P877" s="47">
        <v>3.54918699186992</v>
      </c>
      <c r="Q877" s="48">
        <v>0.288732394366197</v>
      </c>
      <c r="U877"/>
    </row>
    <row r="878" customHeight="1" spans="1:21">
      <c r="A878" s="73"/>
      <c r="B878" s="73"/>
      <c r="C878" s="40" t="s">
        <v>108</v>
      </c>
      <c r="D878" s="41">
        <v>497.1</v>
      </c>
      <c r="E878" s="41">
        <v>26384</v>
      </c>
      <c r="F878" s="41">
        <v>1279</v>
      </c>
      <c r="G878" s="42">
        <v>0.0484763493026076</v>
      </c>
      <c r="H878" s="43">
        <v>0.388663017982799</v>
      </c>
      <c r="I878" s="43">
        <v>18.8409642207398</v>
      </c>
      <c r="J878" s="41">
        <v>185</v>
      </c>
      <c r="K878" s="38">
        <v>3</v>
      </c>
      <c r="L878" s="41">
        <v>93</v>
      </c>
      <c r="M878" s="41">
        <v>70</v>
      </c>
      <c r="N878" s="41">
        <v>5</v>
      </c>
      <c r="O878" s="41">
        <v>356</v>
      </c>
      <c r="P878" s="47">
        <v>1.39634831460674</v>
      </c>
      <c r="Q878" s="48">
        <v>0.278342455043002</v>
      </c>
      <c r="U878"/>
    </row>
    <row r="879" customHeight="1" spans="1:21">
      <c r="A879" s="73"/>
      <c r="B879" s="73"/>
      <c r="C879" s="40" t="s">
        <v>76</v>
      </c>
      <c r="D879" s="41">
        <v>210.75</v>
      </c>
      <c r="E879" s="41">
        <v>10643</v>
      </c>
      <c r="F879" s="41">
        <v>295</v>
      </c>
      <c r="G879" s="42">
        <v>0.0277177487550503</v>
      </c>
      <c r="H879" s="43">
        <v>0.714406779661017</v>
      </c>
      <c r="I879" s="43">
        <v>19.8017476275486</v>
      </c>
      <c r="J879" s="41">
        <v>25</v>
      </c>
      <c r="K879" s="38">
        <v>0</v>
      </c>
      <c r="L879" s="41">
        <v>29</v>
      </c>
      <c r="M879" s="41">
        <v>2</v>
      </c>
      <c r="N879" s="41">
        <v>2</v>
      </c>
      <c r="O879" s="41">
        <v>58</v>
      </c>
      <c r="P879" s="47">
        <v>3.63362068965517</v>
      </c>
      <c r="Q879" s="48">
        <v>0.196610169491525</v>
      </c>
      <c r="U879"/>
    </row>
    <row r="880" customHeight="1" spans="1:21">
      <c r="A880" s="73"/>
      <c r="B880" s="73"/>
      <c r="C880" s="40" t="s">
        <v>80</v>
      </c>
      <c r="D880" s="41">
        <v>196.17</v>
      </c>
      <c r="E880" s="41">
        <v>6043</v>
      </c>
      <c r="F880" s="41">
        <v>267</v>
      </c>
      <c r="G880" s="42">
        <v>0.0441833526394175</v>
      </c>
      <c r="H880" s="43">
        <v>0.734719101123596</v>
      </c>
      <c r="I880" s="43">
        <v>32.4623531358597</v>
      </c>
      <c r="J880" s="41">
        <v>30</v>
      </c>
      <c r="K880" s="38">
        <v>0</v>
      </c>
      <c r="L880" s="41">
        <v>40</v>
      </c>
      <c r="M880" s="41">
        <v>14</v>
      </c>
      <c r="N880" s="41">
        <v>1</v>
      </c>
      <c r="O880" s="41">
        <v>85</v>
      </c>
      <c r="P880" s="47">
        <v>2.30788235294118</v>
      </c>
      <c r="Q880" s="48">
        <v>0.318352059925094</v>
      </c>
      <c r="U880"/>
    </row>
    <row r="881" customHeight="1" spans="1:21">
      <c r="A881" s="73"/>
      <c r="B881" s="73"/>
      <c r="C881" s="40" t="s">
        <v>103</v>
      </c>
      <c r="D881" s="41">
        <v>960.08</v>
      </c>
      <c r="E881" s="41">
        <v>22806</v>
      </c>
      <c r="F881" s="41">
        <v>896</v>
      </c>
      <c r="G881" s="42">
        <v>0.0392879066912216</v>
      </c>
      <c r="H881" s="43">
        <v>1.07151785714286</v>
      </c>
      <c r="I881" s="43">
        <v>42.0976935894063</v>
      </c>
      <c r="J881" s="41">
        <v>155</v>
      </c>
      <c r="K881" s="38">
        <v>0</v>
      </c>
      <c r="L881" s="41">
        <v>64</v>
      </c>
      <c r="M881" s="41">
        <v>56</v>
      </c>
      <c r="N881" s="41">
        <v>1</v>
      </c>
      <c r="O881" s="41">
        <v>276</v>
      </c>
      <c r="P881" s="47">
        <v>3.47855072463768</v>
      </c>
      <c r="Q881" s="48">
        <v>0.308035714285714</v>
      </c>
      <c r="U881"/>
    </row>
    <row r="882" customHeight="1" spans="1:21">
      <c r="A882" s="73"/>
      <c r="B882" s="73"/>
      <c r="C882" s="40" t="s">
        <v>83</v>
      </c>
      <c r="D882" s="41">
        <v>1337.86</v>
      </c>
      <c r="E882" s="41">
        <v>71478</v>
      </c>
      <c r="F882" s="41">
        <v>2158</v>
      </c>
      <c r="G882" s="42">
        <v>0.0301911077534346</v>
      </c>
      <c r="H882" s="43">
        <v>0.619953660797034</v>
      </c>
      <c r="I882" s="43">
        <v>18.7170877752595</v>
      </c>
      <c r="J882" s="41">
        <v>475</v>
      </c>
      <c r="K882" s="38">
        <v>0</v>
      </c>
      <c r="L882" s="41">
        <v>294</v>
      </c>
      <c r="M882" s="41">
        <v>13</v>
      </c>
      <c r="N882" s="41">
        <v>9</v>
      </c>
      <c r="O882" s="41">
        <v>791</v>
      </c>
      <c r="P882" s="47">
        <v>1.69135271807838</v>
      </c>
      <c r="Q882" s="48">
        <v>0.366543095458758</v>
      </c>
      <c r="U882"/>
    </row>
    <row r="883" customHeight="1" spans="1:21">
      <c r="A883" s="73"/>
      <c r="B883" s="73"/>
      <c r="C883" s="40" t="s">
        <v>100</v>
      </c>
      <c r="D883" s="41">
        <v>288.6</v>
      </c>
      <c r="E883" s="41">
        <v>8310</v>
      </c>
      <c r="F883" s="41">
        <v>300</v>
      </c>
      <c r="G883" s="42">
        <v>0.036101083032491</v>
      </c>
      <c r="H883" s="43">
        <v>0.962</v>
      </c>
      <c r="I883" s="43">
        <v>34.7292418772563</v>
      </c>
      <c r="J883" s="41">
        <v>35</v>
      </c>
      <c r="K883" s="38">
        <v>0</v>
      </c>
      <c r="L883" s="41">
        <v>48</v>
      </c>
      <c r="M883" s="41">
        <v>4</v>
      </c>
      <c r="N883" s="41">
        <v>1</v>
      </c>
      <c r="O883" s="41">
        <v>88</v>
      </c>
      <c r="P883" s="47">
        <v>3.27954545454546</v>
      </c>
      <c r="Q883" s="48">
        <v>0.293333333333333</v>
      </c>
      <c r="U883"/>
    </row>
    <row r="884" customHeight="1" spans="1:21">
      <c r="A884" s="73"/>
      <c r="B884" s="73"/>
      <c r="C884" s="40" t="s">
        <v>86</v>
      </c>
      <c r="D884" s="41">
        <v>482.12</v>
      </c>
      <c r="E884" s="41">
        <v>10038</v>
      </c>
      <c r="F884" s="41">
        <v>420</v>
      </c>
      <c r="G884" s="42">
        <v>0.0418410041841004</v>
      </c>
      <c r="H884" s="43">
        <v>1.14790476190476</v>
      </c>
      <c r="I884" s="43">
        <v>48.0294879458059</v>
      </c>
      <c r="J884" s="41">
        <v>107</v>
      </c>
      <c r="K884" s="38">
        <v>0</v>
      </c>
      <c r="L884" s="41">
        <v>55</v>
      </c>
      <c r="M884" s="41">
        <v>39</v>
      </c>
      <c r="N884" s="41">
        <v>6</v>
      </c>
      <c r="O884" s="41">
        <v>207</v>
      </c>
      <c r="P884" s="47">
        <v>2.32908212560386</v>
      </c>
      <c r="Q884" s="48">
        <v>0.492857142857143</v>
      </c>
      <c r="U884"/>
    </row>
    <row r="885" customHeight="1" spans="1:21">
      <c r="A885" s="73"/>
      <c r="B885" s="73"/>
      <c r="C885" s="40" t="s">
        <v>109</v>
      </c>
      <c r="D885" s="41">
        <v>968.47</v>
      </c>
      <c r="E885" s="41">
        <v>28019</v>
      </c>
      <c r="F885" s="41">
        <v>929</v>
      </c>
      <c r="G885" s="42">
        <v>0.0331560726649773</v>
      </c>
      <c r="H885" s="43">
        <v>1.04248654467169</v>
      </c>
      <c r="I885" s="43">
        <v>34.5647596273957</v>
      </c>
      <c r="J885" s="41">
        <v>300</v>
      </c>
      <c r="K885" s="38">
        <v>2</v>
      </c>
      <c r="L885" s="41">
        <v>90</v>
      </c>
      <c r="M885" s="41">
        <v>85</v>
      </c>
      <c r="N885" s="41">
        <v>3</v>
      </c>
      <c r="O885" s="41">
        <v>480</v>
      </c>
      <c r="P885" s="47">
        <v>2.01764583333333</v>
      </c>
      <c r="Q885" s="48">
        <v>0.516684607104413</v>
      </c>
      <c r="U885"/>
    </row>
    <row r="886" customHeight="1" spans="1:21">
      <c r="A886" s="73"/>
      <c r="B886" s="40" t="s">
        <v>71</v>
      </c>
      <c r="C886" s="73"/>
      <c r="D886" s="41">
        <v>5377.7</v>
      </c>
      <c r="E886" s="41">
        <v>191025</v>
      </c>
      <c r="F886" s="41">
        <v>6970</v>
      </c>
      <c r="G886" s="42">
        <v>0.0364873707629891</v>
      </c>
      <c r="H886" s="43">
        <v>0.77154949784792</v>
      </c>
      <c r="I886" s="43">
        <v>28.1518125899751</v>
      </c>
      <c r="J886" s="41">
        <v>1386</v>
      </c>
      <c r="K886" s="38">
        <v>5</v>
      </c>
      <c r="L886" s="41">
        <v>735</v>
      </c>
      <c r="M886" s="41">
        <v>310</v>
      </c>
      <c r="N886" s="41">
        <v>28</v>
      </c>
      <c r="O886" s="41">
        <v>2464</v>
      </c>
      <c r="P886" s="47">
        <v>2.18250811688312</v>
      </c>
      <c r="Q886" s="48">
        <v>0.35351506456241</v>
      </c>
      <c r="U886"/>
    </row>
    <row r="887" customHeight="1" spans="1:21">
      <c r="A887" s="73"/>
      <c r="B887" s="40" t="s">
        <v>101</v>
      </c>
      <c r="C887" s="40" t="s">
        <v>100</v>
      </c>
      <c r="D887" s="41">
        <v>596.01</v>
      </c>
      <c r="E887" s="41">
        <v>41341</v>
      </c>
      <c r="F887" s="41">
        <v>1463</v>
      </c>
      <c r="G887" s="42">
        <v>0.0353885972763117</v>
      </c>
      <c r="H887" s="43">
        <v>0.407388926862611</v>
      </c>
      <c r="I887" s="43">
        <v>14.4169226675697</v>
      </c>
      <c r="J887" s="41">
        <v>20</v>
      </c>
      <c r="K887" s="38">
        <v>0</v>
      </c>
      <c r="L887" s="41">
        <v>13</v>
      </c>
      <c r="M887" s="41">
        <v>2</v>
      </c>
      <c r="N887" s="41">
        <v>2</v>
      </c>
      <c r="O887" s="41">
        <v>37</v>
      </c>
      <c r="P887" s="47">
        <v>16.1083783783784</v>
      </c>
      <c r="Q887" s="48">
        <v>0.0252904989747095</v>
      </c>
      <c r="U887"/>
    </row>
    <row r="888" customHeight="1" spans="1:21">
      <c r="A888" s="73"/>
      <c r="B888" s="40" t="s">
        <v>102</v>
      </c>
      <c r="C888" s="73"/>
      <c r="D888" s="41">
        <v>596.01</v>
      </c>
      <c r="E888" s="41">
        <v>41341</v>
      </c>
      <c r="F888" s="41">
        <v>1463</v>
      </c>
      <c r="G888" s="42">
        <v>0.0353885972763117</v>
      </c>
      <c r="H888" s="43">
        <v>0.407388926862611</v>
      </c>
      <c r="I888" s="43">
        <v>14.4169226675697</v>
      </c>
      <c r="J888" s="41">
        <v>20</v>
      </c>
      <c r="K888" s="38">
        <v>0</v>
      </c>
      <c r="L888" s="41">
        <v>13</v>
      </c>
      <c r="M888" s="41">
        <v>2</v>
      </c>
      <c r="N888" s="41">
        <v>2</v>
      </c>
      <c r="O888" s="41">
        <v>37</v>
      </c>
      <c r="P888" s="47">
        <v>16.1083783783784</v>
      </c>
      <c r="Q888" s="48">
        <v>0.0252904989747095</v>
      </c>
      <c r="U888"/>
    </row>
    <row r="889" customHeight="1" spans="1:21">
      <c r="A889" s="73"/>
      <c r="B889" s="40" t="s">
        <v>72</v>
      </c>
      <c r="C889" s="40" t="s">
        <v>122</v>
      </c>
      <c r="D889" s="41">
        <v>196.74</v>
      </c>
      <c r="E889" s="41">
        <v>18497</v>
      </c>
      <c r="F889" s="41">
        <v>852</v>
      </c>
      <c r="G889" s="42">
        <v>0.0460615234902957</v>
      </c>
      <c r="H889" s="43">
        <v>0.230915492957747</v>
      </c>
      <c r="I889" s="43">
        <v>10.6363194031465</v>
      </c>
      <c r="J889" s="41">
        <v>39</v>
      </c>
      <c r="K889" s="38">
        <v>0</v>
      </c>
      <c r="L889" s="41">
        <v>17</v>
      </c>
      <c r="M889" s="41">
        <v>3</v>
      </c>
      <c r="N889" s="41">
        <v>0</v>
      </c>
      <c r="O889" s="41">
        <v>59</v>
      </c>
      <c r="P889" s="47">
        <v>3.33457627118644</v>
      </c>
      <c r="Q889" s="48">
        <v>0.0692488262910798</v>
      </c>
      <c r="U889"/>
    </row>
    <row r="890" customHeight="1" spans="1:21">
      <c r="A890" s="73"/>
      <c r="B890" s="73"/>
      <c r="C890" s="40" t="s">
        <v>73</v>
      </c>
      <c r="D890" s="41">
        <v>731.77</v>
      </c>
      <c r="E890" s="41">
        <v>39890</v>
      </c>
      <c r="F890" s="41">
        <v>1832</v>
      </c>
      <c r="G890" s="42">
        <v>0.0459262973176235</v>
      </c>
      <c r="H890" s="43">
        <v>0.399437772925764</v>
      </c>
      <c r="I890" s="43">
        <v>18.344697919278</v>
      </c>
      <c r="J890" s="41">
        <v>136</v>
      </c>
      <c r="K890" s="38">
        <v>1</v>
      </c>
      <c r="L890" s="41">
        <v>19</v>
      </c>
      <c r="M890" s="41">
        <v>21</v>
      </c>
      <c r="N890" s="41">
        <v>3</v>
      </c>
      <c r="O890" s="41">
        <v>180</v>
      </c>
      <c r="P890" s="47">
        <v>4.06538888888889</v>
      </c>
      <c r="Q890" s="48">
        <v>0.0982532751091703</v>
      </c>
      <c r="U890"/>
    </row>
    <row r="891" customHeight="1" spans="1:21">
      <c r="A891" s="73"/>
      <c r="B891" s="73"/>
      <c r="C891" s="40" t="s">
        <v>74</v>
      </c>
      <c r="D891" s="41">
        <v>200.32</v>
      </c>
      <c r="E891" s="41">
        <v>14276</v>
      </c>
      <c r="F891" s="41">
        <v>883</v>
      </c>
      <c r="G891" s="42">
        <v>0.0618520594003923</v>
      </c>
      <c r="H891" s="43">
        <v>0.226862967157418</v>
      </c>
      <c r="I891" s="43">
        <v>14.0319417203699</v>
      </c>
      <c r="J891" s="41">
        <v>53</v>
      </c>
      <c r="K891" s="38">
        <v>0</v>
      </c>
      <c r="L891" s="41">
        <v>26</v>
      </c>
      <c r="M891" s="41">
        <v>3</v>
      </c>
      <c r="N891" s="41">
        <v>1</v>
      </c>
      <c r="O891" s="41">
        <v>83</v>
      </c>
      <c r="P891" s="47">
        <v>2.41349397590361</v>
      </c>
      <c r="Q891" s="48">
        <v>0.0939977349943375</v>
      </c>
      <c r="U891"/>
    </row>
    <row r="892" customHeight="1" spans="1:21">
      <c r="A892" s="73"/>
      <c r="B892" s="73"/>
      <c r="C892" s="40" t="s">
        <v>75</v>
      </c>
      <c r="D892" s="41">
        <v>201.08</v>
      </c>
      <c r="E892" s="41">
        <v>21433</v>
      </c>
      <c r="F892" s="41">
        <v>1141</v>
      </c>
      <c r="G892" s="42">
        <v>0.0532356646293099</v>
      </c>
      <c r="H892" s="43">
        <v>0.176231375985977</v>
      </c>
      <c r="I892" s="43">
        <v>9.38179442915131</v>
      </c>
      <c r="J892" s="41">
        <v>20</v>
      </c>
      <c r="K892" s="38">
        <v>2</v>
      </c>
      <c r="L892" s="41">
        <v>8</v>
      </c>
      <c r="M892" s="41">
        <v>10</v>
      </c>
      <c r="N892" s="41">
        <v>1</v>
      </c>
      <c r="O892" s="41">
        <v>41</v>
      </c>
      <c r="P892" s="47">
        <v>4.90439024390244</v>
      </c>
      <c r="Q892" s="48">
        <v>0.0359333917616126</v>
      </c>
      <c r="U892"/>
    </row>
    <row r="893" customHeight="1" spans="1:21">
      <c r="A893" s="73"/>
      <c r="B893" s="73"/>
      <c r="C893" s="40" t="s">
        <v>70</v>
      </c>
      <c r="D893" s="41">
        <v>204</v>
      </c>
      <c r="E893" s="41">
        <v>20583</v>
      </c>
      <c r="F893" s="41">
        <v>1301</v>
      </c>
      <c r="G893" s="42">
        <v>0.063207501336054</v>
      </c>
      <c r="H893" s="43">
        <v>0.156802459646426</v>
      </c>
      <c r="I893" s="43">
        <v>9.91109167759802</v>
      </c>
      <c r="J893" s="41">
        <v>46</v>
      </c>
      <c r="K893" s="38">
        <v>0</v>
      </c>
      <c r="L893" s="41">
        <v>29</v>
      </c>
      <c r="M893" s="41">
        <v>7</v>
      </c>
      <c r="N893" s="41">
        <v>1</v>
      </c>
      <c r="O893" s="41">
        <v>83</v>
      </c>
      <c r="P893" s="47">
        <v>2.4578313253012</v>
      </c>
      <c r="Q893" s="48">
        <v>0.0637970791698693</v>
      </c>
      <c r="U893"/>
    </row>
    <row r="894" customHeight="1" spans="1:21">
      <c r="A894" s="73"/>
      <c r="B894" s="73"/>
      <c r="C894" s="40" t="s">
        <v>76</v>
      </c>
      <c r="D894" s="41">
        <v>286.34</v>
      </c>
      <c r="E894" s="41">
        <v>15628</v>
      </c>
      <c r="F894" s="41">
        <v>422</v>
      </c>
      <c r="G894" s="42">
        <v>0.0270028154594318</v>
      </c>
      <c r="H894" s="43">
        <v>0.678530805687204</v>
      </c>
      <c r="I894" s="43">
        <v>18.3222421295111</v>
      </c>
      <c r="J894" s="41">
        <v>30</v>
      </c>
      <c r="K894" s="38">
        <v>0</v>
      </c>
      <c r="L894" s="41">
        <v>32</v>
      </c>
      <c r="M894" s="41">
        <v>2</v>
      </c>
      <c r="N894" s="41">
        <v>0</v>
      </c>
      <c r="O894" s="41">
        <v>64</v>
      </c>
      <c r="P894" s="47">
        <v>4.4740625</v>
      </c>
      <c r="Q894" s="48">
        <v>0.151658767772512</v>
      </c>
      <c r="U894"/>
    </row>
    <row r="895" customHeight="1" spans="1:21">
      <c r="A895" s="73"/>
      <c r="B895" s="73"/>
      <c r="C895" s="40" t="s">
        <v>77</v>
      </c>
      <c r="D895" s="41">
        <v>107.17</v>
      </c>
      <c r="E895" s="41">
        <v>3974</v>
      </c>
      <c r="F895" s="41">
        <v>215</v>
      </c>
      <c r="G895" s="42">
        <v>0.0541016607951686</v>
      </c>
      <c r="H895" s="43">
        <v>0.49846511627907</v>
      </c>
      <c r="I895" s="43">
        <v>26.9677906391545</v>
      </c>
      <c r="J895" s="41">
        <v>30</v>
      </c>
      <c r="K895" s="38">
        <v>0</v>
      </c>
      <c r="L895" s="41">
        <v>10</v>
      </c>
      <c r="M895" s="41">
        <v>8</v>
      </c>
      <c r="N895" s="41">
        <v>1</v>
      </c>
      <c r="O895" s="41">
        <v>49</v>
      </c>
      <c r="P895" s="47">
        <v>2.18714285714286</v>
      </c>
      <c r="Q895" s="48">
        <v>0.227906976744186</v>
      </c>
      <c r="U895"/>
    </row>
    <row r="896" customHeight="1" spans="1:21">
      <c r="A896" s="73"/>
      <c r="B896" s="73"/>
      <c r="C896" s="40" t="s">
        <v>78</v>
      </c>
      <c r="D896" s="41">
        <v>201.3</v>
      </c>
      <c r="E896" s="41">
        <v>41416</v>
      </c>
      <c r="F896" s="41">
        <v>2525</v>
      </c>
      <c r="G896" s="42">
        <v>0.060966776125169</v>
      </c>
      <c r="H896" s="43">
        <v>0.0797227722772277</v>
      </c>
      <c r="I896" s="43">
        <v>4.86044040950357</v>
      </c>
      <c r="J896" s="41">
        <v>65</v>
      </c>
      <c r="K896" s="38">
        <v>1</v>
      </c>
      <c r="L896" s="41">
        <v>59</v>
      </c>
      <c r="M896" s="41">
        <v>31</v>
      </c>
      <c r="N896" s="41">
        <v>1</v>
      </c>
      <c r="O896" s="41">
        <v>157</v>
      </c>
      <c r="P896" s="47">
        <v>1.28216560509554</v>
      </c>
      <c r="Q896" s="48">
        <v>0.0621782178217822</v>
      </c>
      <c r="U896"/>
    </row>
    <row r="897" customHeight="1" spans="1:21">
      <c r="A897" s="73"/>
      <c r="B897" s="73"/>
      <c r="C897" s="40" t="s">
        <v>130</v>
      </c>
      <c r="D897" s="41">
        <v>201.81</v>
      </c>
      <c r="E897" s="41">
        <v>21869</v>
      </c>
      <c r="F897" s="41">
        <v>1414</v>
      </c>
      <c r="G897" s="42">
        <v>0.0646577346929444</v>
      </c>
      <c r="H897" s="43">
        <v>0.142722772277228</v>
      </c>
      <c r="I897" s="43">
        <v>9.2281311445425</v>
      </c>
      <c r="J897" s="41">
        <v>66</v>
      </c>
      <c r="K897" s="38">
        <v>1</v>
      </c>
      <c r="L897" s="41">
        <v>42</v>
      </c>
      <c r="M897" s="41">
        <v>14</v>
      </c>
      <c r="N897" s="41">
        <v>0</v>
      </c>
      <c r="O897" s="41">
        <v>123</v>
      </c>
      <c r="P897" s="47">
        <v>1.64073170731707</v>
      </c>
      <c r="Q897" s="48">
        <v>0.086987270155587</v>
      </c>
      <c r="U897"/>
    </row>
    <row r="898" customHeight="1" spans="1:21">
      <c r="A898" s="73"/>
      <c r="B898" s="73"/>
      <c r="C898" s="40" t="s">
        <v>79</v>
      </c>
      <c r="D898" s="41">
        <v>29.43</v>
      </c>
      <c r="E898" s="41">
        <v>1519</v>
      </c>
      <c r="F898" s="41">
        <v>47</v>
      </c>
      <c r="G898" s="42">
        <v>0.0309414088215932</v>
      </c>
      <c r="H898" s="43">
        <v>0.626170212765957</v>
      </c>
      <c r="I898" s="43">
        <v>19.3745885450955</v>
      </c>
      <c r="J898" s="41">
        <v>7</v>
      </c>
      <c r="K898" s="38">
        <v>0</v>
      </c>
      <c r="L898" s="41">
        <v>3</v>
      </c>
      <c r="M898" s="41">
        <v>1</v>
      </c>
      <c r="N898" s="41">
        <v>0</v>
      </c>
      <c r="O898" s="41">
        <v>11</v>
      </c>
      <c r="P898" s="47">
        <v>2.67545454545455</v>
      </c>
      <c r="Q898" s="48">
        <v>0.234042553191489</v>
      </c>
      <c r="U898"/>
    </row>
    <row r="899" customHeight="1" spans="1:21">
      <c r="A899" s="73"/>
      <c r="B899" s="73"/>
      <c r="C899" s="40" t="s">
        <v>80</v>
      </c>
      <c r="D899" s="41">
        <v>192.63</v>
      </c>
      <c r="E899" s="41">
        <v>12286</v>
      </c>
      <c r="F899" s="41">
        <v>490</v>
      </c>
      <c r="G899" s="42">
        <v>0.0398827934234088</v>
      </c>
      <c r="H899" s="43">
        <v>0.393122448979592</v>
      </c>
      <c r="I899" s="43">
        <v>15.6788214227576</v>
      </c>
      <c r="J899" s="41">
        <v>28</v>
      </c>
      <c r="K899" s="38">
        <v>1</v>
      </c>
      <c r="L899" s="41">
        <v>30</v>
      </c>
      <c r="M899" s="41">
        <v>12</v>
      </c>
      <c r="N899" s="41">
        <v>2</v>
      </c>
      <c r="O899" s="41">
        <v>73</v>
      </c>
      <c r="P899" s="47">
        <v>2.63876712328767</v>
      </c>
      <c r="Q899" s="48">
        <v>0.148979591836735</v>
      </c>
      <c r="U899"/>
    </row>
    <row r="900" customHeight="1" spans="1:21">
      <c r="A900" s="73"/>
      <c r="B900" s="73"/>
      <c r="C900" s="40" t="s">
        <v>81</v>
      </c>
      <c r="D900" s="41">
        <v>109.08</v>
      </c>
      <c r="E900" s="41">
        <v>6706</v>
      </c>
      <c r="F900" s="41">
        <v>224</v>
      </c>
      <c r="G900" s="42">
        <v>0.0334029227557411</v>
      </c>
      <c r="H900" s="43">
        <v>0.486964285714286</v>
      </c>
      <c r="I900" s="43">
        <v>16.2660304205189</v>
      </c>
      <c r="J900" s="41">
        <v>22</v>
      </c>
      <c r="K900" s="38">
        <v>0</v>
      </c>
      <c r="L900" s="41">
        <v>26</v>
      </c>
      <c r="M900" s="41">
        <v>3</v>
      </c>
      <c r="N900" s="41">
        <v>1</v>
      </c>
      <c r="O900" s="41">
        <v>52</v>
      </c>
      <c r="P900" s="47">
        <v>2.09769230769231</v>
      </c>
      <c r="Q900" s="48">
        <v>0.232142857142857</v>
      </c>
      <c r="U900"/>
    </row>
    <row r="901" customHeight="1" spans="1:21">
      <c r="A901" s="73"/>
      <c r="B901" s="73"/>
      <c r="C901" s="40" t="s">
        <v>82</v>
      </c>
      <c r="D901" s="41">
        <v>331.69</v>
      </c>
      <c r="E901" s="41">
        <v>24074</v>
      </c>
      <c r="F901" s="41">
        <v>1093</v>
      </c>
      <c r="G901" s="42">
        <v>0.0454016781590097</v>
      </c>
      <c r="H901" s="43">
        <v>0.303467520585544</v>
      </c>
      <c r="I901" s="43">
        <v>13.7779347013375</v>
      </c>
      <c r="J901" s="41">
        <v>62</v>
      </c>
      <c r="K901" s="38">
        <v>1</v>
      </c>
      <c r="L901" s="41">
        <v>39</v>
      </c>
      <c r="M901" s="41">
        <v>30</v>
      </c>
      <c r="N901" s="41">
        <v>2</v>
      </c>
      <c r="O901" s="41">
        <v>134</v>
      </c>
      <c r="P901" s="47">
        <v>2.47529850746269</v>
      </c>
      <c r="Q901" s="48">
        <v>0.12259835315645</v>
      </c>
      <c r="U901"/>
    </row>
    <row r="902" customHeight="1" spans="1:21">
      <c r="A902" s="73"/>
      <c r="B902" s="73"/>
      <c r="C902" s="40" t="s">
        <v>83</v>
      </c>
      <c r="D902" s="41">
        <v>345.75</v>
      </c>
      <c r="E902" s="41">
        <v>23810</v>
      </c>
      <c r="F902" s="41">
        <v>578</v>
      </c>
      <c r="G902" s="42">
        <v>0.0242755144897102</v>
      </c>
      <c r="H902" s="43">
        <v>0.59818339100346</v>
      </c>
      <c r="I902" s="43">
        <v>14.5212095758085</v>
      </c>
      <c r="J902" s="41">
        <v>101</v>
      </c>
      <c r="K902" s="38">
        <v>0</v>
      </c>
      <c r="L902" s="41">
        <v>73</v>
      </c>
      <c r="M902" s="41">
        <v>5</v>
      </c>
      <c r="N902" s="41">
        <v>2</v>
      </c>
      <c r="O902" s="41">
        <v>181</v>
      </c>
      <c r="P902" s="47">
        <v>1.91022099447514</v>
      </c>
      <c r="Q902" s="48">
        <v>0.313148788927336</v>
      </c>
      <c r="U902"/>
    </row>
    <row r="903" customHeight="1" spans="1:21">
      <c r="A903" s="73"/>
      <c r="B903" s="73"/>
      <c r="C903" s="40" t="s">
        <v>119</v>
      </c>
      <c r="D903" s="41">
        <v>484.81</v>
      </c>
      <c r="E903" s="41">
        <v>45189</v>
      </c>
      <c r="F903" s="41">
        <v>2705</v>
      </c>
      <c r="G903" s="42">
        <v>0.059859700369559</v>
      </c>
      <c r="H903" s="43">
        <v>0.179227356746765</v>
      </c>
      <c r="I903" s="43">
        <v>10.7284958728894</v>
      </c>
      <c r="J903" s="41">
        <v>65</v>
      </c>
      <c r="K903" s="38">
        <v>1</v>
      </c>
      <c r="L903" s="41">
        <v>17</v>
      </c>
      <c r="M903" s="41">
        <v>71</v>
      </c>
      <c r="N903" s="41">
        <v>3</v>
      </c>
      <c r="O903" s="41">
        <v>157</v>
      </c>
      <c r="P903" s="47">
        <v>3.08796178343949</v>
      </c>
      <c r="Q903" s="48">
        <v>0.0580406654343808</v>
      </c>
      <c r="U903"/>
    </row>
    <row r="904" customHeight="1" spans="1:21">
      <c r="A904" s="73"/>
      <c r="B904" s="73"/>
      <c r="C904" s="40" t="s">
        <v>85</v>
      </c>
      <c r="D904" s="41">
        <v>18.51</v>
      </c>
      <c r="E904" s="41">
        <v>1438</v>
      </c>
      <c r="F904" s="41">
        <v>37</v>
      </c>
      <c r="G904" s="42">
        <v>0.0257301808066759</v>
      </c>
      <c r="H904" s="43">
        <v>0.50027027027027</v>
      </c>
      <c r="I904" s="43">
        <v>12.8720445062587</v>
      </c>
      <c r="J904" s="41">
        <v>0</v>
      </c>
      <c r="K904" s="38">
        <v>0</v>
      </c>
      <c r="L904" s="41">
        <v>2</v>
      </c>
      <c r="M904" s="41">
        <v>0</v>
      </c>
      <c r="N904" s="41">
        <v>0</v>
      </c>
      <c r="O904" s="41">
        <v>2</v>
      </c>
      <c r="P904" s="47">
        <v>9.255</v>
      </c>
      <c r="Q904" s="48">
        <v>0.0540540540540541</v>
      </c>
      <c r="U904"/>
    </row>
    <row r="905" customHeight="1" spans="1:21">
      <c r="A905" s="73"/>
      <c r="B905" s="73"/>
      <c r="C905" s="40" t="s">
        <v>100</v>
      </c>
      <c r="D905" s="41">
        <v>278.29</v>
      </c>
      <c r="E905" s="41">
        <v>10831</v>
      </c>
      <c r="F905" s="41">
        <v>403</v>
      </c>
      <c r="G905" s="42">
        <v>0.0372080140337919</v>
      </c>
      <c r="H905" s="43">
        <v>0.690545905707196</v>
      </c>
      <c r="I905" s="43">
        <v>25.6938417505309</v>
      </c>
      <c r="J905" s="41">
        <v>30</v>
      </c>
      <c r="K905" s="38">
        <v>0</v>
      </c>
      <c r="L905" s="41">
        <v>28</v>
      </c>
      <c r="M905" s="41">
        <v>2</v>
      </c>
      <c r="N905" s="41">
        <v>0</v>
      </c>
      <c r="O905" s="41">
        <v>60</v>
      </c>
      <c r="P905" s="47">
        <v>4.63816666666667</v>
      </c>
      <c r="Q905" s="48">
        <v>0.148883374689826</v>
      </c>
      <c r="U905"/>
    </row>
    <row r="906" customHeight="1" spans="1:21">
      <c r="A906" s="73"/>
      <c r="B906" s="73"/>
      <c r="C906" s="40" t="s">
        <v>86</v>
      </c>
      <c r="D906" s="41">
        <v>759.82</v>
      </c>
      <c r="E906" s="41">
        <v>39977</v>
      </c>
      <c r="F906" s="41">
        <v>1589</v>
      </c>
      <c r="G906" s="42">
        <v>0.0397478550166346</v>
      </c>
      <c r="H906" s="43">
        <v>0.478174952800504</v>
      </c>
      <c r="I906" s="43">
        <v>19.0064286965005</v>
      </c>
      <c r="J906" s="41">
        <v>88</v>
      </c>
      <c r="K906" s="38">
        <v>1</v>
      </c>
      <c r="L906" s="41">
        <v>37</v>
      </c>
      <c r="M906" s="41">
        <v>40</v>
      </c>
      <c r="N906" s="41">
        <v>3</v>
      </c>
      <c r="O906" s="41">
        <v>169</v>
      </c>
      <c r="P906" s="47">
        <v>4.49597633136095</v>
      </c>
      <c r="Q906" s="48">
        <v>0.106356198867212</v>
      </c>
      <c r="U906"/>
    </row>
    <row r="907" customHeight="1" spans="1:21">
      <c r="A907" s="73"/>
      <c r="B907" s="73"/>
      <c r="C907" s="40" t="s">
        <v>87</v>
      </c>
      <c r="D907" s="41">
        <v>193.33</v>
      </c>
      <c r="E907" s="41">
        <v>19932</v>
      </c>
      <c r="F907" s="41">
        <v>1272</v>
      </c>
      <c r="G907" s="42">
        <v>0.0638169777242625</v>
      </c>
      <c r="H907" s="43">
        <v>0.151988993710692</v>
      </c>
      <c r="I907" s="43">
        <v>9.69947822596829</v>
      </c>
      <c r="J907" s="41">
        <v>35</v>
      </c>
      <c r="K907" s="38">
        <v>1</v>
      </c>
      <c r="L907" s="41">
        <v>19</v>
      </c>
      <c r="M907" s="41">
        <v>14</v>
      </c>
      <c r="N907" s="41">
        <v>1</v>
      </c>
      <c r="O907" s="41">
        <v>70</v>
      </c>
      <c r="P907" s="47">
        <v>2.76185714285714</v>
      </c>
      <c r="Q907" s="48">
        <v>0.0550314465408805</v>
      </c>
      <c r="U907"/>
    </row>
    <row r="908" customHeight="1" spans="1:21">
      <c r="A908" s="73"/>
      <c r="B908" s="73"/>
      <c r="C908" s="40" t="s">
        <v>109</v>
      </c>
      <c r="D908" s="41">
        <v>419.05</v>
      </c>
      <c r="E908" s="41">
        <v>26987</v>
      </c>
      <c r="F908" s="41">
        <v>813</v>
      </c>
      <c r="G908" s="42">
        <v>0.0301256160373513</v>
      </c>
      <c r="H908" s="43">
        <v>0.515436654366544</v>
      </c>
      <c r="I908" s="43">
        <v>15.5278467410235</v>
      </c>
      <c r="J908" s="41">
        <v>97</v>
      </c>
      <c r="K908" s="38">
        <v>1</v>
      </c>
      <c r="L908" s="41">
        <v>20</v>
      </c>
      <c r="M908" s="41">
        <v>19</v>
      </c>
      <c r="N908" s="41">
        <v>2</v>
      </c>
      <c r="O908" s="41">
        <v>139</v>
      </c>
      <c r="P908" s="47">
        <v>3.01474820143885</v>
      </c>
      <c r="Q908" s="48">
        <v>0.170971709717097</v>
      </c>
      <c r="U908"/>
    </row>
    <row r="909" customHeight="1" spans="1:21">
      <c r="A909" s="73"/>
      <c r="B909" s="73"/>
      <c r="C909" s="40" t="s">
        <v>89</v>
      </c>
      <c r="D909" s="41">
        <v>188.93</v>
      </c>
      <c r="E909" s="41">
        <v>9230</v>
      </c>
      <c r="F909" s="41">
        <v>473</v>
      </c>
      <c r="G909" s="42">
        <v>0.0512459371614301</v>
      </c>
      <c r="H909" s="43">
        <v>0.399429175475687</v>
      </c>
      <c r="I909" s="43">
        <v>20.4691224268689</v>
      </c>
      <c r="J909" s="41">
        <v>42</v>
      </c>
      <c r="K909" s="38">
        <v>1</v>
      </c>
      <c r="L909" s="41">
        <v>39</v>
      </c>
      <c r="M909" s="41">
        <v>2</v>
      </c>
      <c r="N909" s="41">
        <v>1</v>
      </c>
      <c r="O909" s="41">
        <v>85</v>
      </c>
      <c r="P909" s="47">
        <v>2.22270588235294</v>
      </c>
      <c r="Q909" s="48">
        <v>0.179704016913319</v>
      </c>
      <c r="U909"/>
    </row>
    <row r="910" customHeight="1" spans="1:21">
      <c r="A910" s="73"/>
      <c r="B910" s="73"/>
      <c r="C910" s="40" t="s">
        <v>90</v>
      </c>
      <c r="D910" s="41">
        <v>194.98</v>
      </c>
      <c r="E910" s="41">
        <v>19175</v>
      </c>
      <c r="F910" s="41">
        <v>1004</v>
      </c>
      <c r="G910" s="42">
        <v>0.0523598435462842</v>
      </c>
      <c r="H910" s="43">
        <v>0.194203187250996</v>
      </c>
      <c r="I910" s="43">
        <v>10.1684485006519</v>
      </c>
      <c r="J910" s="41">
        <v>97</v>
      </c>
      <c r="K910" s="38">
        <v>0</v>
      </c>
      <c r="L910" s="41">
        <v>107</v>
      </c>
      <c r="M910" s="41">
        <v>18</v>
      </c>
      <c r="N910" s="41">
        <v>6</v>
      </c>
      <c r="O910" s="41">
        <v>228</v>
      </c>
      <c r="P910" s="47">
        <v>0.855175438596491</v>
      </c>
      <c r="Q910" s="48">
        <v>0.227091633466135</v>
      </c>
      <c r="U910"/>
    </row>
    <row r="911" customHeight="1" spans="1:21">
      <c r="A911" s="73"/>
      <c r="B911" s="73"/>
      <c r="C911" s="40" t="s">
        <v>91</v>
      </c>
      <c r="D911" s="41">
        <v>200.77</v>
      </c>
      <c r="E911" s="41">
        <v>27957</v>
      </c>
      <c r="F911" s="41">
        <v>2342</v>
      </c>
      <c r="G911" s="42">
        <v>0.0837715062417284</v>
      </c>
      <c r="H911" s="43">
        <v>0.0857258753202391</v>
      </c>
      <c r="I911" s="43">
        <v>7.18138569946704</v>
      </c>
      <c r="J911" s="41">
        <v>15</v>
      </c>
      <c r="K911" s="38">
        <v>1</v>
      </c>
      <c r="L911" s="41">
        <v>3</v>
      </c>
      <c r="M911" s="41">
        <v>1</v>
      </c>
      <c r="N911" s="41">
        <v>2</v>
      </c>
      <c r="O911" s="41">
        <v>22</v>
      </c>
      <c r="P911" s="47">
        <v>9.12590909090909</v>
      </c>
      <c r="Q911" s="48">
        <v>0.00939368061485909</v>
      </c>
      <c r="U911"/>
    </row>
    <row r="912" customHeight="1" spans="1:21">
      <c r="A912" s="73"/>
      <c r="B912" s="73"/>
      <c r="C912" s="40" t="s">
        <v>92</v>
      </c>
      <c r="D912" s="41">
        <v>99.42</v>
      </c>
      <c r="E912" s="41">
        <v>5775</v>
      </c>
      <c r="F912" s="41">
        <v>203</v>
      </c>
      <c r="G912" s="42">
        <v>0.0351515151515152</v>
      </c>
      <c r="H912" s="43">
        <v>0.489753694581281</v>
      </c>
      <c r="I912" s="43">
        <v>17.2155844155844</v>
      </c>
      <c r="J912" s="41">
        <v>18</v>
      </c>
      <c r="K912" s="38">
        <v>0</v>
      </c>
      <c r="L912" s="41">
        <v>9</v>
      </c>
      <c r="M912" s="41">
        <v>5</v>
      </c>
      <c r="N912" s="41">
        <v>1</v>
      </c>
      <c r="O912" s="41">
        <v>33</v>
      </c>
      <c r="P912" s="47">
        <v>3.01272727272727</v>
      </c>
      <c r="Q912" s="48">
        <v>0.16256157635468</v>
      </c>
      <c r="U912"/>
    </row>
    <row r="913" customHeight="1" spans="1:21">
      <c r="A913" s="73"/>
      <c r="B913" s="40" t="s">
        <v>98</v>
      </c>
      <c r="C913" s="73"/>
      <c r="D913" s="41">
        <v>6177.02</v>
      </c>
      <c r="E913" s="41">
        <v>472452</v>
      </c>
      <c r="F913" s="41">
        <v>23858</v>
      </c>
      <c r="G913" s="42">
        <v>0.0504982516742442</v>
      </c>
      <c r="H913" s="43">
        <v>0.258907703914829</v>
      </c>
      <c r="I913" s="43">
        <v>13.0743863926917</v>
      </c>
      <c r="J913" s="41">
        <v>1192</v>
      </c>
      <c r="K913" s="38">
        <v>13</v>
      </c>
      <c r="L913" s="41">
        <v>694</v>
      </c>
      <c r="M913" s="41">
        <v>322</v>
      </c>
      <c r="N913" s="41">
        <v>34</v>
      </c>
      <c r="O913" s="41">
        <v>2255</v>
      </c>
      <c r="P913" s="47">
        <v>2.73925498891353</v>
      </c>
      <c r="Q913" s="48">
        <v>0.0945175622432727</v>
      </c>
      <c r="U913"/>
    </row>
    <row r="914" customHeight="1" spans="1:21">
      <c r="A914" s="40" t="s">
        <v>140</v>
      </c>
      <c r="B914" s="73"/>
      <c r="C914" s="73"/>
      <c r="D914" s="41">
        <v>12150.73</v>
      </c>
      <c r="E914" s="41">
        <v>704818</v>
      </c>
      <c r="F914" s="41">
        <v>32291</v>
      </c>
      <c r="G914" s="42">
        <v>0.0458146642111864</v>
      </c>
      <c r="H914" s="43">
        <v>0.376288439503267</v>
      </c>
      <c r="I914" s="43">
        <v>17.2395285023935</v>
      </c>
      <c r="J914" s="41">
        <v>2598</v>
      </c>
      <c r="K914" s="38">
        <v>18</v>
      </c>
      <c r="L914" s="41">
        <v>1442</v>
      </c>
      <c r="M914" s="41">
        <v>634</v>
      </c>
      <c r="N914" s="41">
        <v>64</v>
      </c>
      <c r="O914" s="41">
        <v>4756</v>
      </c>
      <c r="P914" s="47">
        <v>2.5548212783852</v>
      </c>
      <c r="Q914" s="48">
        <v>0.14728562138057</v>
      </c>
      <c r="U914"/>
    </row>
    <row r="915" customHeight="1" spans="1:21">
      <c r="A915" s="40" t="s">
        <v>38</v>
      </c>
      <c r="B915" s="40" t="s">
        <v>69</v>
      </c>
      <c r="C915" s="40" t="s">
        <v>73</v>
      </c>
      <c r="D915" s="41">
        <v>471.33</v>
      </c>
      <c r="E915" s="41">
        <v>10065</v>
      </c>
      <c r="F915" s="41">
        <v>546</v>
      </c>
      <c r="G915" s="42">
        <v>0.05424739195231</v>
      </c>
      <c r="H915" s="43">
        <v>0.863241758241758</v>
      </c>
      <c r="I915" s="43">
        <v>46.8286140089419</v>
      </c>
      <c r="J915" s="41">
        <v>91</v>
      </c>
      <c r="K915" s="38">
        <v>7</v>
      </c>
      <c r="L915" s="41">
        <v>29</v>
      </c>
      <c r="M915" s="41">
        <v>31</v>
      </c>
      <c r="N915" s="41">
        <v>2</v>
      </c>
      <c r="O915" s="41">
        <v>160</v>
      </c>
      <c r="P915" s="47">
        <v>2.9458125</v>
      </c>
      <c r="Q915" s="48">
        <v>0.293040293040293</v>
      </c>
      <c r="U915"/>
    </row>
    <row r="916" customHeight="1" spans="1:21">
      <c r="A916" s="73"/>
      <c r="B916" s="73"/>
      <c r="C916" s="40" t="s">
        <v>108</v>
      </c>
      <c r="D916" s="41">
        <v>487.71</v>
      </c>
      <c r="E916" s="41">
        <v>28311</v>
      </c>
      <c r="F916" s="41">
        <v>1198</v>
      </c>
      <c r="G916" s="42">
        <v>0.0423157076754618</v>
      </c>
      <c r="H916" s="43">
        <v>0.407103505843072</v>
      </c>
      <c r="I916" s="43">
        <v>17.2268729469111</v>
      </c>
      <c r="J916" s="41">
        <v>194</v>
      </c>
      <c r="K916" s="38">
        <v>0</v>
      </c>
      <c r="L916" s="41">
        <v>77</v>
      </c>
      <c r="M916" s="41">
        <v>55</v>
      </c>
      <c r="N916" s="41">
        <v>6</v>
      </c>
      <c r="O916" s="41">
        <v>332</v>
      </c>
      <c r="P916" s="47">
        <v>1.46900602409639</v>
      </c>
      <c r="Q916" s="48">
        <v>0.277128547579299</v>
      </c>
      <c r="U916"/>
    </row>
    <row r="917" customHeight="1" spans="1:21">
      <c r="A917" s="73"/>
      <c r="B917" s="73"/>
      <c r="C917" s="40" t="s">
        <v>76</v>
      </c>
      <c r="D917" s="41">
        <v>303.73</v>
      </c>
      <c r="E917" s="41">
        <v>13509</v>
      </c>
      <c r="F917" s="41">
        <v>372</v>
      </c>
      <c r="G917" s="42">
        <v>0.0275371974239396</v>
      </c>
      <c r="H917" s="43">
        <v>0.816478494623656</v>
      </c>
      <c r="I917" s="43">
        <v>22.4835294988526</v>
      </c>
      <c r="J917" s="41">
        <v>42</v>
      </c>
      <c r="K917" s="38">
        <v>0</v>
      </c>
      <c r="L917" s="41">
        <v>65</v>
      </c>
      <c r="M917" s="41">
        <v>1</v>
      </c>
      <c r="N917" s="41">
        <v>15</v>
      </c>
      <c r="O917" s="41">
        <v>123</v>
      </c>
      <c r="P917" s="47">
        <v>2.46934959349594</v>
      </c>
      <c r="Q917" s="48">
        <v>0.330645161290323</v>
      </c>
      <c r="U917"/>
    </row>
    <row r="918" customHeight="1" spans="1:21">
      <c r="A918" s="73"/>
      <c r="B918" s="73"/>
      <c r="C918" s="40" t="s">
        <v>80</v>
      </c>
      <c r="D918" s="41">
        <v>201.18</v>
      </c>
      <c r="E918" s="41">
        <v>5627</v>
      </c>
      <c r="F918" s="41">
        <v>238</v>
      </c>
      <c r="G918" s="42">
        <v>0.0422960725075529</v>
      </c>
      <c r="H918" s="43">
        <v>0.845294117647059</v>
      </c>
      <c r="I918" s="43">
        <v>35.7526212902079</v>
      </c>
      <c r="J918" s="41">
        <v>36</v>
      </c>
      <c r="K918" s="38">
        <v>0</v>
      </c>
      <c r="L918" s="41">
        <v>41</v>
      </c>
      <c r="M918" s="41">
        <v>19</v>
      </c>
      <c r="N918" s="41">
        <v>0</v>
      </c>
      <c r="O918" s="41">
        <v>96</v>
      </c>
      <c r="P918" s="47">
        <v>2.095625</v>
      </c>
      <c r="Q918" s="48">
        <v>0.403361344537815</v>
      </c>
      <c r="U918"/>
    </row>
    <row r="919" customHeight="1" spans="1:21">
      <c r="A919" s="73"/>
      <c r="B919" s="73"/>
      <c r="C919" s="40" t="s">
        <v>103</v>
      </c>
      <c r="D919" s="41">
        <v>923.82</v>
      </c>
      <c r="E919" s="41">
        <v>22903</v>
      </c>
      <c r="F919" s="41">
        <v>854</v>
      </c>
      <c r="G919" s="42">
        <v>0.0372876915687901</v>
      </c>
      <c r="H919" s="43">
        <v>1.08175644028103</v>
      </c>
      <c r="I919" s="43">
        <v>40.3362004977514</v>
      </c>
      <c r="J919" s="41">
        <v>146</v>
      </c>
      <c r="K919" s="38">
        <v>1</v>
      </c>
      <c r="L919" s="41">
        <v>84</v>
      </c>
      <c r="M919" s="41">
        <v>58</v>
      </c>
      <c r="N919" s="41">
        <v>5</v>
      </c>
      <c r="O919" s="41">
        <v>294</v>
      </c>
      <c r="P919" s="47">
        <v>3.14224489795918</v>
      </c>
      <c r="Q919" s="48">
        <v>0.344262295081967</v>
      </c>
      <c r="U919"/>
    </row>
    <row r="920" customHeight="1" spans="1:21">
      <c r="A920" s="73"/>
      <c r="B920" s="73"/>
      <c r="C920" s="40" t="s">
        <v>83</v>
      </c>
      <c r="D920" s="41">
        <v>1318.71</v>
      </c>
      <c r="E920" s="41">
        <v>62756</v>
      </c>
      <c r="F920" s="41">
        <v>2004</v>
      </c>
      <c r="G920" s="42">
        <v>0.0319332016062209</v>
      </c>
      <c r="H920" s="43">
        <v>0.658038922155689</v>
      </c>
      <c r="I920" s="43">
        <v>21.0132895659379</v>
      </c>
      <c r="J920" s="41">
        <v>369</v>
      </c>
      <c r="K920" s="38">
        <v>3</v>
      </c>
      <c r="L920" s="41">
        <v>252</v>
      </c>
      <c r="M920" s="41">
        <v>13</v>
      </c>
      <c r="N920" s="41">
        <v>9</v>
      </c>
      <c r="O920" s="41">
        <v>646</v>
      </c>
      <c r="P920" s="47">
        <v>2.04134674922601</v>
      </c>
      <c r="Q920" s="48">
        <v>0.322355289421158</v>
      </c>
      <c r="U920"/>
    </row>
    <row r="921" customHeight="1" spans="1:21">
      <c r="A921" s="73"/>
      <c r="B921" s="73"/>
      <c r="C921" s="40" t="s">
        <v>100</v>
      </c>
      <c r="D921" s="41">
        <v>300.33</v>
      </c>
      <c r="E921" s="41">
        <v>8558</v>
      </c>
      <c r="F921" s="41">
        <v>287</v>
      </c>
      <c r="G921" s="42">
        <v>0.0335358728674924</v>
      </c>
      <c r="H921" s="43">
        <v>1.04644599303136</v>
      </c>
      <c r="I921" s="43">
        <v>35.0934797849965</v>
      </c>
      <c r="J921" s="41">
        <v>34</v>
      </c>
      <c r="K921" s="38">
        <v>0</v>
      </c>
      <c r="L921" s="41">
        <v>39</v>
      </c>
      <c r="M921" s="41">
        <v>6</v>
      </c>
      <c r="N921" s="41">
        <v>1</v>
      </c>
      <c r="O921" s="41">
        <v>80</v>
      </c>
      <c r="P921" s="47">
        <v>3.754125</v>
      </c>
      <c r="Q921" s="48">
        <v>0.278745644599303</v>
      </c>
      <c r="U921"/>
    </row>
    <row r="922" customHeight="1" spans="1:21">
      <c r="A922" s="73"/>
      <c r="B922" s="73"/>
      <c r="C922" s="40" t="s">
        <v>86</v>
      </c>
      <c r="D922" s="41">
        <v>453.78</v>
      </c>
      <c r="E922" s="41">
        <v>11902</v>
      </c>
      <c r="F922" s="41">
        <v>423</v>
      </c>
      <c r="G922" s="42">
        <v>0.0355402453369182</v>
      </c>
      <c r="H922" s="43">
        <v>1.07276595744681</v>
      </c>
      <c r="I922" s="43">
        <v>38.1263653167535</v>
      </c>
      <c r="J922" s="41">
        <v>80</v>
      </c>
      <c r="K922" s="38">
        <v>0</v>
      </c>
      <c r="L922" s="41">
        <v>38</v>
      </c>
      <c r="M922" s="41">
        <v>29</v>
      </c>
      <c r="N922" s="41">
        <v>3</v>
      </c>
      <c r="O922" s="41">
        <v>150</v>
      </c>
      <c r="P922" s="47">
        <v>3.0252</v>
      </c>
      <c r="Q922" s="48">
        <v>0.354609929078014</v>
      </c>
      <c r="U922"/>
    </row>
    <row r="923" customHeight="1" spans="1:21">
      <c r="A923" s="73"/>
      <c r="B923" s="73"/>
      <c r="C923" s="40" t="s">
        <v>109</v>
      </c>
      <c r="D923" s="41">
        <v>955.54</v>
      </c>
      <c r="E923" s="41">
        <v>40935</v>
      </c>
      <c r="F923" s="41">
        <v>1086</v>
      </c>
      <c r="G923" s="42">
        <v>0.0265298644192012</v>
      </c>
      <c r="H923" s="43">
        <v>0.879871086556169</v>
      </c>
      <c r="I923" s="43">
        <v>23.3428606327104</v>
      </c>
      <c r="J923" s="41">
        <v>293</v>
      </c>
      <c r="K923" s="38">
        <v>1</v>
      </c>
      <c r="L923" s="41">
        <v>78</v>
      </c>
      <c r="M923" s="41">
        <v>62</v>
      </c>
      <c r="N923" s="41">
        <v>5</v>
      </c>
      <c r="O923" s="41">
        <v>439</v>
      </c>
      <c r="P923" s="47">
        <v>2.17662870159453</v>
      </c>
      <c r="Q923" s="48">
        <v>0.404235727440147</v>
      </c>
      <c r="U923"/>
    </row>
    <row r="924" customHeight="1" spans="1:21">
      <c r="A924" s="73"/>
      <c r="B924" s="40" t="s">
        <v>71</v>
      </c>
      <c r="C924" s="73"/>
      <c r="D924" s="41">
        <v>5416.13</v>
      </c>
      <c r="E924" s="41">
        <v>204566</v>
      </c>
      <c r="F924" s="41">
        <v>7008</v>
      </c>
      <c r="G924" s="42">
        <v>0.0342578923183716</v>
      </c>
      <c r="H924" s="43">
        <v>0.772849600456621</v>
      </c>
      <c r="I924" s="43">
        <v>26.4761983907394</v>
      </c>
      <c r="J924" s="41">
        <v>1285</v>
      </c>
      <c r="K924" s="38">
        <v>12</v>
      </c>
      <c r="L924" s="41">
        <v>703</v>
      </c>
      <c r="M924" s="41">
        <v>274</v>
      </c>
      <c r="N924" s="41">
        <v>46</v>
      </c>
      <c r="O924" s="41">
        <v>2320</v>
      </c>
      <c r="P924" s="47">
        <v>2.33453879310345</v>
      </c>
      <c r="Q924" s="48">
        <v>0.331050228310502</v>
      </c>
      <c r="U924"/>
    </row>
    <row r="925" customHeight="1" spans="1:21">
      <c r="A925" s="73"/>
      <c r="B925" s="40" t="s">
        <v>101</v>
      </c>
      <c r="C925" s="40" t="s">
        <v>100</v>
      </c>
      <c r="D925" s="41">
        <v>571.37</v>
      </c>
      <c r="E925" s="41">
        <v>42629</v>
      </c>
      <c r="F925" s="41">
        <v>1420</v>
      </c>
      <c r="G925" s="42">
        <v>0.0333106570644397</v>
      </c>
      <c r="H925" s="43">
        <v>0.40237323943662</v>
      </c>
      <c r="I925" s="43">
        <v>13.4033169907809</v>
      </c>
      <c r="J925" s="41">
        <v>13</v>
      </c>
      <c r="K925" s="38">
        <v>1</v>
      </c>
      <c r="L925" s="41">
        <v>11</v>
      </c>
      <c r="M925" s="41">
        <v>1</v>
      </c>
      <c r="N925" s="41">
        <v>4</v>
      </c>
      <c r="O925" s="41">
        <v>30</v>
      </c>
      <c r="P925" s="47">
        <v>19.0456666666667</v>
      </c>
      <c r="Q925" s="48">
        <v>0.0211267605633803</v>
      </c>
      <c r="U925"/>
    </row>
    <row r="926" customHeight="1" spans="1:21">
      <c r="A926" s="73"/>
      <c r="B926" s="40" t="s">
        <v>102</v>
      </c>
      <c r="C926" s="73"/>
      <c r="D926" s="41">
        <v>571.37</v>
      </c>
      <c r="E926" s="41">
        <v>42629</v>
      </c>
      <c r="F926" s="41">
        <v>1420</v>
      </c>
      <c r="G926" s="42">
        <v>0.0333106570644397</v>
      </c>
      <c r="H926" s="43">
        <v>0.40237323943662</v>
      </c>
      <c r="I926" s="43">
        <v>13.4033169907809</v>
      </c>
      <c r="J926" s="41">
        <v>13</v>
      </c>
      <c r="K926" s="38">
        <v>1</v>
      </c>
      <c r="L926" s="41">
        <v>11</v>
      </c>
      <c r="M926" s="41">
        <v>1</v>
      </c>
      <c r="N926" s="41">
        <v>4</v>
      </c>
      <c r="O926" s="41">
        <v>30</v>
      </c>
      <c r="P926" s="47">
        <v>19.0456666666667</v>
      </c>
      <c r="Q926" s="48">
        <v>0.0211267605633803</v>
      </c>
      <c r="U926"/>
    </row>
    <row r="927" customHeight="1" spans="1:21">
      <c r="A927" s="73"/>
      <c r="B927" s="40" t="s">
        <v>72</v>
      </c>
      <c r="C927" s="40" t="s">
        <v>122</v>
      </c>
      <c r="D927" s="41">
        <v>200.7</v>
      </c>
      <c r="E927" s="41">
        <v>24632</v>
      </c>
      <c r="F927" s="41">
        <v>1043</v>
      </c>
      <c r="G927" s="42">
        <v>0.042343293277038</v>
      </c>
      <c r="H927" s="43">
        <v>0.192425695110259</v>
      </c>
      <c r="I927" s="43">
        <v>8.14793764209159</v>
      </c>
      <c r="J927" s="41">
        <v>19</v>
      </c>
      <c r="K927" s="38">
        <v>1</v>
      </c>
      <c r="L927" s="41">
        <v>7</v>
      </c>
      <c r="M927" s="41">
        <v>3</v>
      </c>
      <c r="N927" s="41">
        <v>2</v>
      </c>
      <c r="O927" s="41">
        <v>32</v>
      </c>
      <c r="P927" s="47">
        <v>6.271875</v>
      </c>
      <c r="Q927" s="48">
        <v>0.0306807286673058</v>
      </c>
      <c r="U927"/>
    </row>
    <row r="928" customHeight="1" spans="1:21">
      <c r="A928" s="73"/>
      <c r="B928" s="73"/>
      <c r="C928" s="40" t="s">
        <v>73</v>
      </c>
      <c r="D928" s="41">
        <v>718.04</v>
      </c>
      <c r="E928" s="41">
        <v>39791</v>
      </c>
      <c r="F928" s="41">
        <v>1788</v>
      </c>
      <c r="G928" s="42">
        <v>0.0449347842476942</v>
      </c>
      <c r="H928" s="43">
        <v>0.40158836689038</v>
      </c>
      <c r="I928" s="43">
        <v>18.0452866226031</v>
      </c>
      <c r="J928" s="41">
        <v>87</v>
      </c>
      <c r="K928" s="38">
        <v>1</v>
      </c>
      <c r="L928" s="41">
        <v>12</v>
      </c>
      <c r="M928" s="41">
        <v>14</v>
      </c>
      <c r="N928" s="41">
        <v>0</v>
      </c>
      <c r="O928" s="41">
        <v>114</v>
      </c>
      <c r="P928" s="47">
        <v>6.29859649122807</v>
      </c>
      <c r="Q928" s="48">
        <v>0.063758389261745</v>
      </c>
      <c r="U928"/>
    </row>
    <row r="929" customHeight="1" spans="1:21">
      <c r="A929" s="73"/>
      <c r="B929" s="73"/>
      <c r="C929" s="40" t="s">
        <v>74</v>
      </c>
      <c r="D929" s="41">
        <v>196.95</v>
      </c>
      <c r="E929" s="41">
        <v>15182</v>
      </c>
      <c r="F929" s="41">
        <v>933</v>
      </c>
      <c r="G929" s="42">
        <v>0.0614543538400738</v>
      </c>
      <c r="H929" s="43">
        <v>0.211093247588424</v>
      </c>
      <c r="I929" s="43">
        <v>12.9725991305493</v>
      </c>
      <c r="J929" s="41">
        <v>46</v>
      </c>
      <c r="K929" s="38">
        <v>0</v>
      </c>
      <c r="L929" s="41">
        <v>13</v>
      </c>
      <c r="M929" s="41">
        <v>3</v>
      </c>
      <c r="N929" s="41">
        <v>1</v>
      </c>
      <c r="O929" s="41">
        <v>63</v>
      </c>
      <c r="P929" s="47">
        <v>3.12619047619048</v>
      </c>
      <c r="Q929" s="48">
        <v>0.067524115755627</v>
      </c>
      <c r="U929"/>
    </row>
    <row r="930" customHeight="1" spans="1:21">
      <c r="A930" s="73"/>
      <c r="B930" s="73"/>
      <c r="C930" s="40" t="s">
        <v>75</v>
      </c>
      <c r="D930" s="41">
        <v>200.63</v>
      </c>
      <c r="E930" s="41">
        <v>19366</v>
      </c>
      <c r="F930" s="41">
        <v>1020</v>
      </c>
      <c r="G930" s="42">
        <v>0.0526696271816586</v>
      </c>
      <c r="H930" s="43">
        <v>0.196696078431373</v>
      </c>
      <c r="I930" s="43">
        <v>10.3599091190747</v>
      </c>
      <c r="J930" s="41">
        <v>20</v>
      </c>
      <c r="K930" s="38">
        <v>1</v>
      </c>
      <c r="L930" s="41">
        <v>15</v>
      </c>
      <c r="M930" s="41">
        <v>5</v>
      </c>
      <c r="N930" s="41">
        <v>2</v>
      </c>
      <c r="O930" s="41">
        <v>43</v>
      </c>
      <c r="P930" s="47">
        <v>4.66581395348837</v>
      </c>
      <c r="Q930" s="48">
        <v>0.042156862745098</v>
      </c>
      <c r="U930"/>
    </row>
    <row r="931" customHeight="1" spans="1:21">
      <c r="A931" s="73"/>
      <c r="B931" s="73"/>
      <c r="C931" s="40" t="s">
        <v>70</v>
      </c>
      <c r="D931" s="41">
        <v>202.58</v>
      </c>
      <c r="E931" s="41">
        <v>24513</v>
      </c>
      <c r="F931" s="41">
        <v>1526</v>
      </c>
      <c r="G931" s="42">
        <v>0.0622526822502346</v>
      </c>
      <c r="H931" s="43">
        <v>0.132752293577982</v>
      </c>
      <c r="I931" s="43">
        <v>8.26418635009995</v>
      </c>
      <c r="J931" s="41">
        <v>21</v>
      </c>
      <c r="K931" s="38">
        <v>3</v>
      </c>
      <c r="L931" s="41">
        <v>12</v>
      </c>
      <c r="M931" s="41">
        <v>6</v>
      </c>
      <c r="N931" s="41">
        <v>3</v>
      </c>
      <c r="O931" s="41">
        <v>45</v>
      </c>
      <c r="P931" s="47">
        <v>4.50177777777778</v>
      </c>
      <c r="Q931" s="48">
        <v>0.0294888597640891</v>
      </c>
      <c r="U931"/>
    </row>
    <row r="932" customHeight="1" spans="1:21">
      <c r="A932" s="73"/>
      <c r="B932" s="73"/>
      <c r="C932" s="40" t="s">
        <v>76</v>
      </c>
      <c r="D932" s="41">
        <v>273.64</v>
      </c>
      <c r="E932" s="41">
        <v>16382</v>
      </c>
      <c r="F932" s="41">
        <v>488</v>
      </c>
      <c r="G932" s="42">
        <v>0.0297887925772189</v>
      </c>
      <c r="H932" s="43">
        <v>0.560737704918033</v>
      </c>
      <c r="I932" s="43">
        <v>16.7036991820291</v>
      </c>
      <c r="J932" s="41">
        <v>31</v>
      </c>
      <c r="K932" s="38">
        <v>1</v>
      </c>
      <c r="L932" s="41">
        <v>22</v>
      </c>
      <c r="M932" s="41">
        <v>1</v>
      </c>
      <c r="N932" s="41">
        <v>1</v>
      </c>
      <c r="O932" s="41">
        <v>56</v>
      </c>
      <c r="P932" s="47">
        <v>4.88642857142857</v>
      </c>
      <c r="Q932" s="48">
        <v>0.114754098360656</v>
      </c>
      <c r="U932"/>
    </row>
    <row r="933" customHeight="1" spans="1:21">
      <c r="A933" s="73"/>
      <c r="B933" s="73"/>
      <c r="C933" s="40" t="s">
        <v>77</v>
      </c>
      <c r="D933" s="41">
        <v>114.22</v>
      </c>
      <c r="E933" s="41">
        <v>4318</v>
      </c>
      <c r="F933" s="41">
        <v>226</v>
      </c>
      <c r="G933" s="42">
        <v>0.0523390458545623</v>
      </c>
      <c r="H933" s="43">
        <v>0.505398230088496</v>
      </c>
      <c r="I933" s="43">
        <v>26.4520611394164</v>
      </c>
      <c r="J933" s="41">
        <v>31</v>
      </c>
      <c r="K933" s="38">
        <v>0</v>
      </c>
      <c r="L933" s="41">
        <v>14</v>
      </c>
      <c r="M933" s="41">
        <v>5</v>
      </c>
      <c r="N933" s="41">
        <v>0</v>
      </c>
      <c r="O933" s="41">
        <v>50</v>
      </c>
      <c r="P933" s="47">
        <v>2.2844</v>
      </c>
      <c r="Q933" s="48">
        <v>0.221238938053097</v>
      </c>
      <c r="U933"/>
    </row>
    <row r="934" customHeight="1" spans="1:21">
      <c r="A934" s="73"/>
      <c r="B934" s="73"/>
      <c r="C934" s="40" t="s">
        <v>78</v>
      </c>
      <c r="D934" s="41">
        <v>201.78</v>
      </c>
      <c r="E934" s="41">
        <v>36083</v>
      </c>
      <c r="F934" s="41">
        <v>2331</v>
      </c>
      <c r="G934" s="42">
        <v>0.064601058670288</v>
      </c>
      <c r="H934" s="43">
        <v>0.0865637065637066</v>
      </c>
      <c r="I934" s="43">
        <v>5.5921070864396</v>
      </c>
      <c r="J934" s="41">
        <v>70</v>
      </c>
      <c r="K934" s="38">
        <v>2</v>
      </c>
      <c r="L934" s="41">
        <v>70</v>
      </c>
      <c r="M934" s="41">
        <v>30</v>
      </c>
      <c r="N934" s="41">
        <v>0</v>
      </c>
      <c r="O934" s="41">
        <v>172</v>
      </c>
      <c r="P934" s="47">
        <v>1.17313953488372</v>
      </c>
      <c r="Q934" s="48">
        <v>0.0737880737880738</v>
      </c>
      <c r="U934"/>
    </row>
    <row r="935" customHeight="1" spans="1:21">
      <c r="A935" s="73"/>
      <c r="B935" s="73"/>
      <c r="C935" s="40" t="s">
        <v>130</v>
      </c>
      <c r="D935" s="41">
        <v>201.48</v>
      </c>
      <c r="E935" s="41">
        <v>21732</v>
      </c>
      <c r="F935" s="41">
        <v>1376</v>
      </c>
      <c r="G935" s="42">
        <v>0.0633167678998712</v>
      </c>
      <c r="H935" s="43">
        <v>0.146424418604651</v>
      </c>
      <c r="I935" s="43">
        <v>9.27112092766427</v>
      </c>
      <c r="J935" s="41">
        <v>62</v>
      </c>
      <c r="K935" s="38">
        <v>1</v>
      </c>
      <c r="L935" s="41">
        <v>33</v>
      </c>
      <c r="M935" s="41">
        <v>21</v>
      </c>
      <c r="N935" s="41">
        <v>2</v>
      </c>
      <c r="O935" s="41">
        <v>119</v>
      </c>
      <c r="P935" s="47">
        <v>1.69310924369748</v>
      </c>
      <c r="Q935" s="48">
        <v>0.0864825581395349</v>
      </c>
      <c r="U935"/>
    </row>
    <row r="936" customHeight="1" spans="1:21">
      <c r="A936" s="73"/>
      <c r="B936" s="73"/>
      <c r="C936" s="40" t="s">
        <v>79</v>
      </c>
      <c r="D936" s="41">
        <v>33.57</v>
      </c>
      <c r="E936" s="41">
        <v>2693</v>
      </c>
      <c r="F936" s="41">
        <v>56</v>
      </c>
      <c r="G936" s="42">
        <v>0.0207946528035648</v>
      </c>
      <c r="H936" s="43">
        <v>0.599464285714286</v>
      </c>
      <c r="I936" s="43">
        <v>12.4656516895655</v>
      </c>
      <c r="J936" s="41">
        <v>10</v>
      </c>
      <c r="K936" s="38">
        <v>0</v>
      </c>
      <c r="L936" s="41">
        <v>8</v>
      </c>
      <c r="M936" s="41">
        <v>0</v>
      </c>
      <c r="N936" s="41">
        <v>1</v>
      </c>
      <c r="O936" s="41">
        <v>19</v>
      </c>
      <c r="P936" s="47">
        <v>1.76684210526316</v>
      </c>
      <c r="Q936" s="48">
        <v>0.339285714285714</v>
      </c>
      <c r="U936"/>
    </row>
    <row r="937" customHeight="1" spans="1:21">
      <c r="A937" s="73"/>
      <c r="B937" s="73"/>
      <c r="C937" s="40" t="s">
        <v>80</v>
      </c>
      <c r="D937" s="41">
        <v>180.47</v>
      </c>
      <c r="E937" s="41">
        <v>12483</v>
      </c>
      <c r="F937" s="41">
        <v>456</v>
      </c>
      <c r="G937" s="42">
        <v>0.0365296803652968</v>
      </c>
      <c r="H937" s="43">
        <v>0.395767543859649</v>
      </c>
      <c r="I937" s="43">
        <v>14.4572618761516</v>
      </c>
      <c r="J937" s="41">
        <v>26</v>
      </c>
      <c r="K937" s="38">
        <v>0</v>
      </c>
      <c r="L937" s="41">
        <v>28</v>
      </c>
      <c r="M937" s="41">
        <v>4</v>
      </c>
      <c r="N937" s="41">
        <v>1</v>
      </c>
      <c r="O937" s="41">
        <v>59</v>
      </c>
      <c r="P937" s="47">
        <v>3.05881355932203</v>
      </c>
      <c r="Q937" s="48">
        <v>0.129385964912281</v>
      </c>
      <c r="U937"/>
    </row>
    <row r="938" customHeight="1" spans="1:21">
      <c r="A938" s="73"/>
      <c r="B938" s="73"/>
      <c r="C938" s="40" t="s">
        <v>81</v>
      </c>
      <c r="D938" s="41">
        <v>156.34</v>
      </c>
      <c r="E938" s="41">
        <v>9891</v>
      </c>
      <c r="F938" s="41">
        <v>351</v>
      </c>
      <c r="G938" s="42">
        <v>0.0354868061874431</v>
      </c>
      <c r="H938" s="43">
        <v>0.445413105413105</v>
      </c>
      <c r="I938" s="43">
        <v>15.806288545142</v>
      </c>
      <c r="J938" s="41">
        <v>17</v>
      </c>
      <c r="K938" s="38">
        <v>0</v>
      </c>
      <c r="L938" s="41">
        <v>20</v>
      </c>
      <c r="M938" s="41">
        <v>1</v>
      </c>
      <c r="N938" s="41">
        <v>1</v>
      </c>
      <c r="O938" s="41">
        <v>39</v>
      </c>
      <c r="P938" s="47">
        <v>4.00871794871795</v>
      </c>
      <c r="Q938" s="48">
        <v>0.111111111111111</v>
      </c>
      <c r="U938"/>
    </row>
    <row r="939" customHeight="1" spans="1:21">
      <c r="A939" s="73"/>
      <c r="B939" s="73"/>
      <c r="C939" s="40" t="s">
        <v>82</v>
      </c>
      <c r="D939" s="41">
        <v>386.29</v>
      </c>
      <c r="E939" s="41">
        <v>30325</v>
      </c>
      <c r="F939" s="41">
        <v>1289</v>
      </c>
      <c r="G939" s="42">
        <v>0.0425061830173124</v>
      </c>
      <c r="H939" s="43">
        <v>0.299681923972071</v>
      </c>
      <c r="I939" s="43">
        <v>12.7383347073372</v>
      </c>
      <c r="J939" s="41">
        <v>91</v>
      </c>
      <c r="K939" s="38">
        <v>0</v>
      </c>
      <c r="L939" s="41">
        <v>57</v>
      </c>
      <c r="M939" s="41">
        <v>35</v>
      </c>
      <c r="N939" s="41">
        <v>5</v>
      </c>
      <c r="O939" s="41">
        <v>188</v>
      </c>
      <c r="P939" s="47">
        <v>2.05473404255319</v>
      </c>
      <c r="Q939" s="48">
        <v>0.145849495733126</v>
      </c>
      <c r="U939"/>
    </row>
    <row r="940" customHeight="1" spans="1:21">
      <c r="A940" s="73"/>
      <c r="B940" s="73"/>
      <c r="C940" s="40" t="s">
        <v>83</v>
      </c>
      <c r="D940" s="41">
        <v>384.09</v>
      </c>
      <c r="E940" s="41">
        <v>27833</v>
      </c>
      <c r="F940" s="41">
        <v>654</v>
      </c>
      <c r="G940" s="42">
        <v>0.0234972873926634</v>
      </c>
      <c r="H940" s="43">
        <v>0.587293577981651</v>
      </c>
      <c r="I940" s="43">
        <v>13.7998059857004</v>
      </c>
      <c r="J940" s="41">
        <v>82</v>
      </c>
      <c r="K940" s="38">
        <v>0</v>
      </c>
      <c r="L940" s="41">
        <v>70</v>
      </c>
      <c r="M940" s="41">
        <v>3</v>
      </c>
      <c r="N940" s="41">
        <v>5</v>
      </c>
      <c r="O940" s="41">
        <v>160</v>
      </c>
      <c r="P940" s="47">
        <v>2.4005625</v>
      </c>
      <c r="Q940" s="48">
        <v>0.244648318042813</v>
      </c>
      <c r="U940"/>
    </row>
    <row r="941" customHeight="1" spans="1:21">
      <c r="A941" s="73"/>
      <c r="B941" s="73"/>
      <c r="C941" s="40" t="s">
        <v>119</v>
      </c>
      <c r="D941" s="41">
        <v>468.52</v>
      </c>
      <c r="E941" s="41">
        <v>52098</v>
      </c>
      <c r="F941" s="41">
        <v>3066</v>
      </c>
      <c r="G941" s="42">
        <v>0.05885062766325</v>
      </c>
      <c r="H941" s="43">
        <v>0.152811480756686</v>
      </c>
      <c r="I941" s="43">
        <v>8.99305155668164</v>
      </c>
      <c r="J941" s="41">
        <v>50</v>
      </c>
      <c r="K941" s="38">
        <v>2</v>
      </c>
      <c r="L941" s="41">
        <v>18</v>
      </c>
      <c r="M941" s="41">
        <v>64</v>
      </c>
      <c r="N941" s="41">
        <v>0</v>
      </c>
      <c r="O941" s="41">
        <v>134</v>
      </c>
      <c r="P941" s="47">
        <v>3.49641791044776</v>
      </c>
      <c r="Q941" s="48">
        <v>0.0437051532941944</v>
      </c>
      <c r="U941"/>
    </row>
    <row r="942" customHeight="1" spans="1:21">
      <c r="A942" s="73"/>
      <c r="B942" s="73"/>
      <c r="C942" s="40" t="s">
        <v>85</v>
      </c>
      <c r="D942" s="41">
        <v>19.57</v>
      </c>
      <c r="E942" s="41">
        <v>1050</v>
      </c>
      <c r="F942" s="41">
        <v>30</v>
      </c>
      <c r="G942" s="42">
        <v>0.0285714285714286</v>
      </c>
      <c r="H942" s="43">
        <v>0.652333333333333</v>
      </c>
      <c r="I942" s="43">
        <v>18.6380952380952</v>
      </c>
      <c r="J942" s="41">
        <v>1</v>
      </c>
      <c r="K942" s="38">
        <v>0</v>
      </c>
      <c r="L942" s="41">
        <v>3</v>
      </c>
      <c r="M942" s="41">
        <v>0</v>
      </c>
      <c r="N942" s="41">
        <v>0</v>
      </c>
      <c r="O942" s="41">
        <v>4</v>
      </c>
      <c r="P942" s="47">
        <v>4.8925</v>
      </c>
      <c r="Q942" s="48">
        <v>0.133333333333333</v>
      </c>
      <c r="U942"/>
    </row>
    <row r="943" customHeight="1" spans="1:21">
      <c r="A943" s="73"/>
      <c r="B943" s="73"/>
      <c r="C943" s="40" t="s">
        <v>100</v>
      </c>
      <c r="D943" s="41">
        <v>274.39</v>
      </c>
      <c r="E943" s="41">
        <v>10824</v>
      </c>
      <c r="F943" s="41">
        <v>401</v>
      </c>
      <c r="G943" s="42">
        <v>0.0370473022912047</v>
      </c>
      <c r="H943" s="43">
        <v>0.68426433915212</v>
      </c>
      <c r="I943" s="43">
        <v>25.35014781966</v>
      </c>
      <c r="J943" s="41">
        <v>25</v>
      </c>
      <c r="K943" s="38">
        <v>0</v>
      </c>
      <c r="L943" s="41">
        <v>27</v>
      </c>
      <c r="M943" s="41">
        <v>4</v>
      </c>
      <c r="N943" s="41">
        <v>1</v>
      </c>
      <c r="O943" s="41">
        <v>57</v>
      </c>
      <c r="P943" s="47">
        <v>4.81385964912281</v>
      </c>
      <c r="Q943" s="48">
        <v>0.14214463840399</v>
      </c>
      <c r="U943"/>
    </row>
    <row r="944" customHeight="1" spans="1:21">
      <c r="A944" s="73"/>
      <c r="B944" s="73"/>
      <c r="C944" s="40" t="s">
        <v>86</v>
      </c>
      <c r="D944" s="41">
        <v>715.23</v>
      </c>
      <c r="E944" s="41">
        <v>36784</v>
      </c>
      <c r="F944" s="41">
        <v>1296</v>
      </c>
      <c r="G944" s="42">
        <v>0.0352327098738582</v>
      </c>
      <c r="H944" s="43">
        <v>0.551875</v>
      </c>
      <c r="I944" s="43">
        <v>19.4440517616355</v>
      </c>
      <c r="J944" s="41">
        <v>94</v>
      </c>
      <c r="K944" s="38">
        <v>0</v>
      </c>
      <c r="L944" s="41">
        <v>25</v>
      </c>
      <c r="M944" s="41">
        <v>33</v>
      </c>
      <c r="N944" s="41">
        <v>2</v>
      </c>
      <c r="O944" s="41">
        <v>154</v>
      </c>
      <c r="P944" s="47">
        <v>4.64435064935065</v>
      </c>
      <c r="Q944" s="48">
        <v>0.118827160493827</v>
      </c>
      <c r="U944"/>
    </row>
    <row r="945" customHeight="1" spans="1:21">
      <c r="A945" s="73"/>
      <c r="B945" s="73"/>
      <c r="C945" s="40" t="s">
        <v>87</v>
      </c>
      <c r="D945" s="41">
        <v>202.07</v>
      </c>
      <c r="E945" s="41">
        <v>18705</v>
      </c>
      <c r="F945" s="41">
        <v>1208</v>
      </c>
      <c r="G945" s="42">
        <v>0.0645816626570436</v>
      </c>
      <c r="H945" s="43">
        <v>0.167276490066225</v>
      </c>
      <c r="I945" s="43">
        <v>10.8029938519113</v>
      </c>
      <c r="J945" s="41">
        <v>27</v>
      </c>
      <c r="K945" s="38">
        <v>1</v>
      </c>
      <c r="L945" s="41">
        <v>15</v>
      </c>
      <c r="M945" s="41">
        <v>10</v>
      </c>
      <c r="N945" s="41">
        <v>0</v>
      </c>
      <c r="O945" s="41">
        <v>53</v>
      </c>
      <c r="P945" s="47">
        <v>3.81264150943396</v>
      </c>
      <c r="Q945" s="48">
        <v>0.0438741721854305</v>
      </c>
      <c r="U945"/>
    </row>
    <row r="946" customHeight="1" spans="1:21">
      <c r="A946" s="73"/>
      <c r="B946" s="73"/>
      <c r="C946" s="40" t="s">
        <v>109</v>
      </c>
      <c r="D946" s="41">
        <v>439.6</v>
      </c>
      <c r="E946" s="41">
        <v>33266</v>
      </c>
      <c r="F946" s="41">
        <v>880</v>
      </c>
      <c r="G946" s="42">
        <v>0.0264534359406</v>
      </c>
      <c r="H946" s="43">
        <v>0.499545454545455</v>
      </c>
      <c r="I946" s="43">
        <v>13.2146936812361</v>
      </c>
      <c r="J946" s="41">
        <v>116</v>
      </c>
      <c r="K946" s="38">
        <v>0</v>
      </c>
      <c r="L946" s="41">
        <v>16</v>
      </c>
      <c r="M946" s="41">
        <v>28</v>
      </c>
      <c r="N946" s="41">
        <v>2</v>
      </c>
      <c r="O946" s="41">
        <v>162</v>
      </c>
      <c r="P946" s="47">
        <v>2.71358024691358</v>
      </c>
      <c r="Q946" s="48">
        <v>0.184090909090909</v>
      </c>
      <c r="U946"/>
    </row>
    <row r="947" customHeight="1" spans="1:21">
      <c r="A947" s="73"/>
      <c r="B947" s="73"/>
      <c r="C947" s="40" t="s">
        <v>89</v>
      </c>
      <c r="D947" s="41">
        <v>67.95</v>
      </c>
      <c r="E947" s="41">
        <v>3022</v>
      </c>
      <c r="F947" s="41">
        <v>121</v>
      </c>
      <c r="G947" s="42">
        <v>0.0400397088021178</v>
      </c>
      <c r="H947" s="43">
        <v>0.561570247933884</v>
      </c>
      <c r="I947" s="43">
        <v>22.4851091992058</v>
      </c>
      <c r="J947" s="41">
        <v>8</v>
      </c>
      <c r="K947" s="38">
        <v>0</v>
      </c>
      <c r="L947" s="41">
        <v>16</v>
      </c>
      <c r="M947" s="41">
        <v>0</v>
      </c>
      <c r="N947" s="41">
        <v>0</v>
      </c>
      <c r="O947" s="41">
        <v>24</v>
      </c>
      <c r="P947" s="47">
        <v>2.83125</v>
      </c>
      <c r="Q947" s="48">
        <v>0.198347107438017</v>
      </c>
      <c r="U947"/>
    </row>
    <row r="948" customHeight="1" spans="1:21">
      <c r="A948" s="73"/>
      <c r="B948" s="73"/>
      <c r="C948" s="40" t="s">
        <v>90</v>
      </c>
      <c r="D948" s="41">
        <v>182.8</v>
      </c>
      <c r="E948" s="41">
        <v>11250</v>
      </c>
      <c r="F948" s="41">
        <v>628</v>
      </c>
      <c r="G948" s="42">
        <v>0.0558222222222222</v>
      </c>
      <c r="H948" s="43">
        <v>0.291082802547771</v>
      </c>
      <c r="I948" s="43">
        <v>16.2488888888889</v>
      </c>
      <c r="J948" s="41">
        <v>60</v>
      </c>
      <c r="K948" s="38">
        <v>0</v>
      </c>
      <c r="L948" s="41">
        <v>86</v>
      </c>
      <c r="M948" s="41">
        <v>20</v>
      </c>
      <c r="N948" s="41">
        <v>2</v>
      </c>
      <c r="O948" s="41">
        <v>168</v>
      </c>
      <c r="P948" s="47">
        <v>1.08809523809524</v>
      </c>
      <c r="Q948" s="48">
        <v>0.267515923566879</v>
      </c>
      <c r="U948"/>
    </row>
    <row r="949" customHeight="1" spans="1:21">
      <c r="A949" s="73"/>
      <c r="B949" s="73"/>
      <c r="C949" s="40" t="s">
        <v>91</v>
      </c>
      <c r="D949" s="41">
        <v>202.34</v>
      </c>
      <c r="E949" s="41">
        <v>13407</v>
      </c>
      <c r="F949" s="41">
        <v>1058</v>
      </c>
      <c r="G949" s="42">
        <v>0.0789140001491758</v>
      </c>
      <c r="H949" s="43">
        <v>0.19124763705104</v>
      </c>
      <c r="I949" s="43">
        <v>15.0921160587753</v>
      </c>
      <c r="J949" s="41">
        <v>22</v>
      </c>
      <c r="K949" s="38">
        <v>0</v>
      </c>
      <c r="L949" s="41">
        <v>8</v>
      </c>
      <c r="M949" s="41">
        <v>5</v>
      </c>
      <c r="N949" s="41">
        <v>0</v>
      </c>
      <c r="O949" s="41">
        <v>35</v>
      </c>
      <c r="P949" s="47">
        <v>5.78114285714286</v>
      </c>
      <c r="Q949" s="48">
        <v>0.0330812854442344</v>
      </c>
      <c r="U949"/>
    </row>
    <row r="950" customHeight="1" spans="1:21">
      <c r="A950" s="73"/>
      <c r="B950" s="73"/>
      <c r="C950" s="40" t="s">
        <v>92</v>
      </c>
      <c r="D950" s="41">
        <v>101.87</v>
      </c>
      <c r="E950" s="41">
        <v>7414</v>
      </c>
      <c r="F950" s="41">
        <v>206</v>
      </c>
      <c r="G950" s="42">
        <v>0.0277852711087132</v>
      </c>
      <c r="H950" s="43">
        <v>0.494514563106796</v>
      </c>
      <c r="I950" s="43">
        <v>13.7402212031292</v>
      </c>
      <c r="J950" s="41">
        <v>12</v>
      </c>
      <c r="K950" s="38">
        <v>1</v>
      </c>
      <c r="L950" s="41">
        <v>11</v>
      </c>
      <c r="M950" s="41">
        <v>15</v>
      </c>
      <c r="N950" s="41">
        <v>2</v>
      </c>
      <c r="O950" s="41">
        <v>41</v>
      </c>
      <c r="P950" s="47">
        <v>2.48463414634146</v>
      </c>
      <c r="Q950" s="48">
        <v>0.199029126213592</v>
      </c>
      <c r="U950"/>
    </row>
    <row r="951" customHeight="1" spans="1:21">
      <c r="A951" s="73"/>
      <c r="B951" s="40" t="s">
        <v>98</v>
      </c>
      <c r="C951" s="73"/>
      <c r="D951" s="41">
        <v>6125.12</v>
      </c>
      <c r="E951" s="41">
        <v>473044</v>
      </c>
      <c r="F951" s="41">
        <v>22431</v>
      </c>
      <c r="G951" s="42">
        <v>0.0474184219649758</v>
      </c>
      <c r="H951" s="43">
        <v>0.273064954750123</v>
      </c>
      <c r="I951" s="43">
        <v>12.9483092481883</v>
      </c>
      <c r="J951" s="41">
        <v>1028</v>
      </c>
      <c r="K951" s="38">
        <v>14</v>
      </c>
      <c r="L951" s="41">
        <v>606</v>
      </c>
      <c r="M951" s="41">
        <v>310</v>
      </c>
      <c r="N951" s="41">
        <v>33</v>
      </c>
      <c r="O951" s="41">
        <v>1991</v>
      </c>
      <c r="P951" s="47">
        <v>3.0764038171773</v>
      </c>
      <c r="Q951" s="48">
        <v>0.0887610895635505</v>
      </c>
      <c r="U951"/>
    </row>
    <row r="952" customHeight="1" spans="1:21">
      <c r="A952" s="40" t="s">
        <v>141</v>
      </c>
      <c r="B952" s="73"/>
      <c r="C952" s="73"/>
      <c r="D952" s="41">
        <v>12112.62</v>
      </c>
      <c r="E952" s="41">
        <v>720239</v>
      </c>
      <c r="F952" s="41">
        <v>30859</v>
      </c>
      <c r="G952" s="42">
        <v>0.0428454998965621</v>
      </c>
      <c r="H952" s="43">
        <v>0.392514987523899</v>
      </c>
      <c r="I952" s="43">
        <v>16.8175008573543</v>
      </c>
      <c r="J952" s="41">
        <v>2326</v>
      </c>
      <c r="K952" s="38">
        <v>27</v>
      </c>
      <c r="L952" s="41">
        <v>1320</v>
      </c>
      <c r="M952" s="41">
        <v>585</v>
      </c>
      <c r="N952" s="41">
        <v>83</v>
      </c>
      <c r="O952" s="41">
        <v>4341</v>
      </c>
      <c r="P952" s="47">
        <v>2.79028334485142</v>
      </c>
      <c r="Q952" s="48">
        <v>0.140672089179818</v>
      </c>
      <c r="U952"/>
    </row>
    <row r="953" customHeight="1" spans="1:21">
      <c r="A953" s="40" t="s">
        <v>37</v>
      </c>
      <c r="B953" s="40" t="s">
        <v>69</v>
      </c>
      <c r="C953" s="40" t="s">
        <v>73</v>
      </c>
      <c r="D953" s="41">
        <v>324.09</v>
      </c>
      <c r="E953" s="41">
        <v>6171</v>
      </c>
      <c r="F953" s="41">
        <v>324</v>
      </c>
      <c r="G953" s="42">
        <v>0.0525036460865338</v>
      </c>
      <c r="H953" s="43">
        <v>1.00027777777778</v>
      </c>
      <c r="I953" s="43">
        <v>52.5182304326689</v>
      </c>
      <c r="J953" s="41">
        <v>52</v>
      </c>
      <c r="K953" s="38">
        <v>1</v>
      </c>
      <c r="L953" s="41">
        <v>22</v>
      </c>
      <c r="M953" s="41">
        <v>15</v>
      </c>
      <c r="N953" s="41">
        <v>0</v>
      </c>
      <c r="O953" s="41">
        <v>90</v>
      </c>
      <c r="P953" s="47">
        <v>3.601</v>
      </c>
      <c r="Q953" s="48">
        <v>0.277777777777778</v>
      </c>
      <c r="U953"/>
    </row>
    <row r="954" customHeight="1" spans="1:21">
      <c r="A954" s="73"/>
      <c r="B954" s="73"/>
      <c r="C954" s="40" t="s">
        <v>108</v>
      </c>
      <c r="D954" s="41">
        <v>510.69</v>
      </c>
      <c r="E954" s="41">
        <v>35539</v>
      </c>
      <c r="F954" s="41">
        <v>1313</v>
      </c>
      <c r="G954" s="42">
        <v>0.0369453276681955</v>
      </c>
      <c r="H954" s="43">
        <v>0.388948971820259</v>
      </c>
      <c r="I954" s="43">
        <v>14.3698472101072</v>
      </c>
      <c r="J954" s="41">
        <v>203</v>
      </c>
      <c r="K954" s="38">
        <v>0</v>
      </c>
      <c r="L954" s="41">
        <v>81</v>
      </c>
      <c r="M954" s="41">
        <v>65</v>
      </c>
      <c r="N954" s="41">
        <v>13</v>
      </c>
      <c r="O954" s="41">
        <v>362</v>
      </c>
      <c r="P954" s="47">
        <v>1.41074585635359</v>
      </c>
      <c r="Q954" s="48">
        <v>0.275704493526276</v>
      </c>
      <c r="U954"/>
    </row>
    <row r="955" customHeight="1" spans="1:21">
      <c r="A955" s="73"/>
      <c r="B955" s="73"/>
      <c r="C955" s="40" t="s">
        <v>76</v>
      </c>
      <c r="D955" s="41">
        <v>241.47</v>
      </c>
      <c r="E955" s="41">
        <v>12372</v>
      </c>
      <c r="F955" s="41">
        <v>329</v>
      </c>
      <c r="G955" s="42">
        <v>0.0265923052053023</v>
      </c>
      <c r="H955" s="43">
        <v>0.733951367781155</v>
      </c>
      <c r="I955" s="43">
        <v>19.5174587778855</v>
      </c>
      <c r="J955" s="41">
        <v>33</v>
      </c>
      <c r="K955" s="38">
        <v>0</v>
      </c>
      <c r="L955" s="41">
        <v>37</v>
      </c>
      <c r="M955" s="41">
        <v>4</v>
      </c>
      <c r="N955" s="41">
        <v>4</v>
      </c>
      <c r="O955" s="41">
        <v>78</v>
      </c>
      <c r="P955" s="47">
        <v>3.09576923076923</v>
      </c>
      <c r="Q955" s="48">
        <v>0.237082066869301</v>
      </c>
      <c r="U955"/>
    </row>
    <row r="956" customHeight="1" spans="1:21">
      <c r="A956" s="73"/>
      <c r="B956" s="73"/>
      <c r="C956" s="40" t="s">
        <v>80</v>
      </c>
      <c r="D956" s="41">
        <v>193.01</v>
      </c>
      <c r="E956" s="41">
        <v>4820</v>
      </c>
      <c r="F956" s="41">
        <v>233</v>
      </c>
      <c r="G956" s="42">
        <v>0.0483402489626556</v>
      </c>
      <c r="H956" s="43">
        <v>0.828369098712446</v>
      </c>
      <c r="I956" s="43">
        <v>40.0435684647303</v>
      </c>
      <c r="J956" s="41">
        <v>29</v>
      </c>
      <c r="K956" s="38">
        <v>0</v>
      </c>
      <c r="L956" s="41">
        <v>29</v>
      </c>
      <c r="M956" s="41">
        <v>11</v>
      </c>
      <c r="N956" s="41">
        <v>3</v>
      </c>
      <c r="O956" s="41">
        <v>72</v>
      </c>
      <c r="P956" s="47">
        <v>2.68069444444444</v>
      </c>
      <c r="Q956" s="48">
        <v>0.309012875536481</v>
      </c>
      <c r="U956"/>
    </row>
    <row r="957" customHeight="1" spans="1:21">
      <c r="A957" s="73"/>
      <c r="B957" s="73"/>
      <c r="C957" s="40" t="s">
        <v>103</v>
      </c>
      <c r="D957" s="41">
        <v>912.77</v>
      </c>
      <c r="E957" s="41">
        <v>22422</v>
      </c>
      <c r="F957" s="41">
        <v>857</v>
      </c>
      <c r="G957" s="42">
        <v>0.0382213897065382</v>
      </c>
      <c r="H957" s="43">
        <v>1.06507584597433</v>
      </c>
      <c r="I957" s="43">
        <v>40.7086789760057</v>
      </c>
      <c r="J957" s="41">
        <v>139</v>
      </c>
      <c r="K957" s="38">
        <v>1</v>
      </c>
      <c r="L957" s="41">
        <v>91</v>
      </c>
      <c r="M957" s="41">
        <v>41</v>
      </c>
      <c r="N957" s="41">
        <v>4</v>
      </c>
      <c r="O957" s="41">
        <v>276</v>
      </c>
      <c r="P957" s="47">
        <v>3.30713768115942</v>
      </c>
      <c r="Q957" s="48">
        <v>0.322053675612602</v>
      </c>
      <c r="U957"/>
    </row>
    <row r="958" customHeight="1" spans="1:21">
      <c r="A958" s="73"/>
      <c r="B958" s="73"/>
      <c r="C958" s="40" t="s">
        <v>83</v>
      </c>
      <c r="D958" s="41">
        <v>1379.16</v>
      </c>
      <c r="E958" s="41">
        <v>63284</v>
      </c>
      <c r="F958" s="41">
        <v>1951</v>
      </c>
      <c r="G958" s="42">
        <v>0.0308292775425068</v>
      </c>
      <c r="H958" s="43">
        <v>0.706899026140441</v>
      </c>
      <c r="I958" s="43">
        <v>21.7931862714114</v>
      </c>
      <c r="J958" s="41">
        <v>375</v>
      </c>
      <c r="K958" s="38">
        <v>3</v>
      </c>
      <c r="L958" s="41">
        <v>280</v>
      </c>
      <c r="M958" s="41">
        <v>19</v>
      </c>
      <c r="N958" s="41">
        <v>3</v>
      </c>
      <c r="O958" s="41">
        <v>680</v>
      </c>
      <c r="P958" s="47">
        <v>2.02817647058824</v>
      </c>
      <c r="Q958" s="48">
        <v>0.348539210661199</v>
      </c>
      <c r="U958"/>
    </row>
    <row r="959" customHeight="1" spans="1:21">
      <c r="A959" s="73"/>
      <c r="B959" s="73"/>
      <c r="C959" s="40" t="s">
        <v>100</v>
      </c>
      <c r="D959" s="41">
        <v>297.28</v>
      </c>
      <c r="E959" s="41">
        <v>6411</v>
      </c>
      <c r="F959" s="41">
        <v>247</v>
      </c>
      <c r="G959" s="42">
        <v>0.0385275308064265</v>
      </c>
      <c r="H959" s="43">
        <v>1.20356275303644</v>
      </c>
      <c r="I959" s="43">
        <v>46.3703010450788</v>
      </c>
      <c r="J959" s="41">
        <v>36</v>
      </c>
      <c r="K959" s="38">
        <v>0</v>
      </c>
      <c r="L959" s="41">
        <v>31</v>
      </c>
      <c r="M959" s="41">
        <v>10</v>
      </c>
      <c r="N959" s="41">
        <v>0</v>
      </c>
      <c r="O959" s="41">
        <v>77</v>
      </c>
      <c r="P959" s="47">
        <v>3.86077922077922</v>
      </c>
      <c r="Q959" s="48">
        <v>0.311740890688259</v>
      </c>
      <c r="U959"/>
    </row>
    <row r="960" customHeight="1" spans="1:21">
      <c r="A960" s="73"/>
      <c r="B960" s="73"/>
      <c r="C960" s="40" t="s">
        <v>86</v>
      </c>
      <c r="D960" s="41">
        <v>470.8</v>
      </c>
      <c r="E960" s="41">
        <v>12921</v>
      </c>
      <c r="F960" s="41">
        <v>461</v>
      </c>
      <c r="G960" s="42">
        <v>0.0356783530686479</v>
      </c>
      <c r="H960" s="43">
        <v>1.02125813449024</v>
      </c>
      <c r="I960" s="43">
        <v>36.4368082965715</v>
      </c>
      <c r="J960" s="41">
        <v>114</v>
      </c>
      <c r="K960" s="38">
        <v>0</v>
      </c>
      <c r="L960" s="41">
        <v>39</v>
      </c>
      <c r="M960" s="41">
        <v>32</v>
      </c>
      <c r="N960" s="41">
        <v>2</v>
      </c>
      <c r="O960" s="41">
        <v>187</v>
      </c>
      <c r="P960" s="47">
        <v>2.51764705882353</v>
      </c>
      <c r="Q960" s="48">
        <v>0.405639913232104</v>
      </c>
      <c r="U960"/>
    </row>
    <row r="961" customHeight="1" spans="1:21">
      <c r="A961" s="73"/>
      <c r="B961" s="73"/>
      <c r="C961" s="40" t="s">
        <v>109</v>
      </c>
      <c r="D961" s="41">
        <v>924.74</v>
      </c>
      <c r="E961" s="41">
        <v>38196</v>
      </c>
      <c r="F961" s="41">
        <v>1116</v>
      </c>
      <c r="G961" s="42">
        <v>0.0292177191328935</v>
      </c>
      <c r="H961" s="43">
        <v>0.828620071684588</v>
      </c>
      <c r="I961" s="43">
        <v>24.2103885223584</v>
      </c>
      <c r="J961" s="41">
        <v>309</v>
      </c>
      <c r="K961" s="38">
        <v>1</v>
      </c>
      <c r="L961" s="41">
        <v>102</v>
      </c>
      <c r="M961" s="41">
        <v>58</v>
      </c>
      <c r="N961" s="41">
        <v>2</v>
      </c>
      <c r="O961" s="41">
        <v>472</v>
      </c>
      <c r="P961" s="47">
        <v>1.95919491525424</v>
      </c>
      <c r="Q961" s="48">
        <v>0.422939068100358</v>
      </c>
      <c r="U961"/>
    </row>
    <row r="962" customHeight="1" spans="1:21">
      <c r="A962" s="73"/>
      <c r="B962" s="40" t="s">
        <v>71</v>
      </c>
      <c r="C962" s="73"/>
      <c r="D962" s="41">
        <v>5254.01</v>
      </c>
      <c r="E962" s="41">
        <v>202136</v>
      </c>
      <c r="F962" s="41">
        <v>6831</v>
      </c>
      <c r="G962" s="42">
        <v>0.0337940792337832</v>
      </c>
      <c r="H962" s="43">
        <v>0.769142146098668</v>
      </c>
      <c r="I962" s="43">
        <v>25.9924506273004</v>
      </c>
      <c r="J962" s="41">
        <v>1290</v>
      </c>
      <c r="K962" s="38">
        <v>6</v>
      </c>
      <c r="L962" s="41">
        <v>712</v>
      </c>
      <c r="M962" s="41">
        <v>255</v>
      </c>
      <c r="N962" s="41">
        <v>31</v>
      </c>
      <c r="O962" s="41">
        <v>2294</v>
      </c>
      <c r="P962" s="47">
        <v>2.29032693984307</v>
      </c>
      <c r="Q962" s="48">
        <v>0.335821987995901</v>
      </c>
      <c r="U962"/>
    </row>
    <row r="963" customHeight="1" spans="1:21">
      <c r="A963" s="73"/>
      <c r="B963" s="40" t="s">
        <v>101</v>
      </c>
      <c r="C963" s="40" t="s">
        <v>100</v>
      </c>
      <c r="D963" s="41">
        <v>590.29</v>
      </c>
      <c r="E963" s="41">
        <v>42097</v>
      </c>
      <c r="F963" s="41">
        <v>1466</v>
      </c>
      <c r="G963" s="42">
        <v>0.0348243342756016</v>
      </c>
      <c r="H963" s="43">
        <v>0.402653478854025</v>
      </c>
      <c r="I963" s="43">
        <v>14.0221393448464</v>
      </c>
      <c r="J963" s="41">
        <v>11</v>
      </c>
      <c r="K963" s="38">
        <v>1</v>
      </c>
      <c r="L963" s="41">
        <v>14</v>
      </c>
      <c r="M963" s="41">
        <v>1</v>
      </c>
      <c r="N963" s="41">
        <v>4</v>
      </c>
      <c r="O963" s="41">
        <v>31</v>
      </c>
      <c r="P963" s="47">
        <v>19.0416129032258</v>
      </c>
      <c r="Q963" s="48">
        <v>0.0211459754433834</v>
      </c>
      <c r="U963"/>
    </row>
    <row r="964" customHeight="1" spans="1:21">
      <c r="A964" s="73"/>
      <c r="B964" s="40" t="s">
        <v>102</v>
      </c>
      <c r="C964" s="73"/>
      <c r="D964" s="41">
        <v>590.29</v>
      </c>
      <c r="E964" s="41">
        <v>42097</v>
      </c>
      <c r="F964" s="41">
        <v>1466</v>
      </c>
      <c r="G964" s="42">
        <v>0.0348243342756016</v>
      </c>
      <c r="H964" s="43">
        <v>0.402653478854025</v>
      </c>
      <c r="I964" s="43">
        <v>14.0221393448464</v>
      </c>
      <c r="J964" s="41">
        <v>11</v>
      </c>
      <c r="K964" s="38">
        <v>1</v>
      </c>
      <c r="L964" s="41">
        <v>14</v>
      </c>
      <c r="M964" s="41">
        <v>1</v>
      </c>
      <c r="N964" s="41">
        <v>4</v>
      </c>
      <c r="O964" s="41">
        <v>31</v>
      </c>
      <c r="P964" s="47">
        <v>19.0416129032258</v>
      </c>
      <c r="Q964" s="48">
        <v>0.0211459754433834</v>
      </c>
      <c r="U964"/>
    </row>
    <row r="965" customHeight="1" spans="1:21">
      <c r="A965" s="73"/>
      <c r="B965" s="40" t="s">
        <v>72</v>
      </c>
      <c r="C965" s="40" t="s">
        <v>122</v>
      </c>
      <c r="D965" s="41">
        <v>200.73</v>
      </c>
      <c r="E965" s="41">
        <v>22775</v>
      </c>
      <c r="F965" s="41">
        <v>1039</v>
      </c>
      <c r="G965" s="42">
        <v>0.0456201975850713</v>
      </c>
      <c r="H965" s="43">
        <v>0.193195380173244</v>
      </c>
      <c r="I965" s="43">
        <v>8.81361141602634</v>
      </c>
      <c r="J965" s="41">
        <v>12</v>
      </c>
      <c r="K965" s="38">
        <v>0</v>
      </c>
      <c r="L965" s="41">
        <v>8</v>
      </c>
      <c r="M965" s="41">
        <v>3</v>
      </c>
      <c r="N965" s="41">
        <v>3</v>
      </c>
      <c r="O965" s="41">
        <v>26</v>
      </c>
      <c r="P965" s="47">
        <v>7.72038461538462</v>
      </c>
      <c r="Q965" s="48">
        <v>0.0250240615976901</v>
      </c>
      <c r="U965"/>
    </row>
    <row r="966" customHeight="1" spans="1:21">
      <c r="A966" s="73"/>
      <c r="B966" s="73"/>
      <c r="C966" s="40" t="s">
        <v>73</v>
      </c>
      <c r="D966" s="41">
        <v>488.52</v>
      </c>
      <c r="E966" s="41">
        <v>30028</v>
      </c>
      <c r="F966" s="41">
        <v>1205</v>
      </c>
      <c r="G966" s="42">
        <v>0.0401292127347809</v>
      </c>
      <c r="H966" s="43">
        <v>0.405410788381743</v>
      </c>
      <c r="I966" s="43">
        <v>16.2688157719462</v>
      </c>
      <c r="J966" s="41">
        <v>72</v>
      </c>
      <c r="K966" s="38">
        <v>3</v>
      </c>
      <c r="L966" s="41">
        <v>9</v>
      </c>
      <c r="M966" s="41">
        <v>12</v>
      </c>
      <c r="N966" s="41">
        <v>0</v>
      </c>
      <c r="O966" s="41">
        <v>96</v>
      </c>
      <c r="P966" s="47">
        <v>5.08875</v>
      </c>
      <c r="Q966" s="48">
        <v>0.0796680497925311</v>
      </c>
      <c r="U966"/>
    </row>
    <row r="967" customHeight="1" spans="1:21">
      <c r="A967" s="73"/>
      <c r="B967" s="73"/>
      <c r="C967" s="40" t="s">
        <v>74</v>
      </c>
      <c r="D967" s="41">
        <v>199.92</v>
      </c>
      <c r="E967" s="41">
        <v>16824</v>
      </c>
      <c r="F967" s="41">
        <v>1011</v>
      </c>
      <c r="G967" s="42">
        <v>0.06009272467903</v>
      </c>
      <c r="H967" s="43">
        <v>0.197744807121662</v>
      </c>
      <c r="I967" s="43">
        <v>11.8830242510699</v>
      </c>
      <c r="J967" s="41">
        <v>61</v>
      </c>
      <c r="K967" s="38">
        <v>1</v>
      </c>
      <c r="L967" s="41">
        <v>21</v>
      </c>
      <c r="M967" s="41">
        <v>2</v>
      </c>
      <c r="N967" s="41">
        <v>2</v>
      </c>
      <c r="O967" s="41">
        <v>87</v>
      </c>
      <c r="P967" s="47">
        <v>2.29793103448276</v>
      </c>
      <c r="Q967" s="48">
        <v>0.086053412462908</v>
      </c>
      <c r="U967"/>
    </row>
    <row r="968" customHeight="1" spans="1:21">
      <c r="A968" s="73"/>
      <c r="B968" s="73"/>
      <c r="C968" s="40" t="s">
        <v>75</v>
      </c>
      <c r="D968" s="41">
        <v>202.7</v>
      </c>
      <c r="E968" s="41">
        <v>21398</v>
      </c>
      <c r="F968" s="41">
        <v>989</v>
      </c>
      <c r="G968" s="42">
        <v>0.0462192728292364</v>
      </c>
      <c r="H968" s="43">
        <v>0.204954499494439</v>
      </c>
      <c r="I968" s="43">
        <v>9.47284792971306</v>
      </c>
      <c r="J968" s="41">
        <v>23</v>
      </c>
      <c r="K968" s="38">
        <v>2</v>
      </c>
      <c r="L968" s="41">
        <v>15</v>
      </c>
      <c r="M968" s="41">
        <v>9</v>
      </c>
      <c r="N968" s="41">
        <v>2</v>
      </c>
      <c r="O968" s="41">
        <v>51</v>
      </c>
      <c r="P968" s="47">
        <v>3.97450980392157</v>
      </c>
      <c r="Q968" s="48">
        <v>0.051567239635996</v>
      </c>
      <c r="U968"/>
    </row>
    <row r="969" customHeight="1" spans="1:21">
      <c r="A969" s="73"/>
      <c r="B969" s="73"/>
      <c r="C969" s="40" t="s">
        <v>70</v>
      </c>
      <c r="D969" s="41">
        <v>201.4</v>
      </c>
      <c r="E969" s="41">
        <v>20968</v>
      </c>
      <c r="F969" s="41">
        <v>1379</v>
      </c>
      <c r="G969" s="42">
        <v>0.0657668828691339</v>
      </c>
      <c r="H969" s="43">
        <v>0.146047860768673</v>
      </c>
      <c r="I969" s="43">
        <v>9.60511255246089</v>
      </c>
      <c r="J969" s="41">
        <v>30</v>
      </c>
      <c r="K969" s="38">
        <v>2</v>
      </c>
      <c r="L969" s="41">
        <v>13</v>
      </c>
      <c r="M969" s="41">
        <v>3</v>
      </c>
      <c r="N969" s="41">
        <v>0</v>
      </c>
      <c r="O969" s="41">
        <v>48</v>
      </c>
      <c r="P969" s="47">
        <v>4.19583333333333</v>
      </c>
      <c r="Q969" s="48">
        <v>0.0348078317621465</v>
      </c>
      <c r="U969"/>
    </row>
    <row r="970" customHeight="1" spans="1:21">
      <c r="A970" s="73"/>
      <c r="B970" s="73"/>
      <c r="C970" s="40" t="s">
        <v>76</v>
      </c>
      <c r="D970" s="41">
        <v>271.02</v>
      </c>
      <c r="E970" s="41">
        <v>15576</v>
      </c>
      <c r="F970" s="41">
        <v>483</v>
      </c>
      <c r="G970" s="42">
        <v>0.0310092449922958</v>
      </c>
      <c r="H970" s="43">
        <v>0.56111801242236</v>
      </c>
      <c r="I970" s="43">
        <v>17.3998459167951</v>
      </c>
      <c r="J970" s="41">
        <v>26</v>
      </c>
      <c r="K970" s="38">
        <v>0</v>
      </c>
      <c r="L970" s="41">
        <v>29</v>
      </c>
      <c r="M970" s="41">
        <v>1</v>
      </c>
      <c r="N970" s="41">
        <v>2</v>
      </c>
      <c r="O970" s="41">
        <v>58</v>
      </c>
      <c r="P970" s="47">
        <v>4.67275862068966</v>
      </c>
      <c r="Q970" s="48">
        <v>0.12008281573499</v>
      </c>
      <c r="U970"/>
    </row>
    <row r="971" customHeight="1" spans="1:21">
      <c r="A971" s="73"/>
      <c r="B971" s="73"/>
      <c r="C971" s="40" t="s">
        <v>77</v>
      </c>
      <c r="D971" s="41">
        <v>131.33</v>
      </c>
      <c r="E971" s="41">
        <v>5494</v>
      </c>
      <c r="F971" s="41">
        <v>268</v>
      </c>
      <c r="G971" s="42">
        <v>0.0487804878048781</v>
      </c>
      <c r="H971" s="43">
        <v>0.490037313432836</v>
      </c>
      <c r="I971" s="43">
        <v>23.9042591918457</v>
      </c>
      <c r="J971" s="41">
        <v>33</v>
      </c>
      <c r="K971" s="38">
        <v>0</v>
      </c>
      <c r="L971" s="41">
        <v>16</v>
      </c>
      <c r="M971" s="41">
        <v>5</v>
      </c>
      <c r="N971" s="41">
        <v>3</v>
      </c>
      <c r="O971" s="41">
        <v>57</v>
      </c>
      <c r="P971" s="47">
        <v>2.3040350877193</v>
      </c>
      <c r="Q971" s="48">
        <v>0.212686567164179</v>
      </c>
      <c r="U971"/>
    </row>
    <row r="972" customHeight="1" spans="1:21">
      <c r="A972" s="73"/>
      <c r="B972" s="73"/>
      <c r="C972" s="40" t="s">
        <v>78</v>
      </c>
      <c r="D972" s="41">
        <v>201.24</v>
      </c>
      <c r="E972" s="41">
        <v>43078</v>
      </c>
      <c r="F972" s="41">
        <v>2394</v>
      </c>
      <c r="G972" s="42">
        <v>0.0555736106597335</v>
      </c>
      <c r="H972" s="43">
        <v>0.0840601503759399</v>
      </c>
      <c r="I972" s="43">
        <v>4.67152606899113</v>
      </c>
      <c r="J972" s="41">
        <v>74</v>
      </c>
      <c r="K972" s="38">
        <v>1</v>
      </c>
      <c r="L972" s="41">
        <v>62</v>
      </c>
      <c r="M972" s="41">
        <v>24</v>
      </c>
      <c r="N972" s="41">
        <v>0</v>
      </c>
      <c r="O972" s="41">
        <v>161</v>
      </c>
      <c r="P972" s="47">
        <v>1.24993788819876</v>
      </c>
      <c r="Q972" s="48">
        <v>0.0672514619883041</v>
      </c>
      <c r="U972"/>
    </row>
    <row r="973" customHeight="1" spans="1:21">
      <c r="A973" s="73"/>
      <c r="B973" s="73"/>
      <c r="C973" s="40" t="s">
        <v>130</v>
      </c>
      <c r="D973" s="41">
        <v>202.4</v>
      </c>
      <c r="E973" s="41">
        <v>28149</v>
      </c>
      <c r="F973" s="41">
        <v>1568</v>
      </c>
      <c r="G973" s="42">
        <v>0.0557035773917368</v>
      </c>
      <c r="H973" s="43">
        <v>0.129081632653061</v>
      </c>
      <c r="I973" s="43">
        <v>7.19030871434154</v>
      </c>
      <c r="J973" s="41">
        <v>42</v>
      </c>
      <c r="K973" s="38">
        <v>1</v>
      </c>
      <c r="L973" s="41">
        <v>29</v>
      </c>
      <c r="M973" s="41">
        <v>14</v>
      </c>
      <c r="N973" s="41">
        <v>0</v>
      </c>
      <c r="O973" s="41">
        <v>86</v>
      </c>
      <c r="P973" s="47">
        <v>2.35348837209302</v>
      </c>
      <c r="Q973" s="48">
        <v>0.0548469387755102</v>
      </c>
      <c r="U973"/>
    </row>
    <row r="974" customHeight="1" spans="1:21">
      <c r="A974" s="73"/>
      <c r="B974" s="73"/>
      <c r="C974" s="40" t="s">
        <v>79</v>
      </c>
      <c r="D974" s="41">
        <v>28.74</v>
      </c>
      <c r="E974" s="41">
        <v>1947</v>
      </c>
      <c r="F974" s="41">
        <v>47</v>
      </c>
      <c r="G974" s="42">
        <v>0.0241397021058038</v>
      </c>
      <c r="H974" s="43">
        <v>0.611489361702128</v>
      </c>
      <c r="I974" s="43">
        <v>14.7611710323575</v>
      </c>
      <c r="J974" s="41">
        <v>4</v>
      </c>
      <c r="K974" s="38">
        <v>0</v>
      </c>
      <c r="L974" s="41">
        <v>2</v>
      </c>
      <c r="M974" s="41">
        <v>-1</v>
      </c>
      <c r="N974" s="41">
        <v>0</v>
      </c>
      <c r="O974" s="41">
        <v>5</v>
      </c>
      <c r="P974" s="47">
        <v>5.748</v>
      </c>
      <c r="Q974" s="48">
        <v>0.106382978723404</v>
      </c>
      <c r="U974"/>
    </row>
    <row r="975" customHeight="1" spans="1:21">
      <c r="A975" s="73"/>
      <c r="B975" s="73"/>
      <c r="C975" s="40" t="s">
        <v>80</v>
      </c>
      <c r="D975" s="41">
        <v>184.36</v>
      </c>
      <c r="E975" s="41">
        <v>12753</v>
      </c>
      <c r="F975" s="41">
        <v>472</v>
      </c>
      <c r="G975" s="42">
        <v>0.0370108993962205</v>
      </c>
      <c r="H975" s="43">
        <v>0.390593220338983</v>
      </c>
      <c r="I975" s="43">
        <v>14.4562063828119</v>
      </c>
      <c r="J975" s="41">
        <v>40</v>
      </c>
      <c r="K975" s="38">
        <v>1</v>
      </c>
      <c r="L975" s="41">
        <v>25</v>
      </c>
      <c r="M975" s="41">
        <v>6</v>
      </c>
      <c r="N975" s="41">
        <v>0</v>
      </c>
      <c r="O975" s="41">
        <v>72</v>
      </c>
      <c r="P975" s="47">
        <v>2.56055555555556</v>
      </c>
      <c r="Q975" s="48">
        <v>0.152542372881356</v>
      </c>
      <c r="U975"/>
    </row>
    <row r="976" customHeight="1" spans="1:21">
      <c r="A976" s="73"/>
      <c r="B976" s="73"/>
      <c r="C976" s="40" t="s">
        <v>81</v>
      </c>
      <c r="D976" s="41">
        <v>133.95</v>
      </c>
      <c r="E976" s="41">
        <v>8223</v>
      </c>
      <c r="F976" s="41">
        <v>271</v>
      </c>
      <c r="G976" s="42">
        <v>0.0329563419676517</v>
      </c>
      <c r="H976" s="43">
        <v>0.494280442804428</v>
      </c>
      <c r="I976" s="43">
        <v>16.289675300985</v>
      </c>
      <c r="J976" s="41">
        <v>30</v>
      </c>
      <c r="K976" s="38">
        <v>2</v>
      </c>
      <c r="L976" s="41">
        <v>22</v>
      </c>
      <c r="M976" s="41">
        <v>6</v>
      </c>
      <c r="N976" s="41">
        <v>1</v>
      </c>
      <c r="O976" s="41">
        <v>61</v>
      </c>
      <c r="P976" s="47">
        <v>2.19590163934426</v>
      </c>
      <c r="Q976" s="48">
        <v>0.225092250922509</v>
      </c>
      <c r="U976"/>
    </row>
    <row r="977" customHeight="1" spans="1:21">
      <c r="A977" s="73"/>
      <c r="B977" s="73"/>
      <c r="C977" s="40" t="s">
        <v>82</v>
      </c>
      <c r="D977" s="41">
        <v>426.38</v>
      </c>
      <c r="E977" s="41">
        <v>32414</v>
      </c>
      <c r="F977" s="41">
        <v>1388</v>
      </c>
      <c r="G977" s="42">
        <v>0.0428210032701919</v>
      </c>
      <c r="H977" s="43">
        <v>0.307190201729107</v>
      </c>
      <c r="I977" s="43">
        <v>13.154192632813</v>
      </c>
      <c r="J977" s="41">
        <v>93</v>
      </c>
      <c r="K977" s="38">
        <v>0</v>
      </c>
      <c r="L977" s="41">
        <v>57</v>
      </c>
      <c r="M977" s="41">
        <v>50</v>
      </c>
      <c r="N977" s="41">
        <v>2</v>
      </c>
      <c r="O977" s="41">
        <v>202</v>
      </c>
      <c r="P977" s="47">
        <v>2.11079207920792</v>
      </c>
      <c r="Q977" s="48">
        <v>0.145533141210375</v>
      </c>
      <c r="U977"/>
    </row>
    <row r="978" customHeight="1" spans="1:21">
      <c r="A978" s="73"/>
      <c r="B978" s="73"/>
      <c r="C978" s="40" t="s">
        <v>83</v>
      </c>
      <c r="D978" s="41">
        <v>432.02</v>
      </c>
      <c r="E978" s="41">
        <v>32660</v>
      </c>
      <c r="F978" s="41">
        <v>772</v>
      </c>
      <c r="G978" s="42">
        <v>0.0236374770361298</v>
      </c>
      <c r="H978" s="43">
        <v>0.559611398963731</v>
      </c>
      <c r="I978" s="43">
        <v>13.2278015921617</v>
      </c>
      <c r="J978" s="41">
        <v>80</v>
      </c>
      <c r="K978" s="38">
        <v>0</v>
      </c>
      <c r="L978" s="41">
        <v>68</v>
      </c>
      <c r="M978" s="41">
        <v>4</v>
      </c>
      <c r="N978" s="41">
        <v>0</v>
      </c>
      <c r="O978" s="41">
        <v>152</v>
      </c>
      <c r="P978" s="47">
        <v>2.84223684210526</v>
      </c>
      <c r="Q978" s="48">
        <v>0.196891191709845</v>
      </c>
      <c r="U978"/>
    </row>
    <row r="979" customHeight="1" spans="1:21">
      <c r="A979" s="73"/>
      <c r="B979" s="73"/>
      <c r="C979" s="40" t="s">
        <v>119</v>
      </c>
      <c r="D979" s="41">
        <v>461.69</v>
      </c>
      <c r="E979" s="41">
        <v>48352</v>
      </c>
      <c r="F979" s="41">
        <v>2872</v>
      </c>
      <c r="G979" s="42">
        <v>0.0593977498345467</v>
      </c>
      <c r="H979" s="43">
        <v>0.160755571030641</v>
      </c>
      <c r="I979" s="43">
        <v>9.54851919258769</v>
      </c>
      <c r="J979" s="41">
        <v>61</v>
      </c>
      <c r="K979" s="38">
        <v>2</v>
      </c>
      <c r="L979" s="41">
        <v>26</v>
      </c>
      <c r="M979" s="41">
        <v>58</v>
      </c>
      <c r="N979" s="41">
        <v>2</v>
      </c>
      <c r="O979" s="41">
        <v>149</v>
      </c>
      <c r="P979" s="47">
        <v>3.09859060402685</v>
      </c>
      <c r="Q979" s="48">
        <v>0.0518802228412256</v>
      </c>
      <c r="U979"/>
    </row>
    <row r="980" customHeight="1" spans="1:21">
      <c r="A980" s="73"/>
      <c r="B980" s="73"/>
      <c r="C980" s="40" t="s">
        <v>85</v>
      </c>
      <c r="D980" s="41">
        <v>27.23</v>
      </c>
      <c r="E980" s="41">
        <v>1865</v>
      </c>
      <c r="F980" s="41">
        <v>43</v>
      </c>
      <c r="G980" s="42">
        <v>0.0230563002680965</v>
      </c>
      <c r="H980" s="43">
        <v>0.633255813953488</v>
      </c>
      <c r="I980" s="43">
        <v>14.6005361930295</v>
      </c>
      <c r="J980" s="41">
        <v>3</v>
      </c>
      <c r="K980" s="38">
        <v>0</v>
      </c>
      <c r="L980" s="41">
        <v>3</v>
      </c>
      <c r="M980" s="41">
        <v>0</v>
      </c>
      <c r="N980" s="41">
        <v>0</v>
      </c>
      <c r="O980" s="41">
        <v>6</v>
      </c>
      <c r="P980" s="47">
        <v>4.53833333333333</v>
      </c>
      <c r="Q980" s="48">
        <v>0.13953488372093</v>
      </c>
      <c r="U980"/>
    </row>
    <row r="981" customHeight="1" spans="1:21">
      <c r="A981" s="73"/>
      <c r="B981" s="73"/>
      <c r="C981" s="40" t="s">
        <v>100</v>
      </c>
      <c r="D981" s="41">
        <v>254.79</v>
      </c>
      <c r="E981" s="41">
        <v>11044</v>
      </c>
      <c r="F981" s="41">
        <v>401</v>
      </c>
      <c r="G981" s="42">
        <v>0.0363093082216588</v>
      </c>
      <c r="H981" s="43">
        <v>0.635386533665835</v>
      </c>
      <c r="I981" s="43">
        <v>23.0704454907642</v>
      </c>
      <c r="J981" s="41">
        <v>23</v>
      </c>
      <c r="K981" s="38">
        <v>0</v>
      </c>
      <c r="L981" s="41">
        <v>20</v>
      </c>
      <c r="M981" s="41">
        <v>4</v>
      </c>
      <c r="N981" s="41">
        <v>0</v>
      </c>
      <c r="O981" s="41">
        <v>47</v>
      </c>
      <c r="P981" s="47">
        <v>5.42106382978723</v>
      </c>
      <c r="Q981" s="48">
        <v>0.117206982543641</v>
      </c>
      <c r="U981"/>
    </row>
    <row r="982" customHeight="1" spans="1:21">
      <c r="A982" s="73"/>
      <c r="B982" s="73"/>
      <c r="C982" s="40" t="s">
        <v>86</v>
      </c>
      <c r="D982" s="41">
        <v>703.03</v>
      </c>
      <c r="E982" s="41">
        <v>42217</v>
      </c>
      <c r="F982" s="41">
        <v>1475</v>
      </c>
      <c r="G982" s="42">
        <v>0.0349385318710472</v>
      </c>
      <c r="H982" s="43">
        <v>0.476630508474576</v>
      </c>
      <c r="I982" s="43">
        <v>16.6527702110524</v>
      </c>
      <c r="J982" s="41">
        <v>98</v>
      </c>
      <c r="K982" s="38">
        <v>5</v>
      </c>
      <c r="L982" s="41">
        <v>22</v>
      </c>
      <c r="M982" s="41">
        <v>21</v>
      </c>
      <c r="N982" s="41">
        <v>2</v>
      </c>
      <c r="O982" s="41">
        <v>148</v>
      </c>
      <c r="P982" s="47">
        <v>4.7502027027027</v>
      </c>
      <c r="Q982" s="48">
        <v>0.100338983050847</v>
      </c>
      <c r="U982"/>
    </row>
    <row r="983" customHeight="1" spans="1:21">
      <c r="A983" s="73"/>
      <c r="B983" s="73"/>
      <c r="C983" s="40" t="s">
        <v>87</v>
      </c>
      <c r="D983" s="41">
        <v>201.79</v>
      </c>
      <c r="E983" s="41">
        <v>24090</v>
      </c>
      <c r="F983" s="41">
        <v>1359</v>
      </c>
      <c r="G983" s="42">
        <v>0.0564134495641345</v>
      </c>
      <c r="H983" s="43">
        <v>0.148484179543782</v>
      </c>
      <c r="I983" s="43">
        <v>8.37650477376505</v>
      </c>
      <c r="J983" s="41">
        <v>30</v>
      </c>
      <c r="K983" s="38">
        <v>0</v>
      </c>
      <c r="L983" s="41">
        <v>13</v>
      </c>
      <c r="M983" s="41">
        <v>8</v>
      </c>
      <c r="N983" s="41">
        <v>0</v>
      </c>
      <c r="O983" s="41">
        <v>51</v>
      </c>
      <c r="P983" s="47">
        <v>3.95666666666667</v>
      </c>
      <c r="Q983" s="48">
        <v>0.0375275938189845</v>
      </c>
      <c r="U983"/>
    </row>
    <row r="984" customHeight="1" spans="1:21">
      <c r="A984" s="73"/>
      <c r="B984" s="73"/>
      <c r="C984" s="40" t="s">
        <v>109</v>
      </c>
      <c r="D984" s="41">
        <v>765.25</v>
      </c>
      <c r="E984" s="41">
        <v>56078</v>
      </c>
      <c r="F984" s="41">
        <v>1505</v>
      </c>
      <c r="G984" s="42">
        <v>0.0268376190306359</v>
      </c>
      <c r="H984" s="43">
        <v>0.508471760797342</v>
      </c>
      <c r="I984" s="43">
        <v>13.6461714041157</v>
      </c>
      <c r="J984" s="41">
        <v>191</v>
      </c>
      <c r="K984" s="38">
        <v>0</v>
      </c>
      <c r="L984" s="41">
        <v>42</v>
      </c>
      <c r="M984" s="41">
        <v>43</v>
      </c>
      <c r="N984" s="41">
        <v>5</v>
      </c>
      <c r="O984" s="41">
        <v>281</v>
      </c>
      <c r="P984" s="47">
        <v>2.72330960854093</v>
      </c>
      <c r="Q984" s="48">
        <v>0.18671096345515</v>
      </c>
      <c r="U984"/>
    </row>
    <row r="985" customHeight="1" spans="1:21">
      <c r="A985" s="73"/>
      <c r="B985" s="73"/>
      <c r="C985" s="40" t="s">
        <v>89</v>
      </c>
      <c r="D985" s="41">
        <v>69.88</v>
      </c>
      <c r="E985" s="41">
        <v>3345</v>
      </c>
      <c r="F985" s="41">
        <v>136</v>
      </c>
      <c r="G985" s="42">
        <v>0.0406576980568012</v>
      </c>
      <c r="H985" s="43">
        <v>0.513823529411765</v>
      </c>
      <c r="I985" s="43">
        <v>20.8908819133034</v>
      </c>
      <c r="J985" s="41">
        <v>12</v>
      </c>
      <c r="K985" s="38">
        <v>0</v>
      </c>
      <c r="L985" s="41">
        <v>8</v>
      </c>
      <c r="M985" s="41">
        <v>0</v>
      </c>
      <c r="N985" s="41">
        <v>0</v>
      </c>
      <c r="O985" s="41">
        <v>20</v>
      </c>
      <c r="P985" s="47">
        <v>3.494</v>
      </c>
      <c r="Q985" s="48">
        <v>0.147058823529412</v>
      </c>
      <c r="U985"/>
    </row>
    <row r="986" customHeight="1" spans="1:21">
      <c r="A986" s="73"/>
      <c r="B986" s="73"/>
      <c r="C986" s="40" t="s">
        <v>90</v>
      </c>
      <c r="D986" s="41">
        <v>181.38</v>
      </c>
      <c r="E986" s="41">
        <v>12189</v>
      </c>
      <c r="F986" s="41">
        <v>664</v>
      </c>
      <c r="G986" s="42">
        <v>0.0544753466240053</v>
      </c>
      <c r="H986" s="43">
        <v>0.27316265060241</v>
      </c>
      <c r="I986" s="43">
        <v>14.8806300762983</v>
      </c>
      <c r="J986" s="41">
        <v>59</v>
      </c>
      <c r="K986" s="38">
        <v>0</v>
      </c>
      <c r="L986" s="41">
        <v>55</v>
      </c>
      <c r="M986" s="41">
        <v>13</v>
      </c>
      <c r="N986" s="41">
        <v>3</v>
      </c>
      <c r="O986" s="41">
        <v>130</v>
      </c>
      <c r="P986" s="47">
        <v>1.39523076923077</v>
      </c>
      <c r="Q986" s="48">
        <v>0.19578313253012</v>
      </c>
      <c r="U986"/>
    </row>
    <row r="987" customHeight="1" spans="1:21">
      <c r="A987" s="73"/>
      <c r="B987" s="73"/>
      <c r="C987" s="40" t="s">
        <v>91</v>
      </c>
      <c r="D987" s="41">
        <v>193.39</v>
      </c>
      <c r="E987" s="41">
        <v>11212</v>
      </c>
      <c r="F987" s="41">
        <v>1048</v>
      </c>
      <c r="G987" s="42">
        <v>0.0934712807706029</v>
      </c>
      <c r="H987" s="43">
        <v>0.184532442748092</v>
      </c>
      <c r="I987" s="43">
        <v>17.2484837673921</v>
      </c>
      <c r="J987" s="41">
        <v>25</v>
      </c>
      <c r="K987" s="38">
        <v>1</v>
      </c>
      <c r="L987" s="41">
        <v>1</v>
      </c>
      <c r="M987" s="41">
        <v>5</v>
      </c>
      <c r="N987" s="41">
        <v>1</v>
      </c>
      <c r="O987" s="41">
        <v>33</v>
      </c>
      <c r="P987" s="47">
        <v>5.86030303030303</v>
      </c>
      <c r="Q987" s="48">
        <v>0.0314885496183206</v>
      </c>
      <c r="U987"/>
    </row>
    <row r="988" customHeight="1" spans="1:21">
      <c r="A988" s="73"/>
      <c r="B988" s="73"/>
      <c r="C988" s="40" t="s">
        <v>92</v>
      </c>
      <c r="D988" s="41">
        <v>107.77</v>
      </c>
      <c r="E988" s="41">
        <v>6360</v>
      </c>
      <c r="F988" s="41">
        <v>215</v>
      </c>
      <c r="G988" s="42">
        <v>0.0338050314465409</v>
      </c>
      <c r="H988" s="43">
        <v>0.501255813953488</v>
      </c>
      <c r="I988" s="43">
        <v>16.9449685534591</v>
      </c>
      <c r="J988" s="41">
        <v>24</v>
      </c>
      <c r="K988" s="38">
        <v>0</v>
      </c>
      <c r="L988" s="41">
        <v>15</v>
      </c>
      <c r="M988" s="41">
        <v>3</v>
      </c>
      <c r="N988" s="41">
        <v>1</v>
      </c>
      <c r="O988" s="41">
        <v>43</v>
      </c>
      <c r="P988" s="47">
        <v>2.50627906976744</v>
      </c>
      <c r="Q988" s="48">
        <v>0.2</v>
      </c>
      <c r="U988"/>
    </row>
    <row r="989" customHeight="1" spans="1:21">
      <c r="A989" s="73"/>
      <c r="B989" s="40" t="s">
        <v>98</v>
      </c>
      <c r="C989" s="73"/>
      <c r="D989" s="41">
        <v>6270.91</v>
      </c>
      <c r="E989" s="41">
        <v>509039</v>
      </c>
      <c r="F989" s="41">
        <v>23004</v>
      </c>
      <c r="G989" s="42">
        <v>0.0451910364431802</v>
      </c>
      <c r="H989" s="43">
        <v>0.272600852025735</v>
      </c>
      <c r="I989" s="43">
        <v>12.3191150383369</v>
      </c>
      <c r="J989" s="41">
        <v>1146</v>
      </c>
      <c r="K989" s="38">
        <v>21</v>
      </c>
      <c r="L989" s="41">
        <v>581</v>
      </c>
      <c r="M989" s="41">
        <v>293</v>
      </c>
      <c r="N989" s="41">
        <v>29</v>
      </c>
      <c r="O989" s="41">
        <v>2070</v>
      </c>
      <c r="P989" s="47">
        <v>3.02942512077295</v>
      </c>
      <c r="Q989" s="48">
        <v>0.0899843505477308</v>
      </c>
      <c r="U989"/>
    </row>
    <row r="990" customHeight="1" spans="1:21">
      <c r="A990" s="40" t="s">
        <v>142</v>
      </c>
      <c r="B990" s="73"/>
      <c r="C990" s="73"/>
      <c r="D990" s="41">
        <v>12115.21</v>
      </c>
      <c r="E990" s="41">
        <v>753272</v>
      </c>
      <c r="F990" s="41">
        <v>31301</v>
      </c>
      <c r="G990" s="42">
        <v>0.0415533831072972</v>
      </c>
      <c r="H990" s="43">
        <v>0.387055046164659</v>
      </c>
      <c r="I990" s="43">
        <v>16.0834466168927</v>
      </c>
      <c r="J990" s="41">
        <v>2447</v>
      </c>
      <c r="K990" s="38">
        <v>28</v>
      </c>
      <c r="L990" s="41">
        <v>1307</v>
      </c>
      <c r="M990" s="41">
        <v>549</v>
      </c>
      <c r="N990" s="41">
        <v>64</v>
      </c>
      <c r="O990" s="41">
        <v>4395</v>
      </c>
      <c r="P990" s="47">
        <v>2.75658930602958</v>
      </c>
      <c r="Q990" s="48">
        <v>0.140410849493626</v>
      </c>
      <c r="U990"/>
    </row>
    <row r="991" customHeight="1" spans="1:21">
      <c r="A991" s="40" t="s">
        <v>36</v>
      </c>
      <c r="B991" s="40" t="s">
        <v>69</v>
      </c>
      <c r="C991" s="40" t="s">
        <v>73</v>
      </c>
      <c r="D991" s="41">
        <v>530.07</v>
      </c>
      <c r="E991" s="41">
        <v>11256</v>
      </c>
      <c r="F991" s="41">
        <v>439</v>
      </c>
      <c r="G991" s="42">
        <v>0.039001421464108</v>
      </c>
      <c r="H991" s="43">
        <v>1.20744874715262</v>
      </c>
      <c r="I991" s="43">
        <v>47.0922174840085</v>
      </c>
      <c r="J991" s="41">
        <v>98</v>
      </c>
      <c r="K991" s="38">
        <v>1</v>
      </c>
      <c r="L991" s="41">
        <v>31</v>
      </c>
      <c r="M991" s="41">
        <v>30</v>
      </c>
      <c r="N991" s="41">
        <v>2</v>
      </c>
      <c r="O991" s="41">
        <v>162</v>
      </c>
      <c r="P991" s="47">
        <v>3.27203703703704</v>
      </c>
      <c r="Q991" s="48">
        <v>0.369020501138952</v>
      </c>
      <c r="U991"/>
    </row>
    <row r="992" customHeight="1" spans="1:21">
      <c r="A992" s="73"/>
      <c r="B992" s="73"/>
      <c r="C992" s="40" t="s">
        <v>108</v>
      </c>
      <c r="D992" s="41">
        <v>484.6</v>
      </c>
      <c r="E992" s="41">
        <v>33873</v>
      </c>
      <c r="F992" s="41">
        <v>1347</v>
      </c>
      <c r="G992" s="42">
        <v>0.039766185457444</v>
      </c>
      <c r="H992" s="43">
        <v>0.359762435040832</v>
      </c>
      <c r="I992" s="43">
        <v>14.3063797124554</v>
      </c>
      <c r="J992" s="41">
        <v>187</v>
      </c>
      <c r="K992" s="38">
        <v>0</v>
      </c>
      <c r="L992" s="41">
        <v>97</v>
      </c>
      <c r="M992" s="41">
        <v>83</v>
      </c>
      <c r="N992" s="41">
        <v>6</v>
      </c>
      <c r="O992" s="41">
        <v>373</v>
      </c>
      <c r="P992" s="47">
        <v>1.29919571045576</v>
      </c>
      <c r="Q992" s="48">
        <v>0.276911655530809</v>
      </c>
      <c r="U992"/>
    </row>
    <row r="993" customHeight="1" spans="1:21">
      <c r="A993" s="73"/>
      <c r="B993" s="73"/>
      <c r="C993" s="40" t="s">
        <v>76</v>
      </c>
      <c r="D993" s="41">
        <v>340.43</v>
      </c>
      <c r="E993" s="41">
        <v>15005</v>
      </c>
      <c r="F993" s="41">
        <v>373</v>
      </c>
      <c r="G993" s="42">
        <v>0.0248583805398201</v>
      </c>
      <c r="H993" s="43">
        <v>0.912680965147453</v>
      </c>
      <c r="I993" s="43">
        <v>22.6877707430856</v>
      </c>
      <c r="J993" s="41">
        <v>40</v>
      </c>
      <c r="K993" s="38">
        <v>1</v>
      </c>
      <c r="L993" s="41">
        <v>58</v>
      </c>
      <c r="M993" s="41">
        <v>3</v>
      </c>
      <c r="N993" s="41">
        <v>6</v>
      </c>
      <c r="O993" s="41">
        <v>108</v>
      </c>
      <c r="P993" s="47">
        <v>3.15212962962963</v>
      </c>
      <c r="Q993" s="48">
        <v>0.289544235924933</v>
      </c>
      <c r="U993"/>
    </row>
    <row r="994" customHeight="1" spans="1:21">
      <c r="A994" s="73"/>
      <c r="B994" s="73"/>
      <c r="C994" s="40" t="s">
        <v>80</v>
      </c>
      <c r="D994" s="41">
        <v>198.79</v>
      </c>
      <c r="E994" s="41">
        <v>6886</v>
      </c>
      <c r="F994" s="41">
        <v>322</v>
      </c>
      <c r="G994" s="42">
        <v>0.0467615451641011</v>
      </c>
      <c r="H994" s="43">
        <v>0.617360248447205</v>
      </c>
      <c r="I994" s="43">
        <v>28.8687191402846</v>
      </c>
      <c r="J994" s="41">
        <v>37</v>
      </c>
      <c r="K994" s="38">
        <v>0</v>
      </c>
      <c r="L994" s="41">
        <v>36</v>
      </c>
      <c r="M994" s="41">
        <v>18</v>
      </c>
      <c r="N994" s="41">
        <v>4</v>
      </c>
      <c r="O994" s="41">
        <v>95</v>
      </c>
      <c r="P994" s="47">
        <v>2.09252631578947</v>
      </c>
      <c r="Q994" s="48">
        <v>0.295031055900621</v>
      </c>
      <c r="U994"/>
    </row>
    <row r="995" customHeight="1" spans="1:21">
      <c r="A995" s="73"/>
      <c r="B995" s="73"/>
      <c r="C995" s="40" t="s">
        <v>103</v>
      </c>
      <c r="D995" s="41">
        <v>908.74</v>
      </c>
      <c r="E995" s="41">
        <v>20950</v>
      </c>
      <c r="F995" s="41">
        <v>838</v>
      </c>
      <c r="G995" s="42">
        <v>0.04</v>
      </c>
      <c r="H995" s="43">
        <v>1.08441527446301</v>
      </c>
      <c r="I995" s="43">
        <v>43.3766109785203</v>
      </c>
      <c r="J995" s="41">
        <v>149</v>
      </c>
      <c r="K995" s="38">
        <v>1</v>
      </c>
      <c r="L995" s="41">
        <v>79</v>
      </c>
      <c r="M995" s="41">
        <v>55</v>
      </c>
      <c r="N995" s="41">
        <v>2</v>
      </c>
      <c r="O995" s="41">
        <v>286</v>
      </c>
      <c r="P995" s="47">
        <v>3.17741258741259</v>
      </c>
      <c r="Q995" s="48">
        <v>0.341288782816229</v>
      </c>
      <c r="U995"/>
    </row>
    <row r="996" customHeight="1" spans="1:21">
      <c r="A996" s="73"/>
      <c r="B996" s="73"/>
      <c r="C996" s="40" t="s">
        <v>83</v>
      </c>
      <c r="D996" s="41">
        <v>1358.31</v>
      </c>
      <c r="E996" s="41">
        <v>69012</v>
      </c>
      <c r="F996" s="41">
        <v>1837</v>
      </c>
      <c r="G996" s="42">
        <v>0.0266185590911726</v>
      </c>
      <c r="H996" s="43">
        <v>0.739417528579205</v>
      </c>
      <c r="I996" s="43">
        <v>19.6822291775343</v>
      </c>
      <c r="J996" s="41">
        <v>345</v>
      </c>
      <c r="K996" s="38">
        <v>0</v>
      </c>
      <c r="L996" s="41">
        <v>247</v>
      </c>
      <c r="M996" s="41">
        <v>18</v>
      </c>
      <c r="N996" s="41">
        <v>5</v>
      </c>
      <c r="O996" s="41">
        <v>615</v>
      </c>
      <c r="P996" s="47">
        <v>2.20863414634146</v>
      </c>
      <c r="Q996" s="48">
        <v>0.334784975503538</v>
      </c>
      <c r="U996"/>
    </row>
    <row r="997" customHeight="1" spans="1:21">
      <c r="A997" s="73"/>
      <c r="B997" s="73"/>
      <c r="C997" s="40" t="s">
        <v>100</v>
      </c>
      <c r="D997" s="41">
        <v>259.5</v>
      </c>
      <c r="E997" s="41">
        <v>5631</v>
      </c>
      <c r="F997" s="41">
        <v>208</v>
      </c>
      <c r="G997" s="42">
        <v>0.0369383768424791</v>
      </c>
      <c r="H997" s="43">
        <v>1.24759615384615</v>
      </c>
      <c r="I997" s="43">
        <v>46.0841768779968</v>
      </c>
      <c r="J997" s="41">
        <v>36</v>
      </c>
      <c r="K997" s="38">
        <v>0</v>
      </c>
      <c r="L997" s="41">
        <v>32</v>
      </c>
      <c r="M997" s="41">
        <v>3</v>
      </c>
      <c r="N997" s="41">
        <v>1</v>
      </c>
      <c r="O997" s="41">
        <v>72</v>
      </c>
      <c r="P997" s="47">
        <v>3.60416666666667</v>
      </c>
      <c r="Q997" s="48">
        <v>0.346153846153846</v>
      </c>
      <c r="U997"/>
    </row>
    <row r="998" customHeight="1" spans="1:21">
      <c r="A998" s="73"/>
      <c r="B998" s="73"/>
      <c r="C998" s="40" t="s">
        <v>86</v>
      </c>
      <c r="D998" s="41">
        <v>467.39</v>
      </c>
      <c r="E998" s="41">
        <v>17162</v>
      </c>
      <c r="F998" s="41">
        <v>566</v>
      </c>
      <c r="G998" s="42">
        <v>0.0329798391795828</v>
      </c>
      <c r="H998" s="43">
        <v>0.825777385159011</v>
      </c>
      <c r="I998" s="43">
        <v>27.2340053606806</v>
      </c>
      <c r="J998" s="41">
        <v>133</v>
      </c>
      <c r="K998" s="38">
        <v>0</v>
      </c>
      <c r="L998" s="41">
        <v>37</v>
      </c>
      <c r="M998" s="41">
        <v>28</v>
      </c>
      <c r="N998" s="41">
        <v>7</v>
      </c>
      <c r="O998" s="41">
        <v>205</v>
      </c>
      <c r="P998" s="47">
        <v>2.2799512195122</v>
      </c>
      <c r="Q998" s="48">
        <v>0.362190812720848</v>
      </c>
      <c r="U998"/>
    </row>
    <row r="999" customHeight="1" spans="1:21">
      <c r="A999" s="73"/>
      <c r="B999" s="73"/>
      <c r="C999" s="40" t="s">
        <v>109</v>
      </c>
      <c r="D999" s="41">
        <v>931.58</v>
      </c>
      <c r="E999" s="41">
        <v>37264</v>
      </c>
      <c r="F999" s="41">
        <v>1119</v>
      </c>
      <c r="G999" s="42">
        <v>0.0300289823958781</v>
      </c>
      <c r="H999" s="43">
        <v>0.832511170688114</v>
      </c>
      <c r="I999" s="43">
        <v>24.9994632889652</v>
      </c>
      <c r="J999" s="41">
        <v>314</v>
      </c>
      <c r="K999" s="38">
        <v>2</v>
      </c>
      <c r="L999" s="41">
        <v>91</v>
      </c>
      <c r="M999" s="41">
        <v>68</v>
      </c>
      <c r="N999" s="41">
        <v>2</v>
      </c>
      <c r="O999" s="41">
        <v>477</v>
      </c>
      <c r="P999" s="47">
        <v>1.95299790356394</v>
      </c>
      <c r="Q999" s="48">
        <v>0.42627345844504</v>
      </c>
      <c r="U999"/>
    </row>
    <row r="1000" customHeight="1" spans="1:21">
      <c r="A1000" s="73"/>
      <c r="B1000" s="40" t="s">
        <v>71</v>
      </c>
      <c r="C1000" s="73"/>
      <c r="D1000" s="41">
        <v>5479.41</v>
      </c>
      <c r="E1000" s="41">
        <v>217039</v>
      </c>
      <c r="F1000" s="41">
        <v>7049</v>
      </c>
      <c r="G1000" s="42">
        <v>0.0324780339017412</v>
      </c>
      <c r="H1000" s="43">
        <v>0.77733153638814</v>
      </c>
      <c r="I1000" s="43">
        <v>25.2461999917066</v>
      </c>
      <c r="J1000" s="41">
        <v>1339</v>
      </c>
      <c r="K1000" s="38">
        <v>5</v>
      </c>
      <c r="L1000" s="41">
        <v>708</v>
      </c>
      <c r="M1000" s="41">
        <v>306</v>
      </c>
      <c r="N1000" s="41">
        <v>35</v>
      </c>
      <c r="O1000" s="41">
        <v>2393</v>
      </c>
      <c r="P1000" s="47">
        <v>2.28976598412035</v>
      </c>
      <c r="Q1000" s="48">
        <v>0.339480777415236</v>
      </c>
      <c r="U1000"/>
    </row>
    <row r="1001" customHeight="1" spans="1:21">
      <c r="A1001" s="73"/>
      <c r="B1001" s="40" t="s">
        <v>101</v>
      </c>
      <c r="C1001" s="40" t="s">
        <v>100</v>
      </c>
      <c r="D1001" s="41">
        <v>558.8</v>
      </c>
      <c r="E1001" s="41">
        <v>38764</v>
      </c>
      <c r="F1001" s="41">
        <v>1376</v>
      </c>
      <c r="G1001" s="42">
        <v>0.0354968527499742</v>
      </c>
      <c r="H1001" s="43">
        <v>0.406104651162791</v>
      </c>
      <c r="I1001" s="43">
        <v>14.4154370034052</v>
      </c>
      <c r="J1001" s="41">
        <v>20</v>
      </c>
      <c r="K1001" s="38">
        <v>3</v>
      </c>
      <c r="L1001" s="41">
        <v>14</v>
      </c>
      <c r="M1001" s="41">
        <v>2</v>
      </c>
      <c r="N1001" s="41">
        <v>1</v>
      </c>
      <c r="O1001" s="41">
        <v>40</v>
      </c>
      <c r="P1001" s="47">
        <v>13.97</v>
      </c>
      <c r="Q1001" s="48">
        <v>0.0290697674418605</v>
      </c>
      <c r="U1001"/>
    </row>
    <row r="1002" customHeight="1" spans="1:21">
      <c r="A1002" s="73"/>
      <c r="B1002" s="40" t="s">
        <v>102</v>
      </c>
      <c r="C1002" s="73"/>
      <c r="D1002" s="41">
        <v>558.8</v>
      </c>
      <c r="E1002" s="41">
        <v>38764</v>
      </c>
      <c r="F1002" s="41">
        <v>1376</v>
      </c>
      <c r="G1002" s="42">
        <v>0.0354968527499742</v>
      </c>
      <c r="H1002" s="43">
        <v>0.406104651162791</v>
      </c>
      <c r="I1002" s="43">
        <v>14.4154370034052</v>
      </c>
      <c r="J1002" s="41">
        <v>20</v>
      </c>
      <c r="K1002" s="38">
        <v>3</v>
      </c>
      <c r="L1002" s="41">
        <v>14</v>
      </c>
      <c r="M1002" s="41">
        <v>2</v>
      </c>
      <c r="N1002" s="41">
        <v>1</v>
      </c>
      <c r="O1002" s="41">
        <v>40</v>
      </c>
      <c r="P1002" s="47">
        <v>13.97</v>
      </c>
      <c r="Q1002" s="48">
        <v>0.0290697674418605</v>
      </c>
      <c r="U1002"/>
    </row>
    <row r="1003" customHeight="1" spans="1:21">
      <c r="A1003" s="73"/>
      <c r="B1003" s="40" t="s">
        <v>72</v>
      </c>
      <c r="C1003" s="40" t="s">
        <v>122</v>
      </c>
      <c r="D1003" s="41">
        <v>200.17</v>
      </c>
      <c r="E1003" s="41">
        <v>26823</v>
      </c>
      <c r="F1003" s="41">
        <v>1139</v>
      </c>
      <c r="G1003" s="42">
        <v>0.0424635573947731</v>
      </c>
      <c r="H1003" s="43">
        <v>0.175741878841089</v>
      </c>
      <c r="I1003" s="43">
        <v>7.46262535883384</v>
      </c>
      <c r="J1003" s="41">
        <v>11</v>
      </c>
      <c r="K1003" s="38">
        <v>0</v>
      </c>
      <c r="L1003" s="41">
        <v>4</v>
      </c>
      <c r="M1003" s="41">
        <v>4</v>
      </c>
      <c r="N1003" s="41">
        <v>2</v>
      </c>
      <c r="O1003" s="41">
        <v>21</v>
      </c>
      <c r="P1003" s="47">
        <v>9.53190476190476</v>
      </c>
      <c r="Q1003" s="48">
        <v>0.0184372256365233</v>
      </c>
      <c r="U1003"/>
    </row>
    <row r="1004" customHeight="1" spans="1:21">
      <c r="A1004" s="73"/>
      <c r="B1004" s="73"/>
      <c r="C1004" s="40" t="s">
        <v>73</v>
      </c>
      <c r="D1004" s="41">
        <v>670.76</v>
      </c>
      <c r="E1004" s="41">
        <v>40315</v>
      </c>
      <c r="F1004" s="41">
        <v>1666</v>
      </c>
      <c r="G1004" s="42">
        <v>0.0413245690189756</v>
      </c>
      <c r="H1004" s="43">
        <v>0.402617046818728</v>
      </c>
      <c r="I1004" s="43">
        <v>16.6379759394766</v>
      </c>
      <c r="J1004" s="41">
        <v>123</v>
      </c>
      <c r="K1004" s="38">
        <v>4</v>
      </c>
      <c r="L1004" s="41">
        <v>29</v>
      </c>
      <c r="M1004" s="41">
        <v>10</v>
      </c>
      <c r="N1004" s="41">
        <v>0</v>
      </c>
      <c r="O1004" s="41">
        <v>166</v>
      </c>
      <c r="P1004" s="47">
        <v>4.04072289156627</v>
      </c>
      <c r="Q1004" s="48">
        <v>0.099639855942377</v>
      </c>
      <c r="U1004"/>
    </row>
    <row r="1005" customHeight="1" spans="1:21">
      <c r="A1005" s="73"/>
      <c r="B1005" s="73"/>
      <c r="C1005" s="40" t="s">
        <v>74</v>
      </c>
      <c r="D1005" s="41">
        <v>201.25</v>
      </c>
      <c r="E1005" s="41">
        <v>19563</v>
      </c>
      <c r="F1005" s="41">
        <v>1102</v>
      </c>
      <c r="G1005" s="42">
        <v>0.0563308286050197</v>
      </c>
      <c r="H1005" s="43">
        <v>0.182622504537205</v>
      </c>
      <c r="I1005" s="43">
        <v>10.2872770025047</v>
      </c>
      <c r="J1005" s="41">
        <v>43</v>
      </c>
      <c r="K1005" s="38">
        <v>1</v>
      </c>
      <c r="L1005" s="41">
        <v>14</v>
      </c>
      <c r="M1005" s="41">
        <v>2</v>
      </c>
      <c r="N1005" s="41">
        <v>2</v>
      </c>
      <c r="O1005" s="41">
        <v>62</v>
      </c>
      <c r="P1005" s="47">
        <v>3.24596774193548</v>
      </c>
      <c r="Q1005" s="48">
        <v>0.0562613430127042</v>
      </c>
      <c r="U1005"/>
    </row>
    <row r="1006" customHeight="1" spans="1:21">
      <c r="A1006" s="73"/>
      <c r="B1006" s="73"/>
      <c r="C1006" s="40" t="s">
        <v>75</v>
      </c>
      <c r="D1006" s="41">
        <v>201.66</v>
      </c>
      <c r="E1006" s="41">
        <v>22676</v>
      </c>
      <c r="F1006" s="41">
        <v>1030</v>
      </c>
      <c r="G1006" s="42">
        <v>0.0454224730993121</v>
      </c>
      <c r="H1006" s="43">
        <v>0.19578640776699</v>
      </c>
      <c r="I1006" s="43">
        <v>8.89310284000706</v>
      </c>
      <c r="J1006" s="41">
        <v>20</v>
      </c>
      <c r="K1006" s="38">
        <v>1</v>
      </c>
      <c r="L1006" s="41">
        <v>11</v>
      </c>
      <c r="M1006" s="41">
        <v>8</v>
      </c>
      <c r="N1006" s="41">
        <v>2</v>
      </c>
      <c r="O1006" s="41">
        <v>42</v>
      </c>
      <c r="P1006" s="47">
        <v>4.80142857142857</v>
      </c>
      <c r="Q1006" s="48">
        <v>0.0407766990291262</v>
      </c>
      <c r="U1006"/>
    </row>
    <row r="1007" customHeight="1" spans="1:21">
      <c r="A1007" s="73"/>
      <c r="B1007" s="73"/>
      <c r="C1007" s="40" t="s">
        <v>70</v>
      </c>
      <c r="D1007" s="41">
        <v>201.51</v>
      </c>
      <c r="E1007" s="41">
        <v>25964</v>
      </c>
      <c r="F1007" s="41">
        <v>1476</v>
      </c>
      <c r="G1007" s="42">
        <v>0.0568479433061162</v>
      </c>
      <c r="H1007" s="43">
        <v>0.136524390243902</v>
      </c>
      <c r="I1007" s="43">
        <v>7.76113079648744</v>
      </c>
      <c r="J1007" s="41">
        <v>44</v>
      </c>
      <c r="K1007" s="38">
        <v>4</v>
      </c>
      <c r="L1007" s="41">
        <v>12</v>
      </c>
      <c r="M1007" s="41">
        <v>12</v>
      </c>
      <c r="N1007" s="41">
        <v>2</v>
      </c>
      <c r="O1007" s="41">
        <v>74</v>
      </c>
      <c r="P1007" s="47">
        <v>2.72310810810811</v>
      </c>
      <c r="Q1007" s="48">
        <v>0.0501355013550136</v>
      </c>
      <c r="U1007"/>
    </row>
    <row r="1008" customHeight="1" spans="1:21">
      <c r="A1008" s="73"/>
      <c r="B1008" s="73"/>
      <c r="C1008" s="40" t="s">
        <v>76</v>
      </c>
      <c r="D1008" s="41">
        <v>261.97</v>
      </c>
      <c r="E1008" s="41">
        <v>13722</v>
      </c>
      <c r="F1008" s="41">
        <v>487</v>
      </c>
      <c r="G1008" s="42">
        <v>0.0354904532866929</v>
      </c>
      <c r="H1008" s="43">
        <v>0.537926078028748</v>
      </c>
      <c r="I1008" s="43">
        <v>19.0912403439732</v>
      </c>
      <c r="J1008" s="41">
        <v>34</v>
      </c>
      <c r="K1008" s="38">
        <v>1</v>
      </c>
      <c r="L1008" s="41">
        <v>34</v>
      </c>
      <c r="M1008" s="41">
        <v>2</v>
      </c>
      <c r="N1008" s="41">
        <v>0</v>
      </c>
      <c r="O1008" s="41">
        <v>71</v>
      </c>
      <c r="P1008" s="47">
        <v>3.68971830985916</v>
      </c>
      <c r="Q1008" s="48">
        <v>0.145790554414784</v>
      </c>
      <c r="U1008"/>
    </row>
    <row r="1009" customHeight="1" spans="1:21">
      <c r="A1009" s="73"/>
      <c r="B1009" s="73"/>
      <c r="C1009" s="40" t="s">
        <v>77</v>
      </c>
      <c r="D1009" s="41">
        <v>136.53</v>
      </c>
      <c r="E1009" s="41">
        <v>5359</v>
      </c>
      <c r="F1009" s="41">
        <v>274</v>
      </c>
      <c r="G1009" s="42">
        <v>0.0511289419667849</v>
      </c>
      <c r="H1009" s="43">
        <v>0.498284671532847</v>
      </c>
      <c r="I1009" s="43">
        <v>25.4767680537414</v>
      </c>
      <c r="J1009" s="41">
        <v>35</v>
      </c>
      <c r="K1009" s="38">
        <v>0</v>
      </c>
      <c r="L1009" s="41">
        <v>20</v>
      </c>
      <c r="M1009" s="41">
        <v>7</v>
      </c>
      <c r="N1009" s="41">
        <v>3</v>
      </c>
      <c r="O1009" s="41">
        <v>65</v>
      </c>
      <c r="P1009" s="47">
        <v>2.10046153846154</v>
      </c>
      <c r="Q1009" s="48">
        <v>0.237226277372263</v>
      </c>
      <c r="U1009"/>
    </row>
    <row r="1010" customHeight="1" spans="1:21">
      <c r="A1010" s="73"/>
      <c r="B1010" s="73"/>
      <c r="C1010" s="40" t="s">
        <v>78</v>
      </c>
      <c r="D1010" s="41">
        <v>202.77</v>
      </c>
      <c r="E1010" s="41">
        <v>44793</v>
      </c>
      <c r="F1010" s="41">
        <v>2593</v>
      </c>
      <c r="G1010" s="42">
        <v>0.0578885093653026</v>
      </c>
      <c r="H1010" s="43">
        <v>0.0781989973004242</v>
      </c>
      <c r="I1010" s="43">
        <v>4.52682338758288</v>
      </c>
      <c r="J1010" s="41">
        <v>66</v>
      </c>
      <c r="K1010" s="38">
        <v>0</v>
      </c>
      <c r="L1010" s="41">
        <v>63</v>
      </c>
      <c r="M1010" s="41">
        <v>26</v>
      </c>
      <c r="N1010" s="41">
        <v>0</v>
      </c>
      <c r="O1010" s="41">
        <v>155</v>
      </c>
      <c r="P1010" s="47">
        <v>1.3081935483871</v>
      </c>
      <c r="Q1010" s="48">
        <v>0.0597763208638643</v>
      </c>
      <c r="U1010"/>
    </row>
    <row r="1011" customHeight="1" spans="1:21">
      <c r="A1011" s="73"/>
      <c r="B1011" s="73"/>
      <c r="C1011" s="40" t="s">
        <v>130</v>
      </c>
      <c r="D1011" s="41">
        <v>201.76</v>
      </c>
      <c r="E1011" s="41">
        <v>26028</v>
      </c>
      <c r="F1011" s="41">
        <v>1592</v>
      </c>
      <c r="G1011" s="42">
        <v>0.0611648993391732</v>
      </c>
      <c r="H1011" s="43">
        <v>0.126733668341709</v>
      </c>
      <c r="I1011" s="43">
        <v>7.75165206700477</v>
      </c>
      <c r="J1011" s="41">
        <v>55</v>
      </c>
      <c r="K1011" s="38">
        <v>3</v>
      </c>
      <c r="L1011" s="41">
        <v>28</v>
      </c>
      <c r="M1011" s="41">
        <v>28</v>
      </c>
      <c r="N1011" s="41">
        <v>0</v>
      </c>
      <c r="O1011" s="41">
        <v>114</v>
      </c>
      <c r="P1011" s="47">
        <v>1.76982456140351</v>
      </c>
      <c r="Q1011" s="48">
        <v>0.071608040201005</v>
      </c>
      <c r="U1011"/>
    </row>
    <row r="1012" customHeight="1" spans="1:21">
      <c r="A1012" s="73"/>
      <c r="B1012" s="73"/>
      <c r="C1012" s="40" t="s">
        <v>79</v>
      </c>
      <c r="D1012" s="41">
        <v>32.24</v>
      </c>
      <c r="E1012" s="41">
        <v>2140</v>
      </c>
      <c r="F1012" s="41">
        <v>57</v>
      </c>
      <c r="G1012" s="42">
        <v>0.0266355140186916</v>
      </c>
      <c r="H1012" s="43">
        <v>0.565614035087719</v>
      </c>
      <c r="I1012" s="43">
        <v>15.0654205607477</v>
      </c>
      <c r="J1012" s="41">
        <v>10</v>
      </c>
      <c r="K1012" s="38">
        <v>0</v>
      </c>
      <c r="L1012" s="41">
        <v>4</v>
      </c>
      <c r="M1012" s="41">
        <v>1</v>
      </c>
      <c r="N1012" s="41">
        <v>0</v>
      </c>
      <c r="O1012" s="41">
        <v>15</v>
      </c>
      <c r="P1012" s="47">
        <v>2.14933333333333</v>
      </c>
      <c r="Q1012" s="48">
        <v>0.263157894736842</v>
      </c>
      <c r="U1012"/>
    </row>
    <row r="1013" customHeight="1" spans="1:21">
      <c r="A1013" s="73"/>
      <c r="B1013" s="73"/>
      <c r="C1013" s="40" t="s">
        <v>80</v>
      </c>
      <c r="D1013" s="41">
        <v>176.25</v>
      </c>
      <c r="E1013" s="41">
        <v>12094</v>
      </c>
      <c r="F1013" s="41">
        <v>459</v>
      </c>
      <c r="G1013" s="42">
        <v>0.0379527038200761</v>
      </c>
      <c r="H1013" s="43">
        <v>0.383986928104575</v>
      </c>
      <c r="I1013" s="43">
        <v>14.5733421531338</v>
      </c>
      <c r="J1013" s="41">
        <v>35</v>
      </c>
      <c r="K1013" s="38">
        <v>0</v>
      </c>
      <c r="L1013" s="41">
        <v>22</v>
      </c>
      <c r="M1013" s="41">
        <v>5</v>
      </c>
      <c r="N1013" s="41">
        <v>2</v>
      </c>
      <c r="O1013" s="41">
        <v>64</v>
      </c>
      <c r="P1013" s="47">
        <v>2.75390625</v>
      </c>
      <c r="Q1013" s="48">
        <v>0.139433551198257</v>
      </c>
      <c r="U1013"/>
    </row>
    <row r="1014" customHeight="1" spans="1:21">
      <c r="A1014" s="73"/>
      <c r="B1014" s="73"/>
      <c r="C1014" s="40" t="s">
        <v>81</v>
      </c>
      <c r="D1014" s="41">
        <v>151.31</v>
      </c>
      <c r="E1014" s="41">
        <v>10020</v>
      </c>
      <c r="F1014" s="41">
        <v>331</v>
      </c>
      <c r="G1014" s="42">
        <v>0.0330339321357285</v>
      </c>
      <c r="H1014" s="43">
        <v>0.457129909365559</v>
      </c>
      <c r="I1014" s="43">
        <v>15.1007984031936</v>
      </c>
      <c r="J1014" s="41">
        <v>34</v>
      </c>
      <c r="K1014" s="38">
        <v>0</v>
      </c>
      <c r="L1014" s="41">
        <v>14</v>
      </c>
      <c r="M1014" s="41">
        <v>2</v>
      </c>
      <c r="N1014" s="41">
        <v>3</v>
      </c>
      <c r="O1014" s="41">
        <v>53</v>
      </c>
      <c r="P1014" s="47">
        <v>2.85490566037736</v>
      </c>
      <c r="Q1014" s="48">
        <v>0.16012084592145</v>
      </c>
      <c r="U1014"/>
    </row>
    <row r="1015" customHeight="1" spans="1:21">
      <c r="A1015" s="73"/>
      <c r="B1015" s="73"/>
      <c r="C1015" s="40" t="s">
        <v>82</v>
      </c>
      <c r="D1015" s="41">
        <v>540.6</v>
      </c>
      <c r="E1015" s="41">
        <v>41118</v>
      </c>
      <c r="F1015" s="41">
        <v>1776</v>
      </c>
      <c r="G1015" s="42">
        <v>0.0431927622938859</v>
      </c>
      <c r="H1015" s="43">
        <v>0.304391891891892</v>
      </c>
      <c r="I1015" s="43">
        <v>13.1475266306727</v>
      </c>
      <c r="J1015" s="41">
        <v>124</v>
      </c>
      <c r="K1015" s="38">
        <v>1</v>
      </c>
      <c r="L1015" s="41">
        <v>78</v>
      </c>
      <c r="M1015" s="41">
        <v>40</v>
      </c>
      <c r="N1015" s="41">
        <v>2</v>
      </c>
      <c r="O1015" s="41">
        <v>245</v>
      </c>
      <c r="P1015" s="47">
        <v>2.2065306122449</v>
      </c>
      <c r="Q1015" s="48">
        <v>0.13795045045045</v>
      </c>
      <c r="U1015"/>
    </row>
    <row r="1016" customHeight="1" spans="1:21">
      <c r="A1016" s="73"/>
      <c r="B1016" s="73"/>
      <c r="C1016" s="40" t="s">
        <v>83</v>
      </c>
      <c r="D1016" s="41">
        <v>404.06</v>
      </c>
      <c r="E1016" s="41">
        <v>29019</v>
      </c>
      <c r="F1016" s="41">
        <v>735</v>
      </c>
      <c r="G1016" s="42">
        <v>0.0253282332265068</v>
      </c>
      <c r="H1016" s="43">
        <v>0.549741496598639</v>
      </c>
      <c r="I1016" s="43">
        <v>13.9239808401392</v>
      </c>
      <c r="J1016" s="41">
        <v>92</v>
      </c>
      <c r="K1016" s="38">
        <v>0</v>
      </c>
      <c r="L1016" s="41">
        <v>74</v>
      </c>
      <c r="M1016" s="41">
        <v>1</v>
      </c>
      <c r="N1016" s="41">
        <v>5</v>
      </c>
      <c r="O1016" s="41">
        <v>172</v>
      </c>
      <c r="P1016" s="47">
        <v>2.34918604651163</v>
      </c>
      <c r="Q1016" s="48">
        <v>0.234013605442177</v>
      </c>
      <c r="U1016"/>
    </row>
    <row r="1017" customHeight="1" spans="1:21">
      <c r="A1017" s="73"/>
      <c r="B1017" s="73"/>
      <c r="C1017" s="40" t="s">
        <v>119</v>
      </c>
      <c r="D1017" s="41">
        <v>482.3</v>
      </c>
      <c r="E1017" s="41">
        <v>60996</v>
      </c>
      <c r="F1017" s="41">
        <v>3481</v>
      </c>
      <c r="G1017" s="42">
        <v>0.0570693160207227</v>
      </c>
      <c r="H1017" s="43">
        <v>0.138552140189601</v>
      </c>
      <c r="I1017" s="43">
        <v>7.90707587382779</v>
      </c>
      <c r="J1017" s="41">
        <v>49</v>
      </c>
      <c r="K1017" s="38">
        <v>4</v>
      </c>
      <c r="L1017" s="41">
        <v>16</v>
      </c>
      <c r="M1017" s="41">
        <v>57</v>
      </c>
      <c r="N1017" s="41">
        <v>3</v>
      </c>
      <c r="O1017" s="41">
        <v>129</v>
      </c>
      <c r="P1017" s="47">
        <v>3.73875968992248</v>
      </c>
      <c r="Q1017" s="48">
        <v>0.0370583165756966</v>
      </c>
      <c r="U1017"/>
    </row>
    <row r="1018" customHeight="1" spans="1:21">
      <c r="A1018" s="73"/>
      <c r="B1018" s="73"/>
      <c r="C1018" s="40" t="s">
        <v>85</v>
      </c>
      <c r="D1018" s="41">
        <v>22.39</v>
      </c>
      <c r="E1018" s="41">
        <v>1745</v>
      </c>
      <c r="F1018" s="41">
        <v>50</v>
      </c>
      <c r="G1018" s="42">
        <v>0.0286532951289398</v>
      </c>
      <c r="H1018" s="43">
        <v>0.4478</v>
      </c>
      <c r="I1018" s="43">
        <v>12.8309455587393</v>
      </c>
      <c r="J1018" s="41">
        <v>1</v>
      </c>
      <c r="K1018" s="38">
        <v>0</v>
      </c>
      <c r="L1018" s="41">
        <v>2</v>
      </c>
      <c r="M1018" s="41">
        <v>0</v>
      </c>
      <c r="N1018" s="41">
        <v>0</v>
      </c>
      <c r="O1018" s="41">
        <v>3</v>
      </c>
      <c r="P1018" s="47">
        <v>7.46333333333333</v>
      </c>
      <c r="Q1018" s="48">
        <v>0.06</v>
      </c>
      <c r="U1018"/>
    </row>
    <row r="1019" customHeight="1" spans="1:21">
      <c r="A1019" s="73"/>
      <c r="B1019" s="73"/>
      <c r="C1019" s="40" t="s">
        <v>100</v>
      </c>
      <c r="D1019" s="41">
        <v>258.88</v>
      </c>
      <c r="E1019" s="41">
        <v>11101</v>
      </c>
      <c r="F1019" s="41">
        <v>409</v>
      </c>
      <c r="G1019" s="42">
        <v>0.0368435276101252</v>
      </c>
      <c r="H1019" s="43">
        <v>0.632958435207824</v>
      </c>
      <c r="I1019" s="43">
        <v>23.3204215836411</v>
      </c>
      <c r="J1019" s="41">
        <v>20</v>
      </c>
      <c r="K1019" s="38">
        <v>0</v>
      </c>
      <c r="L1019" s="41">
        <v>26</v>
      </c>
      <c r="M1019" s="41">
        <v>3</v>
      </c>
      <c r="N1019" s="41">
        <v>1</v>
      </c>
      <c r="O1019" s="41">
        <v>50</v>
      </c>
      <c r="P1019" s="47">
        <v>5.1776</v>
      </c>
      <c r="Q1019" s="48">
        <v>0.122249388753056</v>
      </c>
      <c r="U1019"/>
    </row>
    <row r="1020" customHeight="1" spans="1:21">
      <c r="A1020" s="73"/>
      <c r="B1020" s="73"/>
      <c r="C1020" s="40" t="s">
        <v>86</v>
      </c>
      <c r="D1020" s="41">
        <v>712.97</v>
      </c>
      <c r="E1020" s="41">
        <v>49025</v>
      </c>
      <c r="F1020" s="41">
        <v>1802</v>
      </c>
      <c r="G1020" s="42">
        <v>0.0367567567567568</v>
      </c>
      <c r="H1020" s="43">
        <v>0.395654827968923</v>
      </c>
      <c r="I1020" s="43">
        <v>14.5429882712902</v>
      </c>
      <c r="J1020" s="41">
        <v>107</v>
      </c>
      <c r="K1020" s="38">
        <v>1</v>
      </c>
      <c r="L1020" s="41">
        <v>29</v>
      </c>
      <c r="M1020" s="41">
        <v>42</v>
      </c>
      <c r="N1020" s="41">
        <v>3</v>
      </c>
      <c r="O1020" s="41">
        <v>182</v>
      </c>
      <c r="P1020" s="47">
        <v>3.91741758241758</v>
      </c>
      <c r="Q1020" s="48">
        <v>0.100998890122087</v>
      </c>
      <c r="U1020"/>
    </row>
    <row r="1021" customHeight="1" spans="1:21">
      <c r="A1021" s="73"/>
      <c r="B1021" s="73"/>
      <c r="C1021" s="40" t="s">
        <v>87</v>
      </c>
      <c r="D1021" s="41">
        <v>203.47</v>
      </c>
      <c r="E1021" s="41">
        <v>25630</v>
      </c>
      <c r="F1021" s="41">
        <v>1495</v>
      </c>
      <c r="G1021" s="42">
        <v>0.0583300819352322</v>
      </c>
      <c r="H1021" s="43">
        <v>0.136100334448161</v>
      </c>
      <c r="I1021" s="43">
        <v>7.9387436597737</v>
      </c>
      <c r="J1021" s="41">
        <v>23</v>
      </c>
      <c r="K1021" s="38">
        <v>0</v>
      </c>
      <c r="L1021" s="41">
        <v>12</v>
      </c>
      <c r="M1021" s="41">
        <v>8</v>
      </c>
      <c r="N1021" s="41">
        <v>0</v>
      </c>
      <c r="O1021" s="41">
        <v>43</v>
      </c>
      <c r="P1021" s="47">
        <v>4.73186046511628</v>
      </c>
      <c r="Q1021" s="48">
        <v>0.0287625418060201</v>
      </c>
      <c r="U1021"/>
    </row>
    <row r="1022" customHeight="1" spans="1:21">
      <c r="A1022" s="73"/>
      <c r="B1022" s="73"/>
      <c r="C1022" s="40" t="s">
        <v>109</v>
      </c>
      <c r="D1022" s="41">
        <v>814.35</v>
      </c>
      <c r="E1022" s="41">
        <v>57497</v>
      </c>
      <c r="F1022" s="41">
        <v>1623</v>
      </c>
      <c r="G1022" s="42">
        <v>0.0282275596987669</v>
      </c>
      <c r="H1022" s="43">
        <v>0.501756007393715</v>
      </c>
      <c r="I1022" s="43">
        <v>14.163347652921</v>
      </c>
      <c r="J1022" s="41">
        <v>202</v>
      </c>
      <c r="K1022" s="38">
        <v>3</v>
      </c>
      <c r="L1022" s="41">
        <v>35</v>
      </c>
      <c r="M1022" s="41">
        <v>53</v>
      </c>
      <c r="N1022" s="41">
        <v>3</v>
      </c>
      <c r="O1022" s="41">
        <v>296</v>
      </c>
      <c r="P1022" s="47">
        <v>2.75118243243243</v>
      </c>
      <c r="Q1022" s="48">
        <v>0.18237831176833</v>
      </c>
      <c r="U1022"/>
    </row>
    <row r="1023" customHeight="1" spans="1:21">
      <c r="A1023" s="73"/>
      <c r="B1023" s="40" t="s">
        <v>98</v>
      </c>
      <c r="C1023" s="73"/>
      <c r="D1023" s="41">
        <v>6077.2</v>
      </c>
      <c r="E1023" s="41">
        <v>525628</v>
      </c>
      <c r="F1023" s="41">
        <v>23577</v>
      </c>
      <c r="G1023" s="42">
        <v>0.0448549164047577</v>
      </c>
      <c r="H1023" s="43">
        <v>0.257759681045086</v>
      </c>
      <c r="I1023" s="43">
        <v>11.5617889457944</v>
      </c>
      <c r="J1023" s="41">
        <v>1128</v>
      </c>
      <c r="K1023" s="38">
        <v>23</v>
      </c>
      <c r="L1023" s="41">
        <v>527</v>
      </c>
      <c r="M1023" s="41">
        <v>311</v>
      </c>
      <c r="N1023" s="41">
        <v>33</v>
      </c>
      <c r="O1023" s="41">
        <v>2022</v>
      </c>
      <c r="P1023" s="47">
        <v>3.0055390702275</v>
      </c>
      <c r="Q1023" s="48">
        <v>0.0857615472706451</v>
      </c>
      <c r="U1023"/>
    </row>
    <row r="1024" customHeight="1" spans="1:21">
      <c r="A1024" s="40" t="s">
        <v>143</v>
      </c>
      <c r="B1024" s="73"/>
      <c r="C1024" s="73"/>
      <c r="D1024" s="41">
        <v>12115.41</v>
      </c>
      <c r="E1024" s="41">
        <v>781431</v>
      </c>
      <c r="F1024" s="41">
        <v>32002</v>
      </c>
      <c r="G1024" s="42">
        <v>0.0409530719922808</v>
      </c>
      <c r="H1024" s="43">
        <v>0.378582901068683</v>
      </c>
      <c r="I1024" s="43">
        <v>15.5041328025123</v>
      </c>
      <c r="J1024" s="41">
        <v>2487</v>
      </c>
      <c r="K1024" s="38">
        <v>31</v>
      </c>
      <c r="L1024" s="41">
        <v>1249</v>
      </c>
      <c r="M1024" s="41">
        <v>619</v>
      </c>
      <c r="N1024" s="41">
        <v>69</v>
      </c>
      <c r="O1024" s="41">
        <v>4455</v>
      </c>
      <c r="P1024" s="47">
        <v>2.71950841750842</v>
      </c>
      <c r="Q1024" s="48">
        <v>0.139210049371914</v>
      </c>
      <c r="U1024"/>
    </row>
    <row r="1025" customHeight="1" spans="1:21">
      <c r="A1025" s="40" t="s">
        <v>35</v>
      </c>
      <c r="B1025" s="40" t="s">
        <v>69</v>
      </c>
      <c r="C1025" s="40" t="s">
        <v>73</v>
      </c>
      <c r="D1025" s="41">
        <v>713.74</v>
      </c>
      <c r="E1025" s="41">
        <v>9555</v>
      </c>
      <c r="F1025" s="41">
        <v>532</v>
      </c>
      <c r="G1025" s="42">
        <v>0.0556776556776557</v>
      </c>
      <c r="H1025" s="43">
        <v>1.34161654135338</v>
      </c>
      <c r="I1025" s="43">
        <v>74.698063840921</v>
      </c>
      <c r="J1025" s="41">
        <v>140</v>
      </c>
      <c r="K1025" s="38">
        <v>1</v>
      </c>
      <c r="L1025" s="41">
        <v>51</v>
      </c>
      <c r="M1025" s="41">
        <v>33</v>
      </c>
      <c r="N1025" s="41">
        <v>3</v>
      </c>
      <c r="O1025" s="41">
        <v>228</v>
      </c>
      <c r="P1025" s="47">
        <v>3.13043859649123</v>
      </c>
      <c r="Q1025" s="48">
        <v>0.428571428571429</v>
      </c>
      <c r="U1025"/>
    </row>
    <row r="1026" customHeight="1" spans="1:21">
      <c r="A1026" s="73"/>
      <c r="B1026" s="73"/>
      <c r="C1026" s="40" t="s">
        <v>108</v>
      </c>
      <c r="D1026" s="41">
        <v>459.26</v>
      </c>
      <c r="E1026" s="41">
        <v>28257</v>
      </c>
      <c r="F1026" s="41">
        <v>1405</v>
      </c>
      <c r="G1026" s="42">
        <v>0.0497221927310047</v>
      </c>
      <c r="H1026" s="43">
        <v>0.326875444839858</v>
      </c>
      <c r="I1026" s="43">
        <v>16.2529638673603</v>
      </c>
      <c r="J1026" s="41">
        <v>220</v>
      </c>
      <c r="K1026" s="38">
        <v>0</v>
      </c>
      <c r="L1026" s="41">
        <v>86</v>
      </c>
      <c r="M1026" s="41">
        <v>63</v>
      </c>
      <c r="N1026" s="41">
        <v>4</v>
      </c>
      <c r="O1026" s="41">
        <v>373</v>
      </c>
      <c r="P1026" s="47">
        <v>1.2312600536193</v>
      </c>
      <c r="Q1026" s="48">
        <v>0.265480427046263</v>
      </c>
      <c r="U1026"/>
    </row>
    <row r="1027" customHeight="1" spans="1:21">
      <c r="A1027" s="73"/>
      <c r="B1027" s="73"/>
      <c r="C1027" s="40" t="s">
        <v>76</v>
      </c>
      <c r="D1027" s="41">
        <v>309.65</v>
      </c>
      <c r="E1027" s="41">
        <v>13720</v>
      </c>
      <c r="F1027" s="41">
        <v>363</v>
      </c>
      <c r="G1027" s="42">
        <v>0.0264577259475219</v>
      </c>
      <c r="H1027" s="43">
        <v>0.853030303030303</v>
      </c>
      <c r="I1027" s="43">
        <v>22.5692419825073</v>
      </c>
      <c r="J1027" s="41">
        <v>34</v>
      </c>
      <c r="K1027" s="38">
        <v>0</v>
      </c>
      <c r="L1027" s="41">
        <v>63</v>
      </c>
      <c r="M1027" s="41">
        <v>2</v>
      </c>
      <c r="N1027" s="41">
        <v>3</v>
      </c>
      <c r="O1027" s="41">
        <v>102</v>
      </c>
      <c r="P1027" s="47">
        <v>3.03578431372549</v>
      </c>
      <c r="Q1027" s="48">
        <v>0.28099173553719</v>
      </c>
      <c r="U1027"/>
    </row>
    <row r="1028" customHeight="1" spans="1:21">
      <c r="A1028" s="73"/>
      <c r="B1028" s="73"/>
      <c r="C1028" s="40" t="s">
        <v>80</v>
      </c>
      <c r="D1028" s="41">
        <v>157.76</v>
      </c>
      <c r="E1028" s="41">
        <v>6010</v>
      </c>
      <c r="F1028" s="41">
        <v>277</v>
      </c>
      <c r="G1028" s="42">
        <v>0.046089850249584</v>
      </c>
      <c r="H1028" s="43">
        <v>0.569530685920578</v>
      </c>
      <c r="I1028" s="43">
        <v>26.2495840266223</v>
      </c>
      <c r="J1028" s="41">
        <v>33</v>
      </c>
      <c r="K1028" s="38">
        <v>0</v>
      </c>
      <c r="L1028" s="41">
        <v>22</v>
      </c>
      <c r="M1028" s="41">
        <v>9</v>
      </c>
      <c r="N1028" s="41">
        <v>3</v>
      </c>
      <c r="O1028" s="41">
        <v>67</v>
      </c>
      <c r="P1028" s="47">
        <v>2.35462686567164</v>
      </c>
      <c r="Q1028" s="48">
        <v>0.24187725631769</v>
      </c>
      <c r="U1028"/>
    </row>
    <row r="1029" customHeight="1" spans="1:21">
      <c r="A1029" s="73"/>
      <c r="B1029" s="73"/>
      <c r="C1029" s="40" t="s">
        <v>103</v>
      </c>
      <c r="D1029" s="41">
        <v>842.61</v>
      </c>
      <c r="E1029" s="41">
        <v>19343</v>
      </c>
      <c r="F1029" s="41">
        <v>836</v>
      </c>
      <c r="G1029" s="42">
        <v>0.043219769425632</v>
      </c>
      <c r="H1029" s="43">
        <v>1.00790669856459</v>
      </c>
      <c r="I1029" s="43">
        <v>43.5614951145117</v>
      </c>
      <c r="J1029" s="41">
        <v>169</v>
      </c>
      <c r="K1029" s="38">
        <v>0</v>
      </c>
      <c r="L1029" s="41">
        <v>72</v>
      </c>
      <c r="M1029" s="41">
        <v>56</v>
      </c>
      <c r="N1029" s="41">
        <v>5</v>
      </c>
      <c r="O1029" s="41">
        <v>302</v>
      </c>
      <c r="P1029" s="47">
        <v>2.79009933774834</v>
      </c>
      <c r="Q1029" s="48">
        <v>0.361244019138756</v>
      </c>
      <c r="U1029"/>
    </row>
    <row r="1030" customHeight="1" spans="1:21">
      <c r="A1030" s="73"/>
      <c r="B1030" s="73"/>
      <c r="C1030" s="40" t="s">
        <v>83</v>
      </c>
      <c r="D1030" s="41">
        <v>1237.8</v>
      </c>
      <c r="E1030" s="41">
        <v>71950</v>
      </c>
      <c r="F1030" s="41">
        <v>1900</v>
      </c>
      <c r="G1030" s="42">
        <v>0.0264072272411397</v>
      </c>
      <c r="H1030" s="43">
        <v>0.651473684210526</v>
      </c>
      <c r="I1030" s="43">
        <v>17.2036136205698</v>
      </c>
      <c r="J1030" s="41">
        <v>414</v>
      </c>
      <c r="K1030" s="38">
        <v>1</v>
      </c>
      <c r="L1030" s="41">
        <v>230</v>
      </c>
      <c r="M1030" s="41">
        <v>7</v>
      </c>
      <c r="N1030" s="41">
        <v>4</v>
      </c>
      <c r="O1030" s="41">
        <v>656</v>
      </c>
      <c r="P1030" s="47">
        <v>1.88689024390244</v>
      </c>
      <c r="Q1030" s="48">
        <v>0.345263157894737</v>
      </c>
      <c r="U1030"/>
    </row>
    <row r="1031" customHeight="1" spans="1:21">
      <c r="A1031" s="73"/>
      <c r="B1031" s="73"/>
      <c r="C1031" s="40" t="s">
        <v>100</v>
      </c>
      <c r="D1031" s="41">
        <v>290.42</v>
      </c>
      <c r="E1031" s="41">
        <v>7759</v>
      </c>
      <c r="F1031" s="41">
        <v>290</v>
      </c>
      <c r="G1031" s="42">
        <v>0.0373759505090862</v>
      </c>
      <c r="H1031" s="43">
        <v>1.00144827586207</v>
      </c>
      <c r="I1031" s="43">
        <v>37.4300811960304</v>
      </c>
      <c r="J1031" s="41">
        <v>35</v>
      </c>
      <c r="K1031" s="38">
        <v>1</v>
      </c>
      <c r="L1031" s="41">
        <v>31</v>
      </c>
      <c r="M1031" s="41">
        <v>10</v>
      </c>
      <c r="N1031" s="41">
        <v>1</v>
      </c>
      <c r="O1031" s="41">
        <v>78</v>
      </c>
      <c r="P1031" s="47">
        <v>3.72333333333333</v>
      </c>
      <c r="Q1031" s="48">
        <v>0.268965517241379</v>
      </c>
      <c r="U1031"/>
    </row>
    <row r="1032" customHeight="1" spans="1:21">
      <c r="A1032" s="73"/>
      <c r="B1032" s="73"/>
      <c r="C1032" s="40" t="s">
        <v>86</v>
      </c>
      <c r="D1032" s="41">
        <v>550.49</v>
      </c>
      <c r="E1032" s="41">
        <v>16417</v>
      </c>
      <c r="F1032" s="41">
        <v>687</v>
      </c>
      <c r="G1032" s="42">
        <v>0.0418468660534811</v>
      </c>
      <c r="H1032" s="43">
        <v>0.801295487627365</v>
      </c>
      <c r="I1032" s="43">
        <v>33.5317049400012</v>
      </c>
      <c r="J1032" s="41">
        <v>148</v>
      </c>
      <c r="K1032" s="38">
        <v>0</v>
      </c>
      <c r="L1032" s="41">
        <v>49</v>
      </c>
      <c r="M1032" s="41">
        <v>38</v>
      </c>
      <c r="N1032" s="41">
        <v>1</v>
      </c>
      <c r="O1032" s="41">
        <v>236</v>
      </c>
      <c r="P1032" s="47">
        <v>2.33258474576271</v>
      </c>
      <c r="Q1032" s="48">
        <v>0.343522561863173</v>
      </c>
      <c r="U1032"/>
    </row>
    <row r="1033" customHeight="1" spans="1:21">
      <c r="A1033" s="73"/>
      <c r="B1033" s="73"/>
      <c r="C1033" s="40" t="s">
        <v>109</v>
      </c>
      <c r="D1033" s="41">
        <v>836.6</v>
      </c>
      <c r="E1033" s="41">
        <v>29506</v>
      </c>
      <c r="F1033" s="41">
        <v>1168</v>
      </c>
      <c r="G1033" s="42">
        <v>0.0395851691181455</v>
      </c>
      <c r="H1033" s="43">
        <v>0.716267123287671</v>
      </c>
      <c r="I1033" s="43">
        <v>28.35355520911</v>
      </c>
      <c r="J1033" s="41">
        <v>371</v>
      </c>
      <c r="K1033" s="38">
        <v>1</v>
      </c>
      <c r="L1033" s="41">
        <v>83</v>
      </c>
      <c r="M1033" s="41">
        <v>71</v>
      </c>
      <c r="N1033" s="41">
        <v>1</v>
      </c>
      <c r="O1033" s="41">
        <v>527</v>
      </c>
      <c r="P1033" s="47">
        <v>1.58747628083491</v>
      </c>
      <c r="Q1033" s="48">
        <v>0.451198630136986</v>
      </c>
      <c r="U1033"/>
    </row>
    <row r="1034" customHeight="1" spans="1:21">
      <c r="A1034" s="73"/>
      <c r="B1034" s="40" t="s">
        <v>71</v>
      </c>
      <c r="C1034" s="73"/>
      <c r="D1034" s="41">
        <v>5398.33</v>
      </c>
      <c r="E1034" s="41">
        <v>202517</v>
      </c>
      <c r="F1034" s="41">
        <v>7458</v>
      </c>
      <c r="G1034" s="42">
        <v>0.0368265380190305</v>
      </c>
      <c r="H1034" s="43">
        <v>0.723830785733441</v>
      </c>
      <c r="I1034" s="43">
        <v>26.6561819501573</v>
      </c>
      <c r="J1034" s="41">
        <v>1564</v>
      </c>
      <c r="K1034" s="38">
        <v>4</v>
      </c>
      <c r="L1034" s="41">
        <v>687</v>
      </c>
      <c r="M1034" s="41">
        <v>289</v>
      </c>
      <c r="N1034" s="41">
        <v>25</v>
      </c>
      <c r="O1034" s="41">
        <v>2569</v>
      </c>
      <c r="P1034" s="47">
        <v>2.10133514986376</v>
      </c>
      <c r="Q1034" s="48">
        <v>0.344462322338429</v>
      </c>
      <c r="U1034"/>
    </row>
    <row r="1035" customHeight="1" spans="1:21">
      <c r="A1035" s="73"/>
      <c r="B1035" s="40" t="s">
        <v>101</v>
      </c>
      <c r="C1035" s="40" t="s">
        <v>100</v>
      </c>
      <c r="D1035" s="41">
        <v>493.51</v>
      </c>
      <c r="E1035" s="41">
        <v>36126</v>
      </c>
      <c r="F1035" s="41">
        <v>1201</v>
      </c>
      <c r="G1035" s="42">
        <v>0.0332447544704645</v>
      </c>
      <c r="H1035" s="43">
        <v>0.410915903413822</v>
      </c>
      <c r="I1035" s="43">
        <v>13.6607983170016</v>
      </c>
      <c r="J1035" s="41">
        <v>15</v>
      </c>
      <c r="K1035" s="38">
        <v>0</v>
      </c>
      <c r="L1035" s="41">
        <v>9</v>
      </c>
      <c r="M1035" s="41">
        <v>2</v>
      </c>
      <c r="N1035" s="41">
        <v>3</v>
      </c>
      <c r="O1035" s="41">
        <v>29</v>
      </c>
      <c r="P1035" s="47">
        <v>17.0175862068966</v>
      </c>
      <c r="Q1035" s="48">
        <v>0.0241465445462115</v>
      </c>
      <c r="U1035"/>
    </row>
    <row r="1036" customHeight="1" spans="1:21">
      <c r="A1036" s="73"/>
      <c r="B1036" s="40" t="s">
        <v>102</v>
      </c>
      <c r="C1036" s="73"/>
      <c r="D1036" s="41">
        <v>493.51</v>
      </c>
      <c r="E1036" s="41">
        <v>36126</v>
      </c>
      <c r="F1036" s="41">
        <v>1201</v>
      </c>
      <c r="G1036" s="42">
        <v>0.0332447544704645</v>
      </c>
      <c r="H1036" s="43">
        <v>0.410915903413822</v>
      </c>
      <c r="I1036" s="43">
        <v>13.6607983170016</v>
      </c>
      <c r="J1036" s="41">
        <v>15</v>
      </c>
      <c r="K1036" s="38">
        <v>0</v>
      </c>
      <c r="L1036" s="41">
        <v>9</v>
      </c>
      <c r="M1036" s="41">
        <v>2</v>
      </c>
      <c r="N1036" s="41">
        <v>3</v>
      </c>
      <c r="O1036" s="41">
        <v>29</v>
      </c>
      <c r="P1036" s="47">
        <v>17.0175862068966</v>
      </c>
      <c r="Q1036" s="48">
        <v>0.0241465445462115</v>
      </c>
      <c r="U1036"/>
    </row>
    <row r="1037" customHeight="1" spans="1:21">
      <c r="A1037" s="73"/>
      <c r="B1037" s="40" t="s">
        <v>72</v>
      </c>
      <c r="C1037" s="40" t="s">
        <v>122</v>
      </c>
      <c r="D1037" s="41">
        <v>201.49</v>
      </c>
      <c r="E1037" s="41">
        <v>23867</v>
      </c>
      <c r="F1037" s="41">
        <v>1152</v>
      </c>
      <c r="G1037" s="42">
        <v>0.0482674822977333</v>
      </c>
      <c r="H1037" s="43">
        <v>0.174904513888889</v>
      </c>
      <c r="I1037" s="43">
        <v>8.44220052792559</v>
      </c>
      <c r="J1037" s="41">
        <v>24</v>
      </c>
      <c r="K1037" s="38">
        <v>0</v>
      </c>
      <c r="L1037" s="41">
        <v>3</v>
      </c>
      <c r="M1037" s="41">
        <v>3</v>
      </c>
      <c r="N1037" s="41">
        <v>1</v>
      </c>
      <c r="O1037" s="41">
        <v>31</v>
      </c>
      <c r="P1037" s="47">
        <v>6.49967741935484</v>
      </c>
      <c r="Q1037" s="48">
        <v>0.0269097222222222</v>
      </c>
      <c r="U1037"/>
    </row>
    <row r="1038" customHeight="1" spans="1:21">
      <c r="A1038" s="73"/>
      <c r="B1038" s="73"/>
      <c r="C1038" s="40" t="s">
        <v>73</v>
      </c>
      <c r="D1038" s="41">
        <v>905.07</v>
      </c>
      <c r="E1038" s="41">
        <v>44676</v>
      </c>
      <c r="F1038" s="41">
        <v>2264</v>
      </c>
      <c r="G1038" s="42">
        <v>0.0506759781538186</v>
      </c>
      <c r="H1038" s="43">
        <v>0.399765901060071</v>
      </c>
      <c r="I1038" s="43">
        <v>20.2585280687618</v>
      </c>
      <c r="J1038" s="41">
        <v>142</v>
      </c>
      <c r="K1038" s="38">
        <v>1</v>
      </c>
      <c r="L1038" s="41">
        <v>22</v>
      </c>
      <c r="M1038" s="41">
        <v>17</v>
      </c>
      <c r="N1038" s="41">
        <v>0</v>
      </c>
      <c r="O1038" s="41">
        <v>182</v>
      </c>
      <c r="P1038" s="47">
        <v>4.97291208791209</v>
      </c>
      <c r="Q1038" s="48">
        <v>0.0803886925795053</v>
      </c>
      <c r="U1038"/>
    </row>
    <row r="1039" customHeight="1" spans="1:21">
      <c r="A1039" s="73"/>
      <c r="B1039" s="73"/>
      <c r="C1039" s="40" t="s">
        <v>74</v>
      </c>
      <c r="D1039" s="41">
        <v>202.83</v>
      </c>
      <c r="E1039" s="41">
        <v>18271</v>
      </c>
      <c r="F1039" s="41">
        <v>1148</v>
      </c>
      <c r="G1039" s="42">
        <v>0.0628318099720869</v>
      </c>
      <c r="H1039" s="43">
        <v>0.17668118466899</v>
      </c>
      <c r="I1039" s="43">
        <v>11.1011986207651</v>
      </c>
      <c r="J1039" s="41">
        <v>45</v>
      </c>
      <c r="K1039" s="38">
        <v>0</v>
      </c>
      <c r="L1039" s="41">
        <v>11</v>
      </c>
      <c r="M1039" s="41">
        <v>4</v>
      </c>
      <c r="N1039" s="41">
        <v>0</v>
      </c>
      <c r="O1039" s="41">
        <v>60</v>
      </c>
      <c r="P1039" s="47">
        <v>3.3805</v>
      </c>
      <c r="Q1039" s="48">
        <v>0.0522648083623693</v>
      </c>
      <c r="U1039"/>
    </row>
    <row r="1040" customHeight="1" spans="1:21">
      <c r="A1040" s="73"/>
      <c r="B1040" s="73"/>
      <c r="C1040" s="40" t="s">
        <v>75</v>
      </c>
      <c r="D1040" s="41">
        <v>200.88</v>
      </c>
      <c r="E1040" s="41">
        <v>19917</v>
      </c>
      <c r="F1040" s="41">
        <v>1063</v>
      </c>
      <c r="G1040" s="42">
        <v>0.0533714916905156</v>
      </c>
      <c r="H1040" s="43">
        <v>0.188974600188147</v>
      </c>
      <c r="I1040" s="43">
        <v>10.0858563036602</v>
      </c>
      <c r="J1040" s="41">
        <v>14</v>
      </c>
      <c r="K1040" s="38">
        <v>1</v>
      </c>
      <c r="L1040" s="41">
        <v>16</v>
      </c>
      <c r="M1040" s="41">
        <v>10</v>
      </c>
      <c r="N1040" s="41">
        <v>4</v>
      </c>
      <c r="O1040" s="41">
        <v>45</v>
      </c>
      <c r="P1040" s="47">
        <v>4.464</v>
      </c>
      <c r="Q1040" s="48">
        <v>0.0423330197554092</v>
      </c>
      <c r="U1040"/>
    </row>
    <row r="1041" customHeight="1" spans="1:21">
      <c r="A1041" s="73"/>
      <c r="B1041" s="73"/>
      <c r="C1041" s="40" t="s">
        <v>70</v>
      </c>
      <c r="D1041" s="41">
        <v>205.58</v>
      </c>
      <c r="E1041" s="41">
        <v>20804</v>
      </c>
      <c r="F1041" s="41">
        <v>1390</v>
      </c>
      <c r="G1041" s="42">
        <v>0.0668140742164968</v>
      </c>
      <c r="H1041" s="43">
        <v>0.14789928057554</v>
      </c>
      <c r="I1041" s="43">
        <v>9.88175350894059</v>
      </c>
      <c r="J1041" s="41">
        <v>39</v>
      </c>
      <c r="K1041" s="38">
        <v>1</v>
      </c>
      <c r="L1041" s="41">
        <v>12</v>
      </c>
      <c r="M1041" s="41">
        <v>8</v>
      </c>
      <c r="N1041" s="41">
        <v>2</v>
      </c>
      <c r="O1041" s="41">
        <v>62</v>
      </c>
      <c r="P1041" s="47">
        <v>3.3158064516129</v>
      </c>
      <c r="Q1041" s="48">
        <v>0.0446043165467626</v>
      </c>
      <c r="U1041"/>
    </row>
    <row r="1042" customHeight="1" spans="1:21">
      <c r="A1042" s="73"/>
      <c r="B1042" s="73"/>
      <c r="C1042" s="40" t="s">
        <v>76</v>
      </c>
      <c r="D1042" s="41">
        <v>261.61</v>
      </c>
      <c r="E1042" s="41">
        <v>13747</v>
      </c>
      <c r="F1042" s="41">
        <v>501</v>
      </c>
      <c r="G1042" s="42">
        <v>0.0364443151232996</v>
      </c>
      <c r="H1042" s="43">
        <v>0.522175648702595</v>
      </c>
      <c r="I1042" s="43">
        <v>19.0303338910308</v>
      </c>
      <c r="J1042" s="41">
        <v>41</v>
      </c>
      <c r="K1042" s="38">
        <v>0</v>
      </c>
      <c r="L1042" s="41">
        <v>40</v>
      </c>
      <c r="M1042" s="41">
        <v>1</v>
      </c>
      <c r="N1042" s="41">
        <v>2</v>
      </c>
      <c r="O1042" s="41">
        <v>84</v>
      </c>
      <c r="P1042" s="47">
        <v>3.11440476190476</v>
      </c>
      <c r="Q1042" s="48">
        <v>0.167664670658683</v>
      </c>
      <c r="U1042"/>
    </row>
    <row r="1043" customHeight="1" spans="1:21">
      <c r="A1043" s="73"/>
      <c r="B1043" s="73"/>
      <c r="C1043" s="40" t="s">
        <v>77</v>
      </c>
      <c r="D1043" s="41">
        <v>141.92</v>
      </c>
      <c r="E1043" s="41">
        <v>5263</v>
      </c>
      <c r="F1043" s="41">
        <v>296</v>
      </c>
      <c r="G1043" s="42">
        <v>0.0562416872506175</v>
      </c>
      <c r="H1043" s="43">
        <v>0.479459459459459</v>
      </c>
      <c r="I1043" s="43">
        <v>26.9656089682691</v>
      </c>
      <c r="J1043" s="41">
        <v>52</v>
      </c>
      <c r="K1043" s="38">
        <v>0</v>
      </c>
      <c r="L1043" s="41">
        <v>18</v>
      </c>
      <c r="M1043" s="41">
        <v>6</v>
      </c>
      <c r="N1043" s="41">
        <v>2</v>
      </c>
      <c r="O1043" s="41">
        <v>78</v>
      </c>
      <c r="P1043" s="47">
        <v>1.81948717948718</v>
      </c>
      <c r="Q1043" s="48">
        <v>0.263513513513514</v>
      </c>
      <c r="U1043"/>
    </row>
    <row r="1044" customHeight="1" spans="1:21">
      <c r="A1044" s="73"/>
      <c r="B1044" s="73"/>
      <c r="C1044" s="40" t="s">
        <v>78</v>
      </c>
      <c r="D1044" s="41">
        <v>202.04</v>
      </c>
      <c r="E1044" s="41">
        <v>39441</v>
      </c>
      <c r="F1044" s="41">
        <v>2537</v>
      </c>
      <c r="G1044" s="42">
        <v>0.0643239268781218</v>
      </c>
      <c r="H1044" s="43">
        <v>0.0796373669688609</v>
      </c>
      <c r="I1044" s="43">
        <v>5.12258816967115</v>
      </c>
      <c r="J1044" s="41">
        <v>82</v>
      </c>
      <c r="K1044" s="38">
        <v>1</v>
      </c>
      <c r="L1044" s="41">
        <v>57</v>
      </c>
      <c r="M1044" s="41">
        <v>21</v>
      </c>
      <c r="N1044" s="41">
        <v>5</v>
      </c>
      <c r="O1044" s="41">
        <v>166</v>
      </c>
      <c r="P1044" s="47">
        <v>1.21710843373494</v>
      </c>
      <c r="Q1044" s="48">
        <v>0.0654316121403232</v>
      </c>
      <c r="U1044"/>
    </row>
    <row r="1045" customHeight="1" spans="1:21">
      <c r="A1045" s="73"/>
      <c r="B1045" s="73"/>
      <c r="C1045" s="40" t="s">
        <v>130</v>
      </c>
      <c r="D1045" s="41">
        <v>201.7</v>
      </c>
      <c r="E1045" s="41">
        <v>22546</v>
      </c>
      <c r="F1045" s="41">
        <v>1677</v>
      </c>
      <c r="G1045" s="42">
        <v>0.0743812649693959</v>
      </c>
      <c r="H1045" s="43">
        <v>0.120274299344067</v>
      </c>
      <c r="I1045" s="43">
        <v>8.94615452851947</v>
      </c>
      <c r="J1045" s="41">
        <v>28</v>
      </c>
      <c r="K1045" s="38">
        <v>2</v>
      </c>
      <c r="L1045" s="41">
        <v>19</v>
      </c>
      <c r="M1045" s="41">
        <v>16</v>
      </c>
      <c r="N1045" s="41">
        <v>2</v>
      </c>
      <c r="O1045" s="41">
        <v>67</v>
      </c>
      <c r="P1045" s="47">
        <v>3.01044776119403</v>
      </c>
      <c r="Q1045" s="48">
        <v>0.0399522957662493</v>
      </c>
      <c r="U1045"/>
    </row>
    <row r="1046" customHeight="1" spans="1:21">
      <c r="A1046" s="73"/>
      <c r="B1046" s="73"/>
      <c r="C1046" s="40" t="s">
        <v>79</v>
      </c>
      <c r="D1046" s="41">
        <v>24.76</v>
      </c>
      <c r="E1046" s="41">
        <v>1830</v>
      </c>
      <c r="F1046" s="41">
        <v>46</v>
      </c>
      <c r="G1046" s="42">
        <v>0.0251366120218579</v>
      </c>
      <c r="H1046" s="43">
        <v>0.538260869565217</v>
      </c>
      <c r="I1046" s="43">
        <v>13.5300546448087</v>
      </c>
      <c r="J1046" s="41">
        <v>4</v>
      </c>
      <c r="K1046" s="38">
        <v>0</v>
      </c>
      <c r="L1046" s="41">
        <v>4</v>
      </c>
      <c r="M1046" s="41">
        <v>0</v>
      </c>
      <c r="N1046" s="41">
        <v>0</v>
      </c>
      <c r="O1046" s="41">
        <v>8</v>
      </c>
      <c r="P1046" s="47">
        <v>3.095</v>
      </c>
      <c r="Q1046" s="48">
        <v>0.173913043478261</v>
      </c>
      <c r="U1046"/>
    </row>
    <row r="1047" customHeight="1" spans="1:21">
      <c r="A1047" s="73"/>
      <c r="B1047" s="73"/>
      <c r="C1047" s="40" t="s">
        <v>80</v>
      </c>
      <c r="D1047" s="41">
        <v>175.87</v>
      </c>
      <c r="E1047" s="41">
        <v>14317</v>
      </c>
      <c r="F1047" s="41">
        <v>521</v>
      </c>
      <c r="G1047" s="42">
        <v>0.0363903052315429</v>
      </c>
      <c r="H1047" s="43">
        <v>0.337562380038388</v>
      </c>
      <c r="I1047" s="43">
        <v>12.283998044283</v>
      </c>
      <c r="J1047" s="41">
        <v>28</v>
      </c>
      <c r="K1047" s="38">
        <v>1</v>
      </c>
      <c r="L1047" s="41">
        <v>29</v>
      </c>
      <c r="M1047" s="41">
        <v>6</v>
      </c>
      <c r="N1047" s="41">
        <v>0</v>
      </c>
      <c r="O1047" s="41">
        <v>64</v>
      </c>
      <c r="P1047" s="47">
        <v>2.74796875</v>
      </c>
      <c r="Q1047" s="48">
        <v>0.122840690978887</v>
      </c>
      <c r="U1047"/>
    </row>
    <row r="1048" customHeight="1" spans="1:21">
      <c r="A1048" s="73"/>
      <c r="B1048" s="73"/>
      <c r="C1048" s="40" t="s">
        <v>81</v>
      </c>
      <c r="D1048" s="41">
        <v>167.92</v>
      </c>
      <c r="E1048" s="41">
        <v>11559</v>
      </c>
      <c r="F1048" s="41">
        <v>440</v>
      </c>
      <c r="G1048" s="42">
        <v>0.0380655766069729</v>
      </c>
      <c r="H1048" s="43">
        <v>0.381636363636364</v>
      </c>
      <c r="I1048" s="43">
        <v>14.5272082360066</v>
      </c>
      <c r="J1048" s="41">
        <v>41</v>
      </c>
      <c r="K1048" s="38">
        <v>2</v>
      </c>
      <c r="L1048" s="41">
        <v>22</v>
      </c>
      <c r="M1048" s="41">
        <v>4</v>
      </c>
      <c r="N1048" s="41">
        <v>1</v>
      </c>
      <c r="O1048" s="41">
        <v>70</v>
      </c>
      <c r="P1048" s="47">
        <v>2.39885714285714</v>
      </c>
      <c r="Q1048" s="48">
        <v>0.159090909090909</v>
      </c>
      <c r="U1048"/>
    </row>
    <row r="1049" customHeight="1" spans="1:21">
      <c r="A1049" s="73"/>
      <c r="B1049" s="73"/>
      <c r="C1049" s="40" t="s">
        <v>82</v>
      </c>
      <c r="D1049" s="41">
        <v>539.69</v>
      </c>
      <c r="E1049" s="41">
        <v>36939</v>
      </c>
      <c r="F1049" s="41">
        <v>1804</v>
      </c>
      <c r="G1049" s="42">
        <v>0.0488372722596714</v>
      </c>
      <c r="H1049" s="43">
        <v>0.299162971175166</v>
      </c>
      <c r="I1049" s="43">
        <v>14.6103034732938</v>
      </c>
      <c r="J1049" s="41">
        <v>117</v>
      </c>
      <c r="K1049" s="38">
        <v>1</v>
      </c>
      <c r="L1049" s="41">
        <v>86</v>
      </c>
      <c r="M1049" s="41">
        <v>47</v>
      </c>
      <c r="N1049" s="41">
        <v>3</v>
      </c>
      <c r="O1049" s="41">
        <v>254</v>
      </c>
      <c r="P1049" s="47">
        <v>2.12476377952756</v>
      </c>
      <c r="Q1049" s="48">
        <v>0.14079822616408</v>
      </c>
      <c r="U1049"/>
    </row>
    <row r="1050" customHeight="1" spans="1:21">
      <c r="A1050" s="73"/>
      <c r="B1050" s="73"/>
      <c r="C1050" s="40" t="s">
        <v>83</v>
      </c>
      <c r="D1050" s="41">
        <v>391.82</v>
      </c>
      <c r="E1050" s="41">
        <v>28946</v>
      </c>
      <c r="F1050" s="41">
        <v>704</v>
      </c>
      <c r="G1050" s="42">
        <v>0.024321149727078</v>
      </c>
      <c r="H1050" s="43">
        <v>0.5565625</v>
      </c>
      <c r="I1050" s="43">
        <v>13.5362398949769</v>
      </c>
      <c r="J1050" s="41">
        <v>101</v>
      </c>
      <c r="K1050" s="38">
        <v>1</v>
      </c>
      <c r="L1050" s="41">
        <v>76</v>
      </c>
      <c r="M1050" s="41">
        <v>8</v>
      </c>
      <c r="N1050" s="41">
        <v>3</v>
      </c>
      <c r="O1050" s="41">
        <v>189</v>
      </c>
      <c r="P1050" s="47">
        <v>2.07312169312169</v>
      </c>
      <c r="Q1050" s="48">
        <v>0.268465909090909</v>
      </c>
      <c r="U1050"/>
    </row>
    <row r="1051" customHeight="1" spans="1:21">
      <c r="A1051" s="73"/>
      <c r="B1051" s="73"/>
      <c r="C1051" s="40" t="s">
        <v>119</v>
      </c>
      <c r="D1051" s="41">
        <v>498.6</v>
      </c>
      <c r="E1051" s="41">
        <v>62714</v>
      </c>
      <c r="F1051" s="41">
        <v>3755</v>
      </c>
      <c r="G1051" s="42">
        <v>0.0598749880409478</v>
      </c>
      <c r="H1051" s="43">
        <v>0.132782956058589</v>
      </c>
      <c r="I1051" s="43">
        <v>7.95037790604969</v>
      </c>
      <c r="J1051" s="41">
        <v>56</v>
      </c>
      <c r="K1051" s="38">
        <v>1</v>
      </c>
      <c r="L1051" s="41">
        <v>23</v>
      </c>
      <c r="M1051" s="41">
        <v>59</v>
      </c>
      <c r="N1051" s="41">
        <v>1</v>
      </c>
      <c r="O1051" s="41">
        <v>140</v>
      </c>
      <c r="P1051" s="47">
        <v>3.56142857142857</v>
      </c>
      <c r="Q1051" s="48">
        <v>0.0372836218375499</v>
      </c>
      <c r="U1051"/>
    </row>
    <row r="1052" customHeight="1" spans="1:21">
      <c r="A1052" s="73"/>
      <c r="B1052" s="73"/>
      <c r="C1052" s="40" t="s">
        <v>85</v>
      </c>
      <c r="D1052" s="41">
        <v>34.16</v>
      </c>
      <c r="E1052" s="41">
        <v>1963</v>
      </c>
      <c r="F1052" s="41">
        <v>56</v>
      </c>
      <c r="G1052" s="42">
        <v>0.0285277636271014</v>
      </c>
      <c r="H1052" s="43">
        <v>0.61</v>
      </c>
      <c r="I1052" s="43">
        <v>17.4019358125318</v>
      </c>
      <c r="J1052" s="41">
        <v>8</v>
      </c>
      <c r="K1052" s="38">
        <v>0</v>
      </c>
      <c r="L1052" s="41">
        <v>6</v>
      </c>
      <c r="M1052" s="41">
        <v>0</v>
      </c>
      <c r="N1052" s="41">
        <v>0</v>
      </c>
      <c r="O1052" s="41">
        <v>14</v>
      </c>
      <c r="P1052" s="47">
        <v>2.44</v>
      </c>
      <c r="Q1052" s="48">
        <v>0.25</v>
      </c>
      <c r="U1052"/>
    </row>
    <row r="1053" customHeight="1" spans="1:21">
      <c r="A1053" s="73"/>
      <c r="B1053" s="73"/>
      <c r="C1053" s="40" t="s">
        <v>100</v>
      </c>
      <c r="D1053" s="41">
        <v>230.26</v>
      </c>
      <c r="E1053" s="41">
        <v>10758</v>
      </c>
      <c r="F1053" s="41">
        <v>378</v>
      </c>
      <c r="G1053" s="42">
        <v>0.0351366424986057</v>
      </c>
      <c r="H1053" s="43">
        <v>0.609153439153439</v>
      </c>
      <c r="I1053" s="43">
        <v>21.4036066183305</v>
      </c>
      <c r="J1053" s="41">
        <v>20</v>
      </c>
      <c r="K1053" s="38">
        <v>0</v>
      </c>
      <c r="L1053" s="41">
        <v>18</v>
      </c>
      <c r="M1053" s="41">
        <v>5</v>
      </c>
      <c r="N1053" s="41">
        <v>1</v>
      </c>
      <c r="O1053" s="41">
        <v>44</v>
      </c>
      <c r="P1053" s="47">
        <v>5.23318181818182</v>
      </c>
      <c r="Q1053" s="48">
        <v>0.116402116402116</v>
      </c>
      <c r="U1053"/>
    </row>
    <row r="1054" customHeight="1" spans="1:21">
      <c r="A1054" s="73"/>
      <c r="B1054" s="73"/>
      <c r="C1054" s="40" t="s">
        <v>86</v>
      </c>
      <c r="D1054" s="41">
        <v>712.78</v>
      </c>
      <c r="E1054" s="41">
        <v>52297</v>
      </c>
      <c r="F1054" s="41">
        <v>2358</v>
      </c>
      <c r="G1054" s="42">
        <v>0.0450886284108075</v>
      </c>
      <c r="H1054" s="43">
        <v>0.302281594571671</v>
      </c>
      <c r="I1054" s="43">
        <v>13.6294624930684</v>
      </c>
      <c r="J1054" s="41">
        <v>114</v>
      </c>
      <c r="K1054" s="38">
        <v>0</v>
      </c>
      <c r="L1054" s="41">
        <v>21</v>
      </c>
      <c r="M1054" s="41">
        <v>32</v>
      </c>
      <c r="N1054" s="41">
        <v>2</v>
      </c>
      <c r="O1054" s="41">
        <v>169</v>
      </c>
      <c r="P1054" s="47">
        <v>4.21763313609467</v>
      </c>
      <c r="Q1054" s="48">
        <v>0.0716709075487702</v>
      </c>
      <c r="U1054"/>
    </row>
    <row r="1055" customHeight="1" spans="1:21">
      <c r="A1055" s="73"/>
      <c r="B1055" s="73"/>
      <c r="C1055" s="40" t="s">
        <v>87</v>
      </c>
      <c r="D1055" s="41">
        <v>201.44</v>
      </c>
      <c r="E1055" s="41">
        <v>22997</v>
      </c>
      <c r="F1055" s="41">
        <v>1511</v>
      </c>
      <c r="G1055" s="42">
        <v>0.0657042222898639</v>
      </c>
      <c r="H1055" s="43">
        <v>0.133315684976837</v>
      </c>
      <c r="I1055" s="43">
        <v>8.75940340044354</v>
      </c>
      <c r="J1055" s="41">
        <v>13</v>
      </c>
      <c r="K1055" s="38">
        <v>0</v>
      </c>
      <c r="L1055" s="41">
        <v>7</v>
      </c>
      <c r="M1055" s="41">
        <v>7</v>
      </c>
      <c r="N1055" s="41">
        <v>0</v>
      </c>
      <c r="O1055" s="41">
        <v>27</v>
      </c>
      <c r="P1055" s="47">
        <v>7.46074074074074</v>
      </c>
      <c r="Q1055" s="48">
        <v>0.0178689609530113</v>
      </c>
      <c r="U1055"/>
    </row>
    <row r="1056" customHeight="1" spans="1:21">
      <c r="A1056" s="73"/>
      <c r="B1056" s="73"/>
      <c r="C1056" s="40" t="s">
        <v>109</v>
      </c>
      <c r="D1056" s="41">
        <v>743.24</v>
      </c>
      <c r="E1056" s="41">
        <v>42299</v>
      </c>
      <c r="F1056" s="41">
        <v>1482</v>
      </c>
      <c r="G1056" s="42">
        <v>0.0350362892739781</v>
      </c>
      <c r="H1056" s="43">
        <v>0.501511470985155</v>
      </c>
      <c r="I1056" s="43">
        <v>17.5711009716542</v>
      </c>
      <c r="J1056" s="41">
        <v>232</v>
      </c>
      <c r="K1056" s="38">
        <v>1</v>
      </c>
      <c r="L1056" s="41">
        <v>50</v>
      </c>
      <c r="M1056" s="41">
        <v>44</v>
      </c>
      <c r="N1056" s="41">
        <v>2</v>
      </c>
      <c r="O1056" s="41">
        <v>329</v>
      </c>
      <c r="P1056" s="47">
        <v>2.25908814589666</v>
      </c>
      <c r="Q1056" s="48">
        <v>0.221997300944669</v>
      </c>
      <c r="U1056"/>
    </row>
    <row r="1057" customHeight="1" spans="1:21">
      <c r="A1057" s="73"/>
      <c r="B1057" s="40" t="s">
        <v>98</v>
      </c>
      <c r="C1057" s="73"/>
      <c r="D1057" s="41">
        <v>6243.66</v>
      </c>
      <c r="E1057" s="41">
        <v>495151</v>
      </c>
      <c r="F1057" s="41">
        <v>25083</v>
      </c>
      <c r="G1057" s="42">
        <v>0.0506572742456342</v>
      </c>
      <c r="H1057" s="43">
        <v>0.24891998564765</v>
      </c>
      <c r="I1057" s="43">
        <v>12.6096079781723</v>
      </c>
      <c r="J1057" s="41">
        <v>1201</v>
      </c>
      <c r="K1057" s="38">
        <v>13</v>
      </c>
      <c r="L1057" s="41">
        <v>540</v>
      </c>
      <c r="M1057" s="41">
        <v>298</v>
      </c>
      <c r="N1057" s="41">
        <v>31</v>
      </c>
      <c r="O1057" s="41">
        <v>2083</v>
      </c>
      <c r="P1057" s="47">
        <v>2.99743638982237</v>
      </c>
      <c r="Q1057" s="48">
        <v>0.0830442929474146</v>
      </c>
      <c r="U1057"/>
    </row>
    <row r="1058" customHeight="1" spans="1:21">
      <c r="A1058" s="40" t="s">
        <v>144</v>
      </c>
      <c r="B1058" s="73"/>
      <c r="C1058" s="73"/>
      <c r="D1058" s="41">
        <v>12135.5</v>
      </c>
      <c r="E1058" s="41">
        <v>733794</v>
      </c>
      <c r="F1058" s="41">
        <v>33742</v>
      </c>
      <c r="G1058" s="42">
        <v>0.0459829325396501</v>
      </c>
      <c r="H1058" s="43">
        <v>0.35965562207338</v>
      </c>
      <c r="I1058" s="43">
        <v>16.5380202073061</v>
      </c>
      <c r="J1058" s="41">
        <v>2780</v>
      </c>
      <c r="K1058" s="38">
        <v>17</v>
      </c>
      <c r="L1058" s="41">
        <v>1236</v>
      </c>
      <c r="M1058" s="41">
        <v>589</v>
      </c>
      <c r="N1058" s="41">
        <v>59</v>
      </c>
      <c r="O1058" s="41">
        <v>4681</v>
      </c>
      <c r="P1058" s="47">
        <v>2.59250160222175</v>
      </c>
      <c r="Q1058" s="48">
        <v>0.138729180250133</v>
      </c>
      <c r="U1058"/>
    </row>
    <row r="1059" customHeight="1" spans="1:21">
      <c r="A1059" s="40" t="s">
        <v>34</v>
      </c>
      <c r="B1059" s="40" t="s">
        <v>69</v>
      </c>
      <c r="C1059" s="40" t="s">
        <v>73</v>
      </c>
      <c r="D1059" s="41">
        <v>640.63</v>
      </c>
      <c r="E1059" s="41">
        <v>9503</v>
      </c>
      <c r="F1059" s="41">
        <v>595</v>
      </c>
      <c r="G1059" s="42">
        <v>0.0626118067978533</v>
      </c>
      <c r="H1059" s="43">
        <v>1.07668907563025</v>
      </c>
      <c r="I1059" s="43">
        <v>67.4134483847206</v>
      </c>
      <c r="J1059" s="41">
        <v>118</v>
      </c>
      <c r="K1059" s="38">
        <v>2</v>
      </c>
      <c r="L1059" s="41">
        <v>46</v>
      </c>
      <c r="M1059" s="41">
        <v>31</v>
      </c>
      <c r="N1059" s="41">
        <v>1</v>
      </c>
      <c r="O1059" s="41">
        <v>198</v>
      </c>
      <c r="P1059" s="47">
        <v>3.23550505050505</v>
      </c>
      <c r="Q1059" s="48">
        <v>0.332773109243697</v>
      </c>
      <c r="U1059"/>
    </row>
    <row r="1060" customHeight="1" spans="1:21">
      <c r="A1060" s="73"/>
      <c r="B1060" s="73"/>
      <c r="C1060" s="40" t="s">
        <v>108</v>
      </c>
      <c r="D1060" s="41">
        <v>460.86</v>
      </c>
      <c r="E1060" s="41">
        <v>26943</v>
      </c>
      <c r="F1060" s="41">
        <v>1269</v>
      </c>
      <c r="G1060" s="42">
        <v>0.0470994321345062</v>
      </c>
      <c r="H1060" s="43">
        <v>0.363167848699764</v>
      </c>
      <c r="I1060" s="43">
        <v>17.1049994432691</v>
      </c>
      <c r="J1060" s="41">
        <v>216</v>
      </c>
      <c r="K1060" s="38">
        <v>4</v>
      </c>
      <c r="L1060" s="41">
        <v>101</v>
      </c>
      <c r="M1060" s="41">
        <v>73</v>
      </c>
      <c r="N1060" s="41">
        <v>7</v>
      </c>
      <c r="O1060" s="41">
        <v>401</v>
      </c>
      <c r="P1060" s="47">
        <v>1.14927680798005</v>
      </c>
      <c r="Q1060" s="48">
        <v>0.315996847911742</v>
      </c>
      <c r="U1060"/>
    </row>
    <row r="1061" customHeight="1" spans="1:21">
      <c r="A1061" s="73"/>
      <c r="B1061" s="73"/>
      <c r="C1061" s="40" t="s">
        <v>76</v>
      </c>
      <c r="D1061" s="41">
        <v>292.96</v>
      </c>
      <c r="E1061" s="41">
        <v>11515</v>
      </c>
      <c r="F1061" s="41">
        <v>344</v>
      </c>
      <c r="G1061" s="42">
        <v>0.0298740772904907</v>
      </c>
      <c r="H1061" s="43">
        <v>0.851627906976744</v>
      </c>
      <c r="I1061" s="43">
        <v>25.4415979157621</v>
      </c>
      <c r="J1061" s="41">
        <v>36</v>
      </c>
      <c r="K1061" s="38">
        <v>1</v>
      </c>
      <c r="L1061" s="41">
        <v>45</v>
      </c>
      <c r="M1061" s="41">
        <v>2</v>
      </c>
      <c r="N1061" s="41">
        <v>1</v>
      </c>
      <c r="O1061" s="41">
        <v>85</v>
      </c>
      <c r="P1061" s="47">
        <v>3.44658823529412</v>
      </c>
      <c r="Q1061" s="48">
        <v>0.247093023255814</v>
      </c>
      <c r="U1061"/>
    </row>
    <row r="1062" customHeight="1" spans="1:21">
      <c r="A1062" s="73"/>
      <c r="B1062" s="73"/>
      <c r="C1062" s="40" t="s">
        <v>80</v>
      </c>
      <c r="D1062" s="41">
        <v>114.72</v>
      </c>
      <c r="E1062" s="41">
        <v>5231</v>
      </c>
      <c r="F1062" s="41">
        <v>235</v>
      </c>
      <c r="G1062" s="42">
        <v>0.0449244886255018</v>
      </c>
      <c r="H1062" s="43">
        <v>0.488170212765957</v>
      </c>
      <c r="I1062" s="43">
        <v>21.9307971707131</v>
      </c>
      <c r="J1062" s="41">
        <v>13</v>
      </c>
      <c r="K1062" s="38">
        <v>1</v>
      </c>
      <c r="L1062" s="41">
        <v>26</v>
      </c>
      <c r="M1062" s="41">
        <v>6</v>
      </c>
      <c r="N1062" s="41">
        <v>0</v>
      </c>
      <c r="O1062" s="41">
        <v>46</v>
      </c>
      <c r="P1062" s="47">
        <v>2.49391304347826</v>
      </c>
      <c r="Q1062" s="48">
        <v>0.195744680851064</v>
      </c>
      <c r="U1062"/>
    </row>
    <row r="1063" customHeight="1" spans="1:21">
      <c r="A1063" s="73"/>
      <c r="B1063" s="73"/>
      <c r="C1063" s="40" t="s">
        <v>103</v>
      </c>
      <c r="D1063" s="41">
        <v>891.98</v>
      </c>
      <c r="E1063" s="41">
        <v>15362</v>
      </c>
      <c r="F1063" s="41">
        <v>719</v>
      </c>
      <c r="G1063" s="42">
        <v>0.0468038015883349</v>
      </c>
      <c r="H1063" s="43">
        <v>1.24058414464534</v>
      </c>
      <c r="I1063" s="43">
        <v>58.0640541596146</v>
      </c>
      <c r="J1063" s="41">
        <v>184</v>
      </c>
      <c r="K1063" s="38">
        <v>1</v>
      </c>
      <c r="L1063" s="41">
        <v>81</v>
      </c>
      <c r="M1063" s="41">
        <v>54</v>
      </c>
      <c r="N1063" s="41">
        <v>4</v>
      </c>
      <c r="O1063" s="41">
        <v>324</v>
      </c>
      <c r="P1063" s="47">
        <v>2.75302469135803</v>
      </c>
      <c r="Q1063" s="48">
        <v>0.450625869262865</v>
      </c>
      <c r="U1063"/>
    </row>
    <row r="1064" customHeight="1" spans="1:21">
      <c r="A1064" s="73"/>
      <c r="B1064" s="73"/>
      <c r="C1064" s="40" t="s">
        <v>83</v>
      </c>
      <c r="D1064" s="41">
        <v>1192.35</v>
      </c>
      <c r="E1064" s="41">
        <v>68546</v>
      </c>
      <c r="F1064" s="41">
        <v>1928</v>
      </c>
      <c r="G1064" s="42">
        <v>0.0281270971318531</v>
      </c>
      <c r="H1064" s="43">
        <v>0.618438796680498</v>
      </c>
      <c r="I1064" s="43">
        <v>17.3948881043387</v>
      </c>
      <c r="J1064" s="41">
        <v>353</v>
      </c>
      <c r="K1064" s="38">
        <v>0</v>
      </c>
      <c r="L1064" s="41">
        <v>220</v>
      </c>
      <c r="M1064" s="41">
        <v>13</v>
      </c>
      <c r="N1064" s="41">
        <v>5</v>
      </c>
      <c r="O1064" s="41">
        <v>591</v>
      </c>
      <c r="P1064" s="47">
        <v>2.01751269035533</v>
      </c>
      <c r="Q1064" s="48">
        <v>0.306535269709544</v>
      </c>
      <c r="U1064"/>
    </row>
    <row r="1065" customHeight="1" spans="1:21">
      <c r="A1065" s="73"/>
      <c r="B1065" s="73"/>
      <c r="C1065" s="40" t="s">
        <v>100</v>
      </c>
      <c r="D1065" s="41">
        <v>287.43</v>
      </c>
      <c r="E1065" s="41">
        <v>7027</v>
      </c>
      <c r="F1065" s="41">
        <v>269</v>
      </c>
      <c r="G1065" s="42">
        <v>0.0382809164650633</v>
      </c>
      <c r="H1065" s="43">
        <v>1.06851301115242</v>
      </c>
      <c r="I1065" s="43">
        <v>40.9036573217589</v>
      </c>
      <c r="J1065" s="41">
        <v>39</v>
      </c>
      <c r="K1065" s="38">
        <v>0</v>
      </c>
      <c r="L1065" s="41">
        <v>34</v>
      </c>
      <c r="M1065" s="41">
        <v>6</v>
      </c>
      <c r="N1065" s="41">
        <v>2</v>
      </c>
      <c r="O1065" s="41">
        <v>81</v>
      </c>
      <c r="P1065" s="47">
        <v>3.54851851851852</v>
      </c>
      <c r="Q1065" s="48">
        <v>0.301115241635688</v>
      </c>
      <c r="U1065"/>
    </row>
    <row r="1066" customHeight="1" spans="1:21">
      <c r="A1066" s="73"/>
      <c r="B1066" s="73"/>
      <c r="C1066" s="40" t="s">
        <v>86</v>
      </c>
      <c r="D1066" s="41">
        <v>566.92</v>
      </c>
      <c r="E1066" s="41">
        <v>12385</v>
      </c>
      <c r="F1066" s="41">
        <v>542</v>
      </c>
      <c r="G1066" s="42">
        <v>0.043762616067824</v>
      </c>
      <c r="H1066" s="43">
        <v>1.0459778597786</v>
      </c>
      <c r="I1066" s="43">
        <v>45.774727492935</v>
      </c>
      <c r="J1066" s="41">
        <v>170</v>
      </c>
      <c r="K1066" s="38">
        <v>0</v>
      </c>
      <c r="L1066" s="41">
        <v>48</v>
      </c>
      <c r="M1066" s="41">
        <v>39</v>
      </c>
      <c r="N1066" s="41">
        <v>1</v>
      </c>
      <c r="O1066" s="41">
        <v>258</v>
      </c>
      <c r="P1066" s="47">
        <v>2.19736434108527</v>
      </c>
      <c r="Q1066" s="48">
        <v>0.476014760147601</v>
      </c>
      <c r="U1066"/>
    </row>
    <row r="1067" customHeight="1" spans="1:21">
      <c r="A1067" s="73"/>
      <c r="B1067" s="73"/>
      <c r="C1067" s="40" t="s">
        <v>109</v>
      </c>
      <c r="D1067" s="41">
        <v>890.19</v>
      </c>
      <c r="E1067" s="41">
        <v>30030</v>
      </c>
      <c r="F1067" s="41">
        <v>1292</v>
      </c>
      <c r="G1067" s="42">
        <v>0.043023643023643</v>
      </c>
      <c r="H1067" s="43">
        <v>0.689001547987616</v>
      </c>
      <c r="I1067" s="43">
        <v>29.6433566433566</v>
      </c>
      <c r="J1067" s="41">
        <v>413</v>
      </c>
      <c r="K1067" s="38">
        <v>1</v>
      </c>
      <c r="L1067" s="41">
        <v>110</v>
      </c>
      <c r="M1067" s="41">
        <v>91</v>
      </c>
      <c r="N1067" s="41">
        <v>5</v>
      </c>
      <c r="O1067" s="41">
        <v>620</v>
      </c>
      <c r="P1067" s="47">
        <v>1.43579032258065</v>
      </c>
      <c r="Q1067" s="48">
        <v>0.479876160990712</v>
      </c>
      <c r="U1067"/>
    </row>
    <row r="1068" customHeight="1" spans="1:21">
      <c r="A1068" s="73"/>
      <c r="B1068" s="40" t="s">
        <v>71</v>
      </c>
      <c r="C1068" s="73"/>
      <c r="D1068" s="41">
        <v>5338.04</v>
      </c>
      <c r="E1068" s="41">
        <v>186542</v>
      </c>
      <c r="F1068" s="41">
        <v>7193</v>
      </c>
      <c r="G1068" s="42">
        <v>0.0385596809297638</v>
      </c>
      <c r="H1068" s="43">
        <v>0.742115946058668</v>
      </c>
      <c r="I1068" s="43">
        <v>28.6157540929121</v>
      </c>
      <c r="J1068" s="41">
        <v>1542</v>
      </c>
      <c r="K1068" s="38">
        <v>10</v>
      </c>
      <c r="L1068" s="41">
        <v>711</v>
      </c>
      <c r="M1068" s="41">
        <v>315</v>
      </c>
      <c r="N1068" s="41">
        <v>26</v>
      </c>
      <c r="O1068" s="41">
        <v>2604</v>
      </c>
      <c r="P1068" s="47">
        <v>2.04993855606759</v>
      </c>
      <c r="Q1068" s="48">
        <v>0.362018629222856</v>
      </c>
      <c r="U1068"/>
    </row>
    <row r="1069" customHeight="1" spans="1:21">
      <c r="A1069" s="73"/>
      <c r="B1069" s="40" t="s">
        <v>101</v>
      </c>
      <c r="C1069" s="40" t="s">
        <v>100</v>
      </c>
      <c r="D1069" s="41">
        <v>491.48</v>
      </c>
      <c r="E1069" s="41">
        <v>36865</v>
      </c>
      <c r="F1069" s="41">
        <v>1197</v>
      </c>
      <c r="G1069" s="42">
        <v>0.0324698223246982</v>
      </c>
      <c r="H1069" s="43">
        <v>0.410593149540518</v>
      </c>
      <c r="I1069" s="43">
        <v>13.3318866133189</v>
      </c>
      <c r="J1069" s="41">
        <v>8</v>
      </c>
      <c r="K1069" s="38">
        <v>1</v>
      </c>
      <c r="L1069" s="41">
        <v>9</v>
      </c>
      <c r="M1069" s="41">
        <v>0</v>
      </c>
      <c r="N1069" s="41">
        <v>2</v>
      </c>
      <c r="O1069" s="41">
        <v>20</v>
      </c>
      <c r="P1069" s="47">
        <v>24.574</v>
      </c>
      <c r="Q1069" s="48">
        <v>0.0167084377610693</v>
      </c>
      <c r="U1069"/>
    </row>
    <row r="1070" customHeight="1" spans="1:21">
      <c r="A1070" s="73"/>
      <c r="B1070" s="40" t="s">
        <v>102</v>
      </c>
      <c r="C1070" s="73"/>
      <c r="D1070" s="41">
        <v>491.48</v>
      </c>
      <c r="E1070" s="41">
        <v>36865</v>
      </c>
      <c r="F1070" s="41">
        <v>1197</v>
      </c>
      <c r="G1070" s="42">
        <v>0.0324698223246982</v>
      </c>
      <c r="H1070" s="43">
        <v>0.410593149540518</v>
      </c>
      <c r="I1070" s="43">
        <v>13.3318866133189</v>
      </c>
      <c r="J1070" s="41">
        <v>8</v>
      </c>
      <c r="K1070" s="38">
        <v>1</v>
      </c>
      <c r="L1070" s="41">
        <v>9</v>
      </c>
      <c r="M1070" s="41">
        <v>0</v>
      </c>
      <c r="N1070" s="41">
        <v>2</v>
      </c>
      <c r="O1070" s="41">
        <v>20</v>
      </c>
      <c r="P1070" s="47">
        <v>24.574</v>
      </c>
      <c r="Q1070" s="48">
        <v>0.0167084377610693</v>
      </c>
      <c r="U1070"/>
    </row>
    <row r="1071" customHeight="1" spans="1:21">
      <c r="A1071" s="73"/>
      <c r="B1071" s="40" t="s">
        <v>72</v>
      </c>
      <c r="C1071" s="40" t="s">
        <v>122</v>
      </c>
      <c r="D1071" s="41">
        <v>200.64</v>
      </c>
      <c r="E1071" s="41">
        <v>21006</v>
      </c>
      <c r="F1071" s="41">
        <v>1193</v>
      </c>
      <c r="G1071" s="42">
        <v>0.0567932971531943</v>
      </c>
      <c r="H1071" s="43">
        <v>0.168181056160939</v>
      </c>
      <c r="I1071" s="43">
        <v>9.55155669808626</v>
      </c>
      <c r="J1071" s="41">
        <v>10</v>
      </c>
      <c r="K1071" s="38">
        <v>0</v>
      </c>
      <c r="L1071" s="41">
        <v>8</v>
      </c>
      <c r="M1071" s="41">
        <v>2</v>
      </c>
      <c r="N1071" s="41">
        <v>0</v>
      </c>
      <c r="O1071" s="41">
        <v>20</v>
      </c>
      <c r="P1071" s="47">
        <v>10.032</v>
      </c>
      <c r="Q1071" s="48">
        <v>0.0167644593461861</v>
      </c>
      <c r="U1071"/>
    </row>
    <row r="1072" customHeight="1" spans="1:21">
      <c r="A1072" s="73"/>
      <c r="B1072" s="73"/>
      <c r="C1072" s="40" t="s">
        <v>73</v>
      </c>
      <c r="D1072" s="41">
        <v>891.65</v>
      </c>
      <c r="E1072" s="41">
        <v>40494</v>
      </c>
      <c r="F1072" s="41">
        <v>2217</v>
      </c>
      <c r="G1072" s="42">
        <v>0.0547488516817306</v>
      </c>
      <c r="H1072" s="43">
        <v>0.402187640956247</v>
      </c>
      <c r="I1072" s="43">
        <v>22.0193115029387</v>
      </c>
      <c r="J1072" s="41">
        <v>188</v>
      </c>
      <c r="K1072" s="38">
        <v>2</v>
      </c>
      <c r="L1072" s="41">
        <v>23</v>
      </c>
      <c r="M1072" s="41">
        <v>19</v>
      </c>
      <c r="N1072" s="41">
        <v>1</v>
      </c>
      <c r="O1072" s="41">
        <v>233</v>
      </c>
      <c r="P1072" s="47">
        <v>3.82682403433476</v>
      </c>
      <c r="Q1072" s="48">
        <v>0.10509697789806</v>
      </c>
      <c r="U1072"/>
    </row>
    <row r="1073" customHeight="1" spans="1:21">
      <c r="A1073" s="73"/>
      <c r="B1073" s="73"/>
      <c r="C1073" s="40" t="s">
        <v>74</v>
      </c>
      <c r="D1073" s="41">
        <v>201.15</v>
      </c>
      <c r="E1073" s="41">
        <v>16620</v>
      </c>
      <c r="F1073" s="41">
        <v>1110</v>
      </c>
      <c r="G1073" s="42">
        <v>0.0667870036101083</v>
      </c>
      <c r="H1073" s="43">
        <v>0.181216216216216</v>
      </c>
      <c r="I1073" s="43">
        <v>12.1028880866426</v>
      </c>
      <c r="J1073" s="41">
        <v>43</v>
      </c>
      <c r="K1073" s="38">
        <v>0</v>
      </c>
      <c r="L1073" s="41">
        <v>15</v>
      </c>
      <c r="M1073" s="41">
        <v>1</v>
      </c>
      <c r="N1073" s="41">
        <v>3</v>
      </c>
      <c r="O1073" s="41">
        <v>62</v>
      </c>
      <c r="P1073" s="47">
        <v>3.24435483870968</v>
      </c>
      <c r="Q1073" s="48">
        <v>0.0558558558558559</v>
      </c>
      <c r="U1073"/>
    </row>
    <row r="1074" customHeight="1" spans="1:21">
      <c r="A1074" s="73"/>
      <c r="B1074" s="73"/>
      <c r="C1074" s="40" t="s">
        <v>75</v>
      </c>
      <c r="D1074" s="41">
        <v>201.64</v>
      </c>
      <c r="E1074" s="41">
        <v>20735</v>
      </c>
      <c r="F1074" s="41">
        <v>1118</v>
      </c>
      <c r="G1074" s="42">
        <v>0.0539184952978056</v>
      </c>
      <c r="H1074" s="43">
        <v>0.180357781753131</v>
      </c>
      <c r="I1074" s="43">
        <v>9.72462020737883</v>
      </c>
      <c r="J1074" s="41">
        <v>20</v>
      </c>
      <c r="K1074" s="38">
        <v>1</v>
      </c>
      <c r="L1074" s="41">
        <v>12</v>
      </c>
      <c r="M1074" s="41">
        <v>4</v>
      </c>
      <c r="N1074" s="41">
        <v>0</v>
      </c>
      <c r="O1074" s="41">
        <v>37</v>
      </c>
      <c r="P1074" s="47">
        <v>5.44972972972973</v>
      </c>
      <c r="Q1074" s="48">
        <v>0.0330948121645796</v>
      </c>
      <c r="U1074"/>
    </row>
    <row r="1075" customHeight="1" spans="1:21">
      <c r="A1075" s="73"/>
      <c r="B1075" s="73"/>
      <c r="C1075" s="40" t="s">
        <v>70</v>
      </c>
      <c r="D1075" s="41">
        <v>202.76</v>
      </c>
      <c r="E1075" s="41">
        <v>18118</v>
      </c>
      <c r="F1075" s="41">
        <v>1276</v>
      </c>
      <c r="G1075" s="42">
        <v>0.0704271994701402</v>
      </c>
      <c r="H1075" s="43">
        <v>0.158902821316614</v>
      </c>
      <c r="I1075" s="43">
        <v>11.1910806932332</v>
      </c>
      <c r="J1075" s="41">
        <v>60</v>
      </c>
      <c r="K1075" s="38">
        <v>1</v>
      </c>
      <c r="L1075" s="41">
        <v>23</v>
      </c>
      <c r="M1075" s="41">
        <v>12</v>
      </c>
      <c r="N1075" s="41">
        <v>1</v>
      </c>
      <c r="O1075" s="41">
        <v>97</v>
      </c>
      <c r="P1075" s="47">
        <v>2.09030927835052</v>
      </c>
      <c r="Q1075" s="48">
        <v>0.0760188087774295</v>
      </c>
      <c r="U1075"/>
    </row>
    <row r="1076" customHeight="1" spans="1:21">
      <c r="A1076" s="73"/>
      <c r="B1076" s="73"/>
      <c r="C1076" s="40" t="s">
        <v>76</v>
      </c>
      <c r="D1076" s="41">
        <v>242.17</v>
      </c>
      <c r="E1076" s="41">
        <v>11503</v>
      </c>
      <c r="F1076" s="41">
        <v>413</v>
      </c>
      <c r="G1076" s="42">
        <v>0.0359036773015735</v>
      </c>
      <c r="H1076" s="43">
        <v>0.58636803874092</v>
      </c>
      <c r="I1076" s="43">
        <v>21.0527688429105</v>
      </c>
      <c r="J1076" s="41">
        <v>35</v>
      </c>
      <c r="K1076" s="38">
        <v>1</v>
      </c>
      <c r="L1076" s="41">
        <v>29</v>
      </c>
      <c r="M1076" s="41">
        <v>3</v>
      </c>
      <c r="N1076" s="41">
        <v>3</v>
      </c>
      <c r="O1076" s="41">
        <v>71</v>
      </c>
      <c r="P1076" s="47">
        <v>3.41084507042254</v>
      </c>
      <c r="Q1076" s="48">
        <v>0.171912832929782</v>
      </c>
      <c r="U1076"/>
    </row>
    <row r="1077" customHeight="1" spans="1:21">
      <c r="A1077" s="73"/>
      <c r="B1077" s="73"/>
      <c r="C1077" s="40" t="s">
        <v>77</v>
      </c>
      <c r="D1077" s="41">
        <v>129.73</v>
      </c>
      <c r="E1077" s="41">
        <v>4344</v>
      </c>
      <c r="F1077" s="41">
        <v>268</v>
      </c>
      <c r="G1077" s="42">
        <v>0.0616942909760589</v>
      </c>
      <c r="H1077" s="43">
        <v>0.484067164179104</v>
      </c>
      <c r="I1077" s="43">
        <v>29.8641804788214</v>
      </c>
      <c r="J1077" s="41">
        <v>43</v>
      </c>
      <c r="K1077" s="38">
        <v>0</v>
      </c>
      <c r="L1077" s="41">
        <v>15</v>
      </c>
      <c r="M1077" s="41">
        <v>9</v>
      </c>
      <c r="N1077" s="41">
        <v>3</v>
      </c>
      <c r="O1077" s="41">
        <v>70</v>
      </c>
      <c r="P1077" s="47">
        <v>1.85328571428571</v>
      </c>
      <c r="Q1077" s="48">
        <v>0.261194029850746</v>
      </c>
      <c r="U1077"/>
    </row>
    <row r="1078" customHeight="1" spans="1:21">
      <c r="A1078" s="73"/>
      <c r="B1078" s="73"/>
      <c r="C1078" s="40" t="s">
        <v>78</v>
      </c>
      <c r="D1078" s="41">
        <v>201.15</v>
      </c>
      <c r="E1078" s="41">
        <v>41618</v>
      </c>
      <c r="F1078" s="41">
        <v>2654</v>
      </c>
      <c r="G1078" s="42">
        <v>0.0637704839252247</v>
      </c>
      <c r="H1078" s="43">
        <v>0.0757912584777694</v>
      </c>
      <c r="I1078" s="43">
        <v>4.83324523042914</v>
      </c>
      <c r="J1078" s="41">
        <v>67</v>
      </c>
      <c r="K1078" s="38">
        <v>0</v>
      </c>
      <c r="L1078" s="41">
        <v>45</v>
      </c>
      <c r="M1078" s="41">
        <v>38</v>
      </c>
      <c r="N1078" s="41">
        <v>0</v>
      </c>
      <c r="O1078" s="41">
        <v>150</v>
      </c>
      <c r="P1078" s="47">
        <v>1.341</v>
      </c>
      <c r="Q1078" s="48">
        <v>0.0565184626978146</v>
      </c>
      <c r="U1078"/>
    </row>
    <row r="1079" customHeight="1" spans="1:21">
      <c r="A1079" s="73"/>
      <c r="B1079" s="73"/>
      <c r="C1079" s="40" t="s">
        <v>130</v>
      </c>
      <c r="D1079" s="41">
        <v>200.82</v>
      </c>
      <c r="E1079" s="41">
        <v>19974</v>
      </c>
      <c r="F1079" s="41">
        <v>1503</v>
      </c>
      <c r="G1079" s="42">
        <v>0.0752478221688195</v>
      </c>
      <c r="H1079" s="43">
        <v>0.133612774451098</v>
      </c>
      <c r="I1079" s="43">
        <v>10.0540702913788</v>
      </c>
      <c r="J1079" s="41">
        <v>46</v>
      </c>
      <c r="K1079" s="38">
        <v>0</v>
      </c>
      <c r="L1079" s="41">
        <v>29</v>
      </c>
      <c r="M1079" s="41">
        <v>12</v>
      </c>
      <c r="N1079" s="41">
        <v>2</v>
      </c>
      <c r="O1079" s="41">
        <v>89</v>
      </c>
      <c r="P1079" s="47">
        <v>2.25640449438202</v>
      </c>
      <c r="Q1079" s="48">
        <v>0.0592149035262808</v>
      </c>
      <c r="U1079"/>
    </row>
    <row r="1080" customHeight="1" spans="1:21">
      <c r="A1080" s="73"/>
      <c r="B1080" s="73"/>
      <c r="C1080" s="40" t="s">
        <v>79</v>
      </c>
      <c r="D1080" s="41">
        <v>38.13</v>
      </c>
      <c r="E1080" s="41">
        <v>2631</v>
      </c>
      <c r="F1080" s="41">
        <v>60</v>
      </c>
      <c r="G1080" s="42">
        <v>0.0228050171037628</v>
      </c>
      <c r="H1080" s="43">
        <v>0.6355</v>
      </c>
      <c r="I1080" s="43">
        <v>14.4925883694413</v>
      </c>
      <c r="J1080" s="41">
        <v>12</v>
      </c>
      <c r="K1080" s="38">
        <v>0</v>
      </c>
      <c r="L1080" s="41">
        <v>8</v>
      </c>
      <c r="M1080" s="41">
        <v>1</v>
      </c>
      <c r="N1080" s="41">
        <v>0</v>
      </c>
      <c r="O1080" s="41">
        <v>21</v>
      </c>
      <c r="P1080" s="47">
        <v>1.81571428571429</v>
      </c>
      <c r="Q1080" s="48">
        <v>0.35</v>
      </c>
      <c r="U1080"/>
    </row>
    <row r="1081" customHeight="1" spans="1:21">
      <c r="A1081" s="73"/>
      <c r="B1081" s="73"/>
      <c r="C1081" s="40" t="s">
        <v>80</v>
      </c>
      <c r="D1081" s="41">
        <v>172.47</v>
      </c>
      <c r="E1081" s="41">
        <v>13356</v>
      </c>
      <c r="F1081" s="41">
        <v>531</v>
      </c>
      <c r="G1081" s="42">
        <v>0.0397574123989218</v>
      </c>
      <c r="H1081" s="43">
        <v>0.324802259887006</v>
      </c>
      <c r="I1081" s="43">
        <v>12.9132973944295</v>
      </c>
      <c r="J1081" s="41">
        <v>29</v>
      </c>
      <c r="K1081" s="38">
        <v>0</v>
      </c>
      <c r="L1081" s="41">
        <v>28</v>
      </c>
      <c r="M1081" s="41">
        <v>5</v>
      </c>
      <c r="N1081" s="41">
        <v>0</v>
      </c>
      <c r="O1081" s="41">
        <v>62</v>
      </c>
      <c r="P1081" s="47">
        <v>2.78177419354839</v>
      </c>
      <c r="Q1081" s="48">
        <v>0.116760828625235</v>
      </c>
      <c r="U1081"/>
    </row>
    <row r="1082" customHeight="1" spans="1:21">
      <c r="A1082" s="73"/>
      <c r="B1082" s="73"/>
      <c r="C1082" s="40" t="s">
        <v>81</v>
      </c>
      <c r="D1082" s="41">
        <v>171</v>
      </c>
      <c r="E1082" s="41">
        <v>9707</v>
      </c>
      <c r="F1082" s="41">
        <v>422</v>
      </c>
      <c r="G1082" s="42">
        <v>0.0434737818069434</v>
      </c>
      <c r="H1082" s="43">
        <v>0.40521327014218</v>
      </c>
      <c r="I1082" s="43">
        <v>17.6161532914392</v>
      </c>
      <c r="J1082" s="41">
        <v>41</v>
      </c>
      <c r="K1082" s="38">
        <v>0</v>
      </c>
      <c r="L1082" s="41">
        <v>32</v>
      </c>
      <c r="M1082" s="41">
        <v>7</v>
      </c>
      <c r="N1082" s="41">
        <v>6</v>
      </c>
      <c r="O1082" s="41">
        <v>86</v>
      </c>
      <c r="P1082" s="47">
        <v>1.98837209302326</v>
      </c>
      <c r="Q1082" s="48">
        <v>0.203791469194313</v>
      </c>
      <c r="U1082"/>
    </row>
    <row r="1083" customHeight="1" spans="1:21">
      <c r="A1083" s="73"/>
      <c r="B1083" s="73"/>
      <c r="C1083" s="40" t="s">
        <v>82</v>
      </c>
      <c r="D1083" s="41">
        <v>623.68</v>
      </c>
      <c r="E1083" s="41">
        <v>40874</v>
      </c>
      <c r="F1083" s="41">
        <v>2084</v>
      </c>
      <c r="G1083" s="42">
        <v>0.0509859568429809</v>
      </c>
      <c r="H1083" s="43">
        <v>0.299270633397313</v>
      </c>
      <c r="I1083" s="43">
        <v>15.2585995987669</v>
      </c>
      <c r="J1083" s="41">
        <v>153</v>
      </c>
      <c r="K1083" s="38">
        <v>1</v>
      </c>
      <c r="L1083" s="41">
        <v>93</v>
      </c>
      <c r="M1083" s="41">
        <v>61</v>
      </c>
      <c r="N1083" s="41">
        <v>5</v>
      </c>
      <c r="O1083" s="41">
        <v>313</v>
      </c>
      <c r="P1083" s="47">
        <v>1.99258785942492</v>
      </c>
      <c r="Q1083" s="48">
        <v>0.150191938579655</v>
      </c>
      <c r="U1083"/>
    </row>
    <row r="1084" customHeight="1" spans="1:21">
      <c r="A1084" s="73"/>
      <c r="B1084" s="73"/>
      <c r="C1084" s="40" t="s">
        <v>83</v>
      </c>
      <c r="D1084" s="41">
        <v>371.16</v>
      </c>
      <c r="E1084" s="41">
        <v>25880</v>
      </c>
      <c r="F1084" s="41">
        <v>663</v>
      </c>
      <c r="G1084" s="42">
        <v>0.0256182380216383</v>
      </c>
      <c r="H1084" s="43">
        <v>0.559819004524887</v>
      </c>
      <c r="I1084" s="43">
        <v>14.3415765069552</v>
      </c>
      <c r="J1084" s="41">
        <v>79</v>
      </c>
      <c r="K1084" s="38">
        <v>0</v>
      </c>
      <c r="L1084" s="41">
        <v>80</v>
      </c>
      <c r="M1084" s="41">
        <v>5</v>
      </c>
      <c r="N1084" s="41">
        <v>0</v>
      </c>
      <c r="O1084" s="41">
        <v>164</v>
      </c>
      <c r="P1084" s="47">
        <v>2.26317073170732</v>
      </c>
      <c r="Q1084" s="48">
        <v>0.2473604826546</v>
      </c>
      <c r="U1084"/>
    </row>
    <row r="1085" customHeight="1" spans="1:21">
      <c r="A1085" s="73"/>
      <c r="B1085" s="73"/>
      <c r="C1085" s="40" t="s">
        <v>119</v>
      </c>
      <c r="D1085" s="41">
        <v>488.33</v>
      </c>
      <c r="E1085" s="41">
        <v>56471</v>
      </c>
      <c r="F1085" s="41">
        <v>3695</v>
      </c>
      <c r="G1085" s="42">
        <v>0.0654318145596855</v>
      </c>
      <c r="H1085" s="43">
        <v>0.132159675236807</v>
      </c>
      <c r="I1085" s="43">
        <v>8.64744736236298</v>
      </c>
      <c r="J1085" s="41">
        <v>40</v>
      </c>
      <c r="K1085" s="38">
        <v>4</v>
      </c>
      <c r="L1085" s="41">
        <v>15</v>
      </c>
      <c r="M1085" s="41">
        <v>60</v>
      </c>
      <c r="N1085" s="41">
        <v>0</v>
      </c>
      <c r="O1085" s="41">
        <v>119</v>
      </c>
      <c r="P1085" s="47">
        <v>4.10361344537815</v>
      </c>
      <c r="Q1085" s="48">
        <v>0.0322056833558863</v>
      </c>
      <c r="U1085"/>
    </row>
    <row r="1086" customHeight="1" spans="1:21">
      <c r="A1086" s="73"/>
      <c r="B1086" s="73"/>
      <c r="C1086" s="40" t="s">
        <v>85</v>
      </c>
      <c r="D1086" s="41">
        <v>28.13</v>
      </c>
      <c r="E1086" s="41">
        <v>1898</v>
      </c>
      <c r="F1086" s="41">
        <v>42</v>
      </c>
      <c r="G1086" s="42">
        <v>0.0221285563751317</v>
      </c>
      <c r="H1086" s="43">
        <v>0.669761904761905</v>
      </c>
      <c r="I1086" s="43">
        <v>14.8208640674394</v>
      </c>
      <c r="J1086" s="41">
        <v>4</v>
      </c>
      <c r="K1086" s="38">
        <v>0</v>
      </c>
      <c r="L1086" s="41">
        <v>4</v>
      </c>
      <c r="M1086" s="41">
        <v>1</v>
      </c>
      <c r="N1086" s="41">
        <v>0</v>
      </c>
      <c r="O1086" s="41">
        <v>9</v>
      </c>
      <c r="P1086" s="47">
        <v>3.12555555555556</v>
      </c>
      <c r="Q1086" s="48">
        <v>0.214285714285714</v>
      </c>
      <c r="U1086"/>
    </row>
    <row r="1087" customHeight="1" spans="1:21">
      <c r="A1087" s="73"/>
      <c r="B1087" s="73"/>
      <c r="C1087" s="40" t="s">
        <v>100</v>
      </c>
      <c r="D1087" s="41">
        <v>252.72</v>
      </c>
      <c r="E1087" s="41">
        <v>11239</v>
      </c>
      <c r="F1087" s="41">
        <v>406</v>
      </c>
      <c r="G1087" s="42">
        <v>0.0361242103389981</v>
      </c>
      <c r="H1087" s="43">
        <v>0.622463054187192</v>
      </c>
      <c r="I1087" s="43">
        <v>22.4859862977133</v>
      </c>
      <c r="J1087" s="41">
        <v>23</v>
      </c>
      <c r="K1087" s="38">
        <v>0</v>
      </c>
      <c r="L1087" s="41">
        <v>22</v>
      </c>
      <c r="M1087" s="41">
        <v>2</v>
      </c>
      <c r="N1087" s="41">
        <v>4</v>
      </c>
      <c r="O1087" s="41">
        <v>51</v>
      </c>
      <c r="P1087" s="47">
        <v>4.95529411764706</v>
      </c>
      <c r="Q1087" s="48">
        <v>0.125615763546798</v>
      </c>
      <c r="U1087"/>
    </row>
    <row r="1088" customHeight="1" spans="1:21">
      <c r="A1088" s="73"/>
      <c r="B1088" s="73"/>
      <c r="C1088" s="40" t="s">
        <v>86</v>
      </c>
      <c r="D1088" s="41">
        <v>696.51</v>
      </c>
      <c r="E1088" s="41">
        <v>44037</v>
      </c>
      <c r="F1088" s="41">
        <v>2151</v>
      </c>
      <c r="G1088" s="42">
        <v>0.0488452891886368</v>
      </c>
      <c r="H1088" s="43">
        <v>0.323807531380753</v>
      </c>
      <c r="I1088" s="43">
        <v>15.8164725117515</v>
      </c>
      <c r="J1088" s="41">
        <v>103</v>
      </c>
      <c r="K1088" s="38">
        <v>0</v>
      </c>
      <c r="L1088" s="41">
        <v>18</v>
      </c>
      <c r="M1088" s="41">
        <v>24</v>
      </c>
      <c r="N1088" s="41">
        <v>8</v>
      </c>
      <c r="O1088" s="41">
        <v>153</v>
      </c>
      <c r="P1088" s="47">
        <v>4.55235294117647</v>
      </c>
      <c r="Q1088" s="48">
        <v>0.0711297071129707</v>
      </c>
      <c r="U1088"/>
    </row>
    <row r="1089" customHeight="1" spans="1:21">
      <c r="A1089" s="73"/>
      <c r="B1089" s="73"/>
      <c r="C1089" s="40" t="s">
        <v>87</v>
      </c>
      <c r="D1089" s="41">
        <v>202.01</v>
      </c>
      <c r="E1089" s="41">
        <v>24484</v>
      </c>
      <c r="F1089" s="41">
        <v>1496</v>
      </c>
      <c r="G1089" s="42">
        <v>0.0611011272667865</v>
      </c>
      <c r="H1089" s="43">
        <v>0.135033422459893</v>
      </c>
      <c r="I1089" s="43">
        <v>8.25069433099167</v>
      </c>
      <c r="J1089" s="41">
        <v>14</v>
      </c>
      <c r="K1089" s="38">
        <v>0</v>
      </c>
      <c r="L1089" s="41">
        <v>8</v>
      </c>
      <c r="M1089" s="41">
        <v>7</v>
      </c>
      <c r="N1089" s="41">
        <v>1</v>
      </c>
      <c r="O1089" s="41">
        <v>30</v>
      </c>
      <c r="P1089" s="47">
        <v>6.73366666666667</v>
      </c>
      <c r="Q1089" s="48">
        <v>0.0200534759358289</v>
      </c>
      <c r="U1089"/>
    </row>
    <row r="1090" customHeight="1" spans="1:21">
      <c r="A1090" s="73"/>
      <c r="B1090" s="73"/>
      <c r="C1090" s="40" t="s">
        <v>109</v>
      </c>
      <c r="D1090" s="41">
        <v>786.71</v>
      </c>
      <c r="E1090" s="41">
        <v>43192</v>
      </c>
      <c r="F1090" s="41">
        <v>1570</v>
      </c>
      <c r="G1090" s="42">
        <v>0.0363493239488794</v>
      </c>
      <c r="H1090" s="43">
        <v>0.501089171974522</v>
      </c>
      <c r="I1090" s="43">
        <v>18.2142526393777</v>
      </c>
      <c r="J1090" s="41">
        <v>267</v>
      </c>
      <c r="K1090" s="38">
        <v>1</v>
      </c>
      <c r="L1090" s="41">
        <v>54</v>
      </c>
      <c r="M1090" s="41">
        <v>36</v>
      </c>
      <c r="N1090" s="41">
        <v>3</v>
      </c>
      <c r="O1090" s="41">
        <v>361</v>
      </c>
      <c r="P1090" s="47">
        <v>2.17925207756233</v>
      </c>
      <c r="Q1090" s="48">
        <v>0.229936305732484</v>
      </c>
      <c r="U1090"/>
    </row>
    <row r="1091" customHeight="1" spans="1:21">
      <c r="A1091" s="73"/>
      <c r="B1091" s="40" t="s">
        <v>98</v>
      </c>
      <c r="C1091" s="73"/>
      <c r="D1091" s="41">
        <v>6302.56</v>
      </c>
      <c r="E1091" s="41">
        <v>468181</v>
      </c>
      <c r="F1091" s="41">
        <v>24872</v>
      </c>
      <c r="G1091" s="42">
        <v>0.053124753033549</v>
      </c>
      <c r="H1091" s="43">
        <v>0.253399807011901</v>
      </c>
      <c r="I1091" s="43">
        <v>13.4618021662562</v>
      </c>
      <c r="J1091" s="41">
        <v>1277</v>
      </c>
      <c r="K1091" s="38">
        <v>11</v>
      </c>
      <c r="L1091" s="41">
        <v>561</v>
      </c>
      <c r="M1091" s="41">
        <v>309</v>
      </c>
      <c r="N1091" s="41">
        <v>40</v>
      </c>
      <c r="O1091" s="41">
        <v>2198</v>
      </c>
      <c r="P1091" s="47">
        <v>2.867406733394</v>
      </c>
      <c r="Q1091" s="48">
        <v>0.0883724670311998</v>
      </c>
      <c r="U1091"/>
    </row>
    <row r="1092" customHeight="1" spans="1:21">
      <c r="A1092" s="40" t="s">
        <v>145</v>
      </c>
      <c r="B1092" s="73"/>
      <c r="C1092" s="73"/>
      <c r="D1092" s="41">
        <v>12132.08</v>
      </c>
      <c r="E1092" s="41">
        <v>691588</v>
      </c>
      <c r="F1092" s="41">
        <v>33262</v>
      </c>
      <c r="G1092" s="42">
        <v>0.0480951086485017</v>
      </c>
      <c r="H1092" s="43">
        <v>0.364742949912813</v>
      </c>
      <c r="I1092" s="43">
        <v>17.5423518048318</v>
      </c>
      <c r="J1092" s="41">
        <v>2827</v>
      </c>
      <c r="K1092" s="38">
        <v>22</v>
      </c>
      <c r="L1092" s="41">
        <v>1281</v>
      </c>
      <c r="M1092" s="41">
        <v>624</v>
      </c>
      <c r="N1092" s="41">
        <v>68</v>
      </c>
      <c r="O1092" s="41">
        <v>4822</v>
      </c>
      <c r="P1092" s="47">
        <v>2.51598506843633</v>
      </c>
      <c r="Q1092" s="48">
        <v>0.144970236305694</v>
      </c>
      <c r="U1092"/>
    </row>
    <row r="1093" customHeight="1" spans="1:21">
      <c r="A1093" s="40" t="s">
        <v>33</v>
      </c>
      <c r="B1093" s="40" t="s">
        <v>69</v>
      </c>
      <c r="C1093" s="40" t="s">
        <v>73</v>
      </c>
      <c r="D1093" s="41">
        <v>535.53</v>
      </c>
      <c r="E1093" s="41">
        <v>7736</v>
      </c>
      <c r="F1093" s="41">
        <v>444</v>
      </c>
      <c r="G1093" s="42">
        <v>0.0573940020682523</v>
      </c>
      <c r="H1093" s="43">
        <v>1.20614864864865</v>
      </c>
      <c r="I1093" s="43">
        <v>69.2256980351603</v>
      </c>
      <c r="J1093" s="41">
        <v>105</v>
      </c>
      <c r="K1093" s="38">
        <v>1</v>
      </c>
      <c r="L1093" s="41">
        <v>34</v>
      </c>
      <c r="M1093" s="41">
        <v>17</v>
      </c>
      <c r="N1093" s="41">
        <v>1</v>
      </c>
      <c r="O1093" s="41">
        <v>158</v>
      </c>
      <c r="P1093" s="47">
        <v>3.38943037974684</v>
      </c>
      <c r="Q1093" s="48">
        <v>0.355855855855856</v>
      </c>
      <c r="U1093"/>
    </row>
    <row r="1094" customHeight="1" spans="1:21">
      <c r="A1094" s="73"/>
      <c r="B1094" s="73"/>
      <c r="C1094" s="40" t="s">
        <v>108</v>
      </c>
      <c r="D1094" s="41">
        <v>482.19</v>
      </c>
      <c r="E1094" s="41">
        <v>28520</v>
      </c>
      <c r="F1094" s="41">
        <v>1266</v>
      </c>
      <c r="G1094" s="42">
        <v>0.0443899018232819</v>
      </c>
      <c r="H1094" s="43">
        <v>0.380876777251185</v>
      </c>
      <c r="I1094" s="43">
        <v>16.9070827489481</v>
      </c>
      <c r="J1094" s="41">
        <v>204</v>
      </c>
      <c r="K1094" s="38">
        <v>1</v>
      </c>
      <c r="L1094" s="41">
        <v>97</v>
      </c>
      <c r="M1094" s="41">
        <v>59</v>
      </c>
      <c r="N1094" s="41">
        <v>5</v>
      </c>
      <c r="O1094" s="41">
        <v>366</v>
      </c>
      <c r="P1094" s="47">
        <v>1.31745901639344</v>
      </c>
      <c r="Q1094" s="48">
        <v>0.289099526066351</v>
      </c>
      <c r="U1094"/>
    </row>
    <row r="1095" customHeight="1" spans="1:21">
      <c r="A1095" s="73"/>
      <c r="B1095" s="73"/>
      <c r="C1095" s="40" t="s">
        <v>76</v>
      </c>
      <c r="D1095" s="41">
        <v>321.26</v>
      </c>
      <c r="E1095" s="41">
        <v>12849</v>
      </c>
      <c r="F1095" s="41">
        <v>393</v>
      </c>
      <c r="G1095" s="42">
        <v>0.0305860378239552</v>
      </c>
      <c r="H1095" s="43">
        <v>0.817455470737914</v>
      </c>
      <c r="I1095" s="43">
        <v>25.0027239473889</v>
      </c>
      <c r="J1095" s="41">
        <v>39</v>
      </c>
      <c r="K1095" s="38">
        <v>1</v>
      </c>
      <c r="L1095" s="41">
        <v>58</v>
      </c>
      <c r="M1095" s="41">
        <v>7</v>
      </c>
      <c r="N1095" s="41">
        <v>1</v>
      </c>
      <c r="O1095" s="41">
        <v>106</v>
      </c>
      <c r="P1095" s="47">
        <v>3.03075471698113</v>
      </c>
      <c r="Q1095" s="48">
        <v>0.269720101781171</v>
      </c>
      <c r="U1095"/>
    </row>
    <row r="1096" customHeight="1" spans="1:21">
      <c r="A1096" s="73"/>
      <c r="B1096" s="73"/>
      <c r="C1096" s="40" t="s">
        <v>80</v>
      </c>
      <c r="D1096" s="41">
        <v>194.16</v>
      </c>
      <c r="E1096" s="41">
        <v>6954</v>
      </c>
      <c r="F1096" s="41">
        <v>304</v>
      </c>
      <c r="G1096" s="42">
        <v>0.0437158469945355</v>
      </c>
      <c r="H1096" s="43">
        <v>0.638684210526316</v>
      </c>
      <c r="I1096" s="43">
        <v>27.9206212251941</v>
      </c>
      <c r="J1096" s="41">
        <v>34</v>
      </c>
      <c r="K1096" s="38">
        <v>4</v>
      </c>
      <c r="L1096" s="41">
        <v>28</v>
      </c>
      <c r="M1096" s="41">
        <v>8</v>
      </c>
      <c r="N1096" s="41">
        <v>1</v>
      </c>
      <c r="O1096" s="41">
        <v>75</v>
      </c>
      <c r="P1096" s="47">
        <v>2.5888</v>
      </c>
      <c r="Q1096" s="48">
        <v>0.246710526315789</v>
      </c>
      <c r="U1096"/>
    </row>
    <row r="1097" customHeight="1" spans="1:21">
      <c r="A1097" s="73"/>
      <c r="B1097" s="73"/>
      <c r="C1097" s="40" t="s">
        <v>103</v>
      </c>
      <c r="D1097" s="41">
        <v>903.96</v>
      </c>
      <c r="E1097" s="41">
        <v>22348</v>
      </c>
      <c r="F1097" s="41">
        <v>931</v>
      </c>
      <c r="G1097" s="42">
        <v>0.0416592088777519</v>
      </c>
      <c r="H1097" s="43">
        <v>0.970955961331901</v>
      </c>
      <c r="I1097" s="43">
        <v>40.4492572042241</v>
      </c>
      <c r="J1097" s="41">
        <v>168</v>
      </c>
      <c r="K1097" s="38">
        <v>0</v>
      </c>
      <c r="L1097" s="41">
        <v>74</v>
      </c>
      <c r="M1097" s="41">
        <v>48</v>
      </c>
      <c r="N1097" s="41">
        <v>2</v>
      </c>
      <c r="O1097" s="41">
        <v>292</v>
      </c>
      <c r="P1097" s="47">
        <v>3.09575342465753</v>
      </c>
      <c r="Q1097" s="48">
        <v>0.313641245972073</v>
      </c>
      <c r="U1097"/>
    </row>
    <row r="1098" customHeight="1" spans="1:21">
      <c r="A1098" s="73"/>
      <c r="B1098" s="73"/>
      <c r="C1098" s="40" t="s">
        <v>83</v>
      </c>
      <c r="D1098" s="41">
        <v>1305.89</v>
      </c>
      <c r="E1098" s="41">
        <v>62892</v>
      </c>
      <c r="F1098" s="41">
        <v>2051</v>
      </c>
      <c r="G1098" s="42">
        <v>0.0326114609171278</v>
      </c>
      <c r="H1098" s="43">
        <v>0.636708922476841</v>
      </c>
      <c r="I1098" s="43">
        <v>20.76400814094</v>
      </c>
      <c r="J1098" s="41">
        <v>372</v>
      </c>
      <c r="K1098" s="38">
        <v>0</v>
      </c>
      <c r="L1098" s="41">
        <v>257</v>
      </c>
      <c r="M1098" s="41">
        <v>13</v>
      </c>
      <c r="N1098" s="41">
        <v>5</v>
      </c>
      <c r="O1098" s="41">
        <v>647</v>
      </c>
      <c r="P1098" s="47">
        <v>2.0183771251932</v>
      </c>
      <c r="Q1098" s="48">
        <v>0.315455875182838</v>
      </c>
      <c r="U1098"/>
    </row>
    <row r="1099" customHeight="1" spans="1:21">
      <c r="A1099" s="73"/>
      <c r="B1099" s="73"/>
      <c r="C1099" s="40" t="s">
        <v>100</v>
      </c>
      <c r="D1099" s="41">
        <v>284.46</v>
      </c>
      <c r="E1099" s="41">
        <v>6588</v>
      </c>
      <c r="F1099" s="41">
        <v>232</v>
      </c>
      <c r="G1099" s="42">
        <v>0.0352155434122647</v>
      </c>
      <c r="H1099" s="43">
        <v>1.22612068965517</v>
      </c>
      <c r="I1099" s="43">
        <v>43.1785063752277</v>
      </c>
      <c r="J1099" s="41">
        <v>38</v>
      </c>
      <c r="K1099" s="38">
        <v>0</v>
      </c>
      <c r="L1099" s="41">
        <v>24</v>
      </c>
      <c r="M1099" s="41">
        <v>2</v>
      </c>
      <c r="N1099" s="41">
        <v>0</v>
      </c>
      <c r="O1099" s="41">
        <v>64</v>
      </c>
      <c r="P1099" s="47">
        <v>4.4446875</v>
      </c>
      <c r="Q1099" s="48">
        <v>0.275862068965517</v>
      </c>
      <c r="U1099"/>
    </row>
    <row r="1100" customHeight="1" spans="1:21">
      <c r="A1100" s="73"/>
      <c r="B1100" s="73"/>
      <c r="C1100" s="40" t="s">
        <v>86</v>
      </c>
      <c r="D1100" s="41">
        <v>473.82</v>
      </c>
      <c r="E1100" s="41">
        <v>11447</v>
      </c>
      <c r="F1100" s="41">
        <v>450</v>
      </c>
      <c r="G1100" s="42">
        <v>0.0393116100288285</v>
      </c>
      <c r="H1100" s="43">
        <v>1.05293333333333</v>
      </c>
      <c r="I1100" s="43">
        <v>41.3925045863545</v>
      </c>
      <c r="J1100" s="41">
        <v>117</v>
      </c>
      <c r="K1100" s="38">
        <v>1</v>
      </c>
      <c r="L1100" s="41">
        <v>43</v>
      </c>
      <c r="M1100" s="41">
        <v>41</v>
      </c>
      <c r="N1100" s="41">
        <v>2</v>
      </c>
      <c r="O1100" s="41">
        <v>204</v>
      </c>
      <c r="P1100" s="47">
        <v>2.32264705882353</v>
      </c>
      <c r="Q1100" s="48">
        <v>0.453333333333333</v>
      </c>
      <c r="U1100"/>
    </row>
    <row r="1101" customHeight="1" spans="1:21">
      <c r="A1101" s="73"/>
      <c r="B1101" s="73"/>
      <c r="C1101" s="40" t="s">
        <v>109</v>
      </c>
      <c r="D1101" s="41">
        <v>857.68</v>
      </c>
      <c r="E1101" s="41">
        <v>28759</v>
      </c>
      <c r="F1101" s="41">
        <v>1152</v>
      </c>
      <c r="G1101" s="42">
        <v>0.0400570256267603</v>
      </c>
      <c r="H1101" s="43">
        <v>0.744513888888889</v>
      </c>
      <c r="I1101" s="43">
        <v>29.8230119267012</v>
      </c>
      <c r="J1101" s="41">
        <v>353</v>
      </c>
      <c r="K1101" s="38">
        <v>1</v>
      </c>
      <c r="L1101" s="41">
        <v>88</v>
      </c>
      <c r="M1101" s="41">
        <v>74</v>
      </c>
      <c r="N1101" s="41">
        <v>1</v>
      </c>
      <c r="O1101" s="41">
        <v>517</v>
      </c>
      <c r="P1101" s="47">
        <v>1.65895551257253</v>
      </c>
      <c r="Q1101" s="48">
        <v>0.448784722222222</v>
      </c>
      <c r="U1101"/>
    </row>
    <row r="1102" customHeight="1" spans="1:21">
      <c r="A1102" s="73"/>
      <c r="B1102" s="40" t="s">
        <v>71</v>
      </c>
      <c r="C1102" s="73"/>
      <c r="D1102" s="41">
        <v>5358.95</v>
      </c>
      <c r="E1102" s="41">
        <v>188093</v>
      </c>
      <c r="F1102" s="41">
        <v>7223</v>
      </c>
      <c r="G1102" s="42">
        <v>0.0384012164195371</v>
      </c>
      <c r="H1102" s="43">
        <v>0.741928561539527</v>
      </c>
      <c r="I1102" s="43">
        <v>28.4909592595152</v>
      </c>
      <c r="J1102" s="41">
        <v>1430</v>
      </c>
      <c r="K1102" s="38">
        <v>9</v>
      </c>
      <c r="L1102" s="41">
        <v>703</v>
      </c>
      <c r="M1102" s="41">
        <v>269</v>
      </c>
      <c r="N1102" s="41">
        <v>18</v>
      </c>
      <c r="O1102" s="41">
        <v>2429</v>
      </c>
      <c r="P1102" s="47">
        <v>2.2062371346233</v>
      </c>
      <c r="Q1102" s="48">
        <v>0.336286861414925</v>
      </c>
      <c r="U1102"/>
    </row>
    <row r="1103" customHeight="1" spans="1:21">
      <c r="A1103" s="73"/>
      <c r="B1103" s="40" t="s">
        <v>101</v>
      </c>
      <c r="C1103" s="40" t="s">
        <v>100</v>
      </c>
      <c r="D1103" s="41">
        <v>583.14</v>
      </c>
      <c r="E1103" s="41">
        <v>42175</v>
      </c>
      <c r="F1103" s="41">
        <v>1420</v>
      </c>
      <c r="G1103" s="42">
        <v>0.0336692353289864</v>
      </c>
      <c r="H1103" s="43">
        <v>0.410661971830986</v>
      </c>
      <c r="I1103" s="43">
        <v>13.826674570243</v>
      </c>
      <c r="J1103" s="41">
        <v>17</v>
      </c>
      <c r="K1103" s="38">
        <v>0</v>
      </c>
      <c r="L1103" s="41">
        <v>11</v>
      </c>
      <c r="M1103" s="41">
        <v>0</v>
      </c>
      <c r="N1103" s="41">
        <v>2</v>
      </c>
      <c r="O1103" s="41">
        <v>30</v>
      </c>
      <c r="P1103" s="47">
        <v>19.438</v>
      </c>
      <c r="Q1103" s="48">
        <v>0.0211267605633803</v>
      </c>
      <c r="U1103"/>
    </row>
    <row r="1104" customHeight="1" spans="1:21">
      <c r="A1104" s="73"/>
      <c r="B1104" s="40" t="s">
        <v>102</v>
      </c>
      <c r="C1104" s="73"/>
      <c r="D1104" s="41">
        <v>583.14</v>
      </c>
      <c r="E1104" s="41">
        <v>42175</v>
      </c>
      <c r="F1104" s="41">
        <v>1420</v>
      </c>
      <c r="G1104" s="42">
        <v>0.0336692353289864</v>
      </c>
      <c r="H1104" s="43">
        <v>0.410661971830986</v>
      </c>
      <c r="I1104" s="43">
        <v>13.826674570243</v>
      </c>
      <c r="J1104" s="41">
        <v>17</v>
      </c>
      <c r="K1104" s="38">
        <v>0</v>
      </c>
      <c r="L1104" s="41">
        <v>11</v>
      </c>
      <c r="M1104" s="41">
        <v>0</v>
      </c>
      <c r="N1104" s="41">
        <v>2</v>
      </c>
      <c r="O1104" s="41">
        <v>30</v>
      </c>
      <c r="P1104" s="47">
        <v>19.438</v>
      </c>
      <c r="Q1104" s="48">
        <v>0.0211267605633803</v>
      </c>
      <c r="U1104"/>
    </row>
    <row r="1105" customHeight="1" spans="1:21">
      <c r="A1105" s="73"/>
      <c r="B1105" s="40" t="s">
        <v>72</v>
      </c>
      <c r="C1105" s="40" t="s">
        <v>122</v>
      </c>
      <c r="D1105" s="41">
        <v>201.76</v>
      </c>
      <c r="E1105" s="41">
        <v>19031</v>
      </c>
      <c r="F1105" s="41">
        <v>1023</v>
      </c>
      <c r="G1105" s="42">
        <v>0.0537544007146235</v>
      </c>
      <c r="H1105" s="43">
        <v>0.1972238514174</v>
      </c>
      <c r="I1105" s="43">
        <v>10.6016499395723</v>
      </c>
      <c r="J1105" s="41">
        <v>28</v>
      </c>
      <c r="K1105" s="38">
        <v>0</v>
      </c>
      <c r="L1105" s="41">
        <v>9</v>
      </c>
      <c r="M1105" s="41">
        <v>3</v>
      </c>
      <c r="N1105" s="41">
        <v>1</v>
      </c>
      <c r="O1105" s="41">
        <v>41</v>
      </c>
      <c r="P1105" s="47">
        <v>4.9209756097561</v>
      </c>
      <c r="Q1105" s="48">
        <v>0.040078201368524</v>
      </c>
      <c r="U1105"/>
    </row>
    <row r="1106" customHeight="1" spans="1:21">
      <c r="A1106" s="73"/>
      <c r="B1106" s="73"/>
      <c r="C1106" s="40" t="s">
        <v>73</v>
      </c>
      <c r="D1106" s="41">
        <v>763.15</v>
      </c>
      <c r="E1106" s="41">
        <v>37932</v>
      </c>
      <c r="F1106" s="41">
        <v>1890</v>
      </c>
      <c r="G1106" s="42">
        <v>0.0498260044289782</v>
      </c>
      <c r="H1106" s="43">
        <v>0.403783068783069</v>
      </c>
      <c r="I1106" s="43">
        <v>20.1188969735316</v>
      </c>
      <c r="J1106" s="41">
        <v>155</v>
      </c>
      <c r="K1106" s="38">
        <v>1</v>
      </c>
      <c r="L1106" s="41">
        <v>26</v>
      </c>
      <c r="M1106" s="41">
        <v>16</v>
      </c>
      <c r="N1106" s="41">
        <v>0</v>
      </c>
      <c r="O1106" s="41">
        <v>198</v>
      </c>
      <c r="P1106" s="47">
        <v>3.85429292929293</v>
      </c>
      <c r="Q1106" s="48">
        <v>0.104761904761905</v>
      </c>
      <c r="U1106"/>
    </row>
    <row r="1107" customHeight="1" spans="1:21">
      <c r="A1107" s="73"/>
      <c r="B1107" s="73"/>
      <c r="C1107" s="40" t="s">
        <v>74</v>
      </c>
      <c r="D1107" s="41">
        <v>201.64</v>
      </c>
      <c r="E1107" s="41">
        <v>16619</v>
      </c>
      <c r="F1107" s="41">
        <v>1047</v>
      </c>
      <c r="G1107" s="42">
        <v>0.0630001805162766</v>
      </c>
      <c r="H1107" s="43">
        <v>0.192588347659981</v>
      </c>
      <c r="I1107" s="43">
        <v>12.1331006679102</v>
      </c>
      <c r="J1107" s="41">
        <v>46</v>
      </c>
      <c r="K1107" s="38">
        <v>0</v>
      </c>
      <c r="L1107" s="41">
        <v>17</v>
      </c>
      <c r="M1107" s="41">
        <v>4</v>
      </c>
      <c r="N1107" s="41">
        <v>3</v>
      </c>
      <c r="O1107" s="41">
        <v>70</v>
      </c>
      <c r="P1107" s="47">
        <v>2.88057142857143</v>
      </c>
      <c r="Q1107" s="48">
        <v>0.0668576886341929</v>
      </c>
      <c r="U1107"/>
    </row>
    <row r="1108" customHeight="1" spans="1:21">
      <c r="A1108" s="73"/>
      <c r="B1108" s="73"/>
      <c r="C1108" s="40" t="s">
        <v>75</v>
      </c>
      <c r="D1108" s="41">
        <v>201.77</v>
      </c>
      <c r="E1108" s="41">
        <v>21561</v>
      </c>
      <c r="F1108" s="41">
        <v>1085</v>
      </c>
      <c r="G1108" s="42">
        <v>0.0503223412643198</v>
      </c>
      <c r="H1108" s="43">
        <v>0.185963133640553</v>
      </c>
      <c r="I1108" s="43">
        <v>9.35810027364222</v>
      </c>
      <c r="J1108" s="41">
        <v>17</v>
      </c>
      <c r="K1108" s="38">
        <v>2</v>
      </c>
      <c r="L1108" s="41">
        <v>14</v>
      </c>
      <c r="M1108" s="41">
        <v>4</v>
      </c>
      <c r="N1108" s="41">
        <v>3</v>
      </c>
      <c r="O1108" s="41">
        <v>40</v>
      </c>
      <c r="P1108" s="47">
        <v>5.04425</v>
      </c>
      <c r="Q1108" s="48">
        <v>0.0368663594470046</v>
      </c>
      <c r="U1108"/>
    </row>
    <row r="1109" customHeight="1" spans="1:21">
      <c r="A1109" s="73"/>
      <c r="B1109" s="73"/>
      <c r="C1109" s="40" t="s">
        <v>70</v>
      </c>
      <c r="D1109" s="41">
        <v>202.63</v>
      </c>
      <c r="E1109" s="41">
        <v>18930</v>
      </c>
      <c r="F1109" s="41">
        <v>1354</v>
      </c>
      <c r="G1109" s="42">
        <v>0.071526677231907</v>
      </c>
      <c r="H1109" s="43">
        <v>0.149652880354505</v>
      </c>
      <c r="I1109" s="43">
        <v>10.7041732699419</v>
      </c>
      <c r="J1109" s="41">
        <v>48</v>
      </c>
      <c r="K1109" s="38">
        <v>2</v>
      </c>
      <c r="L1109" s="41">
        <v>20</v>
      </c>
      <c r="M1109" s="41">
        <v>6</v>
      </c>
      <c r="N1109" s="41">
        <v>2</v>
      </c>
      <c r="O1109" s="41">
        <v>78</v>
      </c>
      <c r="P1109" s="47">
        <v>2.59782051282051</v>
      </c>
      <c r="Q1109" s="48">
        <v>0.0576070901033973</v>
      </c>
      <c r="U1109"/>
    </row>
    <row r="1110" customHeight="1" spans="1:21">
      <c r="A1110" s="73"/>
      <c r="B1110" s="73"/>
      <c r="C1110" s="40" t="s">
        <v>76</v>
      </c>
      <c r="D1110" s="41">
        <v>274.36</v>
      </c>
      <c r="E1110" s="41">
        <v>13817</v>
      </c>
      <c r="F1110" s="41">
        <v>475</v>
      </c>
      <c r="G1110" s="42">
        <v>0.0343779402185713</v>
      </c>
      <c r="H1110" s="43">
        <v>0.5776</v>
      </c>
      <c r="I1110" s="43">
        <v>19.8566982702468</v>
      </c>
      <c r="J1110" s="41">
        <v>46</v>
      </c>
      <c r="K1110" s="38">
        <v>1</v>
      </c>
      <c r="L1110" s="41">
        <v>36</v>
      </c>
      <c r="M1110" s="41">
        <v>1</v>
      </c>
      <c r="N1110" s="41">
        <v>3</v>
      </c>
      <c r="O1110" s="41">
        <v>87</v>
      </c>
      <c r="P1110" s="47">
        <v>3.1535632183908</v>
      </c>
      <c r="Q1110" s="48">
        <v>0.183157894736842</v>
      </c>
      <c r="U1110"/>
    </row>
    <row r="1111" customHeight="1" spans="1:21">
      <c r="A1111" s="73"/>
      <c r="B1111" s="73"/>
      <c r="C1111" s="40" t="s">
        <v>77</v>
      </c>
      <c r="D1111" s="41">
        <v>116.44</v>
      </c>
      <c r="E1111" s="41">
        <v>3932</v>
      </c>
      <c r="F1111" s="41">
        <v>231</v>
      </c>
      <c r="G1111" s="42">
        <v>0.0587487283825025</v>
      </c>
      <c r="H1111" s="43">
        <v>0.504069264069264</v>
      </c>
      <c r="I1111" s="43">
        <v>29.6134282807731</v>
      </c>
      <c r="J1111" s="41">
        <v>33</v>
      </c>
      <c r="K1111" s="38">
        <v>0</v>
      </c>
      <c r="L1111" s="41">
        <v>15</v>
      </c>
      <c r="M1111" s="41">
        <v>14</v>
      </c>
      <c r="N1111" s="41">
        <v>0</v>
      </c>
      <c r="O1111" s="41">
        <v>62</v>
      </c>
      <c r="P1111" s="47">
        <v>1.87806451612903</v>
      </c>
      <c r="Q1111" s="48">
        <v>0.268398268398268</v>
      </c>
      <c r="U1111"/>
    </row>
    <row r="1112" customHeight="1" spans="1:21">
      <c r="A1112" s="73"/>
      <c r="B1112" s="73"/>
      <c r="C1112" s="40" t="s">
        <v>78</v>
      </c>
      <c r="D1112" s="41">
        <v>201.23</v>
      </c>
      <c r="E1112" s="41">
        <v>38146</v>
      </c>
      <c r="F1112" s="41">
        <v>2552</v>
      </c>
      <c r="G1112" s="42">
        <v>0.0669008546112305</v>
      </c>
      <c r="H1112" s="43">
        <v>0.078851880877743</v>
      </c>
      <c r="I1112" s="43">
        <v>5.27525821842395</v>
      </c>
      <c r="J1112" s="41">
        <v>57</v>
      </c>
      <c r="K1112" s="38">
        <v>2</v>
      </c>
      <c r="L1112" s="41">
        <v>70</v>
      </c>
      <c r="M1112" s="41">
        <v>30</v>
      </c>
      <c r="N1112" s="41">
        <v>3</v>
      </c>
      <c r="O1112" s="41">
        <v>162</v>
      </c>
      <c r="P1112" s="47">
        <v>1.24216049382716</v>
      </c>
      <c r="Q1112" s="48">
        <v>0.0634796238244514</v>
      </c>
      <c r="U1112"/>
    </row>
    <row r="1113" customHeight="1" spans="1:21">
      <c r="A1113" s="73"/>
      <c r="B1113" s="73"/>
      <c r="C1113" s="40" t="s">
        <v>130</v>
      </c>
      <c r="D1113" s="41">
        <v>202.28</v>
      </c>
      <c r="E1113" s="41">
        <v>19637</v>
      </c>
      <c r="F1113" s="41">
        <v>1511</v>
      </c>
      <c r="G1113" s="42">
        <v>0.0769465804348933</v>
      </c>
      <c r="H1113" s="43">
        <v>0.133871608206486</v>
      </c>
      <c r="I1113" s="43">
        <v>10.3009624688089</v>
      </c>
      <c r="J1113" s="41">
        <v>50</v>
      </c>
      <c r="K1113" s="38">
        <v>3</v>
      </c>
      <c r="L1113" s="41">
        <v>24</v>
      </c>
      <c r="M1113" s="41">
        <v>16</v>
      </c>
      <c r="N1113" s="41">
        <v>4</v>
      </c>
      <c r="O1113" s="41">
        <v>97</v>
      </c>
      <c r="P1113" s="47">
        <v>2.08536082474227</v>
      </c>
      <c r="Q1113" s="48">
        <v>0.0641958967571145</v>
      </c>
      <c r="U1113"/>
    </row>
    <row r="1114" customHeight="1" spans="1:21">
      <c r="A1114" s="73"/>
      <c r="B1114" s="73"/>
      <c r="C1114" s="40" t="s">
        <v>79</v>
      </c>
      <c r="D1114" s="41">
        <v>30.14</v>
      </c>
      <c r="E1114" s="41">
        <v>1356</v>
      </c>
      <c r="F1114" s="41">
        <v>48</v>
      </c>
      <c r="G1114" s="42">
        <v>0.0353982300884956</v>
      </c>
      <c r="H1114" s="43">
        <v>0.627916666666667</v>
      </c>
      <c r="I1114" s="43">
        <v>22.2271386430678</v>
      </c>
      <c r="J1114" s="41">
        <v>6</v>
      </c>
      <c r="K1114" s="38">
        <v>1</v>
      </c>
      <c r="L1114" s="41">
        <v>10</v>
      </c>
      <c r="M1114" s="41">
        <v>0</v>
      </c>
      <c r="N1114" s="41">
        <v>0</v>
      </c>
      <c r="O1114" s="41">
        <v>17</v>
      </c>
      <c r="P1114" s="47">
        <v>1.77294117647059</v>
      </c>
      <c r="Q1114" s="48">
        <v>0.354166666666667</v>
      </c>
      <c r="U1114"/>
    </row>
    <row r="1115" customHeight="1" spans="1:21">
      <c r="A1115" s="73"/>
      <c r="B1115" s="73"/>
      <c r="C1115" s="40" t="s">
        <v>80</v>
      </c>
      <c r="D1115" s="41">
        <v>180.66</v>
      </c>
      <c r="E1115" s="41">
        <v>13213</v>
      </c>
      <c r="F1115" s="41">
        <v>572</v>
      </c>
      <c r="G1115" s="42">
        <v>0.0432906985544539</v>
      </c>
      <c r="H1115" s="43">
        <v>0.315839160839161</v>
      </c>
      <c r="I1115" s="43">
        <v>13.6728979035798</v>
      </c>
      <c r="J1115" s="41">
        <v>40</v>
      </c>
      <c r="K1115" s="38">
        <v>0</v>
      </c>
      <c r="L1115" s="41">
        <v>22</v>
      </c>
      <c r="M1115" s="41">
        <v>4</v>
      </c>
      <c r="N1115" s="41">
        <v>0</v>
      </c>
      <c r="O1115" s="41">
        <v>66</v>
      </c>
      <c r="P1115" s="47">
        <v>2.73727272727273</v>
      </c>
      <c r="Q1115" s="48">
        <v>0.115384615384615</v>
      </c>
      <c r="U1115"/>
    </row>
    <row r="1116" customHeight="1" spans="1:21">
      <c r="A1116" s="73"/>
      <c r="B1116" s="73"/>
      <c r="C1116" s="40" t="s">
        <v>81</v>
      </c>
      <c r="D1116" s="41">
        <v>172.32</v>
      </c>
      <c r="E1116" s="41">
        <v>7852</v>
      </c>
      <c r="F1116" s="41">
        <v>379</v>
      </c>
      <c r="G1116" s="42">
        <v>0.0482679572083546</v>
      </c>
      <c r="H1116" s="43">
        <v>0.45467018469657</v>
      </c>
      <c r="I1116" s="43">
        <v>21.9460010188487</v>
      </c>
      <c r="J1116" s="41">
        <v>49</v>
      </c>
      <c r="K1116" s="38">
        <v>1</v>
      </c>
      <c r="L1116" s="41">
        <v>30</v>
      </c>
      <c r="M1116" s="41">
        <v>6</v>
      </c>
      <c r="N1116" s="41">
        <v>2</v>
      </c>
      <c r="O1116" s="41">
        <v>88</v>
      </c>
      <c r="P1116" s="47">
        <v>1.95818181818182</v>
      </c>
      <c r="Q1116" s="48">
        <v>0.232189973614776</v>
      </c>
      <c r="U1116"/>
    </row>
    <row r="1117" customHeight="1" spans="1:21">
      <c r="A1117" s="73"/>
      <c r="B1117" s="73"/>
      <c r="C1117" s="40" t="s">
        <v>82</v>
      </c>
      <c r="D1117" s="41">
        <v>656.14</v>
      </c>
      <c r="E1117" s="41">
        <v>41896</v>
      </c>
      <c r="F1117" s="41">
        <v>2153</v>
      </c>
      <c r="G1117" s="42">
        <v>0.0513891540958564</v>
      </c>
      <c r="H1117" s="43">
        <v>0.304756154203437</v>
      </c>
      <c r="I1117" s="43">
        <v>15.661160970021</v>
      </c>
      <c r="J1117" s="41">
        <v>141</v>
      </c>
      <c r="K1117" s="38">
        <v>0</v>
      </c>
      <c r="L1117" s="41">
        <v>98</v>
      </c>
      <c r="M1117" s="41">
        <v>66</v>
      </c>
      <c r="N1117" s="41">
        <v>6</v>
      </c>
      <c r="O1117" s="41">
        <v>311</v>
      </c>
      <c r="P1117" s="47">
        <v>2.10977491961415</v>
      </c>
      <c r="Q1117" s="48">
        <v>0.144449605202044</v>
      </c>
      <c r="U1117"/>
    </row>
    <row r="1118" customHeight="1" spans="1:21">
      <c r="A1118" s="73"/>
      <c r="B1118" s="73"/>
      <c r="C1118" s="40" t="s">
        <v>83</v>
      </c>
      <c r="D1118" s="41">
        <v>397.15</v>
      </c>
      <c r="E1118" s="41">
        <v>24939</v>
      </c>
      <c r="F1118" s="41">
        <v>697</v>
      </c>
      <c r="G1118" s="42">
        <v>0.0279481935923654</v>
      </c>
      <c r="H1118" s="43">
        <v>0.569799139167862</v>
      </c>
      <c r="I1118" s="43">
        <v>15.9248566502266</v>
      </c>
      <c r="J1118" s="41">
        <v>76</v>
      </c>
      <c r="K1118" s="38">
        <v>0</v>
      </c>
      <c r="L1118" s="41">
        <v>76</v>
      </c>
      <c r="M1118" s="41">
        <v>3</v>
      </c>
      <c r="N1118" s="41">
        <v>2</v>
      </c>
      <c r="O1118" s="41">
        <v>157</v>
      </c>
      <c r="P1118" s="47">
        <v>2.5296178343949</v>
      </c>
      <c r="Q1118" s="48">
        <v>0.225251076040172</v>
      </c>
      <c r="U1118"/>
    </row>
    <row r="1119" customHeight="1" spans="1:21">
      <c r="A1119" s="73"/>
      <c r="B1119" s="73"/>
      <c r="C1119" s="40" t="s">
        <v>119</v>
      </c>
      <c r="D1119" s="41">
        <v>496.62</v>
      </c>
      <c r="E1119" s="41">
        <v>57633</v>
      </c>
      <c r="F1119" s="41">
        <v>3557</v>
      </c>
      <c r="G1119" s="42">
        <v>0.0617181128867142</v>
      </c>
      <c r="H1119" s="43">
        <v>0.139617655327523</v>
      </c>
      <c r="I1119" s="43">
        <v>8.61693821248243</v>
      </c>
      <c r="J1119" s="41">
        <v>56</v>
      </c>
      <c r="K1119" s="38">
        <v>5</v>
      </c>
      <c r="L1119" s="41">
        <v>19</v>
      </c>
      <c r="M1119" s="41">
        <v>52</v>
      </c>
      <c r="N1119" s="41">
        <v>1</v>
      </c>
      <c r="O1119" s="41">
        <v>133</v>
      </c>
      <c r="P1119" s="47">
        <v>3.73398496240602</v>
      </c>
      <c r="Q1119" s="48">
        <v>0.037391059881923</v>
      </c>
      <c r="U1119"/>
    </row>
    <row r="1120" customHeight="1" spans="1:21">
      <c r="A1120" s="73"/>
      <c r="B1120" s="73"/>
      <c r="C1120" s="40" t="s">
        <v>85</v>
      </c>
      <c r="D1120" s="41">
        <v>25.28</v>
      </c>
      <c r="E1120" s="41">
        <v>1276</v>
      </c>
      <c r="F1120" s="41">
        <v>42</v>
      </c>
      <c r="G1120" s="42">
        <v>0.0329153605015674</v>
      </c>
      <c r="H1120" s="43">
        <v>0.601904761904762</v>
      </c>
      <c r="I1120" s="43">
        <v>19.8119122257053</v>
      </c>
      <c r="J1120" s="41">
        <v>8</v>
      </c>
      <c r="K1120" s="38">
        <v>0</v>
      </c>
      <c r="L1120" s="41">
        <v>6</v>
      </c>
      <c r="M1120" s="41">
        <v>2</v>
      </c>
      <c r="N1120" s="41">
        <v>0</v>
      </c>
      <c r="O1120" s="41">
        <v>16</v>
      </c>
      <c r="P1120" s="47">
        <v>1.58</v>
      </c>
      <c r="Q1120" s="48">
        <v>0.380952380952381</v>
      </c>
      <c r="U1120"/>
    </row>
    <row r="1121" customHeight="1" spans="1:21">
      <c r="A1121" s="73"/>
      <c r="B1121" s="73"/>
      <c r="C1121" s="40" t="s">
        <v>100</v>
      </c>
      <c r="D1121" s="41">
        <v>238.86</v>
      </c>
      <c r="E1121" s="41">
        <v>8586</v>
      </c>
      <c r="F1121" s="41">
        <v>338</v>
      </c>
      <c r="G1121" s="42">
        <v>0.0393664104355928</v>
      </c>
      <c r="H1121" s="43">
        <v>0.706686390532545</v>
      </c>
      <c r="I1121" s="43">
        <v>27.8197064989518</v>
      </c>
      <c r="J1121" s="41">
        <v>27</v>
      </c>
      <c r="K1121" s="38">
        <v>0</v>
      </c>
      <c r="L1121" s="41">
        <v>20</v>
      </c>
      <c r="M1121" s="41">
        <v>4</v>
      </c>
      <c r="N1121" s="41">
        <v>0</v>
      </c>
      <c r="O1121" s="41">
        <v>51</v>
      </c>
      <c r="P1121" s="47">
        <v>4.68352941176471</v>
      </c>
      <c r="Q1121" s="48">
        <v>0.150887573964497</v>
      </c>
      <c r="U1121"/>
    </row>
    <row r="1122" customHeight="1" spans="1:21">
      <c r="A1122" s="73"/>
      <c r="B1122" s="73"/>
      <c r="C1122" s="40" t="s">
        <v>86</v>
      </c>
      <c r="D1122" s="41">
        <v>723.28</v>
      </c>
      <c r="E1122" s="41">
        <v>37378</v>
      </c>
      <c r="F1122" s="41">
        <v>1627</v>
      </c>
      <c r="G1122" s="42">
        <v>0.0435282786665953</v>
      </c>
      <c r="H1122" s="43">
        <v>0.444548248309773</v>
      </c>
      <c r="I1122" s="43">
        <v>19.3504200331746</v>
      </c>
      <c r="J1122" s="41">
        <v>110</v>
      </c>
      <c r="K1122" s="38">
        <v>0</v>
      </c>
      <c r="L1122" s="41">
        <v>30</v>
      </c>
      <c r="M1122" s="41">
        <v>39</v>
      </c>
      <c r="N1122" s="41">
        <v>5</v>
      </c>
      <c r="O1122" s="41">
        <v>184</v>
      </c>
      <c r="P1122" s="47">
        <v>3.93086956521739</v>
      </c>
      <c r="Q1122" s="48">
        <v>0.113091579594345</v>
      </c>
      <c r="U1122"/>
    </row>
    <row r="1123" customHeight="1" spans="1:21">
      <c r="A1123" s="73"/>
      <c r="B1123" s="73"/>
      <c r="C1123" s="40" t="s">
        <v>87</v>
      </c>
      <c r="D1123" s="41">
        <v>200.67</v>
      </c>
      <c r="E1123" s="41">
        <v>20541</v>
      </c>
      <c r="F1123" s="41">
        <v>1315</v>
      </c>
      <c r="G1123" s="42">
        <v>0.0640183048537072</v>
      </c>
      <c r="H1123" s="43">
        <v>0.152600760456274</v>
      </c>
      <c r="I1123" s="43">
        <v>9.76924200379728</v>
      </c>
      <c r="J1123" s="41">
        <v>25</v>
      </c>
      <c r="K1123" s="38">
        <v>0</v>
      </c>
      <c r="L1123" s="41">
        <v>9</v>
      </c>
      <c r="M1123" s="41">
        <v>10</v>
      </c>
      <c r="N1123" s="41">
        <v>2</v>
      </c>
      <c r="O1123" s="41">
        <v>46</v>
      </c>
      <c r="P1123" s="47">
        <v>4.36239130434783</v>
      </c>
      <c r="Q1123" s="48">
        <v>0.0349809885931559</v>
      </c>
      <c r="U1123"/>
    </row>
    <row r="1124" customHeight="1" spans="1:21">
      <c r="A1124" s="73"/>
      <c r="B1124" s="73"/>
      <c r="C1124" s="40" t="s">
        <v>109</v>
      </c>
      <c r="D1124" s="41">
        <v>714.12</v>
      </c>
      <c r="E1124" s="41">
        <v>39440</v>
      </c>
      <c r="F1124" s="41">
        <v>1414</v>
      </c>
      <c r="G1124" s="42">
        <v>0.0358519269776876</v>
      </c>
      <c r="H1124" s="43">
        <v>0.505035360678925</v>
      </c>
      <c r="I1124" s="43">
        <v>18.106490872211</v>
      </c>
      <c r="J1124" s="41">
        <v>216</v>
      </c>
      <c r="K1124" s="38">
        <v>2</v>
      </c>
      <c r="L1124" s="41">
        <v>49</v>
      </c>
      <c r="M1124" s="41">
        <v>41</v>
      </c>
      <c r="N1124" s="41">
        <v>2</v>
      </c>
      <c r="O1124" s="41">
        <v>310</v>
      </c>
      <c r="P1124" s="47">
        <v>2.30361290322581</v>
      </c>
      <c r="Q1124" s="48">
        <v>0.219236209335219</v>
      </c>
      <c r="U1124"/>
    </row>
    <row r="1125" customHeight="1" spans="1:21">
      <c r="A1125" s="73"/>
      <c r="B1125" s="40" t="s">
        <v>98</v>
      </c>
      <c r="C1125" s="73"/>
      <c r="D1125" s="41">
        <v>6200.5</v>
      </c>
      <c r="E1125" s="41">
        <v>443715</v>
      </c>
      <c r="F1125" s="41">
        <v>23310</v>
      </c>
      <c r="G1125" s="42">
        <v>0.0525337209695413</v>
      </c>
      <c r="H1125" s="43">
        <v>0.266001716001716</v>
      </c>
      <c r="I1125" s="43">
        <v>13.9740599258533</v>
      </c>
      <c r="J1125" s="41">
        <v>1234</v>
      </c>
      <c r="K1125" s="38">
        <v>20</v>
      </c>
      <c r="L1125" s="41">
        <v>600</v>
      </c>
      <c r="M1125" s="41">
        <v>321</v>
      </c>
      <c r="N1125" s="41">
        <v>39</v>
      </c>
      <c r="O1125" s="41">
        <v>2214</v>
      </c>
      <c r="P1125" s="47">
        <v>2.80058717253839</v>
      </c>
      <c r="Q1125" s="48">
        <v>0.094980694980695</v>
      </c>
      <c r="U1125"/>
    </row>
    <row r="1126" customHeight="1" spans="1:21">
      <c r="A1126" s="40" t="s">
        <v>146</v>
      </c>
      <c r="B1126" s="73"/>
      <c r="C1126" s="73"/>
      <c r="D1126" s="41">
        <v>12142.59</v>
      </c>
      <c r="E1126" s="41">
        <v>673983</v>
      </c>
      <c r="F1126" s="41">
        <v>31953</v>
      </c>
      <c r="G1126" s="42">
        <v>0.0474092076506381</v>
      </c>
      <c r="H1126" s="43">
        <v>0.380014083184678</v>
      </c>
      <c r="I1126" s="43">
        <v>18.0161665798692</v>
      </c>
      <c r="J1126" s="41">
        <v>2681</v>
      </c>
      <c r="K1126" s="38">
        <v>29</v>
      </c>
      <c r="L1126" s="41">
        <v>1314</v>
      </c>
      <c r="M1126" s="41">
        <v>590</v>
      </c>
      <c r="N1126" s="41">
        <v>59</v>
      </c>
      <c r="O1126" s="41">
        <v>4673</v>
      </c>
      <c r="P1126" s="47">
        <v>2.59845709394393</v>
      </c>
      <c r="Q1126" s="48">
        <v>0.146246048884299</v>
      </c>
      <c r="U1126"/>
    </row>
    <row r="1127" customHeight="1" spans="1:21">
      <c r="A1127" s="40" t="s">
        <v>32</v>
      </c>
      <c r="B1127" s="40" t="s">
        <v>69</v>
      </c>
      <c r="C1127" s="40" t="s">
        <v>73</v>
      </c>
      <c r="D1127" s="41">
        <v>512.1</v>
      </c>
      <c r="E1127" s="41">
        <v>9838</v>
      </c>
      <c r="F1127" s="41">
        <v>485</v>
      </c>
      <c r="G1127" s="42">
        <v>0.0492986379345395</v>
      </c>
      <c r="H1127" s="43">
        <v>1.05587628865979</v>
      </c>
      <c r="I1127" s="43">
        <v>52.0532628583045</v>
      </c>
      <c r="J1127" s="41">
        <v>101</v>
      </c>
      <c r="K1127" s="38">
        <v>1</v>
      </c>
      <c r="L1127" s="41">
        <v>28</v>
      </c>
      <c r="M1127" s="41">
        <v>26</v>
      </c>
      <c r="N1127" s="41">
        <v>1</v>
      </c>
      <c r="O1127" s="41">
        <v>157</v>
      </c>
      <c r="P1127" s="47">
        <v>3.26178343949045</v>
      </c>
      <c r="Q1127" s="48">
        <v>0.323711340206186</v>
      </c>
      <c r="U1127"/>
    </row>
    <row r="1128" customHeight="1" spans="1:21">
      <c r="A1128" s="73"/>
      <c r="B1128" s="73"/>
      <c r="C1128" s="40" t="s">
        <v>108</v>
      </c>
      <c r="D1128" s="41">
        <v>483.05</v>
      </c>
      <c r="E1128" s="41">
        <v>30222</v>
      </c>
      <c r="F1128" s="41">
        <v>1254</v>
      </c>
      <c r="G1128" s="42">
        <v>0.04149295215406</v>
      </c>
      <c r="H1128" s="43">
        <v>0.385207336523126</v>
      </c>
      <c r="I1128" s="43">
        <v>15.9833895837469</v>
      </c>
      <c r="J1128" s="41">
        <v>199</v>
      </c>
      <c r="K1128" s="38">
        <v>1</v>
      </c>
      <c r="L1128" s="41">
        <v>90</v>
      </c>
      <c r="M1128" s="41">
        <v>66</v>
      </c>
      <c r="N1128" s="41">
        <v>3</v>
      </c>
      <c r="O1128" s="41">
        <v>359</v>
      </c>
      <c r="P1128" s="47">
        <v>1.34554317548747</v>
      </c>
      <c r="Q1128" s="48">
        <v>0.286283891547049</v>
      </c>
      <c r="U1128"/>
    </row>
    <row r="1129" customHeight="1" spans="1:21">
      <c r="A1129" s="73"/>
      <c r="B1129" s="73"/>
      <c r="C1129" s="40" t="s">
        <v>76</v>
      </c>
      <c r="D1129" s="41">
        <v>367.58</v>
      </c>
      <c r="E1129" s="41">
        <v>13089</v>
      </c>
      <c r="F1129" s="41">
        <v>373</v>
      </c>
      <c r="G1129" s="42">
        <v>0.0284972113988846</v>
      </c>
      <c r="H1129" s="43">
        <v>0.985469168900804</v>
      </c>
      <c r="I1129" s="43">
        <v>28.0831232332493</v>
      </c>
      <c r="J1129" s="41">
        <v>42</v>
      </c>
      <c r="K1129" s="38">
        <v>0</v>
      </c>
      <c r="L1129" s="41">
        <v>58</v>
      </c>
      <c r="M1129" s="41">
        <v>2</v>
      </c>
      <c r="N1129" s="41">
        <v>0</v>
      </c>
      <c r="O1129" s="41">
        <v>102</v>
      </c>
      <c r="P1129" s="47">
        <v>3.60372549019608</v>
      </c>
      <c r="Q1129" s="48">
        <v>0.273458445040215</v>
      </c>
      <c r="U1129"/>
    </row>
    <row r="1130" customHeight="1" spans="1:21">
      <c r="A1130" s="73"/>
      <c r="B1130" s="73"/>
      <c r="C1130" s="40" t="s">
        <v>80</v>
      </c>
      <c r="D1130" s="41">
        <v>179.64</v>
      </c>
      <c r="E1130" s="41">
        <v>8318</v>
      </c>
      <c r="F1130" s="41">
        <v>368</v>
      </c>
      <c r="G1130" s="42">
        <v>0.044241404183698</v>
      </c>
      <c r="H1130" s="43">
        <v>0.488152173913043</v>
      </c>
      <c r="I1130" s="43">
        <v>21.5965376292378</v>
      </c>
      <c r="J1130" s="41">
        <v>25</v>
      </c>
      <c r="K1130" s="38">
        <v>1</v>
      </c>
      <c r="L1130" s="41">
        <v>31</v>
      </c>
      <c r="M1130" s="41">
        <v>10</v>
      </c>
      <c r="N1130" s="41">
        <v>1</v>
      </c>
      <c r="O1130" s="41">
        <v>68</v>
      </c>
      <c r="P1130" s="47">
        <v>2.64176470588235</v>
      </c>
      <c r="Q1130" s="48">
        <v>0.184782608695652</v>
      </c>
      <c r="U1130"/>
    </row>
    <row r="1131" customHeight="1" spans="1:21">
      <c r="A1131" s="73"/>
      <c r="B1131" s="73"/>
      <c r="C1131" s="40" t="s">
        <v>103</v>
      </c>
      <c r="D1131" s="41">
        <v>941.07</v>
      </c>
      <c r="E1131" s="41">
        <v>23375</v>
      </c>
      <c r="F1131" s="41">
        <v>970</v>
      </c>
      <c r="G1131" s="42">
        <v>0.0414973262032086</v>
      </c>
      <c r="H1131" s="43">
        <v>0.970175257731959</v>
      </c>
      <c r="I1131" s="43">
        <v>40.259679144385</v>
      </c>
      <c r="J1131" s="41">
        <v>158</v>
      </c>
      <c r="K1131" s="38">
        <v>0</v>
      </c>
      <c r="L1131" s="41">
        <v>81</v>
      </c>
      <c r="M1131" s="41">
        <v>60</v>
      </c>
      <c r="N1131" s="41">
        <v>8</v>
      </c>
      <c r="O1131" s="41">
        <v>307</v>
      </c>
      <c r="P1131" s="47">
        <v>3.06537459283388</v>
      </c>
      <c r="Q1131" s="48">
        <v>0.316494845360825</v>
      </c>
      <c r="U1131"/>
    </row>
    <row r="1132" customHeight="1" spans="1:21">
      <c r="A1132" s="73"/>
      <c r="B1132" s="73"/>
      <c r="C1132" s="40" t="s">
        <v>83</v>
      </c>
      <c r="D1132" s="41">
        <v>1356.2</v>
      </c>
      <c r="E1132" s="41">
        <v>70416</v>
      </c>
      <c r="F1132" s="41">
        <v>2000</v>
      </c>
      <c r="G1132" s="42">
        <v>0.028402635764599</v>
      </c>
      <c r="H1132" s="43">
        <v>0.6781</v>
      </c>
      <c r="I1132" s="43">
        <v>19.2598273119746</v>
      </c>
      <c r="J1132" s="41">
        <v>370</v>
      </c>
      <c r="K1132" s="38">
        <v>2</v>
      </c>
      <c r="L1132" s="41">
        <v>251</v>
      </c>
      <c r="M1132" s="41">
        <v>12</v>
      </c>
      <c r="N1132" s="41">
        <v>5</v>
      </c>
      <c r="O1132" s="41">
        <v>640</v>
      </c>
      <c r="P1132" s="47">
        <v>2.1190625</v>
      </c>
      <c r="Q1132" s="48">
        <v>0.32</v>
      </c>
      <c r="U1132"/>
    </row>
    <row r="1133" customHeight="1" spans="1:21">
      <c r="A1133" s="73"/>
      <c r="B1133" s="73"/>
      <c r="C1133" s="40" t="s">
        <v>100</v>
      </c>
      <c r="D1133" s="41">
        <v>253.6</v>
      </c>
      <c r="E1133" s="41">
        <v>7172</v>
      </c>
      <c r="F1133" s="41">
        <v>252</v>
      </c>
      <c r="G1133" s="42">
        <v>0.0351366424986057</v>
      </c>
      <c r="H1133" s="43">
        <v>1.00634920634921</v>
      </c>
      <c r="I1133" s="43">
        <v>35.3597322922476</v>
      </c>
      <c r="J1133" s="41">
        <v>34</v>
      </c>
      <c r="K1133" s="38">
        <v>1</v>
      </c>
      <c r="L1133" s="41">
        <v>33</v>
      </c>
      <c r="M1133" s="41">
        <v>5</v>
      </c>
      <c r="N1133" s="41">
        <v>1</v>
      </c>
      <c r="O1133" s="41">
        <v>74</v>
      </c>
      <c r="P1133" s="47">
        <v>3.42702702702703</v>
      </c>
      <c r="Q1133" s="48">
        <v>0.293650793650794</v>
      </c>
      <c r="U1133"/>
    </row>
    <row r="1134" customHeight="1" spans="1:21">
      <c r="A1134" s="73"/>
      <c r="B1134" s="73"/>
      <c r="C1134" s="40" t="s">
        <v>86</v>
      </c>
      <c r="D1134" s="41">
        <v>454.11</v>
      </c>
      <c r="E1134" s="41">
        <v>11342</v>
      </c>
      <c r="F1134" s="41">
        <v>458</v>
      </c>
      <c r="G1134" s="42">
        <v>0.0403808852054311</v>
      </c>
      <c r="H1134" s="43">
        <v>0.991506550218341</v>
      </c>
      <c r="I1134" s="43">
        <v>40.0379121847999</v>
      </c>
      <c r="J1134" s="41">
        <v>102</v>
      </c>
      <c r="K1134" s="38">
        <v>0</v>
      </c>
      <c r="L1134" s="41">
        <v>37</v>
      </c>
      <c r="M1134" s="41">
        <v>38</v>
      </c>
      <c r="N1134" s="41">
        <v>3</v>
      </c>
      <c r="O1134" s="41">
        <v>180</v>
      </c>
      <c r="P1134" s="47">
        <v>2.52283333333333</v>
      </c>
      <c r="Q1134" s="48">
        <v>0.393013100436681</v>
      </c>
      <c r="U1134"/>
    </row>
    <row r="1135" customHeight="1" spans="1:21">
      <c r="A1135" s="73"/>
      <c r="B1135" s="73"/>
      <c r="C1135" s="40" t="s">
        <v>109</v>
      </c>
      <c r="D1135" s="41">
        <v>775.78</v>
      </c>
      <c r="E1135" s="41">
        <v>28921</v>
      </c>
      <c r="F1135" s="41">
        <v>1050</v>
      </c>
      <c r="G1135" s="42">
        <v>0.0363057985546834</v>
      </c>
      <c r="H1135" s="43">
        <v>0.738838095238095</v>
      </c>
      <c r="I1135" s="43">
        <v>26.8241070502403</v>
      </c>
      <c r="J1135" s="41">
        <v>292</v>
      </c>
      <c r="K1135" s="38">
        <v>2</v>
      </c>
      <c r="L1135" s="41">
        <v>98</v>
      </c>
      <c r="M1135" s="41">
        <v>58</v>
      </c>
      <c r="N1135" s="41">
        <v>1</v>
      </c>
      <c r="O1135" s="41">
        <v>451</v>
      </c>
      <c r="P1135" s="47">
        <v>1.72013303769401</v>
      </c>
      <c r="Q1135" s="48">
        <v>0.42952380952381</v>
      </c>
      <c r="U1135"/>
    </row>
    <row r="1136" customHeight="1" spans="1:21">
      <c r="A1136" s="73"/>
      <c r="B1136" s="40" t="s">
        <v>71</v>
      </c>
      <c r="C1136" s="73"/>
      <c r="D1136" s="41">
        <v>5323.13</v>
      </c>
      <c r="E1136" s="41">
        <v>202693</v>
      </c>
      <c r="F1136" s="41">
        <v>7210</v>
      </c>
      <c r="G1136" s="42">
        <v>0.0355710360002565</v>
      </c>
      <c r="H1136" s="43">
        <v>0.738298196948682</v>
      </c>
      <c r="I1136" s="43">
        <v>26.2620317425861</v>
      </c>
      <c r="J1136" s="41">
        <v>1323</v>
      </c>
      <c r="K1136" s="38">
        <v>8</v>
      </c>
      <c r="L1136" s="41">
        <v>707</v>
      </c>
      <c r="M1136" s="41">
        <v>277</v>
      </c>
      <c r="N1136" s="41">
        <v>23</v>
      </c>
      <c r="O1136" s="41">
        <v>2338</v>
      </c>
      <c r="P1136" s="47">
        <v>2.2767878528657</v>
      </c>
      <c r="Q1136" s="48">
        <v>0.324271844660194</v>
      </c>
      <c r="U1136"/>
    </row>
    <row r="1137" customHeight="1" spans="1:21">
      <c r="A1137" s="73"/>
      <c r="B1137" s="40" t="s">
        <v>101</v>
      </c>
      <c r="C1137" s="40" t="s">
        <v>100</v>
      </c>
      <c r="D1137" s="41">
        <v>597.55</v>
      </c>
      <c r="E1137" s="41">
        <v>42628</v>
      </c>
      <c r="F1137" s="41">
        <v>1471</v>
      </c>
      <c r="G1137" s="42">
        <v>0.0345078352256733</v>
      </c>
      <c r="H1137" s="43">
        <v>0.406220258327668</v>
      </c>
      <c r="I1137" s="43">
        <v>14.0177817397016</v>
      </c>
      <c r="J1137" s="41">
        <v>23</v>
      </c>
      <c r="K1137" s="38">
        <v>0</v>
      </c>
      <c r="L1137" s="41">
        <v>18</v>
      </c>
      <c r="M1137" s="41">
        <v>3</v>
      </c>
      <c r="N1137" s="41">
        <v>0</v>
      </c>
      <c r="O1137" s="41">
        <v>44</v>
      </c>
      <c r="P1137" s="47">
        <v>13.5806818181818</v>
      </c>
      <c r="Q1137" s="48">
        <v>0.0299116247450714</v>
      </c>
      <c r="U1137"/>
    </row>
    <row r="1138" customHeight="1" spans="1:21">
      <c r="A1138" s="73"/>
      <c r="B1138" s="40" t="s">
        <v>102</v>
      </c>
      <c r="C1138" s="73"/>
      <c r="D1138" s="41">
        <v>597.55</v>
      </c>
      <c r="E1138" s="41">
        <v>42628</v>
      </c>
      <c r="F1138" s="41">
        <v>1471</v>
      </c>
      <c r="G1138" s="42">
        <v>0.0345078352256733</v>
      </c>
      <c r="H1138" s="43">
        <v>0.406220258327668</v>
      </c>
      <c r="I1138" s="43">
        <v>14.0177817397016</v>
      </c>
      <c r="J1138" s="41">
        <v>23</v>
      </c>
      <c r="K1138" s="38">
        <v>0</v>
      </c>
      <c r="L1138" s="41">
        <v>18</v>
      </c>
      <c r="M1138" s="41">
        <v>3</v>
      </c>
      <c r="N1138" s="41">
        <v>0</v>
      </c>
      <c r="O1138" s="41">
        <v>44</v>
      </c>
      <c r="P1138" s="47">
        <v>13.5806818181818</v>
      </c>
      <c r="Q1138" s="48">
        <v>0.0299116247450714</v>
      </c>
      <c r="U1138"/>
    </row>
    <row r="1139" customHeight="1" spans="1:21">
      <c r="A1139" s="73"/>
      <c r="B1139" s="40" t="s">
        <v>72</v>
      </c>
      <c r="C1139" s="40" t="s">
        <v>122</v>
      </c>
      <c r="D1139" s="41">
        <v>201.14</v>
      </c>
      <c r="E1139" s="41">
        <v>21129</v>
      </c>
      <c r="F1139" s="41">
        <v>1022</v>
      </c>
      <c r="G1139" s="42">
        <v>0.0483695394954801</v>
      </c>
      <c r="H1139" s="43">
        <v>0.196810176125245</v>
      </c>
      <c r="I1139" s="43">
        <v>9.51961758720242</v>
      </c>
      <c r="J1139" s="41">
        <v>26</v>
      </c>
      <c r="K1139" s="38">
        <v>1</v>
      </c>
      <c r="L1139" s="41">
        <v>2</v>
      </c>
      <c r="M1139" s="41">
        <v>3</v>
      </c>
      <c r="N1139" s="41">
        <v>0</v>
      </c>
      <c r="O1139" s="41">
        <v>32</v>
      </c>
      <c r="P1139" s="47">
        <v>6.285625</v>
      </c>
      <c r="Q1139" s="48">
        <v>0.0313111545988258</v>
      </c>
      <c r="U1139"/>
    </row>
    <row r="1140" customHeight="1" spans="1:21">
      <c r="A1140" s="73"/>
      <c r="B1140" s="73"/>
      <c r="C1140" s="40" t="s">
        <v>73</v>
      </c>
      <c r="D1140" s="41">
        <v>878.9</v>
      </c>
      <c r="E1140" s="41">
        <v>46110</v>
      </c>
      <c r="F1140" s="41">
        <v>2190</v>
      </c>
      <c r="G1140" s="42">
        <v>0.0474951203643461</v>
      </c>
      <c r="H1140" s="43">
        <v>0.401324200913242</v>
      </c>
      <c r="I1140" s="43">
        <v>19.0609412274995</v>
      </c>
      <c r="J1140" s="41">
        <v>134</v>
      </c>
      <c r="K1140" s="38">
        <v>1</v>
      </c>
      <c r="L1140" s="41">
        <v>20</v>
      </c>
      <c r="M1140" s="41">
        <v>19</v>
      </c>
      <c r="N1140" s="41">
        <v>3</v>
      </c>
      <c r="O1140" s="41">
        <v>177</v>
      </c>
      <c r="P1140" s="47">
        <v>4.96553672316384</v>
      </c>
      <c r="Q1140" s="48">
        <v>0.0808219178082192</v>
      </c>
      <c r="U1140"/>
    </row>
    <row r="1141" customHeight="1" spans="1:21">
      <c r="A1141" s="73"/>
      <c r="B1141" s="73"/>
      <c r="C1141" s="40" t="s">
        <v>74</v>
      </c>
      <c r="D1141" s="41">
        <v>193.35</v>
      </c>
      <c r="E1141" s="41">
        <v>13076</v>
      </c>
      <c r="F1141" s="41">
        <v>800</v>
      </c>
      <c r="G1141" s="42">
        <v>0.0611807892321811</v>
      </c>
      <c r="H1141" s="43">
        <v>0.2416875</v>
      </c>
      <c r="I1141" s="43">
        <v>14.7866319975528</v>
      </c>
      <c r="J1141" s="41">
        <v>47</v>
      </c>
      <c r="K1141" s="38">
        <v>0</v>
      </c>
      <c r="L1141" s="41">
        <v>19</v>
      </c>
      <c r="M1141" s="41">
        <v>5</v>
      </c>
      <c r="N1141" s="41">
        <v>1</v>
      </c>
      <c r="O1141" s="41">
        <v>72</v>
      </c>
      <c r="P1141" s="47">
        <v>2.68541666666667</v>
      </c>
      <c r="Q1141" s="48">
        <v>0.09</v>
      </c>
      <c r="U1141"/>
    </row>
    <row r="1142" customHeight="1" spans="1:21">
      <c r="A1142" s="73"/>
      <c r="B1142" s="73"/>
      <c r="C1142" s="40" t="s">
        <v>75</v>
      </c>
      <c r="D1142" s="41">
        <v>202.12</v>
      </c>
      <c r="E1142" s="41">
        <v>22428</v>
      </c>
      <c r="F1142" s="41">
        <v>1092</v>
      </c>
      <c r="G1142" s="42">
        <v>0.048689138576779</v>
      </c>
      <c r="H1142" s="43">
        <v>0.185091575091575</v>
      </c>
      <c r="I1142" s="43">
        <v>9.011949349028</v>
      </c>
      <c r="J1142" s="41">
        <v>11</v>
      </c>
      <c r="K1142" s="38">
        <v>3</v>
      </c>
      <c r="L1142" s="41">
        <v>11</v>
      </c>
      <c r="M1142" s="41">
        <v>4</v>
      </c>
      <c r="N1142" s="41">
        <v>1</v>
      </c>
      <c r="O1142" s="41">
        <v>30</v>
      </c>
      <c r="P1142" s="47">
        <v>6.73733333333333</v>
      </c>
      <c r="Q1142" s="48">
        <v>0.0274725274725275</v>
      </c>
      <c r="U1142"/>
    </row>
    <row r="1143" customHeight="1" spans="1:21">
      <c r="A1143" s="73"/>
      <c r="B1143" s="73"/>
      <c r="C1143" s="40" t="s">
        <v>70</v>
      </c>
      <c r="D1143" s="41">
        <v>203.35</v>
      </c>
      <c r="E1143" s="41">
        <v>20391</v>
      </c>
      <c r="F1143" s="41">
        <v>1226</v>
      </c>
      <c r="G1143" s="42">
        <v>0.0601245647589623</v>
      </c>
      <c r="H1143" s="43">
        <v>0.165864600326264</v>
      </c>
      <c r="I1143" s="43">
        <v>9.97253690353587</v>
      </c>
      <c r="J1143" s="41">
        <v>42</v>
      </c>
      <c r="K1143" s="38">
        <v>1</v>
      </c>
      <c r="L1143" s="41">
        <v>20</v>
      </c>
      <c r="M1143" s="41">
        <v>14</v>
      </c>
      <c r="N1143" s="41">
        <v>3</v>
      </c>
      <c r="O1143" s="41">
        <v>80</v>
      </c>
      <c r="P1143" s="47">
        <v>2.541875</v>
      </c>
      <c r="Q1143" s="48">
        <v>0.065252854812398</v>
      </c>
      <c r="U1143"/>
    </row>
    <row r="1144" customHeight="1" spans="1:21">
      <c r="A1144" s="73"/>
      <c r="B1144" s="73"/>
      <c r="C1144" s="40" t="s">
        <v>76</v>
      </c>
      <c r="D1144" s="41">
        <v>253.72</v>
      </c>
      <c r="E1144" s="41">
        <v>11274</v>
      </c>
      <c r="F1144" s="41">
        <v>398</v>
      </c>
      <c r="G1144" s="42">
        <v>0.0353024658506298</v>
      </c>
      <c r="H1144" s="43">
        <v>0.63748743718593</v>
      </c>
      <c r="I1144" s="43">
        <v>22.5048784814618</v>
      </c>
      <c r="J1144" s="41">
        <v>23</v>
      </c>
      <c r="K1144" s="38">
        <v>1</v>
      </c>
      <c r="L1144" s="41">
        <v>25</v>
      </c>
      <c r="M1144" s="41">
        <v>2</v>
      </c>
      <c r="N1144" s="41">
        <v>2</v>
      </c>
      <c r="O1144" s="41">
        <v>53</v>
      </c>
      <c r="P1144" s="47">
        <v>4.78716981132076</v>
      </c>
      <c r="Q1144" s="48">
        <v>0.133165829145729</v>
      </c>
      <c r="U1144"/>
    </row>
    <row r="1145" customHeight="1" spans="1:21">
      <c r="A1145" s="73"/>
      <c r="B1145" s="73"/>
      <c r="C1145" s="40" t="s">
        <v>77</v>
      </c>
      <c r="D1145" s="41">
        <v>92.59</v>
      </c>
      <c r="E1145" s="41">
        <v>3288</v>
      </c>
      <c r="F1145" s="41">
        <v>180</v>
      </c>
      <c r="G1145" s="42">
        <v>0.0547445255474453</v>
      </c>
      <c r="H1145" s="43">
        <v>0.514388888888889</v>
      </c>
      <c r="I1145" s="43">
        <v>28.1599756690998</v>
      </c>
      <c r="J1145" s="41">
        <v>21</v>
      </c>
      <c r="K1145" s="38">
        <v>0</v>
      </c>
      <c r="L1145" s="41">
        <v>7</v>
      </c>
      <c r="M1145" s="41">
        <v>7</v>
      </c>
      <c r="N1145" s="41">
        <v>0</v>
      </c>
      <c r="O1145" s="41">
        <v>35</v>
      </c>
      <c r="P1145" s="47">
        <v>2.64542857142857</v>
      </c>
      <c r="Q1145" s="48">
        <v>0.194444444444444</v>
      </c>
      <c r="U1145"/>
    </row>
    <row r="1146" customHeight="1" spans="1:21">
      <c r="A1146" s="73"/>
      <c r="B1146" s="73"/>
      <c r="C1146" s="40" t="s">
        <v>78</v>
      </c>
      <c r="D1146" s="41">
        <v>201.83</v>
      </c>
      <c r="E1146" s="41">
        <v>21106</v>
      </c>
      <c r="F1146" s="41">
        <v>1456</v>
      </c>
      <c r="G1146" s="42">
        <v>0.0689851227139202</v>
      </c>
      <c r="H1146" s="43">
        <v>0.138619505494506</v>
      </c>
      <c r="I1146" s="43">
        <v>9.5626835970814</v>
      </c>
      <c r="J1146" s="41">
        <v>60</v>
      </c>
      <c r="K1146" s="38">
        <v>0</v>
      </c>
      <c r="L1146" s="41">
        <v>38</v>
      </c>
      <c r="M1146" s="41">
        <v>21</v>
      </c>
      <c r="N1146" s="41">
        <v>2</v>
      </c>
      <c r="O1146" s="41">
        <v>121</v>
      </c>
      <c r="P1146" s="47">
        <v>1.66801652892562</v>
      </c>
      <c r="Q1146" s="48">
        <v>0.0831043956043956</v>
      </c>
      <c r="U1146"/>
    </row>
    <row r="1147" customHeight="1" spans="1:21">
      <c r="A1147" s="73"/>
      <c r="B1147" s="73"/>
      <c r="C1147" s="40" t="s">
        <v>130</v>
      </c>
      <c r="D1147" s="41">
        <v>202.17</v>
      </c>
      <c r="E1147" s="41">
        <v>18740</v>
      </c>
      <c r="F1147" s="41">
        <v>1518</v>
      </c>
      <c r="G1147" s="42">
        <v>0.0810032017075774</v>
      </c>
      <c r="H1147" s="43">
        <v>0.133181818181818</v>
      </c>
      <c r="I1147" s="43">
        <v>10.7881536819637</v>
      </c>
      <c r="J1147" s="41">
        <v>38</v>
      </c>
      <c r="K1147" s="38">
        <v>1</v>
      </c>
      <c r="L1147" s="41">
        <v>17</v>
      </c>
      <c r="M1147" s="41">
        <v>13</v>
      </c>
      <c r="N1147" s="41">
        <v>0</v>
      </c>
      <c r="O1147" s="41">
        <v>69</v>
      </c>
      <c r="P1147" s="47">
        <v>2.93</v>
      </c>
      <c r="Q1147" s="48">
        <v>0.0454545454545455</v>
      </c>
      <c r="U1147"/>
    </row>
    <row r="1148" customHeight="1" spans="1:21">
      <c r="A1148" s="73"/>
      <c r="B1148" s="73"/>
      <c r="C1148" s="40" t="s">
        <v>79</v>
      </c>
      <c r="D1148" s="41">
        <v>35.11</v>
      </c>
      <c r="E1148" s="41">
        <v>2308</v>
      </c>
      <c r="F1148" s="41">
        <v>63</v>
      </c>
      <c r="G1148" s="42">
        <v>0.0272963604852686</v>
      </c>
      <c r="H1148" s="43">
        <v>0.557301587301587</v>
      </c>
      <c r="I1148" s="43">
        <v>15.2123050259965</v>
      </c>
      <c r="J1148" s="41">
        <v>6</v>
      </c>
      <c r="K1148" s="38">
        <v>1</v>
      </c>
      <c r="L1148" s="41">
        <v>7</v>
      </c>
      <c r="M1148" s="41">
        <v>1</v>
      </c>
      <c r="N1148" s="41">
        <v>0</v>
      </c>
      <c r="O1148" s="41">
        <v>15</v>
      </c>
      <c r="P1148" s="47">
        <v>2.34066666666667</v>
      </c>
      <c r="Q1148" s="48">
        <v>0.238095238095238</v>
      </c>
      <c r="U1148"/>
    </row>
    <row r="1149" customHeight="1" spans="1:21">
      <c r="A1149" s="73"/>
      <c r="B1149" s="73"/>
      <c r="C1149" s="40" t="s">
        <v>80</v>
      </c>
      <c r="D1149" s="41">
        <v>175.98</v>
      </c>
      <c r="E1149" s="41">
        <v>14628</v>
      </c>
      <c r="F1149" s="41">
        <v>609</v>
      </c>
      <c r="G1149" s="42">
        <v>0.0416324856439705</v>
      </c>
      <c r="H1149" s="43">
        <v>0.288965517241379</v>
      </c>
      <c r="I1149" s="43">
        <v>12.0303527481542</v>
      </c>
      <c r="J1149" s="41">
        <v>22</v>
      </c>
      <c r="K1149" s="38">
        <v>0</v>
      </c>
      <c r="L1149" s="41">
        <v>26</v>
      </c>
      <c r="M1149" s="41">
        <v>10</v>
      </c>
      <c r="N1149" s="41">
        <v>0</v>
      </c>
      <c r="O1149" s="41">
        <v>58</v>
      </c>
      <c r="P1149" s="47">
        <v>3.03413793103448</v>
      </c>
      <c r="Q1149" s="48">
        <v>0.0952380952380952</v>
      </c>
      <c r="U1149"/>
    </row>
    <row r="1150" customHeight="1" spans="1:21">
      <c r="A1150" s="73"/>
      <c r="B1150" s="73"/>
      <c r="C1150" s="40" t="s">
        <v>81</v>
      </c>
      <c r="D1150" s="41">
        <v>159.21</v>
      </c>
      <c r="E1150" s="41">
        <v>7778</v>
      </c>
      <c r="F1150" s="41">
        <v>356</v>
      </c>
      <c r="G1150" s="42">
        <v>0.0457701208536899</v>
      </c>
      <c r="H1150" s="43">
        <v>0.447219101123596</v>
      </c>
      <c r="I1150" s="43">
        <v>20.4692723065055</v>
      </c>
      <c r="J1150" s="41">
        <v>35</v>
      </c>
      <c r="K1150" s="38">
        <v>0</v>
      </c>
      <c r="L1150" s="41">
        <v>16</v>
      </c>
      <c r="M1150" s="41">
        <v>8</v>
      </c>
      <c r="N1150" s="41">
        <v>0</v>
      </c>
      <c r="O1150" s="41">
        <v>59</v>
      </c>
      <c r="P1150" s="47">
        <v>2.69847457627119</v>
      </c>
      <c r="Q1150" s="48">
        <v>0.165730337078652</v>
      </c>
      <c r="U1150"/>
    </row>
    <row r="1151" customHeight="1" spans="1:21">
      <c r="A1151" s="73"/>
      <c r="B1151" s="73"/>
      <c r="C1151" s="40" t="s">
        <v>82</v>
      </c>
      <c r="D1151" s="41">
        <v>521.7</v>
      </c>
      <c r="E1151" s="41">
        <v>33231</v>
      </c>
      <c r="F1151" s="41">
        <v>1644</v>
      </c>
      <c r="G1151" s="42">
        <v>0.0494718786675093</v>
      </c>
      <c r="H1151" s="43">
        <v>0.317335766423358</v>
      </c>
      <c r="I1151" s="43">
        <v>15.6991965333574</v>
      </c>
      <c r="J1151" s="41">
        <v>98</v>
      </c>
      <c r="K1151" s="38">
        <v>0</v>
      </c>
      <c r="L1151" s="41">
        <v>80</v>
      </c>
      <c r="M1151" s="41">
        <v>36</v>
      </c>
      <c r="N1151" s="41">
        <v>2</v>
      </c>
      <c r="O1151" s="41">
        <v>216</v>
      </c>
      <c r="P1151" s="47">
        <v>2.41527777777778</v>
      </c>
      <c r="Q1151" s="48">
        <v>0.131386861313869</v>
      </c>
      <c r="U1151"/>
    </row>
    <row r="1152" customHeight="1" spans="1:21">
      <c r="A1152" s="73"/>
      <c r="B1152" s="73"/>
      <c r="C1152" s="40" t="s">
        <v>83</v>
      </c>
      <c r="D1152" s="41">
        <v>388.64</v>
      </c>
      <c r="E1152" s="41">
        <v>25880</v>
      </c>
      <c r="F1152" s="41">
        <v>691</v>
      </c>
      <c r="G1152" s="42">
        <v>0.0267001545595054</v>
      </c>
      <c r="H1152" s="43">
        <v>0.562431259044862</v>
      </c>
      <c r="I1152" s="43">
        <v>15.0170015455951</v>
      </c>
      <c r="J1152" s="41">
        <v>78</v>
      </c>
      <c r="K1152" s="38">
        <v>0</v>
      </c>
      <c r="L1152" s="41">
        <v>61</v>
      </c>
      <c r="M1152" s="41">
        <v>0</v>
      </c>
      <c r="N1152" s="41">
        <v>4</v>
      </c>
      <c r="O1152" s="41">
        <v>143</v>
      </c>
      <c r="P1152" s="47">
        <v>2.71776223776224</v>
      </c>
      <c r="Q1152" s="48">
        <v>0.206946454413893</v>
      </c>
      <c r="U1152"/>
    </row>
    <row r="1153" customHeight="1" spans="1:21">
      <c r="A1153" s="73"/>
      <c r="B1153" s="73"/>
      <c r="C1153" s="40" t="s">
        <v>119</v>
      </c>
      <c r="D1153" s="41">
        <v>474</v>
      </c>
      <c r="E1153" s="41">
        <v>50850</v>
      </c>
      <c r="F1153" s="41">
        <v>3203</v>
      </c>
      <c r="G1153" s="42">
        <v>0.0629891838741396</v>
      </c>
      <c r="H1153" s="43">
        <v>0.147986262878551</v>
      </c>
      <c r="I1153" s="43">
        <v>9.32153392330383</v>
      </c>
      <c r="J1153" s="41">
        <v>45</v>
      </c>
      <c r="K1153" s="38">
        <v>1</v>
      </c>
      <c r="L1153" s="41">
        <v>21</v>
      </c>
      <c r="M1153" s="41">
        <v>59</v>
      </c>
      <c r="N1153" s="41">
        <v>0</v>
      </c>
      <c r="O1153" s="41">
        <v>126</v>
      </c>
      <c r="P1153" s="47">
        <v>3.76190476190476</v>
      </c>
      <c r="Q1153" s="48">
        <v>0.03933812051202</v>
      </c>
      <c r="U1153"/>
    </row>
    <row r="1154" customHeight="1" spans="1:21">
      <c r="A1154" s="73"/>
      <c r="B1154" s="73"/>
      <c r="C1154" s="40" t="s">
        <v>85</v>
      </c>
      <c r="D1154" s="41">
        <v>27.41</v>
      </c>
      <c r="E1154" s="41">
        <v>1832</v>
      </c>
      <c r="F1154" s="41">
        <v>46</v>
      </c>
      <c r="G1154" s="42">
        <v>0.0251091703056769</v>
      </c>
      <c r="H1154" s="43">
        <v>0.595869565217391</v>
      </c>
      <c r="I1154" s="43">
        <v>14.9617903930131</v>
      </c>
      <c r="J1154" s="41">
        <v>4</v>
      </c>
      <c r="K1154" s="38">
        <v>0</v>
      </c>
      <c r="L1154" s="41">
        <v>6</v>
      </c>
      <c r="M1154" s="41">
        <v>0</v>
      </c>
      <c r="N1154" s="41">
        <v>0</v>
      </c>
      <c r="O1154" s="41">
        <v>10</v>
      </c>
      <c r="P1154" s="47">
        <v>2.741</v>
      </c>
      <c r="Q1154" s="48">
        <v>0.217391304347826</v>
      </c>
      <c r="U1154"/>
    </row>
    <row r="1155" customHeight="1" spans="1:21">
      <c r="A1155" s="73"/>
      <c r="B1155" s="73"/>
      <c r="C1155" s="40" t="s">
        <v>100</v>
      </c>
      <c r="D1155" s="41">
        <v>266.8</v>
      </c>
      <c r="E1155" s="41">
        <v>10140</v>
      </c>
      <c r="F1155" s="41">
        <v>414</v>
      </c>
      <c r="G1155" s="42">
        <v>0.0408284023668639</v>
      </c>
      <c r="H1155" s="43">
        <v>0.644444444444445</v>
      </c>
      <c r="I1155" s="43">
        <v>26.3116370808679</v>
      </c>
      <c r="J1155" s="41">
        <v>24</v>
      </c>
      <c r="K1155" s="38">
        <v>0</v>
      </c>
      <c r="L1155" s="41">
        <v>22</v>
      </c>
      <c r="M1155" s="41">
        <v>3</v>
      </c>
      <c r="N1155" s="41">
        <v>1</v>
      </c>
      <c r="O1155" s="41">
        <v>50</v>
      </c>
      <c r="P1155" s="47">
        <v>5.336</v>
      </c>
      <c r="Q1155" s="48">
        <v>0.120772946859903</v>
      </c>
      <c r="U1155"/>
    </row>
    <row r="1156" customHeight="1" spans="1:21">
      <c r="A1156" s="73"/>
      <c r="B1156" s="73"/>
      <c r="C1156" s="40" t="s">
        <v>86</v>
      </c>
      <c r="D1156" s="41">
        <v>718.28</v>
      </c>
      <c r="E1156" s="41">
        <v>42721</v>
      </c>
      <c r="F1156" s="41">
        <v>1739</v>
      </c>
      <c r="G1156" s="42">
        <v>0.0407059759837082</v>
      </c>
      <c r="H1156" s="43">
        <v>0.413041978148361</v>
      </c>
      <c r="I1156" s="43">
        <v>16.8132768427705</v>
      </c>
      <c r="J1156" s="41">
        <v>109</v>
      </c>
      <c r="K1156" s="38">
        <v>0</v>
      </c>
      <c r="L1156" s="41">
        <v>34</v>
      </c>
      <c r="M1156" s="41">
        <v>44</v>
      </c>
      <c r="N1156" s="41">
        <v>2</v>
      </c>
      <c r="O1156" s="41">
        <v>189</v>
      </c>
      <c r="P1156" s="47">
        <v>3.80042328042328</v>
      </c>
      <c r="Q1156" s="48">
        <v>0.108683151236343</v>
      </c>
      <c r="U1156"/>
    </row>
    <row r="1157" customHeight="1" spans="1:21">
      <c r="A1157" s="73"/>
      <c r="B1157" s="73"/>
      <c r="C1157" s="40" t="s">
        <v>87</v>
      </c>
      <c r="D1157" s="41">
        <v>202.71</v>
      </c>
      <c r="E1157" s="41">
        <v>16297</v>
      </c>
      <c r="F1157" s="41">
        <v>1051</v>
      </c>
      <c r="G1157" s="42">
        <v>0.0644903970055839</v>
      </c>
      <c r="H1157" s="43">
        <v>0.192873453853473</v>
      </c>
      <c r="I1157" s="43">
        <v>12.4384856108486</v>
      </c>
      <c r="J1157" s="41">
        <v>33</v>
      </c>
      <c r="K1157" s="38">
        <v>0</v>
      </c>
      <c r="L1157" s="41">
        <v>21</v>
      </c>
      <c r="M1157" s="41">
        <v>10</v>
      </c>
      <c r="N1157" s="41">
        <v>0</v>
      </c>
      <c r="O1157" s="41">
        <v>64</v>
      </c>
      <c r="P1157" s="47">
        <v>3.16734375</v>
      </c>
      <c r="Q1157" s="48">
        <v>0.0608943862987631</v>
      </c>
      <c r="U1157"/>
    </row>
    <row r="1158" customHeight="1" spans="1:21">
      <c r="A1158" s="73"/>
      <c r="B1158" s="73"/>
      <c r="C1158" s="40" t="s">
        <v>109</v>
      </c>
      <c r="D1158" s="41">
        <v>813.06</v>
      </c>
      <c r="E1158" s="41">
        <v>46383</v>
      </c>
      <c r="F1158" s="41">
        <v>1604</v>
      </c>
      <c r="G1158" s="42">
        <v>0.0345816355130112</v>
      </c>
      <c r="H1158" s="43">
        <v>0.506895261845387</v>
      </c>
      <c r="I1158" s="43">
        <v>17.5292671884095</v>
      </c>
      <c r="J1158" s="41">
        <v>203</v>
      </c>
      <c r="K1158" s="38">
        <v>5</v>
      </c>
      <c r="L1158" s="41">
        <v>46</v>
      </c>
      <c r="M1158" s="41">
        <v>45</v>
      </c>
      <c r="N1158" s="41">
        <v>5</v>
      </c>
      <c r="O1158" s="41">
        <v>304</v>
      </c>
      <c r="P1158" s="47">
        <v>2.67453947368421</v>
      </c>
      <c r="Q1158" s="48">
        <v>0.189526184538653</v>
      </c>
      <c r="U1158"/>
    </row>
    <row r="1159" customHeight="1" spans="1:21">
      <c r="A1159" s="73"/>
      <c r="B1159" s="40" t="s">
        <v>98</v>
      </c>
      <c r="C1159" s="73"/>
      <c r="D1159" s="41">
        <v>6212.07</v>
      </c>
      <c r="E1159" s="41">
        <v>429590</v>
      </c>
      <c r="F1159" s="41">
        <v>21302</v>
      </c>
      <c r="G1159" s="42">
        <v>0.0495868153355525</v>
      </c>
      <c r="H1159" s="43">
        <v>0.291619096798423</v>
      </c>
      <c r="I1159" s="43">
        <v>14.460462301264</v>
      </c>
      <c r="J1159" s="41">
        <v>1059</v>
      </c>
      <c r="K1159" s="38">
        <v>15</v>
      </c>
      <c r="L1159" s="41">
        <v>499</v>
      </c>
      <c r="M1159" s="41">
        <v>304</v>
      </c>
      <c r="N1159" s="41">
        <v>26</v>
      </c>
      <c r="O1159" s="41">
        <v>1903</v>
      </c>
      <c r="P1159" s="47">
        <v>3.26435627955859</v>
      </c>
      <c r="Q1159" s="48">
        <v>0.0893343348042437</v>
      </c>
      <c r="U1159"/>
    </row>
    <row r="1160" customHeight="1" spans="1:21">
      <c r="A1160" s="40" t="s">
        <v>147</v>
      </c>
      <c r="B1160" s="73"/>
      <c r="C1160" s="73"/>
      <c r="D1160" s="41">
        <v>12132.75</v>
      </c>
      <c r="E1160" s="41">
        <v>674911</v>
      </c>
      <c r="F1160" s="41">
        <v>29983</v>
      </c>
      <c r="G1160" s="42">
        <v>0.0444251167931772</v>
      </c>
      <c r="H1160" s="43">
        <v>0.40465430410566</v>
      </c>
      <c r="I1160" s="43">
        <v>17.9768147207558</v>
      </c>
      <c r="J1160" s="41">
        <v>2405</v>
      </c>
      <c r="K1160" s="38">
        <v>23</v>
      </c>
      <c r="L1160" s="41">
        <v>1224</v>
      </c>
      <c r="M1160" s="41">
        <v>584</v>
      </c>
      <c r="N1160" s="41">
        <v>49</v>
      </c>
      <c r="O1160" s="41">
        <v>4285</v>
      </c>
      <c r="P1160" s="47">
        <v>2.83144690781797</v>
      </c>
      <c r="Q1160" s="48">
        <v>0.142914318113598</v>
      </c>
      <c r="U1160"/>
    </row>
    <row r="1161" customHeight="1" spans="1:21">
      <c r="A1161" s="40" t="s">
        <v>31</v>
      </c>
      <c r="B1161" s="40" t="s">
        <v>69</v>
      </c>
      <c r="C1161" s="40" t="s">
        <v>73</v>
      </c>
      <c r="D1161" s="41">
        <v>687.18</v>
      </c>
      <c r="E1161" s="41">
        <v>13054</v>
      </c>
      <c r="F1161" s="41">
        <v>661</v>
      </c>
      <c r="G1161" s="42">
        <v>0.0506358204381799</v>
      </c>
      <c r="H1161" s="43">
        <v>1.03960665658094</v>
      </c>
      <c r="I1161" s="43">
        <v>52.6413359889689</v>
      </c>
      <c r="J1161" s="41">
        <v>168</v>
      </c>
      <c r="K1161" s="38">
        <v>1</v>
      </c>
      <c r="L1161" s="41">
        <v>29</v>
      </c>
      <c r="M1161" s="41">
        <v>30</v>
      </c>
      <c r="N1161" s="41">
        <v>0</v>
      </c>
      <c r="O1161" s="41">
        <v>228</v>
      </c>
      <c r="P1161" s="47">
        <v>3.01394736842105</v>
      </c>
      <c r="Q1161" s="48">
        <v>0.344931921331316</v>
      </c>
      <c r="U1161"/>
    </row>
    <row r="1162" customHeight="1" spans="1:21">
      <c r="A1162" s="73"/>
      <c r="B1162" s="73"/>
      <c r="C1162" s="40" t="s">
        <v>108</v>
      </c>
      <c r="D1162" s="41">
        <v>439.59</v>
      </c>
      <c r="E1162" s="41">
        <v>31540</v>
      </c>
      <c r="F1162" s="41">
        <v>1346</v>
      </c>
      <c r="G1162" s="42">
        <v>0.0426759670259987</v>
      </c>
      <c r="H1162" s="43">
        <v>0.326589895988113</v>
      </c>
      <c r="I1162" s="43">
        <v>13.9375396322131</v>
      </c>
      <c r="J1162" s="41">
        <v>199</v>
      </c>
      <c r="K1162" s="38">
        <v>2</v>
      </c>
      <c r="L1162" s="41">
        <v>65</v>
      </c>
      <c r="M1162" s="41">
        <v>58</v>
      </c>
      <c r="N1162" s="41">
        <v>3</v>
      </c>
      <c r="O1162" s="41">
        <v>327</v>
      </c>
      <c r="P1162" s="47">
        <v>1.3443119266055</v>
      </c>
      <c r="Q1162" s="48">
        <v>0.242942050520059</v>
      </c>
      <c r="U1162"/>
    </row>
    <row r="1163" customHeight="1" spans="1:21">
      <c r="A1163" s="73"/>
      <c r="B1163" s="73"/>
      <c r="C1163" s="40" t="s">
        <v>76</v>
      </c>
      <c r="D1163" s="41">
        <v>538.05</v>
      </c>
      <c r="E1163" s="41">
        <v>21507</v>
      </c>
      <c r="F1163" s="41">
        <v>516</v>
      </c>
      <c r="G1163" s="42">
        <v>0.0239921885897615</v>
      </c>
      <c r="H1163" s="43">
        <v>1.04273255813953</v>
      </c>
      <c r="I1163" s="43">
        <v>25.0174361835681</v>
      </c>
      <c r="J1163" s="41">
        <v>68</v>
      </c>
      <c r="K1163" s="38">
        <v>0</v>
      </c>
      <c r="L1163" s="41">
        <v>78</v>
      </c>
      <c r="M1163" s="41">
        <v>9</v>
      </c>
      <c r="N1163" s="41">
        <v>5</v>
      </c>
      <c r="O1163" s="41">
        <v>160</v>
      </c>
      <c r="P1163" s="47">
        <v>3.3628125</v>
      </c>
      <c r="Q1163" s="48">
        <v>0.310077519379845</v>
      </c>
      <c r="U1163"/>
    </row>
    <row r="1164" customHeight="1" spans="1:21">
      <c r="A1164" s="73"/>
      <c r="B1164" s="73"/>
      <c r="C1164" s="40" t="s">
        <v>80</v>
      </c>
      <c r="D1164" s="41">
        <v>198.55</v>
      </c>
      <c r="E1164" s="41">
        <v>7419</v>
      </c>
      <c r="F1164" s="41">
        <v>369</v>
      </c>
      <c r="G1164" s="42">
        <v>0.049737161342499</v>
      </c>
      <c r="H1164" s="43">
        <v>0.538075880758808</v>
      </c>
      <c r="I1164" s="43">
        <v>26.7623668958081</v>
      </c>
      <c r="J1164" s="41">
        <v>40</v>
      </c>
      <c r="K1164" s="38">
        <v>0</v>
      </c>
      <c r="L1164" s="41">
        <v>26</v>
      </c>
      <c r="M1164" s="41">
        <v>12</v>
      </c>
      <c r="N1164" s="41">
        <v>2</v>
      </c>
      <c r="O1164" s="41">
        <v>80</v>
      </c>
      <c r="P1164" s="47">
        <v>2.481875</v>
      </c>
      <c r="Q1164" s="48">
        <v>0.21680216802168</v>
      </c>
      <c r="U1164"/>
    </row>
    <row r="1165" customHeight="1" spans="1:21">
      <c r="A1165" s="73"/>
      <c r="B1165" s="73"/>
      <c r="C1165" s="40" t="s">
        <v>103</v>
      </c>
      <c r="D1165" s="41">
        <v>800.68</v>
      </c>
      <c r="E1165" s="41">
        <v>14591</v>
      </c>
      <c r="F1165" s="41">
        <v>677</v>
      </c>
      <c r="G1165" s="42">
        <v>0.0463984648070729</v>
      </c>
      <c r="H1165" s="43">
        <v>1.18268833087149</v>
      </c>
      <c r="I1165" s="43">
        <v>54.8749228976767</v>
      </c>
      <c r="J1165" s="41">
        <v>115</v>
      </c>
      <c r="K1165" s="38">
        <v>0</v>
      </c>
      <c r="L1165" s="41">
        <v>65</v>
      </c>
      <c r="M1165" s="41">
        <v>46</v>
      </c>
      <c r="N1165" s="41">
        <v>9</v>
      </c>
      <c r="O1165" s="41">
        <v>235</v>
      </c>
      <c r="P1165" s="47">
        <v>3.40714893617021</v>
      </c>
      <c r="Q1165" s="48">
        <v>0.34711964549483</v>
      </c>
      <c r="U1165"/>
    </row>
    <row r="1166" customHeight="1" spans="1:21">
      <c r="A1166" s="73"/>
      <c r="B1166" s="73"/>
      <c r="C1166" s="40" t="s">
        <v>83</v>
      </c>
      <c r="D1166" s="41">
        <v>1317.58</v>
      </c>
      <c r="E1166" s="41">
        <v>66822</v>
      </c>
      <c r="F1166" s="41">
        <v>2092</v>
      </c>
      <c r="G1166" s="42">
        <v>0.0313070545628685</v>
      </c>
      <c r="H1166" s="43">
        <v>0.629818355640535</v>
      </c>
      <c r="I1166" s="43">
        <v>19.7177576247344</v>
      </c>
      <c r="J1166" s="41">
        <v>343</v>
      </c>
      <c r="K1166" s="38">
        <v>2</v>
      </c>
      <c r="L1166" s="41">
        <v>250</v>
      </c>
      <c r="M1166" s="41">
        <v>14</v>
      </c>
      <c r="N1166" s="41">
        <v>4</v>
      </c>
      <c r="O1166" s="41">
        <v>613</v>
      </c>
      <c r="P1166" s="47">
        <v>2.14939641109299</v>
      </c>
      <c r="Q1166" s="48">
        <v>0.29302103250478</v>
      </c>
      <c r="U1166"/>
    </row>
    <row r="1167" customHeight="1" spans="1:21">
      <c r="A1167" s="73"/>
      <c r="B1167" s="73"/>
      <c r="C1167" s="40" t="s">
        <v>148</v>
      </c>
      <c r="D1167" s="41">
        <v>234.13</v>
      </c>
      <c r="E1167" s="41">
        <v>6154</v>
      </c>
      <c r="F1167" s="41">
        <v>302</v>
      </c>
      <c r="G1167" s="42">
        <v>0.0490737731556711</v>
      </c>
      <c r="H1167" s="43">
        <v>0.775264900662252</v>
      </c>
      <c r="I1167" s="43">
        <v>38.0451738706532</v>
      </c>
      <c r="J1167" s="41">
        <v>42</v>
      </c>
      <c r="K1167" s="38">
        <v>0</v>
      </c>
      <c r="L1167" s="41">
        <v>25</v>
      </c>
      <c r="M1167" s="41">
        <v>36</v>
      </c>
      <c r="N1167" s="41">
        <v>2</v>
      </c>
      <c r="O1167" s="41">
        <v>105</v>
      </c>
      <c r="P1167" s="47">
        <v>2.22980952380952</v>
      </c>
      <c r="Q1167" s="48">
        <v>0.347682119205298</v>
      </c>
      <c r="U1167"/>
    </row>
    <row r="1168" customHeight="1" spans="1:21">
      <c r="A1168" s="73"/>
      <c r="B1168" s="73"/>
      <c r="C1168" s="40" t="s">
        <v>100</v>
      </c>
      <c r="D1168" s="41">
        <v>222.17</v>
      </c>
      <c r="E1168" s="41">
        <v>5641</v>
      </c>
      <c r="F1168" s="41">
        <v>226</v>
      </c>
      <c r="G1168" s="42">
        <v>0.0400638184719021</v>
      </c>
      <c r="H1168" s="43">
        <v>0.983053097345133</v>
      </c>
      <c r="I1168" s="43">
        <v>39.3848608402765</v>
      </c>
      <c r="J1168" s="41">
        <v>32</v>
      </c>
      <c r="K1168" s="38">
        <v>1</v>
      </c>
      <c r="L1168" s="41">
        <v>22</v>
      </c>
      <c r="M1168" s="41">
        <v>1</v>
      </c>
      <c r="N1168" s="41">
        <v>1</v>
      </c>
      <c r="O1168" s="41">
        <v>57</v>
      </c>
      <c r="P1168" s="47">
        <v>3.89771929824561</v>
      </c>
      <c r="Q1168" s="48">
        <v>0.252212389380531</v>
      </c>
      <c r="U1168"/>
    </row>
    <row r="1169" customHeight="1" spans="1:21">
      <c r="A1169" s="73"/>
      <c r="B1169" s="73"/>
      <c r="C1169" s="40" t="s">
        <v>86</v>
      </c>
      <c r="D1169" s="41">
        <v>428.57</v>
      </c>
      <c r="E1169" s="41">
        <v>12265</v>
      </c>
      <c r="F1169" s="41">
        <v>431</v>
      </c>
      <c r="G1169" s="42">
        <v>0.035140644109254</v>
      </c>
      <c r="H1169" s="43">
        <v>0.994361948955917</v>
      </c>
      <c r="I1169" s="43">
        <v>34.942519364044</v>
      </c>
      <c r="J1169" s="41">
        <v>77</v>
      </c>
      <c r="K1169" s="38">
        <v>0</v>
      </c>
      <c r="L1169" s="41">
        <v>29</v>
      </c>
      <c r="M1169" s="41">
        <v>43</v>
      </c>
      <c r="N1169" s="41">
        <v>5</v>
      </c>
      <c r="O1169" s="41">
        <v>154</v>
      </c>
      <c r="P1169" s="47">
        <v>2.78292207792208</v>
      </c>
      <c r="Q1169" s="48">
        <v>0.357308584686775</v>
      </c>
      <c r="U1169"/>
    </row>
    <row r="1170" customHeight="1" spans="1:21">
      <c r="A1170" s="73"/>
      <c r="B1170" s="73"/>
      <c r="C1170" s="40" t="s">
        <v>109</v>
      </c>
      <c r="D1170" s="41">
        <v>485.54</v>
      </c>
      <c r="E1170" s="41">
        <v>13726</v>
      </c>
      <c r="F1170" s="41">
        <v>567</v>
      </c>
      <c r="G1170" s="42">
        <v>0.0413084656855603</v>
      </c>
      <c r="H1170" s="43">
        <v>0.856331569664903</v>
      </c>
      <c r="I1170" s="43">
        <v>35.3737432609646</v>
      </c>
      <c r="J1170" s="41">
        <v>201</v>
      </c>
      <c r="K1170" s="38">
        <v>1</v>
      </c>
      <c r="L1170" s="41">
        <v>51</v>
      </c>
      <c r="M1170" s="41">
        <v>43</v>
      </c>
      <c r="N1170" s="41">
        <v>2</v>
      </c>
      <c r="O1170" s="41">
        <v>298</v>
      </c>
      <c r="P1170" s="47">
        <v>1.6293288590604</v>
      </c>
      <c r="Q1170" s="48">
        <v>0.525573192239859</v>
      </c>
      <c r="U1170"/>
    </row>
    <row r="1171" customHeight="1" spans="1:21">
      <c r="A1171" s="73"/>
      <c r="B1171" s="40" t="s">
        <v>71</v>
      </c>
      <c r="C1171" s="73"/>
      <c r="D1171" s="41">
        <v>5352.04</v>
      </c>
      <c r="E1171" s="41">
        <v>192719</v>
      </c>
      <c r="F1171" s="41">
        <v>7187</v>
      </c>
      <c r="G1171" s="42">
        <v>0.037292638504766</v>
      </c>
      <c r="H1171" s="43">
        <v>0.744683456240434</v>
      </c>
      <c r="I1171" s="43">
        <v>27.7712109340542</v>
      </c>
      <c r="J1171" s="41">
        <v>1285</v>
      </c>
      <c r="K1171" s="38">
        <v>7</v>
      </c>
      <c r="L1171" s="41">
        <v>640</v>
      </c>
      <c r="M1171" s="41">
        <v>292</v>
      </c>
      <c r="N1171" s="41">
        <v>33</v>
      </c>
      <c r="O1171" s="41">
        <v>2257</v>
      </c>
      <c r="P1171" s="47">
        <v>2.37130704474967</v>
      </c>
      <c r="Q1171" s="48">
        <v>0.314039237512175</v>
      </c>
      <c r="U1171"/>
    </row>
    <row r="1172" customHeight="1" spans="1:21">
      <c r="A1172" s="73"/>
      <c r="B1172" s="40" t="s">
        <v>101</v>
      </c>
      <c r="C1172" s="40" t="s">
        <v>100</v>
      </c>
      <c r="D1172" s="41">
        <v>532.8</v>
      </c>
      <c r="E1172" s="41">
        <v>38822</v>
      </c>
      <c r="F1172" s="41">
        <v>1321</v>
      </c>
      <c r="G1172" s="42">
        <v>0.0340270980371954</v>
      </c>
      <c r="H1172" s="43">
        <v>0.40333080999243</v>
      </c>
      <c r="I1172" s="43">
        <v>13.7241770130338</v>
      </c>
      <c r="J1172" s="41">
        <v>21</v>
      </c>
      <c r="K1172" s="38">
        <v>1</v>
      </c>
      <c r="L1172" s="41">
        <v>6</v>
      </c>
      <c r="M1172" s="41">
        <v>2</v>
      </c>
      <c r="N1172" s="41">
        <v>0</v>
      </c>
      <c r="O1172" s="41">
        <v>30</v>
      </c>
      <c r="P1172" s="47">
        <v>17.76</v>
      </c>
      <c r="Q1172" s="48">
        <v>0.0227100681302044</v>
      </c>
      <c r="U1172"/>
    </row>
    <row r="1173" customHeight="1" spans="1:21">
      <c r="A1173" s="73"/>
      <c r="B1173" s="40" t="s">
        <v>102</v>
      </c>
      <c r="C1173" s="73"/>
      <c r="D1173" s="41">
        <v>532.8</v>
      </c>
      <c r="E1173" s="41">
        <v>38822</v>
      </c>
      <c r="F1173" s="41">
        <v>1321</v>
      </c>
      <c r="G1173" s="42">
        <v>0.0340270980371954</v>
      </c>
      <c r="H1173" s="43">
        <v>0.40333080999243</v>
      </c>
      <c r="I1173" s="43">
        <v>13.7241770130338</v>
      </c>
      <c r="J1173" s="41">
        <v>21</v>
      </c>
      <c r="K1173" s="38">
        <v>1</v>
      </c>
      <c r="L1173" s="41">
        <v>6</v>
      </c>
      <c r="M1173" s="41">
        <v>2</v>
      </c>
      <c r="N1173" s="41">
        <v>0</v>
      </c>
      <c r="O1173" s="41">
        <v>30</v>
      </c>
      <c r="P1173" s="47">
        <v>17.76</v>
      </c>
      <c r="Q1173" s="48">
        <v>0.0227100681302044</v>
      </c>
      <c r="U1173"/>
    </row>
    <row r="1174" customHeight="1" spans="1:21">
      <c r="A1174" s="73"/>
      <c r="B1174" s="40" t="s">
        <v>72</v>
      </c>
      <c r="C1174" s="40" t="s">
        <v>122</v>
      </c>
      <c r="D1174" s="41">
        <v>205.99</v>
      </c>
      <c r="E1174" s="41">
        <v>19457</v>
      </c>
      <c r="F1174" s="41">
        <v>913</v>
      </c>
      <c r="G1174" s="42">
        <v>0.0469239862260369</v>
      </c>
      <c r="H1174" s="43">
        <v>0.225618838992333</v>
      </c>
      <c r="I1174" s="43">
        <v>10.5869352932107</v>
      </c>
      <c r="J1174" s="41">
        <v>29</v>
      </c>
      <c r="K1174" s="38">
        <v>1</v>
      </c>
      <c r="L1174" s="41">
        <v>15</v>
      </c>
      <c r="M1174" s="41">
        <v>2</v>
      </c>
      <c r="N1174" s="41">
        <v>1</v>
      </c>
      <c r="O1174" s="41">
        <v>48</v>
      </c>
      <c r="P1174" s="47">
        <v>4.29145833333333</v>
      </c>
      <c r="Q1174" s="48">
        <v>0.0525739320920044</v>
      </c>
      <c r="U1174"/>
    </row>
    <row r="1175" customHeight="1" spans="1:21">
      <c r="A1175" s="73"/>
      <c r="B1175" s="73"/>
      <c r="C1175" s="40" t="s">
        <v>73</v>
      </c>
      <c r="D1175" s="41">
        <v>690.65</v>
      </c>
      <c r="E1175" s="41">
        <v>33840</v>
      </c>
      <c r="F1175" s="41">
        <v>1693</v>
      </c>
      <c r="G1175" s="42">
        <v>0.0500295508274232</v>
      </c>
      <c r="H1175" s="43">
        <v>0.407944477259303</v>
      </c>
      <c r="I1175" s="43">
        <v>20.4092789598109</v>
      </c>
      <c r="J1175" s="41">
        <v>88</v>
      </c>
      <c r="K1175" s="38">
        <v>2</v>
      </c>
      <c r="L1175" s="41">
        <v>17</v>
      </c>
      <c r="M1175" s="41">
        <v>14</v>
      </c>
      <c r="N1175" s="41">
        <v>2</v>
      </c>
      <c r="O1175" s="41">
        <v>123</v>
      </c>
      <c r="P1175" s="47">
        <v>5.6150406504065</v>
      </c>
      <c r="Q1175" s="48">
        <v>0.0726520968694625</v>
      </c>
      <c r="U1175"/>
    </row>
    <row r="1176" customHeight="1" spans="1:21">
      <c r="A1176" s="73"/>
      <c r="B1176" s="73"/>
      <c r="C1176" s="40" t="s">
        <v>74</v>
      </c>
      <c r="D1176" s="41">
        <v>106.31</v>
      </c>
      <c r="E1176" s="41">
        <v>3915</v>
      </c>
      <c r="F1176" s="41">
        <v>250</v>
      </c>
      <c r="G1176" s="42">
        <v>0.0638569604086846</v>
      </c>
      <c r="H1176" s="43">
        <v>0.42524</v>
      </c>
      <c r="I1176" s="43">
        <v>27.154533844189</v>
      </c>
      <c r="J1176" s="41">
        <v>27</v>
      </c>
      <c r="K1176" s="38">
        <v>1</v>
      </c>
      <c r="L1176" s="41">
        <v>10</v>
      </c>
      <c r="M1176" s="41">
        <v>3</v>
      </c>
      <c r="N1176" s="41">
        <v>0</v>
      </c>
      <c r="O1176" s="41">
        <v>41</v>
      </c>
      <c r="P1176" s="47">
        <v>2.59292682926829</v>
      </c>
      <c r="Q1176" s="48">
        <v>0.164</v>
      </c>
      <c r="U1176"/>
    </row>
    <row r="1177" customHeight="1" spans="1:21">
      <c r="A1177" s="73"/>
      <c r="B1177" s="73"/>
      <c r="C1177" s="40" t="s">
        <v>75</v>
      </c>
      <c r="D1177" s="41">
        <v>200.83</v>
      </c>
      <c r="E1177" s="41">
        <v>21847</v>
      </c>
      <c r="F1177" s="41">
        <v>1137</v>
      </c>
      <c r="G1177" s="42">
        <v>0.0520437588684945</v>
      </c>
      <c r="H1177" s="43">
        <v>0.176631486367634</v>
      </c>
      <c r="I1177" s="43">
        <v>9.19256648510093</v>
      </c>
      <c r="J1177" s="41">
        <v>17</v>
      </c>
      <c r="K1177" s="38">
        <v>0</v>
      </c>
      <c r="L1177" s="41">
        <v>17</v>
      </c>
      <c r="M1177" s="41">
        <v>4</v>
      </c>
      <c r="N1177" s="41">
        <v>1</v>
      </c>
      <c r="O1177" s="41">
        <v>39</v>
      </c>
      <c r="P1177" s="47">
        <v>5.14948717948718</v>
      </c>
      <c r="Q1177" s="48">
        <v>0.0343007915567282</v>
      </c>
      <c r="U1177"/>
    </row>
    <row r="1178" customHeight="1" spans="1:21">
      <c r="A1178" s="73"/>
      <c r="B1178" s="73"/>
      <c r="C1178" s="40" t="s">
        <v>70</v>
      </c>
      <c r="D1178" s="41">
        <v>204.08</v>
      </c>
      <c r="E1178" s="41">
        <v>20548</v>
      </c>
      <c r="F1178" s="41">
        <v>1327</v>
      </c>
      <c r="G1178" s="42">
        <v>0.0645804944520148</v>
      </c>
      <c r="H1178" s="43">
        <v>0.153790504898267</v>
      </c>
      <c r="I1178" s="43">
        <v>9.93186684835507</v>
      </c>
      <c r="J1178" s="41">
        <v>43</v>
      </c>
      <c r="K1178" s="38">
        <v>1</v>
      </c>
      <c r="L1178" s="41">
        <v>8</v>
      </c>
      <c r="M1178" s="41">
        <v>4</v>
      </c>
      <c r="N1178" s="41">
        <v>0</v>
      </c>
      <c r="O1178" s="41">
        <v>56</v>
      </c>
      <c r="P1178" s="47">
        <v>3.64428571428571</v>
      </c>
      <c r="Q1178" s="48">
        <v>0.0422004521477016</v>
      </c>
      <c r="U1178"/>
    </row>
    <row r="1179" customHeight="1" spans="1:21">
      <c r="A1179" s="73"/>
      <c r="B1179" s="73"/>
      <c r="C1179" s="40" t="s">
        <v>76</v>
      </c>
      <c r="D1179" s="41">
        <v>255.54</v>
      </c>
      <c r="E1179" s="41">
        <v>10827</v>
      </c>
      <c r="F1179" s="41">
        <v>405</v>
      </c>
      <c r="G1179" s="42">
        <v>0.0374064837905237</v>
      </c>
      <c r="H1179" s="43">
        <v>0.630962962962963</v>
      </c>
      <c r="I1179" s="43">
        <v>23.6021058464949</v>
      </c>
      <c r="J1179" s="41">
        <v>34</v>
      </c>
      <c r="K1179" s="38">
        <v>0</v>
      </c>
      <c r="L1179" s="41">
        <v>30</v>
      </c>
      <c r="M1179" s="41">
        <v>1</v>
      </c>
      <c r="N1179" s="41">
        <v>1</v>
      </c>
      <c r="O1179" s="41">
        <v>66</v>
      </c>
      <c r="P1179" s="47">
        <v>3.87181818181818</v>
      </c>
      <c r="Q1179" s="48">
        <v>0.162962962962963</v>
      </c>
      <c r="U1179"/>
    </row>
    <row r="1180" customHeight="1" spans="1:21">
      <c r="A1180" s="73"/>
      <c r="B1180" s="73"/>
      <c r="C1180" s="40" t="s">
        <v>77</v>
      </c>
      <c r="D1180" s="41">
        <v>91.14</v>
      </c>
      <c r="E1180" s="41">
        <v>3048</v>
      </c>
      <c r="F1180" s="41">
        <v>180</v>
      </c>
      <c r="G1180" s="42">
        <v>0.0590551181102362</v>
      </c>
      <c r="H1180" s="43">
        <v>0.506333333333333</v>
      </c>
      <c r="I1180" s="43">
        <v>29.9015748031496</v>
      </c>
      <c r="J1180" s="41">
        <v>22</v>
      </c>
      <c r="K1180" s="38">
        <v>0</v>
      </c>
      <c r="L1180" s="41">
        <v>14</v>
      </c>
      <c r="M1180" s="41">
        <v>2</v>
      </c>
      <c r="N1180" s="41">
        <v>1</v>
      </c>
      <c r="O1180" s="41">
        <v>39</v>
      </c>
      <c r="P1180" s="47">
        <v>2.33692307692308</v>
      </c>
      <c r="Q1180" s="48">
        <v>0.216666666666667</v>
      </c>
      <c r="U1180"/>
    </row>
    <row r="1181" customHeight="1" spans="1:21">
      <c r="A1181" s="73"/>
      <c r="B1181" s="73"/>
      <c r="C1181" s="40" t="s">
        <v>78</v>
      </c>
      <c r="D1181" s="41">
        <v>203.14</v>
      </c>
      <c r="E1181" s="41">
        <v>9105</v>
      </c>
      <c r="F1181" s="41">
        <v>647</v>
      </c>
      <c r="G1181" s="42">
        <v>0.071059857221307</v>
      </c>
      <c r="H1181" s="43">
        <v>0.313972179289026</v>
      </c>
      <c r="I1181" s="43">
        <v>22.3108182317408</v>
      </c>
      <c r="J1181" s="41">
        <v>58</v>
      </c>
      <c r="K1181" s="38">
        <v>1</v>
      </c>
      <c r="L1181" s="41">
        <v>43</v>
      </c>
      <c r="M1181" s="41">
        <v>18</v>
      </c>
      <c r="N1181" s="41">
        <v>1</v>
      </c>
      <c r="O1181" s="41">
        <v>121</v>
      </c>
      <c r="P1181" s="47">
        <v>1.67884297520661</v>
      </c>
      <c r="Q1181" s="48">
        <v>0.187017001545595</v>
      </c>
      <c r="U1181"/>
    </row>
    <row r="1182" customHeight="1" spans="1:21">
      <c r="A1182" s="73"/>
      <c r="B1182" s="73"/>
      <c r="C1182" s="40" t="s">
        <v>130</v>
      </c>
      <c r="D1182" s="41">
        <v>200.84</v>
      </c>
      <c r="E1182" s="41">
        <v>15349</v>
      </c>
      <c r="F1182" s="41">
        <v>1044</v>
      </c>
      <c r="G1182" s="42">
        <v>0.0680174604208743</v>
      </c>
      <c r="H1182" s="43">
        <v>0.192375478927203</v>
      </c>
      <c r="I1182" s="43">
        <v>13.0848915238778</v>
      </c>
      <c r="J1182" s="41">
        <v>59</v>
      </c>
      <c r="K1182" s="38">
        <v>1</v>
      </c>
      <c r="L1182" s="41">
        <v>34</v>
      </c>
      <c r="M1182" s="41">
        <v>27</v>
      </c>
      <c r="N1182" s="41">
        <v>0</v>
      </c>
      <c r="O1182" s="41">
        <v>121</v>
      </c>
      <c r="P1182" s="47">
        <v>1.6598347107438</v>
      </c>
      <c r="Q1182" s="48">
        <v>0.115900383141762</v>
      </c>
      <c r="U1182"/>
    </row>
    <row r="1183" customHeight="1" spans="1:21">
      <c r="A1183" s="73"/>
      <c r="B1183" s="73"/>
      <c r="C1183" s="40" t="s">
        <v>149</v>
      </c>
      <c r="D1183" s="41">
        <v>89.52</v>
      </c>
      <c r="E1183" s="41">
        <v>6994</v>
      </c>
      <c r="F1183" s="41">
        <v>428</v>
      </c>
      <c r="G1183" s="42">
        <v>0.0611953102659422</v>
      </c>
      <c r="H1183" s="43">
        <v>0.209158878504673</v>
      </c>
      <c r="I1183" s="43">
        <v>12.79954246497</v>
      </c>
      <c r="J1183" s="41">
        <v>15</v>
      </c>
      <c r="K1183" s="38">
        <v>0</v>
      </c>
      <c r="L1183" s="41">
        <v>4</v>
      </c>
      <c r="M1183" s="41">
        <v>3</v>
      </c>
      <c r="N1183" s="41">
        <v>1</v>
      </c>
      <c r="O1183" s="41">
        <v>23</v>
      </c>
      <c r="P1183" s="47">
        <v>3.89217391304348</v>
      </c>
      <c r="Q1183" s="48">
        <v>0.0537383177570093</v>
      </c>
      <c r="U1183"/>
    </row>
    <row r="1184" customHeight="1" spans="1:21">
      <c r="A1184" s="73"/>
      <c r="B1184" s="73"/>
      <c r="C1184" s="40" t="s">
        <v>79</v>
      </c>
      <c r="D1184" s="41">
        <v>25.29</v>
      </c>
      <c r="E1184" s="41">
        <v>1944</v>
      </c>
      <c r="F1184" s="41">
        <v>50</v>
      </c>
      <c r="G1184" s="42">
        <v>0.0257201646090535</v>
      </c>
      <c r="H1184" s="43">
        <v>0.5058</v>
      </c>
      <c r="I1184" s="43">
        <v>13.0092592592593</v>
      </c>
      <c r="J1184" s="41">
        <v>6</v>
      </c>
      <c r="K1184" s="38">
        <v>0</v>
      </c>
      <c r="L1184" s="41">
        <v>5</v>
      </c>
      <c r="M1184" s="41">
        <v>1</v>
      </c>
      <c r="N1184" s="41">
        <v>0</v>
      </c>
      <c r="O1184" s="41">
        <v>12</v>
      </c>
      <c r="P1184" s="47">
        <v>2.1075</v>
      </c>
      <c r="Q1184" s="48">
        <v>0.24</v>
      </c>
      <c r="U1184"/>
    </row>
    <row r="1185" customHeight="1" spans="1:21">
      <c r="A1185" s="73"/>
      <c r="B1185" s="73"/>
      <c r="C1185" s="40" t="s">
        <v>80</v>
      </c>
      <c r="D1185" s="41">
        <v>171.91</v>
      </c>
      <c r="E1185" s="41">
        <v>10838</v>
      </c>
      <c r="F1185" s="41">
        <v>479</v>
      </c>
      <c r="G1185" s="42">
        <v>0.0441963461893338</v>
      </c>
      <c r="H1185" s="43">
        <v>0.358893528183716</v>
      </c>
      <c r="I1185" s="43">
        <v>15.861782616719</v>
      </c>
      <c r="J1185" s="41">
        <v>42</v>
      </c>
      <c r="K1185" s="38">
        <v>0</v>
      </c>
      <c r="L1185" s="41">
        <v>23</v>
      </c>
      <c r="M1185" s="41">
        <v>7</v>
      </c>
      <c r="N1185" s="41">
        <v>3</v>
      </c>
      <c r="O1185" s="41">
        <v>75</v>
      </c>
      <c r="P1185" s="47">
        <v>2.29213333333333</v>
      </c>
      <c r="Q1185" s="48">
        <v>0.156576200417537</v>
      </c>
      <c r="U1185"/>
    </row>
    <row r="1186" customHeight="1" spans="1:21">
      <c r="A1186" s="73"/>
      <c r="B1186" s="73"/>
      <c r="C1186" s="40" t="s">
        <v>150</v>
      </c>
      <c r="D1186" s="41">
        <v>66.28</v>
      </c>
      <c r="E1186" s="41">
        <v>3848</v>
      </c>
      <c r="F1186" s="41">
        <v>260</v>
      </c>
      <c r="G1186" s="42">
        <v>0.0675675675675676</v>
      </c>
      <c r="H1186" s="43">
        <v>0.254923076923077</v>
      </c>
      <c r="I1186" s="43">
        <v>17.2245322245322</v>
      </c>
      <c r="J1186" s="41">
        <v>7</v>
      </c>
      <c r="K1186" s="38">
        <v>0</v>
      </c>
      <c r="L1186" s="41">
        <v>4</v>
      </c>
      <c r="M1186" s="41">
        <v>11</v>
      </c>
      <c r="N1186" s="41">
        <v>0</v>
      </c>
      <c r="O1186" s="41">
        <v>22</v>
      </c>
      <c r="P1186" s="47">
        <v>3.01272727272727</v>
      </c>
      <c r="Q1186" s="48">
        <v>0.0846153846153846</v>
      </c>
      <c r="U1186"/>
    </row>
    <row r="1187" customHeight="1" spans="1:21">
      <c r="A1187" s="73"/>
      <c r="B1187" s="73"/>
      <c r="C1187" s="40" t="s">
        <v>81</v>
      </c>
      <c r="D1187" s="41">
        <v>158.84</v>
      </c>
      <c r="E1187" s="41">
        <v>9514</v>
      </c>
      <c r="F1187" s="41">
        <v>378</v>
      </c>
      <c r="G1187" s="42">
        <v>0.0397309228505361</v>
      </c>
      <c r="H1187" s="43">
        <v>0.42021164021164</v>
      </c>
      <c r="I1187" s="43">
        <v>16.6953962581459</v>
      </c>
      <c r="J1187" s="41">
        <v>29</v>
      </c>
      <c r="K1187" s="38">
        <v>1</v>
      </c>
      <c r="L1187" s="41">
        <v>16</v>
      </c>
      <c r="M1187" s="41">
        <v>7</v>
      </c>
      <c r="N1187" s="41">
        <v>2</v>
      </c>
      <c r="O1187" s="41">
        <v>55</v>
      </c>
      <c r="P1187" s="47">
        <v>2.888</v>
      </c>
      <c r="Q1187" s="48">
        <v>0.145502645502646</v>
      </c>
      <c r="U1187"/>
    </row>
    <row r="1188" customHeight="1" spans="1:21">
      <c r="A1188" s="73"/>
      <c r="B1188" s="73"/>
      <c r="C1188" s="40" t="s">
        <v>82</v>
      </c>
      <c r="D1188" s="41">
        <v>788.42</v>
      </c>
      <c r="E1188" s="41">
        <v>43579</v>
      </c>
      <c r="F1188" s="41">
        <v>1989</v>
      </c>
      <c r="G1188" s="42">
        <v>0.0456412492255444</v>
      </c>
      <c r="H1188" s="43">
        <v>0.396390145801911</v>
      </c>
      <c r="I1188" s="43">
        <v>18.0917414350949</v>
      </c>
      <c r="J1188" s="41">
        <v>150</v>
      </c>
      <c r="K1188" s="38">
        <v>0</v>
      </c>
      <c r="L1188" s="41">
        <v>109</v>
      </c>
      <c r="M1188" s="41">
        <v>49</v>
      </c>
      <c r="N1188" s="41">
        <v>3</v>
      </c>
      <c r="O1188" s="41">
        <v>311</v>
      </c>
      <c r="P1188" s="47">
        <v>2.53511254019293</v>
      </c>
      <c r="Q1188" s="48">
        <v>0.156359979889392</v>
      </c>
      <c r="U1188"/>
    </row>
    <row r="1189" customHeight="1" spans="1:21">
      <c r="A1189" s="73"/>
      <c r="B1189" s="73"/>
      <c r="C1189" s="40" t="s">
        <v>151</v>
      </c>
      <c r="D1189" s="41">
        <v>185.61</v>
      </c>
      <c r="E1189" s="41">
        <v>13077</v>
      </c>
      <c r="F1189" s="41">
        <v>434</v>
      </c>
      <c r="G1189" s="42">
        <v>0.0331880400703525</v>
      </c>
      <c r="H1189" s="43">
        <v>0.427672811059908</v>
      </c>
      <c r="I1189" s="43">
        <v>14.1936223904565</v>
      </c>
      <c r="J1189" s="41">
        <v>60</v>
      </c>
      <c r="K1189" s="38">
        <v>0</v>
      </c>
      <c r="L1189" s="41">
        <v>32</v>
      </c>
      <c r="M1189" s="41">
        <v>6</v>
      </c>
      <c r="N1189" s="41">
        <v>1</v>
      </c>
      <c r="O1189" s="41">
        <v>99</v>
      </c>
      <c r="P1189" s="47">
        <v>1.87484848484849</v>
      </c>
      <c r="Q1189" s="48">
        <v>0.228110599078341</v>
      </c>
      <c r="U1189"/>
    </row>
    <row r="1190" customHeight="1" spans="1:21">
      <c r="A1190" s="73"/>
      <c r="B1190" s="73"/>
      <c r="C1190" s="40" t="s">
        <v>83</v>
      </c>
      <c r="D1190" s="41">
        <v>397.74</v>
      </c>
      <c r="E1190" s="41">
        <v>27031</v>
      </c>
      <c r="F1190" s="41">
        <v>719</v>
      </c>
      <c r="G1190" s="42">
        <v>0.0265990899337797</v>
      </c>
      <c r="H1190" s="43">
        <v>0.553184979137691</v>
      </c>
      <c r="I1190" s="43">
        <v>14.7142170100995</v>
      </c>
      <c r="J1190" s="41">
        <v>67</v>
      </c>
      <c r="K1190" s="38">
        <v>1</v>
      </c>
      <c r="L1190" s="41">
        <v>63</v>
      </c>
      <c r="M1190" s="41">
        <v>6</v>
      </c>
      <c r="N1190" s="41">
        <v>3</v>
      </c>
      <c r="O1190" s="41">
        <v>140</v>
      </c>
      <c r="P1190" s="47">
        <v>2.841</v>
      </c>
      <c r="Q1190" s="48">
        <v>0.19471488178025</v>
      </c>
      <c r="U1190"/>
    </row>
    <row r="1191" customHeight="1" spans="1:21">
      <c r="A1191" s="73"/>
      <c r="B1191" s="73"/>
      <c r="C1191" s="40" t="s">
        <v>119</v>
      </c>
      <c r="D1191" s="41">
        <v>374.17</v>
      </c>
      <c r="E1191" s="41">
        <v>27813</v>
      </c>
      <c r="F1191" s="41">
        <v>1643</v>
      </c>
      <c r="G1191" s="42">
        <v>0.0590730953151404</v>
      </c>
      <c r="H1191" s="43">
        <v>0.227735849056604</v>
      </c>
      <c r="I1191" s="43">
        <v>13.4530615179952</v>
      </c>
      <c r="J1191" s="41">
        <v>38</v>
      </c>
      <c r="K1191" s="38">
        <v>0</v>
      </c>
      <c r="L1191" s="41">
        <v>12</v>
      </c>
      <c r="M1191" s="41">
        <v>46</v>
      </c>
      <c r="N1191" s="41">
        <v>0</v>
      </c>
      <c r="O1191" s="41">
        <v>96</v>
      </c>
      <c r="P1191" s="47">
        <v>3.89760416666667</v>
      </c>
      <c r="Q1191" s="48">
        <v>0.0584297017650639</v>
      </c>
      <c r="U1191"/>
    </row>
    <row r="1192" customHeight="1" spans="1:21">
      <c r="A1192" s="73"/>
      <c r="B1192" s="73"/>
      <c r="C1192" s="40" t="s">
        <v>148</v>
      </c>
      <c r="D1192" s="41">
        <v>235.52</v>
      </c>
      <c r="E1192" s="41">
        <v>14379</v>
      </c>
      <c r="F1192" s="41">
        <v>529</v>
      </c>
      <c r="G1192" s="42">
        <v>0.0367897628485987</v>
      </c>
      <c r="H1192" s="43">
        <v>0.445217391304348</v>
      </c>
      <c r="I1192" s="43">
        <v>16.3794422421587</v>
      </c>
      <c r="J1192" s="41">
        <v>35</v>
      </c>
      <c r="K1192" s="38">
        <v>2</v>
      </c>
      <c r="L1192" s="41">
        <v>11</v>
      </c>
      <c r="M1192" s="41">
        <v>40</v>
      </c>
      <c r="N1192" s="41">
        <v>2</v>
      </c>
      <c r="O1192" s="41">
        <v>90</v>
      </c>
      <c r="P1192" s="47">
        <v>2.61688888888889</v>
      </c>
      <c r="Q1192" s="48">
        <v>0.170132325141777</v>
      </c>
      <c r="U1192"/>
    </row>
    <row r="1193" customHeight="1" spans="1:21">
      <c r="A1193" s="73"/>
      <c r="B1193" s="73"/>
      <c r="C1193" s="40" t="s">
        <v>85</v>
      </c>
      <c r="D1193" s="41">
        <v>3.22</v>
      </c>
      <c r="E1193" s="41">
        <v>502</v>
      </c>
      <c r="F1193" s="41">
        <v>13</v>
      </c>
      <c r="G1193" s="42">
        <v>0.0258964143426295</v>
      </c>
      <c r="H1193" s="43">
        <v>0.247692307692308</v>
      </c>
      <c r="I1193" s="43">
        <v>6.41434262948207</v>
      </c>
      <c r="J1193" s="41">
        <v>2</v>
      </c>
      <c r="K1193" s="38">
        <v>0</v>
      </c>
      <c r="L1193" s="41">
        <v>1</v>
      </c>
      <c r="M1193" s="41">
        <v>0</v>
      </c>
      <c r="N1193" s="41">
        <v>0</v>
      </c>
      <c r="O1193" s="41">
        <v>3</v>
      </c>
      <c r="P1193" s="47">
        <v>1.07333333333333</v>
      </c>
      <c r="Q1193" s="48">
        <v>0.230769230769231</v>
      </c>
      <c r="U1193"/>
    </row>
    <row r="1194" customHeight="1" spans="1:21">
      <c r="A1194" s="73"/>
      <c r="B1194" s="73"/>
      <c r="C1194" s="40" t="s">
        <v>100</v>
      </c>
      <c r="D1194" s="41">
        <v>235.79</v>
      </c>
      <c r="E1194" s="41">
        <v>8896</v>
      </c>
      <c r="F1194" s="41">
        <v>337</v>
      </c>
      <c r="G1194" s="42">
        <v>0.0378821942446043</v>
      </c>
      <c r="H1194" s="43">
        <v>0.699673590504451</v>
      </c>
      <c r="I1194" s="43">
        <v>26.5051708633094</v>
      </c>
      <c r="J1194" s="41">
        <v>18</v>
      </c>
      <c r="K1194" s="38">
        <v>0</v>
      </c>
      <c r="L1194" s="41">
        <v>22</v>
      </c>
      <c r="M1194" s="41">
        <v>3</v>
      </c>
      <c r="N1194" s="41">
        <v>3</v>
      </c>
      <c r="O1194" s="41">
        <v>46</v>
      </c>
      <c r="P1194" s="47">
        <v>5.12586956521739</v>
      </c>
      <c r="Q1194" s="48">
        <v>0.136498516320475</v>
      </c>
      <c r="U1194"/>
    </row>
    <row r="1195" customHeight="1" spans="1:21">
      <c r="A1195" s="73"/>
      <c r="B1195" s="73"/>
      <c r="C1195" s="40" t="s">
        <v>86</v>
      </c>
      <c r="D1195" s="41">
        <v>767.34</v>
      </c>
      <c r="E1195" s="41">
        <v>43538</v>
      </c>
      <c r="F1195" s="41">
        <v>1636</v>
      </c>
      <c r="G1195" s="42">
        <v>0.0375763700675272</v>
      </c>
      <c r="H1195" s="43">
        <v>0.469034229828851</v>
      </c>
      <c r="I1195" s="43">
        <v>17.6246037943865</v>
      </c>
      <c r="J1195" s="41">
        <v>90</v>
      </c>
      <c r="K1195" s="38">
        <v>1</v>
      </c>
      <c r="L1195" s="41">
        <v>28</v>
      </c>
      <c r="M1195" s="41">
        <v>36</v>
      </c>
      <c r="N1195" s="41">
        <v>7</v>
      </c>
      <c r="O1195" s="41">
        <v>162</v>
      </c>
      <c r="P1195" s="47">
        <v>4.73666666666667</v>
      </c>
      <c r="Q1195" s="48">
        <v>0.0990220048899756</v>
      </c>
      <c r="U1195"/>
    </row>
    <row r="1196" customHeight="1" spans="1:21">
      <c r="A1196" s="73"/>
      <c r="B1196" s="73"/>
      <c r="C1196" s="40" t="s">
        <v>87</v>
      </c>
      <c r="D1196" s="41">
        <v>94.22</v>
      </c>
      <c r="E1196" s="41">
        <v>3715</v>
      </c>
      <c r="F1196" s="41">
        <v>224</v>
      </c>
      <c r="G1196" s="42">
        <v>0.0602960969044415</v>
      </c>
      <c r="H1196" s="43">
        <v>0.420625</v>
      </c>
      <c r="I1196" s="43">
        <v>25.3620457604307</v>
      </c>
      <c r="J1196" s="41">
        <v>13</v>
      </c>
      <c r="K1196" s="38">
        <v>1</v>
      </c>
      <c r="L1196" s="41">
        <v>13</v>
      </c>
      <c r="M1196" s="41">
        <v>4</v>
      </c>
      <c r="N1196" s="41">
        <v>1</v>
      </c>
      <c r="O1196" s="41">
        <v>32</v>
      </c>
      <c r="P1196" s="47">
        <v>2.944375</v>
      </c>
      <c r="Q1196" s="48">
        <v>0.142857142857143</v>
      </c>
      <c r="U1196"/>
    </row>
    <row r="1197" customHeight="1" spans="1:21">
      <c r="A1197" s="73"/>
      <c r="B1197" s="73"/>
      <c r="C1197" s="40" t="s">
        <v>152</v>
      </c>
      <c r="D1197" s="41">
        <v>198.6</v>
      </c>
      <c r="E1197" s="41">
        <v>12866</v>
      </c>
      <c r="F1197" s="41">
        <v>934</v>
      </c>
      <c r="G1197" s="42">
        <v>0.0725944349448158</v>
      </c>
      <c r="H1197" s="43">
        <v>0.212633832976445</v>
      </c>
      <c r="I1197" s="43">
        <v>15.4360329550754</v>
      </c>
      <c r="J1197" s="41">
        <v>22</v>
      </c>
      <c r="K1197" s="38">
        <v>0</v>
      </c>
      <c r="L1197" s="41">
        <v>29</v>
      </c>
      <c r="M1197" s="41">
        <v>2</v>
      </c>
      <c r="N1197" s="41">
        <v>4</v>
      </c>
      <c r="O1197" s="41">
        <v>57</v>
      </c>
      <c r="P1197" s="47">
        <v>3.48421052631579</v>
      </c>
      <c r="Q1197" s="48">
        <v>0.0610278372591007</v>
      </c>
      <c r="U1197"/>
    </row>
    <row r="1198" customHeight="1" spans="1:21">
      <c r="A1198" s="73"/>
      <c r="B1198" s="73"/>
      <c r="C1198" s="40" t="s">
        <v>109</v>
      </c>
      <c r="D1198" s="41">
        <v>273.11</v>
      </c>
      <c r="E1198" s="41">
        <v>15139</v>
      </c>
      <c r="F1198" s="41">
        <v>524</v>
      </c>
      <c r="G1198" s="42">
        <v>0.0346125899993395</v>
      </c>
      <c r="H1198" s="43">
        <v>0.521202290076336</v>
      </c>
      <c r="I1198" s="43">
        <v>18.040161173129</v>
      </c>
      <c r="J1198" s="41">
        <v>76</v>
      </c>
      <c r="K1198" s="38">
        <v>0</v>
      </c>
      <c r="L1198" s="41">
        <v>25</v>
      </c>
      <c r="M1198" s="41">
        <v>14</v>
      </c>
      <c r="N1198" s="41">
        <v>0</v>
      </c>
      <c r="O1198" s="41">
        <v>115</v>
      </c>
      <c r="P1198" s="47">
        <v>2.37486956521739</v>
      </c>
      <c r="Q1198" s="48">
        <v>0.219465648854962</v>
      </c>
      <c r="U1198"/>
    </row>
    <row r="1199" customHeight="1" spans="1:21">
      <c r="A1199" s="73"/>
      <c r="B1199" s="40" t="s">
        <v>98</v>
      </c>
      <c r="C1199" s="73"/>
      <c r="D1199" s="41">
        <v>6224.1</v>
      </c>
      <c r="E1199" s="41">
        <v>381609</v>
      </c>
      <c r="F1199" s="41">
        <v>18173</v>
      </c>
      <c r="G1199" s="42">
        <v>0.0476220424570699</v>
      </c>
      <c r="H1199" s="43">
        <v>0.342491608430089</v>
      </c>
      <c r="I1199" s="43">
        <v>16.3101499178478</v>
      </c>
      <c r="J1199" s="41">
        <v>1047</v>
      </c>
      <c r="K1199" s="38">
        <v>13</v>
      </c>
      <c r="L1199" s="41">
        <v>585</v>
      </c>
      <c r="M1199" s="41">
        <v>310</v>
      </c>
      <c r="N1199" s="41">
        <v>37</v>
      </c>
      <c r="O1199" s="41">
        <v>1992</v>
      </c>
      <c r="P1199" s="47">
        <v>3.12454819277108</v>
      </c>
      <c r="Q1199" s="48">
        <v>0.109613162383756</v>
      </c>
      <c r="U1199"/>
    </row>
    <row r="1200" customHeight="1" spans="1:21">
      <c r="A1200" s="40" t="s">
        <v>153</v>
      </c>
      <c r="B1200" s="73"/>
      <c r="C1200" s="73"/>
      <c r="D1200" s="41">
        <v>12108.94</v>
      </c>
      <c r="E1200" s="41">
        <v>613150</v>
      </c>
      <c r="F1200" s="41">
        <v>26681</v>
      </c>
      <c r="G1200" s="42">
        <v>0.0435146375275218</v>
      </c>
      <c r="H1200" s="43">
        <v>0.453841310295716</v>
      </c>
      <c r="I1200" s="43">
        <v>19.7487401125336</v>
      </c>
      <c r="J1200" s="41">
        <v>2353</v>
      </c>
      <c r="K1200" s="38">
        <v>21</v>
      </c>
      <c r="L1200" s="41">
        <v>1231</v>
      </c>
      <c r="M1200" s="41">
        <v>604</v>
      </c>
      <c r="N1200" s="41">
        <v>70</v>
      </c>
      <c r="O1200" s="41">
        <v>4279</v>
      </c>
      <c r="P1200" s="47">
        <v>2.82985276933863</v>
      </c>
      <c r="Q1200" s="48">
        <v>0.160376297739965</v>
      </c>
      <c r="U1200"/>
    </row>
    <row r="1201" customHeight="1" spans="1:21">
      <c r="A1201" s="40" t="s">
        <v>30</v>
      </c>
      <c r="B1201" s="40" t="s">
        <v>69</v>
      </c>
      <c r="C1201" s="40" t="s">
        <v>73</v>
      </c>
      <c r="D1201" s="41">
        <v>762.28</v>
      </c>
      <c r="E1201" s="41">
        <v>14419</v>
      </c>
      <c r="F1201" s="41">
        <v>768</v>
      </c>
      <c r="G1201" s="42">
        <v>0.0532630556904085</v>
      </c>
      <c r="H1201" s="43">
        <v>0.992552083333333</v>
      </c>
      <c r="I1201" s="43">
        <v>52.8663568902143</v>
      </c>
      <c r="J1201" s="41">
        <v>203</v>
      </c>
      <c r="K1201" s="38">
        <v>2</v>
      </c>
      <c r="L1201" s="41">
        <v>41</v>
      </c>
      <c r="M1201" s="41">
        <v>28</v>
      </c>
      <c r="N1201" s="41">
        <v>1</v>
      </c>
      <c r="O1201" s="41">
        <v>275</v>
      </c>
      <c r="P1201" s="47">
        <v>2.77192727272727</v>
      </c>
      <c r="Q1201" s="48">
        <v>0.358072916666667</v>
      </c>
      <c r="U1201"/>
    </row>
    <row r="1202" customHeight="1" spans="1:21">
      <c r="A1202" s="73"/>
      <c r="B1202" s="73"/>
      <c r="C1202" s="40" t="s">
        <v>108</v>
      </c>
      <c r="D1202" s="41">
        <v>193.26</v>
      </c>
      <c r="E1202" s="41">
        <v>12562</v>
      </c>
      <c r="F1202" s="41">
        <v>622</v>
      </c>
      <c r="G1202" s="42">
        <v>0.049514408533673</v>
      </c>
      <c r="H1202" s="43">
        <v>0.310707395498392</v>
      </c>
      <c r="I1202" s="43">
        <v>15.3844929151409</v>
      </c>
      <c r="J1202" s="41">
        <v>80</v>
      </c>
      <c r="K1202" s="38">
        <v>1</v>
      </c>
      <c r="L1202" s="41">
        <v>40</v>
      </c>
      <c r="M1202" s="41">
        <v>33</v>
      </c>
      <c r="N1202" s="41">
        <v>0</v>
      </c>
      <c r="O1202" s="41">
        <v>154</v>
      </c>
      <c r="P1202" s="47">
        <v>1.25493506493506</v>
      </c>
      <c r="Q1202" s="48">
        <v>0.247588424437299</v>
      </c>
      <c r="U1202"/>
    </row>
    <row r="1203" customHeight="1" spans="1:21">
      <c r="A1203" s="73"/>
      <c r="B1203" s="73"/>
      <c r="C1203" s="40" t="s">
        <v>76</v>
      </c>
      <c r="D1203" s="41">
        <v>486.99</v>
      </c>
      <c r="E1203" s="41">
        <v>20874</v>
      </c>
      <c r="F1203" s="41">
        <v>544</v>
      </c>
      <c r="G1203" s="42">
        <v>0.0260611286768228</v>
      </c>
      <c r="H1203" s="43">
        <v>0.895202205882353</v>
      </c>
      <c r="I1203" s="43">
        <v>23.3299798792757</v>
      </c>
      <c r="J1203" s="41">
        <v>45</v>
      </c>
      <c r="K1203" s="38">
        <v>1</v>
      </c>
      <c r="L1203" s="41">
        <v>83</v>
      </c>
      <c r="M1203" s="41">
        <v>4</v>
      </c>
      <c r="N1203" s="41">
        <v>3</v>
      </c>
      <c r="O1203" s="41">
        <v>136</v>
      </c>
      <c r="P1203" s="47">
        <v>3.58080882352941</v>
      </c>
      <c r="Q1203" s="48">
        <v>0.25</v>
      </c>
      <c r="U1203"/>
    </row>
    <row r="1204" customHeight="1" spans="1:21">
      <c r="A1204" s="73"/>
      <c r="B1204" s="73"/>
      <c r="C1204" s="40" t="s">
        <v>80</v>
      </c>
      <c r="D1204" s="41">
        <v>272.45</v>
      </c>
      <c r="E1204" s="41">
        <v>9133</v>
      </c>
      <c r="F1204" s="41">
        <v>467</v>
      </c>
      <c r="G1204" s="42">
        <v>0.0511332530384321</v>
      </c>
      <c r="H1204" s="43">
        <v>0.583404710920771</v>
      </c>
      <c r="I1204" s="43">
        <v>29.8313807073251</v>
      </c>
      <c r="J1204" s="41">
        <v>52</v>
      </c>
      <c r="K1204" s="38">
        <v>0</v>
      </c>
      <c r="L1204" s="41">
        <v>42</v>
      </c>
      <c r="M1204" s="41">
        <v>17</v>
      </c>
      <c r="N1204" s="41">
        <v>0</v>
      </c>
      <c r="O1204" s="41">
        <v>111</v>
      </c>
      <c r="P1204" s="47">
        <v>2.4545045045045</v>
      </c>
      <c r="Q1204" s="48">
        <v>0.237687366167024</v>
      </c>
      <c r="U1204"/>
    </row>
    <row r="1205" customHeight="1" spans="1:21">
      <c r="A1205" s="73"/>
      <c r="B1205" s="73"/>
      <c r="C1205" s="40" t="s">
        <v>103</v>
      </c>
      <c r="D1205" s="41">
        <v>464.37</v>
      </c>
      <c r="E1205" s="41">
        <v>9475</v>
      </c>
      <c r="F1205" s="41">
        <v>448</v>
      </c>
      <c r="G1205" s="42">
        <v>0.0472823218997362</v>
      </c>
      <c r="H1205" s="43">
        <v>1.03654017857143</v>
      </c>
      <c r="I1205" s="43">
        <v>49.0100263852243</v>
      </c>
      <c r="J1205" s="41">
        <v>70</v>
      </c>
      <c r="K1205" s="38">
        <v>0</v>
      </c>
      <c r="L1205" s="41">
        <v>37</v>
      </c>
      <c r="M1205" s="41">
        <v>33</v>
      </c>
      <c r="N1205" s="41">
        <v>3</v>
      </c>
      <c r="O1205" s="41">
        <v>143</v>
      </c>
      <c r="P1205" s="47">
        <v>3.24734265734266</v>
      </c>
      <c r="Q1205" s="48">
        <v>0.319196428571429</v>
      </c>
      <c r="U1205"/>
    </row>
    <row r="1206" customHeight="1" spans="1:21">
      <c r="A1206" s="73"/>
      <c r="B1206" s="73"/>
      <c r="C1206" s="40" t="s">
        <v>83</v>
      </c>
      <c r="D1206" s="41">
        <v>1364.48</v>
      </c>
      <c r="E1206" s="41">
        <v>62430</v>
      </c>
      <c r="F1206" s="41">
        <v>1808</v>
      </c>
      <c r="G1206" s="42">
        <v>0.0289604356879705</v>
      </c>
      <c r="H1206" s="43">
        <v>0.754690265486726</v>
      </c>
      <c r="I1206" s="43">
        <v>21.8561588979657</v>
      </c>
      <c r="J1206" s="41">
        <v>354</v>
      </c>
      <c r="K1206" s="38">
        <v>1</v>
      </c>
      <c r="L1206" s="41">
        <v>263</v>
      </c>
      <c r="M1206" s="41">
        <v>7</v>
      </c>
      <c r="N1206" s="41">
        <v>7</v>
      </c>
      <c r="O1206" s="41">
        <v>632</v>
      </c>
      <c r="P1206" s="47">
        <v>2.15898734177215</v>
      </c>
      <c r="Q1206" s="48">
        <v>0.349557522123894</v>
      </c>
      <c r="U1206"/>
    </row>
    <row r="1207" customHeight="1" spans="1:21">
      <c r="A1207" s="73"/>
      <c r="B1207" s="73"/>
      <c r="C1207" s="40" t="s">
        <v>148</v>
      </c>
      <c r="D1207" s="41">
        <v>453.92</v>
      </c>
      <c r="E1207" s="41">
        <v>14828</v>
      </c>
      <c r="F1207" s="41">
        <v>634</v>
      </c>
      <c r="G1207" s="42">
        <v>0.0427569463177772</v>
      </c>
      <c r="H1207" s="43">
        <v>0.71596214511041</v>
      </c>
      <c r="I1207" s="43">
        <v>30.6123550040464</v>
      </c>
      <c r="J1207" s="41">
        <v>96</v>
      </c>
      <c r="K1207" s="38">
        <v>1</v>
      </c>
      <c r="L1207" s="41">
        <v>49</v>
      </c>
      <c r="M1207" s="41">
        <v>100</v>
      </c>
      <c r="N1207" s="41">
        <v>5</v>
      </c>
      <c r="O1207" s="41">
        <v>251</v>
      </c>
      <c r="P1207" s="47">
        <v>1.80844621513944</v>
      </c>
      <c r="Q1207" s="48">
        <v>0.39589905362776</v>
      </c>
      <c r="U1207"/>
    </row>
    <row r="1208" customHeight="1" spans="1:21">
      <c r="A1208" s="73"/>
      <c r="B1208" s="73"/>
      <c r="C1208" s="40" t="s">
        <v>86</v>
      </c>
      <c r="D1208" s="41">
        <v>873.38</v>
      </c>
      <c r="E1208" s="41">
        <v>20198</v>
      </c>
      <c r="F1208" s="41">
        <v>794</v>
      </c>
      <c r="G1208" s="42">
        <v>0.0393108228537479</v>
      </c>
      <c r="H1208" s="43">
        <v>1.09997481108312</v>
      </c>
      <c r="I1208" s="43">
        <v>43.2409149420735</v>
      </c>
      <c r="J1208" s="41">
        <v>188</v>
      </c>
      <c r="K1208" s="38">
        <v>1</v>
      </c>
      <c r="L1208" s="41">
        <v>66</v>
      </c>
      <c r="M1208" s="41">
        <v>63</v>
      </c>
      <c r="N1208" s="41">
        <v>4</v>
      </c>
      <c r="O1208" s="41">
        <v>322</v>
      </c>
      <c r="P1208" s="47">
        <v>2.71236024844721</v>
      </c>
      <c r="Q1208" s="48">
        <v>0.405541561712846</v>
      </c>
      <c r="U1208"/>
    </row>
    <row r="1209" customHeight="1" spans="1:21">
      <c r="A1209" s="73"/>
      <c r="B1209" s="40" t="s">
        <v>71</v>
      </c>
      <c r="C1209" s="73"/>
      <c r="D1209" s="41">
        <v>4871.13</v>
      </c>
      <c r="E1209" s="41">
        <v>163919</v>
      </c>
      <c r="F1209" s="41">
        <v>6085</v>
      </c>
      <c r="G1209" s="42">
        <v>0.0371219931795582</v>
      </c>
      <c r="H1209" s="43">
        <v>0.800514379622021</v>
      </c>
      <c r="I1209" s="43">
        <v>29.7166893404669</v>
      </c>
      <c r="J1209" s="41">
        <v>1088</v>
      </c>
      <c r="K1209" s="38">
        <v>7</v>
      </c>
      <c r="L1209" s="41">
        <v>621</v>
      </c>
      <c r="M1209" s="41">
        <v>285</v>
      </c>
      <c r="N1209" s="41">
        <v>23</v>
      </c>
      <c r="O1209" s="41">
        <v>2024</v>
      </c>
      <c r="P1209" s="47">
        <v>2.4066847826087</v>
      </c>
      <c r="Q1209" s="48">
        <v>0.332621199671323</v>
      </c>
      <c r="U1209"/>
    </row>
    <row r="1210" customHeight="1" spans="1:21">
      <c r="A1210" s="73"/>
      <c r="B1210" s="40" t="s">
        <v>101</v>
      </c>
      <c r="C1210" s="40" t="s">
        <v>100</v>
      </c>
      <c r="D1210" s="41">
        <v>532.13</v>
      </c>
      <c r="E1210" s="41">
        <v>36347</v>
      </c>
      <c r="F1210" s="41">
        <v>1297</v>
      </c>
      <c r="G1210" s="42">
        <v>0.0356838253500977</v>
      </c>
      <c r="H1210" s="43">
        <v>0.410277563608327</v>
      </c>
      <c r="I1210" s="43">
        <v>14.6402729248631</v>
      </c>
      <c r="J1210" s="41">
        <v>18</v>
      </c>
      <c r="K1210" s="38">
        <v>2</v>
      </c>
      <c r="L1210" s="41">
        <v>14</v>
      </c>
      <c r="M1210" s="41">
        <v>2</v>
      </c>
      <c r="N1210" s="41">
        <v>0</v>
      </c>
      <c r="O1210" s="41">
        <v>36</v>
      </c>
      <c r="P1210" s="47">
        <v>14.7813888888889</v>
      </c>
      <c r="Q1210" s="48">
        <v>0.0277563608326908</v>
      </c>
      <c r="U1210"/>
    </row>
    <row r="1211" customHeight="1" spans="1:21">
      <c r="A1211" s="73"/>
      <c r="B1211" s="40" t="s">
        <v>102</v>
      </c>
      <c r="C1211" s="73"/>
      <c r="D1211" s="41">
        <v>532.13</v>
      </c>
      <c r="E1211" s="41">
        <v>36347</v>
      </c>
      <c r="F1211" s="41">
        <v>1297</v>
      </c>
      <c r="G1211" s="42">
        <v>0.0356838253500977</v>
      </c>
      <c r="H1211" s="43">
        <v>0.410277563608327</v>
      </c>
      <c r="I1211" s="43">
        <v>14.6402729248631</v>
      </c>
      <c r="J1211" s="41">
        <v>18</v>
      </c>
      <c r="K1211" s="38">
        <v>2</v>
      </c>
      <c r="L1211" s="41">
        <v>14</v>
      </c>
      <c r="M1211" s="41">
        <v>2</v>
      </c>
      <c r="N1211" s="41">
        <v>0</v>
      </c>
      <c r="O1211" s="41">
        <v>36</v>
      </c>
      <c r="P1211" s="47">
        <v>14.7813888888889</v>
      </c>
      <c r="Q1211" s="48">
        <v>0.0277563608326908</v>
      </c>
      <c r="U1211"/>
    </row>
    <row r="1212" customHeight="1" spans="1:21">
      <c r="A1212" s="73"/>
      <c r="B1212" s="40" t="s">
        <v>72</v>
      </c>
      <c r="C1212" s="40" t="s">
        <v>122</v>
      </c>
      <c r="D1212" s="41">
        <v>200.42</v>
      </c>
      <c r="E1212" s="41">
        <v>23826</v>
      </c>
      <c r="F1212" s="41">
        <v>1061</v>
      </c>
      <c r="G1212" s="42">
        <v>0.0445311844203811</v>
      </c>
      <c r="H1212" s="43">
        <v>0.1888972667295</v>
      </c>
      <c r="I1212" s="43">
        <v>8.4118190212373</v>
      </c>
      <c r="J1212" s="41">
        <v>18</v>
      </c>
      <c r="K1212" s="38">
        <v>0</v>
      </c>
      <c r="L1212" s="41">
        <v>9</v>
      </c>
      <c r="M1212" s="41">
        <v>0</v>
      </c>
      <c r="N1212" s="41">
        <v>0</v>
      </c>
      <c r="O1212" s="41">
        <v>27</v>
      </c>
      <c r="P1212" s="47">
        <v>7.42296296296296</v>
      </c>
      <c r="Q1212" s="48">
        <v>0.0254476908576814</v>
      </c>
      <c r="U1212"/>
    </row>
    <row r="1213" customHeight="1" spans="1:21">
      <c r="A1213" s="73"/>
      <c r="B1213" s="73"/>
      <c r="C1213" s="40" t="s">
        <v>73</v>
      </c>
      <c r="D1213" s="41">
        <v>1161.47</v>
      </c>
      <c r="E1213" s="41">
        <v>51184</v>
      </c>
      <c r="F1213" s="41">
        <v>2358</v>
      </c>
      <c r="G1213" s="42">
        <v>0.0460690840887777</v>
      </c>
      <c r="H1213" s="43">
        <v>0.492565733672604</v>
      </c>
      <c r="I1213" s="43">
        <v>22.6920522038137</v>
      </c>
      <c r="J1213" s="41">
        <v>168</v>
      </c>
      <c r="K1213" s="38">
        <v>3</v>
      </c>
      <c r="L1213" s="41">
        <v>28</v>
      </c>
      <c r="M1213" s="41">
        <v>27</v>
      </c>
      <c r="N1213" s="41">
        <v>1</v>
      </c>
      <c r="O1213" s="41">
        <v>227</v>
      </c>
      <c r="P1213" s="47">
        <v>5.11660792951542</v>
      </c>
      <c r="Q1213" s="48">
        <v>0.0962680237489398</v>
      </c>
      <c r="U1213"/>
    </row>
    <row r="1214" customHeight="1" spans="1:21">
      <c r="A1214" s="73"/>
      <c r="B1214" s="73"/>
      <c r="C1214" s="40" t="s">
        <v>75</v>
      </c>
      <c r="D1214" s="41">
        <v>200.92</v>
      </c>
      <c r="E1214" s="41">
        <v>21089</v>
      </c>
      <c r="F1214" s="41">
        <v>1053</v>
      </c>
      <c r="G1214" s="42">
        <v>0.0499312437763763</v>
      </c>
      <c r="H1214" s="43">
        <v>0.190807217473884</v>
      </c>
      <c r="I1214" s="43">
        <v>9.52724168998056</v>
      </c>
      <c r="J1214" s="41">
        <v>19</v>
      </c>
      <c r="K1214" s="38">
        <v>0</v>
      </c>
      <c r="L1214" s="41">
        <v>22</v>
      </c>
      <c r="M1214" s="41">
        <v>2</v>
      </c>
      <c r="N1214" s="41">
        <v>1</v>
      </c>
      <c r="O1214" s="41">
        <v>44</v>
      </c>
      <c r="P1214" s="47">
        <v>4.56636363636364</v>
      </c>
      <c r="Q1214" s="48">
        <v>0.0417853751187085</v>
      </c>
      <c r="U1214"/>
    </row>
    <row r="1215" customHeight="1" spans="1:21">
      <c r="A1215" s="73"/>
      <c r="B1215" s="73"/>
      <c r="C1215" s="40" t="s">
        <v>70</v>
      </c>
      <c r="D1215" s="41">
        <v>206.63</v>
      </c>
      <c r="E1215" s="41">
        <v>17349</v>
      </c>
      <c r="F1215" s="41">
        <v>1180</v>
      </c>
      <c r="G1215" s="42">
        <v>0.0680154475762292</v>
      </c>
      <c r="H1215" s="43">
        <v>0.175110169491525</v>
      </c>
      <c r="I1215" s="43">
        <v>11.9101965531155</v>
      </c>
      <c r="J1215" s="41">
        <v>39</v>
      </c>
      <c r="K1215" s="38">
        <v>1</v>
      </c>
      <c r="L1215" s="41">
        <v>19</v>
      </c>
      <c r="M1215" s="41">
        <v>8</v>
      </c>
      <c r="N1215" s="41">
        <v>2</v>
      </c>
      <c r="O1215" s="41">
        <v>69</v>
      </c>
      <c r="P1215" s="47">
        <v>2.99463768115942</v>
      </c>
      <c r="Q1215" s="48">
        <v>0.0584745762711864</v>
      </c>
      <c r="U1215"/>
    </row>
    <row r="1216" customHeight="1" spans="1:21">
      <c r="A1216" s="73"/>
      <c r="B1216" s="73"/>
      <c r="C1216" s="40" t="s">
        <v>76</v>
      </c>
      <c r="D1216" s="41">
        <v>265.79</v>
      </c>
      <c r="E1216" s="41">
        <v>12514</v>
      </c>
      <c r="F1216" s="41">
        <v>436</v>
      </c>
      <c r="G1216" s="42">
        <v>0.0348409781045229</v>
      </c>
      <c r="H1216" s="43">
        <v>0.609610091743119</v>
      </c>
      <c r="I1216" s="43">
        <v>21.2394118587182</v>
      </c>
      <c r="J1216" s="41">
        <v>22</v>
      </c>
      <c r="K1216" s="38">
        <v>0</v>
      </c>
      <c r="L1216" s="41">
        <v>38</v>
      </c>
      <c r="M1216" s="41">
        <v>0</v>
      </c>
      <c r="N1216" s="41">
        <v>2</v>
      </c>
      <c r="O1216" s="41">
        <v>62</v>
      </c>
      <c r="P1216" s="47">
        <v>4.28693548387097</v>
      </c>
      <c r="Q1216" s="48">
        <v>0.142201834862385</v>
      </c>
      <c r="U1216"/>
    </row>
    <row r="1217" customHeight="1" spans="1:21">
      <c r="A1217" s="73"/>
      <c r="B1217" s="73"/>
      <c r="C1217" s="40" t="s">
        <v>77</v>
      </c>
      <c r="D1217" s="41">
        <v>118.04</v>
      </c>
      <c r="E1217" s="41">
        <v>5184</v>
      </c>
      <c r="F1217" s="41">
        <v>249</v>
      </c>
      <c r="G1217" s="42">
        <v>0.0480324074074074</v>
      </c>
      <c r="H1217" s="43">
        <v>0.474056224899598</v>
      </c>
      <c r="I1217" s="43">
        <v>22.7700617283951</v>
      </c>
      <c r="J1217" s="41">
        <v>24</v>
      </c>
      <c r="K1217" s="38">
        <v>0</v>
      </c>
      <c r="L1217" s="41">
        <v>16</v>
      </c>
      <c r="M1217" s="41">
        <v>5</v>
      </c>
      <c r="N1217" s="41">
        <v>1</v>
      </c>
      <c r="O1217" s="41">
        <v>46</v>
      </c>
      <c r="P1217" s="47">
        <v>2.56608695652174</v>
      </c>
      <c r="Q1217" s="48">
        <v>0.184738955823293</v>
      </c>
      <c r="U1217"/>
    </row>
    <row r="1218" customHeight="1" spans="1:21">
      <c r="A1218" s="73"/>
      <c r="B1218" s="73"/>
      <c r="C1218" s="40" t="s">
        <v>130</v>
      </c>
      <c r="D1218" s="41">
        <v>200.82</v>
      </c>
      <c r="E1218" s="41">
        <v>19129</v>
      </c>
      <c r="F1218" s="41">
        <v>1201</v>
      </c>
      <c r="G1218" s="42">
        <v>0.062784254273616</v>
      </c>
      <c r="H1218" s="43">
        <v>0.167210657785179</v>
      </c>
      <c r="I1218" s="43">
        <v>10.4981964556433</v>
      </c>
      <c r="J1218" s="41">
        <v>37</v>
      </c>
      <c r="K1218" s="38">
        <v>2</v>
      </c>
      <c r="L1218" s="41">
        <v>21</v>
      </c>
      <c r="M1218" s="41">
        <v>11</v>
      </c>
      <c r="N1218" s="41">
        <v>5</v>
      </c>
      <c r="O1218" s="41">
        <v>76</v>
      </c>
      <c r="P1218" s="47">
        <v>2.64236842105263</v>
      </c>
      <c r="Q1218" s="48">
        <v>0.0632805995004163</v>
      </c>
      <c r="U1218"/>
    </row>
    <row r="1219" customHeight="1" spans="1:21">
      <c r="A1219" s="73"/>
      <c r="B1219" s="73"/>
      <c r="C1219" s="40" t="s">
        <v>149</v>
      </c>
      <c r="D1219" s="41">
        <v>188.73</v>
      </c>
      <c r="E1219" s="41">
        <v>13135</v>
      </c>
      <c r="F1219" s="41">
        <v>777</v>
      </c>
      <c r="G1219" s="42">
        <v>0.0591549295774648</v>
      </c>
      <c r="H1219" s="43">
        <v>0.242895752895753</v>
      </c>
      <c r="I1219" s="43">
        <v>14.3684811572136</v>
      </c>
      <c r="J1219" s="41">
        <v>37</v>
      </c>
      <c r="K1219" s="38">
        <v>0</v>
      </c>
      <c r="L1219" s="41">
        <v>12</v>
      </c>
      <c r="M1219" s="41">
        <v>8</v>
      </c>
      <c r="N1219" s="41">
        <v>0</v>
      </c>
      <c r="O1219" s="41">
        <v>57</v>
      </c>
      <c r="P1219" s="47">
        <v>3.31105263157895</v>
      </c>
      <c r="Q1219" s="48">
        <v>0.0733590733590734</v>
      </c>
      <c r="U1219"/>
    </row>
    <row r="1220" customHeight="1" spans="1:21">
      <c r="A1220" s="73"/>
      <c r="B1220" s="73"/>
      <c r="C1220" s="40" t="s">
        <v>80</v>
      </c>
      <c r="D1220" s="41">
        <v>172.02</v>
      </c>
      <c r="E1220" s="41">
        <v>8214</v>
      </c>
      <c r="F1220" s="41">
        <v>349</v>
      </c>
      <c r="G1220" s="42">
        <v>0.0424884343803263</v>
      </c>
      <c r="H1220" s="43">
        <v>0.492893982808023</v>
      </c>
      <c r="I1220" s="43">
        <v>20.9422936449963</v>
      </c>
      <c r="J1220" s="41">
        <v>22</v>
      </c>
      <c r="K1220" s="38">
        <v>1</v>
      </c>
      <c r="L1220" s="41">
        <v>28</v>
      </c>
      <c r="M1220" s="41">
        <v>3</v>
      </c>
      <c r="N1220" s="41">
        <v>0</v>
      </c>
      <c r="O1220" s="41">
        <v>54</v>
      </c>
      <c r="P1220" s="47">
        <v>3.18555555555556</v>
      </c>
      <c r="Q1220" s="48">
        <v>0.154727793696275</v>
      </c>
      <c r="U1220"/>
    </row>
    <row r="1221" customHeight="1" spans="1:21">
      <c r="A1221" s="73"/>
      <c r="B1221" s="73"/>
      <c r="C1221" s="40" t="s">
        <v>150</v>
      </c>
      <c r="D1221" s="41">
        <v>173.88</v>
      </c>
      <c r="E1221" s="41">
        <v>10661</v>
      </c>
      <c r="F1221" s="41">
        <v>608</v>
      </c>
      <c r="G1221" s="42">
        <v>0.0570302973454648</v>
      </c>
      <c r="H1221" s="43">
        <v>0.285986842105263</v>
      </c>
      <c r="I1221" s="43">
        <v>16.3099146421536</v>
      </c>
      <c r="J1221" s="41">
        <v>19</v>
      </c>
      <c r="K1221" s="38">
        <v>0</v>
      </c>
      <c r="L1221" s="41">
        <v>10</v>
      </c>
      <c r="M1221" s="41">
        <v>16</v>
      </c>
      <c r="N1221" s="41">
        <v>2</v>
      </c>
      <c r="O1221" s="41">
        <v>47</v>
      </c>
      <c r="P1221" s="47">
        <v>3.69957446808511</v>
      </c>
      <c r="Q1221" s="48">
        <v>0.0773026315789474</v>
      </c>
      <c r="U1221"/>
    </row>
    <row r="1222" customHeight="1" spans="1:21">
      <c r="A1222" s="73"/>
      <c r="B1222" s="73"/>
      <c r="C1222" s="40" t="s">
        <v>81</v>
      </c>
      <c r="D1222" s="41">
        <v>141.89</v>
      </c>
      <c r="E1222" s="41">
        <v>7087</v>
      </c>
      <c r="F1222" s="41">
        <v>308</v>
      </c>
      <c r="G1222" s="42">
        <v>0.0434598560745026</v>
      </c>
      <c r="H1222" s="43">
        <v>0.460681818181818</v>
      </c>
      <c r="I1222" s="43">
        <v>20.021165514322</v>
      </c>
      <c r="J1222" s="41">
        <v>32</v>
      </c>
      <c r="K1222" s="38">
        <v>0</v>
      </c>
      <c r="L1222" s="41">
        <v>20</v>
      </c>
      <c r="M1222" s="41">
        <v>10</v>
      </c>
      <c r="N1222" s="41">
        <v>5</v>
      </c>
      <c r="O1222" s="41">
        <v>67</v>
      </c>
      <c r="P1222" s="47">
        <v>2.11776119402985</v>
      </c>
      <c r="Q1222" s="48">
        <v>0.217532467532468</v>
      </c>
      <c r="U1222"/>
    </row>
    <row r="1223" customHeight="1" spans="1:21">
      <c r="A1223" s="73"/>
      <c r="B1223" s="73"/>
      <c r="C1223" s="40" t="s">
        <v>82</v>
      </c>
      <c r="D1223" s="41">
        <v>177.59</v>
      </c>
      <c r="E1223" s="41">
        <v>18334</v>
      </c>
      <c r="F1223" s="41">
        <v>893</v>
      </c>
      <c r="G1223" s="42">
        <v>0.0487073197338279</v>
      </c>
      <c r="H1223" s="43">
        <v>0.198868980963046</v>
      </c>
      <c r="I1223" s="43">
        <v>9.6863750409076</v>
      </c>
      <c r="J1223" s="41">
        <v>31</v>
      </c>
      <c r="K1223" s="38">
        <v>1</v>
      </c>
      <c r="L1223" s="41">
        <v>23</v>
      </c>
      <c r="M1223" s="41">
        <v>16</v>
      </c>
      <c r="N1223" s="41">
        <v>2</v>
      </c>
      <c r="O1223" s="41">
        <v>73</v>
      </c>
      <c r="P1223" s="47">
        <v>2.4327397260274</v>
      </c>
      <c r="Q1223" s="48">
        <v>0.0817469204927212</v>
      </c>
      <c r="U1223"/>
    </row>
    <row r="1224" customHeight="1" spans="1:21">
      <c r="A1224" s="73"/>
      <c r="B1224" s="73"/>
      <c r="C1224" s="40" t="s">
        <v>151</v>
      </c>
      <c r="D1224" s="41">
        <v>428.69</v>
      </c>
      <c r="E1224" s="41">
        <v>26864</v>
      </c>
      <c r="F1224" s="41">
        <v>1009</v>
      </c>
      <c r="G1224" s="42">
        <v>0.0375595592614652</v>
      </c>
      <c r="H1224" s="43">
        <v>0.424866204162537</v>
      </c>
      <c r="I1224" s="43">
        <v>15.9577873734366</v>
      </c>
      <c r="J1224" s="41">
        <v>104</v>
      </c>
      <c r="K1224" s="38">
        <v>0</v>
      </c>
      <c r="L1224" s="41">
        <v>56</v>
      </c>
      <c r="M1224" s="41">
        <v>27</v>
      </c>
      <c r="N1224" s="41">
        <v>0</v>
      </c>
      <c r="O1224" s="41">
        <v>187</v>
      </c>
      <c r="P1224" s="47">
        <v>2.29245989304813</v>
      </c>
      <c r="Q1224" s="48">
        <v>0.185332011892963</v>
      </c>
      <c r="U1224"/>
    </row>
    <row r="1225" customHeight="1" spans="1:21">
      <c r="A1225" s="73"/>
      <c r="B1225" s="73"/>
      <c r="C1225" s="40" t="s">
        <v>83</v>
      </c>
      <c r="D1225" s="41">
        <v>254.08</v>
      </c>
      <c r="E1225" s="41">
        <v>18309</v>
      </c>
      <c r="F1225" s="41">
        <v>432</v>
      </c>
      <c r="G1225" s="42">
        <v>0.0235949533016549</v>
      </c>
      <c r="H1225" s="43">
        <v>0.588148148148148</v>
      </c>
      <c r="I1225" s="43">
        <v>13.8773280900104</v>
      </c>
      <c r="J1225" s="41">
        <v>56</v>
      </c>
      <c r="K1225" s="38">
        <v>1</v>
      </c>
      <c r="L1225" s="41">
        <v>61</v>
      </c>
      <c r="M1225" s="41">
        <v>2</v>
      </c>
      <c r="N1225" s="41">
        <v>0</v>
      </c>
      <c r="O1225" s="41">
        <v>120</v>
      </c>
      <c r="P1225" s="47">
        <v>2.11733333333333</v>
      </c>
      <c r="Q1225" s="48">
        <v>0.277777777777778</v>
      </c>
      <c r="U1225"/>
    </row>
    <row r="1226" customHeight="1" spans="1:21">
      <c r="A1226" s="73"/>
      <c r="B1226" s="73"/>
      <c r="C1226" s="40" t="s">
        <v>119</v>
      </c>
      <c r="D1226" s="41">
        <v>359.94</v>
      </c>
      <c r="E1226" s="41">
        <v>29345</v>
      </c>
      <c r="F1226" s="41">
        <v>1691</v>
      </c>
      <c r="G1226" s="42">
        <v>0.0576248083148748</v>
      </c>
      <c r="H1226" s="43">
        <v>0.212856298048492</v>
      </c>
      <c r="I1226" s="43">
        <v>12.2658033736582</v>
      </c>
      <c r="J1226" s="41">
        <v>40</v>
      </c>
      <c r="K1226" s="38">
        <v>4</v>
      </c>
      <c r="L1226" s="41">
        <v>21</v>
      </c>
      <c r="M1226" s="41">
        <v>37</v>
      </c>
      <c r="N1226" s="41">
        <v>2</v>
      </c>
      <c r="O1226" s="41">
        <v>104</v>
      </c>
      <c r="P1226" s="47">
        <v>3.46096153846154</v>
      </c>
      <c r="Q1226" s="48">
        <v>0.0615020697811946</v>
      </c>
      <c r="U1226"/>
    </row>
    <row r="1227" customHeight="1" spans="1:21">
      <c r="A1227" s="73"/>
      <c r="B1227" s="73"/>
      <c r="C1227" s="40" t="s">
        <v>148</v>
      </c>
      <c r="D1227" s="41">
        <v>583.92</v>
      </c>
      <c r="E1227" s="41">
        <v>35458</v>
      </c>
      <c r="F1227" s="41">
        <v>1159</v>
      </c>
      <c r="G1227" s="42">
        <v>0.0326865587455581</v>
      </c>
      <c r="H1227" s="43">
        <v>0.50381363244176</v>
      </c>
      <c r="I1227" s="43">
        <v>16.4679338936206</v>
      </c>
      <c r="J1227" s="41">
        <v>77</v>
      </c>
      <c r="K1227" s="38">
        <v>3</v>
      </c>
      <c r="L1227" s="41">
        <v>31</v>
      </c>
      <c r="M1227" s="41">
        <v>88</v>
      </c>
      <c r="N1227" s="41">
        <v>3</v>
      </c>
      <c r="O1227" s="41">
        <v>202</v>
      </c>
      <c r="P1227" s="47">
        <v>2.89069306930693</v>
      </c>
      <c r="Q1227" s="48">
        <v>0.174288179465056</v>
      </c>
      <c r="U1227"/>
    </row>
    <row r="1228" customHeight="1" spans="1:21">
      <c r="A1228" s="73"/>
      <c r="B1228" s="73"/>
      <c r="C1228" s="40" t="s">
        <v>100</v>
      </c>
      <c r="D1228" s="41">
        <v>155.88</v>
      </c>
      <c r="E1228" s="41">
        <v>5335</v>
      </c>
      <c r="F1228" s="41">
        <v>238</v>
      </c>
      <c r="G1228" s="42">
        <v>0.0446110590440487</v>
      </c>
      <c r="H1228" s="43">
        <v>0.654957983193277</v>
      </c>
      <c r="I1228" s="43">
        <v>29.2183692596064</v>
      </c>
      <c r="J1228" s="41">
        <v>8</v>
      </c>
      <c r="K1228" s="38">
        <v>0</v>
      </c>
      <c r="L1228" s="41">
        <v>19</v>
      </c>
      <c r="M1228" s="41">
        <v>0</v>
      </c>
      <c r="N1228" s="41">
        <v>1</v>
      </c>
      <c r="O1228" s="41">
        <v>28</v>
      </c>
      <c r="P1228" s="47">
        <v>5.56714285714286</v>
      </c>
      <c r="Q1228" s="48">
        <v>0.117647058823529</v>
      </c>
      <c r="U1228"/>
    </row>
    <row r="1229" customHeight="1" spans="1:21">
      <c r="A1229" s="73"/>
      <c r="B1229" s="73"/>
      <c r="C1229" s="40" t="s">
        <v>86</v>
      </c>
      <c r="D1229" s="41">
        <v>1326.01</v>
      </c>
      <c r="E1229" s="41">
        <v>62625</v>
      </c>
      <c r="F1229" s="41">
        <v>2206</v>
      </c>
      <c r="G1229" s="42">
        <v>0.0352255489021956</v>
      </c>
      <c r="H1229" s="43">
        <v>0.601092475067996</v>
      </c>
      <c r="I1229" s="43">
        <v>21.1738123752495</v>
      </c>
      <c r="J1229" s="41">
        <v>170</v>
      </c>
      <c r="K1229" s="38">
        <v>3</v>
      </c>
      <c r="L1229" s="41">
        <v>64</v>
      </c>
      <c r="M1229" s="41">
        <v>68</v>
      </c>
      <c r="N1229" s="41">
        <v>6</v>
      </c>
      <c r="O1229" s="41">
        <v>311</v>
      </c>
      <c r="P1229" s="47">
        <v>4.26369774919614</v>
      </c>
      <c r="Q1229" s="48">
        <v>0.140979147778785</v>
      </c>
      <c r="U1229"/>
    </row>
    <row r="1230" customHeight="1" spans="1:21">
      <c r="A1230" s="73"/>
      <c r="B1230" s="73"/>
      <c r="C1230" s="40" t="s">
        <v>152</v>
      </c>
      <c r="D1230" s="41">
        <v>201.92</v>
      </c>
      <c r="E1230" s="41">
        <v>13256</v>
      </c>
      <c r="F1230" s="41">
        <v>1015</v>
      </c>
      <c r="G1230" s="42">
        <v>0.0765691007845504</v>
      </c>
      <c r="H1230" s="43">
        <v>0.198935960591133</v>
      </c>
      <c r="I1230" s="43">
        <v>15.2323476161738</v>
      </c>
      <c r="J1230" s="41">
        <v>14</v>
      </c>
      <c r="K1230" s="38">
        <v>1</v>
      </c>
      <c r="L1230" s="41">
        <v>18</v>
      </c>
      <c r="M1230" s="41">
        <v>1</v>
      </c>
      <c r="N1230" s="41">
        <v>1</v>
      </c>
      <c r="O1230" s="41">
        <v>35</v>
      </c>
      <c r="P1230" s="47">
        <v>5.76914285714286</v>
      </c>
      <c r="Q1230" s="48">
        <v>0.0344827586206897</v>
      </c>
      <c r="U1230"/>
    </row>
    <row r="1231" customHeight="1" spans="1:21">
      <c r="A1231" s="73"/>
      <c r="B1231" s="73"/>
      <c r="C1231" s="40" t="s">
        <v>109</v>
      </c>
      <c r="D1231" s="41">
        <v>195.61</v>
      </c>
      <c r="E1231" s="41">
        <v>12298</v>
      </c>
      <c r="F1231" s="41">
        <v>404</v>
      </c>
      <c r="G1231" s="42">
        <v>0.0328508700601724</v>
      </c>
      <c r="H1231" s="43">
        <v>0.484183168316832</v>
      </c>
      <c r="I1231" s="43">
        <v>15.9058383476988</v>
      </c>
      <c r="J1231" s="41">
        <v>64</v>
      </c>
      <c r="K1231" s="38">
        <v>1</v>
      </c>
      <c r="L1231" s="41">
        <v>17</v>
      </c>
      <c r="M1231" s="41">
        <v>5</v>
      </c>
      <c r="N1231" s="41">
        <v>0</v>
      </c>
      <c r="O1231" s="41">
        <v>87</v>
      </c>
      <c r="P1231" s="47">
        <v>2.2483908045977</v>
      </c>
      <c r="Q1231" s="48">
        <v>0.215346534653465</v>
      </c>
      <c r="U1231"/>
    </row>
    <row r="1232" customHeight="1" spans="1:21">
      <c r="A1232" s="73"/>
      <c r="B1232" s="40" t="s">
        <v>98</v>
      </c>
      <c r="C1232" s="73"/>
      <c r="D1232" s="41">
        <v>6714.25</v>
      </c>
      <c r="E1232" s="41">
        <v>411196</v>
      </c>
      <c r="F1232" s="41">
        <v>18627</v>
      </c>
      <c r="G1232" s="42">
        <v>0.0452995651708674</v>
      </c>
      <c r="H1232" s="43">
        <v>0.360457937402695</v>
      </c>
      <c r="I1232" s="43">
        <v>16.3285878267298</v>
      </c>
      <c r="J1232" s="41">
        <v>1001</v>
      </c>
      <c r="K1232" s="38">
        <v>21</v>
      </c>
      <c r="L1232" s="41">
        <v>533</v>
      </c>
      <c r="M1232" s="41">
        <v>334</v>
      </c>
      <c r="N1232" s="41">
        <v>34</v>
      </c>
      <c r="O1232" s="41">
        <v>1923</v>
      </c>
      <c r="P1232" s="47">
        <v>3.49154966198648</v>
      </c>
      <c r="Q1232" s="48">
        <v>0.103237236269931</v>
      </c>
      <c r="U1232"/>
    </row>
    <row r="1233" customHeight="1" spans="1:21">
      <c r="A1233" s="40" t="s">
        <v>154</v>
      </c>
      <c r="B1233" s="73"/>
      <c r="C1233" s="73"/>
      <c r="D1233" s="41">
        <v>12117.51</v>
      </c>
      <c r="E1233" s="41">
        <v>611462</v>
      </c>
      <c r="F1233" s="41">
        <v>26009</v>
      </c>
      <c r="G1233" s="42">
        <v>0.0425357585589947</v>
      </c>
      <c r="H1233" s="43">
        <v>0.465896804952132</v>
      </c>
      <c r="I1233" s="43">
        <v>19.8172740088509</v>
      </c>
      <c r="J1233" s="41">
        <v>2107</v>
      </c>
      <c r="K1233" s="38">
        <v>30</v>
      </c>
      <c r="L1233" s="41">
        <v>1168</v>
      </c>
      <c r="M1233" s="41">
        <v>621</v>
      </c>
      <c r="N1233" s="41">
        <v>57</v>
      </c>
      <c r="O1233" s="41">
        <v>3983</v>
      </c>
      <c r="P1233" s="47">
        <v>3.04230730605072</v>
      </c>
      <c r="Q1233" s="48">
        <v>0.15313929793533</v>
      </c>
      <c r="U1233"/>
    </row>
    <row r="1234" customHeight="1" spans="1:21">
      <c r="A1234" s="40" t="s">
        <v>29</v>
      </c>
      <c r="B1234" s="40" t="s">
        <v>69</v>
      </c>
      <c r="C1234" s="40" t="s">
        <v>73</v>
      </c>
      <c r="D1234" s="41">
        <v>717.47</v>
      </c>
      <c r="E1234" s="41">
        <v>17059</v>
      </c>
      <c r="F1234" s="41">
        <v>895</v>
      </c>
      <c r="G1234" s="42">
        <v>0.0524649745002638</v>
      </c>
      <c r="H1234" s="43">
        <v>0.801642458100559</v>
      </c>
      <c r="I1234" s="43">
        <v>42.0581511225746</v>
      </c>
      <c r="J1234" s="41">
        <v>225</v>
      </c>
      <c r="K1234" s="38">
        <v>0</v>
      </c>
      <c r="L1234" s="41">
        <v>36</v>
      </c>
      <c r="M1234" s="41">
        <v>28</v>
      </c>
      <c r="N1234" s="41">
        <v>2</v>
      </c>
      <c r="O1234" s="41">
        <v>291</v>
      </c>
      <c r="P1234" s="47">
        <v>2.46553264604811</v>
      </c>
      <c r="Q1234" s="48">
        <v>0.325139664804469</v>
      </c>
      <c r="U1234"/>
    </row>
    <row r="1235" customHeight="1" spans="1:21">
      <c r="A1235" s="73"/>
      <c r="B1235" s="73"/>
      <c r="C1235" s="40" t="s">
        <v>108</v>
      </c>
      <c r="D1235" s="41">
        <v>192.53</v>
      </c>
      <c r="E1235" s="41">
        <v>11776</v>
      </c>
      <c r="F1235" s="41">
        <v>566</v>
      </c>
      <c r="G1235" s="42">
        <v>0.0480638586956522</v>
      </c>
      <c r="H1235" s="43">
        <v>0.340159010600707</v>
      </c>
      <c r="I1235" s="43">
        <v>16.3493546195652</v>
      </c>
      <c r="J1235" s="41">
        <v>85</v>
      </c>
      <c r="K1235" s="38">
        <v>0</v>
      </c>
      <c r="L1235" s="41">
        <v>34</v>
      </c>
      <c r="M1235" s="41">
        <v>26</v>
      </c>
      <c r="N1235" s="41">
        <v>3</v>
      </c>
      <c r="O1235" s="41">
        <v>148</v>
      </c>
      <c r="P1235" s="47">
        <v>1.30087837837838</v>
      </c>
      <c r="Q1235" s="48">
        <v>0.261484098939929</v>
      </c>
      <c r="U1235"/>
    </row>
    <row r="1236" customHeight="1" spans="1:21">
      <c r="A1236" s="73"/>
      <c r="B1236" s="73"/>
      <c r="C1236" s="40" t="s">
        <v>76</v>
      </c>
      <c r="D1236" s="41">
        <v>355.2</v>
      </c>
      <c r="E1236" s="41">
        <v>12321</v>
      </c>
      <c r="F1236" s="41">
        <v>457</v>
      </c>
      <c r="G1236" s="42">
        <v>0.0370911451992533</v>
      </c>
      <c r="H1236" s="43">
        <v>0.777242888402626</v>
      </c>
      <c r="I1236" s="43">
        <v>28.8288288288288</v>
      </c>
      <c r="J1236" s="41">
        <v>36</v>
      </c>
      <c r="K1236" s="38">
        <v>1</v>
      </c>
      <c r="L1236" s="41">
        <v>46</v>
      </c>
      <c r="M1236" s="41">
        <v>6</v>
      </c>
      <c r="N1236" s="41">
        <v>1</v>
      </c>
      <c r="O1236" s="41">
        <v>90</v>
      </c>
      <c r="P1236" s="47">
        <v>3.94666666666667</v>
      </c>
      <c r="Q1236" s="48">
        <v>0.196936542669584</v>
      </c>
      <c r="U1236"/>
    </row>
    <row r="1237" customHeight="1" spans="1:21">
      <c r="A1237" s="73"/>
      <c r="B1237" s="73"/>
      <c r="C1237" s="40" t="s">
        <v>80</v>
      </c>
      <c r="D1237" s="41">
        <v>290.76</v>
      </c>
      <c r="E1237" s="41">
        <v>10442</v>
      </c>
      <c r="F1237" s="41">
        <v>538</v>
      </c>
      <c r="G1237" s="42">
        <v>0.051522696801379</v>
      </c>
      <c r="H1237" s="43">
        <v>0.540446096654275</v>
      </c>
      <c r="I1237" s="43">
        <v>27.845240375407</v>
      </c>
      <c r="J1237" s="41">
        <v>62</v>
      </c>
      <c r="K1237" s="38">
        <v>0</v>
      </c>
      <c r="L1237" s="41">
        <v>33</v>
      </c>
      <c r="M1237" s="41">
        <v>16</v>
      </c>
      <c r="N1237" s="41">
        <v>3</v>
      </c>
      <c r="O1237" s="41">
        <v>114</v>
      </c>
      <c r="P1237" s="47">
        <v>2.55052631578947</v>
      </c>
      <c r="Q1237" s="48">
        <v>0.211895910780669</v>
      </c>
      <c r="U1237"/>
    </row>
    <row r="1238" customHeight="1" spans="1:21">
      <c r="A1238" s="73"/>
      <c r="B1238" s="73"/>
      <c r="C1238" s="40" t="s">
        <v>103</v>
      </c>
      <c r="D1238" s="41">
        <v>414.66</v>
      </c>
      <c r="E1238" s="41">
        <v>10892</v>
      </c>
      <c r="F1238" s="41">
        <v>481</v>
      </c>
      <c r="G1238" s="42">
        <v>0.044160852001469</v>
      </c>
      <c r="H1238" s="43">
        <v>0.862079002079002</v>
      </c>
      <c r="I1238" s="43">
        <v>38.0701432243849</v>
      </c>
      <c r="J1238" s="41">
        <v>70</v>
      </c>
      <c r="K1238" s="38">
        <v>1</v>
      </c>
      <c r="L1238" s="41">
        <v>37</v>
      </c>
      <c r="M1238" s="41">
        <v>24</v>
      </c>
      <c r="N1238" s="41">
        <v>2</v>
      </c>
      <c r="O1238" s="41">
        <v>134</v>
      </c>
      <c r="P1238" s="47">
        <v>3.0944776119403</v>
      </c>
      <c r="Q1238" s="48">
        <v>0.278586278586279</v>
      </c>
      <c r="U1238"/>
    </row>
    <row r="1239" customHeight="1" spans="1:21">
      <c r="A1239" s="73"/>
      <c r="B1239" s="73"/>
      <c r="C1239" s="40" t="s">
        <v>83</v>
      </c>
      <c r="D1239" s="41">
        <v>1343.58</v>
      </c>
      <c r="E1239" s="41">
        <v>52290</v>
      </c>
      <c r="F1239" s="41">
        <v>1659</v>
      </c>
      <c r="G1239" s="42">
        <v>0.0317269076305221</v>
      </c>
      <c r="H1239" s="43">
        <v>0.809873417721519</v>
      </c>
      <c r="I1239" s="43">
        <v>25.6947791164659</v>
      </c>
      <c r="J1239" s="41">
        <v>347</v>
      </c>
      <c r="K1239" s="38">
        <v>0</v>
      </c>
      <c r="L1239" s="41">
        <v>246</v>
      </c>
      <c r="M1239" s="41">
        <v>13</v>
      </c>
      <c r="N1239" s="41">
        <v>5</v>
      </c>
      <c r="O1239" s="41">
        <v>611</v>
      </c>
      <c r="P1239" s="47">
        <v>2.1989852700491</v>
      </c>
      <c r="Q1239" s="48">
        <v>0.36829415310428</v>
      </c>
      <c r="U1239"/>
    </row>
    <row r="1240" customHeight="1" spans="1:21">
      <c r="A1240" s="73"/>
      <c r="B1240" s="73"/>
      <c r="C1240" s="40" t="s">
        <v>148</v>
      </c>
      <c r="D1240" s="41">
        <v>470.37</v>
      </c>
      <c r="E1240" s="41">
        <v>15491</v>
      </c>
      <c r="F1240" s="41">
        <v>565</v>
      </c>
      <c r="G1240" s="42">
        <v>0.036472790652637</v>
      </c>
      <c r="H1240" s="43">
        <v>0.832513274336283</v>
      </c>
      <c r="I1240" s="43">
        <v>30.3640823704086</v>
      </c>
      <c r="J1240" s="41">
        <v>113</v>
      </c>
      <c r="K1240" s="38">
        <v>2</v>
      </c>
      <c r="L1240" s="41">
        <v>61</v>
      </c>
      <c r="M1240" s="41">
        <v>81</v>
      </c>
      <c r="N1240" s="41">
        <v>1</v>
      </c>
      <c r="O1240" s="41">
        <v>258</v>
      </c>
      <c r="P1240" s="47">
        <v>1.82313953488372</v>
      </c>
      <c r="Q1240" s="48">
        <v>0.456637168141593</v>
      </c>
      <c r="U1240"/>
    </row>
    <row r="1241" customHeight="1" spans="1:21">
      <c r="A1241" s="73"/>
      <c r="B1241" s="73"/>
      <c r="C1241" s="40" t="s">
        <v>86</v>
      </c>
      <c r="D1241" s="41">
        <v>842.64</v>
      </c>
      <c r="E1241" s="41">
        <v>23173</v>
      </c>
      <c r="F1241" s="41">
        <v>783</v>
      </c>
      <c r="G1241" s="42">
        <v>0.0337893237819877</v>
      </c>
      <c r="H1241" s="43">
        <v>1.07616858237548</v>
      </c>
      <c r="I1241" s="43">
        <v>36.3630086738877</v>
      </c>
      <c r="J1241" s="41">
        <v>195</v>
      </c>
      <c r="K1241" s="38">
        <v>0</v>
      </c>
      <c r="L1241" s="41">
        <v>62</v>
      </c>
      <c r="M1241" s="41">
        <v>51</v>
      </c>
      <c r="N1241" s="41">
        <v>6</v>
      </c>
      <c r="O1241" s="41">
        <v>314</v>
      </c>
      <c r="P1241" s="47">
        <v>2.68356687898089</v>
      </c>
      <c r="Q1241" s="48">
        <v>0.401021711366539</v>
      </c>
      <c r="U1241"/>
    </row>
    <row r="1242" customHeight="1" spans="1:21">
      <c r="A1242" s="73"/>
      <c r="B1242" s="40" t="s">
        <v>71</v>
      </c>
      <c r="C1242" s="73"/>
      <c r="D1242" s="41">
        <v>4627.21</v>
      </c>
      <c r="E1242" s="41">
        <v>153444</v>
      </c>
      <c r="F1242" s="41">
        <v>5944</v>
      </c>
      <c r="G1242" s="42">
        <v>0.0387372591955371</v>
      </c>
      <c r="H1242" s="43">
        <v>0.77846736204576</v>
      </c>
      <c r="I1242" s="43">
        <v>30.1556919788327</v>
      </c>
      <c r="J1242" s="41">
        <v>1133</v>
      </c>
      <c r="K1242" s="38">
        <v>4</v>
      </c>
      <c r="L1242" s="41">
        <v>555</v>
      </c>
      <c r="M1242" s="41">
        <v>245</v>
      </c>
      <c r="N1242" s="41">
        <v>23</v>
      </c>
      <c r="O1242" s="41">
        <v>1960</v>
      </c>
      <c r="P1242" s="47">
        <v>2.36082142857143</v>
      </c>
      <c r="Q1242" s="48">
        <v>0.329744279946164</v>
      </c>
      <c r="U1242"/>
    </row>
    <row r="1243" customHeight="1" spans="1:21">
      <c r="A1243" s="73"/>
      <c r="B1243" s="40" t="s">
        <v>101</v>
      </c>
      <c r="C1243" s="40" t="s">
        <v>100</v>
      </c>
      <c r="D1243" s="41">
        <v>626.37</v>
      </c>
      <c r="E1243" s="41">
        <v>8213</v>
      </c>
      <c r="F1243" s="41">
        <v>256</v>
      </c>
      <c r="G1243" s="42">
        <v>0.0311700961889687</v>
      </c>
      <c r="H1243" s="43">
        <v>2.4467578125</v>
      </c>
      <c r="I1243" s="43">
        <v>76.2656763667357</v>
      </c>
      <c r="J1243" s="41">
        <v>1</v>
      </c>
      <c r="K1243" s="38">
        <v>0</v>
      </c>
      <c r="L1243" s="41">
        <v>2</v>
      </c>
      <c r="M1243" s="41">
        <v>0</v>
      </c>
      <c r="N1243" s="41">
        <v>0</v>
      </c>
      <c r="O1243" s="41">
        <v>3</v>
      </c>
      <c r="P1243" s="47">
        <v>208.79</v>
      </c>
      <c r="Q1243" s="48">
        <v>0.01171875</v>
      </c>
      <c r="U1243"/>
    </row>
    <row r="1244" customHeight="1" spans="1:21">
      <c r="A1244" s="73"/>
      <c r="B1244" s="40" t="s">
        <v>102</v>
      </c>
      <c r="C1244" s="73"/>
      <c r="D1244" s="41">
        <v>626.37</v>
      </c>
      <c r="E1244" s="41">
        <v>8213</v>
      </c>
      <c r="F1244" s="41">
        <v>256</v>
      </c>
      <c r="G1244" s="42">
        <v>0.0311700961889687</v>
      </c>
      <c r="H1244" s="43">
        <v>2.4467578125</v>
      </c>
      <c r="I1244" s="43">
        <v>76.2656763667357</v>
      </c>
      <c r="J1244" s="41">
        <v>1</v>
      </c>
      <c r="K1244" s="38">
        <v>0</v>
      </c>
      <c r="L1244" s="41">
        <v>2</v>
      </c>
      <c r="M1244" s="41">
        <v>0</v>
      </c>
      <c r="N1244" s="41">
        <v>0</v>
      </c>
      <c r="O1244" s="41">
        <v>3</v>
      </c>
      <c r="P1244" s="47">
        <v>208.79</v>
      </c>
      <c r="Q1244" s="48">
        <v>0.01171875</v>
      </c>
      <c r="U1244"/>
    </row>
    <row r="1245" customHeight="1" spans="1:21">
      <c r="A1245" s="73"/>
      <c r="B1245" s="40" t="s">
        <v>72</v>
      </c>
      <c r="C1245" s="40" t="s">
        <v>122</v>
      </c>
      <c r="D1245" s="41">
        <v>201.63</v>
      </c>
      <c r="E1245" s="41">
        <v>23436</v>
      </c>
      <c r="F1245" s="41">
        <v>1103</v>
      </c>
      <c r="G1245" s="42">
        <v>0.0470643454514422</v>
      </c>
      <c r="H1245" s="43">
        <v>0.182801450589302</v>
      </c>
      <c r="I1245" s="43">
        <v>8.60343061955965</v>
      </c>
      <c r="J1245" s="41">
        <v>17</v>
      </c>
      <c r="K1245" s="38">
        <v>0</v>
      </c>
      <c r="L1245" s="41">
        <v>11</v>
      </c>
      <c r="M1245" s="41">
        <v>3</v>
      </c>
      <c r="N1245" s="41">
        <v>1</v>
      </c>
      <c r="O1245" s="41">
        <v>32</v>
      </c>
      <c r="P1245" s="47">
        <v>6.3009375</v>
      </c>
      <c r="Q1245" s="48">
        <v>0.029011786038078</v>
      </c>
      <c r="U1245"/>
    </row>
    <row r="1246" customHeight="1" spans="1:21">
      <c r="A1246" s="73"/>
      <c r="B1246" s="73"/>
      <c r="C1246" s="40" t="s">
        <v>73</v>
      </c>
      <c r="D1246" s="41">
        <v>1357.49</v>
      </c>
      <c r="E1246" s="41">
        <v>67158</v>
      </c>
      <c r="F1246" s="41">
        <v>3025</v>
      </c>
      <c r="G1246" s="42">
        <v>0.0450430328479109</v>
      </c>
      <c r="H1246" s="43">
        <v>0.448757024793388</v>
      </c>
      <c r="I1246" s="43">
        <v>20.2133774084994</v>
      </c>
      <c r="J1246" s="41">
        <v>192</v>
      </c>
      <c r="K1246" s="38">
        <v>0</v>
      </c>
      <c r="L1246" s="41">
        <v>37</v>
      </c>
      <c r="M1246" s="41">
        <v>35</v>
      </c>
      <c r="N1246" s="41">
        <v>4</v>
      </c>
      <c r="O1246" s="41">
        <v>268</v>
      </c>
      <c r="P1246" s="47">
        <v>5.06526119402985</v>
      </c>
      <c r="Q1246" s="48">
        <v>0.0885950413223141</v>
      </c>
      <c r="U1246"/>
    </row>
    <row r="1247" customHeight="1" spans="1:21">
      <c r="A1247" s="73"/>
      <c r="B1247" s="73"/>
      <c r="C1247" s="40" t="s">
        <v>75</v>
      </c>
      <c r="D1247" s="41">
        <v>201.43</v>
      </c>
      <c r="E1247" s="41">
        <v>26078</v>
      </c>
      <c r="F1247" s="41">
        <v>1120</v>
      </c>
      <c r="G1247" s="42">
        <v>0.0429480788404019</v>
      </c>
      <c r="H1247" s="43">
        <v>0.179848214285714</v>
      </c>
      <c r="I1247" s="43">
        <v>7.72413528644835</v>
      </c>
      <c r="J1247" s="41">
        <v>19</v>
      </c>
      <c r="K1247" s="38">
        <v>0</v>
      </c>
      <c r="L1247" s="41">
        <v>27</v>
      </c>
      <c r="M1247" s="41">
        <v>4</v>
      </c>
      <c r="N1247" s="41">
        <v>4</v>
      </c>
      <c r="O1247" s="41">
        <v>54</v>
      </c>
      <c r="P1247" s="47">
        <v>3.73018518518519</v>
      </c>
      <c r="Q1247" s="48">
        <v>0.0482142857142857</v>
      </c>
      <c r="U1247"/>
    </row>
    <row r="1248" customHeight="1" spans="1:21">
      <c r="A1248" s="73"/>
      <c r="B1248" s="73"/>
      <c r="C1248" s="40" t="s">
        <v>70</v>
      </c>
      <c r="D1248" s="41">
        <v>202.18</v>
      </c>
      <c r="E1248" s="41">
        <v>22249</v>
      </c>
      <c r="F1248" s="41">
        <v>1289</v>
      </c>
      <c r="G1248" s="42">
        <v>0.0579351880983415</v>
      </c>
      <c r="H1248" s="43">
        <v>0.156850271528317</v>
      </c>
      <c r="I1248" s="43">
        <v>9.08714998426896</v>
      </c>
      <c r="J1248" s="41">
        <v>51</v>
      </c>
      <c r="K1248" s="38">
        <v>2</v>
      </c>
      <c r="L1248" s="41">
        <v>21</v>
      </c>
      <c r="M1248" s="41">
        <v>13</v>
      </c>
      <c r="N1248" s="41">
        <v>0</v>
      </c>
      <c r="O1248" s="41">
        <v>87</v>
      </c>
      <c r="P1248" s="47">
        <v>2.32390804597701</v>
      </c>
      <c r="Q1248" s="48">
        <v>0.0674941815360745</v>
      </c>
      <c r="U1248"/>
    </row>
    <row r="1249" customHeight="1" spans="1:21">
      <c r="A1249" s="73"/>
      <c r="B1249" s="73"/>
      <c r="C1249" s="40" t="s">
        <v>76</v>
      </c>
      <c r="D1249" s="41">
        <v>248.01</v>
      </c>
      <c r="E1249" s="41">
        <v>12833</v>
      </c>
      <c r="F1249" s="41">
        <v>412</v>
      </c>
      <c r="G1249" s="42">
        <v>0.0321047299929868</v>
      </c>
      <c r="H1249" s="43">
        <v>0.601966019417476</v>
      </c>
      <c r="I1249" s="43">
        <v>19.3259565183511</v>
      </c>
      <c r="J1249" s="41">
        <v>29</v>
      </c>
      <c r="K1249" s="38">
        <v>0</v>
      </c>
      <c r="L1249" s="41">
        <v>40</v>
      </c>
      <c r="M1249" s="41">
        <v>2</v>
      </c>
      <c r="N1249" s="41">
        <v>1</v>
      </c>
      <c r="O1249" s="41">
        <v>72</v>
      </c>
      <c r="P1249" s="47">
        <v>3.44458333333333</v>
      </c>
      <c r="Q1249" s="48">
        <v>0.174757281553398</v>
      </c>
      <c r="U1249"/>
    </row>
    <row r="1250" customHeight="1" spans="1:21">
      <c r="A1250" s="73"/>
      <c r="B1250" s="73"/>
      <c r="C1250" s="40" t="s">
        <v>77</v>
      </c>
      <c r="D1250" s="41">
        <v>103.61</v>
      </c>
      <c r="E1250" s="41">
        <v>3439</v>
      </c>
      <c r="F1250" s="41">
        <v>202</v>
      </c>
      <c r="G1250" s="42">
        <v>0.0587380052340797</v>
      </c>
      <c r="H1250" s="43">
        <v>0.512920792079208</v>
      </c>
      <c r="I1250" s="43">
        <v>30.1279441698168</v>
      </c>
      <c r="J1250" s="41">
        <v>32</v>
      </c>
      <c r="K1250" s="38">
        <v>0</v>
      </c>
      <c r="L1250" s="41">
        <v>10</v>
      </c>
      <c r="M1250" s="41">
        <v>5</v>
      </c>
      <c r="N1250" s="41">
        <v>2</v>
      </c>
      <c r="O1250" s="41">
        <v>49</v>
      </c>
      <c r="P1250" s="47">
        <v>2.11448979591837</v>
      </c>
      <c r="Q1250" s="48">
        <v>0.242574257425743</v>
      </c>
      <c r="U1250"/>
    </row>
    <row r="1251" customHeight="1" spans="1:21">
      <c r="A1251" s="73"/>
      <c r="B1251" s="73"/>
      <c r="C1251" s="40" t="s">
        <v>130</v>
      </c>
      <c r="D1251" s="41">
        <v>202.77</v>
      </c>
      <c r="E1251" s="41">
        <v>21414</v>
      </c>
      <c r="F1251" s="41">
        <v>1314</v>
      </c>
      <c r="G1251" s="42">
        <v>0.0613617259736621</v>
      </c>
      <c r="H1251" s="43">
        <v>0.154315068493151</v>
      </c>
      <c r="I1251" s="43">
        <v>9.46903894648361</v>
      </c>
      <c r="J1251" s="41">
        <v>30</v>
      </c>
      <c r="K1251" s="38">
        <v>0</v>
      </c>
      <c r="L1251" s="41">
        <v>27</v>
      </c>
      <c r="M1251" s="41">
        <v>7</v>
      </c>
      <c r="N1251" s="41">
        <v>0</v>
      </c>
      <c r="O1251" s="41">
        <v>64</v>
      </c>
      <c r="P1251" s="47">
        <v>3.16828125</v>
      </c>
      <c r="Q1251" s="48">
        <v>0.0487062404870624</v>
      </c>
      <c r="U1251"/>
    </row>
    <row r="1252" customHeight="1" spans="1:21">
      <c r="A1252" s="73"/>
      <c r="B1252" s="73"/>
      <c r="C1252" s="40" t="s">
        <v>149</v>
      </c>
      <c r="D1252" s="41">
        <v>199.65</v>
      </c>
      <c r="E1252" s="41">
        <v>13609</v>
      </c>
      <c r="F1252" s="41">
        <v>809</v>
      </c>
      <c r="G1252" s="42">
        <v>0.0594459548827982</v>
      </c>
      <c r="H1252" s="43">
        <v>0.246786155747837</v>
      </c>
      <c r="I1252" s="43">
        <v>14.6704386802851</v>
      </c>
      <c r="J1252" s="41">
        <v>46</v>
      </c>
      <c r="K1252" s="38">
        <v>0</v>
      </c>
      <c r="L1252" s="41">
        <v>7</v>
      </c>
      <c r="M1252" s="41">
        <v>3</v>
      </c>
      <c r="N1252" s="41">
        <v>0</v>
      </c>
      <c r="O1252" s="41">
        <v>56</v>
      </c>
      <c r="P1252" s="47">
        <v>3.56517857142857</v>
      </c>
      <c r="Q1252" s="48">
        <v>0.069221260815822</v>
      </c>
      <c r="U1252"/>
    </row>
    <row r="1253" customHeight="1" spans="1:21">
      <c r="A1253" s="73"/>
      <c r="B1253" s="73"/>
      <c r="C1253" s="40" t="s">
        <v>80</v>
      </c>
      <c r="D1253" s="41">
        <v>169.18</v>
      </c>
      <c r="E1253" s="41">
        <v>9964</v>
      </c>
      <c r="F1253" s="41">
        <v>354</v>
      </c>
      <c r="G1253" s="42">
        <v>0.0355279004415897</v>
      </c>
      <c r="H1253" s="43">
        <v>0.477909604519774</v>
      </c>
      <c r="I1253" s="43">
        <v>16.9791248494581</v>
      </c>
      <c r="J1253" s="41">
        <v>21</v>
      </c>
      <c r="K1253" s="38">
        <v>0</v>
      </c>
      <c r="L1253" s="41">
        <v>21</v>
      </c>
      <c r="M1253" s="41">
        <v>5</v>
      </c>
      <c r="N1253" s="41">
        <v>1</v>
      </c>
      <c r="O1253" s="41">
        <v>48</v>
      </c>
      <c r="P1253" s="47">
        <v>3.52458333333333</v>
      </c>
      <c r="Q1253" s="48">
        <v>0.135593220338983</v>
      </c>
      <c r="U1253"/>
    </row>
    <row r="1254" customHeight="1" spans="1:21">
      <c r="A1254" s="73"/>
      <c r="B1254" s="73"/>
      <c r="C1254" s="40" t="s">
        <v>150</v>
      </c>
      <c r="D1254" s="41">
        <v>192.11</v>
      </c>
      <c r="E1254" s="41">
        <v>13332</v>
      </c>
      <c r="F1254" s="41">
        <v>702</v>
      </c>
      <c r="G1254" s="42">
        <v>0.0526552655265527</v>
      </c>
      <c r="H1254" s="43">
        <v>0.273660968660969</v>
      </c>
      <c r="I1254" s="43">
        <v>14.4096909690969</v>
      </c>
      <c r="J1254" s="41">
        <v>33</v>
      </c>
      <c r="K1254" s="38">
        <v>3</v>
      </c>
      <c r="L1254" s="41">
        <v>13</v>
      </c>
      <c r="M1254" s="41">
        <v>17</v>
      </c>
      <c r="N1254" s="41">
        <v>4</v>
      </c>
      <c r="O1254" s="41">
        <v>70</v>
      </c>
      <c r="P1254" s="47">
        <v>2.74442857142857</v>
      </c>
      <c r="Q1254" s="48">
        <v>0.0997150997150997</v>
      </c>
      <c r="U1254"/>
    </row>
    <row r="1255" customHeight="1" spans="1:21">
      <c r="A1255" s="73"/>
      <c r="B1255" s="73"/>
      <c r="C1255" s="40" t="s">
        <v>81</v>
      </c>
      <c r="D1255" s="41">
        <v>113.29</v>
      </c>
      <c r="E1255" s="41">
        <v>5708</v>
      </c>
      <c r="F1255" s="41">
        <v>222</v>
      </c>
      <c r="G1255" s="42">
        <v>0.0388927820602663</v>
      </c>
      <c r="H1255" s="43">
        <v>0.510315315315315</v>
      </c>
      <c r="I1255" s="43">
        <v>19.8475823405746</v>
      </c>
      <c r="J1255" s="41">
        <v>33</v>
      </c>
      <c r="K1255" s="38">
        <v>0</v>
      </c>
      <c r="L1255" s="41">
        <v>18</v>
      </c>
      <c r="M1255" s="41">
        <v>5</v>
      </c>
      <c r="N1255" s="41">
        <v>2</v>
      </c>
      <c r="O1255" s="41">
        <v>58</v>
      </c>
      <c r="P1255" s="47">
        <v>1.95327586206897</v>
      </c>
      <c r="Q1255" s="48">
        <v>0.261261261261261</v>
      </c>
      <c r="U1255"/>
    </row>
    <row r="1256" customHeight="1" spans="1:21">
      <c r="A1256" s="73"/>
      <c r="B1256" s="73"/>
      <c r="C1256" s="40" t="s">
        <v>82</v>
      </c>
      <c r="D1256" s="41">
        <v>182.6</v>
      </c>
      <c r="E1256" s="41">
        <v>19125</v>
      </c>
      <c r="F1256" s="41">
        <v>1006</v>
      </c>
      <c r="G1256" s="42">
        <v>0.0526013071895425</v>
      </c>
      <c r="H1256" s="43">
        <v>0.181510934393638</v>
      </c>
      <c r="I1256" s="43">
        <v>9.54771241830065</v>
      </c>
      <c r="J1256" s="41">
        <v>36</v>
      </c>
      <c r="K1256" s="38">
        <v>1</v>
      </c>
      <c r="L1256" s="41">
        <v>25</v>
      </c>
      <c r="M1256" s="41">
        <v>13</v>
      </c>
      <c r="N1256" s="41">
        <v>4</v>
      </c>
      <c r="O1256" s="41">
        <v>79</v>
      </c>
      <c r="P1256" s="47">
        <v>2.31139240506329</v>
      </c>
      <c r="Q1256" s="48">
        <v>0.0785288270377734</v>
      </c>
      <c r="U1256"/>
    </row>
    <row r="1257" customHeight="1" spans="1:21">
      <c r="A1257" s="73"/>
      <c r="B1257" s="73"/>
      <c r="C1257" s="40" t="s">
        <v>151</v>
      </c>
      <c r="D1257" s="41">
        <v>444.56</v>
      </c>
      <c r="E1257" s="41">
        <v>30430</v>
      </c>
      <c r="F1257" s="41">
        <v>1063</v>
      </c>
      <c r="G1257" s="42">
        <v>0.0349326322707854</v>
      </c>
      <c r="H1257" s="43">
        <v>0.418212605832549</v>
      </c>
      <c r="I1257" s="43">
        <v>14.6092671705554</v>
      </c>
      <c r="J1257" s="41">
        <v>117</v>
      </c>
      <c r="K1257" s="38">
        <v>1</v>
      </c>
      <c r="L1257" s="41">
        <v>69</v>
      </c>
      <c r="M1257" s="41">
        <v>27</v>
      </c>
      <c r="N1257" s="41">
        <v>4</v>
      </c>
      <c r="O1257" s="41">
        <v>218</v>
      </c>
      <c r="P1257" s="47">
        <v>2.03926605504587</v>
      </c>
      <c r="Q1257" s="48">
        <v>0.205079962370649</v>
      </c>
      <c r="U1257"/>
    </row>
    <row r="1258" customHeight="1" spans="1:21">
      <c r="A1258" s="73"/>
      <c r="B1258" s="73"/>
      <c r="C1258" s="40" t="s">
        <v>83</v>
      </c>
      <c r="D1258" s="41">
        <v>254</v>
      </c>
      <c r="E1258" s="41">
        <v>17656</v>
      </c>
      <c r="F1258" s="41">
        <v>423</v>
      </c>
      <c r="G1258" s="42">
        <v>0.0239578613502492</v>
      </c>
      <c r="H1258" s="43">
        <v>0.600472813238771</v>
      </c>
      <c r="I1258" s="43">
        <v>14.3860444041686</v>
      </c>
      <c r="J1258" s="41">
        <v>41</v>
      </c>
      <c r="K1258" s="38">
        <v>1</v>
      </c>
      <c r="L1258" s="41">
        <v>51</v>
      </c>
      <c r="M1258" s="41">
        <v>1</v>
      </c>
      <c r="N1258" s="41">
        <v>1</v>
      </c>
      <c r="O1258" s="41">
        <v>95</v>
      </c>
      <c r="P1258" s="47">
        <v>2.67368421052632</v>
      </c>
      <c r="Q1258" s="48">
        <v>0.224586288416076</v>
      </c>
      <c r="U1258"/>
    </row>
    <row r="1259" customHeight="1" spans="1:21">
      <c r="A1259" s="73"/>
      <c r="B1259" s="73"/>
      <c r="C1259" s="40" t="s">
        <v>119</v>
      </c>
      <c r="D1259" s="41">
        <v>379.8</v>
      </c>
      <c r="E1259" s="41">
        <v>39111</v>
      </c>
      <c r="F1259" s="41">
        <v>2109</v>
      </c>
      <c r="G1259" s="42">
        <v>0.0539234486461609</v>
      </c>
      <c r="H1259" s="43">
        <v>0.180085348506401</v>
      </c>
      <c r="I1259" s="43">
        <v>9.71082304211092</v>
      </c>
      <c r="J1259" s="41">
        <v>49</v>
      </c>
      <c r="K1259" s="38">
        <v>2</v>
      </c>
      <c r="L1259" s="41">
        <v>8</v>
      </c>
      <c r="M1259" s="41">
        <v>46</v>
      </c>
      <c r="N1259" s="41">
        <v>0</v>
      </c>
      <c r="O1259" s="41">
        <v>105</v>
      </c>
      <c r="P1259" s="47">
        <v>3.61714285714286</v>
      </c>
      <c r="Q1259" s="48">
        <v>0.0497866287339972</v>
      </c>
      <c r="U1259"/>
    </row>
    <row r="1260" customHeight="1" spans="1:21">
      <c r="A1260" s="73"/>
      <c r="B1260" s="73"/>
      <c r="C1260" s="40" t="s">
        <v>148</v>
      </c>
      <c r="D1260" s="41">
        <v>548.94</v>
      </c>
      <c r="E1260" s="41">
        <v>36657</v>
      </c>
      <c r="F1260" s="41">
        <v>1101</v>
      </c>
      <c r="G1260" s="42">
        <v>0.0300351910958344</v>
      </c>
      <c r="H1260" s="43">
        <v>0.49858310626703</v>
      </c>
      <c r="I1260" s="43">
        <v>14.9750388738849</v>
      </c>
      <c r="J1260" s="41">
        <v>73</v>
      </c>
      <c r="K1260" s="38">
        <v>0</v>
      </c>
      <c r="L1260" s="41">
        <v>28</v>
      </c>
      <c r="M1260" s="41">
        <v>80</v>
      </c>
      <c r="N1260" s="41">
        <v>3</v>
      </c>
      <c r="O1260" s="41">
        <v>184</v>
      </c>
      <c r="P1260" s="47">
        <v>2.98336956521739</v>
      </c>
      <c r="Q1260" s="48">
        <v>0.167120799273388</v>
      </c>
      <c r="U1260"/>
    </row>
    <row r="1261" customHeight="1" spans="1:21">
      <c r="A1261" s="73"/>
      <c r="B1261" s="73"/>
      <c r="C1261" s="40" t="s">
        <v>100</v>
      </c>
      <c r="D1261" s="41">
        <v>151.83</v>
      </c>
      <c r="E1261" s="41">
        <v>5656</v>
      </c>
      <c r="F1261" s="41">
        <v>215</v>
      </c>
      <c r="G1261" s="42">
        <v>0.038012729844413</v>
      </c>
      <c r="H1261" s="43">
        <v>0.706186046511628</v>
      </c>
      <c r="I1261" s="43">
        <v>26.8440594059406</v>
      </c>
      <c r="J1261" s="41">
        <v>14</v>
      </c>
      <c r="K1261" s="38">
        <v>0</v>
      </c>
      <c r="L1261" s="41">
        <v>13</v>
      </c>
      <c r="M1261" s="41">
        <v>2</v>
      </c>
      <c r="N1261" s="41">
        <v>2</v>
      </c>
      <c r="O1261" s="41">
        <v>31</v>
      </c>
      <c r="P1261" s="47">
        <v>4.89774193548387</v>
      </c>
      <c r="Q1261" s="48">
        <v>0.144186046511628</v>
      </c>
      <c r="U1261"/>
    </row>
    <row r="1262" customHeight="1" spans="1:21">
      <c r="A1262" s="73"/>
      <c r="B1262" s="73"/>
      <c r="C1262" s="40" t="s">
        <v>86</v>
      </c>
      <c r="D1262" s="41">
        <v>1362.46</v>
      </c>
      <c r="E1262" s="41">
        <v>76236</v>
      </c>
      <c r="F1262" s="41">
        <v>2305</v>
      </c>
      <c r="G1262" s="42">
        <v>0.0302350595519177</v>
      </c>
      <c r="H1262" s="43">
        <v>0.591088937093276</v>
      </c>
      <c r="I1262" s="43">
        <v>17.8716092134949</v>
      </c>
      <c r="J1262" s="41">
        <v>181</v>
      </c>
      <c r="K1262" s="38">
        <v>0</v>
      </c>
      <c r="L1262" s="41">
        <v>55</v>
      </c>
      <c r="M1262" s="41">
        <v>50</v>
      </c>
      <c r="N1262" s="41">
        <v>12</v>
      </c>
      <c r="O1262" s="41">
        <v>298</v>
      </c>
      <c r="P1262" s="47">
        <v>4.57201342281879</v>
      </c>
      <c r="Q1262" s="48">
        <v>0.129284164859002</v>
      </c>
      <c r="U1262"/>
    </row>
    <row r="1263" customHeight="1" spans="1:21">
      <c r="A1263" s="73"/>
      <c r="B1263" s="73"/>
      <c r="C1263" s="40" t="s">
        <v>152</v>
      </c>
      <c r="D1263" s="41">
        <v>200.61</v>
      </c>
      <c r="E1263" s="41">
        <v>15311</v>
      </c>
      <c r="F1263" s="41">
        <v>1068</v>
      </c>
      <c r="G1263" s="42">
        <v>0.0697537717980537</v>
      </c>
      <c r="H1263" s="43">
        <v>0.187837078651685</v>
      </c>
      <c r="I1263" s="43">
        <v>13.1023447194827</v>
      </c>
      <c r="J1263" s="41">
        <v>20</v>
      </c>
      <c r="K1263" s="38">
        <v>2</v>
      </c>
      <c r="L1263" s="41">
        <v>17</v>
      </c>
      <c r="M1263" s="41">
        <v>0</v>
      </c>
      <c r="N1263" s="41">
        <v>1</v>
      </c>
      <c r="O1263" s="41">
        <v>40</v>
      </c>
      <c r="P1263" s="47">
        <v>5.01525</v>
      </c>
      <c r="Q1263" s="48">
        <v>0.0374531835205993</v>
      </c>
      <c r="U1263"/>
    </row>
    <row r="1264" customHeight="1" spans="1:21">
      <c r="A1264" s="73"/>
      <c r="B1264" s="73"/>
      <c r="C1264" s="40" t="s">
        <v>109</v>
      </c>
      <c r="D1264" s="41">
        <v>174.68</v>
      </c>
      <c r="E1264" s="41">
        <v>14208</v>
      </c>
      <c r="F1264" s="41">
        <v>479</v>
      </c>
      <c r="G1264" s="42">
        <v>0.0337134009009009</v>
      </c>
      <c r="H1264" s="43">
        <v>0.364676409185804</v>
      </c>
      <c r="I1264" s="43">
        <v>12.294481981982</v>
      </c>
      <c r="J1264" s="41">
        <v>43</v>
      </c>
      <c r="K1264" s="38">
        <v>2</v>
      </c>
      <c r="L1264" s="41">
        <v>18</v>
      </c>
      <c r="M1264" s="41">
        <v>8</v>
      </c>
      <c r="N1264" s="41">
        <v>1</v>
      </c>
      <c r="O1264" s="41">
        <v>72</v>
      </c>
      <c r="P1264" s="47">
        <v>2.42611111111111</v>
      </c>
      <c r="Q1264" s="48">
        <v>0.150313152400835</v>
      </c>
      <c r="U1264"/>
    </row>
    <row r="1265" customHeight="1" spans="1:21">
      <c r="A1265" s="73"/>
      <c r="B1265" s="40" t="s">
        <v>98</v>
      </c>
      <c r="C1265" s="73"/>
      <c r="D1265" s="41">
        <v>6890.83</v>
      </c>
      <c r="E1265" s="41">
        <v>473610</v>
      </c>
      <c r="F1265" s="41">
        <v>20321</v>
      </c>
      <c r="G1265" s="42">
        <v>0.0429066109246004</v>
      </c>
      <c r="H1265" s="43">
        <v>0.339098961665272</v>
      </c>
      <c r="I1265" s="43">
        <v>14.5495872131078</v>
      </c>
      <c r="J1265" s="41">
        <v>1077</v>
      </c>
      <c r="K1265" s="38">
        <v>14</v>
      </c>
      <c r="L1265" s="41">
        <v>516</v>
      </c>
      <c r="M1265" s="41">
        <v>326</v>
      </c>
      <c r="N1265" s="41">
        <v>47</v>
      </c>
      <c r="O1265" s="41">
        <v>1980</v>
      </c>
      <c r="P1265" s="47">
        <v>3.48021717171717</v>
      </c>
      <c r="Q1265" s="48">
        <v>0.0974361497957778</v>
      </c>
      <c r="U1265"/>
    </row>
    <row r="1266" customHeight="1" spans="1:21">
      <c r="A1266" s="40" t="s">
        <v>155</v>
      </c>
      <c r="B1266" s="73"/>
      <c r="C1266" s="73"/>
      <c r="D1266" s="41">
        <v>12144.41</v>
      </c>
      <c r="E1266" s="41">
        <v>635267</v>
      </c>
      <c r="F1266" s="41">
        <v>26521</v>
      </c>
      <c r="G1266" s="42">
        <v>0.0417478005311153</v>
      </c>
      <c r="H1266" s="43">
        <v>0.457916745220768</v>
      </c>
      <c r="I1266" s="43">
        <v>19.1170169393342</v>
      </c>
      <c r="J1266" s="41">
        <v>2211</v>
      </c>
      <c r="K1266" s="38">
        <v>18</v>
      </c>
      <c r="L1266" s="41">
        <v>1073</v>
      </c>
      <c r="M1266" s="41">
        <v>571</v>
      </c>
      <c r="N1266" s="41">
        <v>70</v>
      </c>
      <c r="O1266" s="41">
        <v>3943</v>
      </c>
      <c r="P1266" s="47">
        <v>3.07999239158002</v>
      </c>
      <c r="Q1266" s="48">
        <v>0.148674635194751</v>
      </c>
      <c r="U1266"/>
    </row>
    <row r="1267" customHeight="1" spans="1:21">
      <c r="A1267" s="40" t="s">
        <v>28</v>
      </c>
      <c r="B1267" s="40" t="s">
        <v>69</v>
      </c>
      <c r="C1267" s="40" t="s">
        <v>73</v>
      </c>
      <c r="D1267" s="41">
        <v>680.67</v>
      </c>
      <c r="E1267" s="41">
        <v>13543</v>
      </c>
      <c r="F1267" s="41">
        <v>854</v>
      </c>
      <c r="G1267" s="42">
        <v>0.0630584065568929</v>
      </c>
      <c r="H1267" s="43">
        <v>0.797037470725995</v>
      </c>
      <c r="I1267" s="43">
        <v>50.2599128701174</v>
      </c>
      <c r="J1267" s="41">
        <v>248</v>
      </c>
      <c r="K1267" s="38">
        <v>0</v>
      </c>
      <c r="L1267" s="41">
        <v>39</v>
      </c>
      <c r="M1267" s="41">
        <v>30</v>
      </c>
      <c r="N1267" s="41">
        <v>0</v>
      </c>
      <c r="O1267" s="41">
        <v>317</v>
      </c>
      <c r="P1267" s="47">
        <v>2.14722397476341</v>
      </c>
      <c r="Q1267" s="48">
        <v>0.371194379391101</v>
      </c>
      <c r="U1267"/>
    </row>
    <row r="1268" customHeight="1" spans="1:21">
      <c r="A1268" s="73"/>
      <c r="B1268" s="73"/>
      <c r="C1268" s="40" t="s">
        <v>108</v>
      </c>
      <c r="D1268" s="41">
        <v>180.48</v>
      </c>
      <c r="E1268" s="41">
        <v>10739</v>
      </c>
      <c r="F1268" s="41">
        <v>531</v>
      </c>
      <c r="G1268" s="42">
        <v>0.0494459446875873</v>
      </c>
      <c r="H1268" s="43">
        <v>0.339887005649718</v>
      </c>
      <c r="I1268" s="43">
        <v>16.8060340813856</v>
      </c>
      <c r="J1268" s="41">
        <v>91</v>
      </c>
      <c r="K1268" s="38">
        <v>0</v>
      </c>
      <c r="L1268" s="41">
        <v>32</v>
      </c>
      <c r="M1268" s="41">
        <v>27</v>
      </c>
      <c r="N1268" s="41">
        <v>3</v>
      </c>
      <c r="O1268" s="41">
        <v>153</v>
      </c>
      <c r="P1268" s="47">
        <v>1.17960784313725</v>
      </c>
      <c r="Q1268" s="48">
        <v>0.288135593220339</v>
      </c>
      <c r="U1268"/>
    </row>
    <row r="1269" customHeight="1" spans="1:21">
      <c r="A1269" s="73"/>
      <c r="B1269" s="73"/>
      <c r="C1269" s="40" t="s">
        <v>76</v>
      </c>
      <c r="D1269" s="41">
        <v>350.42</v>
      </c>
      <c r="E1269" s="41">
        <v>11357</v>
      </c>
      <c r="F1269" s="41">
        <v>339</v>
      </c>
      <c r="G1269" s="42">
        <v>0.0298494320683279</v>
      </c>
      <c r="H1269" s="43">
        <v>1.03368731563422</v>
      </c>
      <c r="I1269" s="43">
        <v>30.8549793079158</v>
      </c>
      <c r="J1269" s="41">
        <v>37</v>
      </c>
      <c r="K1269" s="38">
        <v>0</v>
      </c>
      <c r="L1269" s="41">
        <v>47</v>
      </c>
      <c r="M1269" s="41">
        <v>3</v>
      </c>
      <c r="N1269" s="41">
        <v>1</v>
      </c>
      <c r="O1269" s="41">
        <v>88</v>
      </c>
      <c r="P1269" s="47">
        <v>3.98204545454546</v>
      </c>
      <c r="Q1269" s="48">
        <v>0.259587020648968</v>
      </c>
      <c r="U1269"/>
    </row>
    <row r="1270" customHeight="1" spans="1:21">
      <c r="A1270" s="73"/>
      <c r="B1270" s="73"/>
      <c r="C1270" s="40" t="s">
        <v>80</v>
      </c>
      <c r="D1270" s="41">
        <v>283.21</v>
      </c>
      <c r="E1270" s="41">
        <v>9101</v>
      </c>
      <c r="F1270" s="41">
        <v>453</v>
      </c>
      <c r="G1270" s="42">
        <v>0.0497747500274695</v>
      </c>
      <c r="H1270" s="43">
        <v>0.625187637969095</v>
      </c>
      <c r="I1270" s="43">
        <v>31.1185584001758</v>
      </c>
      <c r="J1270" s="41">
        <v>61</v>
      </c>
      <c r="K1270" s="38">
        <v>1</v>
      </c>
      <c r="L1270" s="41">
        <v>36</v>
      </c>
      <c r="M1270" s="41">
        <v>14</v>
      </c>
      <c r="N1270" s="41">
        <v>1</v>
      </c>
      <c r="O1270" s="41">
        <v>113</v>
      </c>
      <c r="P1270" s="47">
        <v>2.50628318584071</v>
      </c>
      <c r="Q1270" s="48">
        <v>0.249448123620309</v>
      </c>
      <c r="U1270"/>
    </row>
    <row r="1271" customHeight="1" spans="1:21">
      <c r="A1271" s="73"/>
      <c r="B1271" s="73"/>
      <c r="C1271" s="40" t="s">
        <v>103</v>
      </c>
      <c r="D1271" s="41">
        <v>442.4</v>
      </c>
      <c r="E1271" s="41">
        <v>12061</v>
      </c>
      <c r="F1271" s="41">
        <v>509</v>
      </c>
      <c r="G1271" s="42">
        <v>0.042202139126109</v>
      </c>
      <c r="H1271" s="43">
        <v>0.869155206286837</v>
      </c>
      <c r="I1271" s="43">
        <v>36.680208937899</v>
      </c>
      <c r="J1271" s="41">
        <v>83</v>
      </c>
      <c r="K1271" s="38">
        <v>0</v>
      </c>
      <c r="L1271" s="41">
        <v>33</v>
      </c>
      <c r="M1271" s="41">
        <v>17</v>
      </c>
      <c r="N1271" s="41">
        <v>2</v>
      </c>
      <c r="O1271" s="41">
        <v>135</v>
      </c>
      <c r="P1271" s="47">
        <v>3.27703703703704</v>
      </c>
      <c r="Q1271" s="48">
        <v>0.265225933202358</v>
      </c>
      <c r="U1271"/>
    </row>
    <row r="1272" customHeight="1" spans="1:21">
      <c r="A1272" s="73"/>
      <c r="B1272" s="73"/>
      <c r="C1272" s="40" t="s">
        <v>83</v>
      </c>
      <c r="D1272" s="41">
        <v>1278.47</v>
      </c>
      <c r="E1272" s="41">
        <v>45665</v>
      </c>
      <c r="F1272" s="41">
        <v>1513</v>
      </c>
      <c r="G1272" s="42">
        <v>0.0331325960801489</v>
      </c>
      <c r="H1272" s="43">
        <v>0.844990085922009</v>
      </c>
      <c r="I1272" s="43">
        <v>27.9967152085843</v>
      </c>
      <c r="J1272" s="41">
        <v>355</v>
      </c>
      <c r="K1272" s="38">
        <v>2</v>
      </c>
      <c r="L1272" s="41">
        <v>224</v>
      </c>
      <c r="M1272" s="41">
        <v>14</v>
      </c>
      <c r="N1272" s="41">
        <v>1</v>
      </c>
      <c r="O1272" s="41">
        <v>596</v>
      </c>
      <c r="P1272" s="47">
        <v>2.14508389261745</v>
      </c>
      <c r="Q1272" s="48">
        <v>0.393919365499009</v>
      </c>
      <c r="U1272"/>
    </row>
    <row r="1273" customHeight="1" spans="1:21">
      <c r="A1273" s="73"/>
      <c r="B1273" s="73"/>
      <c r="C1273" s="40" t="s">
        <v>148</v>
      </c>
      <c r="D1273" s="41">
        <v>429.07</v>
      </c>
      <c r="E1273" s="41">
        <v>11138</v>
      </c>
      <c r="F1273" s="41">
        <v>575</v>
      </c>
      <c r="G1273" s="42">
        <v>0.0516250673370444</v>
      </c>
      <c r="H1273" s="43">
        <v>0.746208695652174</v>
      </c>
      <c r="I1273" s="43">
        <v>38.5230741605315</v>
      </c>
      <c r="J1273" s="41">
        <v>121</v>
      </c>
      <c r="K1273" s="38">
        <v>2</v>
      </c>
      <c r="L1273" s="41">
        <v>60</v>
      </c>
      <c r="M1273" s="41">
        <v>87</v>
      </c>
      <c r="N1273" s="41">
        <v>4</v>
      </c>
      <c r="O1273" s="41">
        <v>274</v>
      </c>
      <c r="P1273" s="47">
        <v>1.56594890510949</v>
      </c>
      <c r="Q1273" s="48">
        <v>0.476521739130435</v>
      </c>
      <c r="U1273"/>
    </row>
    <row r="1274" customHeight="1" spans="1:21">
      <c r="A1274" s="73"/>
      <c r="B1274" s="73"/>
      <c r="C1274" s="40" t="s">
        <v>86</v>
      </c>
      <c r="D1274" s="41">
        <v>1047.05</v>
      </c>
      <c r="E1274" s="41">
        <v>30674</v>
      </c>
      <c r="F1274" s="41">
        <v>1221</v>
      </c>
      <c r="G1274" s="42">
        <v>0.0398056986372824</v>
      </c>
      <c r="H1274" s="43">
        <v>0.857534807534808</v>
      </c>
      <c r="I1274" s="43">
        <v>34.1347721197105</v>
      </c>
      <c r="J1274" s="41">
        <v>286</v>
      </c>
      <c r="K1274" s="38">
        <v>2</v>
      </c>
      <c r="L1274" s="41">
        <v>85</v>
      </c>
      <c r="M1274" s="41">
        <v>86</v>
      </c>
      <c r="N1274" s="41">
        <v>5</v>
      </c>
      <c r="O1274" s="41">
        <v>464</v>
      </c>
      <c r="P1274" s="47">
        <v>2.25657327586207</v>
      </c>
      <c r="Q1274" s="48">
        <v>0.38001638001638</v>
      </c>
      <c r="U1274"/>
    </row>
    <row r="1275" customHeight="1" spans="1:21">
      <c r="A1275" s="73"/>
      <c r="B1275" s="40" t="s">
        <v>71</v>
      </c>
      <c r="C1275" s="73"/>
      <c r="D1275" s="41">
        <v>4691.77</v>
      </c>
      <c r="E1275" s="41">
        <v>144278</v>
      </c>
      <c r="F1275" s="41">
        <v>5995</v>
      </c>
      <c r="G1275" s="42">
        <v>0.041551726527953</v>
      </c>
      <c r="H1275" s="43">
        <v>0.782613844870726</v>
      </c>
      <c r="I1275" s="43">
        <v>32.5189564590582</v>
      </c>
      <c r="J1275" s="41">
        <v>1282</v>
      </c>
      <c r="K1275" s="38">
        <v>7</v>
      </c>
      <c r="L1275" s="41">
        <v>556</v>
      </c>
      <c r="M1275" s="41">
        <v>278</v>
      </c>
      <c r="N1275" s="41">
        <v>17</v>
      </c>
      <c r="O1275" s="41">
        <v>2140</v>
      </c>
      <c r="P1275" s="47">
        <v>2.19241588785047</v>
      </c>
      <c r="Q1275" s="48">
        <v>0.356964136780651</v>
      </c>
      <c r="U1275"/>
    </row>
    <row r="1276" customHeight="1" spans="1:21">
      <c r="A1276" s="73"/>
      <c r="B1276" s="40" t="s">
        <v>101</v>
      </c>
      <c r="C1276" s="40" t="s">
        <v>100</v>
      </c>
      <c r="D1276" s="41">
        <v>614.72</v>
      </c>
      <c r="E1276" s="41">
        <v>9385</v>
      </c>
      <c r="F1276" s="41">
        <v>257</v>
      </c>
      <c r="G1276" s="42">
        <v>0.0273841236014917</v>
      </c>
      <c r="H1276" s="43">
        <v>2.39190661478599</v>
      </c>
      <c r="I1276" s="43">
        <v>65.5002663825253</v>
      </c>
      <c r="J1276" s="41">
        <v>7</v>
      </c>
      <c r="K1276" s="38">
        <v>0</v>
      </c>
      <c r="L1276" s="41">
        <v>6</v>
      </c>
      <c r="M1276" s="41">
        <v>0</v>
      </c>
      <c r="N1276" s="41">
        <v>1</v>
      </c>
      <c r="O1276" s="41">
        <v>14</v>
      </c>
      <c r="P1276" s="47">
        <v>43.9085714285714</v>
      </c>
      <c r="Q1276" s="48">
        <v>0.0544747081712062</v>
      </c>
      <c r="U1276"/>
    </row>
    <row r="1277" customHeight="1" spans="1:21">
      <c r="A1277" s="73"/>
      <c r="B1277" s="40" t="s">
        <v>102</v>
      </c>
      <c r="C1277" s="73"/>
      <c r="D1277" s="41">
        <v>614.72</v>
      </c>
      <c r="E1277" s="41">
        <v>9385</v>
      </c>
      <c r="F1277" s="41">
        <v>257</v>
      </c>
      <c r="G1277" s="42">
        <v>0.0273841236014917</v>
      </c>
      <c r="H1277" s="43">
        <v>2.39190661478599</v>
      </c>
      <c r="I1277" s="43">
        <v>65.5002663825253</v>
      </c>
      <c r="J1277" s="41">
        <v>7</v>
      </c>
      <c r="K1277" s="38">
        <v>0</v>
      </c>
      <c r="L1277" s="41">
        <v>6</v>
      </c>
      <c r="M1277" s="41">
        <v>0</v>
      </c>
      <c r="N1277" s="41">
        <v>1</v>
      </c>
      <c r="O1277" s="41">
        <v>14</v>
      </c>
      <c r="P1277" s="47">
        <v>43.9085714285714</v>
      </c>
      <c r="Q1277" s="48">
        <v>0.0544747081712062</v>
      </c>
      <c r="U1277"/>
    </row>
    <row r="1278" customHeight="1" spans="1:21">
      <c r="A1278" s="73"/>
      <c r="B1278" s="40" t="s">
        <v>72</v>
      </c>
      <c r="C1278" s="40" t="s">
        <v>122</v>
      </c>
      <c r="D1278" s="41">
        <v>183.1</v>
      </c>
      <c r="E1278" s="41">
        <v>12206</v>
      </c>
      <c r="F1278" s="41">
        <v>639</v>
      </c>
      <c r="G1278" s="42">
        <v>0.0523513026380469</v>
      </c>
      <c r="H1278" s="43">
        <v>0.286541471048513</v>
      </c>
      <c r="I1278" s="43">
        <v>15.0008192692119</v>
      </c>
      <c r="J1278" s="41">
        <v>30</v>
      </c>
      <c r="K1278" s="38">
        <v>0</v>
      </c>
      <c r="L1278" s="41">
        <v>5</v>
      </c>
      <c r="M1278" s="41">
        <v>1</v>
      </c>
      <c r="N1278" s="41">
        <v>1</v>
      </c>
      <c r="O1278" s="41">
        <v>37</v>
      </c>
      <c r="P1278" s="47">
        <v>4.94864864864865</v>
      </c>
      <c r="Q1278" s="48">
        <v>0.0579029733959312</v>
      </c>
      <c r="U1278"/>
    </row>
    <row r="1279" customHeight="1" spans="1:21">
      <c r="A1279" s="73"/>
      <c r="B1279" s="73"/>
      <c r="C1279" s="40" t="s">
        <v>73</v>
      </c>
      <c r="D1279" s="41">
        <v>1240.18</v>
      </c>
      <c r="E1279" s="41">
        <v>68296</v>
      </c>
      <c r="F1279" s="41">
        <v>3654</v>
      </c>
      <c r="G1279" s="42">
        <v>0.0535024013119363</v>
      </c>
      <c r="H1279" s="43">
        <v>0.339403393541325</v>
      </c>
      <c r="I1279" s="43">
        <v>18.158896567881</v>
      </c>
      <c r="J1279" s="41">
        <v>243</v>
      </c>
      <c r="K1279" s="38">
        <v>1</v>
      </c>
      <c r="L1279" s="41">
        <v>26</v>
      </c>
      <c r="M1279" s="41">
        <v>24</v>
      </c>
      <c r="N1279" s="41">
        <v>2</v>
      </c>
      <c r="O1279" s="41">
        <v>296</v>
      </c>
      <c r="P1279" s="47">
        <v>4.1897972972973</v>
      </c>
      <c r="Q1279" s="48">
        <v>0.0810071154898741</v>
      </c>
      <c r="U1279"/>
    </row>
    <row r="1280" customHeight="1" spans="1:21">
      <c r="A1280" s="73"/>
      <c r="B1280" s="73"/>
      <c r="C1280" s="40" t="s">
        <v>75</v>
      </c>
      <c r="D1280" s="41">
        <v>201.41</v>
      </c>
      <c r="E1280" s="41">
        <v>18118</v>
      </c>
      <c r="F1280" s="41">
        <v>992</v>
      </c>
      <c r="G1280" s="42">
        <v>0.0547521801523347</v>
      </c>
      <c r="H1280" s="43">
        <v>0.203034274193548</v>
      </c>
      <c r="I1280" s="43">
        <v>11.1165691577437</v>
      </c>
      <c r="J1280" s="41">
        <v>40</v>
      </c>
      <c r="K1280" s="38">
        <v>2</v>
      </c>
      <c r="L1280" s="41">
        <v>35</v>
      </c>
      <c r="M1280" s="41">
        <v>15</v>
      </c>
      <c r="N1280" s="41">
        <v>2</v>
      </c>
      <c r="O1280" s="41">
        <v>94</v>
      </c>
      <c r="P1280" s="47">
        <v>2.14265957446809</v>
      </c>
      <c r="Q1280" s="48">
        <v>0.094758064516129</v>
      </c>
      <c r="U1280"/>
    </row>
    <row r="1281" customHeight="1" spans="1:21">
      <c r="A1281" s="73"/>
      <c r="B1281" s="73"/>
      <c r="C1281" s="40" t="s">
        <v>70</v>
      </c>
      <c r="D1281" s="41">
        <v>201.42</v>
      </c>
      <c r="E1281" s="41">
        <v>18231</v>
      </c>
      <c r="F1281" s="41">
        <v>1259</v>
      </c>
      <c r="G1281" s="42">
        <v>0.0690581975755581</v>
      </c>
      <c r="H1281" s="43">
        <v>0.159984114376489</v>
      </c>
      <c r="I1281" s="43">
        <v>11.0482145795623</v>
      </c>
      <c r="J1281" s="41">
        <v>36</v>
      </c>
      <c r="K1281" s="38">
        <v>0</v>
      </c>
      <c r="L1281" s="41">
        <v>12</v>
      </c>
      <c r="M1281" s="41">
        <v>13</v>
      </c>
      <c r="N1281" s="41">
        <v>2</v>
      </c>
      <c r="O1281" s="41">
        <v>63</v>
      </c>
      <c r="P1281" s="47">
        <v>3.19714285714286</v>
      </c>
      <c r="Q1281" s="48">
        <v>0.0500397140587768</v>
      </c>
      <c r="U1281"/>
    </row>
    <row r="1282" customHeight="1" spans="1:21">
      <c r="A1282" s="73"/>
      <c r="B1282" s="73"/>
      <c r="C1282" s="40" t="s">
        <v>76</v>
      </c>
      <c r="D1282" s="41">
        <v>241.09</v>
      </c>
      <c r="E1282" s="41">
        <v>10856</v>
      </c>
      <c r="F1282" s="41">
        <v>362</v>
      </c>
      <c r="G1282" s="42">
        <v>0.0333456153279293</v>
      </c>
      <c r="H1282" s="43">
        <v>0.665994475138122</v>
      </c>
      <c r="I1282" s="43">
        <v>22.2079955784819</v>
      </c>
      <c r="J1282" s="41">
        <v>29</v>
      </c>
      <c r="K1282" s="38">
        <v>0</v>
      </c>
      <c r="L1282" s="41">
        <v>38</v>
      </c>
      <c r="M1282" s="41">
        <v>0</v>
      </c>
      <c r="N1282" s="41">
        <v>2</v>
      </c>
      <c r="O1282" s="41">
        <v>69</v>
      </c>
      <c r="P1282" s="47">
        <v>3.49405797101449</v>
      </c>
      <c r="Q1282" s="48">
        <v>0.19060773480663</v>
      </c>
      <c r="U1282"/>
    </row>
    <row r="1283" customHeight="1" spans="1:21">
      <c r="A1283" s="73"/>
      <c r="B1283" s="73"/>
      <c r="C1283" s="40" t="s">
        <v>77</v>
      </c>
      <c r="D1283" s="41">
        <v>96.71</v>
      </c>
      <c r="E1283" s="41">
        <v>3123</v>
      </c>
      <c r="F1283" s="41">
        <v>198</v>
      </c>
      <c r="G1283" s="42">
        <v>0.0634005763688761</v>
      </c>
      <c r="H1283" s="43">
        <v>0.488434343434343</v>
      </c>
      <c r="I1283" s="43">
        <v>30.9670188920909</v>
      </c>
      <c r="J1283" s="41">
        <v>35</v>
      </c>
      <c r="K1283" s="38">
        <v>0</v>
      </c>
      <c r="L1283" s="41">
        <v>13</v>
      </c>
      <c r="M1283" s="41">
        <v>7</v>
      </c>
      <c r="N1283" s="41">
        <v>2</v>
      </c>
      <c r="O1283" s="41">
        <v>57</v>
      </c>
      <c r="P1283" s="47">
        <v>1.69666666666667</v>
      </c>
      <c r="Q1283" s="48">
        <v>0.287878787878788</v>
      </c>
      <c r="U1283"/>
    </row>
    <row r="1284" customHeight="1" spans="1:21">
      <c r="A1284" s="73"/>
      <c r="B1284" s="73"/>
      <c r="C1284" s="40" t="s">
        <v>130</v>
      </c>
      <c r="D1284" s="41">
        <v>201.38</v>
      </c>
      <c r="E1284" s="41">
        <v>19990</v>
      </c>
      <c r="F1284" s="41">
        <v>1323</v>
      </c>
      <c r="G1284" s="42">
        <v>0.0661830915457729</v>
      </c>
      <c r="H1284" s="43">
        <v>0.152214663643235</v>
      </c>
      <c r="I1284" s="43">
        <v>10.0740370185093</v>
      </c>
      <c r="J1284" s="41">
        <v>37</v>
      </c>
      <c r="K1284" s="38">
        <v>0</v>
      </c>
      <c r="L1284" s="41">
        <v>22</v>
      </c>
      <c r="M1284" s="41">
        <v>10</v>
      </c>
      <c r="N1284" s="41">
        <v>1</v>
      </c>
      <c r="O1284" s="41">
        <v>70</v>
      </c>
      <c r="P1284" s="47">
        <v>2.87685714285714</v>
      </c>
      <c r="Q1284" s="48">
        <v>0.0529100529100529</v>
      </c>
      <c r="U1284"/>
    </row>
    <row r="1285" customHeight="1" spans="1:21">
      <c r="A1285" s="73"/>
      <c r="B1285" s="73"/>
      <c r="C1285" s="40" t="s">
        <v>149</v>
      </c>
      <c r="D1285" s="41">
        <v>174.96</v>
      </c>
      <c r="E1285" s="41">
        <v>11661</v>
      </c>
      <c r="F1285" s="41">
        <v>757</v>
      </c>
      <c r="G1285" s="42">
        <v>0.0649172455192522</v>
      </c>
      <c r="H1285" s="43">
        <v>0.23112285336856</v>
      </c>
      <c r="I1285" s="43">
        <v>15.0038590172369</v>
      </c>
      <c r="J1285" s="41">
        <v>41</v>
      </c>
      <c r="K1285" s="38">
        <v>0</v>
      </c>
      <c r="L1285" s="41">
        <v>5</v>
      </c>
      <c r="M1285" s="41">
        <v>7</v>
      </c>
      <c r="N1285" s="41">
        <v>1</v>
      </c>
      <c r="O1285" s="41">
        <v>54</v>
      </c>
      <c r="P1285" s="47">
        <v>3.24</v>
      </c>
      <c r="Q1285" s="48">
        <v>0.071334214002642</v>
      </c>
      <c r="U1285"/>
    </row>
    <row r="1286" customHeight="1" spans="1:21">
      <c r="A1286" s="73"/>
      <c r="B1286" s="73"/>
      <c r="C1286" s="40" t="s">
        <v>80</v>
      </c>
      <c r="D1286" s="41">
        <v>159.43</v>
      </c>
      <c r="E1286" s="41">
        <v>9273</v>
      </c>
      <c r="F1286" s="41">
        <v>344</v>
      </c>
      <c r="G1286" s="42">
        <v>0.0370969481289766</v>
      </c>
      <c r="H1286" s="43">
        <v>0.463459302325581</v>
      </c>
      <c r="I1286" s="43">
        <v>17.1929256982638</v>
      </c>
      <c r="J1286" s="41">
        <v>28</v>
      </c>
      <c r="K1286" s="38">
        <v>0</v>
      </c>
      <c r="L1286" s="41">
        <v>29</v>
      </c>
      <c r="M1286" s="41">
        <v>6</v>
      </c>
      <c r="N1286" s="41">
        <v>0</v>
      </c>
      <c r="O1286" s="41">
        <v>63</v>
      </c>
      <c r="P1286" s="47">
        <v>2.53063492063492</v>
      </c>
      <c r="Q1286" s="48">
        <v>0.183139534883721</v>
      </c>
      <c r="U1286"/>
    </row>
    <row r="1287" customHeight="1" spans="1:21">
      <c r="A1287" s="73"/>
      <c r="B1287" s="73"/>
      <c r="C1287" s="40" t="s">
        <v>150</v>
      </c>
      <c r="D1287" s="41">
        <v>191.5</v>
      </c>
      <c r="E1287" s="41">
        <v>12942</v>
      </c>
      <c r="F1287" s="41">
        <v>802</v>
      </c>
      <c r="G1287" s="42">
        <v>0.061968783804667</v>
      </c>
      <c r="H1287" s="43">
        <v>0.238778054862843</v>
      </c>
      <c r="I1287" s="43">
        <v>14.7967856590944</v>
      </c>
      <c r="J1287" s="41">
        <v>22</v>
      </c>
      <c r="K1287" s="38">
        <v>2</v>
      </c>
      <c r="L1287" s="41">
        <v>12</v>
      </c>
      <c r="M1287" s="41">
        <v>19</v>
      </c>
      <c r="N1287" s="41">
        <v>2</v>
      </c>
      <c r="O1287" s="41">
        <v>57</v>
      </c>
      <c r="P1287" s="47">
        <v>3.35964912280702</v>
      </c>
      <c r="Q1287" s="48">
        <v>0.071072319201995</v>
      </c>
      <c r="U1287"/>
    </row>
    <row r="1288" customHeight="1" spans="1:21">
      <c r="A1288" s="73"/>
      <c r="B1288" s="73"/>
      <c r="C1288" s="40" t="s">
        <v>81</v>
      </c>
      <c r="D1288" s="41">
        <v>83.17</v>
      </c>
      <c r="E1288" s="41">
        <v>4147</v>
      </c>
      <c r="F1288" s="41">
        <v>168</v>
      </c>
      <c r="G1288" s="42">
        <v>0.040511212925006</v>
      </c>
      <c r="H1288" s="43">
        <v>0.495059523809524</v>
      </c>
      <c r="I1288" s="43">
        <v>20.0554617795997</v>
      </c>
      <c r="J1288" s="41">
        <v>26</v>
      </c>
      <c r="K1288" s="38">
        <v>0</v>
      </c>
      <c r="L1288" s="41">
        <v>11</v>
      </c>
      <c r="M1288" s="41">
        <v>5</v>
      </c>
      <c r="N1288" s="41">
        <v>1</v>
      </c>
      <c r="O1288" s="41">
        <v>43</v>
      </c>
      <c r="P1288" s="47">
        <v>1.93418604651163</v>
      </c>
      <c r="Q1288" s="48">
        <v>0.255952380952381</v>
      </c>
      <c r="U1288"/>
    </row>
    <row r="1289" customHeight="1" spans="1:21">
      <c r="A1289" s="73"/>
      <c r="B1289" s="73"/>
      <c r="C1289" s="40" t="s">
        <v>82</v>
      </c>
      <c r="D1289" s="41">
        <v>166.57</v>
      </c>
      <c r="E1289" s="41">
        <v>17963</v>
      </c>
      <c r="F1289" s="41">
        <v>1045</v>
      </c>
      <c r="G1289" s="42">
        <v>0.0581751377832211</v>
      </c>
      <c r="H1289" s="43">
        <v>0.159397129186603</v>
      </c>
      <c r="I1289" s="43">
        <v>9.27294995268051</v>
      </c>
      <c r="J1289" s="41">
        <v>24</v>
      </c>
      <c r="K1289" s="38">
        <v>0</v>
      </c>
      <c r="L1289" s="41">
        <v>19</v>
      </c>
      <c r="M1289" s="41">
        <v>18</v>
      </c>
      <c r="N1289" s="41">
        <v>2</v>
      </c>
      <c r="O1289" s="41">
        <v>63</v>
      </c>
      <c r="P1289" s="47">
        <v>2.64396825396825</v>
      </c>
      <c r="Q1289" s="48">
        <v>0.0602870813397129</v>
      </c>
      <c r="U1289"/>
    </row>
    <row r="1290" customHeight="1" spans="1:21">
      <c r="A1290" s="73"/>
      <c r="B1290" s="73"/>
      <c r="C1290" s="40" t="s">
        <v>151</v>
      </c>
      <c r="D1290" s="41">
        <v>402.58</v>
      </c>
      <c r="E1290" s="41">
        <v>24392</v>
      </c>
      <c r="F1290" s="41">
        <v>1043</v>
      </c>
      <c r="G1290" s="42">
        <v>0.0427599212856674</v>
      </c>
      <c r="H1290" s="43">
        <v>0.385982742090125</v>
      </c>
      <c r="I1290" s="43">
        <v>16.5045916693998</v>
      </c>
      <c r="J1290" s="41">
        <v>103</v>
      </c>
      <c r="K1290" s="38">
        <v>0</v>
      </c>
      <c r="L1290" s="41">
        <v>62</v>
      </c>
      <c r="M1290" s="41">
        <v>34</v>
      </c>
      <c r="N1290" s="41">
        <v>3</v>
      </c>
      <c r="O1290" s="41">
        <v>202</v>
      </c>
      <c r="P1290" s="47">
        <v>1.9929702970297</v>
      </c>
      <c r="Q1290" s="48">
        <v>0.193672099712368</v>
      </c>
      <c r="U1290"/>
    </row>
    <row r="1291" customHeight="1" spans="1:21">
      <c r="A1291" s="73"/>
      <c r="B1291" s="73"/>
      <c r="C1291" s="40" t="s">
        <v>83</v>
      </c>
      <c r="D1291" s="41">
        <v>198.99</v>
      </c>
      <c r="E1291" s="41">
        <v>11970</v>
      </c>
      <c r="F1291" s="41">
        <v>328</v>
      </c>
      <c r="G1291" s="42">
        <v>0.0274018379281537</v>
      </c>
      <c r="H1291" s="43">
        <v>0.606676829268293</v>
      </c>
      <c r="I1291" s="43">
        <v>16.6240601503759</v>
      </c>
      <c r="J1291" s="41">
        <v>45</v>
      </c>
      <c r="K1291" s="38">
        <v>0</v>
      </c>
      <c r="L1291" s="41">
        <v>36</v>
      </c>
      <c r="M1291" s="41">
        <v>2</v>
      </c>
      <c r="N1291" s="41">
        <v>3</v>
      </c>
      <c r="O1291" s="41">
        <v>86</v>
      </c>
      <c r="P1291" s="47">
        <v>2.31383720930233</v>
      </c>
      <c r="Q1291" s="48">
        <v>0.26219512195122</v>
      </c>
      <c r="U1291"/>
    </row>
    <row r="1292" customHeight="1" spans="1:21">
      <c r="A1292" s="73"/>
      <c r="B1292" s="73"/>
      <c r="C1292" s="40" t="s">
        <v>119</v>
      </c>
      <c r="D1292" s="41">
        <v>355.99</v>
      </c>
      <c r="E1292" s="41">
        <v>37697</v>
      </c>
      <c r="F1292" s="41">
        <v>2382</v>
      </c>
      <c r="G1292" s="42">
        <v>0.0631880520996366</v>
      </c>
      <c r="H1292" s="43">
        <v>0.149450041981528</v>
      </c>
      <c r="I1292" s="43">
        <v>9.44345703902167</v>
      </c>
      <c r="J1292" s="41">
        <v>31</v>
      </c>
      <c r="K1292" s="38">
        <v>3</v>
      </c>
      <c r="L1292" s="41">
        <v>14</v>
      </c>
      <c r="M1292" s="41">
        <v>29</v>
      </c>
      <c r="N1292" s="41">
        <v>1</v>
      </c>
      <c r="O1292" s="41">
        <v>78</v>
      </c>
      <c r="P1292" s="47">
        <v>4.56397435897436</v>
      </c>
      <c r="Q1292" s="48">
        <v>0.0327455919395466</v>
      </c>
      <c r="U1292"/>
    </row>
    <row r="1293" customHeight="1" spans="1:21">
      <c r="A1293" s="73"/>
      <c r="B1293" s="73"/>
      <c r="C1293" s="40" t="s">
        <v>148</v>
      </c>
      <c r="D1293" s="41">
        <v>644.65</v>
      </c>
      <c r="E1293" s="41">
        <v>38884</v>
      </c>
      <c r="F1293" s="41">
        <v>1286</v>
      </c>
      <c r="G1293" s="42">
        <v>0.0330727291430923</v>
      </c>
      <c r="H1293" s="43">
        <v>0.501283048211509</v>
      </c>
      <c r="I1293" s="43">
        <v>16.5787984775229</v>
      </c>
      <c r="J1293" s="41">
        <v>87</v>
      </c>
      <c r="K1293" s="38">
        <v>0</v>
      </c>
      <c r="L1293" s="41">
        <v>38</v>
      </c>
      <c r="M1293" s="41">
        <v>101</v>
      </c>
      <c r="N1293" s="41">
        <v>6</v>
      </c>
      <c r="O1293" s="41">
        <v>232</v>
      </c>
      <c r="P1293" s="47">
        <v>2.77866379310345</v>
      </c>
      <c r="Q1293" s="48">
        <v>0.180404354587869</v>
      </c>
      <c r="U1293"/>
    </row>
    <row r="1294" customHeight="1" spans="1:21">
      <c r="A1294" s="73"/>
      <c r="B1294" s="73"/>
      <c r="C1294" s="40" t="s">
        <v>100</v>
      </c>
      <c r="D1294" s="41">
        <v>152.9</v>
      </c>
      <c r="E1294" s="41">
        <v>5099</v>
      </c>
      <c r="F1294" s="41">
        <v>224</v>
      </c>
      <c r="G1294" s="42">
        <v>0.0439301823887037</v>
      </c>
      <c r="H1294" s="43">
        <v>0.682589285714286</v>
      </c>
      <c r="I1294" s="43">
        <v>29.9862718180035</v>
      </c>
      <c r="J1294" s="41">
        <v>9</v>
      </c>
      <c r="K1294" s="38">
        <v>1</v>
      </c>
      <c r="L1294" s="41">
        <v>11</v>
      </c>
      <c r="M1294" s="41">
        <v>2</v>
      </c>
      <c r="N1294" s="41">
        <v>2</v>
      </c>
      <c r="O1294" s="41">
        <v>25</v>
      </c>
      <c r="P1294" s="47">
        <v>6.116</v>
      </c>
      <c r="Q1294" s="48">
        <v>0.111607142857143</v>
      </c>
      <c r="U1294"/>
    </row>
    <row r="1295" customHeight="1" spans="1:21">
      <c r="A1295" s="73"/>
      <c r="B1295" s="73"/>
      <c r="C1295" s="40" t="s">
        <v>86</v>
      </c>
      <c r="D1295" s="41">
        <v>1571.94</v>
      </c>
      <c r="E1295" s="41">
        <v>91754</v>
      </c>
      <c r="F1295" s="41">
        <v>3245</v>
      </c>
      <c r="G1295" s="42">
        <v>0.035366305556161</v>
      </c>
      <c r="H1295" s="43">
        <v>0.484419106317411</v>
      </c>
      <c r="I1295" s="43">
        <v>17.132114131264</v>
      </c>
      <c r="J1295" s="41">
        <v>246</v>
      </c>
      <c r="K1295" s="38">
        <v>5</v>
      </c>
      <c r="L1295" s="41">
        <v>90</v>
      </c>
      <c r="M1295" s="41">
        <v>71</v>
      </c>
      <c r="N1295" s="41">
        <v>9</v>
      </c>
      <c r="O1295" s="41">
        <v>421</v>
      </c>
      <c r="P1295" s="47">
        <v>3.7338242280285</v>
      </c>
      <c r="Q1295" s="48">
        <v>0.129738058551618</v>
      </c>
      <c r="U1295"/>
    </row>
    <row r="1296" customHeight="1" spans="1:21">
      <c r="A1296" s="73"/>
      <c r="B1296" s="73"/>
      <c r="C1296" s="40" t="s">
        <v>152</v>
      </c>
      <c r="D1296" s="41">
        <v>201.81</v>
      </c>
      <c r="E1296" s="41">
        <v>15607</v>
      </c>
      <c r="F1296" s="41">
        <v>1011</v>
      </c>
      <c r="G1296" s="42">
        <v>0.0647786249759723</v>
      </c>
      <c r="H1296" s="43">
        <v>0.199614243323442</v>
      </c>
      <c r="I1296" s="43">
        <v>12.9307362081117</v>
      </c>
      <c r="J1296" s="41">
        <v>17</v>
      </c>
      <c r="K1296" s="38">
        <v>0</v>
      </c>
      <c r="L1296" s="41">
        <v>25</v>
      </c>
      <c r="M1296" s="41">
        <v>3</v>
      </c>
      <c r="N1296" s="41">
        <v>0</v>
      </c>
      <c r="O1296" s="41">
        <v>45</v>
      </c>
      <c r="P1296" s="47">
        <v>4.48466666666667</v>
      </c>
      <c r="Q1296" s="48">
        <v>0.0445103857566766</v>
      </c>
      <c r="U1296"/>
    </row>
    <row r="1297" customHeight="1" spans="1:21">
      <c r="A1297" s="73"/>
      <c r="B1297" s="73"/>
      <c r="C1297" s="40" t="s">
        <v>109</v>
      </c>
      <c r="D1297" s="41">
        <v>164.68</v>
      </c>
      <c r="E1297" s="41">
        <v>12492</v>
      </c>
      <c r="F1297" s="41">
        <v>420</v>
      </c>
      <c r="G1297" s="42">
        <v>0.0336215177713737</v>
      </c>
      <c r="H1297" s="43">
        <v>0.392095238095238</v>
      </c>
      <c r="I1297" s="43">
        <v>13.18283701569</v>
      </c>
      <c r="J1297" s="41">
        <v>67</v>
      </c>
      <c r="K1297" s="38">
        <v>1</v>
      </c>
      <c r="L1297" s="41">
        <v>8</v>
      </c>
      <c r="M1297" s="41">
        <v>9</v>
      </c>
      <c r="N1297" s="41">
        <v>3</v>
      </c>
      <c r="O1297" s="41">
        <v>88</v>
      </c>
      <c r="P1297" s="47">
        <v>1.87136363636364</v>
      </c>
      <c r="Q1297" s="48">
        <v>0.20952380952381</v>
      </c>
      <c r="U1297"/>
    </row>
    <row r="1298" customHeight="1" spans="1:21">
      <c r="A1298" s="73"/>
      <c r="B1298" s="40" t="s">
        <v>98</v>
      </c>
      <c r="C1298" s="73"/>
      <c r="D1298" s="41">
        <v>6834.46</v>
      </c>
      <c r="E1298" s="41">
        <v>444701</v>
      </c>
      <c r="F1298" s="41">
        <v>21482</v>
      </c>
      <c r="G1298" s="42">
        <v>0.0483066150064875</v>
      </c>
      <c r="H1298" s="43">
        <v>0.318148217112001</v>
      </c>
      <c r="I1298" s="43">
        <v>15.3686634390298</v>
      </c>
      <c r="J1298" s="41">
        <v>1196</v>
      </c>
      <c r="K1298" s="38">
        <v>15</v>
      </c>
      <c r="L1298" s="41">
        <v>511</v>
      </c>
      <c r="M1298" s="41">
        <v>376</v>
      </c>
      <c r="N1298" s="41">
        <v>45</v>
      </c>
      <c r="O1298" s="41">
        <v>2143</v>
      </c>
      <c r="P1298" s="47">
        <v>3.18920205319645</v>
      </c>
      <c r="Q1298" s="48">
        <v>0.0997579368773857</v>
      </c>
      <c r="U1298"/>
    </row>
    <row r="1299" customHeight="1" spans="1:21">
      <c r="A1299" s="40" t="s">
        <v>156</v>
      </c>
      <c r="B1299" s="73"/>
      <c r="C1299" s="73"/>
      <c r="D1299" s="41">
        <v>12140.95</v>
      </c>
      <c r="E1299" s="41">
        <v>598364</v>
      </c>
      <c r="F1299" s="41">
        <v>27734</v>
      </c>
      <c r="G1299" s="42">
        <v>0.0463497135522859</v>
      </c>
      <c r="H1299" s="43">
        <v>0.437764116247206</v>
      </c>
      <c r="I1299" s="43">
        <v>20.2902413915276</v>
      </c>
      <c r="J1299" s="41">
        <v>2485</v>
      </c>
      <c r="K1299" s="38">
        <v>22</v>
      </c>
      <c r="L1299" s="41">
        <v>1073</v>
      </c>
      <c r="M1299" s="41">
        <v>654</v>
      </c>
      <c r="N1299" s="41">
        <v>63</v>
      </c>
      <c r="O1299" s="41">
        <v>4297</v>
      </c>
      <c r="P1299" s="47">
        <v>2.82544798696765</v>
      </c>
      <c r="Q1299" s="48">
        <v>0.154936179418764</v>
      </c>
      <c r="U1299"/>
    </row>
    <row r="1300" customHeight="1" spans="1:21">
      <c r="A1300" s="40" t="s">
        <v>27</v>
      </c>
      <c r="B1300" s="40" t="s">
        <v>69</v>
      </c>
      <c r="C1300" s="40" t="s">
        <v>73</v>
      </c>
      <c r="D1300" s="41">
        <v>709.13</v>
      </c>
      <c r="E1300" s="41">
        <v>14174</v>
      </c>
      <c r="F1300" s="41">
        <v>885</v>
      </c>
      <c r="G1300" s="42">
        <v>0.0624382672498942</v>
      </c>
      <c r="H1300" s="43">
        <v>0.801276836158192</v>
      </c>
      <c r="I1300" s="43">
        <v>50.0303372371949</v>
      </c>
      <c r="J1300" s="41">
        <v>228</v>
      </c>
      <c r="K1300" s="38">
        <v>0</v>
      </c>
      <c r="L1300" s="41">
        <v>41</v>
      </c>
      <c r="M1300" s="41">
        <v>20</v>
      </c>
      <c r="N1300" s="41">
        <v>0</v>
      </c>
      <c r="O1300" s="41">
        <v>289</v>
      </c>
      <c r="P1300" s="47">
        <v>2.45373702422145</v>
      </c>
      <c r="Q1300" s="48">
        <v>0.326553672316384</v>
      </c>
      <c r="U1300"/>
    </row>
    <row r="1301" customHeight="1" spans="1:21">
      <c r="A1301" s="73"/>
      <c r="B1301" s="73"/>
      <c r="C1301" s="40" t="s">
        <v>108</v>
      </c>
      <c r="D1301" s="41">
        <v>183.89</v>
      </c>
      <c r="E1301" s="41">
        <v>8018</v>
      </c>
      <c r="F1301" s="41">
        <v>475</v>
      </c>
      <c r="G1301" s="42">
        <v>0.0592417061611374</v>
      </c>
      <c r="H1301" s="43">
        <v>0.387136842105263</v>
      </c>
      <c r="I1301" s="43">
        <v>22.9346470441507</v>
      </c>
      <c r="J1301" s="41">
        <v>82</v>
      </c>
      <c r="K1301" s="38">
        <v>3</v>
      </c>
      <c r="L1301" s="41">
        <v>29</v>
      </c>
      <c r="M1301" s="41">
        <v>27</v>
      </c>
      <c r="N1301" s="41">
        <v>3</v>
      </c>
      <c r="O1301" s="41">
        <v>144</v>
      </c>
      <c r="P1301" s="47">
        <v>1.27701388888889</v>
      </c>
      <c r="Q1301" s="48">
        <v>0.303157894736842</v>
      </c>
      <c r="U1301"/>
    </row>
    <row r="1302" customHeight="1" spans="1:21">
      <c r="A1302" s="73"/>
      <c r="B1302" s="73"/>
      <c r="C1302" s="40" t="s">
        <v>76</v>
      </c>
      <c r="D1302" s="41">
        <v>325.44</v>
      </c>
      <c r="E1302" s="41">
        <v>7880</v>
      </c>
      <c r="F1302" s="41">
        <v>246</v>
      </c>
      <c r="G1302" s="42">
        <v>0.0312182741116751</v>
      </c>
      <c r="H1302" s="43">
        <v>1.32292682926829</v>
      </c>
      <c r="I1302" s="43">
        <v>41.2994923857868</v>
      </c>
      <c r="J1302" s="41">
        <v>47</v>
      </c>
      <c r="K1302" s="38">
        <v>0</v>
      </c>
      <c r="L1302" s="41">
        <v>46</v>
      </c>
      <c r="M1302" s="41">
        <v>1</v>
      </c>
      <c r="N1302" s="41">
        <v>1</v>
      </c>
      <c r="O1302" s="41">
        <v>95</v>
      </c>
      <c r="P1302" s="47">
        <v>3.42568421052632</v>
      </c>
      <c r="Q1302" s="48">
        <v>0.386178861788618</v>
      </c>
      <c r="U1302"/>
    </row>
    <row r="1303" customHeight="1" spans="1:21">
      <c r="A1303" s="73"/>
      <c r="B1303" s="73"/>
      <c r="C1303" s="40" t="s">
        <v>80</v>
      </c>
      <c r="D1303" s="41">
        <v>268.38</v>
      </c>
      <c r="E1303" s="41">
        <v>8312</v>
      </c>
      <c r="F1303" s="41">
        <v>407</v>
      </c>
      <c r="G1303" s="42">
        <v>0.0489653512993263</v>
      </c>
      <c r="H1303" s="43">
        <v>0.659410319410319</v>
      </c>
      <c r="I1303" s="43">
        <v>32.2882579403272</v>
      </c>
      <c r="J1303" s="41">
        <v>47</v>
      </c>
      <c r="K1303" s="38">
        <v>0</v>
      </c>
      <c r="L1303" s="41">
        <v>30</v>
      </c>
      <c r="M1303" s="41">
        <v>8</v>
      </c>
      <c r="N1303" s="41">
        <v>1</v>
      </c>
      <c r="O1303" s="41">
        <v>86</v>
      </c>
      <c r="P1303" s="47">
        <v>3.12069767441861</v>
      </c>
      <c r="Q1303" s="48">
        <v>0.211302211302211</v>
      </c>
      <c r="U1303"/>
    </row>
    <row r="1304" customHeight="1" spans="1:21">
      <c r="A1304" s="73"/>
      <c r="B1304" s="73"/>
      <c r="C1304" s="40" t="s">
        <v>103</v>
      </c>
      <c r="D1304" s="41">
        <v>384.32</v>
      </c>
      <c r="E1304" s="41">
        <v>10154</v>
      </c>
      <c r="F1304" s="41">
        <v>442</v>
      </c>
      <c r="G1304" s="42">
        <v>0.0435296434902501</v>
      </c>
      <c r="H1304" s="43">
        <v>0.869502262443439</v>
      </c>
      <c r="I1304" s="43">
        <v>37.8491234981288</v>
      </c>
      <c r="J1304" s="41">
        <v>64</v>
      </c>
      <c r="K1304" s="38">
        <v>0</v>
      </c>
      <c r="L1304" s="41">
        <v>31</v>
      </c>
      <c r="M1304" s="41">
        <v>15</v>
      </c>
      <c r="N1304" s="41">
        <v>0</v>
      </c>
      <c r="O1304" s="41">
        <v>110</v>
      </c>
      <c r="P1304" s="47">
        <v>3.49381818181818</v>
      </c>
      <c r="Q1304" s="48">
        <v>0.248868778280543</v>
      </c>
      <c r="U1304"/>
    </row>
    <row r="1305" customHeight="1" spans="1:21">
      <c r="A1305" s="73"/>
      <c r="B1305" s="73"/>
      <c r="C1305" s="40" t="s">
        <v>83</v>
      </c>
      <c r="D1305" s="41">
        <v>1294.13</v>
      </c>
      <c r="E1305" s="41">
        <v>45399</v>
      </c>
      <c r="F1305" s="41">
        <v>1500</v>
      </c>
      <c r="G1305" s="42">
        <v>0.0330403753386638</v>
      </c>
      <c r="H1305" s="43">
        <v>0.862753333333333</v>
      </c>
      <c r="I1305" s="43">
        <v>28.5056939580167</v>
      </c>
      <c r="J1305" s="41">
        <v>314</v>
      </c>
      <c r="K1305" s="38">
        <v>1</v>
      </c>
      <c r="L1305" s="41">
        <v>201</v>
      </c>
      <c r="M1305" s="41">
        <v>5</v>
      </c>
      <c r="N1305" s="41">
        <v>2</v>
      </c>
      <c r="O1305" s="41">
        <v>523</v>
      </c>
      <c r="P1305" s="47">
        <v>2.47443594646272</v>
      </c>
      <c r="Q1305" s="48">
        <v>0.348666666666667</v>
      </c>
      <c r="U1305"/>
    </row>
    <row r="1306" customHeight="1" spans="1:21">
      <c r="A1306" s="73"/>
      <c r="B1306" s="73"/>
      <c r="C1306" s="40" t="s">
        <v>148</v>
      </c>
      <c r="D1306" s="41">
        <v>448.52</v>
      </c>
      <c r="E1306" s="41">
        <v>10118</v>
      </c>
      <c r="F1306" s="41">
        <v>498</v>
      </c>
      <c r="G1306" s="42">
        <v>0.0492192132832576</v>
      </c>
      <c r="H1306" s="43">
        <v>0.900642570281125</v>
      </c>
      <c r="I1306" s="43">
        <v>44.328918758648</v>
      </c>
      <c r="J1306" s="41">
        <v>110</v>
      </c>
      <c r="K1306" s="38">
        <v>1</v>
      </c>
      <c r="L1306" s="41">
        <v>48</v>
      </c>
      <c r="M1306" s="41">
        <v>84</v>
      </c>
      <c r="N1306" s="41">
        <v>5</v>
      </c>
      <c r="O1306" s="41">
        <v>248</v>
      </c>
      <c r="P1306" s="47">
        <v>1.80854838709677</v>
      </c>
      <c r="Q1306" s="48">
        <v>0.497991967871486</v>
      </c>
      <c r="U1306"/>
    </row>
    <row r="1307" customHeight="1" spans="1:21">
      <c r="A1307" s="73"/>
      <c r="B1307" s="73"/>
      <c r="C1307" s="40" t="s">
        <v>86</v>
      </c>
      <c r="D1307" s="41">
        <v>956.96</v>
      </c>
      <c r="E1307" s="41">
        <v>23965</v>
      </c>
      <c r="F1307" s="41">
        <v>1162</v>
      </c>
      <c r="G1307" s="42">
        <v>0.0484873774254121</v>
      </c>
      <c r="H1307" s="43">
        <v>0.823545611015491</v>
      </c>
      <c r="I1307" s="43">
        <v>39.9315668683497</v>
      </c>
      <c r="J1307" s="41">
        <v>247</v>
      </c>
      <c r="K1307" s="38">
        <v>2</v>
      </c>
      <c r="L1307" s="41">
        <v>82</v>
      </c>
      <c r="M1307" s="41">
        <v>80</v>
      </c>
      <c r="N1307" s="41">
        <v>3</v>
      </c>
      <c r="O1307" s="41">
        <v>414</v>
      </c>
      <c r="P1307" s="47">
        <v>2.31149758454106</v>
      </c>
      <c r="Q1307" s="48">
        <v>0.356282271944923</v>
      </c>
      <c r="U1307"/>
    </row>
    <row r="1308" customHeight="1" spans="1:21">
      <c r="A1308" s="73"/>
      <c r="B1308" s="40" t="s">
        <v>71</v>
      </c>
      <c r="C1308" s="73"/>
      <c r="D1308" s="41">
        <v>4570.77</v>
      </c>
      <c r="E1308" s="41">
        <v>128020</v>
      </c>
      <c r="F1308" s="41">
        <v>5615</v>
      </c>
      <c r="G1308" s="42">
        <v>0.0438603343227621</v>
      </c>
      <c r="H1308" s="43">
        <v>0.814028495102404</v>
      </c>
      <c r="I1308" s="43">
        <v>35.7035619434463</v>
      </c>
      <c r="J1308" s="41">
        <v>1139</v>
      </c>
      <c r="K1308" s="38">
        <v>7</v>
      </c>
      <c r="L1308" s="41">
        <v>508</v>
      </c>
      <c r="M1308" s="41">
        <v>240</v>
      </c>
      <c r="N1308" s="41">
        <v>15</v>
      </c>
      <c r="O1308" s="41">
        <v>1909</v>
      </c>
      <c r="P1308" s="47">
        <v>2.39432687270822</v>
      </c>
      <c r="Q1308" s="48">
        <v>0.339982190560997</v>
      </c>
      <c r="U1308"/>
    </row>
    <row r="1309" customHeight="1" spans="1:21">
      <c r="A1309" s="73"/>
      <c r="B1309" s="40" t="s">
        <v>101</v>
      </c>
      <c r="C1309" s="40" t="s">
        <v>100</v>
      </c>
      <c r="D1309" s="41">
        <v>613.91</v>
      </c>
      <c r="E1309" s="41">
        <v>10032</v>
      </c>
      <c r="F1309" s="41">
        <v>261</v>
      </c>
      <c r="G1309" s="42">
        <v>0.0260167464114833</v>
      </c>
      <c r="H1309" s="43">
        <v>2.35214559386973</v>
      </c>
      <c r="I1309" s="43">
        <v>61.1951754385965</v>
      </c>
      <c r="J1309" s="41">
        <v>3</v>
      </c>
      <c r="K1309" s="38">
        <v>0</v>
      </c>
      <c r="L1309" s="41">
        <v>4</v>
      </c>
      <c r="M1309" s="41">
        <v>1</v>
      </c>
      <c r="N1309" s="41">
        <v>0</v>
      </c>
      <c r="O1309" s="41">
        <v>8</v>
      </c>
      <c r="P1309" s="47">
        <v>76.73875</v>
      </c>
      <c r="Q1309" s="48">
        <v>0.0306513409961686</v>
      </c>
      <c r="U1309"/>
    </row>
    <row r="1310" customHeight="1" spans="1:21">
      <c r="A1310" s="73"/>
      <c r="B1310" s="40" t="s">
        <v>102</v>
      </c>
      <c r="C1310" s="73"/>
      <c r="D1310" s="41">
        <v>613.91</v>
      </c>
      <c r="E1310" s="41">
        <v>10032</v>
      </c>
      <c r="F1310" s="41">
        <v>261</v>
      </c>
      <c r="G1310" s="42">
        <v>0.0260167464114833</v>
      </c>
      <c r="H1310" s="43">
        <v>2.35214559386973</v>
      </c>
      <c r="I1310" s="43">
        <v>61.1951754385965</v>
      </c>
      <c r="J1310" s="41">
        <v>3</v>
      </c>
      <c r="K1310" s="38">
        <v>0</v>
      </c>
      <c r="L1310" s="41">
        <v>4</v>
      </c>
      <c r="M1310" s="41">
        <v>1</v>
      </c>
      <c r="N1310" s="41">
        <v>0</v>
      </c>
      <c r="O1310" s="41">
        <v>8</v>
      </c>
      <c r="P1310" s="47">
        <v>76.73875</v>
      </c>
      <c r="Q1310" s="48">
        <v>0.0306513409961686</v>
      </c>
      <c r="U1310"/>
    </row>
    <row r="1311" customHeight="1" spans="1:21">
      <c r="A1311" s="73"/>
      <c r="B1311" s="40" t="s">
        <v>72</v>
      </c>
      <c r="C1311" s="40" t="s">
        <v>122</v>
      </c>
      <c r="D1311" s="41">
        <v>171.13</v>
      </c>
      <c r="E1311" s="41">
        <v>10031</v>
      </c>
      <c r="F1311" s="41">
        <v>492</v>
      </c>
      <c r="G1311" s="42">
        <v>0.0490479513508125</v>
      </c>
      <c r="H1311" s="43">
        <v>0.347825203252033</v>
      </c>
      <c r="I1311" s="43">
        <v>17.0601136476922</v>
      </c>
      <c r="J1311" s="41">
        <v>31</v>
      </c>
      <c r="K1311" s="38">
        <v>0</v>
      </c>
      <c r="L1311" s="41">
        <v>10</v>
      </c>
      <c r="M1311" s="41">
        <v>7</v>
      </c>
      <c r="N1311" s="41">
        <v>0</v>
      </c>
      <c r="O1311" s="41">
        <v>48</v>
      </c>
      <c r="P1311" s="47">
        <v>3.56520833333333</v>
      </c>
      <c r="Q1311" s="48">
        <v>0.0975609756097561</v>
      </c>
      <c r="U1311"/>
    </row>
    <row r="1312" customHeight="1" spans="1:21">
      <c r="A1312" s="73"/>
      <c r="B1312" s="73"/>
      <c r="C1312" s="40" t="s">
        <v>73</v>
      </c>
      <c r="D1312" s="41">
        <v>1286.56</v>
      </c>
      <c r="E1312" s="41">
        <v>62392</v>
      </c>
      <c r="F1312" s="41">
        <v>3647</v>
      </c>
      <c r="G1312" s="42">
        <v>0.058453006795743</v>
      </c>
      <c r="H1312" s="43">
        <v>0.352772141486153</v>
      </c>
      <c r="I1312" s="43">
        <v>20.6205923836389</v>
      </c>
      <c r="J1312" s="41">
        <v>223</v>
      </c>
      <c r="K1312" s="38">
        <v>0</v>
      </c>
      <c r="L1312" s="41">
        <v>18</v>
      </c>
      <c r="M1312" s="41">
        <v>13</v>
      </c>
      <c r="N1312" s="41">
        <v>2</v>
      </c>
      <c r="O1312" s="41">
        <v>256</v>
      </c>
      <c r="P1312" s="47">
        <v>5.025625</v>
      </c>
      <c r="Q1312" s="48">
        <v>0.0701946805593639</v>
      </c>
      <c r="U1312"/>
    </row>
    <row r="1313" customHeight="1" spans="1:21">
      <c r="A1313" s="73"/>
      <c r="B1313" s="73"/>
      <c r="C1313" s="40" t="s">
        <v>75</v>
      </c>
      <c r="D1313" s="41">
        <v>200.5</v>
      </c>
      <c r="E1313" s="41">
        <v>17956</v>
      </c>
      <c r="F1313" s="41">
        <v>1052</v>
      </c>
      <c r="G1313" s="42">
        <v>0.0585876587213188</v>
      </c>
      <c r="H1313" s="43">
        <v>0.190589353612167</v>
      </c>
      <c r="I1313" s="43">
        <v>11.1661840053464</v>
      </c>
      <c r="J1313" s="41">
        <v>33</v>
      </c>
      <c r="K1313" s="38">
        <v>3</v>
      </c>
      <c r="L1313" s="41">
        <v>18</v>
      </c>
      <c r="M1313" s="41">
        <v>10</v>
      </c>
      <c r="N1313" s="41">
        <v>4</v>
      </c>
      <c r="O1313" s="41">
        <v>68</v>
      </c>
      <c r="P1313" s="47">
        <v>2.94852941176471</v>
      </c>
      <c r="Q1313" s="48">
        <v>0.064638783269962</v>
      </c>
      <c r="U1313"/>
    </row>
    <row r="1314" customHeight="1" spans="1:21">
      <c r="A1314" s="73"/>
      <c r="B1314" s="73"/>
      <c r="C1314" s="40" t="s">
        <v>70</v>
      </c>
      <c r="D1314" s="41">
        <v>201.68</v>
      </c>
      <c r="E1314" s="41">
        <v>17083</v>
      </c>
      <c r="F1314" s="41">
        <v>1359</v>
      </c>
      <c r="G1314" s="42">
        <v>0.0795527717614002</v>
      </c>
      <c r="H1314" s="43">
        <v>0.148403237674761</v>
      </c>
      <c r="I1314" s="43">
        <v>11.8058888953931</v>
      </c>
      <c r="J1314" s="41">
        <v>26</v>
      </c>
      <c r="K1314" s="38">
        <v>1</v>
      </c>
      <c r="L1314" s="41">
        <v>14</v>
      </c>
      <c r="M1314" s="41">
        <v>6</v>
      </c>
      <c r="N1314" s="41">
        <v>1</v>
      </c>
      <c r="O1314" s="41">
        <v>48</v>
      </c>
      <c r="P1314" s="47">
        <v>4.20166666666667</v>
      </c>
      <c r="Q1314" s="48">
        <v>0.0353200883002208</v>
      </c>
      <c r="U1314"/>
    </row>
    <row r="1315" customHeight="1" spans="1:21">
      <c r="A1315" s="73"/>
      <c r="B1315" s="73"/>
      <c r="C1315" s="40" t="s">
        <v>76</v>
      </c>
      <c r="D1315" s="41">
        <v>158.07</v>
      </c>
      <c r="E1315" s="41">
        <v>4864</v>
      </c>
      <c r="F1315" s="41">
        <v>186</v>
      </c>
      <c r="G1315" s="42">
        <v>0.0382401315789474</v>
      </c>
      <c r="H1315" s="43">
        <v>0.849838709677419</v>
      </c>
      <c r="I1315" s="43">
        <v>32.4979440789474</v>
      </c>
      <c r="J1315" s="41">
        <v>27</v>
      </c>
      <c r="K1315" s="38">
        <v>0</v>
      </c>
      <c r="L1315" s="41">
        <v>25</v>
      </c>
      <c r="M1315" s="41">
        <v>1</v>
      </c>
      <c r="N1315" s="41">
        <v>1</v>
      </c>
      <c r="O1315" s="41">
        <v>54</v>
      </c>
      <c r="P1315" s="47">
        <v>2.92722222222222</v>
      </c>
      <c r="Q1315" s="48">
        <v>0.290322580645161</v>
      </c>
      <c r="U1315"/>
    </row>
    <row r="1316" customHeight="1" spans="1:21">
      <c r="A1316" s="73"/>
      <c r="B1316" s="73"/>
      <c r="C1316" s="40" t="s">
        <v>77</v>
      </c>
      <c r="D1316" s="41">
        <v>130.98</v>
      </c>
      <c r="E1316" s="41">
        <v>4546</v>
      </c>
      <c r="F1316" s="41">
        <v>266</v>
      </c>
      <c r="G1316" s="42">
        <v>0.0585129784425869</v>
      </c>
      <c r="H1316" s="43">
        <v>0.492406015037594</v>
      </c>
      <c r="I1316" s="43">
        <v>28.8121425428949</v>
      </c>
      <c r="J1316" s="41">
        <v>33</v>
      </c>
      <c r="K1316" s="38">
        <v>0</v>
      </c>
      <c r="L1316" s="41">
        <v>19</v>
      </c>
      <c r="M1316" s="41">
        <v>5</v>
      </c>
      <c r="N1316" s="41">
        <v>1</v>
      </c>
      <c r="O1316" s="41">
        <v>58</v>
      </c>
      <c r="P1316" s="47">
        <v>2.25827586206897</v>
      </c>
      <c r="Q1316" s="48">
        <v>0.218045112781955</v>
      </c>
      <c r="U1316"/>
    </row>
    <row r="1317" customHeight="1" spans="1:21">
      <c r="A1317" s="73"/>
      <c r="B1317" s="73"/>
      <c r="C1317" s="40" t="s">
        <v>130</v>
      </c>
      <c r="D1317" s="41">
        <v>200.73</v>
      </c>
      <c r="E1317" s="41">
        <v>18877</v>
      </c>
      <c r="F1317" s="41">
        <v>1270</v>
      </c>
      <c r="G1317" s="42">
        <v>0.0672776394554219</v>
      </c>
      <c r="H1317" s="43">
        <v>0.158055118110236</v>
      </c>
      <c r="I1317" s="43">
        <v>10.6335752503046</v>
      </c>
      <c r="J1317" s="41">
        <v>38</v>
      </c>
      <c r="K1317" s="38">
        <v>2</v>
      </c>
      <c r="L1317" s="41">
        <v>23</v>
      </c>
      <c r="M1317" s="41">
        <v>17</v>
      </c>
      <c r="N1317" s="41">
        <v>1</v>
      </c>
      <c r="O1317" s="41">
        <v>81</v>
      </c>
      <c r="P1317" s="47">
        <v>2.47814814814815</v>
      </c>
      <c r="Q1317" s="48">
        <v>0.0637795275590551</v>
      </c>
      <c r="U1317"/>
    </row>
    <row r="1318" customHeight="1" spans="1:21">
      <c r="A1318" s="73"/>
      <c r="B1318" s="73"/>
      <c r="C1318" s="40" t="s">
        <v>149</v>
      </c>
      <c r="D1318" s="41">
        <v>181</v>
      </c>
      <c r="E1318" s="41">
        <v>12079</v>
      </c>
      <c r="F1318" s="41">
        <v>772</v>
      </c>
      <c r="G1318" s="42">
        <v>0.0639125755443331</v>
      </c>
      <c r="H1318" s="43">
        <v>0.234455958549223</v>
      </c>
      <c r="I1318" s="43">
        <v>14.9846841625962</v>
      </c>
      <c r="J1318" s="41">
        <v>44</v>
      </c>
      <c r="K1318" s="38">
        <v>0</v>
      </c>
      <c r="L1318" s="41">
        <v>7</v>
      </c>
      <c r="M1318" s="41">
        <v>10</v>
      </c>
      <c r="N1318" s="41">
        <v>0</v>
      </c>
      <c r="O1318" s="41">
        <v>61</v>
      </c>
      <c r="P1318" s="47">
        <v>2.9672131147541</v>
      </c>
      <c r="Q1318" s="48">
        <v>0.0790155440414508</v>
      </c>
      <c r="U1318"/>
    </row>
    <row r="1319" customHeight="1" spans="1:21">
      <c r="A1319" s="73"/>
      <c r="B1319" s="73"/>
      <c r="C1319" s="40" t="s">
        <v>80</v>
      </c>
      <c r="D1319" s="41">
        <v>162.48</v>
      </c>
      <c r="E1319" s="41">
        <v>10163</v>
      </c>
      <c r="F1319" s="41">
        <v>365</v>
      </c>
      <c r="G1319" s="42">
        <v>0.0359145921479878</v>
      </c>
      <c r="H1319" s="43">
        <v>0.445150684931507</v>
      </c>
      <c r="I1319" s="43">
        <v>15.9874052937125</v>
      </c>
      <c r="J1319" s="41">
        <v>29</v>
      </c>
      <c r="K1319" s="38">
        <v>1</v>
      </c>
      <c r="L1319" s="41">
        <v>24</v>
      </c>
      <c r="M1319" s="41">
        <v>8</v>
      </c>
      <c r="N1319" s="41">
        <v>0</v>
      </c>
      <c r="O1319" s="41">
        <v>62</v>
      </c>
      <c r="P1319" s="47">
        <v>2.62064516129032</v>
      </c>
      <c r="Q1319" s="48">
        <v>0.16986301369863</v>
      </c>
      <c r="U1319"/>
    </row>
    <row r="1320" customHeight="1" spans="1:21">
      <c r="A1320" s="73"/>
      <c r="B1320" s="73"/>
      <c r="C1320" s="40" t="s">
        <v>150</v>
      </c>
      <c r="D1320" s="41">
        <v>189.8</v>
      </c>
      <c r="E1320" s="41">
        <v>11519</v>
      </c>
      <c r="F1320" s="41">
        <v>698</v>
      </c>
      <c r="G1320" s="42">
        <v>0.0605955378071013</v>
      </c>
      <c r="H1320" s="43">
        <v>0.271919770773639</v>
      </c>
      <c r="I1320" s="43">
        <v>16.4771247504124</v>
      </c>
      <c r="J1320" s="41">
        <v>24</v>
      </c>
      <c r="K1320" s="38">
        <v>1</v>
      </c>
      <c r="L1320" s="41">
        <v>11</v>
      </c>
      <c r="M1320" s="41">
        <v>15</v>
      </c>
      <c r="N1320" s="41">
        <v>2</v>
      </c>
      <c r="O1320" s="41">
        <v>53</v>
      </c>
      <c r="P1320" s="47">
        <v>3.5811320754717</v>
      </c>
      <c r="Q1320" s="48">
        <v>0.0759312320916906</v>
      </c>
      <c r="U1320"/>
    </row>
    <row r="1321" customHeight="1" spans="1:21">
      <c r="A1321" s="73"/>
      <c r="B1321" s="73"/>
      <c r="C1321" s="40" t="s">
        <v>81</v>
      </c>
      <c r="D1321" s="41">
        <v>77.49</v>
      </c>
      <c r="E1321" s="41">
        <v>3374</v>
      </c>
      <c r="F1321" s="41">
        <v>157</v>
      </c>
      <c r="G1321" s="42">
        <v>0.0465323058684055</v>
      </c>
      <c r="H1321" s="43">
        <v>0.493566878980892</v>
      </c>
      <c r="I1321" s="43">
        <v>22.9668049792531</v>
      </c>
      <c r="J1321" s="41">
        <v>20</v>
      </c>
      <c r="K1321" s="38">
        <v>0</v>
      </c>
      <c r="L1321" s="41">
        <v>8</v>
      </c>
      <c r="M1321" s="41">
        <v>9</v>
      </c>
      <c r="N1321" s="41">
        <v>1</v>
      </c>
      <c r="O1321" s="41">
        <v>38</v>
      </c>
      <c r="P1321" s="47">
        <v>2.03921052631579</v>
      </c>
      <c r="Q1321" s="48">
        <v>0.24203821656051</v>
      </c>
      <c r="U1321"/>
    </row>
    <row r="1322" customHeight="1" spans="1:21">
      <c r="A1322" s="73"/>
      <c r="B1322" s="73"/>
      <c r="C1322" s="40" t="s">
        <v>82</v>
      </c>
      <c r="D1322" s="41">
        <v>173.91</v>
      </c>
      <c r="E1322" s="41">
        <v>17837</v>
      </c>
      <c r="F1322" s="41">
        <v>1051</v>
      </c>
      <c r="G1322" s="42">
        <v>0.0589224645400011</v>
      </c>
      <c r="H1322" s="43">
        <v>0.16547098001903</v>
      </c>
      <c r="I1322" s="43">
        <v>9.7499579525705</v>
      </c>
      <c r="J1322" s="41">
        <v>31</v>
      </c>
      <c r="K1322" s="38">
        <v>0</v>
      </c>
      <c r="L1322" s="41">
        <v>32</v>
      </c>
      <c r="M1322" s="41">
        <v>14</v>
      </c>
      <c r="N1322" s="41">
        <v>0</v>
      </c>
      <c r="O1322" s="41">
        <v>77</v>
      </c>
      <c r="P1322" s="47">
        <v>2.25857142857143</v>
      </c>
      <c r="Q1322" s="48">
        <v>0.0732635585156993</v>
      </c>
      <c r="U1322"/>
    </row>
    <row r="1323" customHeight="1" spans="1:21">
      <c r="A1323" s="73"/>
      <c r="B1323" s="73"/>
      <c r="C1323" s="40" t="s">
        <v>151</v>
      </c>
      <c r="D1323" s="41">
        <v>417.15</v>
      </c>
      <c r="E1323" s="41">
        <v>26974</v>
      </c>
      <c r="F1323" s="41">
        <v>1109</v>
      </c>
      <c r="G1323" s="42">
        <v>0.0411136650107511</v>
      </c>
      <c r="H1323" s="43">
        <v>0.376149684400361</v>
      </c>
      <c r="I1323" s="43">
        <v>15.4648921183362</v>
      </c>
      <c r="J1323" s="41">
        <v>110</v>
      </c>
      <c r="K1323" s="38">
        <v>1</v>
      </c>
      <c r="L1323" s="41">
        <v>43</v>
      </c>
      <c r="M1323" s="41">
        <v>22</v>
      </c>
      <c r="N1323" s="41">
        <v>4</v>
      </c>
      <c r="O1323" s="41">
        <v>180</v>
      </c>
      <c r="P1323" s="47">
        <v>2.3175</v>
      </c>
      <c r="Q1323" s="48">
        <v>0.162308385933273</v>
      </c>
      <c r="U1323"/>
    </row>
    <row r="1324" customHeight="1" spans="1:21">
      <c r="A1324" s="73"/>
      <c r="B1324" s="73"/>
      <c r="C1324" s="40" t="s">
        <v>83</v>
      </c>
      <c r="D1324" s="41">
        <v>200.29</v>
      </c>
      <c r="E1324" s="41">
        <v>11232</v>
      </c>
      <c r="F1324" s="41">
        <v>319</v>
      </c>
      <c r="G1324" s="42">
        <v>0.0284009971509972</v>
      </c>
      <c r="H1324" s="43">
        <v>0.627868338557994</v>
      </c>
      <c r="I1324" s="43">
        <v>17.8320868945869</v>
      </c>
      <c r="J1324" s="41">
        <v>42</v>
      </c>
      <c r="K1324" s="38">
        <v>0</v>
      </c>
      <c r="L1324" s="41">
        <v>27</v>
      </c>
      <c r="M1324" s="41">
        <v>2</v>
      </c>
      <c r="N1324" s="41">
        <v>0</v>
      </c>
      <c r="O1324" s="41">
        <v>71</v>
      </c>
      <c r="P1324" s="47">
        <v>2.82098591549296</v>
      </c>
      <c r="Q1324" s="48">
        <v>0.222570532915361</v>
      </c>
      <c r="U1324"/>
    </row>
    <row r="1325" customHeight="1" spans="1:21">
      <c r="A1325" s="73"/>
      <c r="B1325" s="73"/>
      <c r="C1325" s="40" t="s">
        <v>119</v>
      </c>
      <c r="D1325" s="41">
        <v>351.91</v>
      </c>
      <c r="E1325" s="41">
        <v>24538</v>
      </c>
      <c r="F1325" s="41">
        <v>1551</v>
      </c>
      <c r="G1325" s="42">
        <v>0.0632080854185345</v>
      </c>
      <c r="H1325" s="43">
        <v>0.226892327530625</v>
      </c>
      <c r="I1325" s="43">
        <v>14.3414296193659</v>
      </c>
      <c r="J1325" s="41">
        <v>30</v>
      </c>
      <c r="K1325" s="38">
        <v>3</v>
      </c>
      <c r="L1325" s="41">
        <v>16</v>
      </c>
      <c r="M1325" s="41">
        <v>47</v>
      </c>
      <c r="N1325" s="41">
        <v>1</v>
      </c>
      <c r="O1325" s="41">
        <v>97</v>
      </c>
      <c r="P1325" s="47">
        <v>3.6279381443299</v>
      </c>
      <c r="Q1325" s="48">
        <v>0.0625402965828498</v>
      </c>
      <c r="U1325"/>
    </row>
    <row r="1326" customHeight="1" spans="1:21">
      <c r="A1326" s="73"/>
      <c r="B1326" s="73"/>
      <c r="C1326" s="40" t="s">
        <v>148</v>
      </c>
      <c r="D1326" s="41">
        <v>741.52</v>
      </c>
      <c r="E1326" s="41">
        <v>43859</v>
      </c>
      <c r="F1326" s="41">
        <v>1527</v>
      </c>
      <c r="G1326" s="42">
        <v>0.0348161152785061</v>
      </c>
      <c r="H1326" s="43">
        <v>0.485605762933857</v>
      </c>
      <c r="I1326" s="43">
        <v>16.9069062222121</v>
      </c>
      <c r="J1326" s="41">
        <v>83</v>
      </c>
      <c r="K1326" s="38">
        <v>4</v>
      </c>
      <c r="L1326" s="41">
        <v>43</v>
      </c>
      <c r="M1326" s="41">
        <v>98</v>
      </c>
      <c r="N1326" s="41">
        <v>1</v>
      </c>
      <c r="O1326" s="41">
        <v>229</v>
      </c>
      <c r="P1326" s="47">
        <v>3.23807860262009</v>
      </c>
      <c r="Q1326" s="48">
        <v>0.149967256057629</v>
      </c>
      <c r="U1326"/>
    </row>
    <row r="1327" customHeight="1" spans="1:21">
      <c r="A1327" s="73"/>
      <c r="B1327" s="73"/>
      <c r="C1327" s="40" t="s">
        <v>100</v>
      </c>
      <c r="D1327" s="41">
        <v>139.06</v>
      </c>
      <c r="E1327" s="41">
        <v>4808</v>
      </c>
      <c r="F1327" s="41">
        <v>213</v>
      </c>
      <c r="G1327" s="42">
        <v>0.0443011647254576</v>
      </c>
      <c r="H1327" s="43">
        <v>0.652863849765258</v>
      </c>
      <c r="I1327" s="43">
        <v>28.9226289517471</v>
      </c>
      <c r="J1327" s="41">
        <v>12</v>
      </c>
      <c r="K1327" s="38">
        <v>0</v>
      </c>
      <c r="L1327" s="41">
        <v>3</v>
      </c>
      <c r="M1327" s="41">
        <v>1</v>
      </c>
      <c r="N1327" s="41">
        <v>1</v>
      </c>
      <c r="O1327" s="41">
        <v>17</v>
      </c>
      <c r="P1327" s="47">
        <v>8.18</v>
      </c>
      <c r="Q1327" s="48">
        <v>0.07981220657277</v>
      </c>
      <c r="U1327"/>
    </row>
    <row r="1328" customHeight="1" spans="1:21">
      <c r="A1328" s="73"/>
      <c r="B1328" s="73"/>
      <c r="C1328" s="40" t="s">
        <v>86</v>
      </c>
      <c r="D1328" s="41">
        <v>1613.37</v>
      </c>
      <c r="E1328" s="41">
        <v>80209</v>
      </c>
      <c r="F1328" s="41">
        <v>3390</v>
      </c>
      <c r="G1328" s="42">
        <v>0.0422645837748881</v>
      </c>
      <c r="H1328" s="43">
        <v>0.475920353982301</v>
      </c>
      <c r="I1328" s="43">
        <v>20.1145756710594</v>
      </c>
      <c r="J1328" s="41">
        <v>270</v>
      </c>
      <c r="K1328" s="38">
        <v>0</v>
      </c>
      <c r="L1328" s="41">
        <v>80</v>
      </c>
      <c r="M1328" s="41">
        <v>80</v>
      </c>
      <c r="N1328" s="41">
        <v>8</v>
      </c>
      <c r="O1328" s="41">
        <v>438</v>
      </c>
      <c r="P1328" s="47">
        <v>3.68349315068493</v>
      </c>
      <c r="Q1328" s="48">
        <v>0.129203539823009</v>
      </c>
      <c r="U1328"/>
    </row>
    <row r="1329" customHeight="1" spans="1:21">
      <c r="A1329" s="73"/>
      <c r="B1329" s="73"/>
      <c r="C1329" s="40" t="s">
        <v>152</v>
      </c>
      <c r="D1329" s="41">
        <v>201.29</v>
      </c>
      <c r="E1329" s="41">
        <v>17978</v>
      </c>
      <c r="F1329" s="41">
        <v>1073</v>
      </c>
      <c r="G1329" s="42">
        <v>0.0596840582934698</v>
      </c>
      <c r="H1329" s="43">
        <v>0.187595526561044</v>
      </c>
      <c r="I1329" s="43">
        <v>11.1964623428635</v>
      </c>
      <c r="J1329" s="41">
        <v>29</v>
      </c>
      <c r="K1329" s="38">
        <v>0</v>
      </c>
      <c r="L1329" s="41">
        <v>27</v>
      </c>
      <c r="M1329" s="41">
        <v>0</v>
      </c>
      <c r="N1329" s="41">
        <v>1</v>
      </c>
      <c r="O1329" s="41">
        <v>57</v>
      </c>
      <c r="P1329" s="47">
        <v>3.53140350877193</v>
      </c>
      <c r="Q1329" s="48">
        <v>0.0531220876048462</v>
      </c>
      <c r="U1329"/>
    </row>
    <row r="1330" customHeight="1" spans="1:21">
      <c r="A1330" s="73"/>
      <c r="B1330" s="73"/>
      <c r="C1330" s="40" t="s">
        <v>109</v>
      </c>
      <c r="D1330" s="41">
        <v>174.12</v>
      </c>
      <c r="E1330" s="41">
        <v>11570</v>
      </c>
      <c r="F1330" s="41">
        <v>459</v>
      </c>
      <c r="G1330" s="42">
        <v>0.0396715643906655</v>
      </c>
      <c r="H1330" s="43">
        <v>0.379346405228758</v>
      </c>
      <c r="I1330" s="43">
        <v>15.0492653414002</v>
      </c>
      <c r="J1330" s="41">
        <v>61</v>
      </c>
      <c r="K1330" s="38">
        <v>1</v>
      </c>
      <c r="L1330" s="41">
        <v>16</v>
      </c>
      <c r="M1330" s="41">
        <v>14</v>
      </c>
      <c r="N1330" s="41">
        <v>0</v>
      </c>
      <c r="O1330" s="41">
        <v>92</v>
      </c>
      <c r="P1330" s="47">
        <v>1.89260869565217</v>
      </c>
      <c r="Q1330" s="48">
        <v>0.200435729847495</v>
      </c>
      <c r="U1330"/>
    </row>
    <row r="1331" customHeight="1" spans="1:21">
      <c r="A1331" s="73"/>
      <c r="B1331" s="40" t="s">
        <v>98</v>
      </c>
      <c r="C1331" s="73"/>
      <c r="D1331" s="41">
        <v>6973.04</v>
      </c>
      <c r="E1331" s="41">
        <v>411889</v>
      </c>
      <c r="F1331" s="41">
        <v>20956</v>
      </c>
      <c r="G1331" s="42">
        <v>0.0508777850343175</v>
      </c>
      <c r="H1331" s="43">
        <v>0.332746707386906</v>
      </c>
      <c r="I1331" s="43">
        <v>16.9294154493079</v>
      </c>
      <c r="J1331" s="41">
        <v>1196</v>
      </c>
      <c r="K1331" s="38">
        <v>17</v>
      </c>
      <c r="L1331" s="41">
        <v>464</v>
      </c>
      <c r="M1331" s="41">
        <v>379</v>
      </c>
      <c r="N1331" s="41">
        <v>29</v>
      </c>
      <c r="O1331" s="41">
        <v>2085</v>
      </c>
      <c r="P1331" s="47">
        <v>3.34438369304556</v>
      </c>
      <c r="Q1331" s="48">
        <v>0.0994941782782974</v>
      </c>
      <c r="U1331"/>
    </row>
    <row r="1332" customHeight="1" spans="1:21">
      <c r="A1332" s="40" t="s">
        <v>157</v>
      </c>
      <c r="B1332" s="73"/>
      <c r="C1332" s="73"/>
      <c r="D1332" s="41">
        <v>12157.72</v>
      </c>
      <c r="E1332" s="41">
        <v>549941</v>
      </c>
      <c r="F1332" s="41">
        <v>26832</v>
      </c>
      <c r="G1332" s="42">
        <v>0.0487906884556707</v>
      </c>
      <c r="H1332" s="43">
        <v>0.453105247465713</v>
      </c>
      <c r="I1332" s="43">
        <v>22.1073169667292</v>
      </c>
      <c r="J1332" s="41">
        <v>2338</v>
      </c>
      <c r="K1332" s="38">
        <v>24</v>
      </c>
      <c r="L1332" s="41">
        <v>976</v>
      </c>
      <c r="M1332" s="41">
        <v>620</v>
      </c>
      <c r="N1332" s="41">
        <v>44</v>
      </c>
      <c r="O1332" s="41">
        <v>4002</v>
      </c>
      <c r="P1332" s="47">
        <v>3.03791104447776</v>
      </c>
      <c r="Q1332" s="48">
        <v>0.149150268336315</v>
      </c>
      <c r="U1332"/>
    </row>
    <row r="1333" customHeight="1" spans="1:21">
      <c r="A1333" s="40" t="s">
        <v>26</v>
      </c>
      <c r="B1333" s="40" t="s">
        <v>69</v>
      </c>
      <c r="C1333" s="40" t="s">
        <v>73</v>
      </c>
      <c r="D1333" s="41">
        <v>703.03</v>
      </c>
      <c r="E1333" s="41">
        <v>14722</v>
      </c>
      <c r="F1333" s="41">
        <v>723</v>
      </c>
      <c r="G1333" s="42">
        <v>0.0491101752479283</v>
      </c>
      <c r="H1333" s="43">
        <v>0.97237897648686</v>
      </c>
      <c r="I1333" s="43">
        <v>47.7537019426708</v>
      </c>
      <c r="J1333" s="41">
        <v>168</v>
      </c>
      <c r="K1333" s="38">
        <v>2</v>
      </c>
      <c r="L1333" s="41">
        <v>31</v>
      </c>
      <c r="M1333" s="41">
        <v>25</v>
      </c>
      <c r="N1333" s="41">
        <v>0</v>
      </c>
      <c r="O1333" s="41">
        <v>226</v>
      </c>
      <c r="P1333" s="47">
        <v>3.11075221238938</v>
      </c>
      <c r="Q1333" s="48">
        <v>0.312586445366528</v>
      </c>
      <c r="U1333"/>
    </row>
    <row r="1334" customHeight="1" spans="1:21">
      <c r="A1334" s="73"/>
      <c r="B1334" s="73"/>
      <c r="C1334" s="40" t="s">
        <v>108</v>
      </c>
      <c r="D1334" s="41">
        <v>197.42</v>
      </c>
      <c r="E1334" s="41">
        <v>7367</v>
      </c>
      <c r="F1334" s="41">
        <v>367</v>
      </c>
      <c r="G1334" s="42">
        <v>0.0498167503732863</v>
      </c>
      <c r="H1334" s="43">
        <v>0.537929155313352</v>
      </c>
      <c r="I1334" s="43">
        <v>26.797882448758</v>
      </c>
      <c r="J1334" s="41">
        <v>74</v>
      </c>
      <c r="K1334" s="38">
        <v>0</v>
      </c>
      <c r="L1334" s="41">
        <v>29</v>
      </c>
      <c r="M1334" s="41">
        <v>23</v>
      </c>
      <c r="N1334" s="41">
        <v>2</v>
      </c>
      <c r="O1334" s="41">
        <v>128</v>
      </c>
      <c r="P1334" s="47">
        <v>1.54234375</v>
      </c>
      <c r="Q1334" s="48">
        <v>0.348773841961853</v>
      </c>
      <c r="U1334"/>
    </row>
    <row r="1335" customHeight="1" spans="1:21">
      <c r="A1335" s="73"/>
      <c r="B1335" s="73"/>
      <c r="C1335" s="40" t="s">
        <v>76</v>
      </c>
      <c r="D1335" s="41">
        <v>217.86</v>
      </c>
      <c r="E1335" s="41">
        <v>5829</v>
      </c>
      <c r="F1335" s="41">
        <v>233</v>
      </c>
      <c r="G1335" s="42">
        <v>0.0399725510379139</v>
      </c>
      <c r="H1335" s="43">
        <v>0.935021459227468</v>
      </c>
      <c r="I1335" s="43">
        <v>37.3751930005147</v>
      </c>
      <c r="J1335" s="41">
        <v>26</v>
      </c>
      <c r="K1335" s="38">
        <v>0</v>
      </c>
      <c r="L1335" s="41">
        <v>31</v>
      </c>
      <c r="M1335" s="41">
        <v>1</v>
      </c>
      <c r="N1335" s="41">
        <v>1</v>
      </c>
      <c r="O1335" s="41">
        <v>59</v>
      </c>
      <c r="P1335" s="47">
        <v>3.69254237288136</v>
      </c>
      <c r="Q1335" s="48">
        <v>0.253218884120172</v>
      </c>
      <c r="U1335"/>
    </row>
    <row r="1336" customHeight="1" spans="1:21">
      <c r="A1336" s="73"/>
      <c r="B1336" s="73"/>
      <c r="C1336" s="40" t="s">
        <v>80</v>
      </c>
      <c r="D1336" s="41">
        <v>301.66</v>
      </c>
      <c r="E1336" s="41">
        <v>9084</v>
      </c>
      <c r="F1336" s="41">
        <v>463</v>
      </c>
      <c r="G1336" s="42">
        <v>0.0509687362395421</v>
      </c>
      <c r="H1336" s="43">
        <v>0.651533477321814</v>
      </c>
      <c r="I1336" s="43">
        <v>33.2078379568472</v>
      </c>
      <c r="J1336" s="41">
        <v>50</v>
      </c>
      <c r="K1336" s="38">
        <v>2</v>
      </c>
      <c r="L1336" s="41">
        <v>36</v>
      </c>
      <c r="M1336" s="41">
        <v>18</v>
      </c>
      <c r="N1336" s="41">
        <v>1</v>
      </c>
      <c r="O1336" s="41">
        <v>107</v>
      </c>
      <c r="P1336" s="47">
        <v>2.8192523364486</v>
      </c>
      <c r="Q1336" s="48">
        <v>0.23110151187905</v>
      </c>
      <c r="U1336"/>
    </row>
    <row r="1337" customHeight="1" spans="1:21">
      <c r="A1337" s="73"/>
      <c r="B1337" s="73"/>
      <c r="C1337" s="40" t="s">
        <v>103</v>
      </c>
      <c r="D1337" s="41">
        <v>501.18</v>
      </c>
      <c r="E1337" s="41">
        <v>11752</v>
      </c>
      <c r="F1337" s="41">
        <v>537</v>
      </c>
      <c r="G1337" s="42">
        <v>0.0456943498978897</v>
      </c>
      <c r="H1337" s="43">
        <v>0.933296089385475</v>
      </c>
      <c r="I1337" s="43">
        <v>42.646358066712</v>
      </c>
      <c r="J1337" s="41">
        <v>57</v>
      </c>
      <c r="K1337" s="38">
        <v>0</v>
      </c>
      <c r="L1337" s="41">
        <v>35</v>
      </c>
      <c r="M1337" s="41">
        <v>29</v>
      </c>
      <c r="N1337" s="41">
        <v>8</v>
      </c>
      <c r="O1337" s="41">
        <v>129</v>
      </c>
      <c r="P1337" s="47">
        <v>3.88511627906977</v>
      </c>
      <c r="Q1337" s="48">
        <v>0.240223463687151</v>
      </c>
      <c r="U1337"/>
    </row>
    <row r="1338" customHeight="1" spans="1:21">
      <c r="A1338" s="73"/>
      <c r="B1338" s="73"/>
      <c r="C1338" s="40" t="s">
        <v>83</v>
      </c>
      <c r="D1338" s="41">
        <v>1501.97</v>
      </c>
      <c r="E1338" s="41">
        <v>60331</v>
      </c>
      <c r="F1338" s="41">
        <v>1643</v>
      </c>
      <c r="G1338" s="42">
        <v>0.0272330974126071</v>
      </c>
      <c r="H1338" s="43">
        <v>0.914163116250761</v>
      </c>
      <c r="I1338" s="43">
        <v>24.8954931958695</v>
      </c>
      <c r="J1338" s="41">
        <v>287</v>
      </c>
      <c r="K1338" s="38">
        <v>1</v>
      </c>
      <c r="L1338" s="41">
        <v>200</v>
      </c>
      <c r="M1338" s="41">
        <v>13</v>
      </c>
      <c r="N1338" s="41">
        <v>1</v>
      </c>
      <c r="O1338" s="41">
        <v>502</v>
      </c>
      <c r="P1338" s="47">
        <v>2.99197211155379</v>
      </c>
      <c r="Q1338" s="48">
        <v>0.305538648813147</v>
      </c>
      <c r="U1338"/>
    </row>
    <row r="1339" customHeight="1" spans="1:21">
      <c r="A1339" s="73"/>
      <c r="B1339" s="73"/>
      <c r="C1339" s="40" t="s">
        <v>148</v>
      </c>
      <c r="D1339" s="41">
        <v>500.45</v>
      </c>
      <c r="E1339" s="41">
        <v>11716</v>
      </c>
      <c r="F1339" s="41">
        <v>477</v>
      </c>
      <c r="G1339" s="42">
        <v>0.0407135541140321</v>
      </c>
      <c r="H1339" s="43">
        <v>1.04916142557652</v>
      </c>
      <c r="I1339" s="43">
        <v>42.7150904745647</v>
      </c>
      <c r="J1339" s="41">
        <v>83</v>
      </c>
      <c r="K1339" s="38">
        <v>1</v>
      </c>
      <c r="L1339" s="41">
        <v>51</v>
      </c>
      <c r="M1339" s="41">
        <v>75</v>
      </c>
      <c r="N1339" s="41">
        <v>6</v>
      </c>
      <c r="O1339" s="41">
        <v>216</v>
      </c>
      <c r="P1339" s="47">
        <v>2.31689814814815</v>
      </c>
      <c r="Q1339" s="48">
        <v>0.452830188679245</v>
      </c>
      <c r="U1339"/>
    </row>
    <row r="1340" customHeight="1" spans="1:21">
      <c r="A1340" s="73"/>
      <c r="B1340" s="73"/>
      <c r="C1340" s="40" t="s">
        <v>86</v>
      </c>
      <c r="D1340" s="41">
        <v>992.31</v>
      </c>
      <c r="E1340" s="41">
        <v>24303</v>
      </c>
      <c r="F1340" s="41">
        <v>995</v>
      </c>
      <c r="G1340" s="42">
        <v>0.0409414475579147</v>
      </c>
      <c r="H1340" s="43">
        <v>0.99729648241206</v>
      </c>
      <c r="I1340" s="43">
        <v>40.8307616343661</v>
      </c>
      <c r="J1340" s="41">
        <v>184</v>
      </c>
      <c r="K1340" s="38">
        <v>2</v>
      </c>
      <c r="L1340" s="41">
        <v>68</v>
      </c>
      <c r="M1340" s="41">
        <v>64</v>
      </c>
      <c r="N1340" s="41">
        <v>5</v>
      </c>
      <c r="O1340" s="41">
        <v>323</v>
      </c>
      <c r="P1340" s="47">
        <v>3.07216718266254</v>
      </c>
      <c r="Q1340" s="48">
        <v>0.324623115577889</v>
      </c>
      <c r="U1340"/>
    </row>
    <row r="1341" customHeight="1" spans="1:21">
      <c r="A1341" s="73"/>
      <c r="B1341" s="40" t="s">
        <v>71</v>
      </c>
      <c r="C1341" s="73"/>
      <c r="D1341" s="41">
        <v>4915.88</v>
      </c>
      <c r="E1341" s="41">
        <v>145104</v>
      </c>
      <c r="F1341" s="41">
        <v>5438</v>
      </c>
      <c r="G1341" s="42">
        <v>0.0374765685301577</v>
      </c>
      <c r="H1341" s="43">
        <v>0.903986759838176</v>
      </c>
      <c r="I1341" s="43">
        <v>33.8783217554306</v>
      </c>
      <c r="J1341" s="41">
        <v>929</v>
      </c>
      <c r="K1341" s="38">
        <v>8</v>
      </c>
      <c r="L1341" s="41">
        <v>481</v>
      </c>
      <c r="M1341" s="41">
        <v>248</v>
      </c>
      <c r="N1341" s="41">
        <v>24</v>
      </c>
      <c r="O1341" s="41">
        <v>1690</v>
      </c>
      <c r="P1341" s="47">
        <v>2.90880473372781</v>
      </c>
      <c r="Q1341" s="48">
        <v>0.310776020595807</v>
      </c>
      <c r="U1341"/>
    </row>
    <row r="1342" customHeight="1" spans="1:21">
      <c r="A1342" s="73"/>
      <c r="B1342" s="40" t="s">
        <v>101</v>
      </c>
      <c r="C1342" s="40" t="s">
        <v>100</v>
      </c>
      <c r="D1342" s="41">
        <v>615.5</v>
      </c>
      <c r="E1342" s="41">
        <v>8438</v>
      </c>
      <c r="F1342" s="41">
        <v>259</v>
      </c>
      <c r="G1342" s="42">
        <v>0.0306944773643043</v>
      </c>
      <c r="H1342" s="43">
        <v>2.37644787644788</v>
      </c>
      <c r="I1342" s="43">
        <v>72.9438255510785</v>
      </c>
      <c r="J1342" s="41">
        <v>2</v>
      </c>
      <c r="K1342" s="38">
        <v>0</v>
      </c>
      <c r="L1342" s="41">
        <v>4</v>
      </c>
      <c r="M1342" s="41">
        <v>2</v>
      </c>
      <c r="N1342" s="41">
        <v>0</v>
      </c>
      <c r="O1342" s="41">
        <v>8</v>
      </c>
      <c r="P1342" s="47">
        <v>76.9375</v>
      </c>
      <c r="Q1342" s="48">
        <v>0.0308880308880309</v>
      </c>
      <c r="U1342"/>
    </row>
    <row r="1343" customHeight="1" spans="1:21">
      <c r="A1343" s="73"/>
      <c r="B1343" s="40" t="s">
        <v>102</v>
      </c>
      <c r="C1343" s="73"/>
      <c r="D1343" s="41">
        <v>615.5</v>
      </c>
      <c r="E1343" s="41">
        <v>8438</v>
      </c>
      <c r="F1343" s="41">
        <v>259</v>
      </c>
      <c r="G1343" s="42">
        <v>0.0306944773643043</v>
      </c>
      <c r="H1343" s="43">
        <v>2.37644787644788</v>
      </c>
      <c r="I1343" s="43">
        <v>72.9438255510785</v>
      </c>
      <c r="J1343" s="41">
        <v>2</v>
      </c>
      <c r="K1343" s="38">
        <v>0</v>
      </c>
      <c r="L1343" s="41">
        <v>4</v>
      </c>
      <c r="M1343" s="41">
        <v>2</v>
      </c>
      <c r="N1343" s="41">
        <v>0</v>
      </c>
      <c r="O1343" s="41">
        <v>8</v>
      </c>
      <c r="P1343" s="47">
        <v>76.9375</v>
      </c>
      <c r="Q1343" s="48">
        <v>0.0308880308880309</v>
      </c>
      <c r="U1343"/>
    </row>
    <row r="1344" customHeight="1" spans="1:21">
      <c r="A1344" s="73"/>
      <c r="B1344" s="40" t="s">
        <v>72</v>
      </c>
      <c r="C1344" s="40" t="s">
        <v>122</v>
      </c>
      <c r="D1344" s="41">
        <v>200.14</v>
      </c>
      <c r="E1344" s="41">
        <v>10618</v>
      </c>
      <c r="F1344" s="41">
        <v>366</v>
      </c>
      <c r="G1344" s="42">
        <v>0.0344697683179507</v>
      </c>
      <c r="H1344" s="43">
        <v>0.546830601092896</v>
      </c>
      <c r="I1344" s="43">
        <v>18.8491241288378</v>
      </c>
      <c r="J1344" s="41">
        <v>24</v>
      </c>
      <c r="K1344" s="38">
        <v>1</v>
      </c>
      <c r="L1344" s="41">
        <v>3</v>
      </c>
      <c r="M1344" s="41">
        <v>4</v>
      </c>
      <c r="N1344" s="41">
        <v>0</v>
      </c>
      <c r="O1344" s="41">
        <v>32</v>
      </c>
      <c r="P1344" s="47">
        <v>6.254375</v>
      </c>
      <c r="Q1344" s="48">
        <v>0.087431693989071</v>
      </c>
      <c r="U1344"/>
    </row>
    <row r="1345" customHeight="1" spans="1:21">
      <c r="A1345" s="73"/>
      <c r="B1345" s="73"/>
      <c r="C1345" s="40" t="s">
        <v>73</v>
      </c>
      <c r="D1345" s="41">
        <v>821.09</v>
      </c>
      <c r="E1345" s="41">
        <v>35152</v>
      </c>
      <c r="F1345" s="41">
        <v>1689</v>
      </c>
      <c r="G1345" s="42">
        <v>0.0480484751934456</v>
      </c>
      <c r="H1345" s="43">
        <v>0.486139727649497</v>
      </c>
      <c r="I1345" s="43">
        <v>23.3582726445153</v>
      </c>
      <c r="J1345" s="41">
        <v>114</v>
      </c>
      <c r="K1345" s="38">
        <v>1</v>
      </c>
      <c r="L1345" s="41">
        <v>9</v>
      </c>
      <c r="M1345" s="41">
        <v>10</v>
      </c>
      <c r="N1345" s="41">
        <v>3</v>
      </c>
      <c r="O1345" s="41">
        <v>137</v>
      </c>
      <c r="P1345" s="47">
        <v>5.99335766423358</v>
      </c>
      <c r="Q1345" s="48">
        <v>0.0811130846654825</v>
      </c>
      <c r="U1345"/>
    </row>
    <row r="1346" customHeight="1" spans="1:21">
      <c r="A1346" s="73"/>
      <c r="B1346" s="73"/>
      <c r="C1346" s="40" t="s">
        <v>75</v>
      </c>
      <c r="D1346" s="41">
        <v>200.49</v>
      </c>
      <c r="E1346" s="41">
        <v>12491</v>
      </c>
      <c r="F1346" s="41">
        <v>718</v>
      </c>
      <c r="G1346" s="42">
        <v>0.0574813865983508</v>
      </c>
      <c r="H1346" s="43">
        <v>0.279233983286908</v>
      </c>
      <c r="I1346" s="43">
        <v>16.0507565447122</v>
      </c>
      <c r="J1346" s="41">
        <v>34</v>
      </c>
      <c r="K1346" s="38">
        <v>1</v>
      </c>
      <c r="L1346" s="41">
        <v>44</v>
      </c>
      <c r="M1346" s="41">
        <v>4</v>
      </c>
      <c r="N1346" s="41">
        <v>3</v>
      </c>
      <c r="O1346" s="41">
        <v>86</v>
      </c>
      <c r="P1346" s="47">
        <v>2.33127906976744</v>
      </c>
      <c r="Q1346" s="48">
        <v>0.119777158774373</v>
      </c>
      <c r="U1346"/>
    </row>
    <row r="1347" customHeight="1" spans="1:21">
      <c r="A1347" s="73"/>
      <c r="B1347" s="73"/>
      <c r="C1347" s="40" t="s">
        <v>70</v>
      </c>
      <c r="D1347" s="41">
        <v>201.59</v>
      </c>
      <c r="E1347" s="41">
        <v>18314</v>
      </c>
      <c r="F1347" s="41">
        <v>1337</v>
      </c>
      <c r="G1347" s="42">
        <v>0.0730042590368025</v>
      </c>
      <c r="H1347" s="43">
        <v>0.150777860882573</v>
      </c>
      <c r="I1347" s="43">
        <v>11.0074260128863</v>
      </c>
      <c r="J1347" s="41">
        <v>20</v>
      </c>
      <c r="K1347" s="38">
        <v>0</v>
      </c>
      <c r="L1347" s="41">
        <v>15</v>
      </c>
      <c r="M1347" s="41">
        <v>3</v>
      </c>
      <c r="N1347" s="41">
        <v>0</v>
      </c>
      <c r="O1347" s="41">
        <v>38</v>
      </c>
      <c r="P1347" s="47">
        <v>5.305</v>
      </c>
      <c r="Q1347" s="48">
        <v>0.0284218399401646</v>
      </c>
      <c r="U1347"/>
    </row>
    <row r="1348" customHeight="1" spans="1:21">
      <c r="A1348" s="73"/>
      <c r="B1348" s="73"/>
      <c r="C1348" s="40" t="s">
        <v>76</v>
      </c>
      <c r="D1348" s="41">
        <v>240.24</v>
      </c>
      <c r="E1348" s="41">
        <v>10324</v>
      </c>
      <c r="F1348" s="41">
        <v>292</v>
      </c>
      <c r="G1348" s="42">
        <v>0.028283611003487</v>
      </c>
      <c r="H1348" s="43">
        <v>0.822739726027397</v>
      </c>
      <c r="I1348" s="43">
        <v>23.2700503680744</v>
      </c>
      <c r="J1348" s="41">
        <v>18</v>
      </c>
      <c r="K1348" s="38">
        <v>1</v>
      </c>
      <c r="L1348" s="41">
        <v>29</v>
      </c>
      <c r="M1348" s="41">
        <v>1</v>
      </c>
      <c r="N1348" s="41">
        <v>2</v>
      </c>
      <c r="O1348" s="41">
        <v>51</v>
      </c>
      <c r="P1348" s="47">
        <v>4.71058823529412</v>
      </c>
      <c r="Q1348" s="48">
        <v>0.174657534246575</v>
      </c>
      <c r="U1348"/>
    </row>
    <row r="1349" customHeight="1" spans="1:21">
      <c r="A1349" s="73"/>
      <c r="B1349" s="73"/>
      <c r="C1349" s="40" t="s">
        <v>77</v>
      </c>
      <c r="D1349" s="41">
        <v>93.28</v>
      </c>
      <c r="E1349" s="41">
        <v>3578</v>
      </c>
      <c r="F1349" s="41">
        <v>179</v>
      </c>
      <c r="G1349" s="42">
        <v>0.0500279485746227</v>
      </c>
      <c r="H1349" s="43">
        <v>0.521117318435754</v>
      </c>
      <c r="I1349" s="43">
        <v>26.0704304080492</v>
      </c>
      <c r="J1349" s="41">
        <v>20</v>
      </c>
      <c r="K1349" s="38">
        <v>0</v>
      </c>
      <c r="L1349" s="41">
        <v>17</v>
      </c>
      <c r="M1349" s="41">
        <v>4</v>
      </c>
      <c r="N1349" s="41">
        <v>2</v>
      </c>
      <c r="O1349" s="41">
        <v>43</v>
      </c>
      <c r="P1349" s="47">
        <v>2.1693023255814</v>
      </c>
      <c r="Q1349" s="48">
        <v>0.240223463687151</v>
      </c>
      <c r="U1349"/>
    </row>
    <row r="1350" customHeight="1" spans="1:21">
      <c r="A1350" s="73"/>
      <c r="B1350" s="73"/>
      <c r="C1350" s="40" t="s">
        <v>130</v>
      </c>
      <c r="D1350" s="41">
        <v>200.9</v>
      </c>
      <c r="E1350" s="41">
        <v>14344</v>
      </c>
      <c r="F1350" s="41">
        <v>898</v>
      </c>
      <c r="G1350" s="42">
        <v>0.0626045733407697</v>
      </c>
      <c r="H1350" s="43">
        <v>0.223719376391982</v>
      </c>
      <c r="I1350" s="43">
        <v>14.0058561070831</v>
      </c>
      <c r="J1350" s="41">
        <v>43</v>
      </c>
      <c r="K1350" s="38">
        <v>0</v>
      </c>
      <c r="L1350" s="41">
        <v>20</v>
      </c>
      <c r="M1350" s="41">
        <v>16</v>
      </c>
      <c r="N1350" s="41">
        <v>1</v>
      </c>
      <c r="O1350" s="41">
        <v>80</v>
      </c>
      <c r="P1350" s="47">
        <v>2.51125</v>
      </c>
      <c r="Q1350" s="48">
        <v>0.089086859688196</v>
      </c>
      <c r="U1350"/>
    </row>
    <row r="1351" customHeight="1" spans="1:21">
      <c r="A1351" s="73"/>
      <c r="B1351" s="73"/>
      <c r="C1351" s="40" t="s">
        <v>149</v>
      </c>
      <c r="D1351" s="41">
        <v>175.38</v>
      </c>
      <c r="E1351" s="41">
        <v>6976</v>
      </c>
      <c r="F1351" s="41">
        <v>357</v>
      </c>
      <c r="G1351" s="42">
        <v>0.0511754587155963</v>
      </c>
      <c r="H1351" s="43">
        <v>0.491260504201681</v>
      </c>
      <c r="I1351" s="43">
        <v>25.1404816513761</v>
      </c>
      <c r="J1351" s="41">
        <v>39</v>
      </c>
      <c r="K1351" s="38">
        <v>0</v>
      </c>
      <c r="L1351" s="41">
        <v>5</v>
      </c>
      <c r="M1351" s="41">
        <v>11</v>
      </c>
      <c r="N1351" s="41">
        <v>1</v>
      </c>
      <c r="O1351" s="41">
        <v>56</v>
      </c>
      <c r="P1351" s="47">
        <v>3.13178571428571</v>
      </c>
      <c r="Q1351" s="48">
        <v>0.156862745098039</v>
      </c>
      <c r="U1351"/>
    </row>
    <row r="1352" customHeight="1" spans="1:21">
      <c r="A1352" s="73"/>
      <c r="B1352" s="73"/>
      <c r="C1352" s="40" t="s">
        <v>80</v>
      </c>
      <c r="D1352" s="41">
        <v>202.13</v>
      </c>
      <c r="E1352" s="41">
        <v>9777</v>
      </c>
      <c r="F1352" s="41">
        <v>372</v>
      </c>
      <c r="G1352" s="42">
        <v>0.0380484811291807</v>
      </c>
      <c r="H1352" s="43">
        <v>0.543360215053763</v>
      </c>
      <c r="I1352" s="43">
        <v>20.6740308888207</v>
      </c>
      <c r="J1352" s="41">
        <v>19</v>
      </c>
      <c r="K1352" s="38">
        <v>1</v>
      </c>
      <c r="L1352" s="41">
        <v>25</v>
      </c>
      <c r="M1352" s="41">
        <v>7</v>
      </c>
      <c r="N1352" s="41">
        <v>1</v>
      </c>
      <c r="O1352" s="41">
        <v>53</v>
      </c>
      <c r="P1352" s="47">
        <v>3.81377358490566</v>
      </c>
      <c r="Q1352" s="48">
        <v>0.14247311827957</v>
      </c>
      <c r="U1352"/>
    </row>
    <row r="1353" customHeight="1" spans="1:21">
      <c r="A1353" s="73"/>
      <c r="B1353" s="73"/>
      <c r="C1353" s="40" t="s">
        <v>150</v>
      </c>
      <c r="D1353" s="41">
        <v>199.06</v>
      </c>
      <c r="E1353" s="41">
        <v>7870</v>
      </c>
      <c r="F1353" s="41">
        <v>374</v>
      </c>
      <c r="G1353" s="42">
        <v>0.0475222363405337</v>
      </c>
      <c r="H1353" s="43">
        <v>0.532245989304813</v>
      </c>
      <c r="I1353" s="43">
        <v>25.2935196950445</v>
      </c>
      <c r="J1353" s="41">
        <v>23</v>
      </c>
      <c r="K1353" s="38">
        <v>0</v>
      </c>
      <c r="L1353" s="41">
        <v>14</v>
      </c>
      <c r="M1353" s="41">
        <v>10</v>
      </c>
      <c r="N1353" s="41">
        <v>2</v>
      </c>
      <c r="O1353" s="41">
        <v>49</v>
      </c>
      <c r="P1353" s="47">
        <v>4.06244897959184</v>
      </c>
      <c r="Q1353" s="48">
        <v>0.131016042780749</v>
      </c>
      <c r="U1353"/>
    </row>
    <row r="1354" customHeight="1" spans="1:21">
      <c r="A1354" s="73"/>
      <c r="B1354" s="73"/>
      <c r="C1354" s="40" t="s">
        <v>81</v>
      </c>
      <c r="D1354" s="41">
        <v>106.77</v>
      </c>
      <c r="E1354" s="41">
        <v>5411</v>
      </c>
      <c r="F1354" s="41">
        <v>213</v>
      </c>
      <c r="G1354" s="42">
        <v>0.0393642579929773</v>
      </c>
      <c r="H1354" s="43">
        <v>0.501267605633803</v>
      </c>
      <c r="I1354" s="43">
        <v>19.732027351691</v>
      </c>
      <c r="J1354" s="41">
        <v>18</v>
      </c>
      <c r="K1354" s="38">
        <v>0</v>
      </c>
      <c r="L1354" s="41">
        <v>18</v>
      </c>
      <c r="M1354" s="41">
        <v>0</v>
      </c>
      <c r="N1354" s="41">
        <v>1</v>
      </c>
      <c r="O1354" s="41">
        <v>37</v>
      </c>
      <c r="P1354" s="47">
        <v>2.88567567567568</v>
      </c>
      <c r="Q1354" s="48">
        <v>0.173708920187793</v>
      </c>
      <c r="U1354"/>
    </row>
    <row r="1355" customHeight="1" spans="1:21">
      <c r="A1355" s="73"/>
      <c r="B1355" s="73"/>
      <c r="C1355" s="40" t="s">
        <v>82</v>
      </c>
      <c r="D1355" s="41">
        <v>200.74</v>
      </c>
      <c r="E1355" s="41">
        <v>11944</v>
      </c>
      <c r="F1355" s="41">
        <v>580</v>
      </c>
      <c r="G1355" s="42">
        <v>0.0485599464166109</v>
      </c>
      <c r="H1355" s="43">
        <v>0.346103448275862</v>
      </c>
      <c r="I1355" s="43">
        <v>16.8067649028801</v>
      </c>
      <c r="J1355" s="41">
        <v>24</v>
      </c>
      <c r="K1355" s="38">
        <v>1</v>
      </c>
      <c r="L1355" s="41">
        <v>24</v>
      </c>
      <c r="M1355" s="41">
        <v>15</v>
      </c>
      <c r="N1355" s="41">
        <v>2</v>
      </c>
      <c r="O1355" s="41">
        <v>66</v>
      </c>
      <c r="P1355" s="47">
        <v>3.04151515151515</v>
      </c>
      <c r="Q1355" s="48">
        <v>0.113793103448276</v>
      </c>
      <c r="U1355"/>
    </row>
    <row r="1356" customHeight="1" spans="1:21">
      <c r="A1356" s="73"/>
      <c r="B1356" s="73"/>
      <c r="C1356" s="40" t="s">
        <v>151</v>
      </c>
      <c r="D1356" s="41">
        <v>503.45</v>
      </c>
      <c r="E1356" s="41">
        <v>26316</v>
      </c>
      <c r="F1356" s="41">
        <v>796</v>
      </c>
      <c r="G1356" s="42">
        <v>0.0302477580179359</v>
      </c>
      <c r="H1356" s="43">
        <v>0.632474874371859</v>
      </c>
      <c r="I1356" s="43">
        <v>19.1309469524244</v>
      </c>
      <c r="J1356" s="41">
        <v>104</v>
      </c>
      <c r="K1356" s="38">
        <v>1</v>
      </c>
      <c r="L1356" s="41">
        <v>51</v>
      </c>
      <c r="M1356" s="41">
        <v>35</v>
      </c>
      <c r="N1356" s="41">
        <v>4</v>
      </c>
      <c r="O1356" s="41">
        <v>195</v>
      </c>
      <c r="P1356" s="47">
        <v>2.58179487179487</v>
      </c>
      <c r="Q1356" s="48">
        <v>0.244974874371859</v>
      </c>
      <c r="U1356"/>
    </row>
    <row r="1357" customHeight="1" spans="1:21">
      <c r="A1357" s="73"/>
      <c r="B1357" s="73"/>
      <c r="C1357" s="40" t="s">
        <v>83</v>
      </c>
      <c r="D1357" s="41">
        <v>207.56</v>
      </c>
      <c r="E1357" s="41">
        <v>14048</v>
      </c>
      <c r="F1357" s="41">
        <v>328</v>
      </c>
      <c r="G1357" s="42">
        <v>0.0233485193621868</v>
      </c>
      <c r="H1357" s="43">
        <v>0.632804878048781</v>
      </c>
      <c r="I1357" s="43">
        <v>14.7750569476082</v>
      </c>
      <c r="J1357" s="41">
        <v>39</v>
      </c>
      <c r="K1357" s="38">
        <v>0</v>
      </c>
      <c r="L1357" s="41">
        <v>36</v>
      </c>
      <c r="M1357" s="41">
        <v>3</v>
      </c>
      <c r="N1357" s="41">
        <v>2</v>
      </c>
      <c r="O1357" s="41">
        <v>80</v>
      </c>
      <c r="P1357" s="47">
        <v>2.5945</v>
      </c>
      <c r="Q1357" s="48">
        <v>0.24390243902439</v>
      </c>
      <c r="U1357"/>
    </row>
    <row r="1358" customHeight="1" spans="1:21">
      <c r="A1358" s="73"/>
      <c r="B1358" s="73"/>
      <c r="C1358" s="40" t="s">
        <v>119</v>
      </c>
      <c r="D1358" s="41">
        <v>491.65</v>
      </c>
      <c r="E1358" s="41">
        <v>29491</v>
      </c>
      <c r="F1358" s="41">
        <v>1402</v>
      </c>
      <c r="G1358" s="42">
        <v>0.0475399274354888</v>
      </c>
      <c r="H1358" s="43">
        <v>0.35067760342368</v>
      </c>
      <c r="I1358" s="43">
        <v>16.6711878200129</v>
      </c>
      <c r="J1358" s="41">
        <v>33</v>
      </c>
      <c r="K1358" s="38">
        <v>0</v>
      </c>
      <c r="L1358" s="41">
        <v>8</v>
      </c>
      <c r="M1358" s="41">
        <v>48</v>
      </c>
      <c r="N1358" s="41">
        <v>3</v>
      </c>
      <c r="O1358" s="41">
        <v>92</v>
      </c>
      <c r="P1358" s="47">
        <v>5.34402173913044</v>
      </c>
      <c r="Q1358" s="48">
        <v>0.065620542082739</v>
      </c>
      <c r="U1358"/>
    </row>
    <row r="1359" customHeight="1" spans="1:21">
      <c r="A1359" s="73"/>
      <c r="B1359" s="73"/>
      <c r="C1359" s="40" t="s">
        <v>148</v>
      </c>
      <c r="D1359" s="41">
        <v>338.69</v>
      </c>
      <c r="E1359" s="41">
        <v>20081</v>
      </c>
      <c r="F1359" s="41">
        <v>693</v>
      </c>
      <c r="G1359" s="42">
        <v>0.0345102335541059</v>
      </c>
      <c r="H1359" s="43">
        <v>0.488730158730159</v>
      </c>
      <c r="I1359" s="43">
        <v>16.866191922713</v>
      </c>
      <c r="J1359" s="41">
        <v>26</v>
      </c>
      <c r="K1359" s="38">
        <v>1</v>
      </c>
      <c r="L1359" s="41">
        <v>14</v>
      </c>
      <c r="M1359" s="41">
        <v>47</v>
      </c>
      <c r="N1359" s="41">
        <v>4</v>
      </c>
      <c r="O1359" s="41">
        <v>92</v>
      </c>
      <c r="P1359" s="47">
        <v>3.68141304347826</v>
      </c>
      <c r="Q1359" s="48">
        <v>0.132756132756133</v>
      </c>
      <c r="U1359"/>
    </row>
    <row r="1360" customHeight="1" spans="1:21">
      <c r="A1360" s="73"/>
      <c r="B1360" s="73"/>
      <c r="C1360" s="40" t="s">
        <v>100</v>
      </c>
      <c r="D1360" s="41">
        <v>102.48</v>
      </c>
      <c r="E1360" s="41">
        <v>2866</v>
      </c>
      <c r="F1360" s="41">
        <v>125</v>
      </c>
      <c r="G1360" s="42">
        <v>0.0436147941381717</v>
      </c>
      <c r="H1360" s="43">
        <v>0.81984</v>
      </c>
      <c r="I1360" s="43">
        <v>35.7571528262387</v>
      </c>
      <c r="J1360" s="41">
        <v>10</v>
      </c>
      <c r="K1360" s="38">
        <v>0</v>
      </c>
      <c r="L1360" s="41">
        <v>12</v>
      </c>
      <c r="M1360" s="41">
        <v>0</v>
      </c>
      <c r="N1360" s="41">
        <v>0</v>
      </c>
      <c r="O1360" s="41">
        <v>22</v>
      </c>
      <c r="P1360" s="47">
        <v>4.65818181818182</v>
      </c>
      <c r="Q1360" s="48">
        <v>0.176</v>
      </c>
      <c r="U1360"/>
    </row>
    <row r="1361" customHeight="1" spans="1:21">
      <c r="A1361" s="73"/>
      <c r="B1361" s="73"/>
      <c r="C1361" s="40" t="s">
        <v>86</v>
      </c>
      <c r="D1361" s="41">
        <v>1154.59</v>
      </c>
      <c r="E1361" s="41">
        <v>56080</v>
      </c>
      <c r="F1361" s="41">
        <v>1951</v>
      </c>
      <c r="G1361" s="42">
        <v>0.0347895863052782</v>
      </c>
      <c r="H1361" s="43">
        <v>0.59179395181958</v>
      </c>
      <c r="I1361" s="43">
        <v>20.5882667617689</v>
      </c>
      <c r="J1361" s="41">
        <v>135</v>
      </c>
      <c r="K1361" s="38">
        <v>1</v>
      </c>
      <c r="L1361" s="41">
        <v>59</v>
      </c>
      <c r="M1361" s="41">
        <v>57</v>
      </c>
      <c r="N1361" s="41">
        <v>6</v>
      </c>
      <c r="O1361" s="41">
        <v>258</v>
      </c>
      <c r="P1361" s="47">
        <v>4.47515503875969</v>
      </c>
      <c r="Q1361" s="48">
        <v>0.132239876986161</v>
      </c>
      <c r="U1361"/>
    </row>
    <row r="1362" customHeight="1" spans="1:21">
      <c r="A1362" s="73"/>
      <c r="B1362" s="73"/>
      <c r="C1362" s="40" t="s">
        <v>152</v>
      </c>
      <c r="D1362" s="41">
        <v>200.62</v>
      </c>
      <c r="E1362" s="41">
        <v>13542</v>
      </c>
      <c r="F1362" s="41">
        <v>822</v>
      </c>
      <c r="G1362" s="42">
        <v>0.0607000443066017</v>
      </c>
      <c r="H1362" s="43">
        <v>0.244063260340633</v>
      </c>
      <c r="I1362" s="43">
        <v>14.8146507162901</v>
      </c>
      <c r="J1362" s="41">
        <v>27</v>
      </c>
      <c r="K1362" s="38">
        <v>0</v>
      </c>
      <c r="L1362" s="41">
        <v>21</v>
      </c>
      <c r="M1362" s="41">
        <v>3</v>
      </c>
      <c r="N1362" s="41">
        <v>3</v>
      </c>
      <c r="O1362" s="41">
        <v>54</v>
      </c>
      <c r="P1362" s="47">
        <v>3.71518518518519</v>
      </c>
      <c r="Q1362" s="48">
        <v>0.0656934306569343</v>
      </c>
      <c r="U1362"/>
    </row>
    <row r="1363" customHeight="1" spans="1:21">
      <c r="A1363" s="73"/>
      <c r="B1363" s="73"/>
      <c r="C1363" s="40" t="s">
        <v>109</v>
      </c>
      <c r="D1363" s="41">
        <v>200.97</v>
      </c>
      <c r="E1363" s="41">
        <v>14386</v>
      </c>
      <c r="F1363" s="41">
        <v>437</v>
      </c>
      <c r="G1363" s="42">
        <v>0.0303767551786459</v>
      </c>
      <c r="H1363" s="43">
        <v>0.459885583524028</v>
      </c>
      <c r="I1363" s="43">
        <v>13.9698317808981</v>
      </c>
      <c r="J1363" s="41">
        <v>47</v>
      </c>
      <c r="K1363" s="38">
        <v>2</v>
      </c>
      <c r="L1363" s="41">
        <v>12</v>
      </c>
      <c r="M1363" s="41">
        <v>12</v>
      </c>
      <c r="N1363" s="41">
        <v>3</v>
      </c>
      <c r="O1363" s="41">
        <v>76</v>
      </c>
      <c r="P1363" s="47">
        <v>2.64434210526316</v>
      </c>
      <c r="Q1363" s="48">
        <v>0.173913043478261</v>
      </c>
      <c r="U1363"/>
    </row>
    <row r="1364" customHeight="1" spans="1:21">
      <c r="A1364" s="73"/>
      <c r="B1364" s="40" t="s">
        <v>98</v>
      </c>
      <c r="C1364" s="73"/>
      <c r="D1364" s="41">
        <v>6041.82</v>
      </c>
      <c r="E1364" s="41">
        <v>323609</v>
      </c>
      <c r="F1364" s="41">
        <v>13929</v>
      </c>
      <c r="G1364" s="42">
        <v>0.0430426842269529</v>
      </c>
      <c r="H1364" s="43">
        <v>0.433758345897049</v>
      </c>
      <c r="I1364" s="43">
        <v>18.6701235132521</v>
      </c>
      <c r="J1364" s="41">
        <v>817</v>
      </c>
      <c r="K1364" s="38">
        <v>11</v>
      </c>
      <c r="L1364" s="41">
        <v>436</v>
      </c>
      <c r="M1364" s="41">
        <v>290</v>
      </c>
      <c r="N1364" s="41">
        <v>43</v>
      </c>
      <c r="O1364" s="41">
        <v>1597</v>
      </c>
      <c r="P1364" s="47">
        <v>3.78323105823419</v>
      </c>
      <c r="Q1364" s="48">
        <v>0.114652882475411</v>
      </c>
      <c r="U1364"/>
    </row>
    <row r="1365" customHeight="1" spans="1:21">
      <c r="A1365" s="40" t="s">
        <v>158</v>
      </c>
      <c r="B1365" s="73"/>
      <c r="C1365" s="73"/>
      <c r="D1365" s="41">
        <v>11573.2</v>
      </c>
      <c r="E1365" s="41">
        <v>477151</v>
      </c>
      <c r="F1365" s="41">
        <v>19626</v>
      </c>
      <c r="G1365" s="42">
        <v>0.0411316333823046</v>
      </c>
      <c r="H1365" s="43">
        <v>0.589687149699378</v>
      </c>
      <c r="I1365" s="43">
        <v>24.254795651691</v>
      </c>
      <c r="J1365" s="41">
        <v>1748</v>
      </c>
      <c r="K1365" s="38">
        <v>19</v>
      </c>
      <c r="L1365" s="41">
        <v>921</v>
      </c>
      <c r="M1365" s="41">
        <v>540</v>
      </c>
      <c r="N1365" s="41">
        <v>67</v>
      </c>
      <c r="O1365" s="41">
        <v>3295</v>
      </c>
      <c r="P1365" s="47">
        <v>3.51235204855842</v>
      </c>
      <c r="Q1365" s="48">
        <v>0.167889534291246</v>
      </c>
      <c r="U1365"/>
    </row>
    <row r="1366" customHeight="1" spans="1:21">
      <c r="A1366" s="40" t="s">
        <v>25</v>
      </c>
      <c r="B1366" s="40" t="s">
        <v>69</v>
      </c>
      <c r="C1366" s="40" t="s">
        <v>73</v>
      </c>
      <c r="D1366" s="41">
        <v>488.04</v>
      </c>
      <c r="E1366" s="41">
        <v>10813</v>
      </c>
      <c r="F1366" s="41">
        <v>542</v>
      </c>
      <c r="G1366" s="42">
        <v>0.0501248497179321</v>
      </c>
      <c r="H1366" s="43">
        <v>0.900442804428044</v>
      </c>
      <c r="I1366" s="43">
        <v>45.1345602515491</v>
      </c>
      <c r="J1366" s="41">
        <v>117</v>
      </c>
      <c r="K1366" s="38">
        <v>0</v>
      </c>
      <c r="L1366" s="41">
        <v>17</v>
      </c>
      <c r="M1366" s="41">
        <v>19</v>
      </c>
      <c r="N1366" s="41">
        <v>2</v>
      </c>
      <c r="O1366" s="41">
        <v>155</v>
      </c>
      <c r="P1366" s="47">
        <v>3.14864516129032</v>
      </c>
      <c r="Q1366" s="48">
        <v>0.285977859778598</v>
      </c>
      <c r="U1366"/>
    </row>
    <row r="1367" customHeight="1" spans="1:21">
      <c r="A1367" s="73"/>
      <c r="B1367" s="73"/>
      <c r="C1367" s="40" t="s">
        <v>108</v>
      </c>
      <c r="D1367" s="41">
        <v>200.87</v>
      </c>
      <c r="E1367" s="41">
        <v>7133</v>
      </c>
      <c r="F1367" s="41">
        <v>349</v>
      </c>
      <c r="G1367" s="42">
        <v>0.048927519977569</v>
      </c>
      <c r="H1367" s="43">
        <v>0.575558739255014</v>
      </c>
      <c r="I1367" s="43">
        <v>28.1606617131642</v>
      </c>
      <c r="J1367" s="41">
        <v>57</v>
      </c>
      <c r="K1367" s="38">
        <v>0</v>
      </c>
      <c r="L1367" s="41">
        <v>27</v>
      </c>
      <c r="M1367" s="41">
        <v>23</v>
      </c>
      <c r="N1367" s="41">
        <v>5</v>
      </c>
      <c r="O1367" s="41">
        <v>112</v>
      </c>
      <c r="P1367" s="47">
        <v>1.79348214285714</v>
      </c>
      <c r="Q1367" s="48">
        <v>0.320916905444126</v>
      </c>
      <c r="U1367"/>
    </row>
    <row r="1368" customHeight="1" spans="1:21">
      <c r="A1368" s="73"/>
      <c r="B1368" s="73"/>
      <c r="C1368" s="40" t="s">
        <v>76</v>
      </c>
      <c r="D1368" s="41">
        <v>248.33</v>
      </c>
      <c r="E1368" s="41">
        <v>7190</v>
      </c>
      <c r="F1368" s="41">
        <v>282</v>
      </c>
      <c r="G1368" s="42">
        <v>0.039221140472879</v>
      </c>
      <c r="H1368" s="43">
        <v>0.880602836879433</v>
      </c>
      <c r="I1368" s="43">
        <v>34.538247566064</v>
      </c>
      <c r="J1368" s="41">
        <v>28</v>
      </c>
      <c r="K1368" s="38">
        <v>2</v>
      </c>
      <c r="L1368" s="41">
        <v>37</v>
      </c>
      <c r="M1368" s="41">
        <v>2</v>
      </c>
      <c r="N1368" s="41">
        <v>0</v>
      </c>
      <c r="O1368" s="41">
        <v>69</v>
      </c>
      <c r="P1368" s="47">
        <v>3.59898550724638</v>
      </c>
      <c r="Q1368" s="48">
        <v>0.24468085106383</v>
      </c>
      <c r="U1368"/>
    </row>
    <row r="1369" customHeight="1" spans="1:21">
      <c r="A1369" s="73"/>
      <c r="B1369" s="73"/>
      <c r="C1369" s="40" t="s">
        <v>80</v>
      </c>
      <c r="D1369" s="41">
        <v>301.49</v>
      </c>
      <c r="E1369" s="41">
        <v>11367</v>
      </c>
      <c r="F1369" s="41">
        <v>555</v>
      </c>
      <c r="G1369" s="42">
        <v>0.0488255476378992</v>
      </c>
      <c r="H1369" s="43">
        <v>0.543225225225225</v>
      </c>
      <c r="I1369" s="43">
        <v>26.5232691123428</v>
      </c>
      <c r="J1369" s="41">
        <v>57</v>
      </c>
      <c r="K1369" s="38">
        <v>1</v>
      </c>
      <c r="L1369" s="41">
        <v>34</v>
      </c>
      <c r="M1369" s="41">
        <v>16</v>
      </c>
      <c r="N1369" s="41">
        <v>2</v>
      </c>
      <c r="O1369" s="41">
        <v>110</v>
      </c>
      <c r="P1369" s="47">
        <v>2.74081818181818</v>
      </c>
      <c r="Q1369" s="48">
        <v>0.198198198198198</v>
      </c>
      <c r="U1369"/>
    </row>
    <row r="1370" customHeight="1" spans="1:21">
      <c r="A1370" s="73"/>
      <c r="B1370" s="73"/>
      <c r="C1370" s="40" t="s">
        <v>103</v>
      </c>
      <c r="D1370" s="41">
        <v>481.81</v>
      </c>
      <c r="E1370" s="41">
        <v>10253</v>
      </c>
      <c r="F1370" s="41">
        <v>436</v>
      </c>
      <c r="G1370" s="42">
        <v>0.0425241392763094</v>
      </c>
      <c r="H1370" s="43">
        <v>1.10506880733945</v>
      </c>
      <c r="I1370" s="43">
        <v>46.9920998732078</v>
      </c>
      <c r="J1370" s="41">
        <v>58</v>
      </c>
      <c r="K1370" s="38">
        <v>0</v>
      </c>
      <c r="L1370" s="41">
        <v>33</v>
      </c>
      <c r="M1370" s="41">
        <v>21</v>
      </c>
      <c r="N1370" s="41">
        <v>5</v>
      </c>
      <c r="O1370" s="41">
        <v>117</v>
      </c>
      <c r="P1370" s="47">
        <v>4.11803418803419</v>
      </c>
      <c r="Q1370" s="48">
        <v>0.268348623853211</v>
      </c>
      <c r="U1370"/>
    </row>
    <row r="1371" customHeight="1" spans="1:21">
      <c r="A1371" s="73"/>
      <c r="B1371" s="73"/>
      <c r="C1371" s="40" t="s">
        <v>83</v>
      </c>
      <c r="D1371" s="41">
        <v>1480.39</v>
      </c>
      <c r="E1371" s="41">
        <v>57118</v>
      </c>
      <c r="F1371" s="41">
        <v>1693</v>
      </c>
      <c r="G1371" s="42">
        <v>0.0296403935712035</v>
      </c>
      <c r="H1371" s="43">
        <v>0.87441819255759</v>
      </c>
      <c r="I1371" s="43">
        <v>25.9180993732274</v>
      </c>
      <c r="J1371" s="41">
        <v>261</v>
      </c>
      <c r="K1371" s="38">
        <v>3</v>
      </c>
      <c r="L1371" s="41">
        <v>218</v>
      </c>
      <c r="M1371" s="41">
        <v>12</v>
      </c>
      <c r="N1371" s="41">
        <v>4</v>
      </c>
      <c r="O1371" s="41">
        <v>498</v>
      </c>
      <c r="P1371" s="47">
        <v>2.97267068273092</v>
      </c>
      <c r="Q1371" s="48">
        <v>0.29415239220319</v>
      </c>
      <c r="U1371"/>
    </row>
    <row r="1372" customHeight="1" spans="1:21">
      <c r="A1372" s="73"/>
      <c r="B1372" s="73"/>
      <c r="C1372" s="40" t="s">
        <v>148</v>
      </c>
      <c r="D1372" s="41">
        <v>499.58</v>
      </c>
      <c r="E1372" s="41">
        <v>10343</v>
      </c>
      <c r="F1372" s="41">
        <v>437</v>
      </c>
      <c r="G1372" s="42">
        <v>0.0422507976409166</v>
      </c>
      <c r="H1372" s="43">
        <v>1.14320366132723</v>
      </c>
      <c r="I1372" s="43">
        <v>48.3012665570918</v>
      </c>
      <c r="J1372" s="41">
        <v>87</v>
      </c>
      <c r="K1372" s="38">
        <v>2</v>
      </c>
      <c r="L1372" s="41">
        <v>41</v>
      </c>
      <c r="M1372" s="41">
        <v>79</v>
      </c>
      <c r="N1372" s="41">
        <v>1</v>
      </c>
      <c r="O1372" s="41">
        <v>210</v>
      </c>
      <c r="P1372" s="47">
        <v>2.37895238095238</v>
      </c>
      <c r="Q1372" s="48">
        <v>0.480549199084668</v>
      </c>
      <c r="U1372"/>
    </row>
    <row r="1373" customHeight="1" spans="1:21">
      <c r="A1373" s="73"/>
      <c r="B1373" s="73"/>
      <c r="C1373" s="40" t="s">
        <v>86</v>
      </c>
      <c r="D1373" s="41">
        <v>891.34</v>
      </c>
      <c r="E1373" s="41">
        <v>21064</v>
      </c>
      <c r="F1373" s="41">
        <v>867</v>
      </c>
      <c r="G1373" s="42">
        <v>0.0411602734523357</v>
      </c>
      <c r="H1373" s="43">
        <v>1.0280738177624</v>
      </c>
      <c r="I1373" s="43">
        <v>42.3157994682871</v>
      </c>
      <c r="J1373" s="41">
        <v>179</v>
      </c>
      <c r="K1373" s="38">
        <v>0</v>
      </c>
      <c r="L1373" s="41">
        <v>78</v>
      </c>
      <c r="M1373" s="41">
        <v>59</v>
      </c>
      <c r="N1373" s="41">
        <v>2</v>
      </c>
      <c r="O1373" s="41">
        <v>318</v>
      </c>
      <c r="P1373" s="47">
        <v>2.80295597484277</v>
      </c>
      <c r="Q1373" s="48">
        <v>0.366782006920415</v>
      </c>
      <c r="U1373"/>
    </row>
    <row r="1374" customHeight="1" spans="1:21">
      <c r="A1374" s="73"/>
      <c r="B1374" s="40" t="s">
        <v>71</v>
      </c>
      <c r="C1374" s="73"/>
      <c r="D1374" s="41">
        <v>4591.85</v>
      </c>
      <c r="E1374" s="41">
        <v>135281</v>
      </c>
      <c r="F1374" s="41">
        <v>5161</v>
      </c>
      <c r="G1374" s="42">
        <v>0.0381502206518284</v>
      </c>
      <c r="H1374" s="43">
        <v>0.889720984305367</v>
      </c>
      <c r="I1374" s="43">
        <v>33.9430518698117</v>
      </c>
      <c r="J1374" s="41">
        <v>844</v>
      </c>
      <c r="K1374" s="38">
        <v>8</v>
      </c>
      <c r="L1374" s="41">
        <v>485</v>
      </c>
      <c r="M1374" s="41">
        <v>231</v>
      </c>
      <c r="N1374" s="41">
        <v>21</v>
      </c>
      <c r="O1374" s="41">
        <v>1589</v>
      </c>
      <c r="P1374" s="47">
        <v>2.88977344241661</v>
      </c>
      <c r="Q1374" s="48">
        <v>0.307886068591358</v>
      </c>
      <c r="U1374"/>
    </row>
    <row r="1375" customHeight="1" spans="1:21">
      <c r="A1375" s="73"/>
      <c r="B1375" s="40" t="s">
        <v>101</v>
      </c>
      <c r="C1375" s="40" t="s">
        <v>100</v>
      </c>
      <c r="D1375" s="41">
        <v>622.38</v>
      </c>
      <c r="E1375" s="41">
        <v>9321</v>
      </c>
      <c r="F1375" s="41">
        <v>285</v>
      </c>
      <c r="G1375" s="42">
        <v>0.0305761184422272</v>
      </c>
      <c r="H1375" s="43">
        <v>2.18378947368421</v>
      </c>
      <c r="I1375" s="43">
        <v>66.7718056002575</v>
      </c>
      <c r="J1375" s="41">
        <v>3</v>
      </c>
      <c r="K1375" s="38">
        <v>0</v>
      </c>
      <c r="L1375" s="41">
        <v>5</v>
      </c>
      <c r="M1375" s="41">
        <v>0</v>
      </c>
      <c r="N1375" s="41">
        <v>1</v>
      </c>
      <c r="O1375" s="41">
        <v>9</v>
      </c>
      <c r="P1375" s="47">
        <v>69.1533333333333</v>
      </c>
      <c r="Q1375" s="48">
        <v>0.0315789473684211</v>
      </c>
      <c r="U1375"/>
    </row>
    <row r="1376" customHeight="1" spans="1:21">
      <c r="A1376" s="73"/>
      <c r="B1376" s="40" t="s">
        <v>102</v>
      </c>
      <c r="C1376" s="73"/>
      <c r="D1376" s="41">
        <v>622.38</v>
      </c>
      <c r="E1376" s="41">
        <v>9321</v>
      </c>
      <c r="F1376" s="41">
        <v>285</v>
      </c>
      <c r="G1376" s="42">
        <v>0.0305761184422272</v>
      </c>
      <c r="H1376" s="43">
        <v>2.18378947368421</v>
      </c>
      <c r="I1376" s="43">
        <v>66.7718056002575</v>
      </c>
      <c r="J1376" s="41">
        <v>3</v>
      </c>
      <c r="K1376" s="38">
        <v>0</v>
      </c>
      <c r="L1376" s="41">
        <v>5</v>
      </c>
      <c r="M1376" s="41">
        <v>0</v>
      </c>
      <c r="N1376" s="41">
        <v>1</v>
      </c>
      <c r="O1376" s="41">
        <v>9</v>
      </c>
      <c r="P1376" s="47">
        <v>69.1533333333333</v>
      </c>
      <c r="Q1376" s="48">
        <v>0.0315789473684211</v>
      </c>
      <c r="U1376"/>
    </row>
    <row r="1377" customHeight="1" spans="1:21">
      <c r="A1377" s="73"/>
      <c r="B1377" s="40" t="s">
        <v>72</v>
      </c>
      <c r="C1377" s="40" t="s">
        <v>122</v>
      </c>
      <c r="D1377" s="41">
        <v>200.57</v>
      </c>
      <c r="E1377" s="41">
        <v>8917</v>
      </c>
      <c r="F1377" s="41">
        <v>348</v>
      </c>
      <c r="G1377" s="42">
        <v>0.0390265784456656</v>
      </c>
      <c r="H1377" s="43">
        <v>0.576350574712644</v>
      </c>
      <c r="I1377" s="43">
        <v>22.4929909162274</v>
      </c>
      <c r="J1377" s="41">
        <v>28</v>
      </c>
      <c r="K1377" s="38">
        <v>0</v>
      </c>
      <c r="L1377" s="41">
        <v>9</v>
      </c>
      <c r="M1377" s="41">
        <v>4</v>
      </c>
      <c r="N1377" s="41">
        <v>0</v>
      </c>
      <c r="O1377" s="41">
        <v>41</v>
      </c>
      <c r="P1377" s="47">
        <v>4.8919512195122</v>
      </c>
      <c r="Q1377" s="48">
        <v>0.117816091954023</v>
      </c>
      <c r="U1377"/>
    </row>
    <row r="1378" customHeight="1" spans="1:21">
      <c r="A1378" s="73"/>
      <c r="B1378" s="73"/>
      <c r="C1378" s="40" t="s">
        <v>73</v>
      </c>
      <c r="D1378" s="41">
        <v>783.55</v>
      </c>
      <c r="E1378" s="41">
        <v>31409</v>
      </c>
      <c r="F1378" s="41">
        <v>1561</v>
      </c>
      <c r="G1378" s="42">
        <v>0.0496991308223758</v>
      </c>
      <c r="H1378" s="43">
        <v>0.501953875720692</v>
      </c>
      <c r="I1378" s="43">
        <v>24.9466713362412</v>
      </c>
      <c r="J1378" s="41">
        <v>89</v>
      </c>
      <c r="K1378" s="38">
        <v>2</v>
      </c>
      <c r="L1378" s="41">
        <v>20</v>
      </c>
      <c r="M1378" s="41">
        <v>15</v>
      </c>
      <c r="N1378" s="41">
        <v>0</v>
      </c>
      <c r="O1378" s="41">
        <v>126</v>
      </c>
      <c r="P1378" s="47">
        <v>6.21865079365079</v>
      </c>
      <c r="Q1378" s="48">
        <v>0.0807174887892377</v>
      </c>
      <c r="U1378"/>
    </row>
    <row r="1379" customHeight="1" spans="1:21">
      <c r="A1379" s="73"/>
      <c r="B1379" s="73"/>
      <c r="C1379" s="40" t="s">
        <v>75</v>
      </c>
      <c r="D1379" s="41">
        <v>175.99</v>
      </c>
      <c r="E1379" s="41">
        <v>5724</v>
      </c>
      <c r="F1379" s="41">
        <v>345</v>
      </c>
      <c r="G1379" s="42">
        <v>0.060272536687631</v>
      </c>
      <c r="H1379" s="43">
        <v>0.510115942028986</v>
      </c>
      <c r="I1379" s="43">
        <v>30.7459818308875</v>
      </c>
      <c r="J1379" s="41">
        <v>33</v>
      </c>
      <c r="K1379" s="38">
        <v>1</v>
      </c>
      <c r="L1379" s="41">
        <v>22</v>
      </c>
      <c r="M1379" s="41">
        <v>6</v>
      </c>
      <c r="N1379" s="41">
        <v>6</v>
      </c>
      <c r="O1379" s="41">
        <v>68</v>
      </c>
      <c r="P1379" s="47">
        <v>2.58808823529412</v>
      </c>
      <c r="Q1379" s="48">
        <v>0.197101449275362</v>
      </c>
      <c r="U1379"/>
    </row>
    <row r="1380" customHeight="1" spans="1:21">
      <c r="A1380" s="73"/>
      <c r="B1380" s="73"/>
      <c r="C1380" s="40" t="s">
        <v>70</v>
      </c>
      <c r="D1380" s="41">
        <v>201.27</v>
      </c>
      <c r="E1380" s="41">
        <v>13038</v>
      </c>
      <c r="F1380" s="41">
        <v>1031</v>
      </c>
      <c r="G1380" s="42">
        <v>0.079076545482436</v>
      </c>
      <c r="H1380" s="43">
        <v>0.195218234723569</v>
      </c>
      <c r="I1380" s="43">
        <v>15.4371836171192</v>
      </c>
      <c r="J1380" s="41">
        <v>49</v>
      </c>
      <c r="K1380" s="38">
        <v>1</v>
      </c>
      <c r="L1380" s="41">
        <v>17</v>
      </c>
      <c r="M1380" s="41">
        <v>13</v>
      </c>
      <c r="N1380" s="41">
        <v>1</v>
      </c>
      <c r="O1380" s="41">
        <v>81</v>
      </c>
      <c r="P1380" s="47">
        <v>2.48481481481481</v>
      </c>
      <c r="Q1380" s="48">
        <v>0.0785645004849661</v>
      </c>
      <c r="U1380"/>
    </row>
    <row r="1381" customHeight="1" spans="1:21">
      <c r="A1381" s="73"/>
      <c r="B1381" s="73"/>
      <c r="C1381" s="40" t="s">
        <v>76</v>
      </c>
      <c r="D1381" s="41">
        <v>195.45</v>
      </c>
      <c r="E1381" s="41">
        <v>8163</v>
      </c>
      <c r="F1381" s="41">
        <v>225</v>
      </c>
      <c r="G1381" s="42">
        <v>0.0275633958103638</v>
      </c>
      <c r="H1381" s="43">
        <v>0.868666666666667</v>
      </c>
      <c r="I1381" s="43">
        <v>23.9434031606027</v>
      </c>
      <c r="J1381" s="41">
        <v>17</v>
      </c>
      <c r="K1381" s="38">
        <v>0</v>
      </c>
      <c r="L1381" s="41">
        <v>25</v>
      </c>
      <c r="M1381" s="41">
        <v>0</v>
      </c>
      <c r="N1381" s="41">
        <v>0</v>
      </c>
      <c r="O1381" s="41">
        <v>42</v>
      </c>
      <c r="P1381" s="47">
        <v>4.65357142857143</v>
      </c>
      <c r="Q1381" s="48">
        <v>0.186666666666667</v>
      </c>
      <c r="U1381"/>
    </row>
    <row r="1382" customHeight="1" spans="1:21">
      <c r="A1382" s="73"/>
      <c r="B1382" s="73"/>
      <c r="C1382" s="40" t="s">
        <v>77</v>
      </c>
      <c r="D1382" s="41">
        <v>100.61</v>
      </c>
      <c r="E1382" s="41">
        <v>3718</v>
      </c>
      <c r="F1382" s="41">
        <v>198</v>
      </c>
      <c r="G1382" s="42">
        <v>0.0532544378698225</v>
      </c>
      <c r="H1382" s="43">
        <v>0.508131313131313</v>
      </c>
      <c r="I1382" s="43">
        <v>27.0602474448628</v>
      </c>
      <c r="J1382" s="41">
        <v>19</v>
      </c>
      <c r="K1382" s="38">
        <v>0</v>
      </c>
      <c r="L1382" s="41">
        <v>14</v>
      </c>
      <c r="M1382" s="41">
        <v>3</v>
      </c>
      <c r="N1382" s="41">
        <v>3</v>
      </c>
      <c r="O1382" s="41">
        <v>39</v>
      </c>
      <c r="P1382" s="47">
        <v>2.57974358974359</v>
      </c>
      <c r="Q1382" s="48">
        <v>0.196969696969697</v>
      </c>
      <c r="U1382"/>
    </row>
    <row r="1383" customHeight="1" spans="1:21">
      <c r="A1383" s="73"/>
      <c r="B1383" s="73"/>
      <c r="C1383" s="40" t="s">
        <v>130</v>
      </c>
      <c r="D1383" s="41">
        <v>200.22</v>
      </c>
      <c r="E1383" s="41">
        <v>13646</v>
      </c>
      <c r="F1383" s="41">
        <v>888</v>
      </c>
      <c r="G1383" s="42">
        <v>0.0650740143631834</v>
      </c>
      <c r="H1383" s="43">
        <v>0.225472972972973</v>
      </c>
      <c r="I1383" s="43">
        <v>14.6724314817529</v>
      </c>
      <c r="J1383" s="41">
        <v>37</v>
      </c>
      <c r="K1383" s="38">
        <v>1</v>
      </c>
      <c r="L1383" s="41">
        <v>16</v>
      </c>
      <c r="M1383" s="41">
        <v>14</v>
      </c>
      <c r="N1383" s="41">
        <v>1</v>
      </c>
      <c r="O1383" s="41">
        <v>69</v>
      </c>
      <c r="P1383" s="47">
        <v>2.90173913043478</v>
      </c>
      <c r="Q1383" s="48">
        <v>0.0777027027027027</v>
      </c>
      <c r="U1383"/>
    </row>
    <row r="1384" customHeight="1" spans="1:21">
      <c r="A1384" s="73"/>
      <c r="B1384" s="73"/>
      <c r="C1384" s="40" t="s">
        <v>149</v>
      </c>
      <c r="D1384" s="41">
        <v>74.8</v>
      </c>
      <c r="E1384" s="41">
        <v>2407</v>
      </c>
      <c r="F1384" s="41">
        <v>132</v>
      </c>
      <c r="G1384" s="42">
        <v>0.0548400498545908</v>
      </c>
      <c r="H1384" s="43">
        <v>0.566666666666667</v>
      </c>
      <c r="I1384" s="43">
        <v>31.0760282509348</v>
      </c>
      <c r="J1384" s="41">
        <v>15</v>
      </c>
      <c r="K1384" s="38">
        <v>0</v>
      </c>
      <c r="L1384" s="41">
        <v>0</v>
      </c>
      <c r="M1384" s="41">
        <v>1</v>
      </c>
      <c r="N1384" s="41">
        <v>0</v>
      </c>
      <c r="O1384" s="41">
        <v>16</v>
      </c>
      <c r="P1384" s="47">
        <v>4.675</v>
      </c>
      <c r="Q1384" s="48">
        <v>0.121212121212121</v>
      </c>
      <c r="U1384"/>
    </row>
    <row r="1385" customHeight="1" spans="1:21">
      <c r="A1385" s="73"/>
      <c r="B1385" s="73"/>
      <c r="C1385" s="40" t="s">
        <v>80</v>
      </c>
      <c r="D1385" s="41">
        <v>193.7</v>
      </c>
      <c r="E1385" s="41">
        <v>11010</v>
      </c>
      <c r="F1385" s="41">
        <v>367</v>
      </c>
      <c r="G1385" s="42">
        <v>0.0333333333333333</v>
      </c>
      <c r="H1385" s="43">
        <v>0.527792915531335</v>
      </c>
      <c r="I1385" s="43">
        <v>17.5930971843778</v>
      </c>
      <c r="J1385" s="41">
        <v>10</v>
      </c>
      <c r="K1385" s="38">
        <v>0</v>
      </c>
      <c r="L1385" s="41">
        <v>20</v>
      </c>
      <c r="M1385" s="41">
        <v>5</v>
      </c>
      <c r="N1385" s="41">
        <v>0</v>
      </c>
      <c r="O1385" s="41">
        <v>35</v>
      </c>
      <c r="P1385" s="47">
        <v>5.53428571428571</v>
      </c>
      <c r="Q1385" s="48">
        <v>0.0953678474114442</v>
      </c>
      <c r="U1385"/>
    </row>
    <row r="1386" customHeight="1" spans="1:21">
      <c r="A1386" s="73"/>
      <c r="B1386" s="73"/>
      <c r="C1386" s="40" t="s">
        <v>150</v>
      </c>
      <c r="D1386" s="41">
        <v>200.54</v>
      </c>
      <c r="E1386" s="41">
        <v>6934</v>
      </c>
      <c r="F1386" s="41">
        <v>387</v>
      </c>
      <c r="G1386" s="42">
        <v>0.0558119411595039</v>
      </c>
      <c r="H1386" s="43">
        <v>0.518191214470284</v>
      </c>
      <c r="I1386" s="43">
        <v>28.9212575713874</v>
      </c>
      <c r="J1386" s="41">
        <v>24</v>
      </c>
      <c r="K1386" s="38">
        <v>1</v>
      </c>
      <c r="L1386" s="41">
        <v>14</v>
      </c>
      <c r="M1386" s="41">
        <v>16</v>
      </c>
      <c r="N1386" s="41">
        <v>1</v>
      </c>
      <c r="O1386" s="41">
        <v>56</v>
      </c>
      <c r="P1386" s="47">
        <v>3.58107142857143</v>
      </c>
      <c r="Q1386" s="48">
        <v>0.144702842377261</v>
      </c>
      <c r="U1386"/>
    </row>
    <row r="1387" customHeight="1" spans="1:21">
      <c r="A1387" s="73"/>
      <c r="B1387" s="73"/>
      <c r="C1387" s="40" t="s">
        <v>81</v>
      </c>
      <c r="D1387" s="41">
        <v>89.57</v>
      </c>
      <c r="E1387" s="41">
        <v>4291</v>
      </c>
      <c r="F1387" s="41">
        <v>168</v>
      </c>
      <c r="G1387" s="42">
        <v>0.0391517128874388</v>
      </c>
      <c r="H1387" s="43">
        <v>0.533154761904762</v>
      </c>
      <c r="I1387" s="43">
        <v>20.873922162666</v>
      </c>
      <c r="J1387" s="41">
        <v>16</v>
      </c>
      <c r="K1387" s="38">
        <v>1</v>
      </c>
      <c r="L1387" s="41">
        <v>11</v>
      </c>
      <c r="M1387" s="41">
        <v>5</v>
      </c>
      <c r="N1387" s="41">
        <v>1</v>
      </c>
      <c r="O1387" s="41">
        <v>34</v>
      </c>
      <c r="P1387" s="47">
        <v>2.63441176470588</v>
      </c>
      <c r="Q1387" s="48">
        <v>0.202380952380952</v>
      </c>
      <c r="U1387"/>
    </row>
    <row r="1388" customHeight="1" spans="1:21">
      <c r="A1388" s="73"/>
      <c r="B1388" s="73"/>
      <c r="C1388" s="40" t="s">
        <v>82</v>
      </c>
      <c r="D1388" s="41">
        <v>171.11</v>
      </c>
      <c r="E1388" s="41">
        <v>8996</v>
      </c>
      <c r="F1388" s="41">
        <v>444</v>
      </c>
      <c r="G1388" s="42">
        <v>0.0493552690084482</v>
      </c>
      <c r="H1388" s="43">
        <v>0.385382882882883</v>
      </c>
      <c r="I1388" s="43">
        <v>19.020675855936</v>
      </c>
      <c r="J1388" s="41">
        <v>25</v>
      </c>
      <c r="K1388" s="38">
        <v>0</v>
      </c>
      <c r="L1388" s="41">
        <v>17</v>
      </c>
      <c r="M1388" s="41">
        <v>19</v>
      </c>
      <c r="N1388" s="41">
        <v>2</v>
      </c>
      <c r="O1388" s="41">
        <v>63</v>
      </c>
      <c r="P1388" s="47">
        <v>2.71603174603175</v>
      </c>
      <c r="Q1388" s="48">
        <v>0.141891891891892</v>
      </c>
      <c r="U1388"/>
    </row>
    <row r="1389" customHeight="1" spans="1:21">
      <c r="A1389" s="73"/>
      <c r="B1389" s="73"/>
      <c r="C1389" s="40" t="s">
        <v>151</v>
      </c>
      <c r="D1389" s="41">
        <v>502.16</v>
      </c>
      <c r="E1389" s="41">
        <v>24185</v>
      </c>
      <c r="F1389" s="41">
        <v>791</v>
      </c>
      <c r="G1389" s="42">
        <v>0.0327062228654124</v>
      </c>
      <c r="H1389" s="43">
        <v>0.634841972187105</v>
      </c>
      <c r="I1389" s="43">
        <v>20.7632830266694</v>
      </c>
      <c r="J1389" s="41">
        <v>82</v>
      </c>
      <c r="K1389" s="38">
        <v>0</v>
      </c>
      <c r="L1389" s="41">
        <v>52</v>
      </c>
      <c r="M1389" s="41">
        <v>26</v>
      </c>
      <c r="N1389" s="41">
        <v>1</v>
      </c>
      <c r="O1389" s="41">
        <v>161</v>
      </c>
      <c r="P1389" s="47">
        <v>3.11900621118012</v>
      </c>
      <c r="Q1389" s="48">
        <v>0.20353982300885</v>
      </c>
      <c r="U1389"/>
    </row>
    <row r="1390" customHeight="1" spans="1:21">
      <c r="A1390" s="73"/>
      <c r="B1390" s="73"/>
      <c r="C1390" s="40" t="s">
        <v>83</v>
      </c>
      <c r="D1390" s="41">
        <v>249.64</v>
      </c>
      <c r="E1390" s="41">
        <v>16129</v>
      </c>
      <c r="F1390" s="41">
        <v>401</v>
      </c>
      <c r="G1390" s="42">
        <v>0.0248620497240994</v>
      </c>
      <c r="H1390" s="43">
        <v>0.622543640897756</v>
      </c>
      <c r="I1390" s="43">
        <v>15.4777109554219</v>
      </c>
      <c r="J1390" s="41">
        <v>32</v>
      </c>
      <c r="K1390" s="38">
        <v>0</v>
      </c>
      <c r="L1390" s="41">
        <v>26</v>
      </c>
      <c r="M1390" s="41">
        <v>3</v>
      </c>
      <c r="N1390" s="41">
        <v>1</v>
      </c>
      <c r="O1390" s="41">
        <v>62</v>
      </c>
      <c r="P1390" s="47">
        <v>4.02645161290323</v>
      </c>
      <c r="Q1390" s="48">
        <v>0.154613466334165</v>
      </c>
      <c r="U1390"/>
    </row>
    <row r="1391" customHeight="1" spans="1:21">
      <c r="A1391" s="73"/>
      <c r="B1391" s="73"/>
      <c r="C1391" s="40" t="s">
        <v>119</v>
      </c>
      <c r="D1391" s="41">
        <v>500.37</v>
      </c>
      <c r="E1391" s="41">
        <v>32600</v>
      </c>
      <c r="F1391" s="41">
        <v>1418</v>
      </c>
      <c r="G1391" s="42">
        <v>0.0434969325153374</v>
      </c>
      <c r="H1391" s="43">
        <v>0.35287023977433</v>
      </c>
      <c r="I1391" s="43">
        <v>15.348773006135</v>
      </c>
      <c r="J1391" s="41">
        <v>39</v>
      </c>
      <c r="K1391" s="38">
        <v>1</v>
      </c>
      <c r="L1391" s="41">
        <v>15</v>
      </c>
      <c r="M1391" s="41">
        <v>66</v>
      </c>
      <c r="N1391" s="41">
        <v>3</v>
      </c>
      <c r="O1391" s="41">
        <v>124</v>
      </c>
      <c r="P1391" s="47">
        <v>4.03524193548387</v>
      </c>
      <c r="Q1391" s="48">
        <v>0.0874471086036671</v>
      </c>
      <c r="U1391"/>
    </row>
    <row r="1392" customHeight="1" spans="1:21">
      <c r="A1392" s="73"/>
      <c r="B1392" s="73"/>
      <c r="C1392" s="40" t="s">
        <v>148</v>
      </c>
      <c r="D1392" s="41">
        <v>303.72</v>
      </c>
      <c r="E1392" s="41">
        <v>16085</v>
      </c>
      <c r="F1392" s="41">
        <v>608</v>
      </c>
      <c r="G1392" s="42">
        <v>0.0377991917935965</v>
      </c>
      <c r="H1392" s="43">
        <v>0.499539473684211</v>
      </c>
      <c r="I1392" s="43">
        <v>18.8821883742617</v>
      </c>
      <c r="J1392" s="41">
        <v>32</v>
      </c>
      <c r="K1392" s="38">
        <v>0</v>
      </c>
      <c r="L1392" s="41">
        <v>15</v>
      </c>
      <c r="M1392" s="41">
        <v>57</v>
      </c>
      <c r="N1392" s="41">
        <v>6</v>
      </c>
      <c r="O1392" s="41">
        <v>110</v>
      </c>
      <c r="P1392" s="47">
        <v>2.76109090909091</v>
      </c>
      <c r="Q1392" s="48">
        <v>0.180921052631579</v>
      </c>
      <c r="U1392"/>
    </row>
    <row r="1393" customHeight="1" spans="1:21">
      <c r="A1393" s="73"/>
      <c r="B1393" s="73"/>
      <c r="C1393" s="40" t="s">
        <v>100</v>
      </c>
      <c r="D1393" s="41">
        <v>138.55</v>
      </c>
      <c r="E1393" s="41">
        <v>4963</v>
      </c>
      <c r="F1393" s="41">
        <v>172</v>
      </c>
      <c r="G1393" s="42">
        <v>0.0346564577876285</v>
      </c>
      <c r="H1393" s="43">
        <v>0.805523255813954</v>
      </c>
      <c r="I1393" s="43">
        <v>27.9165827120693</v>
      </c>
      <c r="J1393" s="41">
        <v>6</v>
      </c>
      <c r="K1393" s="38">
        <v>0</v>
      </c>
      <c r="L1393" s="41">
        <v>9</v>
      </c>
      <c r="M1393" s="41">
        <v>4</v>
      </c>
      <c r="N1393" s="41">
        <v>0</v>
      </c>
      <c r="O1393" s="41">
        <v>19</v>
      </c>
      <c r="P1393" s="47">
        <v>7.2921052631579</v>
      </c>
      <c r="Q1393" s="48">
        <v>0.11046511627907</v>
      </c>
      <c r="U1393"/>
    </row>
    <row r="1394" customHeight="1" spans="1:21">
      <c r="A1394" s="73"/>
      <c r="B1394" s="73"/>
      <c r="C1394" s="40" t="s">
        <v>86</v>
      </c>
      <c r="D1394" s="41">
        <v>1537.18</v>
      </c>
      <c r="E1394" s="41">
        <v>71964</v>
      </c>
      <c r="F1394" s="41">
        <v>2562</v>
      </c>
      <c r="G1394" s="42">
        <v>0.0356011339002835</v>
      </c>
      <c r="H1394" s="43">
        <v>0.599992193598751</v>
      </c>
      <c r="I1394" s="43">
        <v>21.3604024234339</v>
      </c>
      <c r="J1394" s="41">
        <v>198</v>
      </c>
      <c r="K1394" s="38">
        <v>1</v>
      </c>
      <c r="L1394" s="41">
        <v>69</v>
      </c>
      <c r="M1394" s="41">
        <v>71</v>
      </c>
      <c r="N1394" s="41">
        <v>5</v>
      </c>
      <c r="O1394" s="41">
        <v>344</v>
      </c>
      <c r="P1394" s="47">
        <v>4.46854651162791</v>
      </c>
      <c r="Q1394" s="48">
        <v>0.134270101483216</v>
      </c>
      <c r="U1394"/>
    </row>
    <row r="1395" customHeight="1" spans="1:21">
      <c r="A1395" s="73"/>
      <c r="B1395" s="73"/>
      <c r="C1395" s="40" t="s">
        <v>152</v>
      </c>
      <c r="D1395" s="41">
        <v>200.64</v>
      </c>
      <c r="E1395" s="41">
        <v>14502</v>
      </c>
      <c r="F1395" s="41">
        <v>913</v>
      </c>
      <c r="G1395" s="42">
        <v>0.0629568335402014</v>
      </c>
      <c r="H1395" s="43">
        <v>0.219759036144578</v>
      </c>
      <c r="I1395" s="43">
        <v>13.8353330575093</v>
      </c>
      <c r="J1395" s="41">
        <v>17</v>
      </c>
      <c r="K1395" s="38">
        <v>1</v>
      </c>
      <c r="L1395" s="41">
        <v>27</v>
      </c>
      <c r="M1395" s="41">
        <v>2</v>
      </c>
      <c r="N1395" s="41">
        <v>1</v>
      </c>
      <c r="O1395" s="41">
        <v>48</v>
      </c>
      <c r="P1395" s="47">
        <v>4.18</v>
      </c>
      <c r="Q1395" s="48">
        <v>0.0525739320920044</v>
      </c>
      <c r="U1395"/>
    </row>
    <row r="1396" customHeight="1" spans="1:21">
      <c r="A1396" s="73"/>
      <c r="B1396" s="73"/>
      <c r="C1396" s="40" t="s">
        <v>109</v>
      </c>
      <c r="D1396" s="41">
        <v>129.07</v>
      </c>
      <c r="E1396" s="41">
        <v>7469</v>
      </c>
      <c r="F1396" s="41">
        <v>274</v>
      </c>
      <c r="G1396" s="42">
        <v>0.0366849645200161</v>
      </c>
      <c r="H1396" s="43">
        <v>0.471058394160584</v>
      </c>
      <c r="I1396" s="43">
        <v>17.2807604766368</v>
      </c>
      <c r="J1396" s="41">
        <v>49</v>
      </c>
      <c r="K1396" s="38">
        <v>0</v>
      </c>
      <c r="L1396" s="41">
        <v>18</v>
      </c>
      <c r="M1396" s="41">
        <v>9</v>
      </c>
      <c r="N1396" s="41">
        <v>0</v>
      </c>
      <c r="O1396" s="41">
        <v>76</v>
      </c>
      <c r="P1396" s="47">
        <v>1.69828947368421</v>
      </c>
      <c r="Q1396" s="48">
        <v>0.277372262773723</v>
      </c>
      <c r="U1396"/>
    </row>
    <row r="1397" customHeight="1" spans="1:21">
      <c r="A1397" s="73"/>
      <c r="B1397" s="40" t="s">
        <v>98</v>
      </c>
      <c r="C1397" s="73"/>
      <c r="D1397" s="41">
        <v>6148.71</v>
      </c>
      <c r="E1397" s="41">
        <v>306150</v>
      </c>
      <c r="F1397" s="41">
        <v>13233</v>
      </c>
      <c r="G1397" s="42">
        <v>0.0432239098481137</v>
      </c>
      <c r="H1397" s="43">
        <v>0.464649739288143</v>
      </c>
      <c r="I1397" s="43">
        <v>20.0839784419402</v>
      </c>
      <c r="J1397" s="41">
        <v>817</v>
      </c>
      <c r="K1397" s="38">
        <v>10</v>
      </c>
      <c r="L1397" s="41">
        <v>416</v>
      </c>
      <c r="M1397" s="41">
        <v>339</v>
      </c>
      <c r="N1397" s="41">
        <v>32</v>
      </c>
      <c r="O1397" s="41">
        <v>1614</v>
      </c>
      <c r="P1397" s="47">
        <v>3.80960966542751</v>
      </c>
      <c r="Q1397" s="48">
        <v>0.121967807753344</v>
      </c>
      <c r="U1397"/>
    </row>
    <row r="1398" customHeight="1" spans="1:21">
      <c r="A1398" s="40" t="s">
        <v>159</v>
      </c>
      <c r="B1398" s="73"/>
      <c r="C1398" s="73"/>
      <c r="D1398" s="41">
        <v>11362.94</v>
      </c>
      <c r="E1398" s="41">
        <v>450752</v>
      </c>
      <c r="F1398" s="41">
        <v>18679</v>
      </c>
      <c r="G1398" s="42">
        <v>0.0414396386483033</v>
      </c>
      <c r="H1398" s="43">
        <v>0.60832699823331</v>
      </c>
      <c r="I1398" s="43">
        <v>25.2088509867954</v>
      </c>
      <c r="J1398" s="41">
        <v>1664</v>
      </c>
      <c r="K1398" s="38">
        <v>18</v>
      </c>
      <c r="L1398" s="41">
        <v>906</v>
      </c>
      <c r="M1398" s="41">
        <v>570</v>
      </c>
      <c r="N1398" s="41">
        <v>54</v>
      </c>
      <c r="O1398" s="41">
        <v>3212</v>
      </c>
      <c r="P1398" s="47">
        <v>3.53765255292653</v>
      </c>
      <c r="Q1398" s="48">
        <v>0.171957813587451</v>
      </c>
      <c r="U1398"/>
    </row>
    <row r="1399" customHeight="1" spans="1:21">
      <c r="A1399" s="40" t="s">
        <v>24</v>
      </c>
      <c r="B1399" s="40" t="s">
        <v>69</v>
      </c>
      <c r="C1399" s="40" t="s">
        <v>73</v>
      </c>
      <c r="D1399" s="41">
        <v>615.93</v>
      </c>
      <c r="E1399" s="41">
        <v>13091</v>
      </c>
      <c r="F1399" s="41">
        <v>734</v>
      </c>
      <c r="G1399" s="42">
        <v>0.0560690550760064</v>
      </c>
      <c r="H1399" s="43">
        <v>0.839141689373297</v>
      </c>
      <c r="I1399" s="43">
        <v>47.0498815980445</v>
      </c>
      <c r="J1399" s="41">
        <v>136</v>
      </c>
      <c r="K1399" s="38">
        <v>0</v>
      </c>
      <c r="L1399" s="41">
        <v>25</v>
      </c>
      <c r="M1399" s="41">
        <v>17</v>
      </c>
      <c r="N1399" s="41">
        <v>1</v>
      </c>
      <c r="O1399" s="41">
        <v>179</v>
      </c>
      <c r="P1399" s="47">
        <v>3.44094972067039</v>
      </c>
      <c r="Q1399" s="48">
        <v>0.243869209809264</v>
      </c>
      <c r="U1399"/>
    </row>
    <row r="1400" customHeight="1" spans="1:21">
      <c r="A1400" s="73"/>
      <c r="B1400" s="73"/>
      <c r="C1400" s="40" t="s">
        <v>108</v>
      </c>
      <c r="D1400" s="41">
        <v>202.58</v>
      </c>
      <c r="E1400" s="41">
        <v>7070</v>
      </c>
      <c r="F1400" s="41">
        <v>349</v>
      </c>
      <c r="G1400" s="42">
        <v>0.0493635077793494</v>
      </c>
      <c r="H1400" s="43">
        <v>0.580458452722063</v>
      </c>
      <c r="I1400" s="43">
        <v>28.6534653465347</v>
      </c>
      <c r="J1400" s="41">
        <v>64</v>
      </c>
      <c r="K1400" s="38">
        <v>0</v>
      </c>
      <c r="L1400" s="41">
        <v>37</v>
      </c>
      <c r="M1400" s="41">
        <v>18</v>
      </c>
      <c r="N1400" s="41">
        <v>0</v>
      </c>
      <c r="O1400" s="41">
        <v>119</v>
      </c>
      <c r="P1400" s="47">
        <v>1.70235294117647</v>
      </c>
      <c r="Q1400" s="48">
        <v>0.340974212034384</v>
      </c>
      <c r="U1400"/>
    </row>
    <row r="1401" customHeight="1" spans="1:21">
      <c r="A1401" s="73"/>
      <c r="B1401" s="73"/>
      <c r="C1401" s="40" t="s">
        <v>76</v>
      </c>
      <c r="D1401" s="41">
        <v>307.47</v>
      </c>
      <c r="E1401" s="41">
        <v>9900</v>
      </c>
      <c r="F1401" s="41">
        <v>329</v>
      </c>
      <c r="G1401" s="42">
        <v>0.0332323232323232</v>
      </c>
      <c r="H1401" s="43">
        <v>0.934559270516717</v>
      </c>
      <c r="I1401" s="43">
        <v>31.0575757575758</v>
      </c>
      <c r="J1401" s="41">
        <v>28</v>
      </c>
      <c r="K1401" s="38">
        <v>0</v>
      </c>
      <c r="L1401" s="41">
        <v>41</v>
      </c>
      <c r="M1401" s="41">
        <v>7</v>
      </c>
      <c r="N1401" s="41">
        <v>0</v>
      </c>
      <c r="O1401" s="41">
        <v>76</v>
      </c>
      <c r="P1401" s="47">
        <v>4.04565789473684</v>
      </c>
      <c r="Q1401" s="48">
        <v>0.231003039513678</v>
      </c>
      <c r="U1401"/>
    </row>
    <row r="1402" customHeight="1" spans="1:21">
      <c r="A1402" s="73"/>
      <c r="B1402" s="73"/>
      <c r="C1402" s="40" t="s">
        <v>80</v>
      </c>
      <c r="D1402" s="41">
        <v>301.61</v>
      </c>
      <c r="E1402" s="41">
        <v>8055</v>
      </c>
      <c r="F1402" s="41">
        <v>376</v>
      </c>
      <c r="G1402" s="42">
        <v>0.0466790813159528</v>
      </c>
      <c r="H1402" s="43">
        <v>0.802154255319149</v>
      </c>
      <c r="I1402" s="43">
        <v>37.4438237119801</v>
      </c>
      <c r="J1402" s="41">
        <v>47</v>
      </c>
      <c r="K1402" s="38">
        <v>2</v>
      </c>
      <c r="L1402" s="41">
        <v>34</v>
      </c>
      <c r="M1402" s="41">
        <v>17</v>
      </c>
      <c r="N1402" s="41">
        <v>2</v>
      </c>
      <c r="O1402" s="41">
        <v>102</v>
      </c>
      <c r="P1402" s="47">
        <v>2.95696078431373</v>
      </c>
      <c r="Q1402" s="48">
        <v>0.271276595744681</v>
      </c>
      <c r="U1402"/>
    </row>
    <row r="1403" customHeight="1" spans="1:21">
      <c r="A1403" s="73"/>
      <c r="B1403" s="73"/>
      <c r="C1403" s="40" t="s">
        <v>103</v>
      </c>
      <c r="D1403" s="41">
        <v>509.58</v>
      </c>
      <c r="E1403" s="41">
        <v>9868</v>
      </c>
      <c r="F1403" s="41">
        <v>499</v>
      </c>
      <c r="G1403" s="42">
        <v>0.0505674908796109</v>
      </c>
      <c r="H1403" s="43">
        <v>1.02120240480962</v>
      </c>
      <c r="I1403" s="43">
        <v>51.6396432914471</v>
      </c>
      <c r="J1403" s="41">
        <v>52</v>
      </c>
      <c r="K1403" s="38">
        <v>2</v>
      </c>
      <c r="L1403" s="41">
        <v>41</v>
      </c>
      <c r="M1403" s="41">
        <v>29</v>
      </c>
      <c r="N1403" s="41">
        <v>3</v>
      </c>
      <c r="O1403" s="41">
        <v>127</v>
      </c>
      <c r="P1403" s="47">
        <v>4.01244094488189</v>
      </c>
      <c r="Q1403" s="48">
        <v>0.254509018036072</v>
      </c>
      <c r="U1403"/>
    </row>
    <row r="1404" customHeight="1" spans="1:21">
      <c r="A1404" s="73"/>
      <c r="B1404" s="73"/>
      <c r="C1404" s="40" t="s">
        <v>83</v>
      </c>
      <c r="D1404" s="41">
        <v>1486.35</v>
      </c>
      <c r="E1404" s="41">
        <v>60574</v>
      </c>
      <c r="F1404" s="41">
        <v>1704</v>
      </c>
      <c r="G1404" s="42">
        <v>0.0281308812361739</v>
      </c>
      <c r="H1404" s="43">
        <v>0.872271126760563</v>
      </c>
      <c r="I1404" s="43">
        <v>24.537755472645</v>
      </c>
      <c r="J1404" s="41">
        <v>299</v>
      </c>
      <c r="K1404" s="38">
        <v>1</v>
      </c>
      <c r="L1404" s="41">
        <v>228</v>
      </c>
      <c r="M1404" s="41">
        <v>10</v>
      </c>
      <c r="N1404" s="41">
        <v>8</v>
      </c>
      <c r="O1404" s="41">
        <v>546</v>
      </c>
      <c r="P1404" s="47">
        <v>2.72225274725275</v>
      </c>
      <c r="Q1404" s="48">
        <v>0.320422535211268</v>
      </c>
      <c r="U1404"/>
    </row>
    <row r="1405" customHeight="1" spans="1:21">
      <c r="A1405" s="73"/>
      <c r="B1405" s="73"/>
      <c r="C1405" s="40" t="s">
        <v>148</v>
      </c>
      <c r="D1405" s="41">
        <v>489.2</v>
      </c>
      <c r="E1405" s="41">
        <v>11444</v>
      </c>
      <c r="F1405" s="41">
        <v>499</v>
      </c>
      <c r="G1405" s="42">
        <v>0.043603635092625</v>
      </c>
      <c r="H1405" s="43">
        <v>0.980360721442886</v>
      </c>
      <c r="I1405" s="43">
        <v>42.7472911569381</v>
      </c>
      <c r="J1405" s="41">
        <v>90</v>
      </c>
      <c r="K1405" s="38">
        <v>1</v>
      </c>
      <c r="L1405" s="41">
        <v>45</v>
      </c>
      <c r="M1405" s="41">
        <v>86</v>
      </c>
      <c r="N1405" s="41">
        <v>3</v>
      </c>
      <c r="O1405" s="41">
        <v>225</v>
      </c>
      <c r="P1405" s="47">
        <v>2.17422222222222</v>
      </c>
      <c r="Q1405" s="48">
        <v>0.450901803607214</v>
      </c>
      <c r="U1405"/>
    </row>
    <row r="1406" customHeight="1" spans="1:21">
      <c r="A1406" s="73"/>
      <c r="B1406" s="73"/>
      <c r="C1406" s="40" t="s">
        <v>86</v>
      </c>
      <c r="D1406" s="41">
        <v>806.68</v>
      </c>
      <c r="E1406" s="41">
        <v>17447</v>
      </c>
      <c r="F1406" s="41">
        <v>843</v>
      </c>
      <c r="G1406" s="42">
        <v>0.0483177623660228</v>
      </c>
      <c r="H1406" s="43">
        <v>0.956915776986951</v>
      </c>
      <c r="I1406" s="43">
        <v>46.2360291167536</v>
      </c>
      <c r="J1406" s="41">
        <v>181</v>
      </c>
      <c r="K1406" s="38">
        <v>3</v>
      </c>
      <c r="L1406" s="41">
        <v>73</v>
      </c>
      <c r="M1406" s="41">
        <v>56</v>
      </c>
      <c r="N1406" s="41">
        <v>3</v>
      </c>
      <c r="O1406" s="41">
        <v>316</v>
      </c>
      <c r="P1406" s="47">
        <v>2.55278481012658</v>
      </c>
      <c r="Q1406" s="48">
        <v>0.37485172004745</v>
      </c>
      <c r="U1406"/>
    </row>
    <row r="1407" customHeight="1" spans="1:21">
      <c r="A1407" s="73"/>
      <c r="B1407" s="40" t="s">
        <v>71</v>
      </c>
      <c r="C1407" s="73"/>
      <c r="D1407" s="41">
        <v>4719.4</v>
      </c>
      <c r="E1407" s="41">
        <v>137449</v>
      </c>
      <c r="F1407" s="41">
        <v>5333</v>
      </c>
      <c r="G1407" s="42">
        <v>0.0387998457609732</v>
      </c>
      <c r="H1407" s="43">
        <v>0.884942808925558</v>
      </c>
      <c r="I1407" s="43">
        <v>34.335644493594</v>
      </c>
      <c r="J1407" s="41">
        <v>897</v>
      </c>
      <c r="K1407" s="38">
        <v>9</v>
      </c>
      <c r="L1407" s="41">
        <v>524</v>
      </c>
      <c r="M1407" s="41">
        <v>240</v>
      </c>
      <c r="N1407" s="41">
        <v>20</v>
      </c>
      <c r="O1407" s="41">
        <v>1690</v>
      </c>
      <c r="P1407" s="47">
        <v>2.79254437869822</v>
      </c>
      <c r="Q1407" s="48">
        <v>0.31689480592537</v>
      </c>
      <c r="U1407"/>
    </row>
    <row r="1408" customHeight="1" spans="1:21">
      <c r="A1408" s="73"/>
      <c r="B1408" s="40" t="s">
        <v>101</v>
      </c>
      <c r="C1408" s="40" t="s">
        <v>100</v>
      </c>
      <c r="D1408" s="41">
        <v>621.7</v>
      </c>
      <c r="E1408" s="41">
        <v>8694</v>
      </c>
      <c r="F1408" s="41">
        <v>264</v>
      </c>
      <c r="G1408" s="42">
        <v>0.0303657694962043</v>
      </c>
      <c r="H1408" s="43">
        <v>2.35492424242424</v>
      </c>
      <c r="I1408" s="43">
        <v>71.509086726478</v>
      </c>
      <c r="J1408" s="41">
        <v>7</v>
      </c>
      <c r="K1408" s="38">
        <v>0</v>
      </c>
      <c r="L1408" s="41">
        <v>2</v>
      </c>
      <c r="M1408" s="41">
        <v>1</v>
      </c>
      <c r="N1408" s="41">
        <v>0</v>
      </c>
      <c r="O1408" s="41">
        <v>10</v>
      </c>
      <c r="P1408" s="47">
        <v>62.17</v>
      </c>
      <c r="Q1408" s="48">
        <v>0.0378787878787879</v>
      </c>
      <c r="U1408"/>
    </row>
    <row r="1409" customHeight="1" spans="1:21">
      <c r="A1409" s="73"/>
      <c r="B1409" s="40" t="s">
        <v>102</v>
      </c>
      <c r="C1409" s="73"/>
      <c r="D1409" s="41">
        <v>621.7</v>
      </c>
      <c r="E1409" s="41">
        <v>8694</v>
      </c>
      <c r="F1409" s="41">
        <v>264</v>
      </c>
      <c r="G1409" s="42">
        <v>0.0303657694962043</v>
      </c>
      <c r="H1409" s="43">
        <v>2.35492424242424</v>
      </c>
      <c r="I1409" s="43">
        <v>71.509086726478</v>
      </c>
      <c r="J1409" s="41">
        <v>7</v>
      </c>
      <c r="K1409" s="38">
        <v>0</v>
      </c>
      <c r="L1409" s="41">
        <v>2</v>
      </c>
      <c r="M1409" s="41">
        <v>1</v>
      </c>
      <c r="N1409" s="41">
        <v>0</v>
      </c>
      <c r="O1409" s="41">
        <v>10</v>
      </c>
      <c r="P1409" s="47">
        <v>62.17</v>
      </c>
      <c r="Q1409" s="48">
        <v>0.0378787878787879</v>
      </c>
      <c r="U1409"/>
    </row>
    <row r="1410" customHeight="1" spans="1:21">
      <c r="A1410" s="73"/>
      <c r="B1410" s="40" t="s">
        <v>72</v>
      </c>
      <c r="C1410" s="40" t="s">
        <v>122</v>
      </c>
      <c r="D1410" s="41">
        <v>201.88</v>
      </c>
      <c r="E1410" s="41">
        <v>9052</v>
      </c>
      <c r="F1410" s="41">
        <v>385</v>
      </c>
      <c r="G1410" s="42">
        <v>0.0425320371188688</v>
      </c>
      <c r="H1410" s="43">
        <v>0.524363636363636</v>
      </c>
      <c r="I1410" s="43">
        <v>22.3022536456032</v>
      </c>
      <c r="J1410" s="41">
        <v>26</v>
      </c>
      <c r="K1410" s="38">
        <v>0</v>
      </c>
      <c r="L1410" s="41">
        <v>11</v>
      </c>
      <c r="M1410" s="41">
        <v>1</v>
      </c>
      <c r="N1410" s="41">
        <v>0</v>
      </c>
      <c r="O1410" s="41">
        <v>38</v>
      </c>
      <c r="P1410" s="47">
        <v>5.31263157894737</v>
      </c>
      <c r="Q1410" s="48">
        <v>0.0987012987012987</v>
      </c>
      <c r="U1410"/>
    </row>
    <row r="1411" customHeight="1" spans="1:21">
      <c r="A1411" s="73"/>
      <c r="B1411" s="73"/>
      <c r="C1411" s="40" t="s">
        <v>73</v>
      </c>
      <c r="D1411" s="41">
        <v>1180.8</v>
      </c>
      <c r="E1411" s="41">
        <v>50118</v>
      </c>
      <c r="F1411" s="41">
        <v>2469</v>
      </c>
      <c r="G1411" s="42">
        <v>0.0492637375793128</v>
      </c>
      <c r="H1411" s="43">
        <v>0.478250303766707</v>
      </c>
      <c r="I1411" s="43">
        <v>23.5603974619897</v>
      </c>
      <c r="J1411" s="41">
        <v>143</v>
      </c>
      <c r="K1411" s="38">
        <v>1</v>
      </c>
      <c r="L1411" s="41">
        <v>23</v>
      </c>
      <c r="M1411" s="41">
        <v>19</v>
      </c>
      <c r="N1411" s="41">
        <v>0</v>
      </c>
      <c r="O1411" s="41">
        <v>186</v>
      </c>
      <c r="P1411" s="47">
        <v>6.34838709677419</v>
      </c>
      <c r="Q1411" s="48">
        <v>0.0753341433778858</v>
      </c>
      <c r="U1411"/>
    </row>
    <row r="1412" customHeight="1" spans="1:21">
      <c r="A1412" s="73"/>
      <c r="B1412" s="73"/>
      <c r="C1412" s="40" t="s">
        <v>76</v>
      </c>
      <c r="D1412" s="41">
        <v>215.42</v>
      </c>
      <c r="E1412" s="41">
        <v>8492</v>
      </c>
      <c r="F1412" s="41">
        <v>274</v>
      </c>
      <c r="G1412" s="42">
        <v>0.0322656617993406</v>
      </c>
      <c r="H1412" s="43">
        <v>0.786204379562044</v>
      </c>
      <c r="I1412" s="43">
        <v>25.3674046161093</v>
      </c>
      <c r="J1412" s="41">
        <v>29</v>
      </c>
      <c r="K1412" s="38">
        <v>0</v>
      </c>
      <c r="L1412" s="41">
        <v>32</v>
      </c>
      <c r="M1412" s="41">
        <v>1</v>
      </c>
      <c r="N1412" s="41">
        <v>2</v>
      </c>
      <c r="O1412" s="41">
        <v>64</v>
      </c>
      <c r="P1412" s="47">
        <v>3.3659375</v>
      </c>
      <c r="Q1412" s="48">
        <v>0.233576642335766</v>
      </c>
      <c r="U1412"/>
    </row>
    <row r="1413" customHeight="1" spans="1:21">
      <c r="A1413" s="73"/>
      <c r="B1413" s="73"/>
      <c r="C1413" s="40" t="s">
        <v>77</v>
      </c>
      <c r="D1413" s="41">
        <v>129.75</v>
      </c>
      <c r="E1413" s="41">
        <v>4714</v>
      </c>
      <c r="F1413" s="41">
        <v>265</v>
      </c>
      <c r="G1413" s="42">
        <v>0.0562155282138311</v>
      </c>
      <c r="H1413" s="43">
        <v>0.489622641509434</v>
      </c>
      <c r="I1413" s="43">
        <v>27.5243954179041</v>
      </c>
      <c r="J1413" s="41">
        <v>31</v>
      </c>
      <c r="K1413" s="38">
        <v>1</v>
      </c>
      <c r="L1413" s="41">
        <v>14</v>
      </c>
      <c r="M1413" s="41">
        <v>6</v>
      </c>
      <c r="N1413" s="41">
        <v>1</v>
      </c>
      <c r="O1413" s="41">
        <v>53</v>
      </c>
      <c r="P1413" s="47">
        <v>2.44811320754717</v>
      </c>
      <c r="Q1413" s="48">
        <v>0.2</v>
      </c>
      <c r="U1413"/>
    </row>
    <row r="1414" customHeight="1" spans="1:21">
      <c r="A1414" s="73"/>
      <c r="B1414" s="73"/>
      <c r="C1414" s="40" t="s">
        <v>130</v>
      </c>
      <c r="D1414" s="41">
        <v>200.96</v>
      </c>
      <c r="E1414" s="41">
        <v>15751</v>
      </c>
      <c r="F1414" s="41">
        <v>1002</v>
      </c>
      <c r="G1414" s="42">
        <v>0.0636150085708844</v>
      </c>
      <c r="H1414" s="43">
        <v>0.200558882235529</v>
      </c>
      <c r="I1414" s="43">
        <v>12.7585550123802</v>
      </c>
      <c r="J1414" s="41">
        <v>42</v>
      </c>
      <c r="K1414" s="38">
        <v>1</v>
      </c>
      <c r="L1414" s="41">
        <v>23</v>
      </c>
      <c r="M1414" s="41">
        <v>21</v>
      </c>
      <c r="N1414" s="41">
        <v>5</v>
      </c>
      <c r="O1414" s="41">
        <v>92</v>
      </c>
      <c r="P1414" s="47">
        <v>2.18434782608696</v>
      </c>
      <c r="Q1414" s="48">
        <v>0.0918163672654691</v>
      </c>
      <c r="U1414"/>
    </row>
    <row r="1415" customHeight="1" spans="1:21">
      <c r="A1415" s="73"/>
      <c r="B1415" s="73"/>
      <c r="C1415" s="40" t="s">
        <v>80</v>
      </c>
      <c r="D1415" s="41">
        <v>201.4</v>
      </c>
      <c r="E1415" s="41">
        <v>9542</v>
      </c>
      <c r="F1415" s="41">
        <v>367</v>
      </c>
      <c r="G1415" s="42">
        <v>0.0384615384615385</v>
      </c>
      <c r="H1415" s="43">
        <v>0.548773841961853</v>
      </c>
      <c r="I1415" s="43">
        <v>21.106686229302</v>
      </c>
      <c r="J1415" s="41">
        <v>17</v>
      </c>
      <c r="K1415" s="38">
        <v>0</v>
      </c>
      <c r="L1415" s="41">
        <v>22</v>
      </c>
      <c r="M1415" s="41">
        <v>10</v>
      </c>
      <c r="N1415" s="41">
        <v>0</v>
      </c>
      <c r="O1415" s="41">
        <v>49</v>
      </c>
      <c r="P1415" s="47">
        <v>4.11020408163265</v>
      </c>
      <c r="Q1415" s="48">
        <v>0.133514986376022</v>
      </c>
      <c r="U1415"/>
    </row>
    <row r="1416" customHeight="1" spans="1:21">
      <c r="A1416" s="73"/>
      <c r="B1416" s="73"/>
      <c r="C1416" s="40" t="s">
        <v>150</v>
      </c>
      <c r="D1416" s="41">
        <v>201.51</v>
      </c>
      <c r="E1416" s="41">
        <v>7779</v>
      </c>
      <c r="F1416" s="41">
        <v>402</v>
      </c>
      <c r="G1416" s="42">
        <v>0.0516775935210181</v>
      </c>
      <c r="H1416" s="43">
        <v>0.501268656716418</v>
      </c>
      <c r="I1416" s="43">
        <v>25.9043578866178</v>
      </c>
      <c r="J1416" s="41">
        <v>20</v>
      </c>
      <c r="K1416" s="38">
        <v>1</v>
      </c>
      <c r="L1416" s="41">
        <v>10</v>
      </c>
      <c r="M1416" s="41">
        <v>12</v>
      </c>
      <c r="N1416" s="41">
        <v>0</v>
      </c>
      <c r="O1416" s="41">
        <v>43</v>
      </c>
      <c r="P1416" s="47">
        <v>4.68627906976744</v>
      </c>
      <c r="Q1416" s="48">
        <v>0.106965174129353</v>
      </c>
      <c r="U1416"/>
    </row>
    <row r="1417" customHeight="1" spans="1:21">
      <c r="A1417" s="73"/>
      <c r="B1417" s="73"/>
      <c r="C1417" s="40" t="s">
        <v>82</v>
      </c>
      <c r="D1417" s="41">
        <v>201.79</v>
      </c>
      <c r="E1417" s="41">
        <v>11665</v>
      </c>
      <c r="F1417" s="41">
        <v>558</v>
      </c>
      <c r="G1417" s="42">
        <v>0.0478354050578654</v>
      </c>
      <c r="H1417" s="43">
        <v>0.36163082437276</v>
      </c>
      <c r="I1417" s="43">
        <v>17.2987569652808</v>
      </c>
      <c r="J1417" s="41">
        <v>20</v>
      </c>
      <c r="K1417" s="38">
        <v>1</v>
      </c>
      <c r="L1417" s="41">
        <v>28</v>
      </c>
      <c r="M1417" s="41">
        <v>15</v>
      </c>
      <c r="N1417" s="41">
        <v>2</v>
      </c>
      <c r="O1417" s="41">
        <v>66</v>
      </c>
      <c r="P1417" s="47">
        <v>3.05742424242424</v>
      </c>
      <c r="Q1417" s="48">
        <v>0.118279569892473</v>
      </c>
      <c r="U1417"/>
    </row>
    <row r="1418" customHeight="1" spans="1:21">
      <c r="A1418" s="73"/>
      <c r="B1418" s="73"/>
      <c r="C1418" s="40" t="s">
        <v>151</v>
      </c>
      <c r="D1418" s="41">
        <v>504.57</v>
      </c>
      <c r="E1418" s="41">
        <v>27182</v>
      </c>
      <c r="F1418" s="41">
        <v>935</v>
      </c>
      <c r="G1418" s="42">
        <v>0.034397763225664</v>
      </c>
      <c r="H1418" s="43">
        <v>0.539647058823529</v>
      </c>
      <c r="I1418" s="43">
        <v>18.5626517548378</v>
      </c>
      <c r="J1418" s="41">
        <v>91</v>
      </c>
      <c r="K1418" s="38">
        <v>0</v>
      </c>
      <c r="L1418" s="41">
        <v>60</v>
      </c>
      <c r="M1418" s="41">
        <v>25</v>
      </c>
      <c r="N1418" s="41">
        <v>2</v>
      </c>
      <c r="O1418" s="41">
        <v>178</v>
      </c>
      <c r="P1418" s="47">
        <v>2.83466292134832</v>
      </c>
      <c r="Q1418" s="48">
        <v>0.190374331550802</v>
      </c>
      <c r="U1418"/>
    </row>
    <row r="1419" customHeight="1" spans="1:21">
      <c r="A1419" s="73"/>
      <c r="B1419" s="73"/>
      <c r="C1419" s="40" t="s">
        <v>83</v>
      </c>
      <c r="D1419" s="41">
        <v>297.97</v>
      </c>
      <c r="E1419" s="41">
        <v>18969</v>
      </c>
      <c r="F1419" s="41">
        <v>481</v>
      </c>
      <c r="G1419" s="42">
        <v>0.0253571616848542</v>
      </c>
      <c r="H1419" s="43">
        <v>0.61948024948025</v>
      </c>
      <c r="I1419" s="43">
        <v>15.7082608466445</v>
      </c>
      <c r="J1419" s="41">
        <v>43</v>
      </c>
      <c r="K1419" s="38">
        <v>0</v>
      </c>
      <c r="L1419" s="41">
        <v>38</v>
      </c>
      <c r="M1419" s="41">
        <v>2</v>
      </c>
      <c r="N1419" s="41">
        <v>2</v>
      </c>
      <c r="O1419" s="41">
        <v>85</v>
      </c>
      <c r="P1419" s="47">
        <v>3.50552941176471</v>
      </c>
      <c r="Q1419" s="48">
        <v>0.176715176715177</v>
      </c>
      <c r="U1419"/>
    </row>
    <row r="1420" customHeight="1" spans="1:21">
      <c r="A1420" s="73"/>
      <c r="B1420" s="73"/>
      <c r="C1420" s="40" t="s">
        <v>119</v>
      </c>
      <c r="D1420" s="41">
        <v>504.93</v>
      </c>
      <c r="E1420" s="41">
        <v>33019</v>
      </c>
      <c r="F1420" s="41">
        <v>1601</v>
      </c>
      <c r="G1420" s="42">
        <v>0.0484872346224901</v>
      </c>
      <c r="H1420" s="43">
        <v>0.315384134915678</v>
      </c>
      <c r="I1420" s="43">
        <v>15.2921045458675</v>
      </c>
      <c r="J1420" s="41">
        <v>33</v>
      </c>
      <c r="K1420" s="38">
        <v>0</v>
      </c>
      <c r="L1420" s="41">
        <v>10</v>
      </c>
      <c r="M1420" s="41">
        <v>44</v>
      </c>
      <c r="N1420" s="41">
        <v>1</v>
      </c>
      <c r="O1420" s="41">
        <v>88</v>
      </c>
      <c r="P1420" s="47">
        <v>5.73784090909091</v>
      </c>
      <c r="Q1420" s="48">
        <v>0.0549656464709557</v>
      </c>
      <c r="U1420"/>
    </row>
    <row r="1421" customHeight="1" spans="1:21">
      <c r="A1421" s="73"/>
      <c r="B1421" s="73"/>
      <c r="C1421" s="40" t="s">
        <v>148</v>
      </c>
      <c r="D1421" s="41">
        <v>610.23</v>
      </c>
      <c r="E1421" s="41">
        <v>34049</v>
      </c>
      <c r="F1421" s="41">
        <v>1268</v>
      </c>
      <c r="G1421" s="42">
        <v>0.0372404475902376</v>
      </c>
      <c r="H1421" s="43">
        <v>0.481253943217666</v>
      </c>
      <c r="I1421" s="43">
        <v>17.9221122499927</v>
      </c>
      <c r="J1421" s="41">
        <v>42</v>
      </c>
      <c r="K1421" s="38">
        <v>1</v>
      </c>
      <c r="L1421" s="41">
        <v>31</v>
      </c>
      <c r="M1421" s="41">
        <v>98</v>
      </c>
      <c r="N1421" s="41">
        <v>3</v>
      </c>
      <c r="O1421" s="41">
        <v>175</v>
      </c>
      <c r="P1421" s="47">
        <v>3.48702857142857</v>
      </c>
      <c r="Q1421" s="48">
        <v>0.13801261829653</v>
      </c>
      <c r="U1421"/>
    </row>
    <row r="1422" customHeight="1" spans="1:21">
      <c r="A1422" s="73"/>
      <c r="B1422" s="73"/>
      <c r="C1422" s="40" t="s">
        <v>100</v>
      </c>
      <c r="D1422" s="41">
        <v>158.58</v>
      </c>
      <c r="E1422" s="41">
        <v>5737</v>
      </c>
      <c r="F1422" s="41">
        <v>215</v>
      </c>
      <c r="G1422" s="42">
        <v>0.0374760327697403</v>
      </c>
      <c r="H1422" s="43">
        <v>0.737581395348837</v>
      </c>
      <c r="I1422" s="43">
        <v>27.6416245424438</v>
      </c>
      <c r="J1422" s="41">
        <v>14</v>
      </c>
      <c r="K1422" s="38">
        <v>0</v>
      </c>
      <c r="L1422" s="41">
        <v>15</v>
      </c>
      <c r="M1422" s="41">
        <v>2</v>
      </c>
      <c r="N1422" s="41">
        <v>0</v>
      </c>
      <c r="O1422" s="41">
        <v>31</v>
      </c>
      <c r="P1422" s="47">
        <v>5.11548387096774</v>
      </c>
      <c r="Q1422" s="48">
        <v>0.144186046511628</v>
      </c>
      <c r="U1422"/>
    </row>
    <row r="1423" customHeight="1" spans="1:21">
      <c r="A1423" s="73"/>
      <c r="B1423" s="73"/>
      <c r="C1423" s="40" t="s">
        <v>86</v>
      </c>
      <c r="D1423" s="41">
        <v>1729.38</v>
      </c>
      <c r="E1423" s="41">
        <v>78175</v>
      </c>
      <c r="F1423" s="41">
        <v>3120</v>
      </c>
      <c r="G1423" s="42">
        <v>0.0399104573073233</v>
      </c>
      <c r="H1423" s="43">
        <v>0.554288461538462</v>
      </c>
      <c r="I1423" s="43">
        <v>22.1219059801727</v>
      </c>
      <c r="J1423" s="41">
        <v>193</v>
      </c>
      <c r="K1423" s="38">
        <v>3</v>
      </c>
      <c r="L1423" s="41">
        <v>76</v>
      </c>
      <c r="M1423" s="41">
        <v>87</v>
      </c>
      <c r="N1423" s="41">
        <v>11</v>
      </c>
      <c r="O1423" s="41">
        <v>370</v>
      </c>
      <c r="P1423" s="47">
        <v>4.674</v>
      </c>
      <c r="Q1423" s="48">
        <v>0.118589743589744</v>
      </c>
      <c r="U1423"/>
    </row>
    <row r="1424" customHeight="1" spans="1:21">
      <c r="A1424" s="73"/>
      <c r="B1424" s="73"/>
      <c r="C1424" s="40" t="s">
        <v>152</v>
      </c>
      <c r="D1424" s="41">
        <v>201.06</v>
      </c>
      <c r="E1424" s="41">
        <v>15968</v>
      </c>
      <c r="F1424" s="41">
        <v>975</v>
      </c>
      <c r="G1424" s="42">
        <v>0.061059619238477</v>
      </c>
      <c r="H1424" s="43">
        <v>0.206215384615385</v>
      </c>
      <c r="I1424" s="43">
        <v>12.5914328657315</v>
      </c>
      <c r="J1424" s="41">
        <v>20</v>
      </c>
      <c r="K1424" s="38">
        <v>0</v>
      </c>
      <c r="L1424" s="41">
        <v>28</v>
      </c>
      <c r="M1424" s="41">
        <v>1</v>
      </c>
      <c r="N1424" s="41">
        <v>3</v>
      </c>
      <c r="O1424" s="41">
        <v>52</v>
      </c>
      <c r="P1424" s="47">
        <v>3.86653846153846</v>
      </c>
      <c r="Q1424" s="48">
        <v>0.0533333333333333</v>
      </c>
      <c r="U1424"/>
    </row>
    <row r="1425" customHeight="1" spans="1:21">
      <c r="A1425" s="73"/>
      <c r="B1425" s="73"/>
      <c r="C1425" s="40" t="s">
        <v>160</v>
      </c>
      <c r="D1425" s="41">
        <v>8.26</v>
      </c>
      <c r="E1425" s="41">
        <v>345</v>
      </c>
      <c r="F1425" s="41">
        <v>9</v>
      </c>
      <c r="G1425" s="42">
        <v>0.0260869565217391</v>
      </c>
      <c r="H1425" s="43">
        <v>0.917777777777778</v>
      </c>
      <c r="I1425" s="43">
        <v>23.9420289855072</v>
      </c>
      <c r="J1425" s="41">
        <v>0</v>
      </c>
      <c r="K1425" s="38">
        <v>0</v>
      </c>
      <c r="L1425" s="41">
        <v>0</v>
      </c>
      <c r="M1425" s="41">
        <v>0</v>
      </c>
      <c r="N1425" s="41">
        <v>0</v>
      </c>
      <c r="O1425" s="41">
        <v>0</v>
      </c>
      <c r="P1425" s="47" t="e">
        <v>#DIV/0!</v>
      </c>
      <c r="Q1425" s="48">
        <v>0</v>
      </c>
      <c r="U1425"/>
    </row>
    <row r="1426" customHeight="1" spans="1:21">
      <c r="A1426" s="73"/>
      <c r="B1426" s="40" t="s">
        <v>98</v>
      </c>
      <c r="C1426" s="73"/>
      <c r="D1426" s="41">
        <v>6548.49</v>
      </c>
      <c r="E1426" s="41">
        <v>330557</v>
      </c>
      <c r="F1426" s="41">
        <v>14326</v>
      </c>
      <c r="G1426" s="42">
        <v>0.0433389702834912</v>
      </c>
      <c r="H1426" s="43">
        <v>0.457105263157895</v>
      </c>
      <c r="I1426" s="43">
        <v>19.8104714164274</v>
      </c>
      <c r="J1426" s="41">
        <v>764</v>
      </c>
      <c r="K1426" s="38">
        <v>9</v>
      </c>
      <c r="L1426" s="41">
        <v>421</v>
      </c>
      <c r="M1426" s="41">
        <v>344</v>
      </c>
      <c r="N1426" s="41">
        <v>32</v>
      </c>
      <c r="O1426" s="41">
        <v>1570</v>
      </c>
      <c r="P1426" s="47">
        <v>4.1710127388535</v>
      </c>
      <c r="Q1426" s="48">
        <v>0.109590953511099</v>
      </c>
      <c r="U1426"/>
    </row>
    <row r="1427" customHeight="1" spans="1:21">
      <c r="A1427" s="40" t="s">
        <v>161</v>
      </c>
      <c r="B1427" s="73"/>
      <c r="C1427" s="73"/>
      <c r="D1427" s="41">
        <v>11889.59</v>
      </c>
      <c r="E1427" s="41">
        <v>476700</v>
      </c>
      <c r="F1427" s="41">
        <v>19923</v>
      </c>
      <c r="G1427" s="42">
        <v>0.0417935808684707</v>
      </c>
      <c r="H1427" s="43">
        <v>0.596777091803443</v>
      </c>
      <c r="I1427" s="43">
        <v>24.941451646738</v>
      </c>
      <c r="J1427" s="41">
        <v>1668</v>
      </c>
      <c r="K1427" s="38">
        <v>18</v>
      </c>
      <c r="L1427" s="41">
        <v>947</v>
      </c>
      <c r="M1427" s="41">
        <v>585</v>
      </c>
      <c r="N1427" s="41">
        <v>52</v>
      </c>
      <c r="O1427" s="41">
        <v>3270</v>
      </c>
      <c r="P1427" s="47">
        <v>3.63596024464832</v>
      </c>
      <c r="Q1427" s="48">
        <v>0.164131907845204</v>
      </c>
      <c r="U1427"/>
    </row>
    <row r="1428" customHeight="1" spans="1:21">
      <c r="A1428" s="40" t="s">
        <v>23</v>
      </c>
      <c r="B1428" s="40" t="s">
        <v>69</v>
      </c>
      <c r="C1428" s="40" t="s">
        <v>108</v>
      </c>
      <c r="D1428" s="41">
        <v>202.27</v>
      </c>
      <c r="E1428" s="41">
        <v>6773</v>
      </c>
      <c r="F1428" s="41">
        <v>366</v>
      </c>
      <c r="G1428" s="42">
        <v>0.0540380924258084</v>
      </c>
      <c r="H1428" s="43">
        <v>0.552650273224044</v>
      </c>
      <c r="I1428" s="43">
        <v>29.8641665436291</v>
      </c>
      <c r="J1428" s="41">
        <v>68</v>
      </c>
      <c r="K1428" s="38">
        <v>1</v>
      </c>
      <c r="L1428" s="41">
        <v>42</v>
      </c>
      <c r="M1428" s="41">
        <v>27</v>
      </c>
      <c r="N1428" s="41">
        <v>0</v>
      </c>
      <c r="O1428" s="41">
        <v>138</v>
      </c>
      <c r="P1428" s="47">
        <v>1.46572463768116</v>
      </c>
      <c r="Q1428" s="48">
        <v>0.377049180327869</v>
      </c>
      <c r="U1428"/>
    </row>
    <row r="1429" customHeight="1" spans="1:21">
      <c r="A1429" s="73"/>
      <c r="B1429" s="73"/>
      <c r="C1429" s="40" t="s">
        <v>76</v>
      </c>
      <c r="D1429" s="41">
        <v>505.82</v>
      </c>
      <c r="E1429" s="41">
        <v>14504</v>
      </c>
      <c r="F1429" s="41">
        <v>565</v>
      </c>
      <c r="G1429" s="42">
        <v>0.0389547710976282</v>
      </c>
      <c r="H1429" s="43">
        <v>0.895256637168142</v>
      </c>
      <c r="I1429" s="43">
        <v>34.8745173745174</v>
      </c>
      <c r="J1429" s="41">
        <v>55</v>
      </c>
      <c r="K1429" s="38">
        <v>2</v>
      </c>
      <c r="L1429" s="41">
        <v>70</v>
      </c>
      <c r="M1429" s="41">
        <v>8</v>
      </c>
      <c r="N1429" s="41">
        <v>5</v>
      </c>
      <c r="O1429" s="41">
        <v>140</v>
      </c>
      <c r="P1429" s="47">
        <v>3.613</v>
      </c>
      <c r="Q1429" s="48">
        <v>0.247787610619469</v>
      </c>
      <c r="U1429"/>
    </row>
    <row r="1430" customHeight="1" spans="1:21">
      <c r="A1430" s="73"/>
      <c r="B1430" s="73"/>
      <c r="C1430" s="40" t="s">
        <v>80</v>
      </c>
      <c r="D1430" s="41">
        <v>301.91</v>
      </c>
      <c r="E1430" s="41">
        <v>9109</v>
      </c>
      <c r="F1430" s="41">
        <v>438</v>
      </c>
      <c r="G1430" s="42">
        <v>0.0480843122186848</v>
      </c>
      <c r="H1430" s="43">
        <v>0.689292237442923</v>
      </c>
      <c r="I1430" s="43">
        <v>33.1441431551213</v>
      </c>
      <c r="J1430" s="41">
        <v>49</v>
      </c>
      <c r="K1430" s="38">
        <v>1</v>
      </c>
      <c r="L1430" s="41">
        <v>39</v>
      </c>
      <c r="M1430" s="41">
        <v>18</v>
      </c>
      <c r="N1430" s="41">
        <v>1</v>
      </c>
      <c r="O1430" s="41">
        <v>108</v>
      </c>
      <c r="P1430" s="47">
        <v>2.79546296296296</v>
      </c>
      <c r="Q1430" s="48">
        <v>0.246575342465753</v>
      </c>
      <c r="U1430"/>
    </row>
    <row r="1431" customHeight="1" spans="1:21">
      <c r="A1431" s="73"/>
      <c r="B1431" s="73"/>
      <c r="C1431" s="40" t="s">
        <v>103</v>
      </c>
      <c r="D1431" s="41">
        <v>502.01</v>
      </c>
      <c r="E1431" s="41">
        <v>9162</v>
      </c>
      <c r="F1431" s="41">
        <v>430</v>
      </c>
      <c r="G1431" s="42">
        <v>0.0469329840646147</v>
      </c>
      <c r="H1431" s="43">
        <v>1.16746511627907</v>
      </c>
      <c r="I1431" s="43">
        <v>54.7926216983191</v>
      </c>
      <c r="J1431" s="41">
        <v>78</v>
      </c>
      <c r="K1431" s="38">
        <v>0</v>
      </c>
      <c r="L1431" s="41">
        <v>48</v>
      </c>
      <c r="M1431" s="41">
        <v>25</v>
      </c>
      <c r="N1431" s="41">
        <v>1</v>
      </c>
      <c r="O1431" s="41">
        <v>152</v>
      </c>
      <c r="P1431" s="47">
        <v>3.30269736842105</v>
      </c>
      <c r="Q1431" s="48">
        <v>0.353488372093023</v>
      </c>
      <c r="U1431"/>
    </row>
    <row r="1432" customHeight="1" spans="1:21">
      <c r="A1432" s="73"/>
      <c r="B1432" s="73"/>
      <c r="C1432" s="40" t="s">
        <v>83</v>
      </c>
      <c r="D1432" s="41">
        <v>1507.85</v>
      </c>
      <c r="E1432" s="41">
        <v>60923</v>
      </c>
      <c r="F1432" s="41">
        <v>1750</v>
      </c>
      <c r="G1432" s="42">
        <v>0.0287247837434138</v>
      </c>
      <c r="H1432" s="43">
        <v>0.861628571428571</v>
      </c>
      <c r="I1432" s="43">
        <v>24.7500943814323</v>
      </c>
      <c r="J1432" s="41">
        <v>295</v>
      </c>
      <c r="K1432" s="38">
        <v>1</v>
      </c>
      <c r="L1432" s="41">
        <v>222</v>
      </c>
      <c r="M1432" s="41">
        <v>17</v>
      </c>
      <c r="N1432" s="41">
        <v>7</v>
      </c>
      <c r="O1432" s="41">
        <v>542</v>
      </c>
      <c r="P1432" s="47">
        <v>2.7820110701107</v>
      </c>
      <c r="Q1432" s="48">
        <v>0.309714285714286</v>
      </c>
      <c r="U1432"/>
    </row>
    <row r="1433" customHeight="1" spans="1:21">
      <c r="A1433" s="73"/>
      <c r="B1433" s="73"/>
      <c r="C1433" s="40" t="s">
        <v>148</v>
      </c>
      <c r="D1433" s="41">
        <v>502.14</v>
      </c>
      <c r="E1433" s="41">
        <v>12182</v>
      </c>
      <c r="F1433" s="41">
        <v>603</v>
      </c>
      <c r="G1433" s="42">
        <v>0.0494992612050566</v>
      </c>
      <c r="H1433" s="43">
        <v>0.83273631840796</v>
      </c>
      <c r="I1433" s="43">
        <v>41.2198325398128</v>
      </c>
      <c r="J1433" s="41">
        <v>90</v>
      </c>
      <c r="K1433" s="38">
        <v>2</v>
      </c>
      <c r="L1433" s="41">
        <v>58</v>
      </c>
      <c r="M1433" s="41">
        <v>92</v>
      </c>
      <c r="N1433" s="41">
        <v>2</v>
      </c>
      <c r="O1433" s="41">
        <v>244</v>
      </c>
      <c r="P1433" s="47">
        <v>2.05795081967213</v>
      </c>
      <c r="Q1433" s="48">
        <v>0.404643449419569</v>
      </c>
      <c r="U1433"/>
    </row>
    <row r="1434" customHeight="1" spans="1:21">
      <c r="A1434" s="73"/>
      <c r="B1434" s="40" t="s">
        <v>71</v>
      </c>
      <c r="C1434" s="73"/>
      <c r="D1434" s="41">
        <v>3522</v>
      </c>
      <c r="E1434" s="41">
        <v>112653</v>
      </c>
      <c r="F1434" s="41">
        <v>4152</v>
      </c>
      <c r="G1434" s="42">
        <v>0.0368565417698597</v>
      </c>
      <c r="H1434" s="43">
        <v>0.848265895953757</v>
      </c>
      <c r="I1434" s="43">
        <v>31.2641474261671</v>
      </c>
      <c r="J1434" s="41">
        <v>635</v>
      </c>
      <c r="K1434" s="38">
        <v>7</v>
      </c>
      <c r="L1434" s="41">
        <v>479</v>
      </c>
      <c r="M1434" s="41">
        <v>187</v>
      </c>
      <c r="N1434" s="41">
        <v>16</v>
      </c>
      <c r="O1434" s="41">
        <v>1324</v>
      </c>
      <c r="P1434" s="47">
        <v>2.66012084592145</v>
      </c>
      <c r="Q1434" s="48">
        <v>0.31888246628131</v>
      </c>
      <c r="U1434"/>
    </row>
    <row r="1435" customHeight="1" spans="1:21">
      <c r="A1435" s="73"/>
      <c r="B1435" s="40" t="s">
        <v>101</v>
      </c>
      <c r="C1435" s="40" t="s">
        <v>100</v>
      </c>
      <c r="D1435" s="41">
        <v>677.78</v>
      </c>
      <c r="E1435" s="41">
        <v>5320</v>
      </c>
      <c r="F1435" s="41">
        <v>138</v>
      </c>
      <c r="G1435" s="42">
        <v>0.0259398496240602</v>
      </c>
      <c r="H1435" s="43">
        <v>4.91144927536232</v>
      </c>
      <c r="I1435" s="43">
        <v>127.402255639098</v>
      </c>
      <c r="J1435" s="41">
        <v>4</v>
      </c>
      <c r="K1435" s="38">
        <v>0</v>
      </c>
      <c r="L1435" s="41">
        <v>6</v>
      </c>
      <c r="M1435" s="41">
        <v>1</v>
      </c>
      <c r="N1435" s="41">
        <v>0</v>
      </c>
      <c r="O1435" s="41">
        <v>11</v>
      </c>
      <c r="P1435" s="47">
        <v>61.6163636363636</v>
      </c>
      <c r="Q1435" s="48">
        <v>0.0797101449275362</v>
      </c>
      <c r="U1435"/>
    </row>
    <row r="1436" customHeight="1" spans="1:21">
      <c r="A1436" s="73"/>
      <c r="B1436" s="40" t="s">
        <v>102</v>
      </c>
      <c r="C1436" s="73"/>
      <c r="D1436" s="41">
        <v>677.78</v>
      </c>
      <c r="E1436" s="41">
        <v>5320</v>
      </c>
      <c r="F1436" s="41">
        <v>138</v>
      </c>
      <c r="G1436" s="42">
        <v>0.0259398496240602</v>
      </c>
      <c r="H1436" s="43">
        <v>4.91144927536232</v>
      </c>
      <c r="I1436" s="43">
        <v>127.402255639098</v>
      </c>
      <c r="J1436" s="41">
        <v>4</v>
      </c>
      <c r="K1436" s="38">
        <v>0</v>
      </c>
      <c r="L1436" s="41">
        <v>6</v>
      </c>
      <c r="M1436" s="41">
        <v>1</v>
      </c>
      <c r="N1436" s="41">
        <v>0</v>
      </c>
      <c r="O1436" s="41">
        <v>11</v>
      </c>
      <c r="P1436" s="47">
        <v>61.6163636363636</v>
      </c>
      <c r="Q1436" s="48">
        <v>0.0797101449275362</v>
      </c>
      <c r="U1436"/>
    </row>
    <row r="1437" customHeight="1" spans="1:21">
      <c r="A1437" s="73"/>
      <c r="B1437" s="40" t="s">
        <v>72</v>
      </c>
      <c r="C1437" s="40" t="s">
        <v>122</v>
      </c>
      <c r="D1437" s="41">
        <v>166.79</v>
      </c>
      <c r="E1437" s="41">
        <v>8789</v>
      </c>
      <c r="F1437" s="41">
        <v>312</v>
      </c>
      <c r="G1437" s="42">
        <v>0.0354989191034247</v>
      </c>
      <c r="H1437" s="43">
        <v>0.534583333333333</v>
      </c>
      <c r="I1437" s="43">
        <v>18.9771305040391</v>
      </c>
      <c r="J1437" s="41">
        <v>21</v>
      </c>
      <c r="K1437" s="38">
        <v>0</v>
      </c>
      <c r="L1437" s="41">
        <v>12</v>
      </c>
      <c r="M1437" s="41">
        <v>-1</v>
      </c>
      <c r="N1437" s="41">
        <v>0</v>
      </c>
      <c r="O1437" s="41">
        <v>32</v>
      </c>
      <c r="P1437" s="47">
        <v>5.2121875</v>
      </c>
      <c r="Q1437" s="48">
        <v>0.102564102564103</v>
      </c>
      <c r="U1437"/>
    </row>
    <row r="1438" customHeight="1" spans="1:21">
      <c r="A1438" s="73"/>
      <c r="B1438" s="73"/>
      <c r="C1438" s="40" t="s">
        <v>73</v>
      </c>
      <c r="D1438" s="41">
        <v>1723.58</v>
      </c>
      <c r="E1438" s="41">
        <v>68131</v>
      </c>
      <c r="F1438" s="41">
        <v>3754</v>
      </c>
      <c r="G1438" s="42">
        <v>0.0550997343353246</v>
      </c>
      <c r="H1438" s="43">
        <v>0.459131592967501</v>
      </c>
      <c r="I1438" s="43">
        <v>25.2980287974637</v>
      </c>
      <c r="J1438" s="41">
        <v>187</v>
      </c>
      <c r="K1438" s="38">
        <v>2</v>
      </c>
      <c r="L1438" s="41">
        <v>25</v>
      </c>
      <c r="M1438" s="41">
        <v>21</v>
      </c>
      <c r="N1438" s="41">
        <v>2</v>
      </c>
      <c r="O1438" s="41">
        <v>237</v>
      </c>
      <c r="P1438" s="47">
        <v>7.27248945147679</v>
      </c>
      <c r="Q1438" s="48">
        <v>0.0631326584976026</v>
      </c>
      <c r="U1438"/>
    </row>
    <row r="1439" customHeight="1" spans="1:21">
      <c r="A1439" s="73"/>
      <c r="B1439" s="73"/>
      <c r="C1439" s="40" t="s">
        <v>108</v>
      </c>
      <c r="D1439" s="41">
        <v>134.89</v>
      </c>
      <c r="E1439" s="41">
        <v>7271</v>
      </c>
      <c r="F1439" s="41">
        <v>264</v>
      </c>
      <c r="G1439" s="42">
        <v>0.0363086232980333</v>
      </c>
      <c r="H1439" s="43">
        <v>0.51094696969697</v>
      </c>
      <c r="I1439" s="43">
        <v>18.5517810479989</v>
      </c>
      <c r="J1439" s="41">
        <v>20</v>
      </c>
      <c r="K1439" s="38">
        <v>1</v>
      </c>
      <c r="L1439" s="41">
        <v>17</v>
      </c>
      <c r="M1439" s="41">
        <v>8</v>
      </c>
      <c r="N1439" s="41">
        <v>0</v>
      </c>
      <c r="O1439" s="41">
        <v>46</v>
      </c>
      <c r="P1439" s="47">
        <v>2.93239130434783</v>
      </c>
      <c r="Q1439" s="48">
        <v>0.174242424242424</v>
      </c>
      <c r="U1439"/>
    </row>
    <row r="1440" customHeight="1" spans="1:21">
      <c r="A1440" s="73"/>
      <c r="B1440" s="73"/>
      <c r="C1440" s="40" t="s">
        <v>76</v>
      </c>
      <c r="D1440" s="41">
        <v>249.14</v>
      </c>
      <c r="E1440" s="41">
        <v>9197</v>
      </c>
      <c r="F1440" s="41">
        <v>294</v>
      </c>
      <c r="G1440" s="42">
        <v>0.0319669457431771</v>
      </c>
      <c r="H1440" s="43">
        <v>0.847414965986395</v>
      </c>
      <c r="I1440" s="43">
        <v>27.0892682396434</v>
      </c>
      <c r="J1440" s="41">
        <v>27</v>
      </c>
      <c r="K1440" s="38">
        <v>0</v>
      </c>
      <c r="L1440" s="41">
        <v>33</v>
      </c>
      <c r="M1440" s="41">
        <v>3</v>
      </c>
      <c r="N1440" s="41">
        <v>2</v>
      </c>
      <c r="O1440" s="41">
        <v>65</v>
      </c>
      <c r="P1440" s="47">
        <v>3.83292307692308</v>
      </c>
      <c r="Q1440" s="48">
        <v>0.22108843537415</v>
      </c>
      <c r="U1440"/>
    </row>
    <row r="1441" customHeight="1" spans="1:21">
      <c r="A1441" s="73"/>
      <c r="B1441" s="73"/>
      <c r="C1441" s="40" t="s">
        <v>77</v>
      </c>
      <c r="D1441" s="41">
        <v>149.52</v>
      </c>
      <c r="E1441" s="41">
        <v>6180</v>
      </c>
      <c r="F1441" s="41">
        <v>323</v>
      </c>
      <c r="G1441" s="42">
        <v>0.0522653721682848</v>
      </c>
      <c r="H1441" s="43">
        <v>0.462910216718266</v>
      </c>
      <c r="I1441" s="43">
        <v>24.1941747572816</v>
      </c>
      <c r="J1441" s="41">
        <v>35</v>
      </c>
      <c r="K1441" s="38">
        <v>0</v>
      </c>
      <c r="L1441" s="41">
        <v>18</v>
      </c>
      <c r="M1441" s="41">
        <v>8</v>
      </c>
      <c r="N1441" s="41">
        <v>2</v>
      </c>
      <c r="O1441" s="41">
        <v>63</v>
      </c>
      <c r="P1441" s="47">
        <v>2.37333333333333</v>
      </c>
      <c r="Q1441" s="48">
        <v>0.195046439628483</v>
      </c>
      <c r="U1441"/>
    </row>
    <row r="1442" customHeight="1" spans="1:21">
      <c r="A1442" s="73"/>
      <c r="B1442" s="73"/>
      <c r="C1442" s="40" t="s">
        <v>130</v>
      </c>
      <c r="D1442" s="41">
        <v>201.4</v>
      </c>
      <c r="E1442" s="41">
        <v>15798</v>
      </c>
      <c r="F1442" s="41">
        <v>1014</v>
      </c>
      <c r="G1442" s="42">
        <v>0.0641853399164451</v>
      </c>
      <c r="H1442" s="43">
        <v>0.19861932938856</v>
      </c>
      <c r="I1442" s="43">
        <v>12.7484491707811</v>
      </c>
      <c r="J1442" s="41">
        <v>50</v>
      </c>
      <c r="K1442" s="38">
        <v>0</v>
      </c>
      <c r="L1442" s="41">
        <v>28</v>
      </c>
      <c r="M1442" s="41">
        <v>14</v>
      </c>
      <c r="N1442" s="41">
        <v>2</v>
      </c>
      <c r="O1442" s="41">
        <v>94</v>
      </c>
      <c r="P1442" s="47">
        <v>2.14255319148936</v>
      </c>
      <c r="Q1442" s="48">
        <v>0.0927021696252466</v>
      </c>
      <c r="U1442"/>
    </row>
    <row r="1443" customHeight="1" spans="1:21">
      <c r="A1443" s="73"/>
      <c r="B1443" s="73"/>
      <c r="C1443" s="40" t="s">
        <v>80</v>
      </c>
      <c r="D1443" s="41">
        <v>199.64</v>
      </c>
      <c r="E1443" s="41">
        <v>11189</v>
      </c>
      <c r="F1443" s="41">
        <v>386</v>
      </c>
      <c r="G1443" s="42">
        <v>0.0344981678434176</v>
      </c>
      <c r="H1443" s="43">
        <v>0.51720207253886</v>
      </c>
      <c r="I1443" s="43">
        <v>17.8425239074091</v>
      </c>
      <c r="J1443" s="41">
        <v>24</v>
      </c>
      <c r="K1443" s="38">
        <v>1</v>
      </c>
      <c r="L1443" s="41">
        <v>20</v>
      </c>
      <c r="M1443" s="41">
        <v>5</v>
      </c>
      <c r="N1443" s="41">
        <v>1</v>
      </c>
      <c r="O1443" s="41">
        <v>51</v>
      </c>
      <c r="P1443" s="47">
        <v>3.91450980392157</v>
      </c>
      <c r="Q1443" s="48">
        <v>0.132124352331606</v>
      </c>
      <c r="U1443"/>
    </row>
    <row r="1444" customHeight="1" spans="1:21">
      <c r="A1444" s="73"/>
      <c r="B1444" s="73"/>
      <c r="C1444" s="40" t="s">
        <v>150</v>
      </c>
      <c r="D1444" s="41">
        <v>202.24</v>
      </c>
      <c r="E1444" s="41">
        <v>9027</v>
      </c>
      <c r="F1444" s="41">
        <v>481</v>
      </c>
      <c r="G1444" s="42">
        <v>0.0532845906724272</v>
      </c>
      <c r="H1444" s="43">
        <v>0.42045738045738</v>
      </c>
      <c r="I1444" s="43">
        <v>22.4038994128725</v>
      </c>
      <c r="J1444" s="41">
        <v>21</v>
      </c>
      <c r="K1444" s="38">
        <v>1</v>
      </c>
      <c r="L1444" s="41">
        <v>2</v>
      </c>
      <c r="M1444" s="41">
        <v>12</v>
      </c>
      <c r="N1444" s="41">
        <v>4</v>
      </c>
      <c r="O1444" s="41">
        <v>40</v>
      </c>
      <c r="P1444" s="47">
        <v>5.056</v>
      </c>
      <c r="Q1444" s="48">
        <v>0.0831600831600832</v>
      </c>
      <c r="U1444"/>
    </row>
    <row r="1445" customHeight="1" spans="1:21">
      <c r="A1445" s="73"/>
      <c r="B1445" s="73"/>
      <c r="C1445" s="40" t="s">
        <v>82</v>
      </c>
      <c r="D1445" s="41">
        <v>200.74</v>
      </c>
      <c r="E1445" s="41">
        <v>13008</v>
      </c>
      <c r="F1445" s="41">
        <v>574</v>
      </c>
      <c r="G1445" s="42">
        <v>0.0441266912669127</v>
      </c>
      <c r="H1445" s="43">
        <v>0.349721254355401</v>
      </c>
      <c r="I1445" s="43">
        <v>15.4320418204182</v>
      </c>
      <c r="J1445" s="41">
        <v>41</v>
      </c>
      <c r="K1445" s="38">
        <v>0</v>
      </c>
      <c r="L1445" s="41">
        <v>33</v>
      </c>
      <c r="M1445" s="41">
        <v>16</v>
      </c>
      <c r="N1445" s="41">
        <v>1</v>
      </c>
      <c r="O1445" s="41">
        <v>91</v>
      </c>
      <c r="P1445" s="47">
        <v>2.20593406593407</v>
      </c>
      <c r="Q1445" s="48">
        <v>0.158536585365854</v>
      </c>
      <c r="U1445"/>
    </row>
    <row r="1446" customHeight="1" spans="1:21">
      <c r="A1446" s="73"/>
      <c r="B1446" s="73"/>
      <c r="C1446" s="40" t="s">
        <v>151</v>
      </c>
      <c r="D1446" s="41">
        <v>504.11</v>
      </c>
      <c r="E1446" s="41">
        <v>26946</v>
      </c>
      <c r="F1446" s="41">
        <v>881</v>
      </c>
      <c r="G1446" s="42">
        <v>0.0326950196689676</v>
      </c>
      <c r="H1446" s="43">
        <v>0.572202043132804</v>
      </c>
      <c r="I1446" s="43">
        <v>18.7081570548504</v>
      </c>
      <c r="J1446" s="41">
        <v>110</v>
      </c>
      <c r="K1446" s="38">
        <v>0</v>
      </c>
      <c r="L1446" s="41">
        <v>77</v>
      </c>
      <c r="M1446" s="41">
        <v>27</v>
      </c>
      <c r="N1446" s="41">
        <v>3</v>
      </c>
      <c r="O1446" s="41">
        <v>217</v>
      </c>
      <c r="P1446" s="47">
        <v>2.32308755760369</v>
      </c>
      <c r="Q1446" s="48">
        <v>0.246311010215664</v>
      </c>
      <c r="U1446"/>
    </row>
    <row r="1447" customHeight="1" spans="1:21">
      <c r="A1447" s="73"/>
      <c r="B1447" s="73"/>
      <c r="C1447" s="40" t="s">
        <v>103</v>
      </c>
      <c r="D1447" s="41">
        <v>47.96</v>
      </c>
      <c r="E1447" s="41">
        <v>1475</v>
      </c>
      <c r="F1447" s="41">
        <v>92</v>
      </c>
      <c r="G1447" s="42">
        <v>0.0623728813559322</v>
      </c>
      <c r="H1447" s="43">
        <v>0.521304347826087</v>
      </c>
      <c r="I1447" s="43">
        <v>32.5152542372881</v>
      </c>
      <c r="J1447" s="41">
        <v>1</v>
      </c>
      <c r="K1447" s="38">
        <v>0</v>
      </c>
      <c r="L1447" s="41">
        <v>5</v>
      </c>
      <c r="M1447" s="41">
        <v>0</v>
      </c>
      <c r="N1447" s="41">
        <v>0</v>
      </c>
      <c r="O1447" s="41">
        <v>6</v>
      </c>
      <c r="P1447" s="47">
        <v>7.99333333333333</v>
      </c>
      <c r="Q1447" s="48">
        <v>0.0652173913043478</v>
      </c>
      <c r="U1447"/>
    </row>
    <row r="1448" customHeight="1" spans="1:21">
      <c r="A1448" s="73"/>
      <c r="B1448" s="73"/>
      <c r="C1448" s="40" t="s">
        <v>83</v>
      </c>
      <c r="D1448" s="41">
        <v>277.63</v>
      </c>
      <c r="E1448" s="41">
        <v>18349</v>
      </c>
      <c r="F1448" s="41">
        <v>473</v>
      </c>
      <c r="G1448" s="42">
        <v>0.0257779715515832</v>
      </c>
      <c r="H1448" s="43">
        <v>0.586955602536998</v>
      </c>
      <c r="I1448" s="43">
        <v>15.1305248242411</v>
      </c>
      <c r="J1448" s="41">
        <v>42</v>
      </c>
      <c r="K1448" s="38">
        <v>0</v>
      </c>
      <c r="L1448" s="41">
        <v>47</v>
      </c>
      <c r="M1448" s="41">
        <v>0</v>
      </c>
      <c r="N1448" s="41">
        <v>0</v>
      </c>
      <c r="O1448" s="41">
        <v>89</v>
      </c>
      <c r="P1448" s="47">
        <v>3.11943820224719</v>
      </c>
      <c r="Q1448" s="48">
        <v>0.18816067653277</v>
      </c>
      <c r="U1448"/>
    </row>
    <row r="1449" customHeight="1" spans="1:21">
      <c r="A1449" s="73"/>
      <c r="B1449" s="73"/>
      <c r="C1449" s="40" t="s">
        <v>119</v>
      </c>
      <c r="D1449" s="41">
        <v>501.45</v>
      </c>
      <c r="E1449" s="41">
        <v>33939</v>
      </c>
      <c r="F1449" s="41">
        <v>1671</v>
      </c>
      <c r="G1449" s="42">
        <v>0.0492353929108106</v>
      </c>
      <c r="H1449" s="43">
        <v>0.300089766606822</v>
      </c>
      <c r="I1449" s="43">
        <v>14.7750375674003</v>
      </c>
      <c r="J1449" s="41">
        <v>37</v>
      </c>
      <c r="K1449" s="38">
        <v>1</v>
      </c>
      <c r="L1449" s="41">
        <v>14</v>
      </c>
      <c r="M1449" s="41">
        <v>53</v>
      </c>
      <c r="N1449" s="41">
        <v>3</v>
      </c>
      <c r="O1449" s="41">
        <v>108</v>
      </c>
      <c r="P1449" s="47">
        <v>4.64305555555556</v>
      </c>
      <c r="Q1449" s="48">
        <v>0.0646319569120287</v>
      </c>
      <c r="U1449"/>
    </row>
    <row r="1450" customHeight="1" spans="1:21">
      <c r="A1450" s="73"/>
      <c r="B1450" s="73"/>
      <c r="C1450" s="40" t="s">
        <v>148</v>
      </c>
      <c r="D1450" s="41">
        <v>702.19</v>
      </c>
      <c r="E1450" s="41">
        <v>37831</v>
      </c>
      <c r="F1450" s="41">
        <v>1438</v>
      </c>
      <c r="G1450" s="42">
        <v>0.0380111548729878</v>
      </c>
      <c r="H1450" s="43">
        <v>0.488310152990264</v>
      </c>
      <c r="I1450" s="43">
        <v>18.5612328513653</v>
      </c>
      <c r="J1450" s="41">
        <v>93</v>
      </c>
      <c r="K1450" s="38">
        <v>1</v>
      </c>
      <c r="L1450" s="41">
        <v>37</v>
      </c>
      <c r="M1450" s="41">
        <v>125</v>
      </c>
      <c r="N1450" s="41">
        <v>5</v>
      </c>
      <c r="O1450" s="41">
        <v>261</v>
      </c>
      <c r="P1450" s="47">
        <v>2.69038314176245</v>
      </c>
      <c r="Q1450" s="48">
        <v>0.181502086230876</v>
      </c>
      <c r="U1450"/>
    </row>
    <row r="1451" customHeight="1" spans="1:21">
      <c r="A1451" s="73"/>
      <c r="B1451" s="73"/>
      <c r="C1451" s="40" t="s">
        <v>100</v>
      </c>
      <c r="D1451" s="41">
        <v>198.57</v>
      </c>
      <c r="E1451" s="41">
        <v>6934</v>
      </c>
      <c r="F1451" s="41">
        <v>264</v>
      </c>
      <c r="G1451" s="42">
        <v>0.0380732621863282</v>
      </c>
      <c r="H1451" s="43">
        <v>0.752159090909091</v>
      </c>
      <c r="I1451" s="43">
        <v>28.6371502740121</v>
      </c>
      <c r="J1451" s="41">
        <v>8</v>
      </c>
      <c r="K1451" s="38">
        <v>0</v>
      </c>
      <c r="L1451" s="41">
        <v>15</v>
      </c>
      <c r="M1451" s="41">
        <v>1</v>
      </c>
      <c r="N1451" s="41">
        <v>1</v>
      </c>
      <c r="O1451" s="41">
        <v>25</v>
      </c>
      <c r="P1451" s="47">
        <v>7.9428</v>
      </c>
      <c r="Q1451" s="48">
        <v>0.0946969696969697</v>
      </c>
      <c r="U1451"/>
    </row>
    <row r="1452" customHeight="1" spans="1:21">
      <c r="A1452" s="73"/>
      <c r="B1452" s="73"/>
      <c r="C1452" s="40" t="s">
        <v>86</v>
      </c>
      <c r="D1452" s="41">
        <v>597.89</v>
      </c>
      <c r="E1452" s="41">
        <v>29858</v>
      </c>
      <c r="F1452" s="41">
        <v>1526</v>
      </c>
      <c r="G1452" s="42">
        <v>0.0511085806149106</v>
      </c>
      <c r="H1452" s="43">
        <v>0.391802096985583</v>
      </c>
      <c r="I1452" s="43">
        <v>20.0244490588787</v>
      </c>
      <c r="J1452" s="41">
        <v>99</v>
      </c>
      <c r="K1452" s="38">
        <v>1</v>
      </c>
      <c r="L1452" s="41">
        <v>37</v>
      </c>
      <c r="M1452" s="41">
        <v>41</v>
      </c>
      <c r="N1452" s="41">
        <v>11</v>
      </c>
      <c r="O1452" s="41">
        <v>189</v>
      </c>
      <c r="P1452" s="47">
        <v>3.16343915343915</v>
      </c>
      <c r="Q1452" s="48">
        <v>0.123853211009174</v>
      </c>
      <c r="U1452"/>
    </row>
    <row r="1453" customHeight="1" spans="1:21">
      <c r="A1453" s="73"/>
      <c r="B1453" s="73"/>
      <c r="C1453" s="40" t="s">
        <v>152</v>
      </c>
      <c r="D1453" s="41">
        <v>200.9</v>
      </c>
      <c r="E1453" s="41">
        <v>16028</v>
      </c>
      <c r="F1453" s="41">
        <v>985</v>
      </c>
      <c r="G1453" s="42">
        <v>0.0614549538307961</v>
      </c>
      <c r="H1453" s="43">
        <v>0.203959390862944</v>
      </c>
      <c r="I1453" s="43">
        <v>12.5343149488395</v>
      </c>
      <c r="J1453" s="41">
        <v>18</v>
      </c>
      <c r="K1453" s="38">
        <v>1</v>
      </c>
      <c r="L1453" s="41">
        <v>19</v>
      </c>
      <c r="M1453" s="41">
        <v>1</v>
      </c>
      <c r="N1453" s="41">
        <v>2</v>
      </c>
      <c r="O1453" s="41">
        <v>41</v>
      </c>
      <c r="P1453" s="47">
        <v>4.9</v>
      </c>
      <c r="Q1453" s="48">
        <v>0.0416243654822335</v>
      </c>
      <c r="U1453"/>
    </row>
    <row r="1454" customHeight="1" spans="1:21">
      <c r="A1454" s="73"/>
      <c r="B1454" s="73"/>
      <c r="C1454" s="40" t="s">
        <v>160</v>
      </c>
      <c r="D1454" s="41">
        <v>21.77</v>
      </c>
      <c r="E1454" s="41">
        <v>1410</v>
      </c>
      <c r="F1454" s="41">
        <v>18</v>
      </c>
      <c r="G1454" s="42">
        <v>0.0127659574468085</v>
      </c>
      <c r="H1454" s="43">
        <v>1.20944444444444</v>
      </c>
      <c r="I1454" s="43">
        <v>15.4397163120567</v>
      </c>
      <c r="J1454" s="41">
        <v>0</v>
      </c>
      <c r="K1454" s="38">
        <v>0</v>
      </c>
      <c r="L1454" s="41">
        <v>1</v>
      </c>
      <c r="M1454" s="41">
        <v>0</v>
      </c>
      <c r="N1454" s="41">
        <v>0</v>
      </c>
      <c r="O1454" s="41">
        <v>1</v>
      </c>
      <c r="P1454" s="47">
        <v>21.77</v>
      </c>
      <c r="Q1454" s="48">
        <v>0.0555555555555556</v>
      </c>
      <c r="U1454"/>
    </row>
    <row r="1455" customHeight="1" spans="1:21">
      <c r="A1455" s="73"/>
      <c r="B1455" s="40" t="s">
        <v>98</v>
      </c>
      <c r="C1455" s="73"/>
      <c r="D1455" s="41">
        <v>6280.41</v>
      </c>
      <c r="E1455" s="41">
        <v>321360</v>
      </c>
      <c r="F1455" s="41">
        <v>14750</v>
      </c>
      <c r="G1455" s="42">
        <v>0.0458986806074185</v>
      </c>
      <c r="H1455" s="43">
        <v>0.425790508474576</v>
      </c>
      <c r="I1455" s="43">
        <v>19.5432225541449</v>
      </c>
      <c r="J1455" s="41">
        <v>834</v>
      </c>
      <c r="K1455" s="38">
        <v>9</v>
      </c>
      <c r="L1455" s="41">
        <v>440</v>
      </c>
      <c r="M1455" s="41">
        <v>334</v>
      </c>
      <c r="N1455" s="41">
        <v>39</v>
      </c>
      <c r="O1455" s="41">
        <v>1656</v>
      </c>
      <c r="P1455" s="47">
        <v>3.79251811594203</v>
      </c>
      <c r="Q1455" s="48">
        <v>0.112271186440678</v>
      </c>
      <c r="U1455"/>
    </row>
    <row r="1456" customHeight="1" spans="1:21">
      <c r="A1456" s="40" t="s">
        <v>162</v>
      </c>
      <c r="B1456" s="73"/>
      <c r="C1456" s="73"/>
      <c r="D1456" s="41">
        <v>10480.19</v>
      </c>
      <c r="E1456" s="41">
        <v>439333</v>
      </c>
      <c r="F1456" s="41">
        <v>19040</v>
      </c>
      <c r="G1456" s="42">
        <v>0.043338424384237</v>
      </c>
      <c r="H1456" s="43">
        <v>0.550430147058824</v>
      </c>
      <c r="I1456" s="43">
        <v>23.8547753071133</v>
      </c>
      <c r="J1456" s="41">
        <v>1473</v>
      </c>
      <c r="K1456" s="38">
        <v>16</v>
      </c>
      <c r="L1456" s="41">
        <v>925</v>
      </c>
      <c r="M1456" s="41">
        <v>522</v>
      </c>
      <c r="N1456" s="41">
        <v>55</v>
      </c>
      <c r="O1456" s="41">
        <v>2991</v>
      </c>
      <c r="P1456" s="47">
        <v>3.50390839184219</v>
      </c>
      <c r="Q1456" s="48">
        <v>0.157090336134454</v>
      </c>
      <c r="U1456"/>
    </row>
    <row r="1457" customHeight="1" spans="1:21">
      <c r="A1457" s="40" t="s">
        <v>22</v>
      </c>
      <c r="B1457" s="40" t="s">
        <v>69</v>
      </c>
      <c r="C1457" s="40" t="s">
        <v>108</v>
      </c>
      <c r="D1457" s="41">
        <v>504.79</v>
      </c>
      <c r="E1457" s="41">
        <v>14314</v>
      </c>
      <c r="F1457" s="41">
        <v>659</v>
      </c>
      <c r="G1457" s="42">
        <v>0.0460388430906805</v>
      </c>
      <c r="H1457" s="43">
        <v>0.765993930197269</v>
      </c>
      <c r="I1457" s="43">
        <v>35.2654743607657</v>
      </c>
      <c r="J1457" s="41">
        <v>144</v>
      </c>
      <c r="K1457" s="38">
        <v>1</v>
      </c>
      <c r="L1457" s="41">
        <v>62</v>
      </c>
      <c r="M1457" s="41">
        <v>54</v>
      </c>
      <c r="N1457" s="41">
        <v>4</v>
      </c>
      <c r="O1457" s="41">
        <v>265</v>
      </c>
      <c r="P1457" s="47">
        <v>1.9048679245283</v>
      </c>
      <c r="Q1457" s="48">
        <v>0.402124430955994</v>
      </c>
      <c r="U1457"/>
    </row>
    <row r="1458" customHeight="1" spans="1:21">
      <c r="A1458" s="73"/>
      <c r="B1458" s="73"/>
      <c r="C1458" s="40" t="s">
        <v>76</v>
      </c>
      <c r="D1458" s="41">
        <v>895.09</v>
      </c>
      <c r="E1458" s="41">
        <v>28835</v>
      </c>
      <c r="F1458" s="41">
        <v>1063</v>
      </c>
      <c r="G1458" s="42">
        <v>0.0368649211028264</v>
      </c>
      <c r="H1458" s="43">
        <v>0.842041392285983</v>
      </c>
      <c r="I1458" s="43">
        <v>31.0417894919369</v>
      </c>
      <c r="J1458" s="41">
        <v>130</v>
      </c>
      <c r="K1458" s="38">
        <v>2</v>
      </c>
      <c r="L1458" s="41">
        <v>126</v>
      </c>
      <c r="M1458" s="41">
        <v>9</v>
      </c>
      <c r="N1458" s="41">
        <v>5</v>
      </c>
      <c r="O1458" s="41">
        <v>272</v>
      </c>
      <c r="P1458" s="47">
        <v>3.29077205882353</v>
      </c>
      <c r="Q1458" s="48">
        <v>0.25587958607714</v>
      </c>
      <c r="U1458"/>
    </row>
    <row r="1459" customHeight="1" spans="1:21">
      <c r="A1459" s="73"/>
      <c r="B1459" s="73"/>
      <c r="C1459" s="40" t="s">
        <v>80</v>
      </c>
      <c r="D1459" s="41">
        <v>499</v>
      </c>
      <c r="E1459" s="41">
        <v>10751</v>
      </c>
      <c r="F1459" s="41">
        <v>546</v>
      </c>
      <c r="G1459" s="42">
        <v>0.0507859733978235</v>
      </c>
      <c r="H1459" s="43">
        <v>0.913919413919414</v>
      </c>
      <c r="I1459" s="43">
        <v>46.4142870430658</v>
      </c>
      <c r="J1459" s="41">
        <v>78</v>
      </c>
      <c r="K1459" s="38">
        <v>1</v>
      </c>
      <c r="L1459" s="41">
        <v>70</v>
      </c>
      <c r="M1459" s="41">
        <v>18</v>
      </c>
      <c r="N1459" s="41">
        <v>2</v>
      </c>
      <c r="O1459" s="41">
        <v>169</v>
      </c>
      <c r="P1459" s="47">
        <v>2.95266272189349</v>
      </c>
      <c r="Q1459" s="48">
        <v>0.30952380952381</v>
      </c>
      <c r="U1459"/>
    </row>
    <row r="1460" customHeight="1" spans="1:21">
      <c r="A1460" s="73"/>
      <c r="B1460" s="73"/>
      <c r="C1460" s="40" t="s">
        <v>103</v>
      </c>
      <c r="D1460" s="41">
        <v>688.99</v>
      </c>
      <c r="E1460" s="41">
        <v>12958</v>
      </c>
      <c r="F1460" s="41">
        <v>506</v>
      </c>
      <c r="G1460" s="42">
        <v>0.0390492359932088</v>
      </c>
      <c r="H1460" s="43">
        <v>1.36164031620553</v>
      </c>
      <c r="I1460" s="43">
        <v>53.1710140453774</v>
      </c>
      <c r="J1460" s="41">
        <v>108</v>
      </c>
      <c r="K1460" s="38">
        <v>0</v>
      </c>
      <c r="L1460" s="41">
        <v>56</v>
      </c>
      <c r="M1460" s="41">
        <v>29</v>
      </c>
      <c r="N1460" s="41">
        <v>1</v>
      </c>
      <c r="O1460" s="41">
        <v>194</v>
      </c>
      <c r="P1460" s="47">
        <v>3.55149484536083</v>
      </c>
      <c r="Q1460" s="48">
        <v>0.383399209486166</v>
      </c>
      <c r="U1460"/>
    </row>
    <row r="1461" customHeight="1" spans="1:21">
      <c r="A1461" s="73"/>
      <c r="B1461" s="73"/>
      <c r="C1461" s="40" t="s">
        <v>83</v>
      </c>
      <c r="D1461" s="41">
        <v>1519.15</v>
      </c>
      <c r="E1461" s="41">
        <v>64274</v>
      </c>
      <c r="F1461" s="41">
        <v>1662</v>
      </c>
      <c r="G1461" s="42">
        <v>0.0258580452438</v>
      </c>
      <c r="H1461" s="43">
        <v>0.914049338146811</v>
      </c>
      <c r="I1461" s="43">
        <v>23.6355291408657</v>
      </c>
      <c r="J1461" s="41">
        <v>284</v>
      </c>
      <c r="K1461" s="38">
        <v>5</v>
      </c>
      <c r="L1461" s="41">
        <v>211</v>
      </c>
      <c r="M1461" s="41">
        <v>10</v>
      </c>
      <c r="N1461" s="41">
        <v>4</v>
      </c>
      <c r="O1461" s="41">
        <v>514</v>
      </c>
      <c r="P1461" s="47">
        <v>2.95554474708171</v>
      </c>
      <c r="Q1461" s="48">
        <v>0.309265944645006</v>
      </c>
      <c r="U1461"/>
    </row>
    <row r="1462" customHeight="1" spans="1:21">
      <c r="A1462" s="73"/>
      <c r="B1462" s="73"/>
      <c r="C1462" s="40" t="s">
        <v>148</v>
      </c>
      <c r="D1462" s="41">
        <v>502.22</v>
      </c>
      <c r="E1462" s="41">
        <v>13720</v>
      </c>
      <c r="F1462" s="41">
        <v>556</v>
      </c>
      <c r="G1462" s="42">
        <v>0.0405247813411079</v>
      </c>
      <c r="H1462" s="43">
        <v>0.903273381294964</v>
      </c>
      <c r="I1462" s="43">
        <v>36.6049562682216</v>
      </c>
      <c r="J1462" s="41">
        <v>90</v>
      </c>
      <c r="K1462" s="38">
        <v>0</v>
      </c>
      <c r="L1462" s="41">
        <v>51</v>
      </c>
      <c r="M1462" s="41">
        <v>85</v>
      </c>
      <c r="N1462" s="41">
        <v>5</v>
      </c>
      <c r="O1462" s="41">
        <v>231</v>
      </c>
      <c r="P1462" s="47">
        <v>2.17411255411255</v>
      </c>
      <c r="Q1462" s="48">
        <v>0.415467625899281</v>
      </c>
      <c r="U1462"/>
    </row>
    <row r="1463" customHeight="1" spans="1:21">
      <c r="A1463" s="73"/>
      <c r="B1463" s="40" t="s">
        <v>71</v>
      </c>
      <c r="C1463" s="73"/>
      <c r="D1463" s="41">
        <v>4609.24</v>
      </c>
      <c r="E1463" s="41">
        <v>144852</v>
      </c>
      <c r="F1463" s="41">
        <v>4992</v>
      </c>
      <c r="G1463" s="42">
        <v>0.03446276199155</v>
      </c>
      <c r="H1463" s="43">
        <v>0.923325320512821</v>
      </c>
      <c r="I1463" s="43">
        <v>31.820340761605</v>
      </c>
      <c r="J1463" s="41">
        <v>834</v>
      </c>
      <c r="K1463" s="38">
        <v>9</v>
      </c>
      <c r="L1463" s="41">
        <v>576</v>
      </c>
      <c r="M1463" s="41">
        <v>205</v>
      </c>
      <c r="N1463" s="41">
        <v>21</v>
      </c>
      <c r="O1463" s="41">
        <v>1645</v>
      </c>
      <c r="P1463" s="47">
        <v>2.80196960486322</v>
      </c>
      <c r="Q1463" s="48">
        <v>0.329527243589744</v>
      </c>
      <c r="U1463"/>
    </row>
    <row r="1464" customHeight="1" spans="1:21">
      <c r="A1464" s="73"/>
      <c r="B1464" s="40" t="s">
        <v>101</v>
      </c>
      <c r="C1464" s="40" t="s">
        <v>100</v>
      </c>
      <c r="D1464" s="41">
        <v>701.39</v>
      </c>
      <c r="E1464" s="41">
        <v>8743</v>
      </c>
      <c r="F1464" s="41">
        <v>148</v>
      </c>
      <c r="G1464" s="42">
        <v>0.0169278279766671</v>
      </c>
      <c r="H1464" s="43">
        <v>4.73912162162162</v>
      </c>
      <c r="I1464" s="43">
        <v>80.2230355713142</v>
      </c>
      <c r="J1464" s="41">
        <v>3</v>
      </c>
      <c r="K1464" s="38">
        <v>1</v>
      </c>
      <c r="L1464" s="41">
        <v>2</v>
      </c>
      <c r="M1464" s="41">
        <v>1</v>
      </c>
      <c r="N1464" s="41">
        <v>0</v>
      </c>
      <c r="O1464" s="41">
        <v>7</v>
      </c>
      <c r="P1464" s="47">
        <v>100.198571428571</v>
      </c>
      <c r="Q1464" s="48">
        <v>0.0472972972972973</v>
      </c>
      <c r="U1464"/>
    </row>
    <row r="1465" customHeight="1" spans="1:21">
      <c r="A1465" s="73"/>
      <c r="B1465" s="40" t="s">
        <v>102</v>
      </c>
      <c r="C1465" s="73"/>
      <c r="D1465" s="41">
        <v>701.39</v>
      </c>
      <c r="E1465" s="41">
        <v>8743</v>
      </c>
      <c r="F1465" s="41">
        <v>148</v>
      </c>
      <c r="G1465" s="42">
        <v>0.0169278279766671</v>
      </c>
      <c r="H1465" s="43">
        <v>4.73912162162162</v>
      </c>
      <c r="I1465" s="43">
        <v>80.2230355713142</v>
      </c>
      <c r="J1465" s="41">
        <v>3</v>
      </c>
      <c r="K1465" s="38">
        <v>1</v>
      </c>
      <c r="L1465" s="41">
        <v>2</v>
      </c>
      <c r="M1465" s="41">
        <v>1</v>
      </c>
      <c r="N1465" s="41">
        <v>0</v>
      </c>
      <c r="O1465" s="41">
        <v>7</v>
      </c>
      <c r="P1465" s="47">
        <v>100.198571428571</v>
      </c>
      <c r="Q1465" s="48">
        <v>0.0472972972972973</v>
      </c>
      <c r="U1465"/>
    </row>
    <row r="1466" customHeight="1" spans="1:21">
      <c r="A1466" s="73"/>
      <c r="B1466" s="40" t="s">
        <v>72</v>
      </c>
      <c r="C1466" s="40" t="s">
        <v>122</v>
      </c>
      <c r="D1466" s="41">
        <v>215.67</v>
      </c>
      <c r="E1466" s="41">
        <v>13109</v>
      </c>
      <c r="F1466" s="41">
        <v>359</v>
      </c>
      <c r="G1466" s="42">
        <v>0.0273857655046152</v>
      </c>
      <c r="H1466" s="43">
        <v>0.60075208913649</v>
      </c>
      <c r="I1466" s="43">
        <v>16.4520558394996</v>
      </c>
      <c r="J1466" s="41">
        <v>37</v>
      </c>
      <c r="K1466" s="38">
        <v>0</v>
      </c>
      <c r="L1466" s="41">
        <v>25</v>
      </c>
      <c r="M1466" s="41">
        <v>4</v>
      </c>
      <c r="N1466" s="41">
        <v>2</v>
      </c>
      <c r="O1466" s="41">
        <v>68</v>
      </c>
      <c r="P1466" s="47">
        <v>3.17161764705882</v>
      </c>
      <c r="Q1466" s="48">
        <v>0.18941504178273</v>
      </c>
      <c r="U1466"/>
    </row>
    <row r="1467" customHeight="1" spans="1:21">
      <c r="A1467" s="73"/>
      <c r="B1467" s="73"/>
      <c r="C1467" s="40" t="s">
        <v>73</v>
      </c>
      <c r="D1467" s="41">
        <v>200.47</v>
      </c>
      <c r="E1467" s="41">
        <v>11018</v>
      </c>
      <c r="F1467" s="41">
        <v>598</v>
      </c>
      <c r="G1467" s="42">
        <v>0.0542748230168815</v>
      </c>
      <c r="H1467" s="43">
        <v>0.335234113712375</v>
      </c>
      <c r="I1467" s="43">
        <v>18.1947721909602</v>
      </c>
      <c r="J1467" s="41">
        <v>32</v>
      </c>
      <c r="K1467" s="38">
        <v>0</v>
      </c>
      <c r="L1467" s="41">
        <v>4</v>
      </c>
      <c r="M1467" s="41">
        <v>4</v>
      </c>
      <c r="N1467" s="41">
        <v>1</v>
      </c>
      <c r="O1467" s="41">
        <v>41</v>
      </c>
      <c r="P1467" s="47">
        <v>4.88951219512195</v>
      </c>
      <c r="Q1467" s="48">
        <v>0.068561872909699</v>
      </c>
      <c r="U1467"/>
    </row>
    <row r="1468" customHeight="1" spans="1:21">
      <c r="A1468" s="73"/>
      <c r="B1468" s="73"/>
      <c r="C1468" s="40" t="s">
        <v>108</v>
      </c>
      <c r="D1468" s="41">
        <v>953.5</v>
      </c>
      <c r="E1468" s="41">
        <v>54448</v>
      </c>
      <c r="F1468" s="41">
        <v>1888</v>
      </c>
      <c r="G1468" s="42">
        <v>0.0346752865119013</v>
      </c>
      <c r="H1468" s="43">
        <v>0.505031779661017</v>
      </c>
      <c r="I1468" s="43">
        <v>17.5121216573612</v>
      </c>
      <c r="J1468" s="41">
        <v>97</v>
      </c>
      <c r="K1468" s="38">
        <v>0</v>
      </c>
      <c r="L1468" s="41">
        <v>65</v>
      </c>
      <c r="M1468" s="41">
        <v>53</v>
      </c>
      <c r="N1468" s="41">
        <v>5</v>
      </c>
      <c r="O1468" s="41">
        <v>220</v>
      </c>
      <c r="P1468" s="47">
        <v>4.33409090909091</v>
      </c>
      <c r="Q1468" s="48">
        <v>0.116525423728814</v>
      </c>
      <c r="U1468"/>
    </row>
    <row r="1469" customHeight="1" spans="1:21">
      <c r="A1469" s="73"/>
      <c r="B1469" s="73"/>
      <c r="C1469" s="40" t="s">
        <v>76</v>
      </c>
      <c r="D1469" s="41">
        <v>379.57</v>
      </c>
      <c r="E1469" s="41">
        <v>17108</v>
      </c>
      <c r="F1469" s="41">
        <v>467</v>
      </c>
      <c r="G1469" s="42">
        <v>0.0272971709141922</v>
      </c>
      <c r="H1469" s="43">
        <v>0.812783725910064</v>
      </c>
      <c r="I1469" s="43">
        <v>22.186696282441</v>
      </c>
      <c r="J1469" s="41">
        <v>36</v>
      </c>
      <c r="K1469" s="38">
        <v>0</v>
      </c>
      <c r="L1469" s="41">
        <v>51</v>
      </c>
      <c r="M1469" s="41">
        <v>3</v>
      </c>
      <c r="N1469" s="41">
        <v>0</v>
      </c>
      <c r="O1469" s="41">
        <v>90</v>
      </c>
      <c r="P1469" s="47">
        <v>4.21744444444444</v>
      </c>
      <c r="Q1469" s="48">
        <v>0.19271948608137</v>
      </c>
      <c r="U1469"/>
    </row>
    <row r="1470" customHeight="1" spans="1:21">
      <c r="A1470" s="73"/>
      <c r="B1470" s="73"/>
      <c r="C1470" s="40" t="s">
        <v>77</v>
      </c>
      <c r="D1470" s="41">
        <v>200.25</v>
      </c>
      <c r="E1470" s="41">
        <v>8375</v>
      </c>
      <c r="F1470" s="41">
        <v>414</v>
      </c>
      <c r="G1470" s="42">
        <v>0.0494328358208955</v>
      </c>
      <c r="H1470" s="43">
        <v>0.483695652173913</v>
      </c>
      <c r="I1470" s="43">
        <v>23.910447761194</v>
      </c>
      <c r="J1470" s="41">
        <v>44</v>
      </c>
      <c r="K1470" s="38">
        <v>0</v>
      </c>
      <c r="L1470" s="41">
        <v>18</v>
      </c>
      <c r="M1470" s="41">
        <v>8</v>
      </c>
      <c r="N1470" s="41">
        <v>0</v>
      </c>
      <c r="O1470" s="41">
        <v>70</v>
      </c>
      <c r="P1470" s="47">
        <v>2.86071428571429</v>
      </c>
      <c r="Q1470" s="48">
        <v>0.169082125603865</v>
      </c>
      <c r="U1470"/>
    </row>
    <row r="1471" customHeight="1" spans="1:21">
      <c r="A1471" s="73"/>
      <c r="B1471" s="73"/>
      <c r="C1471" s="40" t="s">
        <v>130</v>
      </c>
      <c r="D1471" s="41">
        <v>201.89</v>
      </c>
      <c r="E1471" s="41">
        <v>18985</v>
      </c>
      <c r="F1471" s="41">
        <v>1056</v>
      </c>
      <c r="G1471" s="42">
        <v>0.0556228601527522</v>
      </c>
      <c r="H1471" s="43">
        <v>0.191183712121212</v>
      </c>
      <c r="I1471" s="43">
        <v>10.6341848828022</v>
      </c>
      <c r="J1471" s="41">
        <v>38</v>
      </c>
      <c r="K1471" s="38">
        <v>0</v>
      </c>
      <c r="L1471" s="41">
        <v>23</v>
      </c>
      <c r="M1471" s="41">
        <v>16</v>
      </c>
      <c r="N1471" s="41">
        <v>1</v>
      </c>
      <c r="O1471" s="41">
        <v>78</v>
      </c>
      <c r="P1471" s="47">
        <v>2.58833333333333</v>
      </c>
      <c r="Q1471" s="48">
        <v>0.0738636363636364</v>
      </c>
      <c r="U1471"/>
    </row>
    <row r="1472" customHeight="1" spans="1:21">
      <c r="A1472" s="73"/>
      <c r="B1472" s="73"/>
      <c r="C1472" s="40" t="s">
        <v>80</v>
      </c>
      <c r="D1472" s="41">
        <v>367.39</v>
      </c>
      <c r="E1472" s="41">
        <v>18579</v>
      </c>
      <c r="F1472" s="41">
        <v>654</v>
      </c>
      <c r="G1472" s="42">
        <v>0.0352010334248345</v>
      </c>
      <c r="H1472" s="43">
        <v>0.561758409785933</v>
      </c>
      <c r="I1472" s="43">
        <v>19.7744765595565</v>
      </c>
      <c r="J1472" s="41">
        <v>44</v>
      </c>
      <c r="K1472" s="38">
        <v>2</v>
      </c>
      <c r="L1472" s="41">
        <v>42</v>
      </c>
      <c r="M1472" s="41">
        <v>8</v>
      </c>
      <c r="N1472" s="41">
        <v>1</v>
      </c>
      <c r="O1472" s="41">
        <v>97</v>
      </c>
      <c r="P1472" s="47">
        <v>3.78752577319588</v>
      </c>
      <c r="Q1472" s="48">
        <v>0.148318042813456</v>
      </c>
      <c r="U1472"/>
    </row>
    <row r="1473" customHeight="1" spans="1:21">
      <c r="A1473" s="73"/>
      <c r="B1473" s="73"/>
      <c r="C1473" s="40" t="s">
        <v>150</v>
      </c>
      <c r="D1473" s="41">
        <v>200.23</v>
      </c>
      <c r="E1473" s="41">
        <v>8988</v>
      </c>
      <c r="F1473" s="41">
        <v>432</v>
      </c>
      <c r="G1473" s="42">
        <v>0.048064085447263</v>
      </c>
      <c r="H1473" s="43">
        <v>0.46349537037037</v>
      </c>
      <c r="I1473" s="43">
        <v>22.2774810858923</v>
      </c>
      <c r="J1473" s="41">
        <v>22</v>
      </c>
      <c r="K1473" s="38">
        <v>1</v>
      </c>
      <c r="L1473" s="41">
        <v>8</v>
      </c>
      <c r="M1473" s="41">
        <v>18</v>
      </c>
      <c r="N1473" s="41">
        <v>3</v>
      </c>
      <c r="O1473" s="41">
        <v>52</v>
      </c>
      <c r="P1473" s="47">
        <v>3.85057692307692</v>
      </c>
      <c r="Q1473" s="48">
        <v>0.12037037037037</v>
      </c>
      <c r="U1473"/>
    </row>
    <row r="1474" customHeight="1" spans="1:21">
      <c r="A1474" s="73"/>
      <c r="B1474" s="73"/>
      <c r="C1474" s="40" t="s">
        <v>82</v>
      </c>
      <c r="D1474" s="41">
        <v>443.08</v>
      </c>
      <c r="E1474" s="41">
        <v>27374</v>
      </c>
      <c r="F1474" s="41">
        <v>1173</v>
      </c>
      <c r="G1474" s="42">
        <v>0.0428508803974574</v>
      </c>
      <c r="H1474" s="43">
        <v>0.377732310315431</v>
      </c>
      <c r="I1474" s="43">
        <v>16.1861620515818</v>
      </c>
      <c r="J1474" s="41">
        <v>76</v>
      </c>
      <c r="K1474" s="38">
        <v>1</v>
      </c>
      <c r="L1474" s="41">
        <v>68</v>
      </c>
      <c r="M1474" s="41">
        <v>33</v>
      </c>
      <c r="N1474" s="41">
        <v>3</v>
      </c>
      <c r="O1474" s="41">
        <v>181</v>
      </c>
      <c r="P1474" s="47">
        <v>2.44795580110497</v>
      </c>
      <c r="Q1474" s="48">
        <v>0.154305200341006</v>
      </c>
      <c r="U1474"/>
    </row>
    <row r="1475" customHeight="1" spans="1:21">
      <c r="A1475" s="73"/>
      <c r="B1475" s="73"/>
      <c r="C1475" s="40" t="s">
        <v>151</v>
      </c>
      <c r="D1475" s="41">
        <v>1003.94</v>
      </c>
      <c r="E1475" s="41">
        <v>53177</v>
      </c>
      <c r="F1475" s="41">
        <v>1606</v>
      </c>
      <c r="G1475" s="42">
        <v>0.0302010267596893</v>
      </c>
      <c r="H1475" s="43">
        <v>0.625118306351183</v>
      </c>
      <c r="I1475" s="43">
        <v>18.8792146980838</v>
      </c>
      <c r="J1475" s="41">
        <v>216</v>
      </c>
      <c r="K1475" s="38">
        <v>0</v>
      </c>
      <c r="L1475" s="41">
        <v>106</v>
      </c>
      <c r="M1475" s="41">
        <v>44</v>
      </c>
      <c r="N1475" s="41">
        <v>4</v>
      </c>
      <c r="O1475" s="41">
        <v>370</v>
      </c>
      <c r="P1475" s="47">
        <v>2.71335135135135</v>
      </c>
      <c r="Q1475" s="48">
        <v>0.230386052303861</v>
      </c>
      <c r="U1475"/>
    </row>
    <row r="1476" customHeight="1" spans="1:21">
      <c r="A1476" s="73"/>
      <c r="B1476" s="73"/>
      <c r="C1476" s="40" t="s">
        <v>103</v>
      </c>
      <c r="D1476" s="41">
        <v>302.77</v>
      </c>
      <c r="E1476" s="41">
        <v>9494</v>
      </c>
      <c r="F1476" s="41">
        <v>462</v>
      </c>
      <c r="G1476" s="42">
        <v>0.0486623130398146</v>
      </c>
      <c r="H1476" s="43">
        <v>0.65534632034632</v>
      </c>
      <c r="I1476" s="43">
        <v>31.8906677901833</v>
      </c>
      <c r="J1476" s="41">
        <v>23</v>
      </c>
      <c r="K1476" s="38">
        <v>0</v>
      </c>
      <c r="L1476" s="41">
        <v>18</v>
      </c>
      <c r="M1476" s="41">
        <v>9</v>
      </c>
      <c r="N1476" s="41">
        <v>0</v>
      </c>
      <c r="O1476" s="41">
        <v>50</v>
      </c>
      <c r="P1476" s="47">
        <v>6.0554</v>
      </c>
      <c r="Q1476" s="48">
        <v>0.108225108225108</v>
      </c>
      <c r="U1476"/>
    </row>
    <row r="1477" customHeight="1" spans="1:21">
      <c r="A1477" s="73"/>
      <c r="B1477" s="73"/>
      <c r="C1477" s="40" t="s">
        <v>83</v>
      </c>
      <c r="D1477" s="41">
        <v>290.69</v>
      </c>
      <c r="E1477" s="41">
        <v>20450</v>
      </c>
      <c r="F1477" s="41">
        <v>474</v>
      </c>
      <c r="G1477" s="42">
        <v>0.0231784841075795</v>
      </c>
      <c r="H1477" s="43">
        <v>0.613270042194093</v>
      </c>
      <c r="I1477" s="43">
        <v>14.2146699266504</v>
      </c>
      <c r="J1477" s="41">
        <v>45</v>
      </c>
      <c r="K1477" s="38">
        <v>1</v>
      </c>
      <c r="L1477" s="41">
        <v>50</v>
      </c>
      <c r="M1477" s="41">
        <v>2</v>
      </c>
      <c r="N1477" s="41">
        <v>5</v>
      </c>
      <c r="O1477" s="41">
        <v>103</v>
      </c>
      <c r="P1477" s="47">
        <v>2.82223300970874</v>
      </c>
      <c r="Q1477" s="48">
        <v>0.217299578059072</v>
      </c>
      <c r="U1477"/>
    </row>
    <row r="1478" customHeight="1" spans="1:21">
      <c r="A1478" s="73"/>
      <c r="B1478" s="73"/>
      <c r="C1478" s="40" t="s">
        <v>119</v>
      </c>
      <c r="D1478" s="41">
        <v>805.93</v>
      </c>
      <c r="E1478" s="41">
        <v>53622</v>
      </c>
      <c r="F1478" s="41">
        <v>2434</v>
      </c>
      <c r="G1478" s="42">
        <v>0.0453918167916154</v>
      </c>
      <c r="H1478" s="43">
        <v>0.331113393590797</v>
      </c>
      <c r="I1478" s="43">
        <v>15.0298384991235</v>
      </c>
      <c r="J1478" s="41">
        <v>54</v>
      </c>
      <c r="K1478" s="38">
        <v>5</v>
      </c>
      <c r="L1478" s="41">
        <v>30</v>
      </c>
      <c r="M1478" s="41">
        <v>81</v>
      </c>
      <c r="N1478" s="41">
        <v>5</v>
      </c>
      <c r="O1478" s="41">
        <v>175</v>
      </c>
      <c r="P1478" s="47">
        <v>4.60531428571429</v>
      </c>
      <c r="Q1478" s="48">
        <v>0.0718981101068201</v>
      </c>
      <c r="U1478"/>
    </row>
    <row r="1479" customHeight="1" spans="1:21">
      <c r="A1479" s="73"/>
      <c r="B1479" s="73"/>
      <c r="C1479" s="40" t="s">
        <v>148</v>
      </c>
      <c r="D1479" s="41">
        <v>519.72</v>
      </c>
      <c r="E1479" s="41">
        <v>30601</v>
      </c>
      <c r="F1479" s="41">
        <v>1089</v>
      </c>
      <c r="G1479" s="42">
        <v>0.0355870723178981</v>
      </c>
      <c r="H1479" s="43">
        <v>0.477245179063361</v>
      </c>
      <c r="I1479" s="43">
        <v>16.9837587006961</v>
      </c>
      <c r="J1479" s="41">
        <v>64</v>
      </c>
      <c r="K1479" s="38">
        <v>0</v>
      </c>
      <c r="L1479" s="41">
        <v>29</v>
      </c>
      <c r="M1479" s="41">
        <v>79</v>
      </c>
      <c r="N1479" s="41">
        <v>2</v>
      </c>
      <c r="O1479" s="41">
        <v>174</v>
      </c>
      <c r="P1479" s="47">
        <v>2.98689655172414</v>
      </c>
      <c r="Q1479" s="48">
        <v>0.159779614325069</v>
      </c>
      <c r="U1479"/>
    </row>
    <row r="1480" customHeight="1" spans="1:21">
      <c r="A1480" s="73"/>
      <c r="B1480" s="73"/>
      <c r="C1480" s="40" t="s">
        <v>100</v>
      </c>
      <c r="D1480" s="41">
        <v>264.14</v>
      </c>
      <c r="E1480" s="41">
        <v>9787</v>
      </c>
      <c r="F1480" s="41">
        <v>332</v>
      </c>
      <c r="G1480" s="42">
        <v>0.0339225503218555</v>
      </c>
      <c r="H1480" s="43">
        <v>0.795602409638554</v>
      </c>
      <c r="I1480" s="43">
        <v>26.9888627771534</v>
      </c>
      <c r="J1480" s="41">
        <v>16</v>
      </c>
      <c r="K1480" s="38">
        <v>0</v>
      </c>
      <c r="L1480" s="41">
        <v>19</v>
      </c>
      <c r="M1480" s="41">
        <v>2</v>
      </c>
      <c r="N1480" s="41">
        <v>2</v>
      </c>
      <c r="O1480" s="41">
        <v>39</v>
      </c>
      <c r="P1480" s="47">
        <v>6.77282051282051</v>
      </c>
      <c r="Q1480" s="48">
        <v>0.117469879518072</v>
      </c>
      <c r="U1480"/>
    </row>
    <row r="1481" customHeight="1" spans="1:21">
      <c r="A1481" s="73"/>
      <c r="B1481" s="73"/>
      <c r="C1481" s="40" t="s">
        <v>86</v>
      </c>
      <c r="D1481" s="41">
        <v>202.52</v>
      </c>
      <c r="E1481" s="41">
        <v>13226</v>
      </c>
      <c r="F1481" s="41">
        <v>584</v>
      </c>
      <c r="G1481" s="42">
        <v>0.0441554513836383</v>
      </c>
      <c r="H1481" s="43">
        <v>0.346780821917808</v>
      </c>
      <c r="I1481" s="43">
        <v>15.3122637229699</v>
      </c>
      <c r="J1481" s="41">
        <v>51</v>
      </c>
      <c r="K1481" s="38">
        <v>0</v>
      </c>
      <c r="L1481" s="41">
        <v>16</v>
      </c>
      <c r="M1481" s="41">
        <v>17</v>
      </c>
      <c r="N1481" s="41">
        <v>0</v>
      </c>
      <c r="O1481" s="41">
        <v>84</v>
      </c>
      <c r="P1481" s="47">
        <v>2.41095238095238</v>
      </c>
      <c r="Q1481" s="48">
        <v>0.143835616438356</v>
      </c>
      <c r="U1481"/>
    </row>
    <row r="1482" customHeight="1" spans="1:21">
      <c r="A1482" s="73"/>
      <c r="B1482" s="73"/>
      <c r="C1482" s="40" t="s">
        <v>152</v>
      </c>
      <c r="D1482" s="41">
        <v>202</v>
      </c>
      <c r="E1482" s="41">
        <v>16168</v>
      </c>
      <c r="F1482" s="41">
        <v>1009</v>
      </c>
      <c r="G1482" s="42">
        <v>0.0624072241464622</v>
      </c>
      <c r="H1482" s="43">
        <v>0.200198216055501</v>
      </c>
      <c r="I1482" s="43">
        <v>12.4938149430975</v>
      </c>
      <c r="J1482" s="41">
        <v>15</v>
      </c>
      <c r="K1482" s="38">
        <v>1</v>
      </c>
      <c r="L1482" s="41">
        <v>14</v>
      </c>
      <c r="M1482" s="41">
        <v>2</v>
      </c>
      <c r="N1482" s="41">
        <v>3</v>
      </c>
      <c r="O1482" s="41">
        <v>35</v>
      </c>
      <c r="P1482" s="47">
        <v>5.77142857142857</v>
      </c>
      <c r="Q1482" s="48">
        <v>0.0346878097125867</v>
      </c>
      <c r="U1482"/>
    </row>
    <row r="1483" customHeight="1" spans="1:21">
      <c r="A1483" s="73"/>
      <c r="B1483" s="73"/>
      <c r="C1483" s="40" t="s">
        <v>160</v>
      </c>
      <c r="D1483" s="41">
        <v>29.33</v>
      </c>
      <c r="E1483" s="41">
        <v>2355</v>
      </c>
      <c r="F1483" s="41">
        <v>30</v>
      </c>
      <c r="G1483" s="42">
        <v>0.0127388535031847</v>
      </c>
      <c r="H1483" s="43">
        <v>0.977666666666667</v>
      </c>
      <c r="I1483" s="43">
        <v>12.4543524416136</v>
      </c>
      <c r="J1483" s="41">
        <v>5</v>
      </c>
      <c r="K1483" s="38">
        <v>0</v>
      </c>
      <c r="L1483" s="41">
        <v>1</v>
      </c>
      <c r="M1483" s="41">
        <v>0</v>
      </c>
      <c r="N1483" s="41">
        <v>0</v>
      </c>
      <c r="O1483" s="41">
        <v>6</v>
      </c>
      <c r="P1483" s="47">
        <v>4.88833333333333</v>
      </c>
      <c r="Q1483" s="48">
        <v>0.2</v>
      </c>
      <c r="U1483"/>
    </row>
    <row r="1484" customHeight="1" spans="1:21">
      <c r="A1484" s="73"/>
      <c r="B1484" s="40" t="s">
        <v>98</v>
      </c>
      <c r="C1484" s="73"/>
      <c r="D1484" s="41">
        <v>6783.09</v>
      </c>
      <c r="E1484" s="41">
        <v>386864</v>
      </c>
      <c r="F1484" s="41">
        <v>15061</v>
      </c>
      <c r="G1484" s="42">
        <v>0.0389309938376277</v>
      </c>
      <c r="H1484" s="43">
        <v>0.450374477126353</v>
      </c>
      <c r="I1484" s="43">
        <v>17.5335259936308</v>
      </c>
      <c r="J1484" s="41">
        <v>915</v>
      </c>
      <c r="K1484" s="38">
        <v>11</v>
      </c>
      <c r="L1484" s="41">
        <v>587</v>
      </c>
      <c r="M1484" s="41">
        <v>383</v>
      </c>
      <c r="N1484" s="41">
        <v>37</v>
      </c>
      <c r="O1484" s="41">
        <v>1933</v>
      </c>
      <c r="P1484" s="47">
        <v>3.50909984480083</v>
      </c>
      <c r="Q1484" s="48">
        <v>0.128344731425536</v>
      </c>
      <c r="U1484"/>
    </row>
    <row r="1485" customHeight="1" spans="1:21">
      <c r="A1485" s="40" t="s">
        <v>163</v>
      </c>
      <c r="B1485" s="73"/>
      <c r="C1485" s="73"/>
      <c r="D1485" s="41">
        <v>12093.72</v>
      </c>
      <c r="E1485" s="41">
        <v>540459</v>
      </c>
      <c r="F1485" s="41">
        <v>20201</v>
      </c>
      <c r="G1485" s="42">
        <v>0.0373774883941243</v>
      </c>
      <c r="H1485" s="43">
        <v>0.598669372803327</v>
      </c>
      <c r="I1485" s="43">
        <v>22.376757533874</v>
      </c>
      <c r="J1485" s="41">
        <v>1752</v>
      </c>
      <c r="K1485" s="38">
        <v>21</v>
      </c>
      <c r="L1485" s="41">
        <v>1165</v>
      </c>
      <c r="M1485" s="41">
        <v>589</v>
      </c>
      <c r="N1485" s="41">
        <v>58</v>
      </c>
      <c r="O1485" s="41">
        <v>3585</v>
      </c>
      <c r="P1485" s="47">
        <v>3.37342259414226</v>
      </c>
      <c r="Q1485" s="48">
        <v>0.177466462056334</v>
      </c>
      <c r="U1485"/>
    </row>
    <row r="1486" customHeight="1" spans="1:21">
      <c r="A1486" s="40" t="s">
        <v>21</v>
      </c>
      <c r="B1486" s="40" t="s">
        <v>69</v>
      </c>
      <c r="C1486" s="40" t="s">
        <v>108</v>
      </c>
      <c r="D1486" s="41">
        <v>504.2</v>
      </c>
      <c r="E1486" s="41">
        <v>11467</v>
      </c>
      <c r="F1486" s="41">
        <v>612</v>
      </c>
      <c r="G1486" s="42">
        <v>0.0533705415540246</v>
      </c>
      <c r="H1486" s="43">
        <v>0.823856209150327</v>
      </c>
      <c r="I1486" s="43">
        <v>43.9696520449987</v>
      </c>
      <c r="J1486" s="41">
        <v>179</v>
      </c>
      <c r="K1486" s="38">
        <v>0</v>
      </c>
      <c r="L1486" s="41">
        <v>77</v>
      </c>
      <c r="M1486" s="41">
        <v>47</v>
      </c>
      <c r="N1486" s="41">
        <v>2</v>
      </c>
      <c r="O1486" s="41">
        <v>305</v>
      </c>
      <c r="P1486" s="47">
        <v>1.65311475409836</v>
      </c>
      <c r="Q1486" s="48">
        <v>0.498366013071895</v>
      </c>
      <c r="U1486"/>
    </row>
    <row r="1487" customHeight="1" spans="1:21">
      <c r="A1487" s="73"/>
      <c r="B1487" s="73"/>
      <c r="C1487" s="40" t="s">
        <v>76</v>
      </c>
      <c r="D1487" s="41">
        <v>845.38</v>
      </c>
      <c r="E1487" s="41">
        <v>30064</v>
      </c>
      <c r="F1487" s="41">
        <v>974</v>
      </c>
      <c r="G1487" s="42">
        <v>0.0323975518893028</v>
      </c>
      <c r="H1487" s="43">
        <v>0.867946611909651</v>
      </c>
      <c r="I1487" s="43">
        <v>28.1193453964875</v>
      </c>
      <c r="J1487" s="41">
        <v>117</v>
      </c>
      <c r="K1487" s="38">
        <v>3</v>
      </c>
      <c r="L1487" s="41">
        <v>117</v>
      </c>
      <c r="M1487" s="41">
        <v>12</v>
      </c>
      <c r="N1487" s="41">
        <v>3</v>
      </c>
      <c r="O1487" s="41">
        <v>252</v>
      </c>
      <c r="P1487" s="47">
        <v>3.35468253968254</v>
      </c>
      <c r="Q1487" s="48">
        <v>0.258726899383984</v>
      </c>
      <c r="U1487"/>
    </row>
    <row r="1488" customHeight="1" spans="1:21">
      <c r="A1488" s="73"/>
      <c r="B1488" s="73"/>
      <c r="C1488" s="40" t="s">
        <v>80</v>
      </c>
      <c r="D1488" s="41">
        <v>501.43</v>
      </c>
      <c r="E1488" s="41">
        <v>14310</v>
      </c>
      <c r="F1488" s="41">
        <v>695</v>
      </c>
      <c r="G1488" s="42">
        <v>0.0485674353598882</v>
      </c>
      <c r="H1488" s="43">
        <v>0.721482014388489</v>
      </c>
      <c r="I1488" s="43">
        <v>35.0405310971349</v>
      </c>
      <c r="J1488" s="41">
        <v>92</v>
      </c>
      <c r="K1488" s="38">
        <v>1</v>
      </c>
      <c r="L1488" s="41">
        <v>71</v>
      </c>
      <c r="M1488" s="41">
        <v>21</v>
      </c>
      <c r="N1488" s="41">
        <v>1</v>
      </c>
      <c r="O1488" s="41">
        <v>186</v>
      </c>
      <c r="P1488" s="47">
        <v>2.69586021505376</v>
      </c>
      <c r="Q1488" s="48">
        <v>0.267625899280576</v>
      </c>
      <c r="U1488"/>
    </row>
    <row r="1489" customHeight="1" spans="1:21">
      <c r="A1489" s="73"/>
      <c r="B1489" s="73"/>
      <c r="C1489" s="40" t="s">
        <v>103</v>
      </c>
      <c r="D1489" s="41">
        <v>697.61</v>
      </c>
      <c r="E1489" s="41">
        <v>11502</v>
      </c>
      <c r="F1489" s="41">
        <v>469</v>
      </c>
      <c r="G1489" s="42">
        <v>0.0407755173013389</v>
      </c>
      <c r="H1489" s="43">
        <v>1.48744136460554</v>
      </c>
      <c r="I1489" s="43">
        <v>60.6511910972005</v>
      </c>
      <c r="J1489" s="41">
        <v>113</v>
      </c>
      <c r="K1489" s="38">
        <v>1</v>
      </c>
      <c r="L1489" s="41">
        <v>54</v>
      </c>
      <c r="M1489" s="41">
        <v>33</v>
      </c>
      <c r="N1489" s="41">
        <v>0</v>
      </c>
      <c r="O1489" s="41">
        <v>201</v>
      </c>
      <c r="P1489" s="47">
        <v>3.47069651741294</v>
      </c>
      <c r="Q1489" s="48">
        <v>0.428571428571429</v>
      </c>
      <c r="U1489"/>
    </row>
    <row r="1490" customHeight="1" spans="1:21">
      <c r="A1490" s="73"/>
      <c r="B1490" s="73"/>
      <c r="C1490" s="40" t="s">
        <v>83</v>
      </c>
      <c r="D1490" s="41">
        <v>1506.59</v>
      </c>
      <c r="E1490" s="41">
        <v>63564</v>
      </c>
      <c r="F1490" s="41">
        <v>1733</v>
      </c>
      <c r="G1490" s="42">
        <v>0.0272638600465672</v>
      </c>
      <c r="H1490" s="43">
        <v>0.86935372186959</v>
      </c>
      <c r="I1490" s="43">
        <v>23.7019382040148</v>
      </c>
      <c r="J1490" s="41">
        <v>302</v>
      </c>
      <c r="K1490" s="38">
        <v>4</v>
      </c>
      <c r="L1490" s="41">
        <v>204</v>
      </c>
      <c r="M1490" s="41">
        <v>20</v>
      </c>
      <c r="N1490" s="41">
        <v>9</v>
      </c>
      <c r="O1490" s="41">
        <v>539</v>
      </c>
      <c r="P1490" s="47">
        <v>2.79515769944341</v>
      </c>
      <c r="Q1490" s="48">
        <v>0.311021350259665</v>
      </c>
      <c r="U1490"/>
    </row>
    <row r="1491" customHeight="1" spans="1:21">
      <c r="A1491" s="73"/>
      <c r="B1491" s="73"/>
      <c r="C1491" s="40" t="s">
        <v>148</v>
      </c>
      <c r="D1491" s="41">
        <v>507.24</v>
      </c>
      <c r="E1491" s="41">
        <v>11020</v>
      </c>
      <c r="F1491" s="41">
        <v>572</v>
      </c>
      <c r="G1491" s="42">
        <v>0.0519056261343013</v>
      </c>
      <c r="H1491" s="43">
        <v>0.886783216783217</v>
      </c>
      <c r="I1491" s="43">
        <v>46.0290381125227</v>
      </c>
      <c r="J1491" s="41">
        <v>97</v>
      </c>
      <c r="K1491" s="38">
        <v>1</v>
      </c>
      <c r="L1491" s="41">
        <v>63</v>
      </c>
      <c r="M1491" s="41">
        <v>81</v>
      </c>
      <c r="N1491" s="41">
        <v>2</v>
      </c>
      <c r="O1491" s="41">
        <v>244</v>
      </c>
      <c r="P1491" s="47">
        <v>2.07885245901639</v>
      </c>
      <c r="Q1491" s="48">
        <v>0.426573426573427</v>
      </c>
      <c r="U1491"/>
    </row>
    <row r="1492" customHeight="1" spans="1:21">
      <c r="A1492" s="73"/>
      <c r="B1492" s="40" t="s">
        <v>71</v>
      </c>
      <c r="C1492" s="73"/>
      <c r="D1492" s="41">
        <v>4562.45</v>
      </c>
      <c r="E1492" s="41">
        <v>141927</v>
      </c>
      <c r="F1492" s="41">
        <v>5055</v>
      </c>
      <c r="G1492" s="42">
        <v>0.0356169016466212</v>
      </c>
      <c r="H1492" s="43">
        <v>0.902561819980218</v>
      </c>
      <c r="I1492" s="43">
        <v>32.1464555722308</v>
      </c>
      <c r="J1492" s="41">
        <v>900</v>
      </c>
      <c r="K1492" s="38">
        <v>10</v>
      </c>
      <c r="L1492" s="41">
        <v>586</v>
      </c>
      <c r="M1492" s="41">
        <v>214</v>
      </c>
      <c r="N1492" s="41">
        <v>17</v>
      </c>
      <c r="O1492" s="41">
        <v>1727</v>
      </c>
      <c r="P1492" s="47">
        <v>2.64183555298205</v>
      </c>
      <c r="Q1492" s="48">
        <v>0.34164193867458</v>
      </c>
      <c r="U1492"/>
    </row>
    <row r="1493" customHeight="1" spans="1:21">
      <c r="A1493" s="73"/>
      <c r="B1493" s="40" t="s">
        <v>101</v>
      </c>
      <c r="C1493" s="40" t="s">
        <v>100</v>
      </c>
      <c r="D1493" s="41">
        <v>695.42</v>
      </c>
      <c r="E1493" s="41">
        <v>5056</v>
      </c>
      <c r="F1493" s="41">
        <v>128</v>
      </c>
      <c r="G1493" s="42">
        <v>0.0253164556962025</v>
      </c>
      <c r="H1493" s="43">
        <v>5.43296875</v>
      </c>
      <c r="I1493" s="43">
        <v>137.543512658228</v>
      </c>
      <c r="J1493" s="41">
        <v>3</v>
      </c>
      <c r="K1493" s="38">
        <v>0</v>
      </c>
      <c r="L1493" s="41">
        <v>2</v>
      </c>
      <c r="M1493" s="41">
        <v>0</v>
      </c>
      <c r="N1493" s="41">
        <v>0</v>
      </c>
      <c r="O1493" s="41">
        <v>5</v>
      </c>
      <c r="P1493" s="47">
        <v>139.084</v>
      </c>
      <c r="Q1493" s="48">
        <v>0.0390625</v>
      </c>
      <c r="U1493"/>
    </row>
    <row r="1494" customHeight="1" spans="1:21">
      <c r="A1494" s="73"/>
      <c r="B1494" s="40" t="s">
        <v>102</v>
      </c>
      <c r="C1494" s="73"/>
      <c r="D1494" s="41">
        <v>695.42</v>
      </c>
      <c r="E1494" s="41">
        <v>5056</v>
      </c>
      <c r="F1494" s="41">
        <v>128</v>
      </c>
      <c r="G1494" s="42">
        <v>0.0253164556962025</v>
      </c>
      <c r="H1494" s="43">
        <v>5.43296875</v>
      </c>
      <c r="I1494" s="43">
        <v>137.543512658228</v>
      </c>
      <c r="J1494" s="41">
        <v>3</v>
      </c>
      <c r="K1494" s="38">
        <v>0</v>
      </c>
      <c r="L1494" s="41">
        <v>2</v>
      </c>
      <c r="M1494" s="41">
        <v>0</v>
      </c>
      <c r="N1494" s="41">
        <v>0</v>
      </c>
      <c r="O1494" s="41">
        <v>5</v>
      </c>
      <c r="P1494" s="47">
        <v>139.084</v>
      </c>
      <c r="Q1494" s="48">
        <v>0.0390625</v>
      </c>
      <c r="U1494"/>
    </row>
    <row r="1495" customHeight="1" spans="1:21">
      <c r="A1495" s="73"/>
      <c r="B1495" s="40" t="s">
        <v>72</v>
      </c>
      <c r="C1495" s="40" t="s">
        <v>122</v>
      </c>
      <c r="D1495" s="41">
        <v>203.88</v>
      </c>
      <c r="E1495" s="41">
        <v>12024</v>
      </c>
      <c r="F1495" s="41">
        <v>339</v>
      </c>
      <c r="G1495" s="42">
        <v>0.0281936127744511</v>
      </c>
      <c r="H1495" s="43">
        <v>0.60141592920354</v>
      </c>
      <c r="I1495" s="43">
        <v>16.9560878243513</v>
      </c>
      <c r="J1495" s="41">
        <v>34</v>
      </c>
      <c r="K1495" s="38">
        <v>0</v>
      </c>
      <c r="L1495" s="41">
        <v>12</v>
      </c>
      <c r="M1495" s="41">
        <v>5</v>
      </c>
      <c r="N1495" s="41">
        <v>1</v>
      </c>
      <c r="O1495" s="41">
        <v>52</v>
      </c>
      <c r="P1495" s="47">
        <v>3.92076923076923</v>
      </c>
      <c r="Q1495" s="48">
        <v>0.153392330383481</v>
      </c>
      <c r="U1495"/>
    </row>
    <row r="1496" customHeight="1" spans="1:21">
      <c r="A1496" s="73"/>
      <c r="B1496" s="73"/>
      <c r="C1496" s="40" t="s">
        <v>73</v>
      </c>
      <c r="D1496" s="41">
        <v>203.28</v>
      </c>
      <c r="E1496" s="41">
        <v>13198</v>
      </c>
      <c r="F1496" s="41">
        <v>833</v>
      </c>
      <c r="G1496" s="42">
        <v>0.0631156235793302</v>
      </c>
      <c r="H1496" s="43">
        <v>0.244033613445378</v>
      </c>
      <c r="I1496" s="43">
        <v>15.4023336869223</v>
      </c>
      <c r="J1496" s="41">
        <v>42</v>
      </c>
      <c r="K1496" s="38">
        <v>1</v>
      </c>
      <c r="L1496" s="41">
        <v>6</v>
      </c>
      <c r="M1496" s="41">
        <v>3</v>
      </c>
      <c r="N1496" s="41">
        <v>0</v>
      </c>
      <c r="O1496" s="41">
        <v>52</v>
      </c>
      <c r="P1496" s="47">
        <v>3.90923076923077</v>
      </c>
      <c r="Q1496" s="48">
        <v>0.0624249699879952</v>
      </c>
      <c r="U1496"/>
    </row>
    <row r="1497" customHeight="1" spans="1:21">
      <c r="A1497" s="73"/>
      <c r="B1497" s="73"/>
      <c r="C1497" s="40" t="s">
        <v>108</v>
      </c>
      <c r="D1497" s="41">
        <v>964.93</v>
      </c>
      <c r="E1497" s="41">
        <v>53027</v>
      </c>
      <c r="F1497" s="41">
        <v>1933</v>
      </c>
      <c r="G1497" s="42">
        <v>0.0364531276519509</v>
      </c>
      <c r="H1497" s="43">
        <v>0.499187790998448</v>
      </c>
      <c r="I1497" s="43">
        <v>18.1969562675618</v>
      </c>
      <c r="J1497" s="41">
        <v>101</v>
      </c>
      <c r="K1497" s="38">
        <v>2</v>
      </c>
      <c r="L1497" s="41">
        <v>59</v>
      </c>
      <c r="M1497" s="41">
        <v>55</v>
      </c>
      <c r="N1497" s="41">
        <v>5</v>
      </c>
      <c r="O1497" s="41">
        <v>222</v>
      </c>
      <c r="P1497" s="47">
        <v>4.34653153153153</v>
      </c>
      <c r="Q1497" s="48">
        <v>0.1148473874806</v>
      </c>
      <c r="U1497"/>
    </row>
    <row r="1498" customHeight="1" spans="1:21">
      <c r="A1498" s="73"/>
      <c r="B1498" s="73"/>
      <c r="C1498" s="40" t="s">
        <v>76</v>
      </c>
      <c r="D1498" s="41">
        <v>232.4</v>
      </c>
      <c r="E1498" s="41">
        <v>9626</v>
      </c>
      <c r="F1498" s="41">
        <v>270</v>
      </c>
      <c r="G1498" s="42">
        <v>0.0280490338666113</v>
      </c>
      <c r="H1498" s="43">
        <v>0.860740740740741</v>
      </c>
      <c r="I1498" s="43">
        <v>24.1429461874091</v>
      </c>
      <c r="J1498" s="41">
        <v>20</v>
      </c>
      <c r="K1498" s="38">
        <v>0</v>
      </c>
      <c r="L1498" s="41">
        <v>21</v>
      </c>
      <c r="M1498" s="41">
        <v>0</v>
      </c>
      <c r="N1498" s="41">
        <v>0</v>
      </c>
      <c r="O1498" s="41">
        <v>41</v>
      </c>
      <c r="P1498" s="47">
        <v>5.66829268292683</v>
      </c>
      <c r="Q1498" s="48">
        <v>0.151851851851852</v>
      </c>
      <c r="U1498"/>
    </row>
    <row r="1499" customHeight="1" spans="1:21">
      <c r="A1499" s="73"/>
      <c r="B1499" s="73"/>
      <c r="C1499" s="40" t="s">
        <v>77</v>
      </c>
      <c r="D1499" s="41">
        <v>177.43</v>
      </c>
      <c r="E1499" s="41">
        <v>6940</v>
      </c>
      <c r="F1499" s="41">
        <v>366</v>
      </c>
      <c r="G1499" s="42">
        <v>0.0527377521613833</v>
      </c>
      <c r="H1499" s="43">
        <v>0.484781420765027</v>
      </c>
      <c r="I1499" s="43">
        <v>25.5662824207493</v>
      </c>
      <c r="J1499" s="41">
        <v>46</v>
      </c>
      <c r="K1499" s="38">
        <v>0</v>
      </c>
      <c r="L1499" s="41">
        <v>18</v>
      </c>
      <c r="M1499" s="41">
        <v>15</v>
      </c>
      <c r="N1499" s="41">
        <v>1</v>
      </c>
      <c r="O1499" s="41">
        <v>80</v>
      </c>
      <c r="P1499" s="47">
        <v>2.217875</v>
      </c>
      <c r="Q1499" s="48">
        <v>0.218579234972678</v>
      </c>
      <c r="U1499"/>
    </row>
    <row r="1500" customHeight="1" spans="1:21">
      <c r="A1500" s="73"/>
      <c r="B1500" s="73"/>
      <c r="C1500" s="40" t="s">
        <v>130</v>
      </c>
      <c r="D1500" s="41">
        <v>199.69</v>
      </c>
      <c r="E1500" s="41">
        <v>14772</v>
      </c>
      <c r="F1500" s="41">
        <v>976</v>
      </c>
      <c r="G1500" s="42">
        <v>0.06607094503114</v>
      </c>
      <c r="H1500" s="43">
        <v>0.204600409836066</v>
      </c>
      <c r="I1500" s="43">
        <v>13.5181424316274</v>
      </c>
      <c r="J1500" s="41">
        <v>38</v>
      </c>
      <c r="K1500" s="38">
        <v>2</v>
      </c>
      <c r="L1500" s="41">
        <v>19</v>
      </c>
      <c r="M1500" s="41">
        <v>15</v>
      </c>
      <c r="N1500" s="41">
        <v>1</v>
      </c>
      <c r="O1500" s="41">
        <v>75</v>
      </c>
      <c r="P1500" s="47">
        <v>2.66253333333333</v>
      </c>
      <c r="Q1500" s="48">
        <v>0.076844262295082</v>
      </c>
      <c r="U1500"/>
    </row>
    <row r="1501" customHeight="1" spans="1:21">
      <c r="A1501" s="73"/>
      <c r="B1501" s="73"/>
      <c r="C1501" s="40" t="s">
        <v>80</v>
      </c>
      <c r="D1501" s="41">
        <v>405.03</v>
      </c>
      <c r="E1501" s="41">
        <v>21679</v>
      </c>
      <c r="F1501" s="41">
        <v>689</v>
      </c>
      <c r="G1501" s="42">
        <v>0.0317819087596291</v>
      </c>
      <c r="H1501" s="43">
        <v>0.587851959361393</v>
      </c>
      <c r="I1501" s="43">
        <v>18.683057336593</v>
      </c>
      <c r="J1501" s="41">
        <v>51</v>
      </c>
      <c r="K1501" s="38">
        <v>0</v>
      </c>
      <c r="L1501" s="41">
        <v>61</v>
      </c>
      <c r="M1501" s="41">
        <v>11</v>
      </c>
      <c r="N1501" s="41">
        <v>0</v>
      </c>
      <c r="O1501" s="41">
        <v>123</v>
      </c>
      <c r="P1501" s="47">
        <v>3.29292682926829</v>
      </c>
      <c r="Q1501" s="48">
        <v>0.178519593613933</v>
      </c>
      <c r="U1501"/>
    </row>
    <row r="1502" customHeight="1" spans="1:21">
      <c r="A1502" s="73"/>
      <c r="B1502" s="73"/>
      <c r="C1502" s="40" t="s">
        <v>150</v>
      </c>
      <c r="D1502" s="41">
        <v>198.21</v>
      </c>
      <c r="E1502" s="41">
        <v>7758</v>
      </c>
      <c r="F1502" s="41">
        <v>412</v>
      </c>
      <c r="G1502" s="42">
        <v>0.0531064707398814</v>
      </c>
      <c r="H1502" s="43">
        <v>0.481092233009709</v>
      </c>
      <c r="I1502" s="43">
        <v>25.5491105955143</v>
      </c>
      <c r="J1502" s="41">
        <v>24</v>
      </c>
      <c r="K1502" s="38">
        <v>0</v>
      </c>
      <c r="L1502" s="41">
        <v>9</v>
      </c>
      <c r="M1502" s="41">
        <v>11</v>
      </c>
      <c r="N1502" s="41">
        <v>5</v>
      </c>
      <c r="O1502" s="41">
        <v>49</v>
      </c>
      <c r="P1502" s="47">
        <v>4.04510204081633</v>
      </c>
      <c r="Q1502" s="48">
        <v>0.118932038834951</v>
      </c>
      <c r="U1502"/>
    </row>
    <row r="1503" customHeight="1" spans="1:21">
      <c r="A1503" s="73"/>
      <c r="B1503" s="73"/>
      <c r="C1503" s="40" t="s">
        <v>82</v>
      </c>
      <c r="D1503" s="41">
        <v>504.15</v>
      </c>
      <c r="E1503" s="41">
        <v>35320</v>
      </c>
      <c r="F1503" s="41">
        <v>1574</v>
      </c>
      <c r="G1503" s="42">
        <v>0.044563986409966</v>
      </c>
      <c r="H1503" s="43">
        <v>0.320298602287166</v>
      </c>
      <c r="I1503" s="43">
        <v>14.2737825594564</v>
      </c>
      <c r="J1503" s="41">
        <v>71</v>
      </c>
      <c r="K1503" s="38">
        <v>0</v>
      </c>
      <c r="L1503" s="41">
        <v>65</v>
      </c>
      <c r="M1503" s="41">
        <v>27</v>
      </c>
      <c r="N1503" s="41">
        <v>3</v>
      </c>
      <c r="O1503" s="41">
        <v>166</v>
      </c>
      <c r="P1503" s="47">
        <v>3.03704819277108</v>
      </c>
      <c r="Q1503" s="48">
        <v>0.105463786531131</v>
      </c>
      <c r="U1503"/>
    </row>
    <row r="1504" customHeight="1" spans="1:21">
      <c r="A1504" s="73"/>
      <c r="B1504" s="73"/>
      <c r="C1504" s="40" t="s">
        <v>151</v>
      </c>
      <c r="D1504" s="41">
        <v>990.69</v>
      </c>
      <c r="E1504" s="41">
        <v>43458</v>
      </c>
      <c r="F1504" s="41">
        <v>1550</v>
      </c>
      <c r="G1504" s="42">
        <v>0.0356666206452207</v>
      </c>
      <c r="H1504" s="43">
        <v>0.639154838709678</v>
      </c>
      <c r="I1504" s="43">
        <v>22.7964931658153</v>
      </c>
      <c r="J1504" s="41">
        <v>259</v>
      </c>
      <c r="K1504" s="38">
        <v>0</v>
      </c>
      <c r="L1504" s="41">
        <v>99</v>
      </c>
      <c r="M1504" s="41">
        <v>56</v>
      </c>
      <c r="N1504" s="41">
        <v>4</v>
      </c>
      <c r="O1504" s="41">
        <v>418</v>
      </c>
      <c r="P1504" s="47">
        <v>2.37007177033493</v>
      </c>
      <c r="Q1504" s="48">
        <v>0.269677419354839</v>
      </c>
      <c r="U1504"/>
    </row>
    <row r="1505" customHeight="1" spans="1:21">
      <c r="A1505" s="73"/>
      <c r="B1505" s="73"/>
      <c r="C1505" s="40" t="s">
        <v>103</v>
      </c>
      <c r="D1505" s="41">
        <v>300.17</v>
      </c>
      <c r="E1505" s="41">
        <v>10075</v>
      </c>
      <c r="F1505" s="41">
        <v>464</v>
      </c>
      <c r="G1505" s="42">
        <v>0.0460545905707196</v>
      </c>
      <c r="H1505" s="43">
        <v>0.646918103448276</v>
      </c>
      <c r="I1505" s="43">
        <v>29.7935483870968</v>
      </c>
      <c r="J1505" s="41">
        <v>31</v>
      </c>
      <c r="K1505" s="38">
        <v>1</v>
      </c>
      <c r="L1505" s="41">
        <v>24</v>
      </c>
      <c r="M1505" s="41">
        <v>10</v>
      </c>
      <c r="N1505" s="41">
        <v>1</v>
      </c>
      <c r="O1505" s="41">
        <v>67</v>
      </c>
      <c r="P1505" s="47">
        <v>4.48014925373134</v>
      </c>
      <c r="Q1505" s="48">
        <v>0.144396551724138</v>
      </c>
      <c r="U1505"/>
    </row>
    <row r="1506" customHeight="1" spans="1:21">
      <c r="A1506" s="73"/>
      <c r="B1506" s="73"/>
      <c r="C1506" s="40" t="s">
        <v>83</v>
      </c>
      <c r="D1506" s="41">
        <v>277.31</v>
      </c>
      <c r="E1506" s="41">
        <v>19252</v>
      </c>
      <c r="F1506" s="41">
        <v>443</v>
      </c>
      <c r="G1506" s="42">
        <v>0.0230105963016829</v>
      </c>
      <c r="H1506" s="43">
        <v>0.625981941309255</v>
      </c>
      <c r="I1506" s="43">
        <v>14.4042177436111</v>
      </c>
      <c r="J1506" s="41">
        <v>37</v>
      </c>
      <c r="K1506" s="38">
        <v>0</v>
      </c>
      <c r="L1506" s="41">
        <v>42</v>
      </c>
      <c r="M1506" s="41">
        <v>2</v>
      </c>
      <c r="N1506" s="41">
        <v>2</v>
      </c>
      <c r="O1506" s="41">
        <v>83</v>
      </c>
      <c r="P1506" s="47">
        <v>3.3410843373494</v>
      </c>
      <c r="Q1506" s="48">
        <v>0.187358916478555</v>
      </c>
      <c r="U1506"/>
    </row>
    <row r="1507" customHeight="1" spans="1:21">
      <c r="A1507" s="73"/>
      <c r="B1507" s="73"/>
      <c r="C1507" s="40" t="s">
        <v>119</v>
      </c>
      <c r="D1507" s="41">
        <v>809.16</v>
      </c>
      <c r="E1507" s="41">
        <v>54370</v>
      </c>
      <c r="F1507" s="41">
        <v>2376</v>
      </c>
      <c r="G1507" s="42">
        <v>0.0437005701673717</v>
      </c>
      <c r="H1507" s="43">
        <v>0.340555555555556</v>
      </c>
      <c r="I1507" s="43">
        <v>14.8824719514438</v>
      </c>
      <c r="J1507" s="41">
        <v>90</v>
      </c>
      <c r="K1507" s="38">
        <v>3</v>
      </c>
      <c r="L1507" s="41">
        <v>40</v>
      </c>
      <c r="M1507" s="41">
        <v>84</v>
      </c>
      <c r="N1507" s="41">
        <v>1</v>
      </c>
      <c r="O1507" s="41">
        <v>218</v>
      </c>
      <c r="P1507" s="47">
        <v>3.71174311926606</v>
      </c>
      <c r="Q1507" s="48">
        <v>0.0917508417508418</v>
      </c>
      <c r="U1507"/>
    </row>
    <row r="1508" customHeight="1" spans="1:21">
      <c r="A1508" s="73"/>
      <c r="B1508" s="73"/>
      <c r="C1508" s="40" t="s">
        <v>148</v>
      </c>
      <c r="D1508" s="41">
        <v>698.51</v>
      </c>
      <c r="E1508" s="41">
        <v>38666</v>
      </c>
      <c r="F1508" s="41">
        <v>1428</v>
      </c>
      <c r="G1508" s="42">
        <v>0.036931671235711</v>
      </c>
      <c r="H1508" s="43">
        <v>0.489152661064426</v>
      </c>
      <c r="I1508" s="43">
        <v>18.0652252625045</v>
      </c>
      <c r="J1508" s="41">
        <v>79</v>
      </c>
      <c r="K1508" s="38">
        <v>2</v>
      </c>
      <c r="L1508" s="41">
        <v>37</v>
      </c>
      <c r="M1508" s="41">
        <v>82</v>
      </c>
      <c r="N1508" s="41">
        <v>5</v>
      </c>
      <c r="O1508" s="41">
        <v>205</v>
      </c>
      <c r="P1508" s="47">
        <v>3.40736585365854</v>
      </c>
      <c r="Q1508" s="48">
        <v>0.143557422969188</v>
      </c>
      <c r="U1508"/>
    </row>
    <row r="1509" customHeight="1" spans="1:21">
      <c r="A1509" s="73"/>
      <c r="B1509" s="73"/>
      <c r="C1509" s="40" t="s">
        <v>100</v>
      </c>
      <c r="D1509" s="41">
        <v>252.25</v>
      </c>
      <c r="E1509" s="41">
        <v>9645</v>
      </c>
      <c r="F1509" s="41">
        <v>339</v>
      </c>
      <c r="G1509" s="42">
        <v>0.0351477449455677</v>
      </c>
      <c r="H1509" s="43">
        <v>0.744100294985251</v>
      </c>
      <c r="I1509" s="43">
        <v>26.1534473820632</v>
      </c>
      <c r="J1509" s="41">
        <v>14</v>
      </c>
      <c r="K1509" s="38">
        <v>0</v>
      </c>
      <c r="L1509" s="41">
        <v>10</v>
      </c>
      <c r="M1509" s="41">
        <v>3</v>
      </c>
      <c r="N1509" s="41">
        <v>0</v>
      </c>
      <c r="O1509" s="41">
        <v>27</v>
      </c>
      <c r="P1509" s="47">
        <v>9.34259259259259</v>
      </c>
      <c r="Q1509" s="48">
        <v>0.079646017699115</v>
      </c>
      <c r="U1509"/>
    </row>
    <row r="1510" customHeight="1" spans="1:21">
      <c r="A1510" s="73"/>
      <c r="B1510" s="73"/>
      <c r="C1510" s="40" t="s">
        <v>86</v>
      </c>
      <c r="D1510" s="41">
        <v>201.95</v>
      </c>
      <c r="E1510" s="41">
        <v>18533</v>
      </c>
      <c r="F1510" s="41">
        <v>794</v>
      </c>
      <c r="G1510" s="42">
        <v>0.0428424971672152</v>
      </c>
      <c r="H1510" s="43">
        <v>0.254345088161209</v>
      </c>
      <c r="I1510" s="43">
        <v>10.8967787190417</v>
      </c>
      <c r="J1510" s="41">
        <v>40</v>
      </c>
      <c r="K1510" s="38">
        <v>1</v>
      </c>
      <c r="L1510" s="41">
        <v>14</v>
      </c>
      <c r="M1510" s="41">
        <v>15</v>
      </c>
      <c r="N1510" s="41">
        <v>1</v>
      </c>
      <c r="O1510" s="41">
        <v>71</v>
      </c>
      <c r="P1510" s="47">
        <v>2.8443661971831</v>
      </c>
      <c r="Q1510" s="48">
        <v>0.0894206549118388</v>
      </c>
      <c r="U1510"/>
    </row>
    <row r="1511" customHeight="1" spans="1:21">
      <c r="A1511" s="73"/>
      <c r="B1511" s="73"/>
      <c r="C1511" s="40" t="s">
        <v>152</v>
      </c>
      <c r="D1511" s="41">
        <v>202.37</v>
      </c>
      <c r="E1511" s="41">
        <v>16700</v>
      </c>
      <c r="F1511" s="41">
        <v>1084</v>
      </c>
      <c r="G1511" s="42">
        <v>0.0649101796407186</v>
      </c>
      <c r="H1511" s="43">
        <v>0.186688191881919</v>
      </c>
      <c r="I1511" s="43">
        <v>12.1179640718563</v>
      </c>
      <c r="J1511" s="41">
        <v>12</v>
      </c>
      <c r="K1511" s="38">
        <v>0</v>
      </c>
      <c r="L1511" s="41">
        <v>18</v>
      </c>
      <c r="M1511" s="41">
        <v>3</v>
      </c>
      <c r="N1511" s="41">
        <v>1</v>
      </c>
      <c r="O1511" s="41">
        <v>34</v>
      </c>
      <c r="P1511" s="47">
        <v>5.95205882352941</v>
      </c>
      <c r="Q1511" s="48">
        <v>0.0313653136531365</v>
      </c>
      <c r="U1511"/>
    </row>
    <row r="1512" customHeight="1" spans="1:21">
      <c r="A1512" s="73"/>
      <c r="B1512" s="73"/>
      <c r="C1512" s="40" t="s">
        <v>160</v>
      </c>
      <c r="D1512" s="41">
        <v>25.99</v>
      </c>
      <c r="E1512" s="41">
        <v>1874</v>
      </c>
      <c r="F1512" s="41">
        <v>30</v>
      </c>
      <c r="G1512" s="42">
        <v>0.016008537886873</v>
      </c>
      <c r="H1512" s="43">
        <v>0.866333333333333</v>
      </c>
      <c r="I1512" s="43">
        <v>13.8687299893276</v>
      </c>
      <c r="J1512" s="41">
        <v>0</v>
      </c>
      <c r="K1512" s="38">
        <v>0</v>
      </c>
      <c r="L1512" s="41">
        <v>1</v>
      </c>
      <c r="M1512" s="41">
        <v>0</v>
      </c>
      <c r="N1512" s="41">
        <v>0</v>
      </c>
      <c r="O1512" s="41">
        <v>1</v>
      </c>
      <c r="P1512" s="47">
        <v>25.99</v>
      </c>
      <c r="Q1512" s="48">
        <v>0.0333333333333333</v>
      </c>
      <c r="U1512"/>
    </row>
    <row r="1513" customHeight="1" spans="1:21">
      <c r="A1513" s="73"/>
      <c r="B1513" s="40" t="s">
        <v>98</v>
      </c>
      <c r="C1513" s="73"/>
      <c r="D1513" s="41">
        <v>6847.4</v>
      </c>
      <c r="E1513" s="41">
        <v>386917</v>
      </c>
      <c r="F1513" s="41">
        <v>15900</v>
      </c>
      <c r="G1513" s="42">
        <v>0.0410940847778723</v>
      </c>
      <c r="H1513" s="43">
        <v>0.430654088050314</v>
      </c>
      <c r="I1513" s="43">
        <v>17.6973356042769</v>
      </c>
      <c r="J1513" s="41">
        <v>989</v>
      </c>
      <c r="K1513" s="38">
        <v>12</v>
      </c>
      <c r="L1513" s="41">
        <v>555</v>
      </c>
      <c r="M1513" s="41">
        <v>397</v>
      </c>
      <c r="N1513" s="41">
        <v>31</v>
      </c>
      <c r="O1513" s="41">
        <v>1984</v>
      </c>
      <c r="P1513" s="47">
        <v>3.45131048387097</v>
      </c>
      <c r="Q1513" s="48">
        <v>0.124779874213836</v>
      </c>
      <c r="U1513"/>
    </row>
    <row r="1514" customHeight="1" spans="1:21">
      <c r="A1514" s="40" t="s">
        <v>164</v>
      </c>
      <c r="B1514" s="73"/>
      <c r="C1514" s="73"/>
      <c r="D1514" s="41">
        <v>12105.27</v>
      </c>
      <c r="E1514" s="41">
        <v>533900</v>
      </c>
      <c r="F1514" s="41">
        <v>21083</v>
      </c>
      <c r="G1514" s="42">
        <v>0.0394886682899419</v>
      </c>
      <c r="H1514" s="43">
        <v>0.574172081772044</v>
      </c>
      <c r="I1514" s="43">
        <v>22.6732908784417</v>
      </c>
      <c r="J1514" s="41">
        <v>1892</v>
      </c>
      <c r="K1514" s="38">
        <v>22</v>
      </c>
      <c r="L1514" s="41">
        <v>1143</v>
      </c>
      <c r="M1514" s="41">
        <v>611</v>
      </c>
      <c r="N1514" s="41">
        <v>48</v>
      </c>
      <c r="O1514" s="41">
        <v>3716</v>
      </c>
      <c r="P1514" s="47">
        <v>3.25760764262648</v>
      </c>
      <c r="Q1514" s="48">
        <v>0.176255751079068</v>
      </c>
      <c r="U1514"/>
    </row>
    <row r="1515" customHeight="1" spans="1:21">
      <c r="A1515" s="40" t="s">
        <v>20</v>
      </c>
      <c r="B1515" s="40" t="s">
        <v>69</v>
      </c>
      <c r="C1515" s="40" t="s">
        <v>108</v>
      </c>
      <c r="D1515" s="41">
        <v>497.67</v>
      </c>
      <c r="E1515" s="41">
        <v>9444</v>
      </c>
      <c r="F1515" s="41">
        <v>519</v>
      </c>
      <c r="G1515" s="42">
        <v>0.0549555273189327</v>
      </c>
      <c r="H1515" s="43">
        <v>0.958901734104046</v>
      </c>
      <c r="I1515" s="43">
        <v>52.6969504447268</v>
      </c>
      <c r="J1515" s="41">
        <v>158</v>
      </c>
      <c r="K1515" s="38">
        <v>2</v>
      </c>
      <c r="L1515" s="41">
        <v>76</v>
      </c>
      <c r="M1515" s="41">
        <v>58</v>
      </c>
      <c r="N1515" s="41">
        <v>2</v>
      </c>
      <c r="O1515" s="41">
        <v>296</v>
      </c>
      <c r="P1515" s="47">
        <v>1.68131756756757</v>
      </c>
      <c r="Q1515" s="48">
        <v>0.570327552986513</v>
      </c>
      <c r="U1515"/>
    </row>
    <row r="1516" customHeight="1" spans="1:21">
      <c r="A1516" s="73"/>
      <c r="B1516" s="73"/>
      <c r="C1516" s="40" t="s">
        <v>76</v>
      </c>
      <c r="D1516" s="41">
        <v>913.67</v>
      </c>
      <c r="E1516" s="41">
        <v>27438</v>
      </c>
      <c r="F1516" s="41">
        <v>951</v>
      </c>
      <c r="G1516" s="42">
        <v>0.0346599606385305</v>
      </c>
      <c r="H1516" s="43">
        <v>0.96074658254469</v>
      </c>
      <c r="I1516" s="43">
        <v>33.2994387346016</v>
      </c>
      <c r="J1516" s="41">
        <v>141</v>
      </c>
      <c r="K1516" s="38">
        <v>1</v>
      </c>
      <c r="L1516" s="41">
        <v>112</v>
      </c>
      <c r="M1516" s="41">
        <v>6</v>
      </c>
      <c r="N1516" s="41">
        <v>2</v>
      </c>
      <c r="O1516" s="41">
        <v>262</v>
      </c>
      <c r="P1516" s="47">
        <v>3.48729007633588</v>
      </c>
      <c r="Q1516" s="48">
        <v>0.275499474237645</v>
      </c>
      <c r="U1516"/>
    </row>
    <row r="1517" customHeight="1" spans="1:21">
      <c r="A1517" s="73"/>
      <c r="B1517" s="73"/>
      <c r="C1517" s="40" t="s">
        <v>80</v>
      </c>
      <c r="D1517" s="41">
        <v>500.68</v>
      </c>
      <c r="E1517" s="41">
        <v>15721</v>
      </c>
      <c r="F1517" s="41">
        <v>734</v>
      </c>
      <c r="G1517" s="42">
        <v>0.0466891419120921</v>
      </c>
      <c r="H1517" s="43">
        <v>0.682125340599455</v>
      </c>
      <c r="I1517" s="43">
        <v>31.8478468290821</v>
      </c>
      <c r="J1517" s="41">
        <v>80</v>
      </c>
      <c r="K1517" s="38">
        <v>3</v>
      </c>
      <c r="L1517" s="41">
        <v>52</v>
      </c>
      <c r="M1517" s="41">
        <v>20</v>
      </c>
      <c r="N1517" s="41">
        <v>3</v>
      </c>
      <c r="O1517" s="41">
        <v>158</v>
      </c>
      <c r="P1517" s="47">
        <v>3.16886075949367</v>
      </c>
      <c r="Q1517" s="48">
        <v>0.215258855585831</v>
      </c>
      <c r="U1517"/>
    </row>
    <row r="1518" customHeight="1" spans="1:21">
      <c r="A1518" s="73"/>
      <c r="B1518" s="73"/>
      <c r="C1518" s="40" t="s">
        <v>103</v>
      </c>
      <c r="D1518" s="41">
        <v>688.85</v>
      </c>
      <c r="E1518" s="41">
        <v>12138</v>
      </c>
      <c r="F1518" s="41">
        <v>572</v>
      </c>
      <c r="G1518" s="42">
        <v>0.0471247322458395</v>
      </c>
      <c r="H1518" s="43">
        <v>1.20428321678322</v>
      </c>
      <c r="I1518" s="43">
        <v>56.7515241390674</v>
      </c>
      <c r="J1518" s="41">
        <v>115</v>
      </c>
      <c r="K1518" s="38">
        <v>0</v>
      </c>
      <c r="L1518" s="41">
        <v>45</v>
      </c>
      <c r="M1518" s="41">
        <v>28</v>
      </c>
      <c r="N1518" s="41">
        <v>2</v>
      </c>
      <c r="O1518" s="41">
        <v>190</v>
      </c>
      <c r="P1518" s="47">
        <v>3.62552631578947</v>
      </c>
      <c r="Q1518" s="48">
        <v>0.332167832167832</v>
      </c>
      <c r="U1518"/>
    </row>
    <row r="1519" customHeight="1" spans="1:21">
      <c r="A1519" s="73"/>
      <c r="B1519" s="73"/>
      <c r="C1519" s="40" t="s">
        <v>83</v>
      </c>
      <c r="D1519" s="41">
        <v>1508.56</v>
      </c>
      <c r="E1519" s="41">
        <v>52664</v>
      </c>
      <c r="F1519" s="41">
        <v>1615</v>
      </c>
      <c r="G1519" s="42">
        <v>0.0306661096764393</v>
      </c>
      <c r="H1519" s="43">
        <v>0.934092879256966</v>
      </c>
      <c r="I1519" s="43">
        <v>28.6449946832751</v>
      </c>
      <c r="J1519" s="41">
        <v>322</v>
      </c>
      <c r="K1519" s="38">
        <v>3</v>
      </c>
      <c r="L1519" s="41">
        <v>211</v>
      </c>
      <c r="M1519" s="41">
        <v>10</v>
      </c>
      <c r="N1519" s="41">
        <v>5</v>
      </c>
      <c r="O1519" s="41">
        <v>551</v>
      </c>
      <c r="P1519" s="47">
        <v>2.73785843920145</v>
      </c>
      <c r="Q1519" s="48">
        <v>0.341176470588235</v>
      </c>
      <c r="U1519"/>
    </row>
    <row r="1520" customHeight="1" spans="1:21">
      <c r="A1520" s="73"/>
      <c r="B1520" s="73"/>
      <c r="C1520" s="40" t="s">
        <v>148</v>
      </c>
      <c r="D1520" s="41">
        <v>495.37</v>
      </c>
      <c r="E1520" s="41">
        <v>10086</v>
      </c>
      <c r="F1520" s="41">
        <v>469</v>
      </c>
      <c r="G1520" s="42">
        <v>0.0465000991473329</v>
      </c>
      <c r="H1520" s="43">
        <v>1.05622601279318</v>
      </c>
      <c r="I1520" s="43">
        <v>49.1146143168749</v>
      </c>
      <c r="J1520" s="41">
        <v>94</v>
      </c>
      <c r="K1520" s="38">
        <v>1</v>
      </c>
      <c r="L1520" s="41">
        <v>53</v>
      </c>
      <c r="M1520" s="41">
        <v>67</v>
      </c>
      <c r="N1520" s="41">
        <v>3</v>
      </c>
      <c r="O1520" s="41">
        <v>218</v>
      </c>
      <c r="P1520" s="47">
        <v>2.27233944954128</v>
      </c>
      <c r="Q1520" s="48">
        <v>0.464818763326226</v>
      </c>
      <c r="U1520"/>
    </row>
    <row r="1521" customHeight="1" spans="1:21">
      <c r="A1521" s="73"/>
      <c r="B1521" s="40" t="s">
        <v>71</v>
      </c>
      <c r="C1521" s="73"/>
      <c r="D1521" s="41">
        <v>4604.8</v>
      </c>
      <c r="E1521" s="41">
        <v>127491</v>
      </c>
      <c r="F1521" s="41">
        <v>4860</v>
      </c>
      <c r="G1521" s="42">
        <v>0.0381203379062051</v>
      </c>
      <c r="H1521" s="43">
        <v>0.947489711934156</v>
      </c>
      <c r="I1521" s="43">
        <v>36.118627981583</v>
      </c>
      <c r="J1521" s="41">
        <v>910</v>
      </c>
      <c r="K1521" s="38">
        <v>10</v>
      </c>
      <c r="L1521" s="41">
        <v>549</v>
      </c>
      <c r="M1521" s="41">
        <v>189</v>
      </c>
      <c r="N1521" s="41">
        <v>17</v>
      </c>
      <c r="O1521" s="41">
        <v>1675</v>
      </c>
      <c r="P1521" s="47">
        <v>2.74913432835821</v>
      </c>
      <c r="Q1521" s="48">
        <v>0.344650205761317</v>
      </c>
      <c r="U1521"/>
    </row>
    <row r="1522" customHeight="1" spans="1:21">
      <c r="A1522" s="73"/>
      <c r="B1522" s="40" t="s">
        <v>101</v>
      </c>
      <c r="C1522" s="40" t="s">
        <v>100</v>
      </c>
      <c r="D1522" s="41">
        <v>709.73</v>
      </c>
      <c r="E1522" s="41">
        <v>7660</v>
      </c>
      <c r="F1522" s="41">
        <v>146</v>
      </c>
      <c r="G1522" s="42">
        <v>0.0190600522193212</v>
      </c>
      <c r="H1522" s="43">
        <v>4.86116438356164</v>
      </c>
      <c r="I1522" s="43">
        <v>92.654046997389</v>
      </c>
      <c r="J1522" s="41">
        <v>3</v>
      </c>
      <c r="K1522" s="38">
        <v>0</v>
      </c>
      <c r="L1522" s="41">
        <v>4</v>
      </c>
      <c r="M1522" s="41">
        <v>2</v>
      </c>
      <c r="N1522" s="41">
        <v>0</v>
      </c>
      <c r="O1522" s="41">
        <v>9</v>
      </c>
      <c r="P1522" s="47">
        <v>78.8588888888889</v>
      </c>
      <c r="Q1522" s="48">
        <v>0.0616438356164384</v>
      </c>
      <c r="U1522"/>
    </row>
    <row r="1523" customHeight="1" spans="1:21">
      <c r="A1523" s="73"/>
      <c r="B1523" s="40" t="s">
        <v>102</v>
      </c>
      <c r="C1523" s="73"/>
      <c r="D1523" s="41">
        <v>709.73</v>
      </c>
      <c r="E1523" s="41">
        <v>7660</v>
      </c>
      <c r="F1523" s="41">
        <v>146</v>
      </c>
      <c r="G1523" s="42">
        <v>0.0190600522193212</v>
      </c>
      <c r="H1523" s="43">
        <v>4.86116438356164</v>
      </c>
      <c r="I1523" s="43">
        <v>92.654046997389</v>
      </c>
      <c r="J1523" s="41">
        <v>3</v>
      </c>
      <c r="K1523" s="38">
        <v>0</v>
      </c>
      <c r="L1523" s="41">
        <v>4</v>
      </c>
      <c r="M1523" s="41">
        <v>2</v>
      </c>
      <c r="N1523" s="41">
        <v>0</v>
      </c>
      <c r="O1523" s="41">
        <v>9</v>
      </c>
      <c r="P1523" s="47">
        <v>78.8588888888889</v>
      </c>
      <c r="Q1523" s="48">
        <v>0.0616438356164384</v>
      </c>
      <c r="U1523"/>
    </row>
    <row r="1524" customHeight="1" spans="1:21">
      <c r="A1524" s="73"/>
      <c r="B1524" s="40" t="s">
        <v>72</v>
      </c>
      <c r="C1524" s="40" t="s">
        <v>122</v>
      </c>
      <c r="D1524" s="41">
        <v>190.35</v>
      </c>
      <c r="E1524" s="41">
        <v>11111</v>
      </c>
      <c r="F1524" s="41">
        <v>340</v>
      </c>
      <c r="G1524" s="42">
        <v>0.03060030600306</v>
      </c>
      <c r="H1524" s="43">
        <v>0.559852941176471</v>
      </c>
      <c r="I1524" s="43">
        <v>17.1316713167132</v>
      </c>
      <c r="J1524" s="41">
        <v>28</v>
      </c>
      <c r="K1524" s="38">
        <v>0</v>
      </c>
      <c r="L1524" s="41">
        <v>9</v>
      </c>
      <c r="M1524" s="41">
        <v>1</v>
      </c>
      <c r="N1524" s="41">
        <v>0</v>
      </c>
      <c r="O1524" s="41">
        <v>38</v>
      </c>
      <c r="P1524" s="47">
        <v>5.00921052631579</v>
      </c>
      <c r="Q1524" s="48">
        <v>0.111764705882353</v>
      </c>
      <c r="U1524"/>
    </row>
    <row r="1525" customHeight="1" spans="1:21">
      <c r="A1525" s="73"/>
      <c r="B1525" s="73"/>
      <c r="C1525" s="40" t="s">
        <v>73</v>
      </c>
      <c r="D1525" s="41">
        <v>202.18</v>
      </c>
      <c r="E1525" s="41">
        <v>15754</v>
      </c>
      <c r="F1525" s="41">
        <v>953</v>
      </c>
      <c r="G1525" s="42">
        <v>0.0604925733147137</v>
      </c>
      <c r="H1525" s="43">
        <v>0.212151101783841</v>
      </c>
      <c r="I1525" s="43">
        <v>12.8335660784563</v>
      </c>
      <c r="J1525" s="41">
        <v>32</v>
      </c>
      <c r="K1525" s="38">
        <v>1</v>
      </c>
      <c r="L1525" s="41">
        <v>2</v>
      </c>
      <c r="M1525" s="41">
        <v>1</v>
      </c>
      <c r="N1525" s="41">
        <v>0</v>
      </c>
      <c r="O1525" s="41">
        <v>36</v>
      </c>
      <c r="P1525" s="47">
        <v>5.61611111111111</v>
      </c>
      <c r="Q1525" s="48">
        <v>0.0377754459601259</v>
      </c>
      <c r="U1525"/>
    </row>
    <row r="1526" customHeight="1" spans="1:21">
      <c r="A1526" s="73"/>
      <c r="B1526" s="73"/>
      <c r="C1526" s="40" t="s">
        <v>108</v>
      </c>
      <c r="D1526" s="41">
        <v>984.69</v>
      </c>
      <c r="E1526" s="41">
        <v>51468</v>
      </c>
      <c r="F1526" s="41">
        <v>1865</v>
      </c>
      <c r="G1526" s="42">
        <v>0.036236107872853</v>
      </c>
      <c r="H1526" s="43">
        <v>0.527983914209115</v>
      </c>
      <c r="I1526" s="43">
        <v>19.1320820704127</v>
      </c>
      <c r="J1526" s="41">
        <v>89</v>
      </c>
      <c r="K1526" s="38">
        <v>0</v>
      </c>
      <c r="L1526" s="41">
        <v>51</v>
      </c>
      <c r="M1526" s="41">
        <v>53</v>
      </c>
      <c r="N1526" s="41">
        <v>11</v>
      </c>
      <c r="O1526" s="41">
        <v>204</v>
      </c>
      <c r="P1526" s="47">
        <v>4.82691176470588</v>
      </c>
      <c r="Q1526" s="48">
        <v>0.109383378016086</v>
      </c>
      <c r="U1526"/>
    </row>
    <row r="1527" customHeight="1" spans="1:21">
      <c r="A1527" s="73"/>
      <c r="B1527" s="73"/>
      <c r="C1527" s="40" t="s">
        <v>76</v>
      </c>
      <c r="D1527" s="41">
        <v>350.98</v>
      </c>
      <c r="E1527" s="41">
        <v>15909</v>
      </c>
      <c r="F1527" s="41">
        <v>406</v>
      </c>
      <c r="G1527" s="42">
        <v>0.0255201458294047</v>
      </c>
      <c r="H1527" s="43">
        <v>0.86448275862069</v>
      </c>
      <c r="I1527" s="43">
        <v>22.0617260670061</v>
      </c>
      <c r="J1527" s="41">
        <v>41</v>
      </c>
      <c r="K1527" s="38">
        <v>0</v>
      </c>
      <c r="L1527" s="41">
        <v>55</v>
      </c>
      <c r="M1527" s="41">
        <v>3</v>
      </c>
      <c r="N1527" s="41">
        <v>0</v>
      </c>
      <c r="O1527" s="41">
        <v>99</v>
      </c>
      <c r="P1527" s="47">
        <v>3.54525252525253</v>
      </c>
      <c r="Q1527" s="48">
        <v>0.24384236453202</v>
      </c>
      <c r="U1527"/>
    </row>
    <row r="1528" customHeight="1" spans="1:21">
      <c r="A1528" s="73"/>
      <c r="B1528" s="73"/>
      <c r="C1528" s="40" t="s">
        <v>77</v>
      </c>
      <c r="D1528" s="41">
        <v>196.26</v>
      </c>
      <c r="E1528" s="41">
        <v>7194</v>
      </c>
      <c r="F1528" s="41">
        <v>402</v>
      </c>
      <c r="G1528" s="42">
        <v>0.0558798999165972</v>
      </c>
      <c r="H1528" s="43">
        <v>0.488208955223881</v>
      </c>
      <c r="I1528" s="43">
        <v>27.2810675562969</v>
      </c>
      <c r="J1528" s="41">
        <v>43</v>
      </c>
      <c r="K1528" s="38">
        <v>2</v>
      </c>
      <c r="L1528" s="41">
        <v>31</v>
      </c>
      <c r="M1528" s="41">
        <v>9</v>
      </c>
      <c r="N1528" s="41">
        <v>1</v>
      </c>
      <c r="O1528" s="41">
        <v>86</v>
      </c>
      <c r="P1528" s="47">
        <v>2.28209302325581</v>
      </c>
      <c r="Q1528" s="48">
        <v>0.213930348258706</v>
      </c>
      <c r="U1528"/>
    </row>
    <row r="1529" customHeight="1" spans="1:21">
      <c r="A1529" s="73"/>
      <c r="B1529" s="73"/>
      <c r="C1529" s="40" t="s">
        <v>130</v>
      </c>
      <c r="D1529" s="41">
        <v>200.76</v>
      </c>
      <c r="E1529" s="41">
        <v>11160</v>
      </c>
      <c r="F1529" s="41">
        <v>704</v>
      </c>
      <c r="G1529" s="42">
        <v>0.0630824372759857</v>
      </c>
      <c r="H1529" s="43">
        <v>0.285170454545455</v>
      </c>
      <c r="I1529" s="43">
        <v>17.989247311828</v>
      </c>
      <c r="J1529" s="41">
        <v>31</v>
      </c>
      <c r="K1529" s="38">
        <v>1</v>
      </c>
      <c r="L1529" s="41">
        <v>19</v>
      </c>
      <c r="M1529" s="41">
        <v>15</v>
      </c>
      <c r="N1529" s="41">
        <v>0</v>
      </c>
      <c r="O1529" s="41">
        <v>66</v>
      </c>
      <c r="P1529" s="47">
        <v>3.04181818181818</v>
      </c>
      <c r="Q1529" s="48">
        <v>0.09375</v>
      </c>
      <c r="U1529"/>
    </row>
    <row r="1530" customHeight="1" spans="1:21">
      <c r="A1530" s="73"/>
      <c r="B1530" s="73"/>
      <c r="C1530" s="40" t="s">
        <v>80</v>
      </c>
      <c r="D1530" s="41">
        <v>348.03</v>
      </c>
      <c r="E1530" s="41">
        <v>16523</v>
      </c>
      <c r="F1530" s="41">
        <v>595</v>
      </c>
      <c r="G1530" s="42">
        <v>0.0360104097318889</v>
      </c>
      <c r="H1530" s="43">
        <v>0.584924369747899</v>
      </c>
      <c r="I1530" s="43">
        <v>21.0633662167887</v>
      </c>
      <c r="J1530" s="41">
        <v>31</v>
      </c>
      <c r="K1530" s="38">
        <v>0</v>
      </c>
      <c r="L1530" s="41">
        <v>38</v>
      </c>
      <c r="M1530" s="41">
        <v>11</v>
      </c>
      <c r="N1530" s="41">
        <v>1</v>
      </c>
      <c r="O1530" s="41">
        <v>81</v>
      </c>
      <c r="P1530" s="47">
        <v>4.29666666666667</v>
      </c>
      <c r="Q1530" s="48">
        <v>0.136134453781513</v>
      </c>
      <c r="U1530"/>
    </row>
    <row r="1531" customHeight="1" spans="1:21">
      <c r="A1531" s="73"/>
      <c r="B1531" s="73"/>
      <c r="C1531" s="40" t="s">
        <v>150</v>
      </c>
      <c r="D1531" s="41">
        <v>202.12</v>
      </c>
      <c r="E1531" s="41">
        <v>8483</v>
      </c>
      <c r="F1531" s="41">
        <v>425</v>
      </c>
      <c r="G1531" s="42">
        <v>0.0501002004008016</v>
      </c>
      <c r="H1531" s="43">
        <v>0.475576470588235</v>
      </c>
      <c r="I1531" s="43">
        <v>23.8264764823765</v>
      </c>
      <c r="J1531" s="41">
        <v>27</v>
      </c>
      <c r="K1531" s="38">
        <v>1</v>
      </c>
      <c r="L1531" s="41">
        <v>16</v>
      </c>
      <c r="M1531" s="41">
        <v>8</v>
      </c>
      <c r="N1531" s="41">
        <v>1</v>
      </c>
      <c r="O1531" s="41">
        <v>53</v>
      </c>
      <c r="P1531" s="47">
        <v>3.81358490566038</v>
      </c>
      <c r="Q1531" s="48">
        <v>0.124705882352941</v>
      </c>
      <c r="U1531"/>
    </row>
    <row r="1532" customHeight="1" spans="1:21">
      <c r="A1532" s="73"/>
      <c r="B1532" s="73"/>
      <c r="C1532" s="40" t="s">
        <v>82</v>
      </c>
      <c r="D1532" s="41">
        <v>499.76</v>
      </c>
      <c r="E1532" s="41">
        <v>41276</v>
      </c>
      <c r="F1532" s="41">
        <v>1927</v>
      </c>
      <c r="G1532" s="42">
        <v>0.0466857253609846</v>
      </c>
      <c r="H1532" s="43">
        <v>0.259346133886871</v>
      </c>
      <c r="I1532" s="43">
        <v>12.1077623800756</v>
      </c>
      <c r="J1532" s="41">
        <v>80</v>
      </c>
      <c r="K1532" s="38">
        <v>1</v>
      </c>
      <c r="L1532" s="41">
        <v>55</v>
      </c>
      <c r="M1532" s="41">
        <v>29</v>
      </c>
      <c r="N1532" s="41">
        <v>3</v>
      </c>
      <c r="O1532" s="41">
        <v>168</v>
      </c>
      <c r="P1532" s="47">
        <v>2.9747619047619</v>
      </c>
      <c r="Q1532" s="48">
        <v>0.0871821484172289</v>
      </c>
      <c r="U1532"/>
    </row>
    <row r="1533" customHeight="1" spans="1:21">
      <c r="A1533" s="73"/>
      <c r="B1533" s="73"/>
      <c r="C1533" s="40" t="s">
        <v>151</v>
      </c>
      <c r="D1533" s="41">
        <v>1011.39</v>
      </c>
      <c r="E1533" s="41">
        <v>44845</v>
      </c>
      <c r="F1533" s="41">
        <v>1596</v>
      </c>
      <c r="G1533" s="42">
        <v>0.0355892518675438</v>
      </c>
      <c r="H1533" s="43">
        <v>0.633703007518797</v>
      </c>
      <c r="I1533" s="43">
        <v>22.5530159438064</v>
      </c>
      <c r="J1533" s="41">
        <v>232</v>
      </c>
      <c r="K1533" s="38">
        <v>0</v>
      </c>
      <c r="L1533" s="41">
        <v>100</v>
      </c>
      <c r="M1533" s="41">
        <v>39</v>
      </c>
      <c r="N1533" s="41">
        <v>6</v>
      </c>
      <c r="O1533" s="41">
        <v>377</v>
      </c>
      <c r="P1533" s="47">
        <v>2.68273209549072</v>
      </c>
      <c r="Q1533" s="48">
        <v>0.236215538847118</v>
      </c>
      <c r="U1533"/>
    </row>
    <row r="1534" customHeight="1" spans="1:21">
      <c r="A1534" s="73"/>
      <c r="B1534" s="73"/>
      <c r="C1534" s="40" t="s">
        <v>103</v>
      </c>
      <c r="D1534" s="41">
        <v>300.72</v>
      </c>
      <c r="E1534" s="41">
        <v>8618</v>
      </c>
      <c r="F1534" s="41">
        <v>468</v>
      </c>
      <c r="G1534" s="42">
        <v>0.0543049431422604</v>
      </c>
      <c r="H1534" s="43">
        <v>0.642564102564103</v>
      </c>
      <c r="I1534" s="43">
        <v>34.8944070550012</v>
      </c>
      <c r="J1534" s="41">
        <v>33</v>
      </c>
      <c r="K1534" s="38">
        <v>1</v>
      </c>
      <c r="L1534" s="41">
        <v>17</v>
      </c>
      <c r="M1534" s="41">
        <v>7</v>
      </c>
      <c r="N1534" s="41">
        <v>1</v>
      </c>
      <c r="O1534" s="41">
        <v>59</v>
      </c>
      <c r="P1534" s="47">
        <v>5.09694915254237</v>
      </c>
      <c r="Q1534" s="48">
        <v>0.126068376068376</v>
      </c>
      <c r="U1534"/>
    </row>
    <row r="1535" customHeight="1" spans="1:21">
      <c r="A1535" s="73"/>
      <c r="B1535" s="73"/>
      <c r="C1535" s="40" t="s">
        <v>83</v>
      </c>
      <c r="D1535" s="41">
        <v>266.4</v>
      </c>
      <c r="E1535" s="41">
        <v>16118</v>
      </c>
      <c r="F1535" s="41">
        <v>432</v>
      </c>
      <c r="G1535" s="42">
        <v>0.0268023327956322</v>
      </c>
      <c r="H1535" s="43">
        <v>0.616666666666667</v>
      </c>
      <c r="I1535" s="43">
        <v>16.5281052239732</v>
      </c>
      <c r="J1535" s="41">
        <v>47</v>
      </c>
      <c r="K1535" s="38">
        <v>2</v>
      </c>
      <c r="L1535" s="41">
        <v>46</v>
      </c>
      <c r="M1535" s="41">
        <v>2</v>
      </c>
      <c r="N1535" s="41">
        <v>2</v>
      </c>
      <c r="O1535" s="41">
        <v>99</v>
      </c>
      <c r="P1535" s="47">
        <v>2.69090909090909</v>
      </c>
      <c r="Q1535" s="48">
        <v>0.229166666666667</v>
      </c>
      <c r="U1535"/>
    </row>
    <row r="1536" customHeight="1" spans="1:21">
      <c r="A1536" s="73"/>
      <c r="B1536" s="73"/>
      <c r="C1536" s="40" t="s">
        <v>119</v>
      </c>
      <c r="D1536" s="41">
        <v>806.4</v>
      </c>
      <c r="E1536" s="41">
        <v>56764</v>
      </c>
      <c r="F1536" s="41">
        <v>2634</v>
      </c>
      <c r="G1536" s="42">
        <v>0.0464026495666267</v>
      </c>
      <c r="H1536" s="43">
        <v>0.306150341685649</v>
      </c>
      <c r="I1536" s="43">
        <v>14.2061870199422</v>
      </c>
      <c r="J1536" s="41">
        <v>58</v>
      </c>
      <c r="K1536" s="38">
        <v>2</v>
      </c>
      <c r="L1536" s="41">
        <v>18</v>
      </c>
      <c r="M1536" s="41">
        <v>85</v>
      </c>
      <c r="N1536" s="41">
        <v>0</v>
      </c>
      <c r="O1536" s="41">
        <v>163</v>
      </c>
      <c r="P1536" s="47">
        <v>4.94723926380368</v>
      </c>
      <c r="Q1536" s="48">
        <v>0.0618830675778284</v>
      </c>
      <c r="U1536"/>
    </row>
    <row r="1537" customHeight="1" spans="1:21">
      <c r="A1537" s="73"/>
      <c r="B1537" s="73"/>
      <c r="C1537" s="40" t="s">
        <v>148</v>
      </c>
      <c r="D1537" s="41">
        <v>546.48</v>
      </c>
      <c r="E1537" s="41">
        <v>31323</v>
      </c>
      <c r="F1537" s="41">
        <v>1113</v>
      </c>
      <c r="G1537" s="42">
        <v>0.0355329949238579</v>
      </c>
      <c r="H1537" s="43">
        <v>0.49099730458221</v>
      </c>
      <c r="I1537" s="43">
        <v>17.4466047313476</v>
      </c>
      <c r="J1537" s="41">
        <v>73</v>
      </c>
      <c r="K1537" s="38">
        <v>2</v>
      </c>
      <c r="L1537" s="41">
        <v>28</v>
      </c>
      <c r="M1537" s="41">
        <v>76</v>
      </c>
      <c r="N1537" s="41">
        <v>5</v>
      </c>
      <c r="O1537" s="41">
        <v>184</v>
      </c>
      <c r="P1537" s="47">
        <v>2.97</v>
      </c>
      <c r="Q1537" s="48">
        <v>0.165318957771788</v>
      </c>
      <c r="U1537"/>
    </row>
    <row r="1538" customHeight="1" spans="1:21">
      <c r="A1538" s="73"/>
      <c r="B1538" s="73"/>
      <c r="C1538" s="40" t="s">
        <v>100</v>
      </c>
      <c r="D1538" s="41">
        <v>209.04</v>
      </c>
      <c r="E1538" s="41">
        <v>6442</v>
      </c>
      <c r="F1538" s="41">
        <v>265</v>
      </c>
      <c r="G1538" s="42">
        <v>0.0411362930766843</v>
      </c>
      <c r="H1538" s="43">
        <v>0.788830188679245</v>
      </c>
      <c r="I1538" s="43">
        <v>32.4495498292456</v>
      </c>
      <c r="J1538" s="41">
        <v>16</v>
      </c>
      <c r="K1538" s="38">
        <v>0</v>
      </c>
      <c r="L1538" s="41">
        <v>17</v>
      </c>
      <c r="M1538" s="41">
        <v>4</v>
      </c>
      <c r="N1538" s="41">
        <v>0</v>
      </c>
      <c r="O1538" s="41">
        <v>37</v>
      </c>
      <c r="P1538" s="47">
        <v>5.64972972972973</v>
      </c>
      <c r="Q1538" s="48">
        <v>0.139622641509434</v>
      </c>
      <c r="U1538"/>
    </row>
    <row r="1539" customHeight="1" spans="1:21">
      <c r="A1539" s="73"/>
      <c r="B1539" s="73"/>
      <c r="C1539" s="40" t="s">
        <v>86</v>
      </c>
      <c r="D1539" s="41">
        <v>201.73</v>
      </c>
      <c r="E1539" s="41">
        <v>20747</v>
      </c>
      <c r="F1539" s="41">
        <v>923</v>
      </c>
      <c r="G1539" s="42">
        <v>0.0444883597628573</v>
      </c>
      <c r="H1539" s="43">
        <v>0.218559046587216</v>
      </c>
      <c r="I1539" s="43">
        <v>9.72333349399913</v>
      </c>
      <c r="J1539" s="41">
        <v>35</v>
      </c>
      <c r="K1539" s="38">
        <v>0</v>
      </c>
      <c r="L1539" s="41">
        <v>11</v>
      </c>
      <c r="M1539" s="41">
        <v>12</v>
      </c>
      <c r="N1539" s="41">
        <v>6</v>
      </c>
      <c r="O1539" s="41">
        <v>64</v>
      </c>
      <c r="P1539" s="47">
        <v>3.15203125</v>
      </c>
      <c r="Q1539" s="48">
        <v>0.0693391115926327</v>
      </c>
      <c r="U1539"/>
    </row>
    <row r="1540" customHeight="1" spans="1:21">
      <c r="A1540" s="73"/>
      <c r="B1540" s="73"/>
      <c r="C1540" s="40" t="s">
        <v>152</v>
      </c>
      <c r="D1540" s="41">
        <v>201.69</v>
      </c>
      <c r="E1540" s="41">
        <v>15599</v>
      </c>
      <c r="F1540" s="41">
        <v>1087</v>
      </c>
      <c r="G1540" s="42">
        <v>0.0696839540996218</v>
      </c>
      <c r="H1540" s="43">
        <v>0.185547378104876</v>
      </c>
      <c r="I1540" s="43">
        <v>12.9296749791653</v>
      </c>
      <c r="J1540" s="41">
        <v>7</v>
      </c>
      <c r="K1540" s="38">
        <v>1</v>
      </c>
      <c r="L1540" s="41">
        <v>15</v>
      </c>
      <c r="M1540" s="41">
        <v>2</v>
      </c>
      <c r="N1540" s="41">
        <v>1</v>
      </c>
      <c r="O1540" s="41">
        <v>26</v>
      </c>
      <c r="P1540" s="47">
        <v>7.75730769230769</v>
      </c>
      <c r="Q1540" s="48">
        <v>0.0239190432382705</v>
      </c>
      <c r="U1540"/>
    </row>
    <row r="1541" customHeight="1" spans="1:21">
      <c r="A1541" s="73"/>
      <c r="B1541" s="73"/>
      <c r="C1541" s="40" t="s">
        <v>160</v>
      </c>
      <c r="D1541" s="41">
        <v>22.43</v>
      </c>
      <c r="E1541" s="41">
        <v>1125</v>
      </c>
      <c r="F1541" s="41">
        <v>24</v>
      </c>
      <c r="G1541" s="42">
        <v>0.0213333333333333</v>
      </c>
      <c r="H1541" s="43">
        <v>0.934583333333333</v>
      </c>
      <c r="I1541" s="43">
        <v>19.9377777777778</v>
      </c>
      <c r="J1541" s="41">
        <v>2</v>
      </c>
      <c r="K1541" s="38">
        <v>0</v>
      </c>
      <c r="L1541" s="41">
        <v>3</v>
      </c>
      <c r="M1541" s="41">
        <v>0</v>
      </c>
      <c r="N1541" s="41">
        <v>0</v>
      </c>
      <c r="O1541" s="41">
        <v>5</v>
      </c>
      <c r="P1541" s="47">
        <v>4.486</v>
      </c>
      <c r="Q1541" s="48">
        <v>0.208333333333333</v>
      </c>
      <c r="U1541"/>
    </row>
    <row r="1542" customHeight="1" spans="1:21">
      <c r="A1542" s="73"/>
      <c r="B1542" s="40" t="s">
        <v>98</v>
      </c>
      <c r="C1542" s="73"/>
      <c r="D1542" s="41">
        <v>6741.41</v>
      </c>
      <c r="E1542" s="41">
        <v>380459</v>
      </c>
      <c r="F1542" s="41">
        <v>16159</v>
      </c>
      <c r="G1542" s="42">
        <v>0.0424723820437945</v>
      </c>
      <c r="H1542" s="43">
        <v>0.417192276749799</v>
      </c>
      <c r="I1542" s="43">
        <v>17.7191497638379</v>
      </c>
      <c r="J1542" s="41">
        <v>905</v>
      </c>
      <c r="K1542" s="38">
        <v>14</v>
      </c>
      <c r="L1542" s="41">
        <v>531</v>
      </c>
      <c r="M1542" s="41">
        <v>357</v>
      </c>
      <c r="N1542" s="41">
        <v>38</v>
      </c>
      <c r="O1542" s="41">
        <v>1845</v>
      </c>
      <c r="P1542" s="47">
        <v>3.65388075880759</v>
      </c>
      <c r="Q1542" s="48">
        <v>0.114177857540689</v>
      </c>
      <c r="U1542"/>
    </row>
    <row r="1543" customHeight="1" spans="1:21">
      <c r="A1543" s="40" t="s">
        <v>165</v>
      </c>
      <c r="B1543" s="73"/>
      <c r="C1543" s="73"/>
      <c r="D1543" s="41">
        <v>12055.94</v>
      </c>
      <c r="E1543" s="41">
        <v>515610</v>
      </c>
      <c r="F1543" s="41">
        <v>21165</v>
      </c>
      <c r="G1543" s="42">
        <v>0.0410484668644906</v>
      </c>
      <c r="H1543" s="43">
        <v>0.569616820222065</v>
      </c>
      <c r="I1543" s="43">
        <v>23.3818971703419</v>
      </c>
      <c r="J1543" s="41">
        <v>1818</v>
      </c>
      <c r="K1543" s="38">
        <v>24</v>
      </c>
      <c r="L1543" s="41">
        <v>1084</v>
      </c>
      <c r="M1543" s="41">
        <v>548</v>
      </c>
      <c r="N1543" s="41">
        <v>55</v>
      </c>
      <c r="O1543" s="41">
        <v>3529</v>
      </c>
      <c r="P1543" s="47">
        <v>3.41624822896005</v>
      </c>
      <c r="Q1543" s="48">
        <v>0.16673753838885</v>
      </c>
      <c r="U1543"/>
    </row>
    <row r="1544" customHeight="1" spans="1:21">
      <c r="A1544" s="40" t="s">
        <v>19</v>
      </c>
      <c r="B1544" s="40" t="s">
        <v>69</v>
      </c>
      <c r="C1544" s="40" t="s">
        <v>108</v>
      </c>
      <c r="D1544" s="41">
        <v>500.99</v>
      </c>
      <c r="E1544" s="41">
        <v>11867</v>
      </c>
      <c r="F1544" s="41">
        <v>645</v>
      </c>
      <c r="G1544" s="42">
        <v>0.0543524058312969</v>
      </c>
      <c r="H1544" s="43">
        <v>0.776728682170543</v>
      </c>
      <c r="I1544" s="43">
        <v>42.2170725541417</v>
      </c>
      <c r="J1544" s="41">
        <v>161</v>
      </c>
      <c r="K1544" s="38">
        <v>1</v>
      </c>
      <c r="L1544" s="41">
        <v>73</v>
      </c>
      <c r="M1544" s="41">
        <v>52</v>
      </c>
      <c r="N1544" s="41">
        <v>5</v>
      </c>
      <c r="O1544" s="41">
        <v>292</v>
      </c>
      <c r="P1544" s="47">
        <v>1.71571917808219</v>
      </c>
      <c r="Q1544" s="48">
        <v>0.452713178294574</v>
      </c>
      <c r="U1544"/>
    </row>
    <row r="1545" customHeight="1" spans="1:21">
      <c r="A1545" s="73"/>
      <c r="B1545" s="73"/>
      <c r="C1545" s="40" t="s">
        <v>76</v>
      </c>
      <c r="D1545" s="41">
        <v>661.58</v>
      </c>
      <c r="E1545" s="41">
        <v>23583</v>
      </c>
      <c r="F1545" s="41">
        <v>790</v>
      </c>
      <c r="G1545" s="42">
        <v>0.033498706695501</v>
      </c>
      <c r="H1545" s="43">
        <v>0.837443037974684</v>
      </c>
      <c r="I1545" s="43">
        <v>28.0532587033032</v>
      </c>
      <c r="J1545" s="41">
        <v>82</v>
      </c>
      <c r="K1545" s="38">
        <v>4</v>
      </c>
      <c r="L1545" s="41">
        <v>91</v>
      </c>
      <c r="M1545" s="41">
        <v>8</v>
      </c>
      <c r="N1545" s="41">
        <v>1</v>
      </c>
      <c r="O1545" s="41">
        <v>186</v>
      </c>
      <c r="P1545" s="47">
        <v>3.55688172043011</v>
      </c>
      <c r="Q1545" s="48">
        <v>0.235443037974684</v>
      </c>
      <c r="U1545"/>
    </row>
    <row r="1546" customHeight="1" spans="1:21">
      <c r="A1546" s="73"/>
      <c r="B1546" s="73"/>
      <c r="C1546" s="40" t="s">
        <v>80</v>
      </c>
      <c r="D1546" s="41">
        <v>504.77</v>
      </c>
      <c r="E1546" s="41">
        <v>12724</v>
      </c>
      <c r="F1546" s="41">
        <v>645</v>
      </c>
      <c r="G1546" s="42">
        <v>0.0506916064130777</v>
      </c>
      <c r="H1546" s="43">
        <v>0.782589147286822</v>
      </c>
      <c r="I1546" s="43">
        <v>39.6707010374096</v>
      </c>
      <c r="J1546" s="41">
        <v>79</v>
      </c>
      <c r="K1546" s="38">
        <v>3</v>
      </c>
      <c r="L1546" s="41">
        <v>67</v>
      </c>
      <c r="M1546" s="41">
        <v>20</v>
      </c>
      <c r="N1546" s="41">
        <v>0</v>
      </c>
      <c r="O1546" s="41">
        <v>169</v>
      </c>
      <c r="P1546" s="47">
        <v>2.98680473372781</v>
      </c>
      <c r="Q1546" s="48">
        <v>0.262015503875969</v>
      </c>
      <c r="U1546"/>
    </row>
    <row r="1547" customHeight="1" spans="1:21">
      <c r="A1547" s="73"/>
      <c r="B1547" s="73"/>
      <c r="C1547" s="40" t="s">
        <v>103</v>
      </c>
      <c r="D1547" s="41">
        <v>708.82</v>
      </c>
      <c r="E1547" s="41">
        <v>14495</v>
      </c>
      <c r="F1547" s="41">
        <v>659</v>
      </c>
      <c r="G1547" s="42">
        <v>0.0454639530872715</v>
      </c>
      <c r="H1547" s="43">
        <v>1.07559939301973</v>
      </c>
      <c r="I1547" s="43">
        <v>48.9010003449465</v>
      </c>
      <c r="J1547" s="41">
        <v>120</v>
      </c>
      <c r="K1547" s="38">
        <v>1</v>
      </c>
      <c r="L1547" s="41">
        <v>54</v>
      </c>
      <c r="M1547" s="41">
        <v>34</v>
      </c>
      <c r="N1547" s="41">
        <v>2</v>
      </c>
      <c r="O1547" s="41">
        <v>211</v>
      </c>
      <c r="P1547" s="47">
        <v>3.359336492891</v>
      </c>
      <c r="Q1547" s="48">
        <v>0.320182094081942</v>
      </c>
      <c r="U1547"/>
    </row>
    <row r="1548" customHeight="1" spans="1:21">
      <c r="A1548" s="73"/>
      <c r="B1548" s="73"/>
      <c r="C1548" s="40" t="s">
        <v>83</v>
      </c>
      <c r="D1548" s="41">
        <v>1500.27</v>
      </c>
      <c r="E1548" s="41">
        <v>59243</v>
      </c>
      <c r="F1548" s="41">
        <v>1855</v>
      </c>
      <c r="G1548" s="42">
        <v>0.0313117161521192</v>
      </c>
      <c r="H1548" s="43">
        <v>0.808770889487871</v>
      </c>
      <c r="I1548" s="43">
        <v>25.3240045237412</v>
      </c>
      <c r="J1548" s="41">
        <v>261</v>
      </c>
      <c r="K1548" s="38">
        <v>1</v>
      </c>
      <c r="L1548" s="41">
        <v>242</v>
      </c>
      <c r="M1548" s="41">
        <v>12</v>
      </c>
      <c r="N1548" s="41">
        <v>6</v>
      </c>
      <c r="O1548" s="41">
        <v>522</v>
      </c>
      <c r="P1548" s="47">
        <v>2.87408045977012</v>
      </c>
      <c r="Q1548" s="48">
        <v>0.281401617250674</v>
      </c>
      <c r="U1548"/>
    </row>
    <row r="1549" customHeight="1" spans="1:21">
      <c r="A1549" s="73"/>
      <c r="B1549" s="73"/>
      <c r="C1549" s="40" t="s">
        <v>148</v>
      </c>
      <c r="D1549" s="41">
        <v>502.71</v>
      </c>
      <c r="E1549" s="41">
        <v>8005</v>
      </c>
      <c r="F1549" s="41">
        <v>411</v>
      </c>
      <c r="G1549" s="42">
        <v>0.0513429106808245</v>
      </c>
      <c r="H1549" s="43">
        <v>1.22313868613139</v>
      </c>
      <c r="I1549" s="43">
        <v>62.7995003123048</v>
      </c>
      <c r="J1549" s="41">
        <v>103</v>
      </c>
      <c r="K1549" s="38">
        <v>1</v>
      </c>
      <c r="L1549" s="41">
        <v>60</v>
      </c>
      <c r="M1549" s="41">
        <v>77</v>
      </c>
      <c r="N1549" s="41">
        <v>5</v>
      </c>
      <c r="O1549" s="41">
        <v>246</v>
      </c>
      <c r="P1549" s="47">
        <v>2.04353658536585</v>
      </c>
      <c r="Q1549" s="48">
        <v>0.598540145985402</v>
      </c>
      <c r="U1549"/>
    </row>
    <row r="1550" customHeight="1" spans="1:21">
      <c r="A1550" s="73"/>
      <c r="B1550" s="40" t="s">
        <v>71</v>
      </c>
      <c r="C1550" s="73"/>
      <c r="D1550" s="41">
        <v>4379.14</v>
      </c>
      <c r="E1550" s="41">
        <v>129917</v>
      </c>
      <c r="F1550" s="41">
        <v>5005</v>
      </c>
      <c r="G1550" s="42">
        <v>0.0385245964731328</v>
      </c>
      <c r="H1550" s="43">
        <v>0.874953046953047</v>
      </c>
      <c r="I1550" s="43">
        <v>33.7072130668042</v>
      </c>
      <c r="J1550" s="41">
        <v>806</v>
      </c>
      <c r="K1550" s="38">
        <v>11</v>
      </c>
      <c r="L1550" s="41">
        <v>587</v>
      </c>
      <c r="M1550" s="41">
        <v>203</v>
      </c>
      <c r="N1550" s="41">
        <v>19</v>
      </c>
      <c r="O1550" s="41">
        <v>1626</v>
      </c>
      <c r="P1550" s="47">
        <v>2.69319803198032</v>
      </c>
      <c r="Q1550" s="48">
        <v>0.324875124875125</v>
      </c>
      <c r="U1550"/>
    </row>
    <row r="1551" customHeight="1" spans="1:21">
      <c r="A1551" s="73"/>
      <c r="B1551" s="40" t="s">
        <v>101</v>
      </c>
      <c r="C1551" s="40" t="s">
        <v>100</v>
      </c>
      <c r="D1551" s="41">
        <v>720</v>
      </c>
      <c r="E1551" s="41">
        <v>13349</v>
      </c>
      <c r="F1551" s="41">
        <v>426</v>
      </c>
      <c r="G1551" s="42">
        <v>0.0319125028091992</v>
      </c>
      <c r="H1551" s="43">
        <v>1.69014084507042</v>
      </c>
      <c r="I1551" s="43">
        <v>53.9366244662522</v>
      </c>
      <c r="J1551" s="41">
        <v>6</v>
      </c>
      <c r="K1551" s="38">
        <v>0</v>
      </c>
      <c r="L1551" s="41">
        <v>4</v>
      </c>
      <c r="M1551" s="41">
        <v>1</v>
      </c>
      <c r="N1551" s="41">
        <v>0</v>
      </c>
      <c r="O1551" s="41">
        <v>11</v>
      </c>
      <c r="P1551" s="47">
        <v>65.4545454545455</v>
      </c>
      <c r="Q1551" s="48">
        <v>0.0258215962441315</v>
      </c>
      <c r="U1551"/>
    </row>
    <row r="1552" customHeight="1" spans="1:21">
      <c r="A1552" s="73"/>
      <c r="B1552" s="40" t="s">
        <v>102</v>
      </c>
      <c r="C1552" s="73"/>
      <c r="D1552" s="41">
        <v>720</v>
      </c>
      <c r="E1552" s="41">
        <v>13349</v>
      </c>
      <c r="F1552" s="41">
        <v>426</v>
      </c>
      <c r="G1552" s="42">
        <v>0.0319125028091992</v>
      </c>
      <c r="H1552" s="43">
        <v>1.69014084507042</v>
      </c>
      <c r="I1552" s="43">
        <v>53.9366244662522</v>
      </c>
      <c r="J1552" s="41">
        <v>6</v>
      </c>
      <c r="K1552" s="38">
        <v>0</v>
      </c>
      <c r="L1552" s="41">
        <v>4</v>
      </c>
      <c r="M1552" s="41">
        <v>1</v>
      </c>
      <c r="N1552" s="41">
        <v>0</v>
      </c>
      <c r="O1552" s="41">
        <v>11</v>
      </c>
      <c r="P1552" s="47">
        <v>65.4545454545455</v>
      </c>
      <c r="Q1552" s="48">
        <v>0.0258215962441315</v>
      </c>
      <c r="U1552"/>
    </row>
    <row r="1553" customHeight="1" spans="1:21">
      <c r="A1553" s="73"/>
      <c r="B1553" s="40" t="s">
        <v>72</v>
      </c>
      <c r="C1553" s="40" t="s">
        <v>122</v>
      </c>
      <c r="D1553" s="41">
        <v>170.4</v>
      </c>
      <c r="E1553" s="41">
        <v>9055</v>
      </c>
      <c r="F1553" s="41">
        <v>285</v>
      </c>
      <c r="G1553" s="42">
        <v>0.0314743235781336</v>
      </c>
      <c r="H1553" s="43">
        <v>0.597894736842105</v>
      </c>
      <c r="I1553" s="43">
        <v>18.8183324130315</v>
      </c>
      <c r="J1553" s="41">
        <v>29</v>
      </c>
      <c r="K1553" s="38">
        <v>0</v>
      </c>
      <c r="L1553" s="41">
        <v>10</v>
      </c>
      <c r="M1553" s="41">
        <v>2</v>
      </c>
      <c r="N1553" s="41">
        <v>1</v>
      </c>
      <c r="O1553" s="41">
        <v>42</v>
      </c>
      <c r="P1553" s="47">
        <v>4.05714285714286</v>
      </c>
      <c r="Q1553" s="48">
        <v>0.147368421052632</v>
      </c>
      <c r="U1553"/>
    </row>
    <row r="1554" customHeight="1" spans="1:21">
      <c r="A1554" s="73"/>
      <c r="B1554" s="73"/>
      <c r="C1554" s="40" t="s">
        <v>73</v>
      </c>
      <c r="D1554" s="41">
        <v>201.61</v>
      </c>
      <c r="E1554" s="41">
        <v>12679</v>
      </c>
      <c r="F1554" s="41">
        <v>705</v>
      </c>
      <c r="G1554" s="42">
        <v>0.0556037542392933</v>
      </c>
      <c r="H1554" s="43">
        <v>0.285971631205674</v>
      </c>
      <c r="I1554" s="43">
        <v>15.9010963009701</v>
      </c>
      <c r="J1554" s="41">
        <v>44</v>
      </c>
      <c r="K1554" s="38">
        <v>1</v>
      </c>
      <c r="L1554" s="41">
        <v>5</v>
      </c>
      <c r="M1554" s="41">
        <v>4</v>
      </c>
      <c r="N1554" s="41">
        <v>0</v>
      </c>
      <c r="O1554" s="41">
        <v>54</v>
      </c>
      <c r="P1554" s="47">
        <v>3.73351851851852</v>
      </c>
      <c r="Q1554" s="48">
        <v>0.0765957446808511</v>
      </c>
      <c r="U1554"/>
    </row>
    <row r="1555" customHeight="1" spans="1:21">
      <c r="A1555" s="73"/>
      <c r="B1555" s="73"/>
      <c r="C1555" s="40" t="s">
        <v>108</v>
      </c>
      <c r="D1555" s="41">
        <v>909.74</v>
      </c>
      <c r="E1555" s="41">
        <v>49717</v>
      </c>
      <c r="F1555" s="41">
        <v>1831</v>
      </c>
      <c r="G1555" s="42">
        <v>0.0368284490214615</v>
      </c>
      <c r="H1555" s="43">
        <v>0.496854178044784</v>
      </c>
      <c r="I1555" s="43">
        <v>18.2983687672225</v>
      </c>
      <c r="J1555" s="41">
        <v>108</v>
      </c>
      <c r="K1555" s="38">
        <v>1</v>
      </c>
      <c r="L1555" s="41">
        <v>44</v>
      </c>
      <c r="M1555" s="41">
        <v>41</v>
      </c>
      <c r="N1555" s="41">
        <v>9</v>
      </c>
      <c r="O1555" s="41">
        <v>203</v>
      </c>
      <c r="P1555" s="47">
        <v>4.48147783251232</v>
      </c>
      <c r="Q1555" s="48">
        <v>0.110868377935554</v>
      </c>
      <c r="U1555"/>
    </row>
    <row r="1556" customHeight="1" spans="1:21">
      <c r="A1556" s="73"/>
      <c r="B1556" s="73"/>
      <c r="C1556" s="40" t="s">
        <v>76</v>
      </c>
      <c r="D1556" s="41">
        <v>427.44</v>
      </c>
      <c r="E1556" s="41">
        <v>20657</v>
      </c>
      <c r="F1556" s="41">
        <v>544</v>
      </c>
      <c r="G1556" s="42">
        <v>0.0263348985815946</v>
      </c>
      <c r="H1556" s="43">
        <v>0.785735294117647</v>
      </c>
      <c r="I1556" s="43">
        <v>20.6922592825677</v>
      </c>
      <c r="J1556" s="41">
        <v>36</v>
      </c>
      <c r="K1556" s="38">
        <v>0</v>
      </c>
      <c r="L1556" s="41">
        <v>47</v>
      </c>
      <c r="M1556" s="41">
        <v>4</v>
      </c>
      <c r="N1556" s="41">
        <v>2</v>
      </c>
      <c r="O1556" s="41">
        <v>89</v>
      </c>
      <c r="P1556" s="47">
        <v>4.80269662921348</v>
      </c>
      <c r="Q1556" s="48">
        <v>0.163602941176471</v>
      </c>
      <c r="U1556"/>
    </row>
    <row r="1557" customHeight="1" spans="1:21">
      <c r="A1557" s="73"/>
      <c r="B1557" s="73"/>
      <c r="C1557" s="40" t="s">
        <v>77</v>
      </c>
      <c r="D1557" s="41">
        <v>136.75</v>
      </c>
      <c r="E1557" s="41">
        <v>5802</v>
      </c>
      <c r="F1557" s="41">
        <v>285</v>
      </c>
      <c r="G1557" s="42">
        <v>0.0491209927611169</v>
      </c>
      <c r="H1557" s="43">
        <v>0.479824561403509</v>
      </c>
      <c r="I1557" s="43">
        <v>23.5694588073078</v>
      </c>
      <c r="J1557" s="41">
        <v>30</v>
      </c>
      <c r="K1557" s="38">
        <v>1</v>
      </c>
      <c r="L1557" s="41">
        <v>23</v>
      </c>
      <c r="M1557" s="41">
        <v>5</v>
      </c>
      <c r="N1557" s="41">
        <v>0</v>
      </c>
      <c r="O1557" s="41">
        <v>59</v>
      </c>
      <c r="P1557" s="47">
        <v>2.31779661016949</v>
      </c>
      <c r="Q1557" s="48">
        <v>0.207017543859649</v>
      </c>
      <c r="U1557"/>
    </row>
    <row r="1558" customHeight="1" spans="1:21">
      <c r="A1558" s="73"/>
      <c r="B1558" s="73"/>
      <c r="C1558" s="40" t="s">
        <v>130</v>
      </c>
      <c r="D1558" s="41">
        <v>200.94</v>
      </c>
      <c r="E1558" s="41">
        <v>9953</v>
      </c>
      <c r="F1558" s="41">
        <v>605</v>
      </c>
      <c r="G1558" s="42">
        <v>0.060785692755953</v>
      </c>
      <c r="H1558" s="43">
        <v>0.332132231404959</v>
      </c>
      <c r="I1558" s="43">
        <v>20.1888877725309</v>
      </c>
      <c r="J1558" s="41">
        <v>32</v>
      </c>
      <c r="K1558" s="38">
        <v>0</v>
      </c>
      <c r="L1558" s="41">
        <v>18</v>
      </c>
      <c r="M1558" s="41">
        <v>17</v>
      </c>
      <c r="N1558" s="41">
        <v>0</v>
      </c>
      <c r="O1558" s="41">
        <v>67</v>
      </c>
      <c r="P1558" s="47">
        <v>2.99910447761194</v>
      </c>
      <c r="Q1558" s="48">
        <v>0.110743801652893</v>
      </c>
      <c r="U1558"/>
    </row>
    <row r="1559" customHeight="1" spans="1:21">
      <c r="A1559" s="73"/>
      <c r="B1559" s="73"/>
      <c r="C1559" s="40" t="s">
        <v>80</v>
      </c>
      <c r="D1559" s="41">
        <v>343.16</v>
      </c>
      <c r="E1559" s="41">
        <v>15216</v>
      </c>
      <c r="F1559" s="41">
        <v>591</v>
      </c>
      <c r="G1559" s="42">
        <v>0.0388406940063092</v>
      </c>
      <c r="H1559" s="43">
        <v>0.580642978003384</v>
      </c>
      <c r="I1559" s="43">
        <v>22.5525762355415</v>
      </c>
      <c r="J1559" s="41">
        <v>39</v>
      </c>
      <c r="K1559" s="38">
        <v>1</v>
      </c>
      <c r="L1559" s="41">
        <v>29</v>
      </c>
      <c r="M1559" s="41">
        <v>9</v>
      </c>
      <c r="N1559" s="41">
        <v>2</v>
      </c>
      <c r="O1559" s="41">
        <v>80</v>
      </c>
      <c r="P1559" s="47">
        <v>4.2895</v>
      </c>
      <c r="Q1559" s="48">
        <v>0.135363790186125</v>
      </c>
      <c r="U1559"/>
    </row>
    <row r="1560" customHeight="1" spans="1:21">
      <c r="A1560" s="73"/>
      <c r="B1560" s="73"/>
      <c r="C1560" s="40" t="s">
        <v>150</v>
      </c>
      <c r="D1560" s="41">
        <v>200.87</v>
      </c>
      <c r="E1560" s="41">
        <v>8941</v>
      </c>
      <c r="F1560" s="41">
        <v>487</v>
      </c>
      <c r="G1560" s="42">
        <v>0.0544681802930321</v>
      </c>
      <c r="H1560" s="43">
        <v>0.412464065708419</v>
      </c>
      <c r="I1560" s="43">
        <v>22.4661670954032</v>
      </c>
      <c r="J1560" s="41">
        <v>27</v>
      </c>
      <c r="K1560" s="38">
        <v>0</v>
      </c>
      <c r="L1560" s="41">
        <v>14</v>
      </c>
      <c r="M1560" s="41">
        <v>13</v>
      </c>
      <c r="N1560" s="41">
        <v>1</v>
      </c>
      <c r="O1560" s="41">
        <v>55</v>
      </c>
      <c r="P1560" s="47">
        <v>3.65218181818182</v>
      </c>
      <c r="Q1560" s="48">
        <v>0.112936344969199</v>
      </c>
      <c r="U1560"/>
    </row>
    <row r="1561" customHeight="1" spans="1:21">
      <c r="A1561" s="73"/>
      <c r="B1561" s="73"/>
      <c r="C1561" s="40" t="s">
        <v>82</v>
      </c>
      <c r="D1561" s="41">
        <v>502.3</v>
      </c>
      <c r="E1561" s="41">
        <v>40934</v>
      </c>
      <c r="F1561" s="41">
        <v>1994</v>
      </c>
      <c r="G1561" s="42">
        <v>0.0487125616846631</v>
      </c>
      <c r="H1561" s="43">
        <v>0.251905717151454</v>
      </c>
      <c r="I1561" s="43">
        <v>12.2709727854595</v>
      </c>
      <c r="J1561" s="41">
        <v>53</v>
      </c>
      <c r="K1561" s="38">
        <v>2</v>
      </c>
      <c r="L1561" s="41">
        <v>41</v>
      </c>
      <c r="M1561" s="41">
        <v>22</v>
      </c>
      <c r="N1561" s="41">
        <v>3</v>
      </c>
      <c r="O1561" s="41">
        <v>121</v>
      </c>
      <c r="P1561" s="47">
        <v>4.15123966942149</v>
      </c>
      <c r="Q1561" s="48">
        <v>0.0606820461384153</v>
      </c>
      <c r="U1561"/>
    </row>
    <row r="1562" customHeight="1" spans="1:21">
      <c r="A1562" s="73"/>
      <c r="B1562" s="73"/>
      <c r="C1562" s="40" t="s">
        <v>151</v>
      </c>
      <c r="D1562" s="41">
        <v>997.05</v>
      </c>
      <c r="E1562" s="41">
        <v>45825</v>
      </c>
      <c r="F1562" s="41">
        <v>1538</v>
      </c>
      <c r="G1562" s="42">
        <v>0.0335624659028914</v>
      </c>
      <c r="H1562" s="43">
        <v>0.648276983094928</v>
      </c>
      <c r="I1562" s="43">
        <v>21.7577741407529</v>
      </c>
      <c r="J1562" s="41">
        <v>231</v>
      </c>
      <c r="K1562" s="38">
        <v>0</v>
      </c>
      <c r="L1562" s="41">
        <v>87</v>
      </c>
      <c r="M1562" s="41">
        <v>42</v>
      </c>
      <c r="N1562" s="41">
        <v>5</v>
      </c>
      <c r="O1562" s="41">
        <v>365</v>
      </c>
      <c r="P1562" s="47">
        <v>2.73164383561644</v>
      </c>
      <c r="Q1562" s="48">
        <v>0.237321196358908</v>
      </c>
      <c r="U1562"/>
    </row>
    <row r="1563" customHeight="1" spans="1:21">
      <c r="A1563" s="73"/>
      <c r="B1563" s="73"/>
      <c r="C1563" s="40" t="s">
        <v>103</v>
      </c>
      <c r="D1563" s="41">
        <v>297.37</v>
      </c>
      <c r="E1563" s="41">
        <v>8946</v>
      </c>
      <c r="F1563" s="41">
        <v>470</v>
      </c>
      <c r="G1563" s="42">
        <v>0.0525374469036441</v>
      </c>
      <c r="H1563" s="43">
        <v>0.632702127659575</v>
      </c>
      <c r="I1563" s="43">
        <v>33.2405544377375</v>
      </c>
      <c r="J1563" s="41">
        <v>19</v>
      </c>
      <c r="K1563" s="38">
        <v>0</v>
      </c>
      <c r="L1563" s="41">
        <v>12</v>
      </c>
      <c r="M1563" s="41">
        <v>11</v>
      </c>
      <c r="N1563" s="41">
        <v>2</v>
      </c>
      <c r="O1563" s="41">
        <v>44</v>
      </c>
      <c r="P1563" s="47">
        <v>6.75840909090909</v>
      </c>
      <c r="Q1563" s="48">
        <v>0.0936170212765957</v>
      </c>
      <c r="U1563"/>
    </row>
    <row r="1564" customHeight="1" spans="1:21">
      <c r="A1564" s="73"/>
      <c r="B1564" s="73"/>
      <c r="C1564" s="40" t="s">
        <v>83</v>
      </c>
      <c r="D1564" s="41">
        <v>312.62</v>
      </c>
      <c r="E1564" s="41">
        <v>18456</v>
      </c>
      <c r="F1564" s="41">
        <v>514</v>
      </c>
      <c r="G1564" s="42">
        <v>0.0278500216731686</v>
      </c>
      <c r="H1564" s="43">
        <v>0.608210116731518</v>
      </c>
      <c r="I1564" s="43">
        <v>16.9386649328132</v>
      </c>
      <c r="J1564" s="41">
        <v>47</v>
      </c>
      <c r="K1564" s="38">
        <v>0</v>
      </c>
      <c r="L1564" s="41">
        <v>40</v>
      </c>
      <c r="M1564" s="41">
        <v>0</v>
      </c>
      <c r="N1564" s="41">
        <v>0</v>
      </c>
      <c r="O1564" s="41">
        <v>87</v>
      </c>
      <c r="P1564" s="47">
        <v>3.59333333333333</v>
      </c>
      <c r="Q1564" s="48">
        <v>0.169260700389105</v>
      </c>
      <c r="U1564"/>
    </row>
    <row r="1565" customHeight="1" spans="1:21">
      <c r="A1565" s="73"/>
      <c r="B1565" s="73"/>
      <c r="C1565" s="40" t="s">
        <v>119</v>
      </c>
      <c r="D1565" s="41">
        <v>812.32</v>
      </c>
      <c r="E1565" s="41">
        <v>59363</v>
      </c>
      <c r="F1565" s="41">
        <v>2738</v>
      </c>
      <c r="G1565" s="42">
        <v>0.046123005912774</v>
      </c>
      <c r="H1565" s="43">
        <v>0.296683710737765</v>
      </c>
      <c r="I1565" s="43">
        <v>13.6839445445816</v>
      </c>
      <c r="J1565" s="41">
        <v>67</v>
      </c>
      <c r="K1565" s="38">
        <v>3</v>
      </c>
      <c r="L1565" s="41">
        <v>25</v>
      </c>
      <c r="M1565" s="41">
        <v>66</v>
      </c>
      <c r="N1565" s="41">
        <v>3</v>
      </c>
      <c r="O1565" s="41">
        <v>164</v>
      </c>
      <c r="P1565" s="47">
        <v>4.95317073170732</v>
      </c>
      <c r="Q1565" s="48">
        <v>0.0598977355734113</v>
      </c>
      <c r="U1565"/>
    </row>
    <row r="1566" customHeight="1" spans="1:21">
      <c r="A1566" s="73"/>
      <c r="B1566" s="73"/>
      <c r="C1566" s="40" t="s">
        <v>148</v>
      </c>
      <c r="D1566" s="41">
        <v>554.74</v>
      </c>
      <c r="E1566" s="41">
        <v>30101</v>
      </c>
      <c r="F1566" s="41">
        <v>1150</v>
      </c>
      <c r="G1566" s="42">
        <v>0.0382047108069499</v>
      </c>
      <c r="H1566" s="43">
        <v>0.482382608695652</v>
      </c>
      <c r="I1566" s="43">
        <v>18.4292880635195</v>
      </c>
      <c r="J1566" s="41">
        <v>75</v>
      </c>
      <c r="K1566" s="38">
        <v>0</v>
      </c>
      <c r="L1566" s="41">
        <v>35</v>
      </c>
      <c r="M1566" s="41">
        <v>79</v>
      </c>
      <c r="N1566" s="41">
        <v>6</v>
      </c>
      <c r="O1566" s="41">
        <v>195</v>
      </c>
      <c r="P1566" s="47">
        <v>2.84482051282051</v>
      </c>
      <c r="Q1566" s="48">
        <v>0.169565217391304</v>
      </c>
      <c r="U1566"/>
    </row>
    <row r="1567" customHeight="1" spans="1:21">
      <c r="A1567" s="73"/>
      <c r="B1567" s="73"/>
      <c r="C1567" s="40" t="s">
        <v>100</v>
      </c>
      <c r="D1567" s="41">
        <v>260.45</v>
      </c>
      <c r="E1567" s="41">
        <v>9545</v>
      </c>
      <c r="F1567" s="41">
        <v>344</v>
      </c>
      <c r="G1567" s="42">
        <v>0.0360398114195914</v>
      </c>
      <c r="H1567" s="43">
        <v>0.757122093023256</v>
      </c>
      <c r="I1567" s="43">
        <v>27.2865374541645</v>
      </c>
      <c r="J1567" s="41">
        <v>20</v>
      </c>
      <c r="K1567" s="38">
        <v>1</v>
      </c>
      <c r="L1567" s="41">
        <v>20</v>
      </c>
      <c r="M1567" s="41">
        <v>3</v>
      </c>
      <c r="N1567" s="41">
        <v>0</v>
      </c>
      <c r="O1567" s="41">
        <v>44</v>
      </c>
      <c r="P1567" s="47">
        <v>5.91931818181818</v>
      </c>
      <c r="Q1567" s="48">
        <v>0.127906976744186</v>
      </c>
      <c r="U1567"/>
    </row>
    <row r="1568" customHeight="1" spans="1:21">
      <c r="A1568" s="73"/>
      <c r="B1568" s="73"/>
      <c r="C1568" s="40" t="s">
        <v>86</v>
      </c>
      <c r="D1568" s="41">
        <v>200.92</v>
      </c>
      <c r="E1568" s="41">
        <v>15380</v>
      </c>
      <c r="F1568" s="41">
        <v>735</v>
      </c>
      <c r="G1568" s="42">
        <v>0.0477893368010403</v>
      </c>
      <c r="H1568" s="43">
        <v>0.273360544217687</v>
      </c>
      <c r="I1568" s="43">
        <v>13.0637191157347</v>
      </c>
      <c r="J1568" s="41">
        <v>26</v>
      </c>
      <c r="K1568" s="38">
        <v>1</v>
      </c>
      <c r="L1568" s="41">
        <v>14</v>
      </c>
      <c r="M1568" s="41">
        <v>9</v>
      </c>
      <c r="N1568" s="41">
        <v>0</v>
      </c>
      <c r="O1568" s="41">
        <v>50</v>
      </c>
      <c r="P1568" s="47">
        <v>4.0184</v>
      </c>
      <c r="Q1568" s="48">
        <v>0.0680272108843538</v>
      </c>
      <c r="U1568"/>
    </row>
    <row r="1569" customHeight="1" spans="1:21">
      <c r="A1569" s="73"/>
      <c r="B1569" s="73"/>
      <c r="C1569" s="40" t="s">
        <v>152</v>
      </c>
      <c r="D1569" s="41">
        <v>201.25</v>
      </c>
      <c r="E1569" s="41">
        <v>17753</v>
      </c>
      <c r="F1569" s="41">
        <v>1152</v>
      </c>
      <c r="G1569" s="42">
        <v>0.0648904410522165</v>
      </c>
      <c r="H1569" s="43">
        <v>0.174696180555556</v>
      </c>
      <c r="I1569" s="43">
        <v>11.3361122063877</v>
      </c>
      <c r="J1569" s="41">
        <v>16</v>
      </c>
      <c r="K1569" s="38">
        <v>1</v>
      </c>
      <c r="L1569" s="41">
        <v>15</v>
      </c>
      <c r="M1569" s="41">
        <v>2</v>
      </c>
      <c r="N1569" s="41">
        <v>0</v>
      </c>
      <c r="O1569" s="41">
        <v>34</v>
      </c>
      <c r="P1569" s="47">
        <v>5.91911764705882</v>
      </c>
      <c r="Q1569" s="48">
        <v>0.0295138888888889</v>
      </c>
      <c r="U1569"/>
    </row>
    <row r="1570" customHeight="1" spans="1:21">
      <c r="A1570" s="73"/>
      <c r="B1570" s="73"/>
      <c r="C1570" s="40" t="s">
        <v>160</v>
      </c>
      <c r="D1570" s="41">
        <v>9.7</v>
      </c>
      <c r="E1570" s="41">
        <v>557</v>
      </c>
      <c r="F1570" s="41">
        <v>11</v>
      </c>
      <c r="G1570" s="42">
        <v>0.0197486535008977</v>
      </c>
      <c r="H1570" s="43">
        <v>0.881818181818182</v>
      </c>
      <c r="I1570" s="43">
        <v>17.4147217235189</v>
      </c>
      <c r="J1570" s="41">
        <v>1</v>
      </c>
      <c r="K1570" s="38">
        <v>0</v>
      </c>
      <c r="L1570" s="41">
        <v>0</v>
      </c>
      <c r="M1570" s="41">
        <v>0</v>
      </c>
      <c r="N1570" s="41">
        <v>0</v>
      </c>
      <c r="O1570" s="41">
        <v>1</v>
      </c>
      <c r="P1570" s="47">
        <v>9.7</v>
      </c>
      <c r="Q1570" s="48">
        <v>0.0909090909090909</v>
      </c>
      <c r="U1570"/>
    </row>
    <row r="1571" customHeight="1" spans="1:21">
      <c r="A1571" s="73"/>
      <c r="B1571" s="40" t="s">
        <v>98</v>
      </c>
      <c r="C1571" s="73"/>
      <c r="D1571" s="41">
        <v>6739.63</v>
      </c>
      <c r="E1571" s="41">
        <v>378880</v>
      </c>
      <c r="F1571" s="41">
        <v>15979</v>
      </c>
      <c r="G1571" s="42">
        <v>0.0421743032094595</v>
      </c>
      <c r="H1571" s="43">
        <v>0.421780461856186</v>
      </c>
      <c r="I1571" s="43">
        <v>17.7882970861487</v>
      </c>
      <c r="J1571" s="41">
        <v>900</v>
      </c>
      <c r="K1571" s="38">
        <v>12</v>
      </c>
      <c r="L1571" s="41">
        <v>479</v>
      </c>
      <c r="M1571" s="41">
        <v>329</v>
      </c>
      <c r="N1571" s="41">
        <v>34</v>
      </c>
      <c r="O1571" s="41">
        <v>1754</v>
      </c>
      <c r="P1571" s="47">
        <v>3.84243443557583</v>
      </c>
      <c r="Q1571" s="48">
        <v>0.109769071906878</v>
      </c>
      <c r="U1571"/>
    </row>
    <row r="1572" customHeight="1" spans="1:21">
      <c r="A1572" s="40" t="s">
        <v>166</v>
      </c>
      <c r="B1572" s="73"/>
      <c r="C1572" s="73"/>
      <c r="D1572" s="41">
        <v>11838.77</v>
      </c>
      <c r="E1572" s="41">
        <v>522146</v>
      </c>
      <c r="F1572" s="41">
        <v>21410</v>
      </c>
      <c r="G1572" s="42">
        <v>0.0410038571587257</v>
      </c>
      <c r="H1572" s="43">
        <v>0.552955161139654</v>
      </c>
      <c r="I1572" s="43">
        <v>22.6732944425506</v>
      </c>
      <c r="J1572" s="41">
        <v>1712</v>
      </c>
      <c r="K1572" s="38">
        <v>23</v>
      </c>
      <c r="L1572" s="41">
        <v>1070</v>
      </c>
      <c r="M1572" s="41">
        <v>533</v>
      </c>
      <c r="N1572" s="41">
        <v>53</v>
      </c>
      <c r="O1572" s="41">
        <v>3391</v>
      </c>
      <c r="P1572" s="47">
        <v>3.49123267472722</v>
      </c>
      <c r="Q1572" s="48">
        <v>0.158383932741709</v>
      </c>
      <c r="U1572"/>
    </row>
    <row r="1573" customHeight="1" spans="1:21">
      <c r="A1573" s="40" t="s">
        <v>18</v>
      </c>
      <c r="B1573" s="40" t="s">
        <v>69</v>
      </c>
      <c r="C1573" s="40" t="s">
        <v>108</v>
      </c>
      <c r="D1573" s="41">
        <v>504.37</v>
      </c>
      <c r="E1573" s="41">
        <v>12527</v>
      </c>
      <c r="F1573" s="41">
        <v>619</v>
      </c>
      <c r="G1573" s="42">
        <v>0.0494132673425401</v>
      </c>
      <c r="H1573" s="43">
        <v>0.814814216478191</v>
      </c>
      <c r="I1573" s="43">
        <v>40.2626327133392</v>
      </c>
      <c r="J1573" s="41">
        <v>179</v>
      </c>
      <c r="K1573" s="38">
        <v>1</v>
      </c>
      <c r="L1573" s="41">
        <v>76</v>
      </c>
      <c r="M1573" s="41">
        <v>43</v>
      </c>
      <c r="N1573" s="41">
        <v>4</v>
      </c>
      <c r="O1573" s="41">
        <v>303</v>
      </c>
      <c r="P1573" s="47">
        <v>1.66458745874587</v>
      </c>
      <c r="Q1573" s="48">
        <v>0.489499192245557</v>
      </c>
      <c r="U1573"/>
    </row>
    <row r="1574" customHeight="1" spans="1:21">
      <c r="A1574" s="73"/>
      <c r="B1574" s="73"/>
      <c r="C1574" s="40" t="s">
        <v>76</v>
      </c>
      <c r="D1574" s="41">
        <v>1001.92</v>
      </c>
      <c r="E1574" s="41">
        <v>34458</v>
      </c>
      <c r="F1574" s="41">
        <v>1065</v>
      </c>
      <c r="G1574" s="42">
        <v>0.0309071913633989</v>
      </c>
      <c r="H1574" s="43">
        <v>0.940769953051643</v>
      </c>
      <c r="I1574" s="43">
        <v>29.076556967903</v>
      </c>
      <c r="J1574" s="41">
        <v>128</v>
      </c>
      <c r="K1574" s="38">
        <v>2</v>
      </c>
      <c r="L1574" s="41">
        <v>141</v>
      </c>
      <c r="M1574" s="41">
        <v>11</v>
      </c>
      <c r="N1574" s="41">
        <v>2</v>
      </c>
      <c r="O1574" s="41">
        <v>284</v>
      </c>
      <c r="P1574" s="47">
        <v>3.52788732394366</v>
      </c>
      <c r="Q1574" s="48">
        <v>0.266666666666667</v>
      </c>
      <c r="U1574"/>
    </row>
    <row r="1575" customHeight="1" spans="1:21">
      <c r="A1575" s="73"/>
      <c r="B1575" s="73"/>
      <c r="C1575" s="40" t="s">
        <v>80</v>
      </c>
      <c r="D1575" s="41">
        <v>504.47</v>
      </c>
      <c r="E1575" s="41">
        <v>15495</v>
      </c>
      <c r="F1575" s="41">
        <v>744</v>
      </c>
      <c r="G1575" s="42">
        <v>0.0480154888673766</v>
      </c>
      <c r="H1575" s="43">
        <v>0.678051075268817</v>
      </c>
      <c r="I1575" s="43">
        <v>32.5569538560826</v>
      </c>
      <c r="J1575" s="41">
        <v>78</v>
      </c>
      <c r="K1575" s="38">
        <v>3</v>
      </c>
      <c r="L1575" s="41">
        <v>58</v>
      </c>
      <c r="M1575" s="41">
        <v>21</v>
      </c>
      <c r="N1575" s="41">
        <v>2</v>
      </c>
      <c r="O1575" s="41">
        <v>162</v>
      </c>
      <c r="P1575" s="47">
        <v>3.11401234567901</v>
      </c>
      <c r="Q1575" s="48">
        <v>0.217741935483871</v>
      </c>
      <c r="U1575"/>
    </row>
    <row r="1576" customHeight="1" spans="1:21">
      <c r="A1576" s="73"/>
      <c r="B1576" s="73"/>
      <c r="C1576" s="40" t="s">
        <v>103</v>
      </c>
      <c r="D1576" s="41">
        <v>693.2</v>
      </c>
      <c r="E1576" s="41">
        <v>14723</v>
      </c>
      <c r="F1576" s="41">
        <v>628</v>
      </c>
      <c r="G1576" s="42">
        <v>0.0426543503362087</v>
      </c>
      <c r="H1576" s="43">
        <v>1.10382165605096</v>
      </c>
      <c r="I1576" s="43">
        <v>47.0827956258915</v>
      </c>
      <c r="J1576" s="41">
        <v>101</v>
      </c>
      <c r="K1576" s="38">
        <v>0</v>
      </c>
      <c r="L1576" s="41">
        <v>45</v>
      </c>
      <c r="M1576" s="41">
        <v>30</v>
      </c>
      <c r="N1576" s="41">
        <v>3</v>
      </c>
      <c r="O1576" s="41">
        <v>179</v>
      </c>
      <c r="P1576" s="47">
        <v>3.87262569832402</v>
      </c>
      <c r="Q1576" s="48">
        <v>0.285031847133758</v>
      </c>
      <c r="U1576"/>
    </row>
    <row r="1577" customHeight="1" spans="1:21">
      <c r="A1577" s="73"/>
      <c r="B1577" s="73"/>
      <c r="C1577" s="40" t="s">
        <v>83</v>
      </c>
      <c r="D1577" s="41">
        <v>1494.51</v>
      </c>
      <c r="E1577" s="41">
        <v>69835</v>
      </c>
      <c r="F1577" s="41">
        <v>2010</v>
      </c>
      <c r="G1577" s="42">
        <v>0.0287821293047899</v>
      </c>
      <c r="H1577" s="43">
        <v>0.743537313432836</v>
      </c>
      <c r="I1577" s="43">
        <v>21.40058709816</v>
      </c>
      <c r="J1577" s="41">
        <v>271</v>
      </c>
      <c r="K1577" s="38">
        <v>2</v>
      </c>
      <c r="L1577" s="41">
        <v>238</v>
      </c>
      <c r="M1577" s="41">
        <v>12</v>
      </c>
      <c r="N1577" s="41">
        <v>6</v>
      </c>
      <c r="O1577" s="41">
        <v>529</v>
      </c>
      <c r="P1577" s="47">
        <v>2.8251606805293</v>
      </c>
      <c r="Q1577" s="48">
        <v>0.26318407960199</v>
      </c>
      <c r="U1577"/>
    </row>
    <row r="1578" customHeight="1" spans="1:21">
      <c r="A1578" s="73"/>
      <c r="B1578" s="73"/>
      <c r="C1578" s="40" t="s">
        <v>148</v>
      </c>
      <c r="D1578" s="41">
        <v>505.59</v>
      </c>
      <c r="E1578" s="41">
        <v>10321</v>
      </c>
      <c r="F1578" s="41">
        <v>460</v>
      </c>
      <c r="G1578" s="42">
        <v>0.0445693246778413</v>
      </c>
      <c r="H1578" s="43">
        <v>1.09910869565217</v>
      </c>
      <c r="I1578" s="43">
        <v>48.9865323127604</v>
      </c>
      <c r="J1578" s="41">
        <v>81</v>
      </c>
      <c r="K1578" s="38">
        <v>0</v>
      </c>
      <c r="L1578" s="41">
        <v>45</v>
      </c>
      <c r="M1578" s="41">
        <v>80</v>
      </c>
      <c r="N1578" s="41">
        <v>6</v>
      </c>
      <c r="O1578" s="41">
        <v>212</v>
      </c>
      <c r="P1578" s="47">
        <v>2.38485849056604</v>
      </c>
      <c r="Q1578" s="48">
        <v>0.460869565217391</v>
      </c>
      <c r="U1578"/>
    </row>
    <row r="1579" customHeight="1" spans="1:21">
      <c r="A1579" s="73"/>
      <c r="B1579" s="40" t="s">
        <v>71</v>
      </c>
      <c r="C1579" s="73"/>
      <c r="D1579" s="41">
        <v>4704.06</v>
      </c>
      <c r="E1579" s="41">
        <v>157359</v>
      </c>
      <c r="F1579" s="41">
        <v>5526</v>
      </c>
      <c r="G1579" s="42">
        <v>0.0351171524984272</v>
      </c>
      <c r="H1579" s="43">
        <v>0.851259500542888</v>
      </c>
      <c r="I1579" s="43">
        <v>29.8938096962995</v>
      </c>
      <c r="J1579" s="41">
        <v>838</v>
      </c>
      <c r="K1579" s="38">
        <v>8</v>
      </c>
      <c r="L1579" s="41">
        <v>603</v>
      </c>
      <c r="M1579" s="41">
        <v>197</v>
      </c>
      <c r="N1579" s="41">
        <v>23</v>
      </c>
      <c r="O1579" s="41">
        <v>1669</v>
      </c>
      <c r="P1579" s="47">
        <v>2.81849011384062</v>
      </c>
      <c r="Q1579" s="48">
        <v>0.302026782482809</v>
      </c>
      <c r="U1579"/>
    </row>
    <row r="1580" customHeight="1" spans="1:21">
      <c r="A1580" s="73"/>
      <c r="B1580" s="40" t="s">
        <v>101</v>
      </c>
      <c r="C1580" s="40" t="s">
        <v>100</v>
      </c>
      <c r="D1580" s="41">
        <v>483.38</v>
      </c>
      <c r="E1580" s="41">
        <v>28324</v>
      </c>
      <c r="F1580" s="41">
        <v>1205</v>
      </c>
      <c r="G1580" s="42">
        <v>0.0425434260697642</v>
      </c>
      <c r="H1580" s="43">
        <v>0.401145228215768</v>
      </c>
      <c r="I1580" s="43">
        <v>17.0660923598362</v>
      </c>
      <c r="J1580" s="41">
        <v>13</v>
      </c>
      <c r="K1580" s="38">
        <v>0</v>
      </c>
      <c r="L1580" s="41">
        <v>14</v>
      </c>
      <c r="M1580" s="41">
        <v>3</v>
      </c>
      <c r="N1580" s="41">
        <v>1</v>
      </c>
      <c r="O1580" s="41">
        <v>31</v>
      </c>
      <c r="P1580" s="47">
        <v>15.5929032258065</v>
      </c>
      <c r="Q1580" s="48">
        <v>0.0257261410788382</v>
      </c>
      <c r="U1580"/>
    </row>
    <row r="1581" customHeight="1" spans="1:21">
      <c r="A1581" s="73"/>
      <c r="B1581" s="40" t="s">
        <v>102</v>
      </c>
      <c r="C1581" s="73"/>
      <c r="D1581" s="41">
        <v>483.38</v>
      </c>
      <c r="E1581" s="41">
        <v>28324</v>
      </c>
      <c r="F1581" s="41">
        <v>1205</v>
      </c>
      <c r="G1581" s="42">
        <v>0.0425434260697642</v>
      </c>
      <c r="H1581" s="43">
        <v>0.401145228215768</v>
      </c>
      <c r="I1581" s="43">
        <v>17.0660923598362</v>
      </c>
      <c r="J1581" s="41">
        <v>13</v>
      </c>
      <c r="K1581" s="38">
        <v>0</v>
      </c>
      <c r="L1581" s="41">
        <v>14</v>
      </c>
      <c r="M1581" s="41">
        <v>3</v>
      </c>
      <c r="N1581" s="41">
        <v>1</v>
      </c>
      <c r="O1581" s="41">
        <v>31</v>
      </c>
      <c r="P1581" s="47">
        <v>15.5929032258065</v>
      </c>
      <c r="Q1581" s="48">
        <v>0.0257261410788382</v>
      </c>
      <c r="U1581"/>
    </row>
    <row r="1582" customHeight="1" spans="1:21">
      <c r="A1582" s="73"/>
      <c r="B1582" s="40" t="s">
        <v>72</v>
      </c>
      <c r="C1582" s="40" t="s">
        <v>122</v>
      </c>
      <c r="D1582" s="41">
        <v>155.71</v>
      </c>
      <c r="E1582" s="41">
        <v>9028</v>
      </c>
      <c r="F1582" s="41">
        <v>253</v>
      </c>
      <c r="G1582" s="42">
        <v>0.0280239255649092</v>
      </c>
      <c r="H1582" s="43">
        <v>0.615454545454546</v>
      </c>
      <c r="I1582" s="43">
        <v>17.2474523704032</v>
      </c>
      <c r="J1582" s="41">
        <v>28</v>
      </c>
      <c r="K1582" s="38">
        <v>0</v>
      </c>
      <c r="L1582" s="41">
        <v>10</v>
      </c>
      <c r="M1582" s="41">
        <v>3</v>
      </c>
      <c r="N1582" s="41">
        <v>0</v>
      </c>
      <c r="O1582" s="41">
        <v>41</v>
      </c>
      <c r="P1582" s="47">
        <v>3.79780487804878</v>
      </c>
      <c r="Q1582" s="48">
        <v>0.162055335968379</v>
      </c>
      <c r="U1582"/>
    </row>
    <row r="1583" customHeight="1" spans="1:21">
      <c r="A1583" s="73"/>
      <c r="B1583" s="73"/>
      <c r="C1583" s="40" t="s">
        <v>73</v>
      </c>
      <c r="D1583" s="41">
        <v>202.63</v>
      </c>
      <c r="E1583" s="41">
        <v>9027</v>
      </c>
      <c r="F1583" s="41">
        <v>620</v>
      </c>
      <c r="G1583" s="42">
        <v>0.0686828403677855</v>
      </c>
      <c r="H1583" s="43">
        <v>0.326822580645161</v>
      </c>
      <c r="I1583" s="43">
        <v>22.4471031350393</v>
      </c>
      <c r="J1583" s="41">
        <v>57</v>
      </c>
      <c r="K1583" s="38">
        <v>2</v>
      </c>
      <c r="L1583" s="41">
        <v>11</v>
      </c>
      <c r="M1583" s="41">
        <v>5</v>
      </c>
      <c r="N1583" s="41">
        <v>0</v>
      </c>
      <c r="O1583" s="41">
        <v>75</v>
      </c>
      <c r="P1583" s="47">
        <v>2.70173333333333</v>
      </c>
      <c r="Q1583" s="48">
        <v>0.120967741935484</v>
      </c>
      <c r="U1583"/>
    </row>
    <row r="1584" customHeight="1" spans="1:21">
      <c r="A1584" s="73"/>
      <c r="B1584" s="73"/>
      <c r="C1584" s="40" t="s">
        <v>108</v>
      </c>
      <c r="D1584" s="41">
        <v>795.26</v>
      </c>
      <c r="E1584" s="41">
        <v>43941</v>
      </c>
      <c r="F1584" s="41">
        <v>1588</v>
      </c>
      <c r="G1584" s="42">
        <v>0.0361393686989372</v>
      </c>
      <c r="H1584" s="43">
        <v>0.500793450881612</v>
      </c>
      <c r="I1584" s="43">
        <v>18.0983591634237</v>
      </c>
      <c r="J1584" s="41">
        <v>90</v>
      </c>
      <c r="K1584" s="38">
        <v>4</v>
      </c>
      <c r="L1584" s="41">
        <v>41</v>
      </c>
      <c r="M1584" s="41">
        <v>58</v>
      </c>
      <c r="N1584" s="41">
        <v>8</v>
      </c>
      <c r="O1584" s="41">
        <v>201</v>
      </c>
      <c r="P1584" s="47">
        <v>3.95651741293532</v>
      </c>
      <c r="Q1584" s="48">
        <v>0.126574307304786</v>
      </c>
      <c r="U1584"/>
    </row>
    <row r="1585" customHeight="1" spans="1:21">
      <c r="A1585" s="73"/>
      <c r="B1585" s="73"/>
      <c r="C1585" s="40" t="s">
        <v>76</v>
      </c>
      <c r="D1585" s="41">
        <v>380.15</v>
      </c>
      <c r="E1585" s="41">
        <v>21731</v>
      </c>
      <c r="F1585" s="41">
        <v>463</v>
      </c>
      <c r="G1585" s="42">
        <v>0.0213059684321936</v>
      </c>
      <c r="H1585" s="43">
        <v>0.821058315334773</v>
      </c>
      <c r="I1585" s="43">
        <v>17.4934425475128</v>
      </c>
      <c r="J1585" s="41">
        <v>36</v>
      </c>
      <c r="K1585" s="38">
        <v>0</v>
      </c>
      <c r="L1585" s="41">
        <v>51</v>
      </c>
      <c r="M1585" s="41">
        <v>2</v>
      </c>
      <c r="N1585" s="41">
        <v>1</v>
      </c>
      <c r="O1585" s="41">
        <v>90</v>
      </c>
      <c r="P1585" s="47">
        <v>4.22388888888889</v>
      </c>
      <c r="Q1585" s="48">
        <v>0.19438444924406</v>
      </c>
      <c r="U1585"/>
    </row>
    <row r="1586" customHeight="1" spans="1:21">
      <c r="A1586" s="73"/>
      <c r="B1586" s="73"/>
      <c r="C1586" s="40" t="s">
        <v>77</v>
      </c>
      <c r="D1586" s="41">
        <v>126.3</v>
      </c>
      <c r="E1586" s="41">
        <v>5403</v>
      </c>
      <c r="F1586" s="41">
        <v>246</v>
      </c>
      <c r="G1586" s="42">
        <v>0.0455302609661299</v>
      </c>
      <c r="H1586" s="43">
        <v>0.513414634146342</v>
      </c>
      <c r="I1586" s="43">
        <v>23.3759022765131</v>
      </c>
      <c r="J1586" s="41">
        <v>28</v>
      </c>
      <c r="K1586" s="38">
        <v>0</v>
      </c>
      <c r="L1586" s="41">
        <v>20</v>
      </c>
      <c r="M1586" s="41">
        <v>8</v>
      </c>
      <c r="N1586" s="41">
        <v>4</v>
      </c>
      <c r="O1586" s="41">
        <v>60</v>
      </c>
      <c r="P1586" s="47">
        <v>2.105</v>
      </c>
      <c r="Q1586" s="48">
        <v>0.24390243902439</v>
      </c>
      <c r="U1586"/>
    </row>
    <row r="1587" customHeight="1" spans="1:21">
      <c r="A1587" s="73"/>
      <c r="B1587" s="73"/>
      <c r="C1587" s="40" t="s">
        <v>130</v>
      </c>
      <c r="D1587" s="41">
        <v>201.11</v>
      </c>
      <c r="E1587" s="41">
        <v>7494</v>
      </c>
      <c r="F1587" s="41">
        <v>460</v>
      </c>
      <c r="G1587" s="42">
        <v>0.0613824392847611</v>
      </c>
      <c r="H1587" s="43">
        <v>0.437195652173913</v>
      </c>
      <c r="I1587" s="43">
        <v>26.8361355751268</v>
      </c>
      <c r="J1587" s="41">
        <v>46</v>
      </c>
      <c r="K1587" s="38">
        <v>2</v>
      </c>
      <c r="L1587" s="41">
        <v>21</v>
      </c>
      <c r="M1587" s="41">
        <v>6</v>
      </c>
      <c r="N1587" s="41">
        <v>0</v>
      </c>
      <c r="O1587" s="41">
        <v>75</v>
      </c>
      <c r="P1587" s="47">
        <v>2.68146666666667</v>
      </c>
      <c r="Q1587" s="48">
        <v>0.16304347826087</v>
      </c>
      <c r="U1587"/>
    </row>
    <row r="1588" customHeight="1" spans="1:21">
      <c r="A1588" s="73"/>
      <c r="B1588" s="73"/>
      <c r="C1588" s="40" t="s">
        <v>80</v>
      </c>
      <c r="D1588" s="41">
        <v>391.26</v>
      </c>
      <c r="E1588" s="41">
        <v>17795</v>
      </c>
      <c r="F1588" s="41">
        <v>664</v>
      </c>
      <c r="G1588" s="42">
        <v>0.0373138522056758</v>
      </c>
      <c r="H1588" s="43">
        <v>0.589246987951807</v>
      </c>
      <c r="I1588" s="43">
        <v>21.9870750210733</v>
      </c>
      <c r="J1588" s="41">
        <v>47</v>
      </c>
      <c r="K1588" s="38">
        <v>0</v>
      </c>
      <c r="L1588" s="41">
        <v>36</v>
      </c>
      <c r="M1588" s="41">
        <v>15</v>
      </c>
      <c r="N1588" s="41">
        <v>1</v>
      </c>
      <c r="O1588" s="41">
        <v>99</v>
      </c>
      <c r="P1588" s="47">
        <v>3.95212121212121</v>
      </c>
      <c r="Q1588" s="48">
        <v>0.149096385542169</v>
      </c>
      <c r="U1588"/>
    </row>
    <row r="1589" customHeight="1" spans="1:21">
      <c r="A1589" s="73"/>
      <c r="B1589" s="73"/>
      <c r="C1589" s="40" t="s">
        <v>150</v>
      </c>
      <c r="D1589" s="41">
        <v>198.64</v>
      </c>
      <c r="E1589" s="41">
        <v>8073</v>
      </c>
      <c r="F1589" s="41">
        <v>411</v>
      </c>
      <c r="G1589" s="42">
        <v>0.05091044221479</v>
      </c>
      <c r="H1589" s="43">
        <v>0.48330900243309</v>
      </c>
      <c r="I1589" s="43">
        <v>24.6054750402576</v>
      </c>
      <c r="J1589" s="41">
        <v>25</v>
      </c>
      <c r="K1589" s="38">
        <v>1</v>
      </c>
      <c r="L1589" s="41">
        <v>11</v>
      </c>
      <c r="M1589" s="41">
        <v>13</v>
      </c>
      <c r="N1589" s="41">
        <v>3</v>
      </c>
      <c r="O1589" s="41">
        <v>53</v>
      </c>
      <c r="P1589" s="47">
        <v>3.74792452830189</v>
      </c>
      <c r="Q1589" s="48">
        <v>0.128953771289538</v>
      </c>
      <c r="U1589"/>
    </row>
    <row r="1590" customHeight="1" spans="1:21">
      <c r="A1590" s="73"/>
      <c r="B1590" s="73"/>
      <c r="C1590" s="40" t="s">
        <v>82</v>
      </c>
      <c r="D1590" s="41">
        <v>506.23</v>
      </c>
      <c r="E1590" s="41">
        <v>32359</v>
      </c>
      <c r="F1590" s="41">
        <v>1720</v>
      </c>
      <c r="G1590" s="42">
        <v>0.0531536821286195</v>
      </c>
      <c r="H1590" s="43">
        <v>0.294319767441861</v>
      </c>
      <c r="I1590" s="43">
        <v>15.6441793627739</v>
      </c>
      <c r="J1590" s="41">
        <v>71</v>
      </c>
      <c r="K1590" s="38">
        <v>3</v>
      </c>
      <c r="L1590" s="41">
        <v>67</v>
      </c>
      <c r="M1590" s="41">
        <v>28</v>
      </c>
      <c r="N1590" s="41">
        <v>5</v>
      </c>
      <c r="O1590" s="41">
        <v>174</v>
      </c>
      <c r="P1590" s="47">
        <v>2.90936781609195</v>
      </c>
      <c r="Q1590" s="48">
        <v>0.101162790697674</v>
      </c>
      <c r="U1590"/>
    </row>
    <row r="1591" customHeight="1" spans="1:21">
      <c r="A1591" s="73"/>
      <c r="B1591" s="73"/>
      <c r="C1591" s="40" t="s">
        <v>151</v>
      </c>
      <c r="D1591" s="41">
        <v>964.37</v>
      </c>
      <c r="E1591" s="41">
        <v>48304</v>
      </c>
      <c r="F1591" s="41">
        <v>1515</v>
      </c>
      <c r="G1591" s="42">
        <v>0.0313638622060285</v>
      </c>
      <c r="H1591" s="43">
        <v>0.636547854785479</v>
      </c>
      <c r="I1591" s="43">
        <v>19.9645992050348</v>
      </c>
      <c r="J1591" s="41">
        <v>194</v>
      </c>
      <c r="K1591" s="38">
        <v>0</v>
      </c>
      <c r="L1591" s="41">
        <v>125</v>
      </c>
      <c r="M1591" s="41">
        <v>50</v>
      </c>
      <c r="N1591" s="41">
        <v>3</v>
      </c>
      <c r="O1591" s="41">
        <v>372</v>
      </c>
      <c r="P1591" s="47">
        <v>2.59239247311828</v>
      </c>
      <c r="Q1591" s="48">
        <v>0.245544554455446</v>
      </c>
      <c r="U1591"/>
    </row>
    <row r="1592" customHeight="1" spans="1:21">
      <c r="A1592" s="73"/>
      <c r="B1592" s="73"/>
      <c r="C1592" s="40" t="s">
        <v>103</v>
      </c>
      <c r="D1592" s="41">
        <v>304.46</v>
      </c>
      <c r="E1592" s="41">
        <v>8600</v>
      </c>
      <c r="F1592" s="41">
        <v>469</v>
      </c>
      <c r="G1592" s="42">
        <v>0.0545348837209302</v>
      </c>
      <c r="H1592" s="43">
        <v>0.649168443496802</v>
      </c>
      <c r="I1592" s="43">
        <v>35.4023255813953</v>
      </c>
      <c r="J1592" s="41">
        <v>31</v>
      </c>
      <c r="K1592" s="38">
        <v>0</v>
      </c>
      <c r="L1592" s="41">
        <v>18</v>
      </c>
      <c r="M1592" s="41">
        <v>18</v>
      </c>
      <c r="N1592" s="41">
        <v>1</v>
      </c>
      <c r="O1592" s="41">
        <v>68</v>
      </c>
      <c r="P1592" s="47">
        <v>4.47735294117647</v>
      </c>
      <c r="Q1592" s="48">
        <v>0.14498933901919</v>
      </c>
      <c r="U1592"/>
    </row>
    <row r="1593" customHeight="1" spans="1:21">
      <c r="A1593" s="73"/>
      <c r="B1593" s="73"/>
      <c r="C1593" s="40" t="s">
        <v>83</v>
      </c>
      <c r="D1593" s="41">
        <v>346.5</v>
      </c>
      <c r="E1593" s="41">
        <v>23565</v>
      </c>
      <c r="F1593" s="41">
        <v>567</v>
      </c>
      <c r="G1593" s="42">
        <v>0.0240611075747931</v>
      </c>
      <c r="H1593" s="43">
        <v>0.611111111111111</v>
      </c>
      <c r="I1593" s="43">
        <v>14.7040101845958</v>
      </c>
      <c r="J1593" s="41">
        <v>44</v>
      </c>
      <c r="K1593" s="38">
        <v>1</v>
      </c>
      <c r="L1593" s="41">
        <v>62</v>
      </c>
      <c r="M1593" s="41">
        <v>3</v>
      </c>
      <c r="N1593" s="41">
        <v>4</v>
      </c>
      <c r="O1593" s="41">
        <v>114</v>
      </c>
      <c r="P1593" s="47">
        <v>3.03947368421053</v>
      </c>
      <c r="Q1593" s="48">
        <v>0.201058201058201</v>
      </c>
      <c r="U1593"/>
    </row>
    <row r="1594" customHeight="1" spans="1:21">
      <c r="A1594" s="73"/>
      <c r="B1594" s="73"/>
      <c r="C1594" s="40" t="s">
        <v>119</v>
      </c>
      <c r="D1594" s="41">
        <v>807.12</v>
      </c>
      <c r="E1594" s="41">
        <v>55891</v>
      </c>
      <c r="F1594" s="41">
        <v>2435</v>
      </c>
      <c r="G1594" s="42">
        <v>0.0435669427993774</v>
      </c>
      <c r="H1594" s="43">
        <v>0.331466119096509</v>
      </c>
      <c r="I1594" s="43">
        <v>14.4409654506092</v>
      </c>
      <c r="J1594" s="41">
        <v>61</v>
      </c>
      <c r="K1594" s="38">
        <v>1</v>
      </c>
      <c r="L1594" s="41">
        <v>18</v>
      </c>
      <c r="M1594" s="41">
        <v>83</v>
      </c>
      <c r="N1594" s="41">
        <v>1</v>
      </c>
      <c r="O1594" s="41">
        <v>164</v>
      </c>
      <c r="P1594" s="47">
        <v>4.92146341463415</v>
      </c>
      <c r="Q1594" s="48">
        <v>0.0673511293634497</v>
      </c>
      <c r="U1594"/>
    </row>
    <row r="1595" customHeight="1" spans="1:21">
      <c r="A1595" s="73"/>
      <c r="B1595" s="73"/>
      <c r="C1595" s="40" t="s">
        <v>148</v>
      </c>
      <c r="D1595" s="41">
        <v>492.24</v>
      </c>
      <c r="E1595" s="41">
        <v>28206</v>
      </c>
      <c r="F1595" s="41">
        <v>997</v>
      </c>
      <c r="G1595" s="42">
        <v>0.0353470892717862</v>
      </c>
      <c r="H1595" s="43">
        <v>0.493721163490471</v>
      </c>
      <c r="I1595" s="43">
        <v>17.4516060412678</v>
      </c>
      <c r="J1595" s="41">
        <v>69</v>
      </c>
      <c r="K1595" s="38">
        <v>1</v>
      </c>
      <c r="L1595" s="41">
        <v>27</v>
      </c>
      <c r="M1595" s="41">
        <v>73</v>
      </c>
      <c r="N1595" s="41">
        <v>2</v>
      </c>
      <c r="O1595" s="41">
        <v>172</v>
      </c>
      <c r="P1595" s="47">
        <v>2.86186046511628</v>
      </c>
      <c r="Q1595" s="48">
        <v>0.172517552657974</v>
      </c>
      <c r="U1595"/>
    </row>
    <row r="1596" customHeight="1" spans="1:21">
      <c r="A1596" s="73"/>
      <c r="B1596" s="73"/>
      <c r="C1596" s="40" t="s">
        <v>100</v>
      </c>
      <c r="D1596" s="41">
        <v>197.23</v>
      </c>
      <c r="E1596" s="41">
        <v>6087</v>
      </c>
      <c r="F1596" s="41">
        <v>241</v>
      </c>
      <c r="G1596" s="42">
        <v>0.0395925743387547</v>
      </c>
      <c r="H1596" s="43">
        <v>0.818381742738589</v>
      </c>
      <c r="I1596" s="43">
        <v>32.4018399868572</v>
      </c>
      <c r="J1596" s="41">
        <v>18</v>
      </c>
      <c r="K1596" s="38">
        <v>0</v>
      </c>
      <c r="L1596" s="41">
        <v>14</v>
      </c>
      <c r="M1596" s="41">
        <v>2</v>
      </c>
      <c r="N1596" s="41">
        <v>1</v>
      </c>
      <c r="O1596" s="41">
        <v>35</v>
      </c>
      <c r="P1596" s="47">
        <v>5.63514285714286</v>
      </c>
      <c r="Q1596" s="48">
        <v>0.145228215767635</v>
      </c>
      <c r="U1596"/>
    </row>
    <row r="1597" customHeight="1" spans="1:21">
      <c r="A1597" s="73"/>
      <c r="B1597" s="73"/>
      <c r="C1597" s="40" t="s">
        <v>86</v>
      </c>
      <c r="D1597" s="41">
        <v>201.56</v>
      </c>
      <c r="E1597" s="41">
        <v>13134</v>
      </c>
      <c r="F1597" s="41">
        <v>672</v>
      </c>
      <c r="G1597" s="42">
        <v>0.0511649154865235</v>
      </c>
      <c r="H1597" s="43">
        <v>0.299940476190476</v>
      </c>
      <c r="I1597" s="43">
        <v>15.3464291152733</v>
      </c>
      <c r="J1597" s="41">
        <v>35</v>
      </c>
      <c r="K1597" s="38">
        <v>0</v>
      </c>
      <c r="L1597" s="41">
        <v>20</v>
      </c>
      <c r="M1597" s="41">
        <v>13</v>
      </c>
      <c r="N1597" s="41">
        <v>1</v>
      </c>
      <c r="O1597" s="41">
        <v>69</v>
      </c>
      <c r="P1597" s="47">
        <v>2.92115942028986</v>
      </c>
      <c r="Q1597" s="48">
        <v>0.102678571428571</v>
      </c>
      <c r="U1597"/>
    </row>
    <row r="1598" customHeight="1" spans="1:21">
      <c r="A1598" s="73"/>
      <c r="B1598" s="73"/>
      <c r="C1598" s="40" t="s">
        <v>152</v>
      </c>
      <c r="D1598" s="41">
        <v>202.04</v>
      </c>
      <c r="E1598" s="41">
        <v>15767</v>
      </c>
      <c r="F1598" s="41">
        <v>1031</v>
      </c>
      <c r="G1598" s="42">
        <v>0.0653897380605061</v>
      </c>
      <c r="H1598" s="43">
        <v>0.195965082444229</v>
      </c>
      <c r="I1598" s="43">
        <v>12.8141054100336</v>
      </c>
      <c r="J1598" s="41">
        <v>18</v>
      </c>
      <c r="K1598" s="38">
        <v>0</v>
      </c>
      <c r="L1598" s="41">
        <v>12</v>
      </c>
      <c r="M1598" s="41">
        <v>0</v>
      </c>
      <c r="N1598" s="41">
        <v>1</v>
      </c>
      <c r="O1598" s="41">
        <v>31</v>
      </c>
      <c r="P1598" s="47">
        <v>6.51741935483871</v>
      </c>
      <c r="Q1598" s="48">
        <v>0.0300678952473327</v>
      </c>
      <c r="U1598"/>
    </row>
    <row r="1599" customHeight="1" spans="1:21">
      <c r="A1599" s="73"/>
      <c r="B1599" s="73"/>
      <c r="C1599" s="40" t="s">
        <v>160</v>
      </c>
      <c r="D1599" s="41">
        <v>9.47</v>
      </c>
      <c r="E1599" s="41">
        <v>466</v>
      </c>
      <c r="F1599" s="41">
        <v>9</v>
      </c>
      <c r="G1599" s="42">
        <v>0.01931330472103</v>
      </c>
      <c r="H1599" s="43">
        <v>1.05222222222222</v>
      </c>
      <c r="I1599" s="43">
        <v>20.3218884120172</v>
      </c>
      <c r="J1599" s="41">
        <v>0</v>
      </c>
      <c r="K1599" s="38">
        <v>0</v>
      </c>
      <c r="L1599" s="41">
        <v>0</v>
      </c>
      <c r="M1599" s="41">
        <v>1</v>
      </c>
      <c r="N1599" s="41">
        <v>0</v>
      </c>
      <c r="O1599" s="41">
        <v>1</v>
      </c>
      <c r="P1599" s="47">
        <v>9.47</v>
      </c>
      <c r="Q1599" s="48">
        <v>0.111111111111111</v>
      </c>
      <c r="U1599"/>
    </row>
    <row r="1600" customHeight="1" spans="1:21">
      <c r="A1600" s="73"/>
      <c r="B1600" s="40" t="s">
        <v>98</v>
      </c>
      <c r="C1600" s="73"/>
      <c r="D1600" s="41">
        <v>6482.28</v>
      </c>
      <c r="E1600" s="41">
        <v>354871</v>
      </c>
      <c r="F1600" s="41">
        <v>14361</v>
      </c>
      <c r="G1600" s="42">
        <v>0.0404682264822992</v>
      </c>
      <c r="H1600" s="43">
        <v>0.451380823062461</v>
      </c>
      <c r="I1600" s="43">
        <v>18.2665813774583</v>
      </c>
      <c r="J1600" s="41">
        <v>898</v>
      </c>
      <c r="K1600" s="38">
        <v>15</v>
      </c>
      <c r="L1600" s="41">
        <v>564</v>
      </c>
      <c r="M1600" s="41">
        <v>381</v>
      </c>
      <c r="N1600" s="41">
        <v>36</v>
      </c>
      <c r="O1600" s="41">
        <v>1894</v>
      </c>
      <c r="P1600" s="47">
        <v>3.4225343189018</v>
      </c>
      <c r="Q1600" s="48">
        <v>0.131884966227979</v>
      </c>
      <c r="U1600"/>
    </row>
    <row r="1601" customHeight="1" spans="1:21">
      <c r="A1601" s="40" t="s">
        <v>167</v>
      </c>
      <c r="B1601" s="73"/>
      <c r="C1601" s="73"/>
      <c r="D1601" s="41">
        <v>11669.72</v>
      </c>
      <c r="E1601" s="41">
        <v>540554</v>
      </c>
      <c r="F1601" s="41">
        <v>21092</v>
      </c>
      <c r="G1601" s="42">
        <v>0.0390192284212123</v>
      </c>
      <c r="H1601" s="43">
        <v>0.553277071875593</v>
      </c>
      <c r="I1601" s="43">
        <v>21.5884444477333</v>
      </c>
      <c r="J1601" s="41">
        <v>1749</v>
      </c>
      <c r="K1601" s="38">
        <v>23</v>
      </c>
      <c r="L1601" s="41">
        <v>1181</v>
      </c>
      <c r="M1601" s="41">
        <v>581</v>
      </c>
      <c r="N1601" s="41">
        <v>60</v>
      </c>
      <c r="O1601" s="41">
        <v>3594</v>
      </c>
      <c r="P1601" s="47">
        <v>3.24700055648303</v>
      </c>
      <c r="Q1601" s="48">
        <v>0.170396358809027</v>
      </c>
      <c r="U1601"/>
    </row>
    <row r="1602" customHeight="1" spans="1:21">
      <c r="A1602" s="40" t="s">
        <v>17</v>
      </c>
      <c r="B1602" s="40" t="s">
        <v>69</v>
      </c>
      <c r="C1602" s="40" t="s">
        <v>108</v>
      </c>
      <c r="D1602" s="41">
        <v>507.75</v>
      </c>
      <c r="E1602" s="41">
        <v>13377</v>
      </c>
      <c r="F1602" s="41">
        <v>630</v>
      </c>
      <c r="G1602" s="42">
        <v>0.0470957613814757</v>
      </c>
      <c r="H1602" s="43">
        <v>0.805952380952381</v>
      </c>
      <c r="I1602" s="43">
        <v>37.9569410181655</v>
      </c>
      <c r="J1602" s="41">
        <v>149</v>
      </c>
      <c r="K1602" s="38">
        <v>1</v>
      </c>
      <c r="L1602" s="41">
        <v>60</v>
      </c>
      <c r="M1602" s="41">
        <v>58</v>
      </c>
      <c r="N1602" s="41">
        <v>6</v>
      </c>
      <c r="O1602" s="41">
        <v>274</v>
      </c>
      <c r="P1602" s="47">
        <v>1.85310218978102</v>
      </c>
      <c r="Q1602" s="48">
        <v>0.434920634920635</v>
      </c>
      <c r="U1602"/>
    </row>
    <row r="1603" customHeight="1" spans="1:21">
      <c r="A1603" s="73"/>
      <c r="B1603" s="73"/>
      <c r="C1603" s="40" t="s">
        <v>76</v>
      </c>
      <c r="D1603" s="41">
        <v>778.21</v>
      </c>
      <c r="E1603" s="41">
        <v>34617</v>
      </c>
      <c r="F1603" s="41">
        <v>1065</v>
      </c>
      <c r="G1603" s="42">
        <v>0.0307652309558887</v>
      </c>
      <c r="H1603" s="43">
        <v>0.730713615023474</v>
      </c>
      <c r="I1603" s="43">
        <v>22.4805731288095</v>
      </c>
      <c r="J1603" s="41">
        <v>91</v>
      </c>
      <c r="K1603" s="38">
        <v>2</v>
      </c>
      <c r="L1603" s="41">
        <v>110</v>
      </c>
      <c r="M1603" s="41">
        <v>11</v>
      </c>
      <c r="N1603" s="41">
        <v>5</v>
      </c>
      <c r="O1603" s="41">
        <v>219</v>
      </c>
      <c r="P1603" s="47">
        <v>3.5534703196347</v>
      </c>
      <c r="Q1603" s="48">
        <v>0.205633802816901</v>
      </c>
      <c r="U1603"/>
    </row>
    <row r="1604" customHeight="1" spans="1:21">
      <c r="A1604" s="73"/>
      <c r="B1604" s="73"/>
      <c r="C1604" s="40" t="s">
        <v>80</v>
      </c>
      <c r="D1604" s="41">
        <v>504.16</v>
      </c>
      <c r="E1604" s="41">
        <v>17276</v>
      </c>
      <c r="F1604" s="41">
        <v>738</v>
      </c>
      <c r="G1604" s="42">
        <v>0.0427182218106043</v>
      </c>
      <c r="H1604" s="43">
        <v>0.683143631436314</v>
      </c>
      <c r="I1604" s="43">
        <v>29.1826811761982</v>
      </c>
      <c r="J1604" s="41">
        <v>79</v>
      </c>
      <c r="K1604" s="38">
        <v>1</v>
      </c>
      <c r="L1604" s="41">
        <v>64</v>
      </c>
      <c r="M1604" s="41">
        <v>25</v>
      </c>
      <c r="N1604" s="41">
        <v>3</v>
      </c>
      <c r="O1604" s="41">
        <v>172</v>
      </c>
      <c r="P1604" s="47">
        <v>2.93116279069767</v>
      </c>
      <c r="Q1604" s="48">
        <v>0.233062330623306</v>
      </c>
      <c r="U1604"/>
    </row>
    <row r="1605" customHeight="1" spans="1:21">
      <c r="A1605" s="73"/>
      <c r="B1605" s="73"/>
      <c r="C1605" s="40" t="s">
        <v>103</v>
      </c>
      <c r="D1605" s="41">
        <v>704.87</v>
      </c>
      <c r="E1605" s="41">
        <v>16663</v>
      </c>
      <c r="F1605" s="41">
        <v>685</v>
      </c>
      <c r="G1605" s="42">
        <v>0.0411090439896777</v>
      </c>
      <c r="H1605" s="43">
        <v>1.02900729927007</v>
      </c>
      <c r="I1605" s="43">
        <v>42.3015063313929</v>
      </c>
      <c r="J1605" s="41">
        <v>93</v>
      </c>
      <c r="K1605" s="38">
        <v>0</v>
      </c>
      <c r="L1605" s="41">
        <v>58</v>
      </c>
      <c r="M1605" s="41">
        <v>40</v>
      </c>
      <c r="N1605" s="41">
        <v>6</v>
      </c>
      <c r="O1605" s="41">
        <v>197</v>
      </c>
      <c r="P1605" s="47">
        <v>3.57802030456853</v>
      </c>
      <c r="Q1605" s="48">
        <v>0.287591240875912</v>
      </c>
      <c r="U1605"/>
    </row>
    <row r="1606" customHeight="1" spans="1:21">
      <c r="A1606" s="73"/>
      <c r="B1606" s="73"/>
      <c r="C1606" s="40" t="s">
        <v>83</v>
      </c>
      <c r="D1606" s="41">
        <v>1471.86</v>
      </c>
      <c r="E1606" s="41">
        <v>72699</v>
      </c>
      <c r="F1606" s="41">
        <v>2107</v>
      </c>
      <c r="G1606" s="42">
        <v>0.0289825169534657</v>
      </c>
      <c r="H1606" s="43">
        <v>0.698557190317988</v>
      </c>
      <c r="I1606" s="43">
        <v>20.2459456113564</v>
      </c>
      <c r="J1606" s="41">
        <v>284</v>
      </c>
      <c r="K1606" s="38">
        <v>3</v>
      </c>
      <c r="L1606" s="41">
        <v>212</v>
      </c>
      <c r="M1606" s="41">
        <v>15</v>
      </c>
      <c r="N1606" s="41">
        <v>4</v>
      </c>
      <c r="O1606" s="41">
        <v>518</v>
      </c>
      <c r="P1606" s="47">
        <v>2.84142857142857</v>
      </c>
      <c r="Q1606" s="48">
        <v>0.245847176079734</v>
      </c>
      <c r="U1606"/>
    </row>
    <row r="1607" customHeight="1" spans="1:21">
      <c r="A1607" s="73"/>
      <c r="B1607" s="73"/>
      <c r="C1607" s="40" t="s">
        <v>148</v>
      </c>
      <c r="D1607" s="41">
        <v>504.35</v>
      </c>
      <c r="E1607" s="41">
        <v>13366</v>
      </c>
      <c r="F1607" s="41">
        <v>516</v>
      </c>
      <c r="G1607" s="42">
        <v>0.0386054167290139</v>
      </c>
      <c r="H1607" s="43">
        <v>0.977422480620155</v>
      </c>
      <c r="I1607" s="43">
        <v>37.7338021846476</v>
      </c>
      <c r="J1607" s="41">
        <v>111</v>
      </c>
      <c r="K1607" s="38">
        <v>2</v>
      </c>
      <c r="L1607" s="41">
        <v>46</v>
      </c>
      <c r="M1607" s="41">
        <v>87</v>
      </c>
      <c r="N1607" s="41">
        <v>4</v>
      </c>
      <c r="O1607" s="41">
        <v>250</v>
      </c>
      <c r="P1607" s="47">
        <v>2.0174</v>
      </c>
      <c r="Q1607" s="48">
        <v>0.484496124031008</v>
      </c>
      <c r="U1607"/>
    </row>
    <row r="1608" customHeight="1" spans="1:21">
      <c r="A1608" s="73"/>
      <c r="B1608" s="40" t="s">
        <v>71</v>
      </c>
      <c r="C1608" s="73"/>
      <c r="D1608" s="41">
        <v>4471.2</v>
      </c>
      <c r="E1608" s="41">
        <v>167998</v>
      </c>
      <c r="F1608" s="41">
        <v>5741</v>
      </c>
      <c r="G1608" s="42">
        <v>0.0341730258693556</v>
      </c>
      <c r="H1608" s="43">
        <v>0.778819021076468</v>
      </c>
      <c r="I1608" s="43">
        <v>26.6146025547923</v>
      </c>
      <c r="J1608" s="41">
        <v>807</v>
      </c>
      <c r="K1608" s="38">
        <v>9</v>
      </c>
      <c r="L1608" s="41">
        <v>550</v>
      </c>
      <c r="M1608" s="41">
        <v>236</v>
      </c>
      <c r="N1608" s="41">
        <v>28</v>
      </c>
      <c r="O1608" s="41">
        <v>1630</v>
      </c>
      <c r="P1608" s="47">
        <v>2.74306748466258</v>
      </c>
      <c r="Q1608" s="48">
        <v>0.28392266155722</v>
      </c>
      <c r="U1608"/>
    </row>
    <row r="1609" customHeight="1" spans="1:21">
      <c r="A1609" s="73"/>
      <c r="B1609" s="40" t="s">
        <v>101</v>
      </c>
      <c r="C1609" s="40" t="s">
        <v>100</v>
      </c>
      <c r="D1609" s="41">
        <v>500.71</v>
      </c>
      <c r="E1609" s="41">
        <v>32659</v>
      </c>
      <c r="F1609" s="41">
        <v>1282</v>
      </c>
      <c r="G1609" s="42">
        <v>0.039254110658624</v>
      </c>
      <c r="H1609" s="43">
        <v>0.390569422776911</v>
      </c>
      <c r="I1609" s="43">
        <v>15.3314553415598</v>
      </c>
      <c r="J1609" s="41">
        <v>8</v>
      </c>
      <c r="K1609" s="38">
        <v>0</v>
      </c>
      <c r="L1609" s="41">
        <v>10</v>
      </c>
      <c r="M1609" s="41">
        <v>1</v>
      </c>
      <c r="N1609" s="41">
        <v>4</v>
      </c>
      <c r="O1609" s="41">
        <v>23</v>
      </c>
      <c r="P1609" s="47">
        <v>21.77</v>
      </c>
      <c r="Q1609" s="48">
        <v>0.0179407176287052</v>
      </c>
      <c r="U1609"/>
    </row>
    <row r="1610" customHeight="1" spans="1:21">
      <c r="A1610" s="73"/>
      <c r="B1610" s="40" t="s">
        <v>102</v>
      </c>
      <c r="C1610" s="73"/>
      <c r="D1610" s="41">
        <v>500.71</v>
      </c>
      <c r="E1610" s="41">
        <v>32659</v>
      </c>
      <c r="F1610" s="41">
        <v>1282</v>
      </c>
      <c r="G1610" s="42">
        <v>0.039254110658624</v>
      </c>
      <c r="H1610" s="43">
        <v>0.390569422776911</v>
      </c>
      <c r="I1610" s="43">
        <v>15.3314553415598</v>
      </c>
      <c r="J1610" s="41">
        <v>8</v>
      </c>
      <c r="K1610" s="38">
        <v>0</v>
      </c>
      <c r="L1610" s="41">
        <v>10</v>
      </c>
      <c r="M1610" s="41">
        <v>1</v>
      </c>
      <c r="N1610" s="41">
        <v>4</v>
      </c>
      <c r="O1610" s="41">
        <v>23</v>
      </c>
      <c r="P1610" s="47">
        <v>21.77</v>
      </c>
      <c r="Q1610" s="48">
        <v>0.0179407176287052</v>
      </c>
      <c r="U1610"/>
    </row>
    <row r="1611" customHeight="1" spans="1:21">
      <c r="A1611" s="73"/>
      <c r="B1611" s="40" t="s">
        <v>72</v>
      </c>
      <c r="C1611" s="40" t="s">
        <v>122</v>
      </c>
      <c r="D1611" s="41">
        <v>162.42</v>
      </c>
      <c r="E1611" s="41">
        <v>11493</v>
      </c>
      <c r="F1611" s="41">
        <v>276</v>
      </c>
      <c r="G1611" s="42">
        <v>0.0240146175933177</v>
      </c>
      <c r="H1611" s="43">
        <v>0.588478260869565</v>
      </c>
      <c r="I1611" s="43">
        <v>14.1320803967632</v>
      </c>
      <c r="J1611" s="41">
        <v>36</v>
      </c>
      <c r="K1611" s="38">
        <v>0</v>
      </c>
      <c r="L1611" s="41">
        <v>11</v>
      </c>
      <c r="M1611" s="41">
        <v>3</v>
      </c>
      <c r="N1611" s="41">
        <v>3</v>
      </c>
      <c r="O1611" s="41">
        <v>53</v>
      </c>
      <c r="P1611" s="47">
        <v>3.06452830188679</v>
      </c>
      <c r="Q1611" s="48">
        <v>0.192028985507246</v>
      </c>
      <c r="U1611"/>
    </row>
    <row r="1612" customHeight="1" spans="1:21">
      <c r="A1612" s="73"/>
      <c r="B1612" s="73"/>
      <c r="C1612" s="40" t="s">
        <v>73</v>
      </c>
      <c r="D1612" s="41">
        <v>25.52</v>
      </c>
      <c r="E1612" s="41">
        <v>1927</v>
      </c>
      <c r="F1612" s="41">
        <v>123</v>
      </c>
      <c r="G1612" s="42">
        <v>0.0638297872340426</v>
      </c>
      <c r="H1612" s="43">
        <v>0.207479674796748</v>
      </c>
      <c r="I1612" s="43">
        <v>13.2433834976648</v>
      </c>
      <c r="J1612" s="41">
        <v>6</v>
      </c>
      <c r="K1612" s="38">
        <v>0</v>
      </c>
      <c r="L1612" s="41">
        <v>0</v>
      </c>
      <c r="M1612" s="41">
        <v>0</v>
      </c>
      <c r="N1612" s="41">
        <v>0</v>
      </c>
      <c r="O1612" s="41">
        <v>6</v>
      </c>
      <c r="P1612" s="47">
        <v>4.25333333333333</v>
      </c>
      <c r="Q1612" s="48">
        <v>0.0487804878048781</v>
      </c>
      <c r="U1612"/>
    </row>
    <row r="1613" customHeight="1" spans="1:21">
      <c r="A1613" s="73"/>
      <c r="B1613" s="73"/>
      <c r="C1613" s="40" t="s">
        <v>108</v>
      </c>
      <c r="D1613" s="41">
        <v>805.35</v>
      </c>
      <c r="E1613" s="41">
        <v>40264</v>
      </c>
      <c r="F1613" s="41">
        <v>1547</v>
      </c>
      <c r="G1613" s="42">
        <v>0.0384214186369958</v>
      </c>
      <c r="H1613" s="43">
        <v>0.520588235294118</v>
      </c>
      <c r="I1613" s="43">
        <v>20.0017385257302</v>
      </c>
      <c r="J1613" s="41">
        <v>91</v>
      </c>
      <c r="K1613" s="38">
        <v>2</v>
      </c>
      <c r="L1613" s="41">
        <v>40</v>
      </c>
      <c r="M1613" s="41">
        <v>55</v>
      </c>
      <c r="N1613" s="41">
        <v>10</v>
      </c>
      <c r="O1613" s="41">
        <v>198</v>
      </c>
      <c r="P1613" s="47">
        <v>4.06742424242424</v>
      </c>
      <c r="Q1613" s="48">
        <v>0.127989657401422</v>
      </c>
      <c r="U1613"/>
    </row>
    <row r="1614" customHeight="1" spans="1:21">
      <c r="A1614" s="73"/>
      <c r="B1614" s="73"/>
      <c r="C1614" s="40" t="s">
        <v>76</v>
      </c>
      <c r="D1614" s="41">
        <v>474.18</v>
      </c>
      <c r="E1614" s="41">
        <v>27355</v>
      </c>
      <c r="F1614" s="41">
        <v>614</v>
      </c>
      <c r="G1614" s="42">
        <v>0.0224456223725096</v>
      </c>
      <c r="H1614" s="43">
        <v>0.77228013029316</v>
      </c>
      <c r="I1614" s="43">
        <v>17.3343081703528</v>
      </c>
      <c r="J1614" s="41">
        <v>33</v>
      </c>
      <c r="K1614" s="38">
        <v>1</v>
      </c>
      <c r="L1614" s="41">
        <v>47</v>
      </c>
      <c r="M1614" s="41">
        <v>2</v>
      </c>
      <c r="N1614" s="41">
        <v>3</v>
      </c>
      <c r="O1614" s="41">
        <v>86</v>
      </c>
      <c r="P1614" s="47">
        <v>5.51372093023256</v>
      </c>
      <c r="Q1614" s="48">
        <v>0.140065146579805</v>
      </c>
      <c r="U1614"/>
    </row>
    <row r="1615" customHeight="1" spans="1:21">
      <c r="A1615" s="73"/>
      <c r="B1615" s="73"/>
      <c r="C1615" s="40" t="s">
        <v>130</v>
      </c>
      <c r="D1615" s="41">
        <v>2.58</v>
      </c>
      <c r="E1615" s="41">
        <v>204</v>
      </c>
      <c r="F1615" s="41">
        <v>10</v>
      </c>
      <c r="G1615" s="42">
        <v>0.0490196078431373</v>
      </c>
      <c r="H1615" s="43">
        <v>0.258</v>
      </c>
      <c r="I1615" s="43">
        <v>12.6470588235294</v>
      </c>
      <c r="J1615" s="41">
        <v>1</v>
      </c>
      <c r="K1615" s="38">
        <v>0</v>
      </c>
      <c r="L1615" s="41">
        <v>0</v>
      </c>
      <c r="M1615" s="41">
        <v>0</v>
      </c>
      <c r="N1615" s="41">
        <v>0</v>
      </c>
      <c r="O1615" s="41">
        <v>1</v>
      </c>
      <c r="P1615" s="47">
        <v>2.58</v>
      </c>
      <c r="Q1615" s="48">
        <v>0.1</v>
      </c>
      <c r="U1615"/>
    </row>
    <row r="1616" customHeight="1" spans="1:21">
      <c r="A1616" s="73"/>
      <c r="B1616" s="73"/>
      <c r="C1616" s="40" t="s">
        <v>80</v>
      </c>
      <c r="D1616" s="41">
        <v>360.27</v>
      </c>
      <c r="E1616" s="41">
        <v>17305</v>
      </c>
      <c r="F1616" s="41">
        <v>600</v>
      </c>
      <c r="G1616" s="42">
        <v>0.0346720600982375</v>
      </c>
      <c r="H1616" s="43">
        <v>0.60045</v>
      </c>
      <c r="I1616" s="43">
        <v>20.8188384859867</v>
      </c>
      <c r="J1616" s="41">
        <v>23</v>
      </c>
      <c r="K1616" s="38">
        <v>1</v>
      </c>
      <c r="L1616" s="41">
        <v>46</v>
      </c>
      <c r="M1616" s="41">
        <v>8</v>
      </c>
      <c r="N1616" s="41">
        <v>0</v>
      </c>
      <c r="O1616" s="41">
        <v>78</v>
      </c>
      <c r="P1616" s="47">
        <v>4.61884615384615</v>
      </c>
      <c r="Q1616" s="48">
        <v>0.13</v>
      </c>
      <c r="U1616"/>
    </row>
    <row r="1617" customHeight="1" spans="1:21">
      <c r="A1617" s="73"/>
      <c r="B1617" s="73"/>
      <c r="C1617" s="40" t="s">
        <v>150</v>
      </c>
      <c r="D1617" s="41">
        <v>202.66</v>
      </c>
      <c r="E1617" s="41">
        <v>8784</v>
      </c>
      <c r="F1617" s="41">
        <v>458</v>
      </c>
      <c r="G1617" s="42">
        <v>0.0521402550091075</v>
      </c>
      <c r="H1617" s="43">
        <v>0.442489082969432</v>
      </c>
      <c r="I1617" s="43">
        <v>23.0714936247723</v>
      </c>
      <c r="J1617" s="41">
        <v>24</v>
      </c>
      <c r="K1617" s="38">
        <v>0</v>
      </c>
      <c r="L1617" s="41">
        <v>14</v>
      </c>
      <c r="M1617" s="41">
        <v>20</v>
      </c>
      <c r="N1617" s="41">
        <v>2</v>
      </c>
      <c r="O1617" s="41">
        <v>60</v>
      </c>
      <c r="P1617" s="47">
        <v>3.37766666666667</v>
      </c>
      <c r="Q1617" s="48">
        <v>0.131004366812227</v>
      </c>
      <c r="U1617"/>
    </row>
    <row r="1618" customHeight="1" spans="1:21">
      <c r="A1618" s="73"/>
      <c r="B1618" s="73"/>
      <c r="C1618" s="40" t="s">
        <v>82</v>
      </c>
      <c r="D1618" s="41">
        <v>314.92</v>
      </c>
      <c r="E1618" s="41">
        <v>28899</v>
      </c>
      <c r="F1618" s="41">
        <v>1397</v>
      </c>
      <c r="G1618" s="42">
        <v>0.0483407730371293</v>
      </c>
      <c r="H1618" s="43">
        <v>0.225425912670007</v>
      </c>
      <c r="I1618" s="43">
        <v>10.8972628810686</v>
      </c>
      <c r="J1618" s="41">
        <v>37</v>
      </c>
      <c r="K1618" s="38">
        <v>2</v>
      </c>
      <c r="L1618" s="41">
        <v>32</v>
      </c>
      <c r="M1618" s="41">
        <v>14</v>
      </c>
      <c r="N1618" s="41">
        <v>1</v>
      </c>
      <c r="O1618" s="41">
        <v>86</v>
      </c>
      <c r="P1618" s="47">
        <v>3.66186046511628</v>
      </c>
      <c r="Q1618" s="48">
        <v>0.0615604867573372</v>
      </c>
      <c r="U1618"/>
    </row>
    <row r="1619" customHeight="1" spans="1:21">
      <c r="A1619" s="73"/>
      <c r="B1619" s="73"/>
      <c r="C1619" s="40" t="s">
        <v>151</v>
      </c>
      <c r="D1619" s="41">
        <v>1010.14</v>
      </c>
      <c r="E1619" s="41">
        <v>51807</v>
      </c>
      <c r="F1619" s="41">
        <v>1543</v>
      </c>
      <c r="G1619" s="42">
        <v>0.0297836199741348</v>
      </c>
      <c r="H1619" s="43">
        <v>0.654659753726507</v>
      </c>
      <c r="I1619" s="43">
        <v>19.4981373173509</v>
      </c>
      <c r="J1619" s="41">
        <v>211</v>
      </c>
      <c r="K1619" s="38">
        <v>1</v>
      </c>
      <c r="L1619" s="41">
        <v>116</v>
      </c>
      <c r="M1619" s="41">
        <v>44</v>
      </c>
      <c r="N1619" s="41">
        <v>2</v>
      </c>
      <c r="O1619" s="41">
        <v>374</v>
      </c>
      <c r="P1619" s="47">
        <v>2.70090909090909</v>
      </c>
      <c r="Q1619" s="48">
        <v>0.242384964355152</v>
      </c>
      <c r="U1619"/>
    </row>
    <row r="1620" customHeight="1" spans="1:21">
      <c r="A1620" s="73"/>
      <c r="B1620" s="73"/>
      <c r="C1620" s="40" t="s">
        <v>103</v>
      </c>
      <c r="D1620" s="41">
        <v>300.71</v>
      </c>
      <c r="E1620" s="41">
        <v>10397</v>
      </c>
      <c r="F1620" s="41">
        <v>486</v>
      </c>
      <c r="G1620" s="42">
        <v>0.0467442531499471</v>
      </c>
      <c r="H1620" s="43">
        <v>0.618744855967078</v>
      </c>
      <c r="I1620" s="43">
        <v>28.9227661825527</v>
      </c>
      <c r="J1620" s="41">
        <v>31</v>
      </c>
      <c r="K1620" s="38">
        <v>0</v>
      </c>
      <c r="L1620" s="41">
        <v>20</v>
      </c>
      <c r="M1620" s="41">
        <v>15</v>
      </c>
      <c r="N1620" s="41">
        <v>4</v>
      </c>
      <c r="O1620" s="41">
        <v>70</v>
      </c>
      <c r="P1620" s="47">
        <v>4.29585714285714</v>
      </c>
      <c r="Q1620" s="48">
        <v>0.1440329218107</v>
      </c>
      <c r="U1620"/>
    </row>
    <row r="1621" customHeight="1" spans="1:21">
      <c r="A1621" s="73"/>
      <c r="B1621" s="73"/>
      <c r="C1621" s="40" t="s">
        <v>83</v>
      </c>
      <c r="D1621" s="41">
        <v>468.99</v>
      </c>
      <c r="E1621" s="41">
        <v>35699</v>
      </c>
      <c r="F1621" s="41">
        <v>789</v>
      </c>
      <c r="G1621" s="42">
        <v>0.0221014594246337</v>
      </c>
      <c r="H1621" s="43">
        <v>0.594410646387833</v>
      </c>
      <c r="I1621" s="43">
        <v>13.137342782711</v>
      </c>
      <c r="J1621" s="41">
        <v>77</v>
      </c>
      <c r="K1621" s="38">
        <v>0</v>
      </c>
      <c r="L1621" s="41">
        <v>78</v>
      </c>
      <c r="M1621" s="41">
        <v>2</v>
      </c>
      <c r="N1621" s="41">
        <v>2</v>
      </c>
      <c r="O1621" s="41">
        <v>159</v>
      </c>
      <c r="P1621" s="47">
        <v>2.94962264150943</v>
      </c>
      <c r="Q1621" s="48">
        <v>0.201520912547529</v>
      </c>
      <c r="U1621"/>
    </row>
    <row r="1622" customHeight="1" spans="1:21">
      <c r="A1622" s="73"/>
      <c r="B1622" s="73"/>
      <c r="C1622" s="40" t="s">
        <v>119</v>
      </c>
      <c r="D1622" s="41">
        <v>802.03</v>
      </c>
      <c r="E1622" s="41">
        <v>52941</v>
      </c>
      <c r="F1622" s="41">
        <v>2457</v>
      </c>
      <c r="G1622" s="42">
        <v>0.0464101547005157</v>
      </c>
      <c r="H1622" s="43">
        <v>0.326426536426536</v>
      </c>
      <c r="I1622" s="43">
        <v>15.1495060539091</v>
      </c>
      <c r="J1622" s="41">
        <v>45</v>
      </c>
      <c r="K1622" s="38">
        <v>1</v>
      </c>
      <c r="L1622" s="41">
        <v>15</v>
      </c>
      <c r="M1622" s="41">
        <v>71</v>
      </c>
      <c r="N1622" s="41">
        <v>3</v>
      </c>
      <c r="O1622" s="41">
        <v>135</v>
      </c>
      <c r="P1622" s="47">
        <v>5.94096296296296</v>
      </c>
      <c r="Q1622" s="48">
        <v>0.0549450549450549</v>
      </c>
      <c r="U1622"/>
    </row>
    <row r="1623" customHeight="1" spans="1:21">
      <c r="A1623" s="73"/>
      <c r="B1623" s="73"/>
      <c r="C1623" s="40" t="s">
        <v>148</v>
      </c>
      <c r="D1623" s="41">
        <v>629.53</v>
      </c>
      <c r="E1623" s="41">
        <v>41000</v>
      </c>
      <c r="F1623" s="41">
        <v>1303</v>
      </c>
      <c r="G1623" s="42">
        <v>0.0317804878048781</v>
      </c>
      <c r="H1623" s="43">
        <v>0.483138910207214</v>
      </c>
      <c r="I1623" s="43">
        <v>15.3543902439024</v>
      </c>
      <c r="J1623" s="41">
        <v>70</v>
      </c>
      <c r="K1623" s="38">
        <v>2</v>
      </c>
      <c r="L1623" s="41">
        <v>23</v>
      </c>
      <c r="M1623" s="41">
        <v>83</v>
      </c>
      <c r="N1623" s="41">
        <v>5</v>
      </c>
      <c r="O1623" s="41">
        <v>183</v>
      </c>
      <c r="P1623" s="47">
        <v>3.44005464480874</v>
      </c>
      <c r="Q1623" s="48">
        <v>0.140445126630852</v>
      </c>
      <c r="U1623"/>
    </row>
    <row r="1624" customHeight="1" spans="1:21">
      <c r="A1624" s="73"/>
      <c r="B1624" s="73"/>
      <c r="C1624" s="40" t="s">
        <v>100</v>
      </c>
      <c r="D1624" s="41">
        <v>360.68</v>
      </c>
      <c r="E1624" s="41">
        <v>11488</v>
      </c>
      <c r="F1624" s="41">
        <v>455</v>
      </c>
      <c r="G1624" s="42">
        <v>0.0396065459610028</v>
      </c>
      <c r="H1624" s="43">
        <v>0.792703296703297</v>
      </c>
      <c r="I1624" s="43">
        <v>31.3962395543176</v>
      </c>
      <c r="J1624" s="41">
        <v>16</v>
      </c>
      <c r="K1624" s="38">
        <v>2</v>
      </c>
      <c r="L1624" s="41">
        <v>15</v>
      </c>
      <c r="M1624" s="41">
        <v>2</v>
      </c>
      <c r="N1624" s="41">
        <v>1</v>
      </c>
      <c r="O1624" s="41">
        <v>36</v>
      </c>
      <c r="P1624" s="47">
        <v>10.0188888888889</v>
      </c>
      <c r="Q1624" s="48">
        <v>0.0791208791208791</v>
      </c>
      <c r="U1624"/>
    </row>
    <row r="1625" customHeight="1" spans="1:21">
      <c r="A1625" s="73"/>
      <c r="B1625" s="73"/>
      <c r="C1625" s="40" t="s">
        <v>86</v>
      </c>
      <c r="D1625" s="41">
        <v>201.21</v>
      </c>
      <c r="E1625" s="41">
        <v>14824</v>
      </c>
      <c r="F1625" s="41">
        <v>738</v>
      </c>
      <c r="G1625" s="42">
        <v>0.049784133837021</v>
      </c>
      <c r="H1625" s="43">
        <v>0.272642276422764</v>
      </c>
      <c r="I1625" s="43">
        <v>13.573259579061</v>
      </c>
      <c r="J1625" s="41">
        <v>38</v>
      </c>
      <c r="K1625" s="38">
        <v>0</v>
      </c>
      <c r="L1625" s="41">
        <v>21</v>
      </c>
      <c r="M1625" s="41">
        <v>11</v>
      </c>
      <c r="N1625" s="41">
        <v>1</v>
      </c>
      <c r="O1625" s="41">
        <v>71</v>
      </c>
      <c r="P1625" s="47">
        <v>2.83394366197183</v>
      </c>
      <c r="Q1625" s="48">
        <v>0.0962059620596206</v>
      </c>
      <c r="U1625"/>
    </row>
    <row r="1626" customHeight="1" spans="1:21">
      <c r="A1626" s="73"/>
      <c r="B1626" s="73"/>
      <c r="C1626" s="40" t="s">
        <v>152</v>
      </c>
      <c r="D1626" s="41">
        <v>200.5</v>
      </c>
      <c r="E1626" s="41">
        <v>15885</v>
      </c>
      <c r="F1626" s="41">
        <v>924</v>
      </c>
      <c r="G1626" s="42">
        <v>0.0581680830972616</v>
      </c>
      <c r="H1626" s="43">
        <v>0.216991341991342</v>
      </c>
      <c r="I1626" s="43">
        <v>12.6219704123387</v>
      </c>
      <c r="J1626" s="41">
        <v>13</v>
      </c>
      <c r="K1626" s="38">
        <v>1</v>
      </c>
      <c r="L1626" s="41">
        <v>24</v>
      </c>
      <c r="M1626" s="41">
        <v>0</v>
      </c>
      <c r="N1626" s="41">
        <v>0</v>
      </c>
      <c r="O1626" s="41">
        <v>38</v>
      </c>
      <c r="P1626" s="47">
        <v>5.27631578947368</v>
      </c>
      <c r="Q1626" s="48">
        <v>0.0411255411255411</v>
      </c>
      <c r="U1626"/>
    </row>
    <row r="1627" customHeight="1" spans="1:21">
      <c r="A1627" s="73"/>
      <c r="B1627" s="73"/>
      <c r="C1627" s="40" t="s">
        <v>160</v>
      </c>
      <c r="D1627" s="41">
        <v>11.33</v>
      </c>
      <c r="E1627" s="41">
        <v>574</v>
      </c>
      <c r="F1627" s="41">
        <v>11</v>
      </c>
      <c r="G1627" s="42">
        <v>0.0191637630662021</v>
      </c>
      <c r="H1627" s="43">
        <v>1.03</v>
      </c>
      <c r="I1627" s="43">
        <v>19.7386759581882</v>
      </c>
      <c r="J1627" s="41">
        <v>0</v>
      </c>
      <c r="K1627" s="38">
        <v>0</v>
      </c>
      <c r="L1627" s="41">
        <v>1</v>
      </c>
      <c r="M1627" s="41">
        <v>0</v>
      </c>
      <c r="N1627" s="41">
        <v>0</v>
      </c>
      <c r="O1627" s="41">
        <v>1</v>
      </c>
      <c r="P1627" s="47">
        <v>11.33</v>
      </c>
      <c r="Q1627" s="48">
        <v>0.0909090909090909</v>
      </c>
      <c r="U1627"/>
    </row>
    <row r="1628" customHeight="1" spans="1:21">
      <c r="A1628" s="73"/>
      <c r="B1628" s="40" t="s">
        <v>98</v>
      </c>
      <c r="C1628" s="73"/>
      <c r="D1628" s="41">
        <v>6333.02</v>
      </c>
      <c r="E1628" s="41">
        <v>370846</v>
      </c>
      <c r="F1628" s="41">
        <v>13731</v>
      </c>
      <c r="G1628" s="42">
        <v>0.0370261510168641</v>
      </c>
      <c r="H1628" s="43">
        <v>0.461220595732285</v>
      </c>
      <c r="I1628" s="43">
        <v>17.0772234296716</v>
      </c>
      <c r="J1628" s="41">
        <v>752</v>
      </c>
      <c r="K1628" s="38">
        <v>13</v>
      </c>
      <c r="L1628" s="41">
        <v>503</v>
      </c>
      <c r="M1628" s="41">
        <v>330</v>
      </c>
      <c r="N1628" s="41">
        <v>37</v>
      </c>
      <c r="O1628" s="41">
        <v>1635</v>
      </c>
      <c r="P1628" s="47">
        <v>3.87340672782875</v>
      </c>
      <c r="Q1628" s="48">
        <v>0.119073629014638</v>
      </c>
      <c r="U1628"/>
    </row>
    <row r="1629" customHeight="1" spans="1:21">
      <c r="A1629" s="40" t="s">
        <v>168</v>
      </c>
      <c r="B1629" s="73"/>
      <c r="C1629" s="73"/>
      <c r="D1629" s="41">
        <v>11304.93</v>
      </c>
      <c r="E1629" s="41">
        <v>571503</v>
      </c>
      <c r="F1629" s="41">
        <v>20754</v>
      </c>
      <c r="G1629" s="42">
        <v>0.0363147700012073</v>
      </c>
      <c r="H1629" s="43">
        <v>0.544710899103787</v>
      </c>
      <c r="I1629" s="43">
        <v>19.7810510181049</v>
      </c>
      <c r="J1629" s="41">
        <v>1567</v>
      </c>
      <c r="K1629" s="38">
        <v>22</v>
      </c>
      <c r="L1629" s="41">
        <v>1063</v>
      </c>
      <c r="M1629" s="41">
        <v>567</v>
      </c>
      <c r="N1629" s="41">
        <v>69</v>
      </c>
      <c r="O1629" s="41">
        <v>3288</v>
      </c>
      <c r="P1629" s="47">
        <v>3.43823905109489</v>
      </c>
      <c r="Q1629" s="48">
        <v>0.158427291124603</v>
      </c>
      <c r="U1629"/>
    </row>
    <row r="1630" customHeight="1" spans="1:21">
      <c r="A1630" s="40" t="s">
        <v>16</v>
      </c>
      <c r="B1630" s="40" t="s">
        <v>69</v>
      </c>
      <c r="C1630" s="40" t="s">
        <v>108</v>
      </c>
      <c r="D1630" s="41">
        <v>505.8</v>
      </c>
      <c r="E1630" s="41">
        <v>15595</v>
      </c>
      <c r="F1630" s="41">
        <v>764</v>
      </c>
      <c r="G1630" s="42">
        <v>0.0489900609169606</v>
      </c>
      <c r="H1630" s="43">
        <v>0.662041884816754</v>
      </c>
      <c r="I1630" s="43">
        <v>32.4334722667522</v>
      </c>
      <c r="J1630" s="41">
        <v>146</v>
      </c>
      <c r="K1630" s="38">
        <v>3</v>
      </c>
      <c r="L1630" s="41">
        <v>71</v>
      </c>
      <c r="M1630" s="41">
        <v>51</v>
      </c>
      <c r="N1630" s="41">
        <v>8</v>
      </c>
      <c r="O1630" s="41">
        <v>279</v>
      </c>
      <c r="P1630" s="47">
        <v>1.81290322580645</v>
      </c>
      <c r="Q1630" s="48">
        <v>0.365183246073298</v>
      </c>
      <c r="U1630"/>
    </row>
    <row r="1631" customHeight="1" spans="1:21">
      <c r="A1631" s="73"/>
      <c r="B1631" s="73"/>
      <c r="C1631" s="40" t="s">
        <v>76</v>
      </c>
      <c r="D1631" s="41">
        <v>674.88</v>
      </c>
      <c r="E1631" s="41">
        <v>26627</v>
      </c>
      <c r="F1631" s="41">
        <v>764</v>
      </c>
      <c r="G1631" s="42">
        <v>0.0286926803620385</v>
      </c>
      <c r="H1631" s="43">
        <v>0.883350785340314</v>
      </c>
      <c r="I1631" s="43">
        <v>25.3457017313253</v>
      </c>
      <c r="J1631" s="41">
        <v>85</v>
      </c>
      <c r="K1631" s="38">
        <v>0</v>
      </c>
      <c r="L1631" s="41">
        <v>91</v>
      </c>
      <c r="M1631" s="41">
        <v>6</v>
      </c>
      <c r="N1631" s="41">
        <v>1</v>
      </c>
      <c r="O1631" s="41">
        <v>183</v>
      </c>
      <c r="P1631" s="47">
        <v>3.68786885245902</v>
      </c>
      <c r="Q1631" s="48">
        <v>0.239528795811518</v>
      </c>
      <c r="U1631"/>
    </row>
    <row r="1632" customHeight="1" spans="1:21">
      <c r="A1632" s="73"/>
      <c r="B1632" s="73"/>
      <c r="C1632" s="40" t="s">
        <v>80</v>
      </c>
      <c r="D1632" s="41">
        <v>505.54</v>
      </c>
      <c r="E1632" s="41">
        <v>13109</v>
      </c>
      <c r="F1632" s="41">
        <v>615</v>
      </c>
      <c r="G1632" s="42">
        <v>0.046914333663895</v>
      </c>
      <c r="H1632" s="43">
        <v>0.822016260162602</v>
      </c>
      <c r="I1632" s="43">
        <v>38.5643451064154</v>
      </c>
      <c r="J1632" s="41">
        <v>89</v>
      </c>
      <c r="K1632" s="38">
        <v>0</v>
      </c>
      <c r="L1632" s="41">
        <v>60</v>
      </c>
      <c r="M1632" s="41">
        <v>25</v>
      </c>
      <c r="N1632" s="41">
        <v>1</v>
      </c>
      <c r="O1632" s="41">
        <v>175</v>
      </c>
      <c r="P1632" s="47">
        <v>2.8888</v>
      </c>
      <c r="Q1632" s="48">
        <v>0.284552845528455</v>
      </c>
      <c r="U1632"/>
    </row>
    <row r="1633" customHeight="1" spans="1:21">
      <c r="A1633" s="73"/>
      <c r="B1633" s="73"/>
      <c r="C1633" s="40" t="s">
        <v>103</v>
      </c>
      <c r="D1633" s="41">
        <v>696.39</v>
      </c>
      <c r="E1633" s="41">
        <v>14911</v>
      </c>
      <c r="F1633" s="41">
        <v>561</v>
      </c>
      <c r="G1633" s="42">
        <v>0.0376232311716183</v>
      </c>
      <c r="H1633" s="43">
        <v>1.24133689839572</v>
      </c>
      <c r="I1633" s="43">
        <v>46.7031050902019</v>
      </c>
      <c r="J1633" s="41">
        <v>110</v>
      </c>
      <c r="K1633" s="38">
        <v>0</v>
      </c>
      <c r="L1633" s="41">
        <v>58</v>
      </c>
      <c r="M1633" s="41">
        <v>28</v>
      </c>
      <c r="N1633" s="41">
        <v>3</v>
      </c>
      <c r="O1633" s="41">
        <v>199</v>
      </c>
      <c r="P1633" s="47">
        <v>3.4994472361809</v>
      </c>
      <c r="Q1633" s="48">
        <v>0.354723707664884</v>
      </c>
      <c r="U1633"/>
    </row>
    <row r="1634" customHeight="1" spans="1:21">
      <c r="A1634" s="73"/>
      <c r="B1634" s="73"/>
      <c r="C1634" s="40" t="s">
        <v>83</v>
      </c>
      <c r="D1634" s="41">
        <v>1450.54</v>
      </c>
      <c r="E1634" s="41">
        <v>76015</v>
      </c>
      <c r="F1634" s="41">
        <v>2177</v>
      </c>
      <c r="G1634" s="42">
        <v>0.0286390843912386</v>
      </c>
      <c r="H1634" s="43">
        <v>0.666302250803859</v>
      </c>
      <c r="I1634" s="43">
        <v>19.0822863908439</v>
      </c>
      <c r="J1634" s="41">
        <v>255</v>
      </c>
      <c r="K1634" s="38">
        <v>4</v>
      </c>
      <c r="L1634" s="41">
        <v>224</v>
      </c>
      <c r="M1634" s="41">
        <v>19</v>
      </c>
      <c r="N1634" s="41">
        <v>9</v>
      </c>
      <c r="O1634" s="41">
        <v>511</v>
      </c>
      <c r="P1634" s="47">
        <v>2.8386301369863</v>
      </c>
      <c r="Q1634" s="48">
        <v>0.234726688102894</v>
      </c>
      <c r="U1634"/>
    </row>
    <row r="1635" customHeight="1" spans="1:21">
      <c r="A1635" s="73"/>
      <c r="B1635" s="73"/>
      <c r="C1635" s="40" t="s">
        <v>148</v>
      </c>
      <c r="D1635" s="41">
        <v>498.76</v>
      </c>
      <c r="E1635" s="41">
        <v>11790</v>
      </c>
      <c r="F1635" s="41">
        <v>460</v>
      </c>
      <c r="G1635" s="42">
        <v>0.0390161153519932</v>
      </c>
      <c r="H1635" s="43">
        <v>1.08426086956522</v>
      </c>
      <c r="I1635" s="43">
        <v>42.303647158609</v>
      </c>
      <c r="J1635" s="41">
        <v>94</v>
      </c>
      <c r="K1635" s="38">
        <v>0</v>
      </c>
      <c r="L1635" s="41">
        <v>59</v>
      </c>
      <c r="M1635" s="41">
        <v>82</v>
      </c>
      <c r="N1635" s="41">
        <v>5</v>
      </c>
      <c r="O1635" s="41">
        <v>240</v>
      </c>
      <c r="P1635" s="47">
        <v>2.07816666666667</v>
      </c>
      <c r="Q1635" s="48">
        <v>0.521739130434783</v>
      </c>
      <c r="U1635"/>
    </row>
    <row r="1636" customHeight="1" spans="1:21">
      <c r="A1636" s="73"/>
      <c r="B1636" s="40" t="s">
        <v>71</v>
      </c>
      <c r="C1636" s="73"/>
      <c r="D1636" s="41">
        <v>4331.91</v>
      </c>
      <c r="E1636" s="41">
        <v>158047</v>
      </c>
      <c r="F1636" s="41">
        <v>5341</v>
      </c>
      <c r="G1636" s="42">
        <v>0.0337937448986694</v>
      </c>
      <c r="H1636" s="43">
        <v>0.811067215877177</v>
      </c>
      <c r="I1636" s="43">
        <v>27.4089985890273</v>
      </c>
      <c r="J1636" s="41">
        <v>779</v>
      </c>
      <c r="K1636" s="38">
        <v>7</v>
      </c>
      <c r="L1636" s="41">
        <v>563</v>
      </c>
      <c r="M1636" s="41">
        <v>211</v>
      </c>
      <c r="N1636" s="41">
        <v>27</v>
      </c>
      <c r="O1636" s="41">
        <v>1587</v>
      </c>
      <c r="P1636" s="47">
        <v>2.72962192816635</v>
      </c>
      <c r="Q1636" s="48">
        <v>0.297135367908631</v>
      </c>
      <c r="U1636"/>
    </row>
    <row r="1637" customHeight="1" spans="1:21">
      <c r="A1637" s="73"/>
      <c r="B1637" s="40" t="s">
        <v>101</v>
      </c>
      <c r="C1637" s="40" t="s">
        <v>100</v>
      </c>
      <c r="D1637" s="41">
        <v>458.52</v>
      </c>
      <c r="E1637" s="41">
        <v>30417</v>
      </c>
      <c r="F1637" s="41">
        <v>1176</v>
      </c>
      <c r="G1637" s="42">
        <v>0.0386625899990137</v>
      </c>
      <c r="H1637" s="43">
        <v>0.389897959183674</v>
      </c>
      <c r="I1637" s="43">
        <v>15.0744649373705</v>
      </c>
      <c r="J1637" s="41">
        <v>11</v>
      </c>
      <c r="K1637" s="38">
        <v>0</v>
      </c>
      <c r="L1637" s="41">
        <v>15</v>
      </c>
      <c r="M1637" s="41">
        <v>1</v>
      </c>
      <c r="N1637" s="41">
        <v>4</v>
      </c>
      <c r="O1637" s="41">
        <v>31</v>
      </c>
      <c r="P1637" s="47">
        <v>14.7909677419355</v>
      </c>
      <c r="Q1637" s="48">
        <v>0.0263605442176871</v>
      </c>
      <c r="U1637"/>
    </row>
    <row r="1638" customHeight="1" spans="1:21">
      <c r="A1638" s="73"/>
      <c r="B1638" s="40" t="s">
        <v>102</v>
      </c>
      <c r="C1638" s="73"/>
      <c r="D1638" s="41">
        <v>458.52</v>
      </c>
      <c r="E1638" s="41">
        <v>30417</v>
      </c>
      <c r="F1638" s="41">
        <v>1176</v>
      </c>
      <c r="G1638" s="42">
        <v>0.0386625899990137</v>
      </c>
      <c r="H1638" s="43">
        <v>0.389897959183674</v>
      </c>
      <c r="I1638" s="43">
        <v>15.0744649373705</v>
      </c>
      <c r="J1638" s="41">
        <v>11</v>
      </c>
      <c r="K1638" s="38">
        <v>0</v>
      </c>
      <c r="L1638" s="41">
        <v>15</v>
      </c>
      <c r="M1638" s="41">
        <v>1</v>
      </c>
      <c r="N1638" s="41">
        <v>4</v>
      </c>
      <c r="O1638" s="41">
        <v>31</v>
      </c>
      <c r="P1638" s="47">
        <v>14.7909677419355</v>
      </c>
      <c r="Q1638" s="48">
        <v>0.0263605442176871</v>
      </c>
      <c r="U1638"/>
    </row>
    <row r="1639" customHeight="1" spans="1:21">
      <c r="A1639" s="73"/>
      <c r="B1639" s="40" t="s">
        <v>72</v>
      </c>
      <c r="C1639" s="40" t="s">
        <v>122</v>
      </c>
      <c r="D1639" s="41">
        <v>190.57</v>
      </c>
      <c r="E1639" s="41">
        <v>11919</v>
      </c>
      <c r="F1639" s="41">
        <v>317</v>
      </c>
      <c r="G1639" s="42">
        <v>0.0265961909556171</v>
      </c>
      <c r="H1639" s="43">
        <v>0.601167192429022</v>
      </c>
      <c r="I1639" s="43">
        <v>15.9887574460945</v>
      </c>
      <c r="J1639" s="41">
        <v>27</v>
      </c>
      <c r="K1639" s="38">
        <v>0</v>
      </c>
      <c r="L1639" s="41">
        <v>8</v>
      </c>
      <c r="M1639" s="41">
        <v>3</v>
      </c>
      <c r="N1639" s="41">
        <v>1</v>
      </c>
      <c r="O1639" s="41">
        <v>39</v>
      </c>
      <c r="P1639" s="47">
        <v>4.88641025641026</v>
      </c>
      <c r="Q1639" s="48">
        <v>0.123028391167192</v>
      </c>
      <c r="U1639"/>
    </row>
    <row r="1640" customHeight="1" spans="1:21">
      <c r="A1640" s="73"/>
      <c r="B1640" s="73"/>
      <c r="C1640" s="40" t="s">
        <v>108</v>
      </c>
      <c r="D1640" s="41">
        <v>569.44</v>
      </c>
      <c r="E1640" s="41">
        <v>28704</v>
      </c>
      <c r="F1640" s="41">
        <v>1037</v>
      </c>
      <c r="G1640" s="42">
        <v>0.0361273690078038</v>
      </c>
      <c r="H1640" s="43">
        <v>0.549122468659595</v>
      </c>
      <c r="I1640" s="43">
        <v>19.8383500557414</v>
      </c>
      <c r="J1640" s="41">
        <v>58</v>
      </c>
      <c r="K1640" s="38">
        <v>0</v>
      </c>
      <c r="L1640" s="41">
        <v>42</v>
      </c>
      <c r="M1640" s="41">
        <v>37</v>
      </c>
      <c r="N1640" s="41">
        <v>6</v>
      </c>
      <c r="O1640" s="41">
        <v>143</v>
      </c>
      <c r="P1640" s="47">
        <v>3.9820979020979</v>
      </c>
      <c r="Q1640" s="48">
        <v>0.137897782063645</v>
      </c>
      <c r="U1640"/>
    </row>
    <row r="1641" customHeight="1" spans="1:21">
      <c r="A1641" s="73"/>
      <c r="B1641" s="73"/>
      <c r="C1641" s="40" t="s">
        <v>76</v>
      </c>
      <c r="D1641" s="41">
        <v>345.35</v>
      </c>
      <c r="E1641" s="41">
        <v>15379</v>
      </c>
      <c r="F1641" s="41">
        <v>431</v>
      </c>
      <c r="G1641" s="42">
        <v>0.0280252292086612</v>
      </c>
      <c r="H1641" s="43">
        <v>0.801276102088167</v>
      </c>
      <c r="I1641" s="43">
        <v>22.4559464204435</v>
      </c>
      <c r="J1641" s="41">
        <v>30</v>
      </c>
      <c r="K1641" s="38">
        <v>1</v>
      </c>
      <c r="L1641" s="41">
        <v>41</v>
      </c>
      <c r="M1641" s="41">
        <v>1</v>
      </c>
      <c r="N1641" s="41">
        <v>0</v>
      </c>
      <c r="O1641" s="41">
        <v>73</v>
      </c>
      <c r="P1641" s="47">
        <v>4.73082191780822</v>
      </c>
      <c r="Q1641" s="48">
        <v>0.169373549883991</v>
      </c>
      <c r="U1641"/>
    </row>
    <row r="1642" customHeight="1" spans="1:21">
      <c r="A1642" s="73"/>
      <c r="B1642" s="73"/>
      <c r="C1642" s="40" t="s">
        <v>80</v>
      </c>
      <c r="D1642" s="41">
        <v>218.11</v>
      </c>
      <c r="E1642" s="41">
        <v>10564</v>
      </c>
      <c r="F1642" s="41">
        <v>342</v>
      </c>
      <c r="G1642" s="42">
        <v>0.0323741007194245</v>
      </c>
      <c r="H1642" s="43">
        <v>0.637748538011696</v>
      </c>
      <c r="I1642" s="43">
        <v>20.6465354032563</v>
      </c>
      <c r="J1642" s="41">
        <v>31</v>
      </c>
      <c r="K1642" s="38">
        <v>1</v>
      </c>
      <c r="L1642" s="41">
        <v>27</v>
      </c>
      <c r="M1642" s="41">
        <v>6</v>
      </c>
      <c r="N1642" s="41">
        <v>0</v>
      </c>
      <c r="O1642" s="41">
        <v>65</v>
      </c>
      <c r="P1642" s="47">
        <v>3.35553846153846</v>
      </c>
      <c r="Q1642" s="48">
        <v>0.190058479532164</v>
      </c>
      <c r="U1642"/>
    </row>
    <row r="1643" customHeight="1" spans="1:21">
      <c r="A1643" s="73"/>
      <c r="B1643" s="73"/>
      <c r="C1643" s="40" t="s">
        <v>150</v>
      </c>
      <c r="D1643" s="41">
        <v>201.66</v>
      </c>
      <c r="E1643" s="41">
        <v>8951</v>
      </c>
      <c r="F1643" s="41">
        <v>439</v>
      </c>
      <c r="G1643" s="42">
        <v>0.0490447994637471</v>
      </c>
      <c r="H1643" s="43">
        <v>0.459362186788155</v>
      </c>
      <c r="I1643" s="43">
        <v>22.5293263322534</v>
      </c>
      <c r="J1643" s="41">
        <v>17</v>
      </c>
      <c r="K1643" s="38">
        <v>0</v>
      </c>
      <c r="L1643" s="41">
        <v>12</v>
      </c>
      <c r="M1643" s="41">
        <v>13</v>
      </c>
      <c r="N1643" s="41">
        <v>2</v>
      </c>
      <c r="O1643" s="41">
        <v>44</v>
      </c>
      <c r="P1643" s="47">
        <v>4.58318181818182</v>
      </c>
      <c r="Q1643" s="48">
        <v>0.100227790432802</v>
      </c>
      <c r="U1643"/>
    </row>
    <row r="1644" customHeight="1" spans="1:21">
      <c r="A1644" s="73"/>
      <c r="B1644" s="73"/>
      <c r="C1644" s="40" t="s">
        <v>82</v>
      </c>
      <c r="D1644" s="41">
        <v>301.91</v>
      </c>
      <c r="E1644" s="41">
        <v>19522</v>
      </c>
      <c r="F1644" s="41">
        <v>955</v>
      </c>
      <c r="G1644" s="42">
        <v>0.0489191681180207</v>
      </c>
      <c r="H1644" s="43">
        <v>0.31613612565445</v>
      </c>
      <c r="I1644" s="43">
        <v>15.4651162790698</v>
      </c>
      <c r="J1644" s="41">
        <v>44</v>
      </c>
      <c r="K1644" s="38">
        <v>0</v>
      </c>
      <c r="L1644" s="41">
        <v>26</v>
      </c>
      <c r="M1644" s="41">
        <v>11</v>
      </c>
      <c r="N1644" s="41">
        <v>0</v>
      </c>
      <c r="O1644" s="41">
        <v>81</v>
      </c>
      <c r="P1644" s="47">
        <v>3.72728395061728</v>
      </c>
      <c r="Q1644" s="48">
        <v>0.0848167539267016</v>
      </c>
      <c r="U1644"/>
    </row>
    <row r="1645" customHeight="1" spans="1:21">
      <c r="A1645" s="73"/>
      <c r="B1645" s="73"/>
      <c r="C1645" s="40" t="s">
        <v>151</v>
      </c>
      <c r="D1645" s="41">
        <v>970.98</v>
      </c>
      <c r="E1645" s="41">
        <v>47609</v>
      </c>
      <c r="F1645" s="41">
        <v>1447</v>
      </c>
      <c r="G1645" s="42">
        <v>0.0303934130101451</v>
      </c>
      <c r="H1645" s="43">
        <v>0.671029716655149</v>
      </c>
      <c r="I1645" s="43">
        <v>20.3948833203806</v>
      </c>
      <c r="J1645" s="41">
        <v>171</v>
      </c>
      <c r="K1645" s="38">
        <v>0</v>
      </c>
      <c r="L1645" s="41">
        <v>89</v>
      </c>
      <c r="M1645" s="41">
        <v>46</v>
      </c>
      <c r="N1645" s="41">
        <v>3</v>
      </c>
      <c r="O1645" s="41">
        <v>309</v>
      </c>
      <c r="P1645" s="47">
        <v>3.14233009708738</v>
      </c>
      <c r="Q1645" s="48">
        <v>0.213545266067726</v>
      </c>
      <c r="U1645"/>
    </row>
    <row r="1646" customHeight="1" spans="1:21">
      <c r="A1646" s="73"/>
      <c r="B1646" s="73"/>
      <c r="C1646" s="40" t="s">
        <v>103</v>
      </c>
      <c r="D1646" s="41">
        <v>303.27</v>
      </c>
      <c r="E1646" s="41">
        <v>8856</v>
      </c>
      <c r="F1646" s="41">
        <v>436</v>
      </c>
      <c r="G1646" s="42">
        <v>0.0492321589882566</v>
      </c>
      <c r="H1646" s="43">
        <v>0.695573394495413</v>
      </c>
      <c r="I1646" s="43">
        <v>34.2445799457995</v>
      </c>
      <c r="J1646" s="41">
        <v>31</v>
      </c>
      <c r="K1646" s="38">
        <v>1</v>
      </c>
      <c r="L1646" s="41">
        <v>18</v>
      </c>
      <c r="M1646" s="41">
        <v>11</v>
      </c>
      <c r="N1646" s="41">
        <v>2</v>
      </c>
      <c r="O1646" s="41">
        <v>63</v>
      </c>
      <c r="P1646" s="47">
        <v>4.81380952380952</v>
      </c>
      <c r="Q1646" s="48">
        <v>0.144495412844037</v>
      </c>
      <c r="U1646"/>
    </row>
    <row r="1647" customHeight="1" spans="1:21">
      <c r="A1647" s="73"/>
      <c r="B1647" s="73"/>
      <c r="C1647" s="40" t="s">
        <v>83</v>
      </c>
      <c r="D1647" s="41">
        <v>368.13</v>
      </c>
      <c r="E1647" s="41">
        <v>27612</v>
      </c>
      <c r="F1647" s="41">
        <v>600</v>
      </c>
      <c r="G1647" s="42">
        <v>0.0217296827466319</v>
      </c>
      <c r="H1647" s="43">
        <v>0.61355</v>
      </c>
      <c r="I1647" s="43">
        <v>13.332246849196</v>
      </c>
      <c r="J1647" s="41">
        <v>41</v>
      </c>
      <c r="K1647" s="38">
        <v>0</v>
      </c>
      <c r="L1647" s="41">
        <v>70</v>
      </c>
      <c r="M1647" s="41">
        <v>1</v>
      </c>
      <c r="N1647" s="41">
        <v>3</v>
      </c>
      <c r="O1647" s="41">
        <v>115</v>
      </c>
      <c r="P1647" s="47">
        <v>3.20113043478261</v>
      </c>
      <c r="Q1647" s="48">
        <v>0.191666666666667</v>
      </c>
      <c r="U1647"/>
    </row>
    <row r="1648" customHeight="1" spans="1:21">
      <c r="A1648" s="73"/>
      <c r="B1648" s="73"/>
      <c r="C1648" s="40" t="s">
        <v>119</v>
      </c>
      <c r="D1648" s="41">
        <v>806.43</v>
      </c>
      <c r="E1648" s="41">
        <v>47943</v>
      </c>
      <c r="F1648" s="41">
        <v>2260</v>
      </c>
      <c r="G1648" s="42">
        <v>0.0471393112654611</v>
      </c>
      <c r="H1648" s="43">
        <v>0.356827433628319</v>
      </c>
      <c r="I1648" s="43">
        <v>16.820599461861</v>
      </c>
      <c r="J1648" s="41">
        <v>53</v>
      </c>
      <c r="K1648" s="38">
        <v>1</v>
      </c>
      <c r="L1648" s="41">
        <v>23</v>
      </c>
      <c r="M1648" s="41">
        <v>84</v>
      </c>
      <c r="N1648" s="41">
        <v>2</v>
      </c>
      <c r="O1648" s="41">
        <v>163</v>
      </c>
      <c r="P1648" s="47">
        <v>4.94742331288344</v>
      </c>
      <c r="Q1648" s="48">
        <v>0.0721238938053097</v>
      </c>
      <c r="U1648"/>
    </row>
    <row r="1649" customHeight="1" spans="1:21">
      <c r="A1649" s="73"/>
      <c r="B1649" s="73"/>
      <c r="C1649" s="40" t="s">
        <v>148</v>
      </c>
      <c r="D1649" s="41">
        <v>527.45</v>
      </c>
      <c r="E1649" s="41">
        <v>29206</v>
      </c>
      <c r="F1649" s="41">
        <v>1040</v>
      </c>
      <c r="G1649" s="42">
        <v>0.0356091214134082</v>
      </c>
      <c r="H1649" s="43">
        <v>0.507163461538462</v>
      </c>
      <c r="I1649" s="43">
        <v>18.0596452783675</v>
      </c>
      <c r="J1649" s="41">
        <v>53</v>
      </c>
      <c r="K1649" s="38">
        <v>1</v>
      </c>
      <c r="L1649" s="41">
        <v>25</v>
      </c>
      <c r="M1649" s="41">
        <v>66</v>
      </c>
      <c r="N1649" s="41">
        <v>5</v>
      </c>
      <c r="O1649" s="41">
        <v>150</v>
      </c>
      <c r="P1649" s="47">
        <v>3.51633333333333</v>
      </c>
      <c r="Q1649" s="48">
        <v>0.144230769230769</v>
      </c>
      <c r="U1649"/>
    </row>
    <row r="1650" customHeight="1" spans="1:21">
      <c r="A1650" s="73"/>
      <c r="B1650" s="73"/>
      <c r="C1650" s="40" t="s">
        <v>100</v>
      </c>
      <c r="D1650" s="41">
        <v>151.96</v>
      </c>
      <c r="E1650" s="41">
        <v>5499</v>
      </c>
      <c r="F1650" s="41">
        <v>194</v>
      </c>
      <c r="G1650" s="42">
        <v>0.0352791416621204</v>
      </c>
      <c r="H1650" s="43">
        <v>0.783298969072165</v>
      </c>
      <c r="I1650" s="43">
        <v>27.6341152936898</v>
      </c>
      <c r="J1650" s="41">
        <v>13</v>
      </c>
      <c r="K1650" s="38">
        <v>0</v>
      </c>
      <c r="L1650" s="41">
        <v>13</v>
      </c>
      <c r="M1650" s="41">
        <v>0</v>
      </c>
      <c r="N1650" s="41">
        <v>0</v>
      </c>
      <c r="O1650" s="41">
        <v>26</v>
      </c>
      <c r="P1650" s="47">
        <v>5.84461538461539</v>
      </c>
      <c r="Q1650" s="48">
        <v>0.134020618556701</v>
      </c>
      <c r="U1650"/>
    </row>
    <row r="1651" customHeight="1" spans="1:21">
      <c r="A1651" s="73"/>
      <c r="B1651" s="73"/>
      <c r="C1651" s="40" t="s">
        <v>86</v>
      </c>
      <c r="D1651" s="41">
        <v>198.8</v>
      </c>
      <c r="E1651" s="41">
        <v>5617</v>
      </c>
      <c r="F1651" s="41">
        <v>375</v>
      </c>
      <c r="G1651" s="42">
        <v>0.0667616165212747</v>
      </c>
      <c r="H1651" s="43">
        <v>0.530133333333333</v>
      </c>
      <c r="I1651" s="43">
        <v>35.3925583051451</v>
      </c>
      <c r="J1651" s="41">
        <v>39</v>
      </c>
      <c r="K1651" s="38">
        <v>0</v>
      </c>
      <c r="L1651" s="41">
        <v>15</v>
      </c>
      <c r="M1651" s="41">
        <v>17</v>
      </c>
      <c r="N1651" s="41">
        <v>10</v>
      </c>
      <c r="O1651" s="41">
        <v>81</v>
      </c>
      <c r="P1651" s="47">
        <v>2.45432098765432</v>
      </c>
      <c r="Q1651" s="48">
        <v>0.216</v>
      </c>
      <c r="U1651"/>
    </row>
    <row r="1652" customHeight="1" spans="1:21">
      <c r="A1652" s="73"/>
      <c r="B1652" s="73"/>
      <c r="C1652" s="40" t="s">
        <v>152</v>
      </c>
      <c r="D1652" s="41">
        <v>201.95</v>
      </c>
      <c r="E1652" s="41">
        <v>11338</v>
      </c>
      <c r="F1652" s="41">
        <v>526</v>
      </c>
      <c r="G1652" s="42">
        <v>0.0463926618451226</v>
      </c>
      <c r="H1652" s="43">
        <v>0.38393536121673</v>
      </c>
      <c r="I1652" s="43">
        <v>17.8117833833128</v>
      </c>
      <c r="J1652" s="41">
        <v>20</v>
      </c>
      <c r="K1652" s="38">
        <v>0</v>
      </c>
      <c r="L1652" s="41">
        <v>17</v>
      </c>
      <c r="M1652" s="41">
        <v>0</v>
      </c>
      <c r="N1652" s="41">
        <v>0</v>
      </c>
      <c r="O1652" s="41">
        <v>37</v>
      </c>
      <c r="P1652" s="47">
        <v>5.45810810810811</v>
      </c>
      <c r="Q1652" s="48">
        <v>0.0703422053231939</v>
      </c>
      <c r="U1652"/>
    </row>
    <row r="1653" customHeight="1" spans="1:21">
      <c r="A1653" s="73"/>
      <c r="B1653" s="73"/>
      <c r="C1653" s="40" t="s">
        <v>128</v>
      </c>
      <c r="D1653" s="41">
        <v>0.54</v>
      </c>
      <c r="E1653" s="41">
        <v>20</v>
      </c>
      <c r="F1653" s="41">
        <v>1</v>
      </c>
      <c r="G1653" s="42">
        <v>0.05</v>
      </c>
      <c r="H1653" s="43">
        <v>0.54</v>
      </c>
      <c r="I1653" s="43">
        <v>27</v>
      </c>
      <c r="J1653" s="41">
        <v>1</v>
      </c>
      <c r="K1653" s="38">
        <v>0</v>
      </c>
      <c r="L1653" s="41">
        <v>0</v>
      </c>
      <c r="M1653" s="41">
        <v>0</v>
      </c>
      <c r="N1653" s="41">
        <v>0</v>
      </c>
      <c r="O1653" s="41">
        <v>1</v>
      </c>
      <c r="P1653" s="47">
        <v>0.54</v>
      </c>
      <c r="Q1653" s="48">
        <v>1</v>
      </c>
      <c r="U1653"/>
    </row>
    <row r="1654" customHeight="1" spans="1:21">
      <c r="A1654" s="73"/>
      <c r="B1654" s="73"/>
      <c r="C1654" s="40" t="s">
        <v>169</v>
      </c>
      <c r="D1654" s="41">
        <v>1.01</v>
      </c>
      <c r="E1654" s="41">
        <v>71</v>
      </c>
      <c r="F1654" s="41">
        <v>2</v>
      </c>
      <c r="G1654" s="42">
        <v>0.028169014084507</v>
      </c>
      <c r="H1654" s="43">
        <v>0.505</v>
      </c>
      <c r="I1654" s="43">
        <v>14.2253521126761</v>
      </c>
      <c r="J1654" s="41">
        <v>0</v>
      </c>
      <c r="K1654" s="38">
        <v>0</v>
      </c>
      <c r="L1654" s="41">
        <v>0</v>
      </c>
      <c r="M1654" s="41">
        <v>0</v>
      </c>
      <c r="N1654" s="41">
        <v>0</v>
      </c>
      <c r="O1654" s="41">
        <v>0</v>
      </c>
      <c r="P1654" s="47" t="e">
        <v>#DIV/0!</v>
      </c>
      <c r="Q1654" s="48">
        <v>0</v>
      </c>
      <c r="U1654"/>
    </row>
    <row r="1655" customHeight="1" spans="1:21">
      <c r="A1655" s="73"/>
      <c r="B1655" s="73"/>
      <c r="C1655" s="40" t="s">
        <v>170</v>
      </c>
      <c r="D1655" s="41">
        <v>2.59</v>
      </c>
      <c r="E1655" s="41">
        <v>87</v>
      </c>
      <c r="F1655" s="41">
        <v>8</v>
      </c>
      <c r="G1655" s="42">
        <v>0.0919540229885058</v>
      </c>
      <c r="H1655" s="43">
        <v>0.32375</v>
      </c>
      <c r="I1655" s="43">
        <v>29.7701149425287</v>
      </c>
      <c r="J1655" s="41">
        <v>0</v>
      </c>
      <c r="K1655" s="38">
        <v>0</v>
      </c>
      <c r="L1655" s="41">
        <v>0</v>
      </c>
      <c r="M1655" s="41">
        <v>0</v>
      </c>
      <c r="N1655" s="41">
        <v>0</v>
      </c>
      <c r="O1655" s="41">
        <v>0</v>
      </c>
      <c r="P1655" s="47" t="e">
        <v>#DIV/0!</v>
      </c>
      <c r="Q1655" s="48">
        <v>0</v>
      </c>
      <c r="U1655"/>
    </row>
    <row r="1656" customHeight="1" spans="1:21">
      <c r="A1656" s="73"/>
      <c r="B1656" s="73"/>
      <c r="C1656" s="40" t="s">
        <v>171</v>
      </c>
      <c r="D1656" s="41">
        <v>1.44</v>
      </c>
      <c r="E1656" s="41">
        <v>110</v>
      </c>
      <c r="F1656" s="41">
        <v>1</v>
      </c>
      <c r="G1656" s="42">
        <v>0.00909090909090909</v>
      </c>
      <c r="H1656" s="43">
        <v>1.44</v>
      </c>
      <c r="I1656" s="43">
        <v>13.0909090909091</v>
      </c>
      <c r="J1656" s="41">
        <v>0</v>
      </c>
      <c r="K1656" s="38">
        <v>0</v>
      </c>
      <c r="L1656" s="41">
        <v>0</v>
      </c>
      <c r="M1656" s="41">
        <v>0</v>
      </c>
      <c r="N1656" s="41">
        <v>0</v>
      </c>
      <c r="O1656" s="41">
        <v>0</v>
      </c>
      <c r="P1656" s="47" t="e">
        <v>#DIV/0!</v>
      </c>
      <c r="Q1656" s="48">
        <v>0</v>
      </c>
      <c r="U1656"/>
    </row>
    <row r="1657" customHeight="1" spans="1:21">
      <c r="A1657" s="73"/>
      <c r="B1657" s="73"/>
      <c r="C1657" s="40" t="s">
        <v>160</v>
      </c>
      <c r="D1657" s="41">
        <v>8.53</v>
      </c>
      <c r="E1657" s="41">
        <v>389</v>
      </c>
      <c r="F1657" s="41">
        <v>9</v>
      </c>
      <c r="G1657" s="42">
        <v>0.0231362467866324</v>
      </c>
      <c r="H1657" s="43">
        <v>0.947777777777778</v>
      </c>
      <c r="I1657" s="43">
        <v>21.9280205655527</v>
      </c>
      <c r="J1657" s="41">
        <v>1</v>
      </c>
      <c r="K1657" s="38">
        <v>0</v>
      </c>
      <c r="L1657" s="41">
        <v>0</v>
      </c>
      <c r="M1657" s="41">
        <v>0</v>
      </c>
      <c r="N1657" s="41">
        <v>0</v>
      </c>
      <c r="O1657" s="41">
        <v>1</v>
      </c>
      <c r="P1657" s="47">
        <v>8.53</v>
      </c>
      <c r="Q1657" s="48">
        <v>0.111111111111111</v>
      </c>
      <c r="U1657"/>
    </row>
    <row r="1658" customHeight="1" spans="1:21">
      <c r="A1658" s="73"/>
      <c r="B1658" s="40" t="s">
        <v>98</v>
      </c>
      <c r="C1658" s="73"/>
      <c r="D1658" s="41">
        <v>5370.12</v>
      </c>
      <c r="E1658" s="41">
        <v>279396</v>
      </c>
      <c r="F1658" s="41">
        <v>10420</v>
      </c>
      <c r="G1658" s="42">
        <v>0.0372947357871981</v>
      </c>
      <c r="H1658" s="43">
        <v>0.51536660268714</v>
      </c>
      <c r="I1658" s="43">
        <v>19.2204612807628</v>
      </c>
      <c r="J1658" s="41">
        <v>630</v>
      </c>
      <c r="K1658" s="38">
        <v>5</v>
      </c>
      <c r="L1658" s="41">
        <v>426</v>
      </c>
      <c r="M1658" s="41">
        <v>296</v>
      </c>
      <c r="N1658" s="41">
        <v>34</v>
      </c>
      <c r="O1658" s="41">
        <v>1391</v>
      </c>
      <c r="P1658" s="47">
        <v>3.86061826024443</v>
      </c>
      <c r="Q1658" s="48">
        <v>0.133493282149712</v>
      </c>
      <c r="U1658"/>
    </row>
    <row r="1659" customHeight="1" spans="1:21">
      <c r="A1659" s="40" t="s">
        <v>172</v>
      </c>
      <c r="B1659" s="73"/>
      <c r="C1659" s="73"/>
      <c r="D1659" s="41">
        <v>10160.55</v>
      </c>
      <c r="E1659" s="41">
        <v>467860</v>
      </c>
      <c r="F1659" s="41">
        <v>16937</v>
      </c>
      <c r="G1659" s="42">
        <v>0.0362010002992348</v>
      </c>
      <c r="H1659" s="43">
        <v>0.599902580149968</v>
      </c>
      <c r="I1659" s="43">
        <v>21.7170734835207</v>
      </c>
      <c r="J1659" s="41">
        <v>1420</v>
      </c>
      <c r="K1659" s="38">
        <v>12</v>
      </c>
      <c r="L1659" s="41">
        <v>1004</v>
      </c>
      <c r="M1659" s="41">
        <v>508</v>
      </c>
      <c r="N1659" s="41">
        <v>65</v>
      </c>
      <c r="O1659" s="41">
        <v>3009</v>
      </c>
      <c r="P1659" s="47">
        <v>3.37671984047856</v>
      </c>
      <c r="Q1659" s="48">
        <v>0.177658381059219</v>
      </c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  <row r="2456" customHeight="1" spans="21:21">
      <c r="U2456"/>
    </row>
    <row r="2457" customHeight="1" spans="21:21">
      <c r="U2457"/>
    </row>
    <row r="2458" customHeight="1" spans="21:21">
      <c r="U2458"/>
    </row>
    <row r="2459" customHeight="1" spans="21:21">
      <c r="U2459"/>
    </row>
    <row r="2460" customHeight="1" spans="21:21">
      <c r="U2460"/>
    </row>
    <row r="2461" customHeight="1" spans="21:21">
      <c r="U2461"/>
    </row>
    <row r="2462" customHeight="1" spans="21:21">
      <c r="U2462"/>
    </row>
    <row r="2463" customHeight="1" spans="21:21">
      <c r="U2463"/>
    </row>
    <row r="2464" customHeight="1" spans="21:21">
      <c r="U2464"/>
    </row>
    <row r="2465" customHeight="1" spans="21:21">
      <c r="U2465"/>
    </row>
    <row r="2466" customHeight="1" spans="21:21">
      <c r="U2466"/>
    </row>
    <row r="2467" customHeight="1" spans="21:21">
      <c r="U2467"/>
    </row>
    <row r="2468" customHeight="1" spans="21:21">
      <c r="U2468"/>
    </row>
    <row r="2469" customHeight="1" spans="21:21">
      <c r="U2469"/>
    </row>
    <row r="2470" customHeight="1" spans="21:21">
      <c r="U2470"/>
    </row>
    <row r="2471" customHeight="1" spans="21:21">
      <c r="U2471"/>
    </row>
    <row r="2472" customHeight="1" spans="21:21">
      <c r="U2472"/>
    </row>
    <row r="2473" customHeight="1" spans="21:21">
      <c r="U2473"/>
    </row>
    <row r="2474" customHeight="1" spans="21:21">
      <c r="U2474"/>
    </row>
    <row r="2475" customHeight="1" spans="21:21">
      <c r="U2475"/>
    </row>
    <row r="2476" customHeight="1" spans="21:21">
      <c r="U2476"/>
    </row>
    <row r="2477" customHeight="1" spans="21:21">
      <c r="U2477"/>
    </row>
    <row r="2478" customHeight="1" spans="21:21">
      <c r="U2478"/>
    </row>
    <row r="2479" customHeight="1" spans="21:21">
      <c r="U2479"/>
    </row>
    <row r="2480" customHeight="1" spans="21:21">
      <c r="U2480"/>
    </row>
    <row r="2481" customHeight="1" spans="21:21">
      <c r="U2481"/>
    </row>
    <row r="2482" customHeight="1" spans="21:21">
      <c r="U2482"/>
    </row>
    <row r="2483" customHeight="1" spans="21:21">
      <c r="U2483"/>
    </row>
    <row r="2484" customHeight="1" spans="21:21">
      <c r="U2484"/>
    </row>
    <row r="2485" customHeight="1" spans="21:21">
      <c r="U2485"/>
    </row>
    <row r="2486" customHeight="1" spans="21:21">
      <c r="U2486"/>
    </row>
    <row r="2487" customHeight="1" spans="21:21">
      <c r="U2487"/>
    </row>
    <row r="2488" customHeight="1" spans="21:21">
      <c r="U2488"/>
    </row>
    <row r="2489" customHeight="1" spans="21:21">
      <c r="U2489"/>
    </row>
    <row r="2490" customHeight="1" spans="21:21">
      <c r="U2490"/>
    </row>
    <row r="2491" customHeight="1" spans="21:21">
      <c r="U2491"/>
    </row>
    <row r="2492" customHeight="1" spans="21:21">
      <c r="U2492"/>
    </row>
    <row r="2493" customHeight="1" spans="21:21">
      <c r="U2493"/>
    </row>
    <row r="2494" customHeight="1" spans="21:21">
      <c r="U2494"/>
    </row>
    <row r="2495" customHeight="1" spans="21:21">
      <c r="U2495"/>
    </row>
    <row r="2496" customHeight="1" spans="21:21">
      <c r="U2496"/>
    </row>
    <row r="2497" customHeight="1" spans="21:21">
      <c r="U2497"/>
    </row>
    <row r="2498" customHeight="1" spans="21:21">
      <c r="U2498"/>
    </row>
    <row r="2499" customHeight="1" spans="21:21">
      <c r="U2499"/>
    </row>
    <row r="2500" customHeight="1" spans="21:21">
      <c r="U2500"/>
    </row>
    <row r="2501" customHeight="1" spans="21:21">
      <c r="U2501"/>
    </row>
    <row r="2502" customHeight="1" spans="21:21">
      <c r="U2502"/>
    </row>
    <row r="2503" customHeight="1" spans="21:21">
      <c r="U2503"/>
    </row>
    <row r="2504" customHeight="1" spans="21:21">
      <c r="U2504"/>
    </row>
    <row r="2505" customHeight="1" spans="21:21">
      <c r="U2505"/>
    </row>
    <row r="2506" customHeight="1" spans="21:21">
      <c r="U2506"/>
    </row>
    <row r="2507" customHeight="1" spans="21:21">
      <c r="U2507"/>
    </row>
    <row r="2508" customHeight="1" spans="21:21">
      <c r="U2508"/>
    </row>
    <row r="2509" customHeight="1" spans="21:21">
      <c r="U2509"/>
    </row>
    <row r="2510" customHeight="1" spans="21:21">
      <c r="U2510"/>
    </row>
    <row r="2511" customHeight="1" spans="21:21">
      <c r="U2511"/>
    </row>
    <row r="2512" customHeight="1" spans="21:21">
      <c r="U2512"/>
    </row>
    <row r="2513" customHeight="1" spans="21:21">
      <c r="U2513"/>
    </row>
    <row r="2514" customHeight="1" spans="21:21">
      <c r="U2514"/>
    </row>
    <row r="2515" customHeight="1" spans="21:21">
      <c r="U2515"/>
    </row>
    <row r="2516" customHeight="1" spans="21:21">
      <c r="U2516"/>
    </row>
    <row r="2517" customHeight="1" spans="21:21">
      <c r="U2517"/>
    </row>
    <row r="2518" customHeight="1" spans="21:21">
      <c r="U2518"/>
    </row>
    <row r="2519" customHeight="1" spans="21:21">
      <c r="U2519"/>
    </row>
    <row r="2520" customHeight="1" spans="21:21">
      <c r="U2520"/>
    </row>
    <row r="2521" customHeight="1" spans="21:21">
      <c r="U2521"/>
    </row>
    <row r="2522" customHeight="1" spans="21:21">
      <c r="U2522"/>
    </row>
    <row r="2523" customHeight="1" spans="21:21">
      <c r="U2523"/>
    </row>
    <row r="2524" customHeight="1" spans="21:21">
      <c r="U2524"/>
    </row>
    <row r="2525" customHeight="1" spans="21:21">
      <c r="U2525"/>
    </row>
    <row r="2526" customHeight="1" spans="21:21">
      <c r="U2526"/>
    </row>
    <row r="2527" customHeight="1" spans="21:21">
      <c r="U2527"/>
    </row>
    <row r="2528" customHeight="1" spans="21:21">
      <c r="U2528"/>
    </row>
    <row r="2529" customHeight="1" spans="21:21">
      <c r="U2529"/>
    </row>
    <row r="2530" customHeight="1" spans="21:21">
      <c r="U2530"/>
    </row>
    <row r="2531" customHeight="1" spans="21:21">
      <c r="U2531"/>
    </row>
    <row r="2532" customHeight="1" spans="21:21">
      <c r="U2532"/>
    </row>
    <row r="2533" customHeight="1" spans="21:21">
      <c r="U2533"/>
    </row>
    <row r="2534" customHeight="1" spans="21:21">
      <c r="U2534"/>
    </row>
    <row r="2535" customHeight="1" spans="21:21">
      <c r="U2535"/>
    </row>
    <row r="2536" customHeight="1" spans="21:21">
      <c r="U2536"/>
    </row>
    <row r="2537" customHeight="1" spans="21:21">
      <c r="U2537"/>
    </row>
    <row r="2538" customHeight="1" spans="21:21">
      <c r="U2538"/>
    </row>
    <row r="2539" customHeight="1" spans="21:21">
      <c r="U2539"/>
    </row>
    <row r="2540" customHeight="1" spans="21:21">
      <c r="U2540"/>
    </row>
    <row r="2541" customHeight="1" spans="21:21">
      <c r="U2541"/>
    </row>
    <row r="2542" customHeight="1" spans="21:21">
      <c r="U2542"/>
    </row>
    <row r="2543" customHeight="1" spans="21:21">
      <c r="U2543"/>
    </row>
    <row r="2544" customHeight="1" spans="21:21">
      <c r="U2544"/>
    </row>
    <row r="2545" customHeight="1" spans="21:21">
      <c r="U2545"/>
    </row>
    <row r="2546" customHeight="1" spans="21:21">
      <c r="U2546"/>
    </row>
    <row r="2547" customHeight="1" spans="21:21">
      <c r="U2547"/>
    </row>
    <row r="2548" customHeight="1" spans="21:21">
      <c r="U2548"/>
    </row>
    <row r="2549" customHeight="1" spans="21:21">
      <c r="U2549"/>
    </row>
    <row r="2550" customHeight="1" spans="21:21">
      <c r="U2550"/>
    </row>
    <row r="2551" customHeight="1" spans="21:21">
      <c r="U2551"/>
    </row>
    <row r="2552" customHeight="1" spans="21:21">
      <c r="U2552"/>
    </row>
    <row r="2553" customHeight="1" spans="21:21">
      <c r="U2553"/>
    </row>
    <row r="2554" customHeight="1" spans="21:21">
      <c r="U2554"/>
    </row>
    <row r="2555" customHeight="1" spans="21:21">
      <c r="U2555"/>
    </row>
    <row r="2556" customHeight="1" spans="21:21">
      <c r="U2556"/>
    </row>
    <row r="2557" customHeight="1" spans="21:21">
      <c r="U2557"/>
    </row>
    <row r="2558" customHeight="1" spans="21:21">
      <c r="U2558"/>
    </row>
    <row r="2559" customHeight="1" spans="21:21">
      <c r="U2559"/>
    </row>
    <row r="2560" customHeight="1" spans="21:21">
      <c r="U2560"/>
    </row>
    <row r="2561" customHeight="1" spans="21:21">
      <c r="U2561"/>
    </row>
    <row r="2562" customHeight="1" spans="21:21">
      <c r="U2562"/>
    </row>
    <row r="2563" customHeight="1" spans="21:21">
      <c r="U2563"/>
    </row>
    <row r="2564" customHeight="1" spans="21:21">
      <c r="U2564"/>
    </row>
    <row r="2565" customHeight="1" spans="21:21">
      <c r="U2565"/>
    </row>
    <row r="2566" customHeight="1" spans="21:21">
      <c r="U2566"/>
    </row>
    <row r="2567" customHeight="1" spans="21:21">
      <c r="U2567"/>
    </row>
    <row r="2568" customHeight="1" spans="21:21">
      <c r="U2568"/>
    </row>
    <row r="2569" customHeight="1" spans="21:21">
      <c r="U2569"/>
    </row>
    <row r="2570" customHeight="1" spans="21:21">
      <c r="U2570"/>
    </row>
    <row r="2571" customHeight="1" spans="21:21">
      <c r="U2571"/>
    </row>
    <row r="2572" customHeight="1" spans="21:21">
      <c r="U2572"/>
    </row>
    <row r="2573" customHeight="1" spans="21:21">
      <c r="U2573"/>
    </row>
    <row r="2574" customHeight="1" spans="21:21">
      <c r="U2574"/>
    </row>
    <row r="2575" customHeight="1" spans="21:21">
      <c r="U2575"/>
    </row>
    <row r="2576" customHeight="1" spans="21:21">
      <c r="U2576"/>
    </row>
    <row r="2577" customHeight="1" spans="21:21">
      <c r="U2577"/>
    </row>
    <row r="2578" customHeight="1" spans="21:21">
      <c r="U2578"/>
    </row>
    <row r="2579" customHeight="1" spans="21:21">
      <c r="U2579"/>
    </row>
    <row r="2580" customHeight="1" spans="21:21">
      <c r="U2580"/>
    </row>
    <row r="2581" customHeight="1" spans="21:21">
      <c r="U2581"/>
    </row>
    <row r="2582" customHeight="1" spans="21:21">
      <c r="U2582"/>
    </row>
    <row r="2583" customHeight="1" spans="21:21">
      <c r="U2583"/>
    </row>
    <row r="2584" customHeight="1" spans="21:21">
      <c r="U2584"/>
    </row>
    <row r="2585" customHeight="1" spans="21:21">
      <c r="U2585"/>
    </row>
    <row r="2586" customHeight="1" spans="21:21">
      <c r="U2586"/>
    </row>
    <row r="2587" customHeight="1" spans="21:21">
      <c r="U2587"/>
    </row>
    <row r="2588" customHeight="1" spans="21:21">
      <c r="U2588"/>
    </row>
    <row r="2589" customHeight="1" spans="21:21">
      <c r="U2589"/>
    </row>
    <row r="2590" customHeight="1" spans="21:21">
      <c r="U2590"/>
    </row>
    <row r="2591" customHeight="1" spans="21:21">
      <c r="U2591"/>
    </row>
    <row r="2592" customHeight="1" spans="21:21">
      <c r="U2592"/>
    </row>
    <row r="2593" customHeight="1" spans="21:21">
      <c r="U2593"/>
    </row>
    <row r="2594" customHeight="1" spans="21:21">
      <c r="U2594"/>
    </row>
    <row r="2595" customHeight="1" spans="21:21">
      <c r="U2595"/>
    </row>
    <row r="2596" customHeight="1" spans="21:21">
      <c r="U2596"/>
    </row>
    <row r="2597" customHeight="1" spans="21:21">
      <c r="U2597"/>
    </row>
    <row r="2598" customHeight="1" spans="21:21">
      <c r="U2598"/>
    </row>
    <row r="2599" customHeight="1" spans="21:21">
      <c r="U2599"/>
    </row>
    <row r="2600" customHeight="1" spans="21:21">
      <c r="U2600"/>
    </row>
    <row r="2601" customHeight="1" spans="21:21">
      <c r="U2601"/>
    </row>
    <row r="2602" customHeight="1" spans="21:21">
      <c r="U2602"/>
    </row>
    <row r="2603" customHeight="1" spans="21:21">
      <c r="U2603"/>
    </row>
    <row r="2604" customHeight="1" spans="21:21">
      <c r="U2604"/>
    </row>
    <row r="2605" customHeight="1" spans="21:21">
      <c r="U2605"/>
    </row>
    <row r="2606" customHeight="1" spans="21:21">
      <c r="U2606"/>
    </row>
    <row r="2607" customHeight="1" spans="21:21">
      <c r="U2607"/>
    </row>
    <row r="2608" customHeight="1" spans="21:21">
      <c r="U2608"/>
    </row>
    <row r="2609" customHeight="1" spans="21:21">
      <c r="U2609"/>
    </row>
    <row r="2610" customHeight="1" spans="21:21">
      <c r="U2610"/>
    </row>
    <row r="2611" customHeight="1" spans="21:21">
      <c r="U2611"/>
    </row>
    <row r="2612" customHeight="1" spans="21:21">
      <c r="U2612"/>
    </row>
    <row r="2613" customHeight="1" spans="21:21">
      <c r="U2613"/>
    </row>
    <row r="2614" customHeight="1" spans="21:21">
      <c r="U2614"/>
    </row>
    <row r="2615" customHeight="1" spans="21:21">
      <c r="U2615"/>
    </row>
    <row r="2616" customHeight="1" spans="21:21">
      <c r="U2616"/>
    </row>
    <row r="2617" customHeight="1" spans="21:21">
      <c r="U2617"/>
    </row>
    <row r="2618" customHeight="1" spans="21:21">
      <c r="U2618"/>
    </row>
    <row r="2619" customHeight="1" spans="21:21">
      <c r="U2619"/>
    </row>
    <row r="2620" customHeight="1" spans="21:21">
      <c r="U2620"/>
    </row>
    <row r="2621" customHeight="1" spans="21:21">
      <c r="U2621"/>
    </row>
    <row r="2622" customHeight="1" spans="21:21">
      <c r="U2622"/>
    </row>
    <row r="2623" customHeight="1" spans="21:21">
      <c r="U2623"/>
    </row>
    <row r="2624" customHeight="1" spans="21:21">
      <c r="U2624"/>
    </row>
    <row r="2625" customHeight="1" spans="21:21">
      <c r="U2625"/>
    </row>
    <row r="2626" customHeight="1" spans="21:21">
      <c r="U2626"/>
    </row>
    <row r="2627" customHeight="1" spans="21:21">
      <c r="U2627"/>
    </row>
    <row r="2628" customHeight="1" spans="21:21">
      <c r="U2628"/>
    </row>
    <row r="2629" customHeight="1" spans="21:21">
      <c r="U2629"/>
    </row>
    <row r="2630" customHeight="1" spans="21:21">
      <c r="U2630"/>
    </row>
    <row r="2631" customHeight="1" spans="21:21">
      <c r="U2631"/>
    </row>
    <row r="2632" customHeight="1" spans="21:21">
      <c r="U2632"/>
    </row>
    <row r="2633" customHeight="1" spans="21:21">
      <c r="U2633"/>
    </row>
    <row r="2634" customHeight="1" spans="21:21">
      <c r="U2634"/>
    </row>
    <row r="2635" customHeight="1" spans="21:21">
      <c r="U2635"/>
    </row>
    <row r="2636" customHeight="1" spans="21:21">
      <c r="U2636"/>
    </row>
    <row r="2637" customHeight="1" spans="21:21">
      <c r="U2637"/>
    </row>
    <row r="2638" customHeight="1" spans="21:21">
      <c r="U2638"/>
    </row>
    <row r="2639" customHeight="1" spans="21:21">
      <c r="U2639"/>
    </row>
    <row r="2640" customHeight="1" spans="21:21">
      <c r="U2640"/>
    </row>
    <row r="2641" customHeight="1" spans="21:21">
      <c r="U2641"/>
    </row>
    <row r="2642" customHeight="1" spans="21:21">
      <c r="U2642"/>
    </row>
    <row r="2643" customHeight="1" spans="21:21">
      <c r="U2643"/>
    </row>
    <row r="2644" customHeight="1" spans="21:21">
      <c r="U2644"/>
    </row>
    <row r="2645" customHeight="1" spans="21:21">
      <c r="U2645"/>
    </row>
    <row r="2646" customHeight="1" spans="21:21">
      <c r="U2646"/>
    </row>
    <row r="2647" customHeight="1" spans="21:21">
      <c r="U2647"/>
    </row>
    <row r="2648" customHeight="1" spans="21:21">
      <c r="U2648"/>
    </row>
    <row r="2649" customHeight="1" spans="21:21">
      <c r="U2649"/>
    </row>
    <row r="2650" customHeight="1" spans="21:21">
      <c r="U2650"/>
    </row>
    <row r="2651" customHeight="1" spans="21:21">
      <c r="U2651"/>
    </row>
    <row r="2652" customHeight="1" spans="21:21">
      <c r="U2652"/>
    </row>
    <row r="2653" customHeight="1" spans="21:21">
      <c r="U2653"/>
    </row>
    <row r="2654" customHeight="1" spans="21:21">
      <c r="U2654"/>
    </row>
    <row r="2655" customHeight="1" spans="21:21">
      <c r="U2655"/>
    </row>
    <row r="2656" customHeight="1" spans="21:21">
      <c r="U2656"/>
    </row>
    <row r="2657" customHeight="1" spans="21:21">
      <c r="U2657"/>
    </row>
    <row r="2658" customHeight="1" spans="21:21">
      <c r="U2658"/>
    </row>
    <row r="2659" customHeight="1" spans="21:21">
      <c r="U2659"/>
    </row>
    <row r="2660" customHeight="1" spans="21:21">
      <c r="U2660"/>
    </row>
    <row r="2661" customHeight="1" spans="21:21">
      <c r="U2661"/>
    </row>
    <row r="2662" customHeight="1" spans="21:21">
      <c r="U2662"/>
    </row>
    <row r="2663" customHeight="1" spans="21:21">
      <c r="U2663"/>
    </row>
    <row r="2664" customHeight="1" spans="21:21">
      <c r="U2664"/>
    </row>
    <row r="2665" customHeight="1" spans="21:21">
      <c r="U2665"/>
    </row>
    <row r="2666" customHeight="1" spans="21:21">
      <c r="U2666"/>
    </row>
    <row r="2667" customHeight="1" spans="21:21">
      <c r="U2667"/>
    </row>
    <row r="2668" customHeight="1" spans="21:21">
      <c r="U2668"/>
    </row>
    <row r="2669" customHeight="1" spans="21:21">
      <c r="U2669"/>
    </row>
    <row r="2670" customHeight="1" spans="21:21">
      <c r="U2670"/>
    </row>
    <row r="2671" customHeight="1" spans="21:21">
      <c r="U2671"/>
    </row>
    <row r="2672" customHeight="1" spans="21:21">
      <c r="U2672"/>
    </row>
    <row r="2673" customHeight="1" spans="21:21">
      <c r="U2673"/>
    </row>
    <row r="2674" customHeight="1" spans="21:21">
      <c r="U2674"/>
    </row>
    <row r="2675" customHeight="1" spans="21:21">
      <c r="U2675"/>
    </row>
    <row r="2676" customHeight="1" spans="21:21">
      <c r="U2676"/>
    </row>
    <row r="2677" customHeight="1" spans="21:21">
      <c r="U2677"/>
    </row>
    <row r="2678" customHeight="1" spans="21:21">
      <c r="U2678"/>
    </row>
    <row r="2679" customHeight="1" spans="21:21">
      <c r="U2679"/>
    </row>
    <row r="2680" customHeight="1" spans="21:21">
      <c r="U2680"/>
    </row>
    <row r="2681" customHeight="1" spans="21:21">
      <c r="U2681"/>
    </row>
    <row r="2682" customHeight="1" spans="21:21">
      <c r="U2682"/>
    </row>
    <row r="2683" customHeight="1" spans="21:21">
      <c r="U2683"/>
    </row>
    <row r="2684" customHeight="1" spans="21:21">
      <c r="U2684"/>
    </row>
    <row r="2685" customHeight="1" spans="21:21">
      <c r="U2685"/>
    </row>
    <row r="2686" customHeight="1" spans="21:21">
      <c r="U2686"/>
    </row>
    <row r="2687" customHeight="1" spans="21:21">
      <c r="U2687"/>
    </row>
    <row r="2688" customHeight="1" spans="21:21">
      <c r="U2688"/>
    </row>
    <row r="2689" customHeight="1" spans="21:21">
      <c r="U2689"/>
    </row>
    <row r="2690" customHeight="1" spans="21:21">
      <c r="U2690"/>
    </row>
    <row r="2691" customHeight="1" spans="21:21">
      <c r="U2691"/>
    </row>
    <row r="2692" customHeight="1" spans="21:21">
      <c r="U2692"/>
    </row>
    <row r="2693" customHeight="1" spans="21:21">
      <c r="U2693"/>
    </row>
    <row r="2694" customHeight="1" spans="21:21">
      <c r="U2694"/>
    </row>
    <row r="2695" customHeight="1" spans="21:21">
      <c r="U2695"/>
    </row>
    <row r="2696" customHeight="1" spans="21:21">
      <c r="U2696"/>
    </row>
    <row r="2697" customHeight="1" spans="21:21">
      <c r="U2697"/>
    </row>
    <row r="2698" customHeight="1" spans="21:21">
      <c r="U2698"/>
    </row>
    <row r="2699" customHeight="1" spans="21:21">
      <c r="U2699"/>
    </row>
    <row r="2700" customHeight="1" spans="21:21">
      <c r="U2700"/>
    </row>
    <row r="2701" customHeight="1" spans="21:21">
      <c r="U2701"/>
    </row>
    <row r="2702" customHeight="1" spans="21:21">
      <c r="U2702"/>
    </row>
    <row r="2703" customHeight="1" spans="21:21">
      <c r="U2703"/>
    </row>
    <row r="2704" customHeight="1" spans="21:21">
      <c r="U2704"/>
    </row>
    <row r="2705" customHeight="1" spans="21:21">
      <c r="U2705"/>
    </row>
    <row r="2706" customHeight="1" spans="21:21">
      <c r="U2706"/>
    </row>
    <row r="2707" customHeight="1" spans="21:21">
      <c r="U2707"/>
    </row>
    <row r="2708" customHeight="1" spans="21:21">
      <c r="U2708"/>
    </row>
    <row r="2709" customHeight="1" spans="21:21">
      <c r="U2709"/>
    </row>
    <row r="2710" customHeight="1" spans="21:21">
      <c r="U2710"/>
    </row>
    <row r="2711" customHeight="1" spans="21:21">
      <c r="U2711"/>
    </row>
    <row r="2712" customHeight="1" spans="21:21">
      <c r="U2712"/>
    </row>
    <row r="2713" customHeight="1" spans="21:21">
      <c r="U2713"/>
    </row>
    <row r="2714" customHeight="1" spans="21:21">
      <c r="U2714"/>
    </row>
    <row r="2715" customHeight="1" spans="21:21">
      <c r="U2715"/>
    </row>
    <row r="2716" customHeight="1" spans="21:21">
      <c r="U2716"/>
    </row>
    <row r="2717" customHeight="1" spans="21:21">
      <c r="U2717"/>
    </row>
    <row r="2718" customHeight="1" spans="21:21">
      <c r="U2718"/>
    </row>
    <row r="2719" customHeight="1" spans="21:21">
      <c r="U2719"/>
    </row>
    <row r="2720" customHeight="1" spans="21:21">
      <c r="U2720"/>
    </row>
    <row r="2721" customHeight="1" spans="21:21">
      <c r="U2721"/>
    </row>
    <row r="2722" customHeight="1" spans="21:21">
      <c r="U2722"/>
    </row>
    <row r="2723" customHeight="1" spans="21:21">
      <c r="U2723"/>
    </row>
    <row r="2724" customHeight="1" spans="21:21">
      <c r="U2724"/>
    </row>
    <row r="2725" customHeight="1" spans="21:21">
      <c r="U2725"/>
    </row>
    <row r="2726" customHeight="1" spans="21:21">
      <c r="U2726"/>
    </row>
    <row r="2727" customHeight="1" spans="21:21">
      <c r="U2727"/>
    </row>
    <row r="2728" customHeight="1" spans="21:21">
      <c r="U2728"/>
    </row>
    <row r="2729" customHeight="1" spans="21:21">
      <c r="U2729"/>
    </row>
    <row r="2730" customHeight="1" spans="21:21">
      <c r="U2730"/>
    </row>
    <row r="2731" customHeight="1" spans="21:21">
      <c r="U2731"/>
    </row>
    <row r="2732" customHeight="1" spans="21:21">
      <c r="U2732"/>
    </row>
    <row r="2733" customHeight="1" spans="21:21">
      <c r="U2733"/>
    </row>
    <row r="2734" customHeight="1" spans="21:21">
      <c r="U2734"/>
    </row>
    <row r="2735" customHeight="1" spans="21:21">
      <c r="U2735"/>
    </row>
    <row r="2736" customHeight="1" spans="21:21">
      <c r="U2736"/>
    </row>
    <row r="2737" customHeight="1" spans="21:21">
      <c r="U2737"/>
    </row>
    <row r="2738" customHeight="1" spans="21:21">
      <c r="U2738"/>
    </row>
    <row r="2739" customHeight="1" spans="21:21">
      <c r="U2739"/>
    </row>
    <row r="2740" customHeight="1" spans="21:21">
      <c r="U2740"/>
    </row>
    <row r="2741" customHeight="1" spans="21:21">
      <c r="U2741"/>
    </row>
    <row r="2742" customHeight="1" spans="21:21">
      <c r="U2742"/>
    </row>
    <row r="2743" customHeight="1" spans="21:21">
      <c r="U2743"/>
    </row>
    <row r="2744" customHeight="1" spans="21:21">
      <c r="U2744"/>
    </row>
    <row r="2745" customHeight="1" spans="21:21">
      <c r="U2745"/>
    </row>
    <row r="2746" customHeight="1" spans="21:21">
      <c r="U2746"/>
    </row>
    <row r="2747" customHeight="1" spans="21:21">
      <c r="U2747"/>
    </row>
    <row r="2748" customHeight="1" spans="21:21">
      <c r="U2748"/>
    </row>
    <row r="2749" customHeight="1" spans="21:21">
      <c r="U2749"/>
    </row>
    <row r="2750" customHeight="1" spans="21:21">
      <c r="U2750"/>
    </row>
    <row r="2751" customHeight="1" spans="21:21">
      <c r="U2751"/>
    </row>
    <row r="2752" customHeight="1" spans="21:21">
      <c r="U2752"/>
    </row>
    <row r="2753" customHeight="1" spans="21:21">
      <c r="U2753"/>
    </row>
    <row r="2754" customHeight="1" spans="21:21">
      <c r="U2754"/>
    </row>
    <row r="2755" customHeight="1" spans="21:21">
      <c r="U2755"/>
    </row>
    <row r="2756" customHeight="1" spans="21:21">
      <c r="U2756"/>
    </row>
    <row r="2757" customHeight="1" spans="21:21">
      <c r="U2757"/>
    </row>
    <row r="2758" customHeight="1" spans="21:21">
      <c r="U2758"/>
    </row>
    <row r="2759" customHeight="1" spans="21:21">
      <c r="U2759"/>
    </row>
    <row r="2760" customHeight="1" spans="21:21">
      <c r="U2760"/>
    </row>
    <row r="2761" customHeight="1" spans="21:21">
      <c r="U2761"/>
    </row>
    <row r="2762" customHeight="1" spans="21:21">
      <c r="U2762"/>
    </row>
    <row r="2763" customHeight="1" spans="21:21">
      <c r="U2763"/>
    </row>
    <row r="2764" customHeight="1" spans="21:21">
      <c r="U2764"/>
    </row>
    <row r="2765" customHeight="1" spans="21:21">
      <c r="U2765"/>
    </row>
    <row r="2766" customHeight="1" spans="21:21">
      <c r="U2766"/>
    </row>
    <row r="2767" customHeight="1" spans="21:21">
      <c r="U2767"/>
    </row>
    <row r="2768" customHeight="1" spans="21:21">
      <c r="U2768"/>
    </row>
    <row r="2769" customHeight="1" spans="21:21">
      <c r="U2769"/>
    </row>
    <row r="2770" customHeight="1" spans="21:21">
      <c r="U2770"/>
    </row>
    <row r="2771" customHeight="1" spans="21:21">
      <c r="U2771"/>
    </row>
    <row r="2772" customHeight="1" spans="21:21">
      <c r="U2772"/>
    </row>
    <row r="2773" customHeight="1" spans="21:21">
      <c r="U2773"/>
    </row>
    <row r="2774" customHeight="1" spans="21:21">
      <c r="U2774"/>
    </row>
    <row r="2775" customHeight="1" spans="21:21">
      <c r="U2775"/>
    </row>
    <row r="2776" customHeight="1" spans="21:21">
      <c r="U2776"/>
    </row>
    <row r="2777" customHeight="1" spans="21:21">
      <c r="U2777"/>
    </row>
    <row r="2778" customHeight="1" spans="21:21">
      <c r="U2778"/>
    </row>
    <row r="2779" customHeight="1" spans="21:21">
      <c r="U2779"/>
    </row>
    <row r="2780" customHeight="1" spans="21:21">
      <c r="U2780"/>
    </row>
    <row r="2781" customHeight="1" spans="21:21">
      <c r="U2781"/>
    </row>
    <row r="2782" customHeight="1" spans="21:21">
      <c r="U2782"/>
    </row>
    <row r="2783" customHeight="1" spans="21:21">
      <c r="U2783"/>
    </row>
    <row r="2784" customHeight="1" spans="21:21">
      <c r="U2784"/>
    </row>
    <row r="2785" customHeight="1" spans="21:21">
      <c r="U2785"/>
    </row>
    <row r="2786" customHeight="1" spans="21:21">
      <c r="U2786"/>
    </row>
    <row r="2787" customHeight="1" spans="21:21">
      <c r="U2787"/>
    </row>
    <row r="2788" customHeight="1" spans="21:21">
      <c r="U2788"/>
    </row>
    <row r="2789" customHeight="1" spans="21:21">
      <c r="U2789"/>
    </row>
    <row r="2790" customHeight="1" spans="21:21">
      <c r="U2790"/>
    </row>
    <row r="2791" customHeight="1" spans="21:21">
      <c r="U2791"/>
    </row>
    <row r="2792" customHeight="1" spans="21:21">
      <c r="U2792"/>
    </row>
    <row r="2793" customHeight="1" spans="21:21">
      <c r="U2793"/>
    </row>
    <row r="2794" customHeight="1" spans="21:21">
      <c r="U2794"/>
    </row>
    <row r="2795" customHeight="1" spans="21:21">
      <c r="U2795"/>
    </row>
    <row r="2796" customHeight="1" spans="21:21">
      <c r="U2796"/>
    </row>
    <row r="2797" customHeight="1" spans="21:21">
      <c r="U2797"/>
    </row>
    <row r="2798" customHeight="1" spans="21:21">
      <c r="U2798"/>
    </row>
    <row r="2799" customHeight="1" spans="21:21">
      <c r="U2799"/>
    </row>
    <row r="2800" customHeight="1" spans="21:21">
      <c r="U2800"/>
    </row>
    <row r="2801" customHeight="1" spans="21:21">
      <c r="U2801"/>
    </row>
    <row r="2802" customHeight="1" spans="21:21">
      <c r="U2802"/>
    </row>
    <row r="2803" customHeight="1" spans="21:21">
      <c r="U2803"/>
    </row>
    <row r="2804" customHeight="1" spans="21:21">
      <c r="U2804"/>
    </row>
    <row r="2805" customHeight="1" spans="21:21">
      <c r="U2805"/>
    </row>
    <row r="2806" customHeight="1" spans="21:21">
      <c r="U2806"/>
    </row>
    <row r="2807" customHeight="1" spans="21:21">
      <c r="U2807"/>
    </row>
    <row r="2808" customHeight="1" spans="21:21">
      <c r="U2808"/>
    </row>
    <row r="2809" customHeight="1" spans="21:21">
      <c r="U2809"/>
    </row>
    <row r="2810" customHeight="1" spans="21:21">
      <c r="U2810"/>
    </row>
    <row r="2811" customHeight="1" spans="21:21">
      <c r="U2811"/>
    </row>
    <row r="2812" customHeight="1" spans="21:21">
      <c r="U2812"/>
    </row>
    <row r="2813" customHeight="1" spans="21:21">
      <c r="U2813"/>
    </row>
    <row r="2814" customHeight="1" spans="21:21">
      <c r="U2814"/>
    </row>
    <row r="2815" customHeight="1" spans="21:21">
      <c r="U2815"/>
    </row>
    <row r="2816" customHeight="1" spans="21:21">
      <c r="U2816"/>
    </row>
    <row r="2817" customHeight="1" spans="21:21">
      <c r="U2817"/>
    </row>
    <row r="2818" customHeight="1" spans="21:21">
      <c r="U2818"/>
    </row>
    <row r="2819" customHeight="1" spans="21:21">
      <c r="U2819"/>
    </row>
    <row r="2820" customHeight="1" spans="21:21">
      <c r="U2820"/>
    </row>
    <row r="2821" customHeight="1" spans="21:21">
      <c r="U2821"/>
    </row>
    <row r="2822" customHeight="1" spans="21:21">
      <c r="U2822"/>
    </row>
    <row r="2823" customHeight="1" spans="21:21">
      <c r="U2823"/>
    </row>
    <row r="2824" customHeight="1" spans="21:21">
      <c r="U2824"/>
    </row>
    <row r="2825" customHeight="1" spans="21:21">
      <c r="U2825"/>
    </row>
    <row r="2826" customHeight="1" spans="21:21">
      <c r="U2826"/>
    </row>
    <row r="2827" customHeight="1" spans="21:21">
      <c r="U2827"/>
    </row>
    <row r="2828" customHeight="1" spans="21:21">
      <c r="U2828"/>
    </row>
    <row r="2829" customHeight="1" spans="21:21">
      <c r="U2829"/>
    </row>
    <row r="2830" customHeight="1" spans="21:21">
      <c r="U2830"/>
    </row>
    <row r="2831" customHeight="1" spans="21:21">
      <c r="U2831"/>
    </row>
    <row r="2832" customHeight="1" spans="21:21">
      <c r="U2832"/>
    </row>
    <row r="2833" customHeight="1" spans="21:21">
      <c r="U2833"/>
    </row>
    <row r="2834" customHeight="1" spans="21:21">
      <c r="U2834"/>
    </row>
    <row r="2835" customHeight="1" spans="21:21">
      <c r="U2835"/>
    </row>
    <row r="2836" customHeight="1" spans="21:21">
      <c r="U2836"/>
    </row>
    <row r="2837" customHeight="1" spans="21:21">
      <c r="U2837"/>
    </row>
    <row r="2838" customHeight="1" spans="21:21">
      <c r="U2838"/>
    </row>
    <row r="2839" customHeight="1" spans="21:21">
      <c r="U2839"/>
    </row>
    <row r="2840" customHeight="1" spans="21:21">
      <c r="U2840"/>
    </row>
    <row r="2841" customHeight="1" spans="21:21">
      <c r="U2841"/>
    </row>
    <row r="2842" customHeight="1" spans="21:21">
      <c r="U2842"/>
    </row>
    <row r="2843" customHeight="1" spans="21:21">
      <c r="U2843"/>
    </row>
    <row r="2844" customHeight="1" spans="21:21">
      <c r="U2844"/>
    </row>
    <row r="2845" customHeight="1" spans="21:21">
      <c r="U2845"/>
    </row>
    <row r="2846" customHeight="1" spans="21:21">
      <c r="U2846"/>
    </row>
    <row r="2847" customHeight="1" spans="21:21">
      <c r="U2847"/>
    </row>
    <row r="2848" customHeight="1" spans="21:21">
      <c r="U2848"/>
    </row>
    <row r="2849" customHeight="1" spans="21:21">
      <c r="U2849"/>
    </row>
    <row r="2850" customHeight="1" spans="21:21">
      <c r="U2850"/>
    </row>
    <row r="2851" customHeight="1" spans="21:21">
      <c r="U2851"/>
    </row>
    <row r="2852" customHeight="1" spans="21:21">
      <c r="U2852"/>
    </row>
    <row r="2853" customHeight="1" spans="21:21">
      <c r="U2853"/>
    </row>
    <row r="2854" customHeight="1" spans="21:21">
      <c r="U2854"/>
    </row>
    <row r="2855" customHeight="1" spans="21:21">
      <c r="U2855"/>
    </row>
    <row r="2856" customHeight="1" spans="21:21">
      <c r="U2856"/>
    </row>
    <row r="2857" customHeight="1" spans="21:21">
      <c r="U2857"/>
    </row>
    <row r="2858" customHeight="1" spans="21:21">
      <c r="U2858"/>
    </row>
    <row r="2859" customHeight="1" spans="21:21">
      <c r="U2859"/>
    </row>
    <row r="2860" customHeight="1" spans="21:21">
      <c r="U2860"/>
    </row>
    <row r="2861" customHeight="1" spans="21:21">
      <c r="U2861"/>
    </row>
    <row r="2862" customHeight="1" spans="21:21">
      <c r="U2862"/>
    </row>
    <row r="2863" customHeight="1" spans="21:21">
      <c r="U2863"/>
    </row>
    <row r="2864" customHeight="1" spans="21:21">
      <c r="U2864"/>
    </row>
    <row r="2865" customHeight="1" spans="21:21">
      <c r="U2865"/>
    </row>
    <row r="2866" customHeight="1" spans="21:21">
      <c r="U2866"/>
    </row>
    <row r="2867" customHeight="1" spans="21:21">
      <c r="U2867"/>
    </row>
    <row r="2868" customHeight="1" spans="21:21">
      <c r="U2868"/>
    </row>
    <row r="2869" customHeight="1" spans="21:21">
      <c r="U2869"/>
    </row>
    <row r="2870" customHeight="1" spans="21:21">
      <c r="U2870"/>
    </row>
    <row r="2871" customHeight="1" spans="21:21">
      <c r="U2871"/>
    </row>
    <row r="2872" customHeight="1" spans="21:21">
      <c r="U2872"/>
    </row>
    <row r="2873" customHeight="1" spans="21:21">
      <c r="U2873"/>
    </row>
    <row r="2874" customHeight="1" spans="21:21">
      <c r="U2874"/>
    </row>
    <row r="2875" customHeight="1" spans="21:21">
      <c r="U2875"/>
    </row>
    <row r="2876" customHeight="1" spans="21:21">
      <c r="U2876"/>
    </row>
    <row r="2877" customHeight="1" spans="21:21">
      <c r="U2877"/>
    </row>
    <row r="2878" customHeight="1" spans="21:21">
      <c r="U2878"/>
    </row>
    <row r="2879" customHeight="1" spans="21:21">
      <c r="U2879"/>
    </row>
    <row r="2880" customHeight="1" spans="21:21">
      <c r="U2880"/>
    </row>
    <row r="2881" customHeight="1" spans="21:21">
      <c r="U2881"/>
    </row>
    <row r="2882" customHeight="1" spans="21:21">
      <c r="U2882"/>
    </row>
    <row r="2883" customHeight="1" spans="21:21">
      <c r="U2883"/>
    </row>
    <row r="2884" customHeight="1" spans="21:21">
      <c r="U2884"/>
    </row>
    <row r="2885" customHeight="1" spans="21:21">
      <c r="U2885"/>
    </row>
    <row r="2886" customHeight="1" spans="21:21">
      <c r="U2886"/>
    </row>
    <row r="2887" customHeight="1" spans="21:21">
      <c r="U2887"/>
    </row>
    <row r="2888" customHeight="1" spans="21:21">
      <c r="U2888"/>
    </row>
    <row r="2889" customHeight="1" spans="21:21">
      <c r="U2889"/>
    </row>
    <row r="2890" customHeight="1" spans="21:21">
      <c r="U2890"/>
    </row>
    <row r="2891" customHeight="1" spans="21:21">
      <c r="U2891"/>
    </row>
    <row r="2892" customHeight="1" spans="21:21">
      <c r="U2892"/>
    </row>
    <row r="2893" customHeight="1" spans="21:21">
      <c r="U2893"/>
    </row>
    <row r="2894" customHeight="1" spans="21:21">
      <c r="U2894"/>
    </row>
    <row r="2895" customHeight="1" spans="21:21">
      <c r="U2895"/>
    </row>
    <row r="2896" customHeight="1" spans="21:21">
      <c r="U2896"/>
    </row>
    <row r="2897" customHeight="1" spans="21:21">
      <c r="U2897"/>
    </row>
    <row r="2898" customHeight="1" spans="21:21">
      <c r="U2898"/>
    </row>
    <row r="2899" customHeight="1" spans="21:21">
      <c r="U2899"/>
    </row>
    <row r="2900" customHeight="1" spans="21:21">
      <c r="U2900"/>
    </row>
    <row r="2901" customHeight="1" spans="21:21">
      <c r="U2901"/>
    </row>
    <row r="2902" customHeight="1" spans="21:21">
      <c r="U2902"/>
    </row>
    <row r="2903" customHeight="1" spans="21:21">
      <c r="U2903"/>
    </row>
    <row r="2904" customHeight="1" spans="21:21">
      <c r="U2904"/>
    </row>
    <row r="2905" customHeight="1" spans="21:21">
      <c r="U2905"/>
    </row>
    <row r="2906" customHeight="1" spans="21:21">
      <c r="U2906"/>
    </row>
    <row r="2907" customHeight="1" spans="21:21">
      <c r="U2907"/>
    </row>
    <row r="2908" customHeight="1" spans="21:21">
      <c r="U2908"/>
    </row>
    <row r="2909" customHeight="1" spans="21:21">
      <c r="U2909"/>
    </row>
    <row r="2910" customHeight="1" spans="21:21">
      <c r="U2910"/>
    </row>
    <row r="2911" customHeight="1" spans="21:21">
      <c r="U2911"/>
    </row>
    <row r="2912" customHeight="1" spans="21:21">
      <c r="U2912"/>
    </row>
    <row r="2913" customHeight="1" spans="21:21">
      <c r="U2913"/>
    </row>
    <row r="2914" customHeight="1" spans="21:21">
      <c r="U2914"/>
    </row>
    <row r="2915" customHeight="1" spans="21:21">
      <c r="U2915"/>
    </row>
    <row r="2916" customHeight="1" spans="21:21">
      <c r="U2916"/>
    </row>
    <row r="2917" customHeight="1" spans="21:21">
      <c r="U2917"/>
    </row>
    <row r="2918" customHeight="1" spans="21:21">
      <c r="U2918"/>
    </row>
    <row r="2919" customHeight="1" spans="21:21">
      <c r="U2919"/>
    </row>
    <row r="2920" customHeight="1" spans="21:21">
      <c r="U2920"/>
    </row>
    <row r="2921" customHeight="1" spans="21:21">
      <c r="U2921"/>
    </row>
    <row r="2922" customHeight="1" spans="21:21">
      <c r="U2922"/>
    </row>
    <row r="2923" customHeight="1" spans="21:21">
      <c r="U2923"/>
    </row>
    <row r="2924" customHeight="1" spans="21:21">
      <c r="U2924"/>
    </row>
    <row r="2925" customHeight="1" spans="21:21">
      <c r="U2925"/>
    </row>
    <row r="2926" customHeight="1" spans="21:21">
      <c r="U2926"/>
    </row>
    <row r="2927" customHeight="1" spans="21:21">
      <c r="U2927"/>
    </row>
    <row r="2928" customHeight="1" spans="21:21">
      <c r="U2928"/>
    </row>
    <row r="2929" customHeight="1" spans="21:21">
      <c r="U2929"/>
    </row>
    <row r="2930" customHeight="1" spans="21:21">
      <c r="U2930"/>
    </row>
    <row r="2931" customHeight="1" spans="21:21">
      <c r="U2931"/>
    </row>
    <row r="2932" customHeight="1" spans="21:21">
      <c r="U2932"/>
    </row>
    <row r="2933" customHeight="1" spans="21:21">
      <c r="U2933"/>
    </row>
    <row r="2934" customHeight="1" spans="21:21">
      <c r="U2934"/>
    </row>
    <row r="2935" customHeight="1" spans="21:21">
      <c r="U2935"/>
    </row>
    <row r="2936" customHeight="1" spans="21:21">
      <c r="U2936"/>
    </row>
    <row r="2937" customHeight="1" spans="21:21">
      <c r="U2937"/>
    </row>
    <row r="2938" customHeight="1" spans="21:21">
      <c r="U2938"/>
    </row>
    <row r="2939" customHeight="1" spans="21:21">
      <c r="U2939"/>
    </row>
    <row r="2940" customHeight="1" spans="21:21">
      <c r="U2940"/>
    </row>
    <row r="2941" customHeight="1" spans="21:21">
      <c r="U2941"/>
    </row>
    <row r="2942" customHeight="1" spans="21:21">
      <c r="U2942"/>
    </row>
    <row r="2943" customHeight="1" spans="21:21">
      <c r="U2943"/>
    </row>
    <row r="2944" customHeight="1" spans="21:21">
      <c r="U2944"/>
    </row>
    <row r="2945" customHeight="1" spans="21:21">
      <c r="U2945"/>
    </row>
    <row r="2946" customHeight="1" spans="21:21">
      <c r="U2946"/>
    </row>
    <row r="2947" customHeight="1" spans="21:21">
      <c r="U2947"/>
    </row>
    <row r="2948" customHeight="1" spans="21:21">
      <c r="U2948"/>
    </row>
    <row r="2949" customHeight="1" spans="21:21">
      <c r="U2949"/>
    </row>
    <row r="2950" customHeight="1" spans="21:21">
      <c r="U2950"/>
    </row>
    <row r="2951" customHeight="1" spans="21:21">
      <c r="U2951"/>
    </row>
    <row r="2952" customHeight="1" spans="21:21">
      <c r="U2952"/>
    </row>
    <row r="2953" customHeight="1" spans="21:21">
      <c r="U2953"/>
    </row>
    <row r="2954" customHeight="1" spans="21:21">
      <c r="U2954"/>
    </row>
    <row r="2955" customHeight="1" spans="21:21">
      <c r="U2955"/>
    </row>
    <row r="2956" customHeight="1" spans="21:21">
      <c r="U2956"/>
    </row>
    <row r="2957" customHeight="1" spans="21:21">
      <c r="U2957"/>
    </row>
    <row r="2958" customHeight="1" spans="21:21">
      <c r="U2958"/>
    </row>
    <row r="2959" customHeight="1" spans="21:21">
      <c r="U2959"/>
    </row>
    <row r="2960" customHeight="1" spans="21:21">
      <c r="U2960"/>
    </row>
    <row r="2961" customHeight="1" spans="21:21">
      <c r="U2961"/>
    </row>
    <row r="2962" customHeight="1" spans="21:21">
      <c r="U2962"/>
    </row>
    <row r="2963" customHeight="1" spans="21:21">
      <c r="U2963"/>
    </row>
    <row r="2964" customHeight="1" spans="21:21">
      <c r="U2964"/>
    </row>
    <row r="2965" customHeight="1" spans="21:21">
      <c r="U2965"/>
    </row>
    <row r="2966" customHeight="1" spans="21:21">
      <c r="U2966"/>
    </row>
    <row r="2967" customHeight="1" spans="21:21">
      <c r="U2967"/>
    </row>
    <row r="2968" customHeight="1" spans="21:21">
      <c r="U2968"/>
    </row>
    <row r="2969" customHeight="1" spans="21:21">
      <c r="U2969"/>
    </row>
    <row r="2970" customHeight="1" spans="21:21">
      <c r="U2970"/>
    </row>
    <row r="2971" customHeight="1" spans="21:21">
      <c r="U2971"/>
    </row>
    <row r="2972" customHeight="1" spans="21:21">
      <c r="U2972"/>
    </row>
    <row r="2973" customHeight="1" spans="21:21">
      <c r="U2973"/>
    </row>
    <row r="2974" customHeight="1" spans="21:21">
      <c r="U2974"/>
    </row>
    <row r="2975" customHeight="1" spans="21:21">
      <c r="U2975"/>
    </row>
    <row r="2976" customHeight="1" spans="21:21">
      <c r="U2976"/>
    </row>
    <row r="2977" customHeight="1" spans="21:21">
      <c r="U2977"/>
    </row>
    <row r="2978" customHeight="1" spans="21:21">
      <c r="U2978"/>
    </row>
    <row r="2979" customHeight="1" spans="21:21">
      <c r="U2979"/>
    </row>
    <row r="2980" customHeight="1" spans="21:21">
      <c r="U2980"/>
    </row>
    <row r="2981" customHeight="1" spans="21:21">
      <c r="U2981"/>
    </row>
    <row r="2982" customHeight="1" spans="21:21">
      <c r="U2982"/>
    </row>
    <row r="2983" customHeight="1" spans="21:21">
      <c r="U2983"/>
    </row>
    <row r="2984" customHeight="1" spans="21:21">
      <c r="U2984"/>
    </row>
    <row r="2985" customHeight="1" spans="21:21">
      <c r="U2985"/>
    </row>
    <row r="2986" customHeight="1" spans="21:21">
      <c r="U2986"/>
    </row>
    <row r="2987" customHeight="1" spans="21:21">
      <c r="U2987"/>
    </row>
    <row r="2988" customHeight="1" spans="21:21">
      <c r="U2988"/>
    </row>
    <row r="2989" customHeight="1" spans="21:21">
      <c r="U2989"/>
    </row>
    <row r="2990" customHeight="1" spans="21:21">
      <c r="U2990"/>
    </row>
    <row r="2991" customHeight="1" spans="21:21">
      <c r="U2991"/>
    </row>
    <row r="2992" customHeight="1" spans="21:21">
      <c r="U2992"/>
    </row>
    <row r="2993" customHeight="1" spans="21:21">
      <c r="U2993"/>
    </row>
    <row r="2994" customHeight="1" spans="21:21">
      <c r="U2994"/>
    </row>
    <row r="2995" customHeight="1" spans="21:21">
      <c r="U2995"/>
    </row>
    <row r="2996" customHeight="1" spans="21:21">
      <c r="U2996"/>
    </row>
    <row r="2997" customHeight="1" spans="21:21">
      <c r="U2997"/>
    </row>
    <row r="2998" customHeight="1" spans="21:21">
      <c r="U2998"/>
    </row>
    <row r="2999" customHeight="1" spans="21:21">
      <c r="U2999"/>
    </row>
    <row r="3000" customHeight="1" spans="21:21">
      <c r="U3000"/>
    </row>
    <row r="3001" customHeight="1" spans="21:21">
      <c r="U3001"/>
    </row>
    <row r="3002" customHeight="1" spans="21:21">
      <c r="U3002"/>
    </row>
    <row r="3003" customHeight="1" spans="21:21">
      <c r="U3003"/>
    </row>
    <row r="3004" customHeight="1" spans="21:21">
      <c r="U3004"/>
    </row>
    <row r="3005" customHeight="1" spans="21:21">
      <c r="U3005"/>
    </row>
    <row r="3006" customHeight="1" spans="21:21">
      <c r="U3006"/>
    </row>
    <row r="3007" customHeight="1" spans="21:21">
      <c r="U3007"/>
    </row>
    <row r="3008" customHeight="1" spans="21:21">
      <c r="U3008"/>
    </row>
    <row r="3009" customHeight="1" spans="21:21">
      <c r="U3009"/>
    </row>
    <row r="3010" customHeight="1" spans="21:21">
      <c r="U3010"/>
    </row>
    <row r="3011" customHeight="1" spans="21:21">
      <c r="U3011"/>
    </row>
    <row r="3012" customHeight="1" spans="21:21">
      <c r="U3012"/>
    </row>
    <row r="3013" customHeight="1" spans="21:21">
      <c r="U3013"/>
    </row>
    <row r="3014" customHeight="1" spans="21:21">
      <c r="U3014"/>
    </row>
    <row r="3015" customHeight="1" spans="21:21">
      <c r="U3015"/>
    </row>
    <row r="3016" customHeight="1" spans="21:21">
      <c r="U3016"/>
    </row>
    <row r="3017" customHeight="1" spans="21:21">
      <c r="U3017"/>
    </row>
    <row r="3018" customHeight="1" spans="21:21">
      <c r="U3018"/>
    </row>
    <row r="3019" customHeight="1" spans="21:21">
      <c r="U3019"/>
    </row>
    <row r="3020" customHeight="1" spans="21:21">
      <c r="U3020"/>
    </row>
    <row r="3021" customHeight="1" spans="21:21">
      <c r="U3021"/>
    </row>
    <row r="3022" customHeight="1" spans="21:21">
      <c r="U3022"/>
    </row>
    <row r="3023" customHeight="1" spans="21:21">
      <c r="U3023"/>
    </row>
    <row r="3024" customHeight="1" spans="21:21">
      <c r="U3024"/>
    </row>
    <row r="3025" customHeight="1" spans="21:21">
      <c r="U3025"/>
    </row>
    <row r="3026" customHeight="1" spans="21:21">
      <c r="U3026"/>
    </row>
    <row r="3027" customHeight="1" spans="21:21">
      <c r="U3027"/>
    </row>
    <row r="3028" customHeight="1" spans="21:21">
      <c r="U3028"/>
    </row>
    <row r="3029" customHeight="1" spans="21:21">
      <c r="U3029"/>
    </row>
    <row r="3030" customHeight="1" spans="21:21">
      <c r="U3030"/>
    </row>
    <row r="3031" customHeight="1" spans="21:21">
      <c r="U3031"/>
    </row>
    <row r="3032" customHeight="1" spans="21:21">
      <c r="U3032"/>
    </row>
    <row r="3033" customHeight="1" spans="21:21">
      <c r="U3033"/>
    </row>
    <row r="3034" customHeight="1" spans="21:21">
      <c r="U3034"/>
    </row>
    <row r="3035" customHeight="1" spans="21:21">
      <c r="U3035"/>
    </row>
    <row r="3036" customHeight="1" spans="21:21">
      <c r="U3036"/>
    </row>
    <row r="3037" customHeight="1" spans="21:21">
      <c r="U3037"/>
    </row>
    <row r="3038" customHeight="1" spans="21:21">
      <c r="U3038"/>
    </row>
    <row r="3039" customHeight="1" spans="21:21">
      <c r="U3039"/>
    </row>
    <row r="3040" customHeight="1" spans="21:21">
      <c r="U3040"/>
    </row>
    <row r="3041" customHeight="1" spans="21:21">
      <c r="U3041"/>
    </row>
    <row r="3042" customHeight="1" spans="21:21">
      <c r="U3042"/>
    </row>
    <row r="3043" customHeight="1" spans="21:21">
      <c r="U3043"/>
    </row>
    <row r="3044" customHeight="1" spans="21:21">
      <c r="U3044"/>
    </row>
    <row r="3045" customHeight="1" spans="21:21">
      <c r="U3045"/>
    </row>
    <row r="3046" customHeight="1" spans="21:21">
      <c r="U3046"/>
    </row>
    <row r="3047" customHeight="1" spans="21:21">
      <c r="U3047"/>
    </row>
    <row r="3048" customHeight="1" spans="21:21">
      <c r="U3048"/>
    </row>
    <row r="3049" customHeight="1" spans="21:21">
      <c r="U3049"/>
    </row>
    <row r="3050" customHeight="1" spans="21:21">
      <c r="U3050"/>
    </row>
    <row r="3051" customHeight="1" spans="21:21">
      <c r="U3051"/>
    </row>
    <row r="3052" customHeight="1" spans="21:21">
      <c r="U3052"/>
    </row>
    <row r="3053" customHeight="1" spans="21:21">
      <c r="U3053"/>
    </row>
    <row r="3054" customHeight="1" spans="21:21">
      <c r="U3054"/>
    </row>
    <row r="3055" customHeight="1" spans="21:21">
      <c r="U3055"/>
    </row>
    <row r="3056" customHeight="1" spans="21:21">
      <c r="U3056"/>
    </row>
    <row r="3057" customHeight="1" spans="21:21">
      <c r="U3057"/>
    </row>
    <row r="3058" customHeight="1" spans="21:21">
      <c r="U3058"/>
    </row>
    <row r="3059" customHeight="1" spans="21:21">
      <c r="U3059"/>
    </row>
    <row r="3060" customHeight="1" spans="21:21">
      <c r="U3060"/>
    </row>
    <row r="3061" customHeight="1" spans="21:21">
      <c r="U3061"/>
    </row>
    <row r="3062" customHeight="1" spans="21:21">
      <c r="U3062"/>
    </row>
    <row r="3063" customHeight="1" spans="21:21">
      <c r="U3063"/>
    </row>
    <row r="3064" customHeight="1" spans="21:21">
      <c r="U3064"/>
    </row>
    <row r="3065" customHeight="1" spans="21:21">
      <c r="U3065"/>
    </row>
    <row r="3066" customHeight="1" spans="21:21">
      <c r="U3066"/>
    </row>
    <row r="3067" customHeight="1" spans="21:21">
      <c r="U3067"/>
    </row>
    <row r="3068" customHeight="1" spans="21:21">
      <c r="U3068"/>
    </row>
    <row r="3069" customHeight="1" spans="21:21">
      <c r="U3069"/>
    </row>
    <row r="3070" customHeight="1" spans="21:21">
      <c r="U3070"/>
    </row>
    <row r="3071" customHeight="1" spans="21:21">
      <c r="U3071"/>
    </row>
    <row r="3072" customHeight="1" spans="21:21">
      <c r="U3072"/>
    </row>
    <row r="3073" customHeight="1" spans="21:21">
      <c r="U3073"/>
    </row>
    <row r="3074" customHeight="1" spans="21:21">
      <c r="U3074"/>
    </row>
    <row r="3075" customHeight="1" spans="21:21">
      <c r="U3075"/>
    </row>
    <row r="3076" customHeight="1" spans="21:21">
      <c r="U3076"/>
    </row>
    <row r="3077" customHeight="1" spans="21:21">
      <c r="U3077"/>
    </row>
    <row r="3078" customHeight="1" spans="21:21">
      <c r="U3078"/>
    </row>
    <row r="3079" customHeight="1" spans="21:21">
      <c r="U3079"/>
    </row>
    <row r="3080" customHeight="1" spans="21:21">
      <c r="U3080"/>
    </row>
    <row r="3081" customHeight="1" spans="21:21">
      <c r="U3081"/>
    </row>
    <row r="3082" customHeight="1" spans="21:21">
      <c r="U3082"/>
    </row>
    <row r="3083" customHeight="1" spans="21:21">
      <c r="U3083"/>
    </row>
    <row r="3084" customHeight="1" spans="21:21">
      <c r="U3084"/>
    </row>
    <row r="3085" customHeight="1" spans="21:21">
      <c r="U3085"/>
    </row>
    <row r="3086" customHeight="1" spans="21:21">
      <c r="U3086"/>
    </row>
    <row r="3087" customHeight="1" spans="21:21">
      <c r="U3087"/>
    </row>
    <row r="3088" customHeight="1" spans="21:21">
      <c r="U3088"/>
    </row>
    <row r="3089" customHeight="1" spans="21:21">
      <c r="U3089"/>
    </row>
    <row r="3090" customHeight="1" spans="21:21">
      <c r="U3090"/>
    </row>
    <row r="3091" customHeight="1" spans="21:21">
      <c r="U3091"/>
    </row>
    <row r="3092" customHeight="1" spans="21:21">
      <c r="U3092"/>
    </row>
    <row r="3093" customHeight="1" spans="21:21">
      <c r="U3093"/>
    </row>
    <row r="3094" customHeight="1" spans="21:21">
      <c r="U3094"/>
    </row>
    <row r="3095" customHeight="1" spans="21:21">
      <c r="U3095"/>
    </row>
    <row r="3096" customHeight="1" spans="21:21">
      <c r="U3096"/>
    </row>
    <row r="3097" customHeight="1" spans="21:21">
      <c r="U3097"/>
    </row>
    <row r="3098" customHeight="1" spans="21:21">
      <c r="U3098"/>
    </row>
    <row r="3099" customHeight="1" spans="21:21">
      <c r="U3099"/>
    </row>
    <row r="3100" customHeight="1" spans="21:21">
      <c r="U3100"/>
    </row>
    <row r="3101" customHeight="1" spans="21:21">
      <c r="U3101"/>
    </row>
    <row r="3102" customHeight="1" spans="21:21">
      <c r="U3102"/>
    </row>
    <row r="3103" customHeight="1" spans="21:21">
      <c r="U3103"/>
    </row>
    <row r="3104" customHeight="1" spans="21:21">
      <c r="U3104"/>
    </row>
    <row r="3105" customHeight="1" spans="21:21">
      <c r="U3105"/>
    </row>
    <row r="3106" customHeight="1" spans="21:21">
      <c r="U3106"/>
    </row>
    <row r="3107" customHeight="1" spans="21:21">
      <c r="U3107"/>
    </row>
    <row r="3108" customHeight="1" spans="21:21">
      <c r="U3108"/>
    </row>
    <row r="3109" customHeight="1" spans="21:21">
      <c r="U3109"/>
    </row>
    <row r="3110" customHeight="1" spans="21:21">
      <c r="U3110"/>
    </row>
    <row r="3111" customHeight="1" spans="21:21">
      <c r="U3111"/>
    </row>
    <row r="3112" customHeight="1" spans="21:21">
      <c r="U3112"/>
    </row>
    <row r="3113" customHeight="1" spans="21:21">
      <c r="U3113"/>
    </row>
    <row r="3114" customHeight="1" spans="21:21">
      <c r="U3114"/>
    </row>
    <row r="3115" customHeight="1" spans="21:21">
      <c r="U3115"/>
    </row>
    <row r="3116" customHeight="1" spans="21:21">
      <c r="U3116"/>
    </row>
    <row r="3117" customHeight="1" spans="21:21">
      <c r="U3117"/>
    </row>
    <row r="3118" customHeight="1" spans="21:21">
      <c r="U3118"/>
    </row>
    <row r="3119" customHeight="1" spans="21:21">
      <c r="U3119"/>
    </row>
    <row r="3120" customHeight="1" spans="21:21">
      <c r="U3120"/>
    </row>
    <row r="3121" customHeight="1" spans="21:21">
      <c r="U3121"/>
    </row>
    <row r="3122" customHeight="1" spans="21:21">
      <c r="U3122"/>
    </row>
    <row r="3123" customHeight="1" spans="21:21">
      <c r="U3123"/>
    </row>
    <row r="3124" customHeight="1" spans="21:21">
      <c r="U3124"/>
    </row>
    <row r="3125" customHeight="1" spans="21:21">
      <c r="U3125"/>
    </row>
    <row r="3126" customHeight="1" spans="21:21">
      <c r="U3126"/>
    </row>
    <row r="3127" customHeight="1" spans="21:21">
      <c r="U3127"/>
    </row>
    <row r="3128" customHeight="1" spans="21:21">
      <c r="U3128"/>
    </row>
    <row r="3129" customHeight="1" spans="21:21">
      <c r="U3129"/>
    </row>
    <row r="3130" customHeight="1" spans="21:21">
      <c r="U3130"/>
    </row>
    <row r="3131" customHeight="1" spans="21:21">
      <c r="U3131"/>
    </row>
    <row r="3132" customHeight="1" spans="21:21">
      <c r="U3132"/>
    </row>
    <row r="3133" customHeight="1" spans="21:21">
      <c r="U3133"/>
    </row>
    <row r="3134" customHeight="1" spans="21:21">
      <c r="U3134"/>
    </row>
    <row r="3135" customHeight="1" spans="21:21">
      <c r="U3135"/>
    </row>
    <row r="3136" customHeight="1" spans="21:21">
      <c r="U3136"/>
    </row>
    <row r="3137" customHeight="1" spans="21:21">
      <c r="U3137"/>
    </row>
    <row r="3138" customHeight="1" spans="21:21">
      <c r="U3138"/>
    </row>
    <row r="3139" customHeight="1" spans="21:21">
      <c r="U3139"/>
    </row>
    <row r="3140" customHeight="1" spans="21:21">
      <c r="U3140"/>
    </row>
    <row r="3141" customHeight="1" spans="21:21">
      <c r="U3141"/>
    </row>
    <row r="3142" customHeight="1" spans="21:21">
      <c r="U3142"/>
    </row>
    <row r="3143" customHeight="1" spans="21:21">
      <c r="U3143"/>
    </row>
    <row r="3144" customHeight="1" spans="21:21">
      <c r="U3144"/>
    </row>
    <row r="3145" customHeight="1" spans="21:21">
      <c r="U3145"/>
    </row>
    <row r="3146" customHeight="1" spans="21:21">
      <c r="U3146"/>
    </row>
    <row r="3147" customHeight="1" spans="21:21">
      <c r="U3147"/>
    </row>
    <row r="3148" customHeight="1" spans="21:21">
      <c r="U3148"/>
    </row>
    <row r="3149" customHeight="1" spans="21:21">
      <c r="U3149"/>
    </row>
    <row r="3150" customHeight="1" spans="21:21">
      <c r="U3150"/>
    </row>
    <row r="3151" customHeight="1" spans="21:21">
      <c r="U3151"/>
    </row>
    <row r="3152" customHeight="1" spans="21:21">
      <c r="U3152"/>
    </row>
    <row r="3153" customHeight="1" spans="21:21">
      <c r="U3153"/>
    </row>
    <row r="3154" customHeight="1" spans="21:21">
      <c r="U3154"/>
    </row>
    <row r="3155" customHeight="1" spans="21:21">
      <c r="U3155"/>
    </row>
    <row r="3156" customHeight="1" spans="21:21">
      <c r="U3156"/>
    </row>
    <row r="3157" customHeight="1" spans="21:21">
      <c r="U3157"/>
    </row>
    <row r="3158" customHeight="1" spans="21:21">
      <c r="U3158"/>
    </row>
    <row r="3159" customHeight="1" spans="21:21">
      <c r="U3159"/>
    </row>
    <row r="3160" customHeight="1" spans="21:21">
      <c r="U3160"/>
    </row>
    <row r="3161" customHeight="1" spans="21:21">
      <c r="U3161"/>
    </row>
    <row r="3162" customHeight="1" spans="21:21">
      <c r="U3162"/>
    </row>
    <row r="3163" customHeight="1" spans="21:21">
      <c r="U3163"/>
    </row>
    <row r="3164" customHeight="1" spans="21:21">
      <c r="U3164"/>
    </row>
    <row r="3165" customHeight="1" spans="21:21">
      <c r="U3165"/>
    </row>
    <row r="3166" customHeight="1" spans="21:21">
      <c r="U3166"/>
    </row>
    <row r="3167" customHeight="1" spans="21:21">
      <c r="U3167"/>
    </row>
    <row r="3168" customHeight="1" spans="21:21">
      <c r="U3168"/>
    </row>
    <row r="3169" customHeight="1" spans="21:21">
      <c r="U3169"/>
    </row>
    <row r="3170" customHeight="1" spans="21:21">
      <c r="U3170"/>
    </row>
    <row r="3171" customHeight="1" spans="21:21">
      <c r="U3171"/>
    </row>
    <row r="3172" customHeight="1" spans="21:21">
      <c r="U3172"/>
    </row>
    <row r="3173" customHeight="1" spans="21:21">
      <c r="U3173"/>
    </row>
    <row r="3174" customHeight="1" spans="21:21">
      <c r="U3174"/>
    </row>
    <row r="3175" customHeight="1" spans="21:21">
      <c r="U3175"/>
    </row>
    <row r="3176" customHeight="1" spans="21:21">
      <c r="U3176"/>
    </row>
    <row r="3177" customHeight="1" spans="21:21">
      <c r="U3177"/>
    </row>
    <row r="3178" customHeight="1" spans="21:21">
      <c r="U3178"/>
    </row>
    <row r="3179" customHeight="1" spans="21:21">
      <c r="U3179"/>
    </row>
    <row r="3180" customHeight="1" spans="21:21">
      <c r="U3180"/>
    </row>
    <row r="3181" customHeight="1" spans="21:21">
      <c r="U3181"/>
    </row>
    <row r="3182" customHeight="1" spans="21:21">
      <c r="U3182"/>
    </row>
    <row r="3183" customHeight="1" spans="21:21">
      <c r="U3183"/>
    </row>
    <row r="3184" customHeight="1" spans="21:21">
      <c r="U3184"/>
    </row>
    <row r="3185" customHeight="1" spans="21:21">
      <c r="U3185"/>
    </row>
    <row r="3186" customHeight="1" spans="21:21">
      <c r="U3186"/>
    </row>
    <row r="3187" customHeight="1" spans="21:21">
      <c r="U3187"/>
    </row>
    <row r="3188" customHeight="1" spans="21:21">
      <c r="U3188"/>
    </row>
    <row r="3189" customHeight="1" spans="21:21">
      <c r="U3189"/>
    </row>
    <row r="3190" customHeight="1" spans="21:21">
      <c r="U3190"/>
    </row>
    <row r="3191" customHeight="1" spans="21:21">
      <c r="U3191"/>
    </row>
    <row r="3192" customHeight="1" spans="21:21">
      <c r="U3192"/>
    </row>
    <row r="3193" customHeight="1" spans="21:21">
      <c r="U3193"/>
    </row>
    <row r="3194" customHeight="1" spans="21:21">
      <c r="U3194"/>
    </row>
    <row r="3195" customHeight="1" spans="21:21">
      <c r="U3195"/>
    </row>
    <row r="3196" customHeight="1" spans="21:21">
      <c r="U3196"/>
    </row>
    <row r="3197" customHeight="1" spans="21:21">
      <c r="U3197"/>
    </row>
    <row r="3198" customHeight="1" spans="21:21">
      <c r="U3198"/>
    </row>
    <row r="3199" customHeight="1" spans="21:21">
      <c r="U3199"/>
    </row>
    <row r="3200" customHeight="1" spans="21:21">
      <c r="U3200"/>
    </row>
    <row r="3201" customHeight="1" spans="21:21">
      <c r="U3201"/>
    </row>
    <row r="3202" customHeight="1" spans="21:21">
      <c r="U3202"/>
    </row>
    <row r="3203" customHeight="1" spans="21:21">
      <c r="U3203"/>
    </row>
    <row r="3204" customHeight="1" spans="21:21">
      <c r="U3204"/>
    </row>
    <row r="3205" customHeight="1" spans="21:21">
      <c r="U3205"/>
    </row>
    <row r="3206" customHeight="1" spans="21:21">
      <c r="U3206"/>
    </row>
    <row r="3207" customHeight="1" spans="21:21">
      <c r="U3207"/>
    </row>
    <row r="3208" customHeight="1" spans="21:21">
      <c r="U3208"/>
    </row>
    <row r="3209" customHeight="1" spans="21:21">
      <c r="U3209"/>
    </row>
    <row r="3210" customHeight="1" spans="21:21">
      <c r="U3210"/>
    </row>
    <row r="3211" customHeight="1" spans="21:21">
      <c r="U3211"/>
    </row>
    <row r="3212" customHeight="1" spans="21:21">
      <c r="U3212"/>
    </row>
    <row r="3213" customHeight="1" spans="21:21">
      <c r="U3213"/>
    </row>
    <row r="3214" customHeight="1" spans="21:21">
      <c r="U3214"/>
    </row>
    <row r="3215" customHeight="1" spans="21:21">
      <c r="U3215"/>
    </row>
    <row r="3216" customHeight="1" spans="21:21">
      <c r="U3216"/>
    </row>
    <row r="3217" customHeight="1" spans="21:21">
      <c r="U3217"/>
    </row>
    <row r="3218" customHeight="1" spans="21:21">
      <c r="U3218"/>
    </row>
    <row r="3219" customHeight="1" spans="21:21">
      <c r="U3219"/>
    </row>
    <row r="3220" customHeight="1" spans="21:21">
      <c r="U3220"/>
    </row>
    <row r="3221" customHeight="1" spans="21:21">
      <c r="U3221"/>
    </row>
    <row r="3222" customHeight="1" spans="21:21">
      <c r="U3222"/>
    </row>
    <row r="3223" customHeight="1" spans="21:21">
      <c r="U3223"/>
    </row>
    <row r="3224" customHeight="1" spans="21:21">
      <c r="U3224"/>
    </row>
    <row r="3225" customHeight="1" spans="21:21">
      <c r="U3225"/>
    </row>
    <row r="3226" customHeight="1" spans="21:21">
      <c r="U3226"/>
    </row>
    <row r="3227" customHeight="1" spans="21:21">
      <c r="U3227"/>
    </row>
    <row r="3228" customHeight="1" spans="21:21">
      <c r="U3228"/>
    </row>
    <row r="3229" customHeight="1" spans="21:21">
      <c r="U3229"/>
    </row>
    <row r="3230" customHeight="1" spans="21:21">
      <c r="U3230"/>
    </row>
    <row r="3231" customHeight="1" spans="21:21">
      <c r="U3231"/>
    </row>
    <row r="3232" customHeight="1" spans="21:21">
      <c r="U3232"/>
    </row>
    <row r="3233" customHeight="1" spans="21:21">
      <c r="U3233"/>
    </row>
    <row r="3234" customHeight="1" spans="21:21">
      <c r="U3234"/>
    </row>
    <row r="3235" customHeight="1" spans="21:21">
      <c r="U3235"/>
    </row>
    <row r="3236" customHeight="1" spans="21:21">
      <c r="U3236"/>
    </row>
    <row r="3237" customHeight="1" spans="21:21">
      <c r="U3237"/>
    </row>
    <row r="3238" customHeight="1" spans="21:21">
      <c r="U3238"/>
    </row>
    <row r="3239" customHeight="1" spans="21:21">
      <c r="U3239"/>
    </row>
    <row r="3240" customHeight="1" spans="21:21">
      <c r="U3240"/>
    </row>
    <row r="3241" customHeight="1" spans="21:21">
      <c r="U3241"/>
    </row>
    <row r="3242" customHeight="1" spans="21:21">
      <c r="U3242"/>
    </row>
    <row r="3243" customHeight="1" spans="21:21">
      <c r="U3243"/>
    </row>
    <row r="3244" customHeight="1" spans="21:21">
      <c r="U3244"/>
    </row>
    <row r="3245" customHeight="1" spans="21:21">
      <c r="U3245"/>
    </row>
    <row r="3246" customHeight="1" spans="21:21">
      <c r="U3246"/>
    </row>
    <row r="3247" customHeight="1" spans="21:21">
      <c r="U3247"/>
    </row>
    <row r="3248" customHeight="1" spans="21:21">
      <c r="U3248"/>
    </row>
    <row r="3249" customHeight="1" spans="21:21">
      <c r="U3249"/>
    </row>
    <row r="3250" customHeight="1" spans="21:21">
      <c r="U3250"/>
    </row>
    <row r="3251" customHeight="1" spans="21:21">
      <c r="U3251"/>
    </row>
    <row r="3252" customHeight="1" spans="21:21">
      <c r="U3252"/>
    </row>
    <row r="3253" customHeight="1" spans="21:21">
      <c r="U3253"/>
    </row>
    <row r="3254" customHeight="1" spans="21:21">
      <c r="U3254"/>
    </row>
    <row r="3255" customHeight="1" spans="21:21">
      <c r="U3255"/>
    </row>
    <row r="3256" customHeight="1" spans="21:21">
      <c r="U3256"/>
    </row>
    <row r="3257" customHeight="1" spans="21:21">
      <c r="U3257"/>
    </row>
    <row r="3258" customHeight="1" spans="21:21">
      <c r="U3258"/>
    </row>
    <row r="3259" customHeight="1" spans="21:21">
      <c r="U3259"/>
    </row>
    <row r="3260" customHeight="1" spans="21:21">
      <c r="U3260"/>
    </row>
    <row r="3261" customHeight="1" spans="21:21">
      <c r="U3261"/>
    </row>
    <row r="3262" customHeight="1" spans="21:21">
      <c r="U3262"/>
    </row>
    <row r="3263" customHeight="1" spans="21:21">
      <c r="U3263"/>
    </row>
    <row r="3264" customHeight="1" spans="21:21">
      <c r="U3264"/>
    </row>
    <row r="3265" customHeight="1" spans="21:21">
      <c r="U3265"/>
    </row>
    <row r="3266" customHeight="1" spans="21:21">
      <c r="U3266"/>
    </row>
    <row r="3267" customHeight="1" spans="21:21">
      <c r="U3267"/>
    </row>
    <row r="3268" customHeight="1" spans="21:21">
      <c r="U3268"/>
    </row>
    <row r="3269" customHeight="1" spans="21:21">
      <c r="U3269"/>
    </row>
    <row r="3270" customHeight="1" spans="21:21">
      <c r="U3270"/>
    </row>
    <row r="3271" customHeight="1" spans="21:21">
      <c r="U3271"/>
    </row>
    <row r="3272" customHeight="1" spans="21:21">
      <c r="U3272"/>
    </row>
    <row r="3273" customHeight="1" spans="21:21">
      <c r="U3273"/>
    </row>
    <row r="3274" customHeight="1" spans="21:21">
      <c r="U3274"/>
    </row>
    <row r="3275" customHeight="1" spans="21:21">
      <c r="U3275"/>
    </row>
    <row r="3276" customHeight="1" spans="21:21">
      <c r="U3276"/>
    </row>
    <row r="3277" customHeight="1" spans="21:21">
      <c r="U3277"/>
    </row>
    <row r="3278" customHeight="1" spans="21:21">
      <c r="U3278"/>
    </row>
    <row r="3279" customHeight="1" spans="21:21">
      <c r="U3279"/>
    </row>
    <row r="3280" customHeight="1" spans="21:21">
      <c r="U3280"/>
    </row>
    <row r="3281" customHeight="1" spans="21:21">
      <c r="U3281"/>
    </row>
    <row r="3282" customHeight="1" spans="21:21">
      <c r="U3282"/>
    </row>
    <row r="3283" customHeight="1" spans="21:21">
      <c r="U3283"/>
    </row>
    <row r="3284" customHeight="1" spans="21:21">
      <c r="U3284"/>
    </row>
    <row r="3285" customHeight="1" spans="21:21">
      <c r="U3285"/>
    </row>
    <row r="3286" customHeight="1" spans="21:21">
      <c r="U3286"/>
    </row>
    <row r="3287" customHeight="1" spans="21:21">
      <c r="U3287"/>
    </row>
    <row r="3288" customHeight="1" spans="21:21">
      <c r="U3288"/>
    </row>
    <row r="3289" customHeight="1" spans="21:21">
      <c r="U3289"/>
    </row>
    <row r="3290" customHeight="1" spans="21:21">
      <c r="U3290"/>
    </row>
    <row r="3291" customHeight="1" spans="21:21">
      <c r="U3291"/>
    </row>
    <row r="3292" customHeight="1" spans="21:21">
      <c r="U3292"/>
    </row>
    <row r="3293" customHeight="1" spans="21:21">
      <c r="U3293"/>
    </row>
    <row r="3294" customHeight="1" spans="21:21">
      <c r="U3294"/>
    </row>
    <row r="3295" customHeight="1" spans="21:21">
      <c r="U3295"/>
    </row>
    <row r="3296" customHeight="1" spans="21:21">
      <c r="U3296"/>
    </row>
    <row r="3297" customHeight="1" spans="21:21">
      <c r="U3297"/>
    </row>
    <row r="3298" customHeight="1" spans="21:21">
      <c r="U3298"/>
    </row>
    <row r="3299" customHeight="1" spans="21:21">
      <c r="U3299"/>
    </row>
    <row r="3300" customHeight="1" spans="21:21">
      <c r="U3300"/>
    </row>
    <row r="3301" customHeight="1" spans="21:21">
      <c r="U3301"/>
    </row>
    <row r="3302" customHeight="1" spans="21:21">
      <c r="U3302"/>
    </row>
    <row r="3303" customHeight="1" spans="21:21">
      <c r="U3303"/>
    </row>
    <row r="3304" customHeight="1" spans="21:21">
      <c r="U3304"/>
    </row>
    <row r="3305" customHeight="1" spans="21:21">
      <c r="U3305"/>
    </row>
    <row r="3306" customHeight="1" spans="21:21">
      <c r="U3306"/>
    </row>
    <row r="3307" customHeight="1" spans="21:21">
      <c r="U3307"/>
    </row>
    <row r="3308" customHeight="1" spans="21:21">
      <c r="U3308"/>
    </row>
    <row r="3309" customHeight="1" spans="21:21">
      <c r="U3309"/>
    </row>
    <row r="3310" customHeight="1" spans="21:21">
      <c r="U3310"/>
    </row>
    <row r="3311" customHeight="1" spans="21:21">
      <c r="U3311"/>
    </row>
    <row r="3312" customHeight="1" spans="21:21">
      <c r="U3312"/>
    </row>
    <row r="3313" customHeight="1" spans="21:21">
      <c r="U3313"/>
    </row>
    <row r="3314" customHeight="1" spans="21:21">
      <c r="U3314"/>
    </row>
    <row r="3315" customHeight="1" spans="21:21">
      <c r="U3315"/>
    </row>
    <row r="3316" customHeight="1" spans="21:21">
      <c r="U3316"/>
    </row>
    <row r="3317" customHeight="1" spans="21:21">
      <c r="U3317"/>
    </row>
    <row r="3318" customHeight="1" spans="21:21">
      <c r="U3318"/>
    </row>
    <row r="3319" customHeight="1" spans="21:21">
      <c r="U3319"/>
    </row>
    <row r="3320" customHeight="1" spans="21:21">
      <c r="U3320"/>
    </row>
    <row r="3321" customHeight="1" spans="21:21">
      <c r="U3321"/>
    </row>
    <row r="3322" customHeight="1" spans="21:21">
      <c r="U3322"/>
    </row>
    <row r="3323" customHeight="1" spans="21:21">
      <c r="U3323"/>
    </row>
    <row r="3324" customHeight="1" spans="21:21">
      <c r="U3324"/>
    </row>
    <row r="3325" customHeight="1" spans="21:21">
      <c r="U3325"/>
    </row>
    <row r="3326" customHeight="1" spans="21:21">
      <c r="U3326"/>
    </row>
    <row r="3327" customHeight="1" spans="21:21">
      <c r="U3327"/>
    </row>
    <row r="3328" customHeight="1" spans="21:21">
      <c r="U3328"/>
    </row>
    <row r="3329" customHeight="1" spans="21:21">
      <c r="U3329"/>
    </row>
    <row r="3330" customHeight="1" spans="21:21">
      <c r="U3330"/>
    </row>
    <row r="3331" customHeight="1" spans="21:21">
      <c r="U3331"/>
    </row>
    <row r="3332" customHeight="1" spans="21:21">
      <c r="U3332"/>
    </row>
    <row r="3333" customHeight="1" spans="21:21">
      <c r="U3333"/>
    </row>
    <row r="3334" customHeight="1" spans="21:21">
      <c r="U3334"/>
    </row>
    <row r="3335" customHeight="1" spans="21:21">
      <c r="U3335"/>
    </row>
    <row r="3336" customHeight="1" spans="21:21">
      <c r="U3336"/>
    </row>
    <row r="3337" customHeight="1" spans="21:21">
      <c r="U3337"/>
    </row>
    <row r="3338" customHeight="1" spans="21:21">
      <c r="U3338"/>
    </row>
    <row r="3339" customHeight="1" spans="21:21">
      <c r="U3339"/>
    </row>
    <row r="3340" customHeight="1" spans="21:21">
      <c r="U3340"/>
    </row>
    <row r="3341" customHeight="1" spans="21:21">
      <c r="U3341"/>
    </row>
    <row r="3342" customHeight="1" spans="21:21">
      <c r="U3342"/>
    </row>
    <row r="3343" customHeight="1" spans="21:21">
      <c r="U3343"/>
    </row>
    <row r="3344" customHeight="1" spans="21:21">
      <c r="U3344"/>
    </row>
    <row r="3345" customHeight="1" spans="21:21">
      <c r="U3345"/>
    </row>
    <row r="3346" customHeight="1" spans="21:21">
      <c r="U3346"/>
    </row>
    <row r="3347" customHeight="1" spans="21:21">
      <c r="U3347"/>
    </row>
    <row r="3348" customHeight="1" spans="21:21">
      <c r="U3348"/>
    </row>
    <row r="3349" customHeight="1" spans="21:21">
      <c r="U3349"/>
    </row>
    <row r="3350" customHeight="1" spans="21:21">
      <c r="U3350"/>
    </row>
    <row r="3351" customHeight="1" spans="21:21">
      <c r="U3351"/>
    </row>
    <row r="3352" customHeight="1" spans="21:21">
      <c r="U3352"/>
    </row>
    <row r="3353" customHeight="1" spans="21:21">
      <c r="U3353"/>
    </row>
    <row r="3354" customHeight="1" spans="21:21">
      <c r="U3354"/>
    </row>
    <row r="3355" customHeight="1" spans="21:21">
      <c r="U3355"/>
    </row>
    <row r="3356" customHeight="1" spans="21:21">
      <c r="U3356"/>
    </row>
    <row r="3357" customHeight="1" spans="21:21">
      <c r="U3357"/>
    </row>
    <row r="3358" customHeight="1" spans="21:21">
      <c r="U3358"/>
    </row>
    <row r="3359" customHeight="1" spans="21:21">
      <c r="U3359"/>
    </row>
    <row r="3360" customHeight="1" spans="21:21">
      <c r="U3360"/>
    </row>
    <row r="3361" customHeight="1" spans="21:21">
      <c r="U3361"/>
    </row>
    <row r="3362" customHeight="1" spans="21:21">
      <c r="U3362"/>
    </row>
    <row r="3363" customHeight="1" spans="21:21">
      <c r="U3363"/>
    </row>
    <row r="3364" customHeight="1" spans="21:21">
      <c r="U3364"/>
    </row>
    <row r="3365" customHeight="1" spans="21:21">
      <c r="U3365"/>
    </row>
    <row r="3366" customHeight="1" spans="21:21">
      <c r="U3366"/>
    </row>
    <row r="3367" customHeight="1" spans="21:21">
      <c r="U3367"/>
    </row>
    <row r="3368" customHeight="1" spans="21:21">
      <c r="U3368"/>
    </row>
    <row r="3369" customHeight="1" spans="21:21">
      <c r="U3369"/>
    </row>
    <row r="3370" customHeight="1" spans="21:21">
      <c r="U3370"/>
    </row>
    <row r="3371" customHeight="1" spans="21:21">
      <c r="U3371"/>
    </row>
    <row r="3372" customHeight="1" spans="21:21">
      <c r="U3372"/>
    </row>
    <row r="3373" customHeight="1" spans="21:21">
      <c r="U3373"/>
    </row>
    <row r="3374" customHeight="1" spans="21:21">
      <c r="U3374"/>
    </row>
    <row r="3375" customHeight="1" spans="21:21">
      <c r="U3375"/>
    </row>
    <row r="3376" customHeight="1" spans="21:21">
      <c r="U3376"/>
    </row>
    <row r="3377" customHeight="1" spans="21:21">
      <c r="U3377"/>
    </row>
    <row r="3378" customHeight="1" spans="21:21">
      <c r="U3378"/>
    </row>
    <row r="3379" customHeight="1" spans="21:21">
      <c r="U3379"/>
    </row>
    <row r="3380" customHeight="1" spans="21:21">
      <c r="U3380"/>
    </row>
    <row r="3381" customHeight="1" spans="21:21">
      <c r="U3381"/>
    </row>
    <row r="3382" customHeight="1" spans="21:21">
      <c r="U3382"/>
    </row>
    <row r="3383" customHeight="1" spans="21:21">
      <c r="U3383"/>
    </row>
    <row r="3384" customHeight="1" spans="21:21">
      <c r="U3384"/>
    </row>
    <row r="3385" customHeight="1" spans="21:21">
      <c r="U3385"/>
    </row>
    <row r="3386" customHeight="1" spans="21:21">
      <c r="U3386"/>
    </row>
    <row r="3387" customHeight="1" spans="21:21">
      <c r="U3387"/>
    </row>
    <row r="3388" customHeight="1" spans="21:21">
      <c r="U3388"/>
    </row>
    <row r="3389" customHeight="1" spans="21:21">
      <c r="U3389"/>
    </row>
    <row r="3390" customHeight="1" spans="21:21">
      <c r="U3390"/>
    </row>
    <row r="3391" customHeight="1" spans="21:21">
      <c r="U3391"/>
    </row>
    <row r="3392" customHeight="1" spans="21:21">
      <c r="U3392"/>
    </row>
    <row r="3393" customHeight="1" spans="21:21">
      <c r="U3393"/>
    </row>
    <row r="3394" customHeight="1" spans="21:21">
      <c r="U3394"/>
    </row>
    <row r="3395" customHeight="1" spans="21:21">
      <c r="U3395"/>
    </row>
    <row r="3396" customHeight="1" spans="21:21">
      <c r="U3396"/>
    </row>
    <row r="3397" customHeight="1" spans="21:21">
      <c r="U3397"/>
    </row>
    <row r="3398" customHeight="1" spans="21:21">
      <c r="U3398"/>
    </row>
    <row r="3399" customHeight="1" spans="21:21">
      <c r="U3399"/>
    </row>
    <row r="3400" customHeight="1" spans="21:21">
      <c r="U3400"/>
    </row>
    <row r="3401" customHeight="1" spans="21:21">
      <c r="U3401"/>
    </row>
    <row r="3402" customHeight="1" spans="21:21">
      <c r="U3402"/>
    </row>
    <row r="3403" customHeight="1" spans="21:21">
      <c r="U3403"/>
    </row>
    <row r="3404" customHeight="1" spans="21:21">
      <c r="U3404"/>
    </row>
    <row r="3405" customHeight="1" spans="21:21">
      <c r="U3405"/>
    </row>
    <row r="3406" customHeight="1" spans="21:21">
      <c r="U3406"/>
    </row>
    <row r="3407" customHeight="1" spans="21:21">
      <c r="U3407"/>
    </row>
    <row r="3408" customHeight="1" spans="21:21">
      <c r="U3408"/>
    </row>
    <row r="3409" customHeight="1" spans="21:21">
      <c r="U3409"/>
    </row>
    <row r="3410" customHeight="1" spans="21:21">
      <c r="U3410"/>
    </row>
    <row r="3411" customHeight="1" spans="21:21">
      <c r="U3411"/>
    </row>
    <row r="3412" customHeight="1" spans="21:21">
      <c r="U3412"/>
    </row>
    <row r="3413" customHeight="1" spans="21:21">
      <c r="U3413"/>
    </row>
    <row r="3414" customHeight="1" spans="21:21">
      <c r="U3414"/>
    </row>
    <row r="3415" customHeight="1" spans="21:21">
      <c r="U3415"/>
    </row>
    <row r="3416" customHeight="1" spans="21:21">
      <c r="U3416"/>
    </row>
    <row r="3417" customHeight="1" spans="21:21">
      <c r="U3417"/>
    </row>
    <row r="3418" customHeight="1" spans="21:21">
      <c r="U3418"/>
    </row>
    <row r="3419" customHeight="1" spans="21:21">
      <c r="U3419"/>
    </row>
    <row r="3420" customHeight="1" spans="21:21">
      <c r="U3420"/>
    </row>
    <row r="3421" customHeight="1" spans="21:21">
      <c r="U3421"/>
    </row>
    <row r="3422" customHeight="1" spans="21:21">
      <c r="U3422"/>
    </row>
    <row r="3423" customHeight="1" spans="21:21">
      <c r="U3423"/>
    </row>
    <row r="3424" customHeight="1" spans="21:21">
      <c r="U3424"/>
    </row>
    <row r="3425" customHeight="1" spans="21:21">
      <c r="U3425"/>
    </row>
    <row r="3426" customHeight="1" spans="21:21">
      <c r="U3426"/>
    </row>
    <row r="3427" customHeight="1" spans="21:21">
      <c r="U3427"/>
    </row>
    <row r="3428" customHeight="1" spans="21:21">
      <c r="U3428"/>
    </row>
    <row r="3429" customHeight="1" spans="21:21">
      <c r="U3429"/>
    </row>
    <row r="3430" customHeight="1" spans="21:21">
      <c r="U3430"/>
    </row>
    <row r="3431" customHeight="1" spans="21:21">
      <c r="U3431"/>
    </row>
    <row r="3432" customHeight="1" spans="21:21">
      <c r="U3432"/>
    </row>
    <row r="3433" customHeight="1" spans="21:21">
      <c r="U3433"/>
    </row>
    <row r="3434" customHeight="1" spans="21:21">
      <c r="U3434"/>
    </row>
    <row r="3435" customHeight="1" spans="21:21">
      <c r="U3435"/>
    </row>
    <row r="3436" customHeight="1" spans="21:21">
      <c r="U3436"/>
    </row>
    <row r="3437" customHeight="1" spans="21:21">
      <c r="U3437"/>
    </row>
    <row r="3438" customHeight="1" spans="21:21">
      <c r="U3438"/>
    </row>
    <row r="3439" customHeight="1" spans="21:21">
      <c r="U3439"/>
    </row>
    <row r="3440" customHeight="1" spans="21:21">
      <c r="U3440"/>
    </row>
    <row r="3441" customHeight="1" spans="21:21">
      <c r="U3441"/>
    </row>
    <row r="3442" customHeight="1" spans="21:21">
      <c r="U3442"/>
    </row>
    <row r="3443" customHeight="1" spans="21:21">
      <c r="U3443"/>
    </row>
    <row r="3444" customHeight="1" spans="21:21">
      <c r="U3444"/>
    </row>
    <row r="3445" customHeight="1" spans="21:21">
      <c r="U3445"/>
    </row>
    <row r="3446" customHeight="1" spans="21:21">
      <c r="U3446"/>
    </row>
    <row r="3447" customHeight="1" spans="21:21">
      <c r="U3447"/>
    </row>
    <row r="3448" customHeight="1" spans="21:21">
      <c r="U3448"/>
    </row>
    <row r="3449" customHeight="1" spans="21:21">
      <c r="U3449"/>
    </row>
    <row r="3450" customHeight="1" spans="21:21">
      <c r="U3450"/>
    </row>
    <row r="3451" customHeight="1" spans="21:21">
      <c r="U3451"/>
    </row>
    <row r="3452" customHeight="1" spans="21:21">
      <c r="U3452"/>
    </row>
    <row r="3453" customHeight="1" spans="21:21">
      <c r="U3453"/>
    </row>
    <row r="3454" customHeight="1" spans="21:21">
      <c r="U3454"/>
    </row>
    <row r="3455" customHeight="1" spans="21:21">
      <c r="U3455"/>
    </row>
    <row r="3456" customHeight="1" spans="21:21">
      <c r="U3456"/>
    </row>
    <row r="3457" customHeight="1" spans="21:21">
      <c r="U3457"/>
    </row>
    <row r="3458" customHeight="1" spans="21:21">
      <c r="U3458"/>
    </row>
    <row r="3459" customHeight="1" spans="21:21">
      <c r="U3459"/>
    </row>
    <row r="3460" customHeight="1" spans="21:21">
      <c r="U3460"/>
    </row>
    <row r="3461" customHeight="1" spans="21:21">
      <c r="U3461"/>
    </row>
    <row r="3462" customHeight="1" spans="21:21">
      <c r="U3462"/>
    </row>
    <row r="3463" customHeight="1" spans="21:21">
      <c r="U3463"/>
    </row>
    <row r="3464" customHeight="1" spans="21:21">
      <c r="U3464"/>
    </row>
    <row r="3465" customHeight="1" spans="21:21">
      <c r="U3465"/>
    </row>
    <row r="3466" customHeight="1" spans="21:21">
      <c r="U3466"/>
    </row>
    <row r="3467" customHeight="1" spans="21:21">
      <c r="U3467"/>
    </row>
    <row r="3468" customHeight="1" spans="21:21">
      <c r="U3468"/>
    </row>
    <row r="3469" customHeight="1" spans="21:21">
      <c r="U3469"/>
    </row>
    <row r="3470" customHeight="1" spans="21:21">
      <c r="U3470"/>
    </row>
    <row r="3471" customHeight="1" spans="21:21">
      <c r="U3471"/>
    </row>
    <row r="3472" customHeight="1" spans="21:21">
      <c r="U3472"/>
    </row>
    <row r="3473" customHeight="1" spans="21:21">
      <c r="U3473"/>
    </row>
    <row r="3474" customHeight="1" spans="21:21">
      <c r="U3474"/>
    </row>
    <row r="3475" customHeight="1" spans="21:21">
      <c r="U3475"/>
    </row>
    <row r="3476" customHeight="1" spans="21:21">
      <c r="U3476"/>
    </row>
    <row r="3477" customHeight="1" spans="21:21">
      <c r="U3477"/>
    </row>
    <row r="3478" customHeight="1" spans="21:21">
      <c r="U3478"/>
    </row>
    <row r="3479" customHeight="1" spans="21:21">
      <c r="U3479"/>
    </row>
    <row r="3480" customHeight="1" spans="21:21">
      <c r="U3480"/>
    </row>
    <row r="3481" customHeight="1" spans="21:21">
      <c r="U3481"/>
    </row>
    <row r="3482" customHeight="1" spans="21:21">
      <c r="U3482"/>
    </row>
    <row r="3483" customHeight="1" spans="21:21">
      <c r="U3483"/>
    </row>
    <row r="3484" customHeight="1" spans="21:21">
      <c r="U3484"/>
    </row>
    <row r="3485" customHeight="1" spans="21:21">
      <c r="U3485"/>
    </row>
    <row r="3486" customHeight="1" spans="21:21">
      <c r="U3486"/>
    </row>
    <row r="3487" customHeight="1" spans="21:21">
      <c r="U3487"/>
    </row>
    <row r="3488" customHeight="1" spans="21:21">
      <c r="U3488"/>
    </row>
    <row r="3489" customHeight="1" spans="21:21">
      <c r="U3489"/>
    </row>
    <row r="3490" customHeight="1" spans="21:21">
      <c r="U3490"/>
    </row>
    <row r="3491" customHeight="1" spans="21:21">
      <c r="U3491"/>
    </row>
    <row r="3492" customHeight="1" spans="21:21">
      <c r="U3492"/>
    </row>
    <row r="3493" customHeight="1" spans="21:21">
      <c r="U3493"/>
    </row>
    <row r="3494" customHeight="1" spans="21:21">
      <c r="U3494"/>
    </row>
    <row r="3495" customHeight="1" spans="21:21">
      <c r="U3495"/>
    </row>
    <row r="3496" customHeight="1" spans="21:21">
      <c r="U3496"/>
    </row>
    <row r="3497" customHeight="1" spans="21:21">
      <c r="U3497"/>
    </row>
    <row r="3498" customHeight="1" spans="21:21">
      <c r="U3498"/>
    </row>
    <row r="3499" customHeight="1" spans="21:21">
      <c r="U3499"/>
    </row>
    <row r="3500" customHeight="1" spans="21:21">
      <c r="U3500"/>
    </row>
    <row r="3501" customHeight="1" spans="21:21">
      <c r="U3501"/>
    </row>
    <row r="3502" customHeight="1" spans="21:21">
      <c r="U3502"/>
    </row>
    <row r="3503" customHeight="1" spans="21:21">
      <c r="U3503"/>
    </row>
    <row r="3504" customHeight="1" spans="21:21">
      <c r="U3504"/>
    </row>
    <row r="3505" customHeight="1" spans="21:21">
      <c r="U3505"/>
    </row>
    <row r="3506" customHeight="1" spans="21:21">
      <c r="U3506"/>
    </row>
    <row r="3507" customHeight="1" spans="21:21">
      <c r="U3507"/>
    </row>
    <row r="3508" customHeight="1" spans="21:21">
      <c r="U3508"/>
    </row>
    <row r="3509" customHeight="1" spans="21:21">
      <c r="U3509"/>
    </row>
    <row r="3510" customHeight="1" spans="21:21">
      <c r="U3510"/>
    </row>
    <row r="3511" customHeight="1" spans="21:21">
      <c r="U3511"/>
    </row>
    <row r="3512" customHeight="1" spans="21:21">
      <c r="U3512"/>
    </row>
    <row r="3513" customHeight="1" spans="21:21">
      <c r="U3513"/>
    </row>
    <row r="3514" customHeight="1" spans="21:21">
      <c r="U3514"/>
    </row>
    <row r="3515" customHeight="1" spans="21:21">
      <c r="U3515"/>
    </row>
    <row r="3516" customHeight="1" spans="21:21">
      <c r="U3516"/>
    </row>
    <row r="3517" customHeight="1" spans="21:21">
      <c r="U3517"/>
    </row>
    <row r="3518" customHeight="1" spans="21:21">
      <c r="U3518"/>
    </row>
    <row r="3519" customHeight="1" spans="21:21">
      <c r="U3519"/>
    </row>
    <row r="3520" customHeight="1" spans="21:21">
      <c r="U3520"/>
    </row>
    <row r="3521" customHeight="1" spans="21:21">
      <c r="U3521"/>
    </row>
    <row r="3522" customHeight="1" spans="21:21">
      <c r="U3522"/>
    </row>
    <row r="3523" customHeight="1" spans="21:21">
      <c r="U3523"/>
    </row>
    <row r="3524" customHeight="1" spans="21:21">
      <c r="U3524"/>
    </row>
    <row r="3525" customHeight="1" spans="21:21">
      <c r="U3525"/>
    </row>
    <row r="3526" customHeight="1" spans="21:21">
      <c r="U3526"/>
    </row>
    <row r="3527" customHeight="1" spans="21:21">
      <c r="U3527"/>
    </row>
    <row r="3528" customHeight="1" spans="21:21">
      <c r="U3528"/>
    </row>
    <row r="3529" customHeight="1" spans="21:21">
      <c r="U3529"/>
    </row>
    <row r="3530" customHeight="1" spans="21:21">
      <c r="U3530"/>
    </row>
    <row r="3531" customHeight="1" spans="21:21">
      <c r="U3531"/>
    </row>
    <row r="3532" customHeight="1" spans="21:21">
      <c r="U3532"/>
    </row>
    <row r="3533" customHeight="1" spans="21:21">
      <c r="U3533"/>
    </row>
    <row r="3534" customHeight="1" spans="21:21">
      <c r="U3534"/>
    </row>
    <row r="3535" customHeight="1" spans="21:21">
      <c r="U3535"/>
    </row>
    <row r="3536" customHeight="1" spans="21:21">
      <c r="U3536"/>
    </row>
    <row r="3537" customHeight="1" spans="21:21">
      <c r="U3537"/>
    </row>
    <row r="3538" customHeight="1" spans="21:21">
      <c r="U3538"/>
    </row>
    <row r="3539" customHeight="1" spans="21:21">
      <c r="U3539"/>
    </row>
    <row r="3540" customHeight="1" spans="21:21">
      <c r="U3540"/>
    </row>
    <row r="3541" customHeight="1" spans="21:21">
      <c r="U3541"/>
    </row>
    <row r="3542" customHeight="1" spans="21:21">
      <c r="U3542"/>
    </row>
    <row r="3543" customHeight="1" spans="21:21">
      <c r="U3543"/>
    </row>
    <row r="3544" customHeight="1" spans="21:21">
      <c r="U3544"/>
    </row>
    <row r="3545" customHeight="1" spans="21:21">
      <c r="U3545"/>
    </row>
    <row r="3546" customHeight="1" spans="21:21">
      <c r="U3546"/>
    </row>
    <row r="3547" customHeight="1" spans="21:21">
      <c r="U3547"/>
    </row>
    <row r="3548" customHeight="1" spans="21:21">
      <c r="U3548"/>
    </row>
    <row r="3549" customHeight="1" spans="21:21">
      <c r="U3549"/>
    </row>
    <row r="3550" customHeight="1" spans="21:21">
      <c r="U3550"/>
    </row>
    <row r="3551" customHeight="1" spans="21:21">
      <c r="U3551"/>
    </row>
    <row r="3552" customHeight="1" spans="21:21">
      <c r="U3552"/>
    </row>
    <row r="3553" customHeight="1" spans="21:21">
      <c r="U3553"/>
    </row>
    <row r="3554" customHeight="1" spans="21:21">
      <c r="U3554"/>
    </row>
    <row r="3555" customHeight="1" spans="21:21">
      <c r="U3555"/>
    </row>
    <row r="3556" customHeight="1" spans="21:21">
      <c r="U3556"/>
    </row>
    <row r="3557" customHeight="1" spans="21:21">
      <c r="U3557"/>
    </row>
    <row r="3558" customHeight="1" spans="21:21">
      <c r="U3558"/>
    </row>
    <row r="3559" customHeight="1" spans="21:21">
      <c r="U3559"/>
    </row>
    <row r="3560" customHeight="1" spans="21:21">
      <c r="U3560"/>
    </row>
    <row r="3561" customHeight="1" spans="21:21">
      <c r="U3561"/>
    </row>
    <row r="3562" customHeight="1" spans="21:21">
      <c r="U3562"/>
    </row>
    <row r="3563" customHeight="1" spans="21:21">
      <c r="U3563"/>
    </row>
    <row r="3564" customHeight="1" spans="21:21">
      <c r="U3564"/>
    </row>
    <row r="3565" customHeight="1" spans="21:21">
      <c r="U3565"/>
    </row>
    <row r="3566" customHeight="1" spans="21:21">
      <c r="U3566"/>
    </row>
    <row r="3567" customHeight="1" spans="21:21">
      <c r="U3567"/>
    </row>
    <row r="3568" customHeight="1" spans="21:21">
      <c r="U3568"/>
    </row>
    <row r="3569" customHeight="1" spans="21:21">
      <c r="U3569"/>
    </row>
    <row r="3570" customHeight="1" spans="21:21">
      <c r="U3570"/>
    </row>
    <row r="3571" customHeight="1" spans="21:21">
      <c r="U3571"/>
    </row>
    <row r="3572" customHeight="1" spans="21:21">
      <c r="U3572"/>
    </row>
    <row r="3573" customHeight="1" spans="21:21">
      <c r="U3573"/>
    </row>
    <row r="3574" customHeight="1" spans="21:21">
      <c r="U3574"/>
    </row>
    <row r="3575" customHeight="1" spans="21:21">
      <c r="U3575"/>
    </row>
    <row r="3576" customHeight="1" spans="21:21">
      <c r="U3576"/>
    </row>
    <row r="3577" customHeight="1" spans="21:21">
      <c r="U3577"/>
    </row>
    <row r="3578" customHeight="1" spans="21:21">
      <c r="U3578"/>
    </row>
    <row r="3579" customHeight="1" spans="21:21">
      <c r="U3579"/>
    </row>
    <row r="3580" customHeight="1" spans="21:21">
      <c r="U3580"/>
    </row>
    <row r="3581" customHeight="1" spans="21:21">
      <c r="U3581"/>
    </row>
    <row r="3582" customHeight="1" spans="21:21">
      <c r="U3582"/>
    </row>
    <row r="3583" customHeight="1" spans="21:21">
      <c r="U3583"/>
    </row>
    <row r="3584" customHeight="1" spans="21:21">
      <c r="U3584"/>
    </row>
    <row r="3585" customHeight="1" spans="21:21">
      <c r="U3585"/>
    </row>
    <row r="3586" customHeight="1" spans="21:21">
      <c r="U3586"/>
    </row>
    <row r="3587" customHeight="1" spans="21:21">
      <c r="U3587"/>
    </row>
    <row r="3588" customHeight="1" spans="21:21">
      <c r="U3588"/>
    </row>
    <row r="3589" customHeight="1" spans="21:21">
      <c r="U3589"/>
    </row>
    <row r="3590" customHeight="1" spans="21:21">
      <c r="U3590"/>
    </row>
    <row r="3591" customHeight="1" spans="21:21">
      <c r="U3591"/>
    </row>
    <row r="3592" customHeight="1" spans="21:21">
      <c r="U3592"/>
    </row>
    <row r="3593" customHeight="1" spans="21:21">
      <c r="U3593"/>
    </row>
    <row r="3594" customHeight="1" spans="21:21">
      <c r="U3594"/>
    </row>
    <row r="3595" customHeight="1" spans="21:21">
      <c r="U3595"/>
    </row>
    <row r="3596" customHeight="1" spans="21:21">
      <c r="U3596"/>
    </row>
    <row r="3597" customHeight="1" spans="21:21">
      <c r="U3597"/>
    </row>
    <row r="3598" customHeight="1" spans="21:21">
      <c r="U3598"/>
    </row>
    <row r="3599" customHeight="1" spans="21:21">
      <c r="U3599"/>
    </row>
    <row r="3600" customHeight="1" spans="21:21">
      <c r="U3600"/>
    </row>
    <row r="3601" customHeight="1" spans="21:21">
      <c r="U3601"/>
    </row>
    <row r="3602" customHeight="1" spans="21:21">
      <c r="U3602"/>
    </row>
    <row r="3603" customHeight="1" spans="21:21">
      <c r="U3603"/>
    </row>
    <row r="3604" customHeight="1" spans="21:21">
      <c r="U3604"/>
    </row>
    <row r="3605" customHeight="1" spans="21:21">
      <c r="U3605"/>
    </row>
    <row r="3606" customHeight="1" spans="21:21">
      <c r="U3606"/>
    </row>
    <row r="3607" customHeight="1" spans="21:21">
      <c r="U3607"/>
    </row>
    <row r="3608" customHeight="1" spans="21:21">
      <c r="U3608"/>
    </row>
    <row r="3609" customHeight="1" spans="21:21">
      <c r="U3609"/>
    </row>
    <row r="3610" customHeight="1" spans="21:21">
      <c r="U3610"/>
    </row>
    <row r="3611" customHeight="1" spans="21:21">
      <c r="U3611"/>
    </row>
    <row r="3612" customHeight="1" spans="21:21">
      <c r="U3612"/>
    </row>
    <row r="3613" customHeight="1" spans="21:21">
      <c r="U3613"/>
    </row>
    <row r="3614" customHeight="1" spans="21:21">
      <c r="U3614"/>
    </row>
    <row r="3615" customHeight="1" spans="21:21">
      <c r="U3615"/>
    </row>
    <row r="3616" customHeight="1" spans="21:21">
      <c r="U3616"/>
    </row>
    <row r="3617" customHeight="1" spans="21:21">
      <c r="U3617"/>
    </row>
    <row r="3618" customHeight="1" spans="21:21">
      <c r="U3618"/>
    </row>
    <row r="3619" customHeight="1" spans="21:21">
      <c r="U3619"/>
    </row>
    <row r="3620" customHeight="1" spans="21:21">
      <c r="U3620"/>
    </row>
    <row r="3621" customHeight="1" spans="21:21">
      <c r="U3621"/>
    </row>
    <row r="3622" customHeight="1" spans="21:21">
      <c r="U3622"/>
    </row>
    <row r="3623" customHeight="1" spans="21:21">
      <c r="U3623"/>
    </row>
    <row r="3624" customHeight="1" spans="21:21">
      <c r="U3624"/>
    </row>
    <row r="3625" customHeight="1" spans="21:21">
      <c r="U3625"/>
    </row>
    <row r="3626" customHeight="1" spans="21:21">
      <c r="U3626"/>
    </row>
    <row r="3627" customHeight="1" spans="21:21">
      <c r="U3627"/>
    </row>
    <row r="3628" customHeight="1" spans="21:21">
      <c r="U3628"/>
    </row>
    <row r="3629" customHeight="1" spans="21:21">
      <c r="U3629"/>
    </row>
    <row r="3630" customHeight="1" spans="21:21">
      <c r="U3630"/>
    </row>
    <row r="3631" customHeight="1" spans="21:21">
      <c r="U3631"/>
    </row>
    <row r="3632" customHeight="1" spans="21:21">
      <c r="U3632"/>
    </row>
    <row r="3633" customHeight="1" spans="21:21">
      <c r="U3633"/>
    </row>
    <row r="3634" customHeight="1" spans="21:21">
      <c r="U3634"/>
    </row>
    <row r="3635" customHeight="1" spans="21:21">
      <c r="U3635"/>
    </row>
    <row r="3636" customHeight="1" spans="21:21">
      <c r="U3636"/>
    </row>
    <row r="3637" customHeight="1" spans="21:21">
      <c r="U3637"/>
    </row>
    <row r="3638" customHeight="1" spans="21:21">
      <c r="U3638"/>
    </row>
    <row r="3639" customHeight="1" spans="21:21">
      <c r="U3639"/>
    </row>
    <row r="3640" customHeight="1" spans="21:21">
      <c r="U3640"/>
    </row>
    <row r="3641" customHeight="1" spans="21:21">
      <c r="U3641"/>
    </row>
    <row r="3642" customHeight="1" spans="21:21">
      <c r="U3642"/>
    </row>
    <row r="3643" customHeight="1" spans="21:21">
      <c r="U3643"/>
    </row>
    <row r="3644" customHeight="1" spans="21:21">
      <c r="U3644"/>
    </row>
    <row r="3645" customHeight="1" spans="21:21">
      <c r="U3645"/>
    </row>
    <row r="3646" customHeight="1" spans="21:21">
      <c r="U3646"/>
    </row>
    <row r="3647" customHeight="1" spans="21:21">
      <c r="U3647"/>
    </row>
    <row r="3648" customHeight="1" spans="21:21">
      <c r="U3648"/>
    </row>
    <row r="3649" customHeight="1" spans="21:21">
      <c r="U3649"/>
    </row>
    <row r="3650" customHeight="1" spans="21:21">
      <c r="U3650"/>
    </row>
    <row r="3651" customHeight="1" spans="21:21">
      <c r="U3651"/>
    </row>
    <row r="3652" customHeight="1" spans="21:21">
      <c r="U3652"/>
    </row>
    <row r="3653" customHeight="1" spans="21:21">
      <c r="U3653"/>
    </row>
    <row r="3654" customHeight="1" spans="21:21">
      <c r="U3654"/>
    </row>
    <row r="3655" customHeight="1" spans="21:21">
      <c r="U3655"/>
    </row>
    <row r="3656" customHeight="1" spans="21:21">
      <c r="U3656"/>
    </row>
    <row r="3657" customHeight="1" spans="21:21">
      <c r="U3657"/>
    </row>
    <row r="3658" customHeight="1" spans="21:21">
      <c r="U3658"/>
    </row>
    <row r="3659" customHeight="1" spans="21:21">
      <c r="U3659"/>
    </row>
    <row r="3660" customHeight="1" spans="21:21">
      <c r="U3660"/>
    </row>
    <row r="3661" customHeight="1" spans="21:21">
      <c r="U3661"/>
    </row>
    <row r="3662" customHeight="1" spans="21:21">
      <c r="U3662"/>
    </row>
    <row r="3663" customHeight="1" spans="21:21">
      <c r="U3663"/>
    </row>
    <row r="3664" customHeight="1" spans="21:21">
      <c r="U3664"/>
    </row>
    <row r="3665" customHeight="1" spans="21:21">
      <c r="U3665"/>
    </row>
    <row r="3666" customHeight="1" spans="21:21">
      <c r="U3666"/>
    </row>
    <row r="3667" customHeight="1" spans="21:21">
      <c r="U3667"/>
    </row>
    <row r="3668" customHeight="1" spans="21:21">
      <c r="U3668"/>
    </row>
    <row r="3669" customHeight="1" spans="21:21">
      <c r="U3669"/>
    </row>
    <row r="3670" customHeight="1" spans="21:21">
      <c r="U3670"/>
    </row>
    <row r="3671" customHeight="1" spans="21:21">
      <c r="U3671"/>
    </row>
    <row r="3672" customHeight="1" spans="21:21">
      <c r="U3672"/>
    </row>
    <row r="3673" customHeight="1" spans="21:21">
      <c r="U3673"/>
    </row>
    <row r="3674" customHeight="1" spans="21:21">
      <c r="U3674"/>
    </row>
    <row r="3675" customHeight="1" spans="21:21">
      <c r="U3675"/>
    </row>
    <row r="3676" customHeight="1" spans="21:21">
      <c r="U3676"/>
    </row>
    <row r="3677" customHeight="1" spans="21:21">
      <c r="U3677"/>
    </row>
    <row r="3678" customHeight="1" spans="21:21">
      <c r="U3678"/>
    </row>
    <row r="3679" customHeight="1" spans="21:21">
      <c r="U3679"/>
    </row>
    <row r="3680" customHeight="1" spans="21:21">
      <c r="U3680"/>
    </row>
    <row r="3681" customHeight="1" spans="21:21">
      <c r="U3681"/>
    </row>
    <row r="3682" customHeight="1" spans="21:21">
      <c r="U3682"/>
    </row>
    <row r="3683" customHeight="1" spans="21:21">
      <c r="U3683"/>
    </row>
    <row r="3684" customHeight="1" spans="21:21">
      <c r="U3684"/>
    </row>
    <row r="3685" customHeight="1" spans="21:21">
      <c r="U3685"/>
    </row>
    <row r="3686" customHeight="1" spans="21:21">
      <c r="U3686"/>
    </row>
    <row r="3687" customHeight="1" spans="21:21">
      <c r="U3687"/>
    </row>
    <row r="3688" customHeight="1" spans="21:21">
      <c r="U3688"/>
    </row>
    <row r="3689" customHeight="1" spans="21:21">
      <c r="U3689"/>
    </row>
    <row r="3690" customHeight="1" spans="21:21">
      <c r="U3690"/>
    </row>
    <row r="3691" customHeight="1" spans="21:21">
      <c r="U3691"/>
    </row>
    <row r="3692" customHeight="1" spans="21:21">
      <c r="U3692"/>
    </row>
    <row r="3693" customHeight="1" spans="21:21">
      <c r="U3693"/>
    </row>
    <row r="3694" customHeight="1" spans="21:21">
      <c r="U3694"/>
    </row>
    <row r="3695" customHeight="1" spans="21:21">
      <c r="U3695"/>
    </row>
    <row r="3696" customHeight="1" spans="21:21">
      <c r="U3696"/>
    </row>
    <row r="3697" customHeight="1" spans="21:21">
      <c r="U3697"/>
    </row>
    <row r="3698" customHeight="1" spans="21:21">
      <c r="U3698"/>
    </row>
    <row r="3699" customHeight="1" spans="21:21">
      <c r="U3699"/>
    </row>
    <row r="3700" customHeight="1" spans="21:21">
      <c r="U3700"/>
    </row>
    <row r="3701" customHeight="1" spans="21:21">
      <c r="U3701"/>
    </row>
    <row r="3702" customHeight="1" spans="21:21">
      <c r="U3702"/>
    </row>
    <row r="3703" customHeight="1" spans="21:21">
      <c r="U3703"/>
    </row>
    <row r="3704" customHeight="1" spans="21:21">
      <c r="U3704"/>
    </row>
    <row r="3705" customHeight="1" spans="21:21">
      <c r="U3705"/>
    </row>
    <row r="3706" customHeight="1" spans="21:21">
      <c r="U3706"/>
    </row>
    <row r="3707" customHeight="1" spans="21:21">
      <c r="U3707"/>
    </row>
    <row r="3708" customHeight="1" spans="21:21">
      <c r="U3708"/>
    </row>
    <row r="3709" customHeight="1" spans="21:21">
      <c r="U3709"/>
    </row>
    <row r="3710" customHeight="1" spans="21:21">
      <c r="U3710"/>
    </row>
    <row r="3711" customHeight="1" spans="21:21">
      <c r="U3711"/>
    </row>
    <row r="3712" customHeight="1" spans="21:21">
      <c r="U3712"/>
    </row>
    <row r="3713" customHeight="1" spans="21:21">
      <c r="U3713"/>
    </row>
    <row r="3714" customHeight="1" spans="21:21">
      <c r="U3714"/>
    </row>
    <row r="3715" customHeight="1" spans="21:21">
      <c r="U3715"/>
    </row>
    <row r="3716" customHeight="1" spans="21:21">
      <c r="U3716"/>
    </row>
    <row r="3717" customHeight="1" spans="21:21">
      <c r="U3717"/>
    </row>
    <row r="3718" customHeight="1" spans="21:21">
      <c r="U3718"/>
    </row>
    <row r="3719" customHeight="1" spans="21:21">
      <c r="U3719"/>
    </row>
    <row r="3720" customHeight="1" spans="21:21">
      <c r="U3720"/>
    </row>
    <row r="3721" customHeight="1" spans="21:21">
      <c r="U3721"/>
    </row>
    <row r="3722" customHeight="1" spans="21:21">
      <c r="U3722"/>
    </row>
    <row r="3723" customHeight="1" spans="21:21">
      <c r="U3723"/>
    </row>
    <row r="3724" customHeight="1" spans="21:21">
      <c r="U3724"/>
    </row>
    <row r="3725" customHeight="1" spans="21:21">
      <c r="U3725"/>
    </row>
    <row r="3726" customHeight="1" spans="21:21">
      <c r="U3726"/>
    </row>
    <row r="3727" customHeight="1" spans="21:21">
      <c r="U3727"/>
    </row>
    <row r="3728" customHeight="1" spans="21:21">
      <c r="U3728"/>
    </row>
    <row r="3729" customHeight="1" spans="21:21">
      <c r="U3729"/>
    </row>
    <row r="3730" customHeight="1" spans="21:21">
      <c r="U3730"/>
    </row>
    <row r="3731" customHeight="1" spans="21:21">
      <c r="U3731"/>
    </row>
    <row r="3732" customHeight="1" spans="21:21">
      <c r="U3732"/>
    </row>
    <row r="3733" customHeight="1" spans="21:21">
      <c r="U3733"/>
    </row>
    <row r="3734" customHeight="1" spans="21:21">
      <c r="U3734"/>
    </row>
    <row r="3735" customHeight="1" spans="21:21">
      <c r="U3735"/>
    </row>
    <row r="3736" customHeight="1" spans="21:21">
      <c r="U3736"/>
    </row>
    <row r="3737" customHeight="1" spans="21:21">
      <c r="U3737"/>
    </row>
    <row r="3738" customHeight="1" spans="21:21">
      <c r="U3738"/>
    </row>
    <row r="3739" customHeight="1" spans="21:21">
      <c r="U3739"/>
    </row>
    <row r="3740" customHeight="1" spans="21:21">
      <c r="U3740"/>
    </row>
    <row r="3741" customHeight="1" spans="21:21">
      <c r="U3741"/>
    </row>
    <row r="3742" customHeight="1" spans="21:21">
      <c r="U3742"/>
    </row>
    <row r="3743" customHeight="1" spans="21:21">
      <c r="U3743"/>
    </row>
    <row r="3744" customHeight="1" spans="21:21">
      <c r="U3744"/>
    </row>
    <row r="3745" customHeight="1" spans="21:21">
      <c r="U3745"/>
    </row>
    <row r="3746" customHeight="1" spans="21:21">
      <c r="U3746"/>
    </row>
    <row r="3747" customHeight="1" spans="21:21">
      <c r="U3747"/>
    </row>
    <row r="3748" customHeight="1" spans="21:21">
      <c r="U3748"/>
    </row>
    <row r="3749" customHeight="1" spans="21:21">
      <c r="U3749"/>
    </row>
    <row r="3750" customHeight="1" spans="21:21">
      <c r="U3750"/>
    </row>
    <row r="3751" customHeight="1" spans="21:21">
      <c r="U3751"/>
    </row>
    <row r="3752" customHeight="1" spans="21:21">
      <c r="U3752"/>
    </row>
    <row r="3753" customHeight="1" spans="21:21">
      <c r="U3753"/>
    </row>
    <row r="3754" customHeight="1" spans="21:21">
      <c r="U3754"/>
    </row>
    <row r="3755" customHeight="1" spans="21:21">
      <c r="U3755"/>
    </row>
    <row r="3756" customHeight="1" spans="21:21">
      <c r="U3756"/>
    </row>
    <row r="3757" customHeight="1" spans="21:21">
      <c r="U3757"/>
    </row>
    <row r="3758" customHeight="1" spans="21:21">
      <c r="U3758"/>
    </row>
    <row r="3759" customHeight="1" spans="21:21">
      <c r="U3759"/>
    </row>
    <row r="3760" customHeight="1" spans="21:21">
      <c r="U3760"/>
    </row>
    <row r="3761" customHeight="1" spans="21:21">
      <c r="U3761"/>
    </row>
    <row r="3762" customHeight="1" spans="21:21">
      <c r="U3762"/>
    </row>
    <row r="3763" customHeight="1" spans="21:21">
      <c r="U3763"/>
    </row>
    <row r="3764" customHeight="1" spans="21:21">
      <c r="U3764"/>
    </row>
    <row r="3765" customHeight="1" spans="21:21">
      <c r="U3765"/>
    </row>
    <row r="3766" customHeight="1" spans="21:21">
      <c r="U3766"/>
    </row>
    <row r="3767" customHeight="1" spans="21:21">
      <c r="U3767"/>
    </row>
    <row r="3768" customHeight="1" spans="21:21">
      <c r="U3768"/>
    </row>
    <row r="3769" customHeight="1" spans="21:21">
      <c r="U3769"/>
    </row>
    <row r="3770" customHeight="1" spans="21:21">
      <c r="U3770"/>
    </row>
    <row r="3771" customHeight="1" spans="21:21">
      <c r="U3771"/>
    </row>
    <row r="3772" customHeight="1" spans="21:21">
      <c r="U3772"/>
    </row>
    <row r="3773" customHeight="1" spans="21:21">
      <c r="U3773"/>
    </row>
    <row r="3774" customHeight="1" spans="21:21">
      <c r="U3774"/>
    </row>
    <row r="3775" customHeight="1" spans="21:21">
      <c r="U3775"/>
    </row>
    <row r="3776" customHeight="1" spans="21:21">
      <c r="U3776"/>
    </row>
    <row r="3777" customHeight="1" spans="21:21">
      <c r="U3777"/>
    </row>
    <row r="3778" customHeight="1" spans="21:21">
      <c r="U3778"/>
    </row>
    <row r="3779" customHeight="1" spans="21:21">
      <c r="U3779"/>
    </row>
    <row r="3780" customHeight="1" spans="21:21">
      <c r="U3780"/>
    </row>
    <row r="3781" customHeight="1" spans="21:21">
      <c r="U3781"/>
    </row>
    <row r="3782" customHeight="1" spans="21:21">
      <c r="U3782"/>
    </row>
    <row r="3783" customHeight="1" spans="21:21">
      <c r="U3783"/>
    </row>
    <row r="3784" customHeight="1" spans="21:21">
      <c r="U3784"/>
    </row>
    <row r="3785" customHeight="1" spans="21:21">
      <c r="U3785"/>
    </row>
    <row r="3786" customHeight="1" spans="21:21">
      <c r="U3786"/>
    </row>
    <row r="3787" customHeight="1" spans="21:21">
      <c r="U3787"/>
    </row>
    <row r="3788" customHeight="1" spans="21:21">
      <c r="U3788"/>
    </row>
    <row r="3789" customHeight="1" spans="21:21">
      <c r="U3789"/>
    </row>
    <row r="3790" customHeight="1" spans="21:21">
      <c r="U3790"/>
    </row>
    <row r="3791" customHeight="1" spans="21:21">
      <c r="U3791"/>
    </row>
    <row r="3792" customHeight="1" spans="21:21">
      <c r="U3792"/>
    </row>
    <row r="3793" customHeight="1" spans="21:21">
      <c r="U3793"/>
    </row>
    <row r="3794" customHeight="1" spans="21:21">
      <c r="U3794"/>
    </row>
    <row r="3795" customHeight="1" spans="21:21">
      <c r="U3795"/>
    </row>
    <row r="3796" customHeight="1" spans="21:21">
      <c r="U3796"/>
    </row>
    <row r="3797" customHeight="1" spans="21:21">
      <c r="U3797"/>
    </row>
    <row r="3798" customHeight="1" spans="21:21">
      <c r="U3798"/>
    </row>
    <row r="3799" customHeight="1" spans="21:21">
      <c r="U3799"/>
    </row>
    <row r="3800" customHeight="1" spans="21:21">
      <c r="U3800"/>
    </row>
    <row r="3801" customHeight="1" spans="21:21">
      <c r="U3801"/>
    </row>
    <row r="3802" customHeight="1" spans="21:21">
      <c r="U3802"/>
    </row>
    <row r="3803" customHeight="1" spans="21:21">
      <c r="U3803"/>
    </row>
    <row r="3804" customHeight="1" spans="21:21">
      <c r="U3804"/>
    </row>
    <row r="3805" customHeight="1" spans="21:21">
      <c r="U3805"/>
    </row>
    <row r="3806" customHeight="1" spans="21:21">
      <c r="U3806"/>
    </row>
    <row r="3807" customHeight="1" spans="21:21">
      <c r="U3807"/>
    </row>
    <row r="3808" customHeight="1" spans="21:21">
      <c r="U3808"/>
    </row>
    <row r="3809" customHeight="1" spans="21:21">
      <c r="U3809"/>
    </row>
    <row r="3810" customHeight="1" spans="21:21">
      <c r="U3810"/>
    </row>
    <row r="3811" customHeight="1" spans="21:21">
      <c r="U3811"/>
    </row>
    <row r="3812" customHeight="1" spans="21:21">
      <c r="U3812"/>
    </row>
    <row r="3813" customHeight="1" spans="21:21">
      <c r="U3813"/>
    </row>
    <row r="3814" customHeight="1" spans="21:21">
      <c r="U3814"/>
    </row>
    <row r="3815" customHeight="1" spans="21:21">
      <c r="U3815"/>
    </row>
    <row r="3816" customHeight="1" spans="21:21">
      <c r="U3816"/>
    </row>
    <row r="3817" customHeight="1" spans="21:21">
      <c r="U3817"/>
    </row>
    <row r="3818" customHeight="1" spans="21:21">
      <c r="U3818"/>
    </row>
    <row r="3819" customHeight="1" spans="21:21">
      <c r="U3819"/>
    </row>
    <row r="3820" customHeight="1" spans="21:21">
      <c r="U3820"/>
    </row>
    <row r="3821" customHeight="1" spans="21:21">
      <c r="U3821"/>
    </row>
    <row r="3822" customHeight="1" spans="21:21">
      <c r="U3822"/>
    </row>
    <row r="3823" customHeight="1" spans="21:21">
      <c r="U3823"/>
    </row>
    <row r="3824" customHeight="1" spans="21:21">
      <c r="U3824"/>
    </row>
    <row r="3825" customHeight="1" spans="21:21">
      <c r="U3825"/>
    </row>
    <row r="3826" customHeight="1" spans="21:21">
      <c r="U3826"/>
    </row>
    <row r="3827" customHeight="1" spans="21:21">
      <c r="U3827"/>
    </row>
    <row r="3828" customHeight="1" spans="21:21">
      <c r="U3828"/>
    </row>
    <row r="3829" customHeight="1" spans="21:21">
      <c r="U3829"/>
    </row>
    <row r="3830" customHeight="1" spans="21:21">
      <c r="U3830"/>
    </row>
    <row r="3831" customHeight="1" spans="21:21">
      <c r="U3831"/>
    </row>
    <row r="3832" customHeight="1" spans="21:21">
      <c r="U3832"/>
    </row>
    <row r="3833" customHeight="1" spans="21:21">
      <c r="U3833"/>
    </row>
    <row r="3834" customHeight="1" spans="21:21">
      <c r="U3834"/>
    </row>
    <row r="3835" customHeight="1" spans="21:21">
      <c r="U3835"/>
    </row>
    <row r="3836" customHeight="1" spans="21:21">
      <c r="U3836"/>
    </row>
    <row r="3837" customHeight="1" spans="21:21">
      <c r="U3837"/>
    </row>
    <row r="3838" customHeight="1" spans="21:21">
      <c r="U3838"/>
    </row>
    <row r="3839" customHeight="1" spans="21:21">
      <c r="U3839"/>
    </row>
    <row r="3840" customHeight="1" spans="21:21">
      <c r="U3840"/>
    </row>
    <row r="3841" customHeight="1" spans="21:21">
      <c r="U3841"/>
    </row>
    <row r="3842" customHeight="1" spans="21:21">
      <c r="U3842"/>
    </row>
    <row r="3843" customHeight="1" spans="21:21">
      <c r="U3843"/>
    </row>
    <row r="3844" customHeight="1" spans="21:21">
      <c r="U3844"/>
    </row>
    <row r="3845" customHeight="1" spans="21:21">
      <c r="U3845"/>
    </row>
    <row r="3846" customHeight="1" spans="21:21">
      <c r="U3846"/>
    </row>
    <row r="3847" customHeight="1" spans="21:21">
      <c r="U3847"/>
    </row>
    <row r="3848" customHeight="1" spans="21:21">
      <c r="U3848"/>
    </row>
    <row r="3849" customHeight="1" spans="21:21">
      <c r="U3849"/>
    </row>
    <row r="3850" customHeight="1" spans="21:21">
      <c r="U3850"/>
    </row>
    <row r="3851" customHeight="1" spans="21:21">
      <c r="U3851"/>
    </row>
    <row r="3852" customHeight="1" spans="21:21">
      <c r="U3852"/>
    </row>
    <row r="3853" customHeight="1" spans="21:21">
      <c r="U3853"/>
    </row>
    <row r="3854" customHeight="1" spans="21:21">
      <c r="U3854"/>
    </row>
    <row r="3855" customHeight="1" spans="21:21">
      <c r="U3855"/>
    </row>
    <row r="3856" customHeight="1" spans="21:21">
      <c r="U3856"/>
    </row>
    <row r="3857" customHeight="1" spans="21:21">
      <c r="U3857"/>
    </row>
    <row r="3858" customHeight="1" spans="21:21">
      <c r="U3858"/>
    </row>
    <row r="3859" customHeight="1" spans="21:21">
      <c r="U3859"/>
    </row>
    <row r="3860" customHeight="1" spans="21:21">
      <c r="U3860"/>
    </row>
    <row r="3861" customHeight="1" spans="21:21">
      <c r="U3861"/>
    </row>
    <row r="3862" customHeight="1" spans="21:21">
      <c r="U3862"/>
    </row>
    <row r="3863" customHeight="1" spans="21:21">
      <c r="U3863"/>
    </row>
    <row r="3864" customHeight="1" spans="21:21">
      <c r="U3864"/>
    </row>
    <row r="3865" customHeight="1" spans="21:21">
      <c r="U3865"/>
    </row>
    <row r="3866" customHeight="1" spans="21:21">
      <c r="U3866"/>
    </row>
    <row r="3867" customHeight="1" spans="21:21">
      <c r="U3867"/>
    </row>
    <row r="3868" customHeight="1" spans="21:21">
      <c r="U3868"/>
    </row>
    <row r="3869" customHeight="1" spans="21:21">
      <c r="U3869"/>
    </row>
    <row r="3870" customHeight="1" spans="21:21">
      <c r="U3870"/>
    </row>
    <row r="3871" customHeight="1" spans="21:21">
      <c r="U3871"/>
    </row>
    <row r="3872" customHeight="1" spans="21:21">
      <c r="U3872"/>
    </row>
    <row r="3873" customHeight="1" spans="21:21">
      <c r="U3873"/>
    </row>
    <row r="3874" customHeight="1" spans="21:21">
      <c r="U3874"/>
    </row>
    <row r="3875" customHeight="1" spans="21:21">
      <c r="U3875"/>
    </row>
    <row r="3876" customHeight="1" spans="21:21">
      <c r="U3876"/>
    </row>
    <row r="3877" customHeight="1" spans="21:21">
      <c r="U3877"/>
    </row>
    <row r="3878" customHeight="1" spans="21:21">
      <c r="U3878"/>
    </row>
    <row r="3879" customHeight="1" spans="21:21">
      <c r="U3879"/>
    </row>
    <row r="3880" customHeight="1" spans="21:21">
      <c r="U3880"/>
    </row>
    <row r="3881" customHeight="1" spans="21:21">
      <c r="U3881"/>
    </row>
    <row r="3882" customHeight="1" spans="21:21">
      <c r="U3882"/>
    </row>
    <row r="3883" customHeight="1" spans="21:21">
      <c r="U3883"/>
    </row>
    <row r="3884" customHeight="1" spans="21:21">
      <c r="U3884"/>
    </row>
    <row r="3885" customHeight="1" spans="21:21">
      <c r="U3885"/>
    </row>
    <row r="3886" customHeight="1" spans="21:21">
      <c r="U3886"/>
    </row>
    <row r="3887" customHeight="1" spans="21:21">
      <c r="U3887"/>
    </row>
    <row r="3888" customHeight="1" spans="21:21">
      <c r="U3888"/>
    </row>
    <row r="3889" customHeight="1" spans="21:21">
      <c r="U3889"/>
    </row>
    <row r="3890" customHeight="1" spans="21:21">
      <c r="U3890"/>
    </row>
    <row r="3891" customHeight="1" spans="21:21">
      <c r="U3891"/>
    </row>
    <row r="3892" customHeight="1" spans="21:21">
      <c r="U3892"/>
    </row>
    <row r="3893" customHeight="1" spans="21:21">
      <c r="U3893"/>
    </row>
    <row r="3894" customHeight="1" spans="21:21">
      <c r="U3894"/>
    </row>
    <row r="3895" customHeight="1" spans="21:21">
      <c r="U3895"/>
    </row>
    <row r="3896" customHeight="1" spans="21:21">
      <c r="U3896"/>
    </row>
    <row r="3897" customHeight="1" spans="21:21">
      <c r="U3897"/>
    </row>
    <row r="3898" customHeight="1" spans="21:21">
      <c r="U3898"/>
    </row>
    <row r="3899" customHeight="1" spans="21:21">
      <c r="U3899"/>
    </row>
    <row r="3900" customHeight="1" spans="21:21">
      <c r="U3900"/>
    </row>
    <row r="3901" customHeight="1" spans="21:21">
      <c r="U3901"/>
    </row>
    <row r="3902" customHeight="1" spans="21:21">
      <c r="U3902"/>
    </row>
    <row r="3903" customHeight="1" spans="21:21">
      <c r="U3903"/>
    </row>
    <row r="3904" customHeight="1" spans="21:21">
      <c r="U3904"/>
    </row>
    <row r="3905" customHeight="1" spans="21:21">
      <c r="U3905"/>
    </row>
    <row r="3906" customHeight="1" spans="21:21">
      <c r="U3906"/>
    </row>
    <row r="3907" customHeight="1" spans="21:21">
      <c r="U3907"/>
    </row>
    <row r="3908" customHeight="1" spans="21:21">
      <c r="U3908"/>
    </row>
    <row r="3909" customHeight="1" spans="21:21">
      <c r="U3909"/>
    </row>
    <row r="3910" customHeight="1" spans="21:21">
      <c r="U3910"/>
    </row>
    <row r="3911" customHeight="1" spans="21:21">
      <c r="U3911"/>
    </row>
    <row r="3912" customHeight="1" spans="21:21">
      <c r="U3912"/>
    </row>
    <row r="3913" customHeight="1" spans="21:21">
      <c r="U3913"/>
    </row>
    <row r="3914" customHeight="1" spans="21:21">
      <c r="U3914"/>
    </row>
    <row r="3915" customHeight="1" spans="21:21">
      <c r="U3915"/>
    </row>
    <row r="3916" customHeight="1" spans="21:21">
      <c r="U3916"/>
    </row>
    <row r="3917" customHeight="1" spans="21:21">
      <c r="U3917"/>
    </row>
    <row r="3918" customHeight="1" spans="21:21">
      <c r="U3918"/>
    </row>
    <row r="3919" customHeight="1" spans="21:21">
      <c r="U3919"/>
    </row>
    <row r="3920" customHeight="1" spans="21:21">
      <c r="U3920"/>
    </row>
    <row r="3921" customHeight="1" spans="21:21">
      <c r="U3921"/>
    </row>
    <row r="3922" customHeight="1" spans="21:21">
      <c r="U3922"/>
    </row>
    <row r="3923" customHeight="1" spans="21:21">
      <c r="U3923"/>
    </row>
    <row r="3924" customHeight="1" spans="21:21">
      <c r="U3924"/>
    </row>
    <row r="3925" customHeight="1" spans="21:21">
      <c r="U3925"/>
    </row>
    <row r="3926" customHeight="1" spans="21:21">
      <c r="U3926"/>
    </row>
    <row r="3927" customHeight="1" spans="21:21">
      <c r="U3927"/>
    </row>
    <row r="3928" customHeight="1" spans="21:21">
      <c r="U3928"/>
    </row>
    <row r="3929" customHeight="1" spans="21:21">
      <c r="U3929"/>
    </row>
    <row r="3930" customHeight="1" spans="21:21">
      <c r="U3930"/>
    </row>
    <row r="3931" customHeight="1" spans="21:21">
      <c r="U3931"/>
    </row>
    <row r="3932" customHeight="1" spans="21:21">
      <c r="U3932"/>
    </row>
    <row r="3933" customHeight="1" spans="21:21">
      <c r="U3933"/>
    </row>
    <row r="3934" customHeight="1" spans="21:21">
      <c r="U3934"/>
    </row>
    <row r="3935" customHeight="1" spans="21:21">
      <c r="U3935"/>
    </row>
    <row r="3936" customHeight="1" spans="21:21">
      <c r="U3936"/>
    </row>
    <row r="3937" customHeight="1" spans="21:21">
      <c r="U3937"/>
    </row>
    <row r="3938" customHeight="1" spans="21:21">
      <c r="U3938"/>
    </row>
    <row r="3939" customHeight="1" spans="21:21">
      <c r="U3939"/>
    </row>
    <row r="3940" customHeight="1" spans="21:21">
      <c r="U3940"/>
    </row>
    <row r="3941" customHeight="1" spans="21:21">
      <c r="U3941"/>
    </row>
    <row r="3942" customHeight="1" spans="21:21">
      <c r="U3942"/>
    </row>
    <row r="3943" customHeight="1" spans="21:21">
      <c r="U3943"/>
    </row>
    <row r="3944" customHeight="1" spans="21:21">
      <c r="U3944"/>
    </row>
    <row r="3945" customHeight="1" spans="21:21">
      <c r="U3945"/>
    </row>
    <row r="3946" customHeight="1" spans="21:21">
      <c r="U3946"/>
    </row>
    <row r="3947" customHeight="1" spans="21:21">
      <c r="U3947"/>
    </row>
    <row r="3948" customHeight="1" spans="21:21">
      <c r="U3948"/>
    </row>
    <row r="3949" customHeight="1" spans="21:21">
      <c r="U3949"/>
    </row>
    <row r="3950" customHeight="1" spans="21:21">
      <c r="U3950"/>
    </row>
    <row r="3951" customHeight="1" spans="21:21">
      <c r="U3951"/>
    </row>
    <row r="3952" customHeight="1" spans="21:21">
      <c r="U3952"/>
    </row>
    <row r="3953" customHeight="1" spans="21:21">
      <c r="U3953"/>
    </row>
    <row r="3954" customHeight="1" spans="21:21">
      <c r="U3954"/>
    </row>
    <row r="3955" customHeight="1" spans="21:21">
      <c r="U3955"/>
    </row>
    <row r="3956" customHeight="1" spans="21:21">
      <c r="U3956"/>
    </row>
    <row r="3957" customHeight="1" spans="21:21">
      <c r="U3957"/>
    </row>
    <row r="3958" customHeight="1" spans="21:21">
      <c r="U3958"/>
    </row>
    <row r="3959" customHeight="1" spans="21:21">
      <c r="U3959"/>
    </row>
    <row r="3960" customHeight="1" spans="21:21">
      <c r="U3960"/>
    </row>
    <row r="3961" customHeight="1" spans="21:21">
      <c r="U3961"/>
    </row>
    <row r="3962" customHeight="1" spans="21:21">
      <c r="U3962"/>
    </row>
    <row r="3963" customHeight="1" spans="21:21">
      <c r="U3963"/>
    </row>
    <row r="3964" customHeight="1" spans="21:21">
      <c r="U3964"/>
    </row>
    <row r="3965" customHeight="1" spans="21:21">
      <c r="U3965"/>
    </row>
    <row r="3966" customHeight="1" spans="21:21">
      <c r="U3966"/>
    </row>
    <row r="3967" customHeight="1" spans="21:21">
      <c r="U3967"/>
    </row>
    <row r="3968" customHeight="1" spans="21:21">
      <c r="U3968"/>
    </row>
    <row r="3969" customHeight="1" spans="21:21">
      <c r="U3969"/>
    </row>
    <row r="3970" customHeight="1" spans="21:21">
      <c r="U3970"/>
    </row>
    <row r="3971" customHeight="1" spans="21:21">
      <c r="U3971"/>
    </row>
    <row r="3972" customHeight="1" spans="21:21">
      <c r="U3972"/>
    </row>
    <row r="3973" customHeight="1" spans="21:21">
      <c r="U3973"/>
    </row>
    <row r="3974" customHeight="1" spans="21:21">
      <c r="U3974"/>
    </row>
    <row r="3975" customHeight="1" spans="21:21">
      <c r="U3975"/>
    </row>
    <row r="3976" customHeight="1" spans="21:21">
      <c r="U3976"/>
    </row>
    <row r="3977" customHeight="1" spans="21:21">
      <c r="U3977"/>
    </row>
    <row r="3978" customHeight="1" spans="21:21">
      <c r="U3978"/>
    </row>
    <row r="3979" customHeight="1" spans="21:21">
      <c r="U3979"/>
    </row>
    <row r="3980" customHeight="1" spans="21:21">
      <c r="U3980"/>
    </row>
    <row r="3981" customHeight="1" spans="21:21">
      <c r="U3981"/>
    </row>
    <row r="3982" customHeight="1" spans="21:21">
      <c r="U3982"/>
    </row>
    <row r="3983" customHeight="1" spans="21:21">
      <c r="U3983"/>
    </row>
    <row r="3984" customHeight="1" spans="21:21">
      <c r="U3984"/>
    </row>
    <row r="3985" customHeight="1" spans="21:21">
      <c r="U3985"/>
    </row>
    <row r="3986" customHeight="1" spans="21:21">
      <c r="U3986"/>
    </row>
    <row r="3987" customHeight="1" spans="21:21">
      <c r="U3987"/>
    </row>
    <row r="3988" customHeight="1" spans="21:21">
      <c r="U3988"/>
    </row>
    <row r="3989" customHeight="1" spans="21:21">
      <c r="U3989"/>
    </row>
    <row r="3990" customHeight="1" spans="21:21">
      <c r="U3990"/>
    </row>
    <row r="3991" customHeight="1" spans="21:21">
      <c r="U3991"/>
    </row>
    <row r="3992" customHeight="1" spans="21:21">
      <c r="U3992"/>
    </row>
    <row r="3993" customHeight="1" spans="21:21">
      <c r="U3993"/>
    </row>
    <row r="3994" customHeight="1" spans="21:21">
      <c r="U3994"/>
    </row>
    <row r="3995" customHeight="1" spans="21:21">
      <c r="U3995"/>
    </row>
    <row r="3996" customHeight="1" spans="21:21">
      <c r="U3996"/>
    </row>
    <row r="3997" customHeight="1" spans="21:21">
      <c r="U3997"/>
    </row>
    <row r="3998" customHeight="1" spans="21:21">
      <c r="U3998"/>
    </row>
    <row r="3999" customHeight="1" spans="21:21">
      <c r="U3999"/>
    </row>
    <row r="4000" customHeight="1" spans="21:21">
      <c r="U4000"/>
    </row>
    <row r="4001" customHeight="1" spans="21:21">
      <c r="U4001"/>
    </row>
    <row r="4002" customHeight="1" spans="21:21">
      <c r="U4002"/>
    </row>
    <row r="4003" customHeight="1" spans="21:21">
      <c r="U4003"/>
    </row>
    <row r="4004" customHeight="1" spans="21:21">
      <c r="U4004"/>
    </row>
    <row r="4005" customHeight="1" spans="21:21">
      <c r="U4005"/>
    </row>
    <row r="4006" customHeight="1" spans="21:21">
      <c r="U4006"/>
    </row>
    <row r="4007" customHeight="1" spans="21:21">
      <c r="U4007"/>
    </row>
    <row r="4008" customHeight="1" spans="21:21">
      <c r="U4008"/>
    </row>
    <row r="4009" customHeight="1" spans="21:21">
      <c r="U4009"/>
    </row>
    <row r="4010" customHeight="1" spans="21:21">
      <c r="U4010"/>
    </row>
    <row r="4011" customHeight="1" spans="21:21">
      <c r="U4011"/>
    </row>
    <row r="4012" customHeight="1" spans="21:21">
      <c r="U4012"/>
    </row>
    <row r="4013" customHeight="1" spans="21:21">
      <c r="U4013"/>
    </row>
    <row r="4014" customHeight="1" spans="21:21">
      <c r="U4014"/>
    </row>
    <row r="4015" customHeight="1" spans="21:21">
      <c r="U4015"/>
    </row>
    <row r="4016" customHeight="1" spans="21:21">
      <c r="U4016"/>
    </row>
    <row r="4017" customHeight="1" spans="21:21">
      <c r="U4017"/>
    </row>
    <row r="4018" customHeight="1" spans="21:21">
      <c r="U4018"/>
    </row>
    <row r="4019" customHeight="1" spans="21:21">
      <c r="U4019"/>
    </row>
    <row r="4020" customHeight="1" spans="21:21">
      <c r="U4020"/>
    </row>
    <row r="4021" customHeight="1" spans="21:21">
      <c r="U4021"/>
    </row>
    <row r="4022" customHeight="1" spans="21:21">
      <c r="U4022"/>
    </row>
    <row r="4023" customHeight="1" spans="21:21">
      <c r="U4023"/>
    </row>
    <row r="4024" customHeight="1" spans="21:21">
      <c r="U4024"/>
    </row>
    <row r="4025" customHeight="1" spans="21:21">
      <c r="U4025"/>
    </row>
    <row r="4026" customHeight="1" spans="21:21">
      <c r="U4026"/>
    </row>
    <row r="4027" customHeight="1" spans="21:21">
      <c r="U4027"/>
    </row>
    <row r="4028" customHeight="1" spans="21:21">
      <c r="U4028"/>
    </row>
    <row r="4029" customHeight="1" spans="21:21">
      <c r="U4029"/>
    </row>
    <row r="4030" customHeight="1" spans="21:21">
      <c r="U4030"/>
    </row>
    <row r="4031" customHeight="1" spans="21:21">
      <c r="U4031"/>
    </row>
    <row r="4032" customHeight="1" spans="21:21">
      <c r="U4032"/>
    </row>
    <row r="4033" customHeight="1" spans="21:21">
      <c r="U4033"/>
    </row>
    <row r="4034" customHeight="1" spans="21:21">
      <c r="U4034"/>
    </row>
    <row r="4035" customHeight="1" spans="21:21">
      <c r="U4035"/>
    </row>
    <row r="4036" customHeight="1" spans="21:21">
      <c r="U4036"/>
    </row>
    <row r="4037" customHeight="1" spans="21:21">
      <c r="U4037"/>
    </row>
    <row r="4038" customHeight="1" spans="21:21">
      <c r="U4038"/>
    </row>
    <row r="4039" customHeight="1" spans="21:21">
      <c r="U4039"/>
    </row>
    <row r="4040" customHeight="1" spans="21:21">
      <c r="U4040"/>
    </row>
    <row r="4041" customHeight="1" spans="21:21">
      <c r="U4041"/>
    </row>
    <row r="4042" customHeight="1" spans="21:21">
      <c r="U4042"/>
    </row>
    <row r="4043" customHeight="1" spans="21:21">
      <c r="U4043"/>
    </row>
    <row r="4044" customHeight="1" spans="21:21">
      <c r="U4044"/>
    </row>
    <row r="4045" customHeight="1" spans="21:21">
      <c r="U4045"/>
    </row>
    <row r="4046" customHeight="1" spans="21:21">
      <c r="U4046"/>
    </row>
    <row r="4047" customHeight="1" spans="21:21">
      <c r="U4047"/>
    </row>
    <row r="4048" customHeight="1" spans="21:21">
      <c r="U4048"/>
    </row>
    <row r="4049" customHeight="1" spans="21:21">
      <c r="U4049"/>
    </row>
    <row r="4050" customHeight="1" spans="21:21">
      <c r="U4050"/>
    </row>
    <row r="4051" customHeight="1" spans="21:21">
      <c r="U4051"/>
    </row>
    <row r="4052" customHeight="1" spans="21:21">
      <c r="U4052"/>
    </row>
    <row r="4053" customHeight="1" spans="21:21">
      <c r="U4053"/>
    </row>
    <row r="4054" customHeight="1" spans="21:21">
      <c r="U4054"/>
    </row>
    <row r="4055" customHeight="1" spans="21:21">
      <c r="U4055"/>
    </row>
    <row r="4056" customHeight="1" spans="21:21">
      <c r="U4056"/>
    </row>
    <row r="4057" customHeight="1" spans="21:21">
      <c r="U4057"/>
    </row>
    <row r="4058" customHeight="1" spans="21:21">
      <c r="U4058"/>
    </row>
    <row r="4059" customHeight="1" spans="21:21">
      <c r="U4059"/>
    </row>
    <row r="4060" customHeight="1" spans="21:21">
      <c r="U4060"/>
    </row>
    <row r="4061" customHeight="1" spans="21:21">
      <c r="U4061"/>
    </row>
    <row r="4062" customHeight="1" spans="21:21">
      <c r="U4062"/>
    </row>
    <row r="4063" customHeight="1" spans="21:21">
      <c r="U4063"/>
    </row>
    <row r="4064" customHeight="1" spans="21:21">
      <c r="U4064"/>
    </row>
    <row r="4065" customHeight="1" spans="21:21">
      <c r="U4065"/>
    </row>
    <row r="4066" customHeight="1" spans="21:21">
      <c r="U4066"/>
    </row>
    <row r="4067" customHeight="1" spans="21:21">
      <c r="U4067"/>
    </row>
    <row r="4068" customHeight="1" spans="21:21">
      <c r="U4068"/>
    </row>
    <row r="4069" customHeight="1" spans="21:21">
      <c r="U4069"/>
    </row>
    <row r="4070" customHeight="1" spans="21:21">
      <c r="U4070"/>
    </row>
    <row r="4071" customHeight="1" spans="21:21">
      <c r="U4071"/>
    </row>
    <row r="4072" customHeight="1" spans="21:21">
      <c r="U4072"/>
    </row>
    <row r="4073" customHeight="1" spans="21:21">
      <c r="U4073"/>
    </row>
    <row r="4074" customHeight="1" spans="21:21">
      <c r="U4074"/>
    </row>
    <row r="4075" customHeight="1" spans="21:21">
      <c r="U4075"/>
    </row>
    <row r="4076" customHeight="1" spans="21:21">
      <c r="U4076"/>
    </row>
    <row r="4077" customHeight="1" spans="21:21">
      <c r="U4077"/>
    </row>
    <row r="4078" customHeight="1" spans="21:21">
      <c r="U4078"/>
    </row>
    <row r="4079" customHeight="1" spans="21:21">
      <c r="U4079"/>
    </row>
    <row r="4080" customHeight="1" spans="21:21">
      <c r="U4080"/>
    </row>
    <row r="4081" customHeight="1" spans="21:21">
      <c r="U4081"/>
    </row>
    <row r="4082" customHeight="1" spans="21:21">
      <c r="U4082"/>
    </row>
    <row r="4083" customHeight="1" spans="21:21">
      <c r="U4083"/>
    </row>
    <row r="4084" customHeight="1" spans="21:21">
      <c r="U4084"/>
    </row>
    <row r="4085" customHeight="1" spans="21:21">
      <c r="U4085"/>
    </row>
    <row r="4086" customHeight="1" spans="21:21">
      <c r="U4086"/>
    </row>
    <row r="4087" customHeight="1" spans="21:21">
      <c r="U4087"/>
    </row>
    <row r="4088" customHeight="1" spans="21:21">
      <c r="U4088"/>
    </row>
    <row r="4089" customHeight="1" spans="21:21">
      <c r="U4089"/>
    </row>
    <row r="4090" customHeight="1" spans="21:21">
      <c r="U4090"/>
    </row>
    <row r="4091" customHeight="1" spans="21:21">
      <c r="U4091"/>
    </row>
    <row r="4092" customHeight="1" spans="21:21">
      <c r="U4092"/>
    </row>
    <row r="4093" customHeight="1" spans="21:21">
      <c r="U4093"/>
    </row>
    <row r="4094" customHeight="1" spans="21:21">
      <c r="U4094"/>
    </row>
    <row r="4095" customHeight="1" spans="21:21">
      <c r="U4095"/>
    </row>
    <row r="4096" customHeight="1" spans="21:21">
      <c r="U4096"/>
    </row>
    <row r="4097" customHeight="1" spans="21:21">
      <c r="U4097"/>
    </row>
    <row r="4098" customHeight="1" spans="21:21">
      <c r="U4098"/>
    </row>
    <row r="4099" customHeight="1" spans="21:21">
      <c r="U4099"/>
    </row>
    <row r="4100" customHeight="1" spans="21:21">
      <c r="U4100"/>
    </row>
    <row r="4101" customHeight="1" spans="21:21">
      <c r="U4101"/>
    </row>
    <row r="4102" customHeight="1" spans="21:21">
      <c r="U4102"/>
    </row>
    <row r="4103" customHeight="1" spans="21:21">
      <c r="U4103"/>
    </row>
    <row r="4104" customHeight="1" spans="21:21">
      <c r="U4104"/>
    </row>
    <row r="4105" customHeight="1" spans="21:21">
      <c r="U4105"/>
    </row>
    <row r="4106" customHeight="1" spans="21:21">
      <c r="U4106"/>
    </row>
    <row r="4107" customHeight="1" spans="21:21">
      <c r="U4107"/>
    </row>
    <row r="4108" customHeight="1" spans="21:21">
      <c r="U4108"/>
    </row>
    <row r="4109" customHeight="1" spans="21:21">
      <c r="U4109"/>
    </row>
    <row r="4110" customHeight="1" spans="21:21">
      <c r="U4110"/>
    </row>
    <row r="4111" customHeight="1" spans="21:21">
      <c r="U4111"/>
    </row>
    <row r="4112" customHeight="1" spans="21:21">
      <c r="U4112"/>
    </row>
    <row r="4113" customHeight="1" spans="21:21">
      <c r="U4113"/>
    </row>
    <row r="4114" customHeight="1" spans="21:21">
      <c r="U4114"/>
    </row>
    <row r="4115" customHeight="1" spans="21:21">
      <c r="U4115"/>
    </row>
    <row r="4116" customHeight="1" spans="21:21">
      <c r="U4116"/>
    </row>
    <row r="4117" customHeight="1" spans="21:21">
      <c r="U4117"/>
    </row>
    <row r="4118" customHeight="1" spans="21:21">
      <c r="U4118"/>
    </row>
    <row r="4119" customHeight="1" spans="21:21">
      <c r="U4119"/>
    </row>
    <row r="4120" customHeight="1" spans="21:21">
      <c r="U4120"/>
    </row>
    <row r="4121" customHeight="1" spans="21:21">
      <c r="U4121"/>
    </row>
    <row r="4122" customHeight="1" spans="21:21">
      <c r="U4122"/>
    </row>
    <row r="4123" customHeight="1" spans="21:21">
      <c r="U4123"/>
    </row>
    <row r="4124" customHeight="1" spans="21:21">
      <c r="U4124"/>
    </row>
    <row r="4125" customHeight="1" spans="21:21">
      <c r="U4125"/>
    </row>
    <row r="4126" customHeight="1" spans="21:21">
      <c r="U4126"/>
    </row>
    <row r="4127" customHeight="1" spans="21:21">
      <c r="U4127"/>
    </row>
    <row r="4128" customHeight="1" spans="21:21">
      <c r="U4128"/>
    </row>
    <row r="4129" customHeight="1" spans="21:21">
      <c r="U4129"/>
    </row>
    <row r="4130" customHeight="1" spans="21:21">
      <c r="U4130"/>
    </row>
    <row r="4131" customHeight="1" spans="21:21">
      <c r="U4131"/>
    </row>
    <row r="4132" customHeight="1" spans="21:21">
      <c r="U4132"/>
    </row>
    <row r="4133" customHeight="1" spans="21:21">
      <c r="U4133"/>
    </row>
    <row r="4134" customHeight="1" spans="21:21">
      <c r="U4134"/>
    </row>
    <row r="4135" customHeight="1" spans="21:21">
      <c r="U4135"/>
    </row>
    <row r="4136" customHeight="1" spans="21:21">
      <c r="U4136"/>
    </row>
    <row r="4137" customHeight="1" spans="21:21">
      <c r="U4137"/>
    </row>
    <row r="4138" customHeight="1" spans="21:21">
      <c r="U4138"/>
    </row>
    <row r="4139" customHeight="1" spans="21:21">
      <c r="U4139"/>
    </row>
    <row r="4140" customHeight="1" spans="21:21">
      <c r="U4140"/>
    </row>
    <row r="4141" customHeight="1" spans="21:21">
      <c r="U4141"/>
    </row>
    <row r="4142" customHeight="1" spans="21:21">
      <c r="U4142"/>
    </row>
    <row r="4143" customHeight="1" spans="21:21">
      <c r="U4143"/>
    </row>
    <row r="4144" customHeight="1" spans="21:21">
      <c r="U4144"/>
    </row>
    <row r="4145" customHeight="1" spans="21:21">
      <c r="U4145"/>
    </row>
    <row r="4146" customHeight="1" spans="21:21">
      <c r="U4146"/>
    </row>
    <row r="4147" customHeight="1" spans="21:21">
      <c r="U4147"/>
    </row>
    <row r="4148" customHeight="1" spans="21:21">
      <c r="U4148"/>
    </row>
    <row r="4149" customHeight="1" spans="21:21">
      <c r="U4149"/>
    </row>
    <row r="4150" customHeight="1" spans="21:21">
      <c r="U4150"/>
    </row>
    <row r="4151" customHeight="1" spans="21:21">
      <c r="U4151"/>
    </row>
    <row r="4152" customHeight="1" spans="21:21">
      <c r="U4152"/>
    </row>
    <row r="4153" customHeight="1" spans="21:21">
      <c r="U4153"/>
    </row>
    <row r="4154" customHeight="1" spans="21:21">
      <c r="U4154"/>
    </row>
    <row r="4155" customHeight="1" spans="21:21">
      <c r="U4155"/>
    </row>
    <row r="4156" customHeight="1" spans="21:21">
      <c r="U4156"/>
    </row>
    <row r="4157" customHeight="1" spans="21:21">
      <c r="U4157"/>
    </row>
    <row r="4158" customHeight="1" spans="21:21">
      <c r="U4158"/>
    </row>
    <row r="4159" customHeight="1" spans="21:21">
      <c r="U4159"/>
    </row>
    <row r="4160" customHeight="1" spans="21:21">
      <c r="U4160"/>
    </row>
    <row r="4161" customHeight="1" spans="21:21">
      <c r="U4161"/>
    </row>
    <row r="4162" customHeight="1" spans="21:21">
      <c r="U4162"/>
    </row>
    <row r="4163" customHeight="1" spans="21:21">
      <c r="U4163"/>
    </row>
    <row r="4164" customHeight="1" spans="21:21">
      <c r="U4164"/>
    </row>
    <row r="4165" customHeight="1" spans="21:21">
      <c r="U4165"/>
    </row>
    <row r="4166" customHeight="1" spans="21:21">
      <c r="U4166"/>
    </row>
    <row r="4167" customHeight="1" spans="21:21">
      <c r="U4167"/>
    </row>
    <row r="4168" customHeight="1" spans="21:21">
      <c r="U4168"/>
    </row>
    <row r="4169" customHeight="1" spans="21:21">
      <c r="U4169"/>
    </row>
    <row r="4170" customHeight="1" spans="21:21">
      <c r="U4170"/>
    </row>
    <row r="4171" customHeight="1" spans="21:21">
      <c r="U4171"/>
    </row>
    <row r="4172" customHeight="1" spans="21:21">
      <c r="U4172"/>
    </row>
    <row r="4173" customHeight="1" spans="21:21">
      <c r="U4173"/>
    </row>
    <row r="4174" customHeight="1" spans="21:21">
      <c r="U4174"/>
    </row>
    <row r="4175" customHeight="1" spans="21:21">
      <c r="U4175"/>
    </row>
    <row r="4176" customHeight="1" spans="21:21">
      <c r="U4176"/>
    </row>
    <row r="4177" customHeight="1" spans="21:21">
      <c r="U4177"/>
    </row>
    <row r="4178" customHeight="1" spans="21:21">
      <c r="U4178"/>
    </row>
    <row r="4179" customHeight="1" spans="21:21">
      <c r="U4179"/>
    </row>
    <row r="4180" customHeight="1" spans="21:21">
      <c r="U4180"/>
    </row>
    <row r="4181" customHeight="1" spans="21:21">
      <c r="U4181"/>
    </row>
    <row r="4182" customHeight="1" spans="21:21">
      <c r="U4182"/>
    </row>
    <row r="4183" customHeight="1" spans="21:21">
      <c r="U4183"/>
    </row>
    <row r="4184" customHeight="1" spans="21:21">
      <c r="U4184"/>
    </row>
    <row r="4185" customHeight="1" spans="21:21">
      <c r="U4185"/>
    </row>
    <row r="4186" customHeight="1" spans="21:21">
      <c r="U4186"/>
    </row>
    <row r="4187" customHeight="1" spans="21:21">
      <c r="U4187"/>
    </row>
    <row r="4188" customHeight="1" spans="21:21">
      <c r="U4188"/>
    </row>
    <row r="4189" customHeight="1" spans="21:21">
      <c r="U4189"/>
    </row>
    <row r="4190" customHeight="1" spans="21:21">
      <c r="U4190"/>
    </row>
    <row r="4191" customHeight="1" spans="21:21">
      <c r="U4191"/>
    </row>
    <row r="4192" customHeight="1" spans="21:21">
      <c r="U4192"/>
    </row>
    <row r="4193" customHeight="1" spans="21:21">
      <c r="U4193"/>
    </row>
    <row r="4194" customHeight="1" spans="21:21">
      <c r="U4194"/>
    </row>
    <row r="4195" customHeight="1" spans="21:21">
      <c r="U4195"/>
    </row>
    <row r="4196" customHeight="1" spans="21:21">
      <c r="U4196"/>
    </row>
    <row r="4197" customHeight="1" spans="21:21">
      <c r="U4197"/>
    </row>
    <row r="4198" customHeight="1" spans="21:21">
      <c r="U4198"/>
    </row>
    <row r="4199" customHeight="1" spans="21:21">
      <c r="U4199"/>
    </row>
    <row r="4200" customHeight="1" spans="21:21">
      <c r="U4200"/>
    </row>
    <row r="4201" customHeight="1" spans="21:21">
      <c r="U4201"/>
    </row>
    <row r="4202" customHeight="1" spans="21:21">
      <c r="U4202"/>
    </row>
    <row r="4203" customHeight="1" spans="21:21">
      <c r="U4203"/>
    </row>
    <row r="4204" customHeight="1" spans="21:21">
      <c r="U4204"/>
    </row>
    <row r="4205" customHeight="1" spans="21:21">
      <c r="U4205"/>
    </row>
    <row r="4206" customHeight="1" spans="21:21">
      <c r="U4206"/>
    </row>
    <row r="4207" customHeight="1" spans="21:21">
      <c r="U4207"/>
    </row>
    <row r="4208" customHeight="1" spans="21:21">
      <c r="U4208"/>
    </row>
    <row r="4209" customHeight="1" spans="21:21">
      <c r="U4209"/>
    </row>
    <row r="4210" customHeight="1" spans="21:21">
      <c r="U4210"/>
    </row>
    <row r="4211" customHeight="1" spans="21:21">
      <c r="U4211"/>
    </row>
    <row r="4212" customHeight="1" spans="21:21">
      <c r="U4212"/>
    </row>
    <row r="4213" customHeight="1" spans="21:21">
      <c r="U4213"/>
    </row>
    <row r="4214" customHeight="1" spans="21:21">
      <c r="U4214"/>
    </row>
    <row r="4215" customHeight="1" spans="21:21">
      <c r="U4215"/>
    </row>
    <row r="4216" customHeight="1" spans="21:21">
      <c r="U4216"/>
    </row>
  </sheetData>
  <mergeCells count="317">
    <mergeCell ref="B5:C5"/>
    <mergeCell ref="B31:C31"/>
    <mergeCell ref="A32:C32"/>
    <mergeCell ref="B34:C34"/>
    <mergeCell ref="B36:C36"/>
    <mergeCell ref="B61:C61"/>
    <mergeCell ref="A62:C62"/>
    <mergeCell ref="B65:C65"/>
    <mergeCell ref="B90:C90"/>
    <mergeCell ref="A91:C91"/>
    <mergeCell ref="B116:C116"/>
    <mergeCell ref="A117:C117"/>
    <mergeCell ref="B125:C125"/>
    <mergeCell ref="B150:C150"/>
    <mergeCell ref="A151:C151"/>
    <mergeCell ref="B163:C163"/>
    <mergeCell ref="B189:C189"/>
    <mergeCell ref="A190:C190"/>
    <mergeCell ref="B202:C202"/>
    <mergeCell ref="B226:C226"/>
    <mergeCell ref="A227:C227"/>
    <mergeCell ref="B239:C239"/>
    <mergeCell ref="B263:C263"/>
    <mergeCell ref="A264:C264"/>
    <mergeCell ref="B276:C276"/>
    <mergeCell ref="B299:C299"/>
    <mergeCell ref="A300:C300"/>
    <mergeCell ref="B313:C313"/>
    <mergeCell ref="B338:C338"/>
    <mergeCell ref="A339:C339"/>
    <mergeCell ref="B352:C352"/>
    <mergeCell ref="B375:C375"/>
    <mergeCell ref="A376:C376"/>
    <mergeCell ref="B389:C389"/>
    <mergeCell ref="B411:C411"/>
    <mergeCell ref="A412:C412"/>
    <mergeCell ref="B425:C425"/>
    <mergeCell ref="B447:C447"/>
    <mergeCell ref="A448:C448"/>
    <mergeCell ref="B461:C461"/>
    <mergeCell ref="B485:C485"/>
    <mergeCell ref="A486:C486"/>
    <mergeCell ref="B499:C499"/>
    <mergeCell ref="B523:C523"/>
    <mergeCell ref="A524:C524"/>
    <mergeCell ref="B537:C537"/>
    <mergeCell ref="B560:C560"/>
    <mergeCell ref="A561:C561"/>
    <mergeCell ref="B574:C574"/>
    <mergeCell ref="B576:C576"/>
    <mergeCell ref="B599:C599"/>
    <mergeCell ref="A600:C600"/>
    <mergeCell ref="B613:C613"/>
    <mergeCell ref="B640:C640"/>
    <mergeCell ref="A641:C641"/>
    <mergeCell ref="B654:C654"/>
    <mergeCell ref="B656:C656"/>
    <mergeCell ref="B680:C680"/>
    <mergeCell ref="A681:C681"/>
    <mergeCell ref="B695:C695"/>
    <mergeCell ref="B697:C697"/>
    <mergeCell ref="B723:C723"/>
    <mergeCell ref="A724:C724"/>
    <mergeCell ref="B734:C734"/>
    <mergeCell ref="B736:C736"/>
    <mergeCell ref="B762:C762"/>
    <mergeCell ref="A763:C763"/>
    <mergeCell ref="B773:C773"/>
    <mergeCell ref="B775:C775"/>
    <mergeCell ref="B800:C800"/>
    <mergeCell ref="A801:C801"/>
    <mergeCell ref="B811:C811"/>
    <mergeCell ref="B813:C813"/>
    <mergeCell ref="B838:C838"/>
    <mergeCell ref="A839:C839"/>
    <mergeCell ref="B849:C849"/>
    <mergeCell ref="B851:C851"/>
    <mergeCell ref="B875:C875"/>
    <mergeCell ref="A876:C876"/>
    <mergeCell ref="B886:C886"/>
    <mergeCell ref="B888:C888"/>
    <mergeCell ref="B913:C913"/>
    <mergeCell ref="A914:C914"/>
    <mergeCell ref="B924:C924"/>
    <mergeCell ref="B926:C926"/>
    <mergeCell ref="B951:C951"/>
    <mergeCell ref="A952:C952"/>
    <mergeCell ref="B962:C962"/>
    <mergeCell ref="B964:C964"/>
    <mergeCell ref="B989:C989"/>
    <mergeCell ref="A990:C990"/>
    <mergeCell ref="B1000:C1000"/>
    <mergeCell ref="B1002:C1002"/>
    <mergeCell ref="B1023:C1023"/>
    <mergeCell ref="A1024:C1024"/>
    <mergeCell ref="B1034:C1034"/>
    <mergeCell ref="B1036:C1036"/>
    <mergeCell ref="B1057:C1057"/>
    <mergeCell ref="A1058:C1058"/>
    <mergeCell ref="B1068:C1068"/>
    <mergeCell ref="B1070:C1070"/>
    <mergeCell ref="B1091:C1091"/>
    <mergeCell ref="A1092:C1092"/>
    <mergeCell ref="B1102:C1102"/>
    <mergeCell ref="B1104:C1104"/>
    <mergeCell ref="B1125:C1125"/>
    <mergeCell ref="A1126:C1126"/>
    <mergeCell ref="B1136:C1136"/>
    <mergeCell ref="B1138:C1138"/>
    <mergeCell ref="B1159:C1159"/>
    <mergeCell ref="A1160:C1160"/>
    <mergeCell ref="B1171:C1171"/>
    <mergeCell ref="B1173:C1173"/>
    <mergeCell ref="B1199:C1199"/>
    <mergeCell ref="A1200:C1200"/>
    <mergeCell ref="B1209:C1209"/>
    <mergeCell ref="B1211:C1211"/>
    <mergeCell ref="B1232:C1232"/>
    <mergeCell ref="A1233:C1233"/>
    <mergeCell ref="B1242:C1242"/>
    <mergeCell ref="B1244:C1244"/>
    <mergeCell ref="B1265:C1265"/>
    <mergeCell ref="A1266:C1266"/>
    <mergeCell ref="B1275:C1275"/>
    <mergeCell ref="B1277:C1277"/>
    <mergeCell ref="B1298:C1298"/>
    <mergeCell ref="A1299:C1299"/>
    <mergeCell ref="B1308:C1308"/>
    <mergeCell ref="B1310:C1310"/>
    <mergeCell ref="B1331:C1331"/>
    <mergeCell ref="A1332:C1332"/>
    <mergeCell ref="B1341:C1341"/>
    <mergeCell ref="B1343:C1343"/>
    <mergeCell ref="B1364:C1364"/>
    <mergeCell ref="A1365:C1365"/>
    <mergeCell ref="B1374:C1374"/>
    <mergeCell ref="B1376:C1376"/>
    <mergeCell ref="B1397:C1397"/>
    <mergeCell ref="A1398:C1398"/>
    <mergeCell ref="B1407:C1407"/>
    <mergeCell ref="B1409:C1409"/>
    <mergeCell ref="B1426:C1426"/>
    <mergeCell ref="A1427:C1427"/>
    <mergeCell ref="B1434:C1434"/>
    <mergeCell ref="B1436:C1436"/>
    <mergeCell ref="B1455:C1455"/>
    <mergeCell ref="A1456:C1456"/>
    <mergeCell ref="B1463:C1463"/>
    <mergeCell ref="B1465:C1465"/>
    <mergeCell ref="B1484:C1484"/>
    <mergeCell ref="A1485:C1485"/>
    <mergeCell ref="B1492:C1492"/>
    <mergeCell ref="B1494:C1494"/>
    <mergeCell ref="B1513:C1513"/>
    <mergeCell ref="A1514:C1514"/>
    <mergeCell ref="B1521:C1521"/>
    <mergeCell ref="B1523:C1523"/>
    <mergeCell ref="B1542:C1542"/>
    <mergeCell ref="A1543:C1543"/>
    <mergeCell ref="B1550:C1550"/>
    <mergeCell ref="B1552:C1552"/>
    <mergeCell ref="B1571:C1571"/>
    <mergeCell ref="A1572:C1572"/>
    <mergeCell ref="B1579:C1579"/>
    <mergeCell ref="B1581:C1581"/>
    <mergeCell ref="B1600:C1600"/>
    <mergeCell ref="A1601:C1601"/>
    <mergeCell ref="B1608:C1608"/>
    <mergeCell ref="B1610:C1610"/>
    <mergeCell ref="B1628:C1628"/>
    <mergeCell ref="A1629:C1629"/>
    <mergeCell ref="B1636:C1636"/>
    <mergeCell ref="B1638:C1638"/>
    <mergeCell ref="B1658:C1658"/>
    <mergeCell ref="A1659:C1659"/>
    <mergeCell ref="A4:A31"/>
    <mergeCell ref="A33:A61"/>
    <mergeCell ref="A63:A90"/>
    <mergeCell ref="A92:A116"/>
    <mergeCell ref="A118:A150"/>
    <mergeCell ref="A152:A189"/>
    <mergeCell ref="A191:A226"/>
    <mergeCell ref="A228:A263"/>
    <mergeCell ref="A265:A299"/>
    <mergeCell ref="A301:A338"/>
    <mergeCell ref="A340:A375"/>
    <mergeCell ref="A377:A411"/>
    <mergeCell ref="A413:A447"/>
    <mergeCell ref="A449:A485"/>
    <mergeCell ref="A487:A523"/>
    <mergeCell ref="A525:A560"/>
    <mergeCell ref="A562:A599"/>
    <mergeCell ref="A601:A640"/>
    <mergeCell ref="A642:A680"/>
    <mergeCell ref="A682:A723"/>
    <mergeCell ref="A725:A762"/>
    <mergeCell ref="A764:A800"/>
    <mergeCell ref="A802:A838"/>
    <mergeCell ref="A840:A875"/>
    <mergeCell ref="A877:A913"/>
    <mergeCell ref="A915:A951"/>
    <mergeCell ref="A953:A989"/>
    <mergeCell ref="A991:A1023"/>
    <mergeCell ref="A1025:A1057"/>
    <mergeCell ref="A1059:A1091"/>
    <mergeCell ref="A1093:A1125"/>
    <mergeCell ref="A1127:A1159"/>
    <mergeCell ref="A1161:A1199"/>
    <mergeCell ref="A1201:A1232"/>
    <mergeCell ref="A1234:A1265"/>
    <mergeCell ref="A1267:A1298"/>
    <mergeCell ref="A1300:A1331"/>
    <mergeCell ref="A1333:A1364"/>
    <mergeCell ref="A1366:A1397"/>
    <mergeCell ref="A1399:A1426"/>
    <mergeCell ref="A1428:A1455"/>
    <mergeCell ref="A1457:A1484"/>
    <mergeCell ref="A1486:A1513"/>
    <mergeCell ref="A1515:A1542"/>
    <mergeCell ref="A1544:A1571"/>
    <mergeCell ref="A1573:A1600"/>
    <mergeCell ref="A1602:A1628"/>
    <mergeCell ref="A1630:A1658"/>
    <mergeCell ref="B6:B30"/>
    <mergeCell ref="B37:B60"/>
    <mergeCell ref="B63:B64"/>
    <mergeCell ref="B66:B89"/>
    <mergeCell ref="B92:B115"/>
    <mergeCell ref="B118:B124"/>
    <mergeCell ref="B126:B149"/>
    <mergeCell ref="B152:B162"/>
    <mergeCell ref="B164:B188"/>
    <mergeCell ref="B191:B201"/>
    <mergeCell ref="B203:B225"/>
    <mergeCell ref="B228:B238"/>
    <mergeCell ref="B240:B262"/>
    <mergeCell ref="B265:B275"/>
    <mergeCell ref="B277:B298"/>
    <mergeCell ref="B301:B312"/>
    <mergeCell ref="B314:B337"/>
    <mergeCell ref="B340:B351"/>
    <mergeCell ref="B353:B374"/>
    <mergeCell ref="B377:B388"/>
    <mergeCell ref="B390:B410"/>
    <mergeCell ref="B413:B424"/>
    <mergeCell ref="B426:B446"/>
    <mergeCell ref="B449:B460"/>
    <mergeCell ref="B462:B484"/>
    <mergeCell ref="B487:B498"/>
    <mergeCell ref="B500:B522"/>
    <mergeCell ref="B525:B536"/>
    <mergeCell ref="B538:B559"/>
    <mergeCell ref="B562:B573"/>
    <mergeCell ref="B577:B598"/>
    <mergeCell ref="B601:B612"/>
    <mergeCell ref="B614:B639"/>
    <mergeCell ref="B642:B653"/>
    <mergeCell ref="B657:B679"/>
    <mergeCell ref="B682:B694"/>
    <mergeCell ref="B698:B722"/>
    <mergeCell ref="B725:B733"/>
    <mergeCell ref="B737:B761"/>
    <mergeCell ref="B764:B772"/>
    <mergeCell ref="B776:B799"/>
    <mergeCell ref="B802:B810"/>
    <mergeCell ref="B814:B837"/>
    <mergeCell ref="B840:B848"/>
    <mergeCell ref="B852:B874"/>
    <mergeCell ref="B877:B885"/>
    <mergeCell ref="B889:B912"/>
    <mergeCell ref="B915:B923"/>
    <mergeCell ref="B927:B950"/>
    <mergeCell ref="B953:B961"/>
    <mergeCell ref="B965:B988"/>
    <mergeCell ref="B991:B999"/>
    <mergeCell ref="B1003:B1022"/>
    <mergeCell ref="B1025:B1033"/>
    <mergeCell ref="B1037:B1056"/>
    <mergeCell ref="B1059:B1067"/>
    <mergeCell ref="B1071:B1090"/>
    <mergeCell ref="B1093:B1101"/>
    <mergeCell ref="B1105:B1124"/>
    <mergeCell ref="B1127:B1135"/>
    <mergeCell ref="B1139:B1158"/>
    <mergeCell ref="B1161:B1170"/>
    <mergeCell ref="B1174:B1198"/>
    <mergeCell ref="B1201:B1208"/>
    <mergeCell ref="B1212:B1231"/>
    <mergeCell ref="B1234:B1241"/>
    <mergeCell ref="B1245:B1264"/>
    <mergeCell ref="B1267:B1274"/>
    <mergeCell ref="B1278:B1297"/>
    <mergeCell ref="B1300:B1307"/>
    <mergeCell ref="B1311:B1330"/>
    <mergeCell ref="B1333:B1340"/>
    <mergeCell ref="B1344:B1363"/>
    <mergeCell ref="B1366:B1373"/>
    <mergeCell ref="B1377:B1396"/>
    <mergeCell ref="B1399:B1406"/>
    <mergeCell ref="B1410:B1425"/>
    <mergeCell ref="B1428:B1433"/>
    <mergeCell ref="B1437:B1454"/>
    <mergeCell ref="B1457:B1462"/>
    <mergeCell ref="B1466:B1483"/>
    <mergeCell ref="B1486:B1491"/>
    <mergeCell ref="B1495:B1512"/>
    <mergeCell ref="B1515:B1520"/>
    <mergeCell ref="B1524:B1541"/>
    <mergeCell ref="B1544:B1549"/>
    <mergeCell ref="B1553:B1570"/>
    <mergeCell ref="B1573:B1578"/>
    <mergeCell ref="B1582:B1599"/>
    <mergeCell ref="B1602:B1607"/>
    <mergeCell ref="B1611:B1627"/>
    <mergeCell ref="B1630:B1635"/>
    <mergeCell ref="B1639:B1657"/>
    <mergeCell ref="A1:Q2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F89"/>
  <sheetViews>
    <sheetView zoomScale="85" zoomScaleNormal="85" workbookViewId="0">
      <pane xSplit="14" ySplit="2" topLeftCell="O3" activePane="bottomRight" state="frozen"/>
      <selection/>
      <selection pane="topRight"/>
      <selection pane="bottomLeft"/>
      <selection pane="bottomRight" activeCell="F4" sqref="F4"/>
    </sheetView>
  </sheetViews>
  <sheetFormatPr defaultColWidth="9" defaultRowHeight="20" customHeight="1"/>
  <cols>
    <col min="1" max="1" width="28.1296296296296" style="49" customWidth="1"/>
    <col min="2" max="2" width="8.87962962962963" customWidth="1"/>
    <col min="3" max="3" width="13.2314814814815" style="49" customWidth="1"/>
    <col min="4" max="4" width="9.87962962962963" style="49" customWidth="1"/>
    <col min="5" max="5" width="9" style="49"/>
    <col min="6" max="6" width="16.6296296296296" style="21" customWidth="1"/>
    <col min="7" max="7" width="11.1666666666667" style="21" customWidth="1"/>
    <col min="8" max="8" width="4.84259259259259" style="50" customWidth="1"/>
    <col min="9" max="10" width="7" customWidth="1"/>
    <col min="11" max="11" width="5.12962962962963" customWidth="1"/>
    <col min="12" max="12" width="8.12962962962963" customWidth="1"/>
    <col min="13" max="13" width="10.25" style="51" customWidth="1"/>
    <col min="14" max="14" width="8" style="52" customWidth="1"/>
    <col min="15" max="15" width="10.3796296296296" customWidth="1"/>
    <col min="16" max="16" width="6.87962962962963" style="5" customWidth="1"/>
    <col min="17" max="17" width="8.12962962962963" customWidth="1"/>
    <col min="18" max="19" width="6.25" customWidth="1"/>
    <col min="21" max="21" width="9.25" customWidth="1"/>
    <col min="22" max="22" width="8" customWidth="1"/>
    <col min="24" max="24" width="6.25" customWidth="1"/>
    <col min="27" max="27" width="10.3796296296296"/>
    <col min="28" max="28" width="6.87962962962963" customWidth="1"/>
    <col min="29" max="29" width="8.12962962962963" customWidth="1"/>
    <col min="30" max="31" width="6.25" customWidth="1"/>
    <col min="32" max="32" width="8.12962962962963" customWidth="1"/>
  </cols>
  <sheetData>
    <row r="1" customHeight="1" spans="1:32">
      <c r="A1" s="53" t="s">
        <v>173</v>
      </c>
      <c r="B1" s="22" t="s">
        <v>174</v>
      </c>
      <c r="C1" s="23" t="s">
        <v>175</v>
      </c>
      <c r="D1" s="54" t="s">
        <v>176</v>
      </c>
      <c r="E1" s="23" t="s">
        <v>177</v>
      </c>
      <c r="F1" s="24" t="s">
        <v>178</v>
      </c>
      <c r="G1" s="55" t="s">
        <v>179</v>
      </c>
      <c r="H1" s="56" t="s">
        <v>180</v>
      </c>
      <c r="I1" s="60" t="s">
        <v>181</v>
      </c>
      <c r="J1" s="61"/>
      <c r="K1" s="61"/>
      <c r="L1" s="61"/>
      <c r="M1" s="61"/>
      <c r="N1" s="62"/>
      <c r="O1" s="63" t="s">
        <v>182</v>
      </c>
      <c r="P1" s="64"/>
      <c r="Q1" s="64"/>
      <c r="R1" s="64"/>
      <c r="S1" s="64"/>
      <c r="T1" s="69"/>
      <c r="U1" s="23" t="s">
        <v>183</v>
      </c>
      <c r="V1" s="23"/>
      <c r="W1" s="23"/>
      <c r="X1" s="23"/>
      <c r="Y1" s="23"/>
      <c r="Z1" s="23"/>
      <c r="AA1" s="23" t="s">
        <v>184</v>
      </c>
      <c r="AB1" s="23"/>
      <c r="AC1" s="23"/>
      <c r="AD1" s="23"/>
      <c r="AE1" s="23"/>
      <c r="AF1" s="23"/>
    </row>
    <row r="2" customHeight="1" spans="1:32">
      <c r="A2" s="53"/>
      <c r="B2" s="22"/>
      <c r="C2" s="23"/>
      <c r="D2" s="57"/>
      <c r="E2" s="23"/>
      <c r="F2" s="24"/>
      <c r="G2" s="58"/>
      <c r="H2" s="56"/>
      <c r="I2" s="25" t="s">
        <v>185</v>
      </c>
      <c r="J2" s="25" t="s">
        <v>186</v>
      </c>
      <c r="K2" s="25" t="s">
        <v>187</v>
      </c>
      <c r="L2" s="25" t="s">
        <v>188</v>
      </c>
      <c r="M2" s="25" t="s">
        <v>189</v>
      </c>
      <c r="N2" s="65" t="s">
        <v>190</v>
      </c>
      <c r="O2" s="23" t="s">
        <v>191</v>
      </c>
      <c r="P2" s="66" t="s">
        <v>192</v>
      </c>
      <c r="Q2" s="23" t="s">
        <v>193</v>
      </c>
      <c r="R2" s="23" t="s">
        <v>187</v>
      </c>
      <c r="S2" s="23" t="s">
        <v>188</v>
      </c>
      <c r="T2" s="23" t="s">
        <v>194</v>
      </c>
      <c r="U2" s="23" t="s">
        <v>191</v>
      </c>
      <c r="V2" s="23" t="s">
        <v>192</v>
      </c>
      <c r="W2" s="23" t="s">
        <v>193</v>
      </c>
      <c r="X2" s="23" t="s">
        <v>187</v>
      </c>
      <c r="Y2" s="23" t="s">
        <v>188</v>
      </c>
      <c r="Z2" s="23" t="s">
        <v>194</v>
      </c>
      <c r="AA2" s="23" t="s">
        <v>191</v>
      </c>
      <c r="AB2" s="23" t="s">
        <v>192</v>
      </c>
      <c r="AC2" s="23" t="s">
        <v>193</v>
      </c>
      <c r="AD2" s="23" t="s">
        <v>187</v>
      </c>
      <c r="AE2" s="23" t="s">
        <v>188</v>
      </c>
      <c r="AF2" s="23" t="s">
        <v>194</v>
      </c>
    </row>
    <row r="3" ht="100" hidden="1" customHeight="1" spans="1:32">
      <c r="A3" s="26" t="s">
        <v>195</v>
      </c>
      <c r="B3" s="26" t="str">
        <f>VLOOKUP(A:A,笔记匹配!A:M,2,FALSE)</f>
        <v>=DISPIMG("ID_46DBBD10DBD24D0BAD45A5708B7EACC4",1)</v>
      </c>
      <c r="C3" s="27" t="str">
        <f>VLOOKUP(A:A,笔记匹配!A:M,3,FALSE)</f>
        <v>tenella-invite</v>
      </c>
      <c r="D3" s="27" t="str">
        <f>VLOOKUP(A:A,笔记匹配!A:M,4,FALSE)</f>
        <v>我能和英国老公无障碍交流吗？</v>
      </c>
      <c r="E3" s="27" t="str">
        <f>VLOOKUP(A:A,笔记匹配!A:M,5,FALSE)</f>
        <v>https://www.xiaohongshu.com/discovery/item/62830264000000000102ca2b</v>
      </c>
      <c r="F3" s="30">
        <f>VLOOKUP(A:A,笔记匹配!A:M,6,FALSE)</f>
        <v>44699</v>
      </c>
      <c r="G3" s="36">
        <f>IFERROR(VLOOKUP(A:A,笔记匹配!A:M,12,FALSE),2022-1-1)</f>
        <v>44521</v>
      </c>
      <c r="H3" s="59" t="str">
        <f>VLOOKUP(A:A,笔记匹配!A:M,7,FALSE)</f>
        <v>视频</v>
      </c>
      <c r="I3" s="26">
        <f>VLOOKUP(A:A,笔记匹配!A:M,8,FALSE)</f>
        <v>2239</v>
      </c>
      <c r="J3" s="26">
        <f>VLOOKUP(A:A,笔记匹配!A:M,9,FALSE)</f>
        <v>457</v>
      </c>
      <c r="K3" s="26">
        <f>VLOOKUP(A:A,笔记匹配!A:M,10,FALSE)</f>
        <v>96</v>
      </c>
      <c r="L3" s="1">
        <f>VLOOKUP(A:A,笔记匹配!A:M,11,FALSE)</f>
        <v>2792</v>
      </c>
      <c r="M3" s="4">
        <f>IFERROR(VLOOKUP(C:C,邀请码付费数据源!B:L,3,FALSE),0)</f>
        <v>6446.05</v>
      </c>
      <c r="N3" s="67">
        <f>IFERROR(VLOOKUP(C:C,邀请码付费数据源!B:L,6,FALSE),0)</f>
        <v>389.019312009656</v>
      </c>
      <c r="O3" s="26">
        <f>IFERROR(VLOOKUP(A:A,信息流数据源!A:K,2,FALSE),0)</f>
        <v>30539.57</v>
      </c>
      <c r="P3" s="68">
        <f>IFERROR(VLOOKUP(A:A,信息流数据源!A:K,5,FALSE),0)</f>
        <v>0.0380515363551299</v>
      </c>
      <c r="Q3" s="70">
        <f>IFERROR(VLOOKUP(A:A,信息流数据源!A:K,6,FALSE),0)</f>
        <v>0.345122783622823</v>
      </c>
      <c r="R3" s="1">
        <f>IFERROR(VLOOKUP(A:A,信息流数据源!A:K,9,FALSE),0)</f>
        <v>125</v>
      </c>
      <c r="S3" s="26">
        <f>IFERROR(VLOOKUP(A:A,信息流数据源!A:T,13,FALSE),0)</f>
        <v>2998</v>
      </c>
      <c r="T3" s="71">
        <f>IFERROR(VLOOKUP(A:A,信息流数据源!A:T,14,FALSE),0)</f>
        <v>10.1866477651768</v>
      </c>
      <c r="U3" s="26">
        <f>IFERROR(VLOOKUP(A:A,搜索数据源!A:T,2,FALSE),0)</f>
        <v>16.57</v>
      </c>
      <c r="V3" s="68">
        <f>IFERROR(VLOOKUP(A:A,搜索数据源!A:T,5,FALSE),0)</f>
        <v>0.0161392405063291</v>
      </c>
      <c r="W3" s="70">
        <f>IFERROR(VLOOKUP(A:A,搜索数据源!A:T,6,FALSE),0)</f>
        <v>0.324901960784314</v>
      </c>
      <c r="X3" s="1">
        <f>IFERROR(VLOOKUP(A:A,搜索数据源!A:T,9,FALSE),0)</f>
        <v>0</v>
      </c>
      <c r="Y3" s="26">
        <f>IFERROR(VLOOKUP(A:A,搜索数据源!A:T,13,FALSE),0)</f>
        <v>1</v>
      </c>
      <c r="Z3" s="71">
        <f>IFERROR(VLOOKUP(A:A,搜索数据源!A:T,14,FALSE),0)</f>
        <v>16.57</v>
      </c>
      <c r="AA3" s="26">
        <f>IFERROR(VLOOKUP(A:A,全站智投数据源!A:T,2,FALSE),0)</f>
        <v>0</v>
      </c>
      <c r="AB3" s="68">
        <f>IFERROR(VLOOKUP(A:A,全站智投数据源!A:T,5,FALSE),0)</f>
        <v>0</v>
      </c>
      <c r="AC3" s="70">
        <f>IFERROR(VLOOKUP(A:A,全站智投数据源!A:T,6,FALSE),0)</f>
        <v>0</v>
      </c>
      <c r="AD3" s="1">
        <f>IFERROR(VLOOKUP(A:A,全站智投数据源!A:T,9,FALSE),0)</f>
        <v>0</v>
      </c>
      <c r="AE3" s="26">
        <f>IFERROR(VLOOKUP(A:A,全站智投数据源!A:T,13,FALSE),0)</f>
        <v>0</v>
      </c>
      <c r="AF3" s="71">
        <f>IFERROR(VLOOKUP(A:A,全站智投数据源!A:T,14,FALSE),0)</f>
        <v>0</v>
      </c>
    </row>
    <row r="4" ht="100" customHeight="1" spans="1:32">
      <c r="A4" s="2" t="s">
        <v>196</v>
      </c>
      <c r="B4" s="26" t="str">
        <f>VLOOKUP(A:A,笔记匹配!A:M,2,FALSE)</f>
        <v>=DISPIMG("ID_1EE906D186AC48BBB189886F96934920",1)</v>
      </c>
      <c r="C4" s="27" t="str">
        <f>VLOOKUP(A:A,笔记匹配!A:M,3,FALSE)</f>
        <v>山姆先生-invite</v>
      </c>
      <c r="D4" s="27" t="str">
        <f>VLOOKUP(A:A,笔记匹配!A:M,4,FALSE)</f>
        <v>11.10-地道英语俚语🤯英美俚语意思差这么多?</v>
      </c>
      <c r="E4" s="27" t="str">
        <f>VLOOKUP(A:A,笔记匹配!A:M,5,FALSE)</f>
        <v>https://www.xiaohongshu.com/discovery/item/63602f4700000000090107ad?app_platform=ios&amp;app_version=7.62.2&amp;share_from_user_hidden=true&amp;type=video&amp;xhsshare=WeixinSession&amp;appuid=5482a78b2e1d932a3ff9fd74&amp;apptime=1667876814</v>
      </c>
      <c r="F4" s="30">
        <f>VLOOKUP(A:A,笔记匹配!A:M,6,FALSE)</f>
        <v>44868</v>
      </c>
      <c r="G4" s="36" t="str">
        <f>IFERROR(VLOOKUP(A:A,笔记匹配!A:M,12,FALSE),2022-1-1)</f>
        <v>2022-11-10</v>
      </c>
      <c r="H4" s="59" t="str">
        <f>VLOOKUP(A:A,笔记匹配!A:M,7,FALSE)</f>
        <v>视频</v>
      </c>
      <c r="I4" s="26">
        <f>VLOOKUP(A:A,笔记匹配!A:M,8,FALSE)</f>
        <v>823</v>
      </c>
      <c r="J4" s="26">
        <f>VLOOKUP(A:A,笔记匹配!A:M,9,FALSE)</f>
        <v>198</v>
      </c>
      <c r="K4" s="26">
        <f>VLOOKUP(A:A,笔记匹配!A:M,10,FALSE)</f>
        <v>28</v>
      </c>
      <c r="L4" s="1">
        <f>VLOOKUP(A:A,笔记匹配!A:M,11,FALSE)</f>
        <v>1049</v>
      </c>
      <c r="M4" s="4">
        <f>IFERROR(VLOOKUP(C:C,邀请码付费数据源!B:L,3,FALSE),0)</f>
        <v>9240.194</v>
      </c>
      <c r="N4" s="67">
        <f>IFERROR(VLOOKUP(C:C,邀请码付费数据源!B:L,6,FALSE),0)</f>
        <v>13.8152532743257</v>
      </c>
      <c r="O4" s="26">
        <f>IFERROR(VLOOKUP(A:A,信息流数据源!A:K,2,FALSE),0)</f>
        <v>2125.3</v>
      </c>
      <c r="P4" s="68">
        <f>IFERROR(VLOOKUP(A:A,信息流数据源!A:K,5,FALSE),0)</f>
        <v>0.0343499197431782</v>
      </c>
      <c r="Q4" s="70">
        <f>IFERROR(VLOOKUP(A:A,信息流数据源!A:K,6,FALSE),0)</f>
        <v>0.461921321451858</v>
      </c>
      <c r="R4" s="1">
        <f>IFERROR(VLOOKUP(A:A,信息流数据源!A:K,9,FALSE),0)</f>
        <v>12</v>
      </c>
      <c r="S4" s="26">
        <f>IFERROR(VLOOKUP(A:A,信息流数据源!A:T,13,FALSE),0)</f>
        <v>910</v>
      </c>
      <c r="T4" s="71">
        <f>IFERROR(VLOOKUP(A:A,信息流数据源!A:T,14,FALSE),0)</f>
        <v>2.33549450549451</v>
      </c>
      <c r="U4" s="26">
        <f>IFERROR(VLOOKUP(A:A,搜索数据源!A:T,2,FALSE),0)</f>
        <v>0</v>
      </c>
      <c r="V4" s="68">
        <f>IFERROR(VLOOKUP(A:A,搜索数据源!A:T,5,FALSE),0)</f>
        <v>0</v>
      </c>
      <c r="W4" s="70">
        <f>IFERROR(VLOOKUP(A:A,搜索数据源!A:T,6,FALSE),0)</f>
        <v>0</v>
      </c>
      <c r="X4" s="1">
        <f>IFERROR(VLOOKUP(A:A,搜索数据源!A:T,9,FALSE),0)</f>
        <v>0</v>
      </c>
      <c r="Y4" s="26">
        <f>IFERROR(VLOOKUP(A:A,搜索数据源!A:T,13,FALSE),0)</f>
        <v>0</v>
      </c>
      <c r="Z4" s="71">
        <f>IFERROR(VLOOKUP(A:A,搜索数据源!A:T,14,FALSE),0)</f>
        <v>0</v>
      </c>
      <c r="AA4" s="26">
        <f>IFERROR(VLOOKUP(A:A,全站智投数据源!A:T,2,FALSE),0)</f>
        <v>1261.32</v>
      </c>
      <c r="AB4" s="68">
        <f>IFERROR(VLOOKUP(A:A,全站智投数据源!A:T,5,FALSE),0)</f>
        <v>0.0379159143667784</v>
      </c>
      <c r="AC4" s="70">
        <f>IFERROR(VLOOKUP(A:A,全站智投数据源!A:T,6,FALSE),0)</f>
        <v>0.780037105751391</v>
      </c>
      <c r="AD4" s="1">
        <f>IFERROR(VLOOKUP(A:A,全站智投数据源!A:T,9,FALSE),0)</f>
        <v>3</v>
      </c>
      <c r="AE4" s="26">
        <f>IFERROR(VLOOKUP(A:A,全站智投数据源!A:T,13,FALSE),0)</f>
        <v>749</v>
      </c>
      <c r="AF4" s="71">
        <f>IFERROR(VLOOKUP(A:A,全站智投数据源!A:T,14,FALSE),0)</f>
        <v>1.68400534045394</v>
      </c>
    </row>
    <row r="5" ht="100" customHeight="1" spans="1:32">
      <c r="A5" s="2" t="s">
        <v>197</v>
      </c>
      <c r="B5" s="26" t="str">
        <f>VLOOKUP(A:A,笔记匹配!A:M,2,FALSE)</f>
        <v>=DISPIMG("ID_845A95C98AD24948BDD99D43C6E5A7D7",1)</v>
      </c>
      <c r="C5" s="27" t="str">
        <f>VLOOKUP(A:A,笔记匹配!A:M,3,FALSE)</f>
        <v>leximock-invite</v>
      </c>
      <c r="D5" s="27" t="str">
        <f>VLOOKUP(A:A,笔记匹配!A:M,4,FALSE)</f>
        <v>11.16-Cambly雅思口语敲牛mock推荐来救你啦🆘</v>
      </c>
      <c r="E5" s="27" t="str">
        <f>VLOOKUP(A:A,笔记匹配!A:M,5,FALSE)</f>
        <v>https://www.xiaohongshu.com/discovery/item/6371ff92000000001c03ebd2?app_platform=ios&amp;app_version=7.62.2&amp;share_from_user_hidden=true&amp;type=normal&amp;xhsshare=CopyLink&amp;appuid=57ad1b1f82ec395a27e24761&amp;apptime=1668421557</v>
      </c>
      <c r="F5" s="30">
        <f>VLOOKUP(A:A,笔记匹配!A:M,6,FALSE)</f>
        <v>44879</v>
      </c>
      <c r="G5" s="36" t="str">
        <f>IFERROR(VLOOKUP(A:A,笔记匹配!A:M,12,FALSE),2022-1-1)</f>
        <v>2022-11-16</v>
      </c>
      <c r="H5" s="59" t="str">
        <f>VLOOKUP(A:A,笔记匹配!A:M,7,FALSE)</f>
        <v>图文</v>
      </c>
      <c r="I5" s="26">
        <f>VLOOKUP(A:A,笔记匹配!A:M,8,FALSE)</f>
        <v>26</v>
      </c>
      <c r="J5" s="26">
        <f>VLOOKUP(A:A,笔记匹配!A:M,9,FALSE)</f>
        <v>32</v>
      </c>
      <c r="K5" s="26">
        <f>VLOOKUP(A:A,笔记匹配!A:M,10,FALSE)</f>
        <v>2</v>
      </c>
      <c r="L5" s="1">
        <f>VLOOKUP(A:A,笔记匹配!A:M,11,FALSE)</f>
        <v>60</v>
      </c>
      <c r="M5" s="4">
        <f>IFERROR(VLOOKUP(C:C,邀请码付费数据源!B:L,3,FALSE),0)</f>
        <v>1982.19</v>
      </c>
      <c r="N5" s="67">
        <f>IFERROR(VLOOKUP(C:C,邀请码付费数据源!B:L,6,FALSE),0)</f>
        <v>12.9191813856482</v>
      </c>
      <c r="O5" s="26">
        <f>IFERROR(VLOOKUP(A:A,信息流数据源!A:K,2,FALSE),0)</f>
        <v>60.4</v>
      </c>
      <c r="P5" s="68">
        <f>IFERROR(VLOOKUP(A:A,信息流数据源!A:K,5,FALSE),0)</f>
        <v>0.0265757290686736</v>
      </c>
      <c r="Q5" s="70">
        <f>IFERROR(VLOOKUP(A:A,信息流数据源!A:K,6,FALSE),0)</f>
        <v>0.534513274336283</v>
      </c>
      <c r="R5" s="1">
        <f>IFERROR(VLOOKUP(A:A,信息流数据源!A:K,9,FALSE),0)</f>
        <v>1</v>
      </c>
      <c r="S5" s="26">
        <f>IFERROR(VLOOKUP(A:A,信息流数据源!A:T,13,FALSE),0)</f>
        <v>27</v>
      </c>
      <c r="T5" s="71">
        <f>IFERROR(VLOOKUP(A:A,信息流数据源!A:T,14,FALSE),0)</f>
        <v>2.23703703703704</v>
      </c>
      <c r="U5" s="26">
        <f>IFERROR(VLOOKUP(A:A,搜索数据源!A:T,2,FALSE),0)</f>
        <v>0</v>
      </c>
      <c r="V5" s="68">
        <f>IFERROR(VLOOKUP(A:A,搜索数据源!A:T,5,FALSE),0)</f>
        <v>0</v>
      </c>
      <c r="W5" s="70">
        <f>IFERROR(VLOOKUP(A:A,搜索数据源!A:T,6,FALSE),0)</f>
        <v>0</v>
      </c>
      <c r="X5" s="1">
        <f>IFERROR(VLOOKUP(A:A,搜索数据源!A:T,9,FALSE),0)</f>
        <v>0</v>
      </c>
      <c r="Y5" s="26">
        <f>IFERROR(VLOOKUP(A:A,搜索数据源!A:T,13,FALSE),0)</f>
        <v>0</v>
      </c>
      <c r="Z5" s="71">
        <f>IFERROR(VLOOKUP(A:A,搜索数据源!A:T,14,FALSE),0)</f>
        <v>0</v>
      </c>
      <c r="AA5" s="26">
        <f>IFERROR(VLOOKUP(A:A,全站智投数据源!A:T,2,FALSE),0)</f>
        <v>0</v>
      </c>
      <c r="AB5" s="68">
        <f>IFERROR(VLOOKUP(A:A,全站智投数据源!A:T,5,FALSE),0)</f>
        <v>0</v>
      </c>
      <c r="AC5" s="70">
        <f>IFERROR(VLOOKUP(A:A,全站智投数据源!A:T,6,FALSE),0)</f>
        <v>0</v>
      </c>
      <c r="AD5" s="1">
        <f>IFERROR(VLOOKUP(A:A,全站智投数据源!A:T,9,FALSE),0)</f>
        <v>0</v>
      </c>
      <c r="AE5" s="26">
        <f>IFERROR(VLOOKUP(A:A,全站智投数据源!A:T,13,FALSE),0)</f>
        <v>0</v>
      </c>
      <c r="AF5" s="71">
        <f>IFERROR(VLOOKUP(A:A,全站智投数据源!A:T,14,FALSE),0)</f>
        <v>0</v>
      </c>
    </row>
    <row r="6" ht="100" customHeight="1" spans="1:32">
      <c r="A6" s="26" t="s">
        <v>198</v>
      </c>
      <c r="B6" s="26" t="str">
        <f>VLOOKUP(A:A,笔记匹配!A:M,2,FALSE)</f>
        <v>=DISPIMG("ID_11FD018010764956A708A96028F43EC9",1)</v>
      </c>
      <c r="C6" s="27" t="str">
        <f>VLOOKUP(A:A,笔记匹配!A:M,3,FALSE)</f>
        <v>tenlynn-invite</v>
      </c>
      <c r="D6" s="27" t="str">
        <f>VLOOKUP(A:A,笔记匹配!A:M,4,FALSE)</f>
        <v>5.19-不出国，3招提升英语口语✅真正有效的方法！！</v>
      </c>
      <c r="E6" s="27" t="str">
        <f>VLOOKUP(A:A,笔记匹配!A:M,5,FALSE)</f>
        <v>https://www.xiaohongshu.com/discovery/item/628240b20000000001024a9c</v>
      </c>
      <c r="F6" s="30">
        <f>VLOOKUP(A:A,笔记匹配!A:M,6,FALSE)</f>
        <v>44699</v>
      </c>
      <c r="G6" s="36" t="str">
        <f>IFERROR(VLOOKUP(A:A,笔记匹配!A:M,12,FALSE),2022-1-1)</f>
        <v>2022-11-04</v>
      </c>
      <c r="H6" s="59" t="str">
        <f>VLOOKUP(A:A,笔记匹配!A:M,7,FALSE)</f>
        <v>视频</v>
      </c>
      <c r="I6" s="26">
        <f>VLOOKUP(A:A,笔记匹配!A:M,8,FALSE)</f>
        <v>83000</v>
      </c>
      <c r="J6" s="26">
        <f>VLOOKUP(A:A,笔记匹配!A:M,9,FALSE)</f>
        <v>59000</v>
      </c>
      <c r="K6" s="26">
        <f>VLOOKUP(A:A,笔记匹配!A:M,10,FALSE)</f>
        <v>427</v>
      </c>
      <c r="L6" s="1">
        <f>VLOOKUP(A:A,笔记匹配!A:M,11,FALSE)</f>
        <v>142427</v>
      </c>
      <c r="M6" s="4">
        <f>IFERROR(VLOOKUP(C:C,邀请码付费数据源!B:L,3,FALSE),0)</f>
        <v>41254.46</v>
      </c>
      <c r="N6" s="67">
        <f>IFERROR(VLOOKUP(C:C,邀请码付费数据源!B:L,6,FALSE),0)</f>
        <v>10.2012987012987</v>
      </c>
      <c r="O6" s="26">
        <f>IFERROR(VLOOKUP(A:A,信息流数据源!A:K,2,FALSE),0)</f>
        <v>78958.06</v>
      </c>
      <c r="P6" s="68">
        <f>IFERROR(VLOOKUP(A:A,信息流数据源!A:K,5,FALSE),0)</f>
        <v>0.0480415614285612</v>
      </c>
      <c r="Q6" s="70">
        <f>IFERROR(VLOOKUP(A:A,信息流数据源!A:K,6,FALSE),0)</f>
        <v>0.390508375660879</v>
      </c>
      <c r="R6" s="1">
        <f>IFERROR(VLOOKUP(A:A,信息流数据源!A:K,9,FALSE),0)</f>
        <v>264</v>
      </c>
      <c r="S6" s="26">
        <f>IFERROR(VLOOKUP(A:A,信息流数据源!A:T,13,FALSE),0)</f>
        <v>50884</v>
      </c>
      <c r="T6" s="71">
        <f>IFERROR(VLOOKUP(A:A,信息流数据源!A:T,14,FALSE),0)</f>
        <v>1.55172667243141</v>
      </c>
      <c r="U6" s="26">
        <f>IFERROR(VLOOKUP(A:A,搜索数据源!A:T,2,FALSE),0)</f>
        <v>4044.04</v>
      </c>
      <c r="V6" s="68">
        <f>IFERROR(VLOOKUP(A:A,搜索数据源!A:T,5,FALSE),0)</f>
        <v>0.0352021795239461</v>
      </c>
      <c r="W6" s="70">
        <f>IFERROR(VLOOKUP(A:A,搜索数据源!A:T,6,FALSE),0)</f>
        <v>0.484490236012939</v>
      </c>
      <c r="X6" s="1">
        <f>IFERROR(VLOOKUP(A:A,搜索数据源!A:T,9,FALSE),0)</f>
        <v>0</v>
      </c>
      <c r="Y6" s="26">
        <f>IFERROR(VLOOKUP(A:A,搜索数据源!A:T,13,FALSE),0)</f>
        <v>1447</v>
      </c>
      <c r="Z6" s="71">
        <f>IFERROR(VLOOKUP(A:A,搜索数据源!A:T,14,FALSE),0)</f>
        <v>2.79477539737388</v>
      </c>
      <c r="AA6" s="26">
        <f>IFERROR(VLOOKUP(A:A,全站智投数据源!A:T,2,FALSE),0)</f>
        <v>0</v>
      </c>
      <c r="AB6" s="68">
        <f>IFERROR(VLOOKUP(A:A,全站智投数据源!A:T,5,FALSE),0)</f>
        <v>0</v>
      </c>
      <c r="AC6" s="70">
        <f>IFERROR(VLOOKUP(A:A,全站智投数据源!A:T,6,FALSE),0)</f>
        <v>0</v>
      </c>
      <c r="AD6" s="1">
        <f>IFERROR(VLOOKUP(A:A,全站智投数据源!A:T,9,FALSE),0)</f>
        <v>0</v>
      </c>
      <c r="AE6" s="26">
        <f>IFERROR(VLOOKUP(A:A,全站智投数据源!A:T,13,FALSE),0)</f>
        <v>0</v>
      </c>
      <c r="AF6" s="71">
        <f>IFERROR(VLOOKUP(A:A,全站智投数据源!A:T,14,FALSE),0)</f>
        <v>0</v>
      </c>
    </row>
    <row r="7" ht="100" customHeight="1" spans="1:32">
      <c r="A7" s="26" t="s">
        <v>199</v>
      </c>
      <c r="B7" s="26" t="str">
        <f>VLOOKUP(A:A,笔记匹配!A:M,2,FALSE)</f>
        <v>=DISPIMG("ID_F129CED81F0C479BABB897E8F858315B",1)</v>
      </c>
      <c r="C7" s="27" t="str">
        <f>VLOOKUP(A:A,笔记匹配!A:M,3,FALSE)</f>
        <v>lily1234</v>
      </c>
      <c r="D7" s="27" t="str">
        <f>VLOOKUP(A:A,笔记匹配!A:M,4,FALSE)</f>
        <v>10.9-30岁想把英语好好学一遍｜妈妈提升口语app</v>
      </c>
      <c r="E7" s="27" t="str">
        <f>VLOOKUP(A:A,笔记匹配!A:M,5,FALSE)</f>
        <v>https://www.xiaohongshu.com/discovery/item/63319ccf00000000170144d9</v>
      </c>
      <c r="F7" s="30">
        <f>VLOOKUP(A:A,笔记匹配!A:M,6,FALSE)</f>
        <v>44831</v>
      </c>
      <c r="G7" s="36" t="str">
        <f>IFERROR(VLOOKUP(A:A,笔记匹配!A:M,12,FALSE),2022-1-1)</f>
        <v>2022-11-01</v>
      </c>
      <c r="H7" s="59" t="str">
        <f>VLOOKUP(A:A,笔记匹配!A:M,7,FALSE)</f>
        <v>视频</v>
      </c>
      <c r="I7" s="26">
        <f>VLOOKUP(A:A,笔记匹配!A:M,8,FALSE)</f>
        <v>1447</v>
      </c>
      <c r="J7" s="26">
        <f>VLOOKUP(A:A,笔记匹配!A:M,9,FALSE)</f>
        <v>1146</v>
      </c>
      <c r="K7" s="26">
        <f>VLOOKUP(A:A,笔记匹配!A:M,10,FALSE)</f>
        <v>26</v>
      </c>
      <c r="L7" s="1">
        <f>VLOOKUP(A:A,笔记匹配!A:M,11,FALSE)</f>
        <v>2619</v>
      </c>
      <c r="M7" s="4">
        <f>IFERROR(VLOOKUP(C:C,邀请码付费数据源!B:L,3,FALSE),0)</f>
        <v>1153.685</v>
      </c>
      <c r="N7" s="67">
        <f>IFERROR(VLOOKUP(C:C,邀请码付费数据源!B:L,6,FALSE),0)</f>
        <v>1.67377805504374</v>
      </c>
      <c r="O7" s="26">
        <f>IFERROR(VLOOKUP(A:A,信息流数据源!A:K,2,FALSE),0)</f>
        <v>10949.73</v>
      </c>
      <c r="P7" s="68">
        <f>IFERROR(VLOOKUP(A:A,信息流数据源!A:K,5,FALSE),0)</f>
        <v>0.0351312251051569</v>
      </c>
      <c r="Q7" s="70">
        <f>IFERROR(VLOOKUP(A:A,信息流数据源!A:K,6,FALSE),0)</f>
        <v>0.534889844169801</v>
      </c>
      <c r="R7" s="1">
        <f>IFERROR(VLOOKUP(A:A,信息流数据源!A:K,9,FALSE),0)</f>
        <v>22</v>
      </c>
      <c r="S7" s="26">
        <f>IFERROR(VLOOKUP(A:A,信息流数据源!A:T,13,FALSE),0)</f>
        <v>3043</v>
      </c>
      <c r="T7" s="71">
        <f>IFERROR(VLOOKUP(A:A,信息流数据源!A:T,14,FALSE),0)</f>
        <v>3.59833388103845</v>
      </c>
      <c r="U7" s="26">
        <f>IFERROR(VLOOKUP(A:A,搜索数据源!A:T,2,FALSE),0)</f>
        <v>0</v>
      </c>
      <c r="V7" s="68">
        <f>IFERROR(VLOOKUP(A:A,搜索数据源!A:T,5,FALSE),0)</f>
        <v>0</v>
      </c>
      <c r="W7" s="70">
        <f>IFERROR(VLOOKUP(A:A,搜索数据源!A:T,6,FALSE),0)</f>
        <v>0</v>
      </c>
      <c r="X7" s="1">
        <f>IFERROR(VLOOKUP(A:A,搜索数据源!A:T,9,FALSE),0)</f>
        <v>0</v>
      </c>
      <c r="Y7" s="26">
        <f>IFERROR(VLOOKUP(A:A,搜索数据源!A:T,13,FALSE),0)</f>
        <v>0</v>
      </c>
      <c r="Z7" s="71">
        <f>IFERROR(VLOOKUP(A:A,搜索数据源!A:T,14,FALSE),0)</f>
        <v>0</v>
      </c>
      <c r="AA7" s="26">
        <f>IFERROR(VLOOKUP(A:A,全站智投数据源!A:T,2,FALSE),0)</f>
        <v>8560.03</v>
      </c>
      <c r="AB7" s="68">
        <f>IFERROR(VLOOKUP(A:A,全站智投数据源!A:T,5,FALSE),0)</f>
        <v>0.0467886037439766</v>
      </c>
      <c r="AC7" s="70">
        <f>IFERROR(VLOOKUP(A:A,全站智投数据源!A:T,6,FALSE),0)</f>
        <v>0.677110425565575</v>
      </c>
      <c r="AD7" s="1">
        <f>IFERROR(VLOOKUP(A:A,全站智投数据源!A:T,9,FALSE),0)</f>
        <v>25</v>
      </c>
      <c r="AE7" s="26">
        <f>IFERROR(VLOOKUP(A:A,全站智投数据源!A:T,13,FALSE),0)</f>
        <v>3059</v>
      </c>
      <c r="AF7" s="71">
        <f>IFERROR(VLOOKUP(A:A,全站智投数据源!A:T,14,FALSE),0)</f>
        <v>2.79830990519778</v>
      </c>
    </row>
    <row r="8" ht="100" customHeight="1" spans="1:32">
      <c r="A8" s="2" t="s">
        <v>200</v>
      </c>
      <c r="B8" s="26" t="str">
        <f>VLOOKUP(A:A,笔记匹配!A:M,2,FALSE)</f>
        <v>=DISPIMG("ID_FC4B02B8B2EE47C09FE6FE89CDAE935B",1)</v>
      </c>
      <c r="C8" s="27" t="str">
        <f>VLOOKUP(A:A,笔记匹配!A:M,3,FALSE)</f>
        <v>adamchen</v>
      </c>
      <c r="D8" s="27" t="str">
        <f>VLOOKUP(A:A,笔记匹配!A:M,4,FALSE)</f>
        <v>11.2-当社牛和老外pk全网热门挑战</v>
      </c>
      <c r="E8" s="27" t="str">
        <f>VLOOKUP(A:A,笔记匹配!A:M,5,FALSE)</f>
        <v>https://www.xiaohongshu.com/discovery/item/635a1a920000000015021ccd</v>
      </c>
      <c r="F8" s="30">
        <f>VLOOKUP(A:A,笔记匹配!A:M,6,FALSE)</f>
        <v>44861</v>
      </c>
      <c r="G8" s="36" t="str">
        <f>IFERROR(VLOOKUP(A:A,笔记匹配!A:M,12,FALSE),2022-1-1)</f>
        <v>2022-11-02</v>
      </c>
      <c r="H8" s="59" t="str">
        <f>VLOOKUP(A:A,笔记匹配!A:M,7,FALSE)</f>
        <v>视频</v>
      </c>
      <c r="I8" s="26">
        <f>VLOOKUP(A:A,笔记匹配!A:M,8,FALSE)</f>
        <v>881</v>
      </c>
      <c r="J8" s="26">
        <f>VLOOKUP(A:A,笔记匹配!A:M,9,FALSE)</f>
        <v>114</v>
      </c>
      <c r="K8" s="26">
        <f>VLOOKUP(A:A,笔记匹配!A:M,10,FALSE)</f>
        <v>25</v>
      </c>
      <c r="L8" s="1">
        <f>VLOOKUP(A:A,笔记匹配!A:M,11,FALSE)</f>
        <v>1020</v>
      </c>
      <c r="M8" s="4">
        <f>IFERROR(VLOOKUP(C:C,邀请码付费数据源!B:L,3,FALSE),0)</f>
        <v>12298.894</v>
      </c>
      <c r="N8" s="67">
        <f>IFERROR(VLOOKUP(C:C,邀请码付费数据源!B:L,6,FALSE),0)</f>
        <v>1.1788420046717</v>
      </c>
      <c r="O8" s="26">
        <f>IFERROR(VLOOKUP(A:A,信息流数据源!A:K,2,FALSE),0)</f>
        <v>12159.96</v>
      </c>
      <c r="P8" s="68">
        <f>IFERROR(VLOOKUP(A:A,信息流数据源!A:K,5,FALSE),0)</f>
        <v>0.0517359926427927</v>
      </c>
      <c r="Q8" s="70">
        <f>IFERROR(VLOOKUP(A:A,信息流数据源!A:K,6,FALSE),0)</f>
        <v>0.407068826995179</v>
      </c>
      <c r="R8" s="1">
        <f>IFERROR(VLOOKUP(A:A,信息流数据源!A:K,9,FALSE),0)</f>
        <v>18</v>
      </c>
      <c r="S8" s="26">
        <f>IFERROR(VLOOKUP(A:A,信息流数据源!A:T,13,FALSE),0)</f>
        <v>2297</v>
      </c>
      <c r="T8" s="71">
        <f>IFERROR(VLOOKUP(A:A,信息流数据源!A:T,14,FALSE),0)</f>
        <v>5.29384414453635</v>
      </c>
      <c r="U8" s="26">
        <f>IFERROR(VLOOKUP(A:A,搜索数据源!A:T,2,FALSE),0)</f>
        <v>0</v>
      </c>
      <c r="V8" s="68">
        <f>IFERROR(VLOOKUP(A:A,搜索数据源!A:T,5,FALSE),0)</f>
        <v>0</v>
      </c>
      <c r="W8" s="70">
        <f>IFERROR(VLOOKUP(A:A,搜索数据源!A:T,6,FALSE),0)</f>
        <v>0</v>
      </c>
      <c r="X8" s="1">
        <f>IFERROR(VLOOKUP(A:A,搜索数据源!A:T,9,FALSE),0)</f>
        <v>0</v>
      </c>
      <c r="Y8" s="26">
        <f>IFERROR(VLOOKUP(A:A,搜索数据源!A:T,13,FALSE),0)</f>
        <v>0</v>
      </c>
      <c r="Z8" s="71">
        <f>IFERROR(VLOOKUP(A:A,搜索数据源!A:T,14,FALSE),0)</f>
        <v>0</v>
      </c>
      <c r="AA8" s="26">
        <f>IFERROR(VLOOKUP(A:A,全站智投数据源!A:T,2,FALSE),0)</f>
        <v>5875.83</v>
      </c>
      <c r="AB8" s="68">
        <f>IFERROR(VLOOKUP(A:A,全站智投数据源!A:T,5,FALSE),0)</f>
        <v>0.054236080620977</v>
      </c>
      <c r="AC8" s="70">
        <f>IFERROR(VLOOKUP(A:A,全站智投数据源!A:T,6,FALSE),0)</f>
        <v>0.897484343974339</v>
      </c>
      <c r="AD8" s="1">
        <f>IFERROR(VLOOKUP(A:A,全站智投数据源!A:T,9,FALSE),0)</f>
        <v>6</v>
      </c>
      <c r="AE8" s="26">
        <f>IFERROR(VLOOKUP(A:A,全站智投数据源!A:T,13,FALSE),0)</f>
        <v>2117</v>
      </c>
      <c r="AF8" s="71">
        <f>IFERROR(VLOOKUP(A:A,全站智投数据源!A:T,14,FALSE),0)</f>
        <v>2.7755455833727</v>
      </c>
    </row>
    <row r="9" ht="100" customHeight="1" spans="1:32">
      <c r="A9" s="2" t="s">
        <v>201</v>
      </c>
      <c r="B9" s="26" t="str">
        <f>VLOOKUP(A:A,笔记匹配!A:M,2,FALSE)</f>
        <v>=DISPIMG("ID_281B111EAB934C9EB649836C2D218F9A",1)</v>
      </c>
      <c r="C9" s="27" t="str">
        <f>VLOOKUP(A:A,笔记匹配!A:M,3,FALSE)</f>
        <v>talkalot-invite</v>
      </c>
      <c r="D9" s="27" t="str">
        <f>VLOOKUP(A:A,笔记匹配!A:M,4,FALSE)</f>
        <v>10.17宝藏Cambly外教大推荐‼️入门篇</v>
      </c>
      <c r="E9" s="27" t="str">
        <f>VLOOKUP(A:A,笔记匹配!A:M,5,FALSE)</f>
        <v>https://www.xiaohongshu.com/discovery/item/633124aa0000000017018c85</v>
      </c>
      <c r="F9" s="30">
        <f>VLOOKUP(A:A,笔记匹配!A:M,6,FALSE)</f>
        <v>44830</v>
      </c>
      <c r="G9" s="36" t="str">
        <f>IFERROR(VLOOKUP(A:A,笔记匹配!A:M,12,FALSE),2022-1-1)</f>
        <v>2022-11-01</v>
      </c>
      <c r="H9" s="59" t="str">
        <f>VLOOKUP(A:A,笔记匹配!A:M,7,FALSE)</f>
        <v>图文</v>
      </c>
      <c r="I9" s="26">
        <f>VLOOKUP(A:A,笔记匹配!A:M,8,FALSE)</f>
        <v>2253</v>
      </c>
      <c r="J9" s="26">
        <f>VLOOKUP(A:A,笔记匹配!A:M,9,FALSE)</f>
        <v>2224</v>
      </c>
      <c r="K9" s="26">
        <f>VLOOKUP(A:A,笔记匹配!A:M,10,FALSE)</f>
        <v>24</v>
      </c>
      <c r="L9" s="1">
        <f>VLOOKUP(A:A,笔记匹配!A:M,11,FALSE)</f>
        <v>4501</v>
      </c>
      <c r="M9" s="4">
        <f>IFERROR(VLOOKUP(C:C,邀请码付费数据源!B:L,3,FALSE),0)</f>
        <v>7069.32</v>
      </c>
      <c r="N9" s="67">
        <f>IFERROR(VLOOKUP(C:C,邀请码付费数据源!B:L,6,FALSE),0)</f>
        <v>1.06372426577909</v>
      </c>
      <c r="O9" s="26">
        <f>IFERROR(VLOOKUP(A:A,信息流数据源!A:K,2,FALSE),0)</f>
        <v>8894.7</v>
      </c>
      <c r="P9" s="68">
        <f>IFERROR(VLOOKUP(A:A,信息流数据源!A:K,5,FALSE),0)</f>
        <v>0.0244016353272792</v>
      </c>
      <c r="Q9" s="70">
        <f>IFERROR(VLOOKUP(A:A,信息流数据源!A:K,6,FALSE),0)</f>
        <v>0.599454104326729</v>
      </c>
      <c r="R9" s="1">
        <f>IFERROR(VLOOKUP(A:A,信息流数据源!A:K,9,FALSE),0)</f>
        <v>14</v>
      </c>
      <c r="S9" s="26">
        <f>IFERROR(VLOOKUP(A:A,信息流数据源!A:T,13,FALSE),0)</f>
        <v>3262</v>
      </c>
      <c r="T9" s="71">
        <f>IFERROR(VLOOKUP(A:A,信息流数据源!A:T,14,FALSE),0)</f>
        <v>2.72676272225629</v>
      </c>
      <c r="U9" s="26">
        <f>IFERROR(VLOOKUP(A:A,搜索数据源!A:T,2,FALSE),0)</f>
        <v>0</v>
      </c>
      <c r="V9" s="68">
        <f>IFERROR(VLOOKUP(A:A,搜索数据源!A:T,5,FALSE),0)</f>
        <v>0</v>
      </c>
      <c r="W9" s="70">
        <f>IFERROR(VLOOKUP(A:A,搜索数据源!A:T,6,FALSE),0)</f>
        <v>0</v>
      </c>
      <c r="X9" s="1">
        <f>IFERROR(VLOOKUP(A:A,搜索数据源!A:T,9,FALSE),0)</f>
        <v>0</v>
      </c>
      <c r="Y9" s="26">
        <f>IFERROR(VLOOKUP(A:A,搜索数据源!A:T,13,FALSE),0)</f>
        <v>0</v>
      </c>
      <c r="Z9" s="71">
        <f>IFERROR(VLOOKUP(A:A,搜索数据源!A:T,14,FALSE),0)</f>
        <v>0</v>
      </c>
      <c r="AA9" s="26">
        <f>IFERROR(VLOOKUP(A:A,全站智投数据源!A:T,2,FALSE),0)</f>
        <v>30949.68</v>
      </c>
      <c r="AB9" s="68">
        <f>IFERROR(VLOOKUP(A:A,全站智投数据源!A:T,5,FALSE),0)</f>
        <v>0.0307497662529945</v>
      </c>
      <c r="AC9" s="70">
        <f>IFERROR(VLOOKUP(A:A,全站智投数据源!A:T,6,FALSE),0)</f>
        <v>0.717823545783468</v>
      </c>
      <c r="AD9" s="1">
        <f>IFERROR(VLOOKUP(A:A,全站智投数据源!A:T,9,FALSE),0)</f>
        <v>46</v>
      </c>
      <c r="AE9" s="26">
        <f>IFERROR(VLOOKUP(A:A,全站智投数据源!A:T,13,FALSE),0)</f>
        <v>12377</v>
      </c>
      <c r="AF9" s="71">
        <f>IFERROR(VLOOKUP(A:A,全站智投数据源!A:T,14,FALSE),0)</f>
        <v>2.50058010826533</v>
      </c>
    </row>
    <row r="10" ht="100" customHeight="1" spans="1:32">
      <c r="A10" s="26" t="s">
        <v>202</v>
      </c>
      <c r="B10" s="26" t="str">
        <f>VLOOKUP(A:A,笔记匹配!A:M,2,FALSE)</f>
        <v>=DISPIMG("ID_79F3DF8091134325AE5ED53807BA387E",1)</v>
      </c>
      <c r="C10" s="27" t="str">
        <f>VLOOKUP(A:A,笔记匹配!A:M,3,FALSE)</f>
        <v>tinaloveu</v>
      </c>
      <c r="D10" s="27" t="str">
        <f>VLOOKUP(A:A,笔记匹配!A:M,4,FALSE)</f>
        <v>10.9-【全英】雅思8.5口语提升干货！</v>
      </c>
      <c r="E10" s="27" t="str">
        <f>VLOOKUP(A:A,笔记匹配!A:M,5,FALSE)</f>
        <v>https://www.xiaohongshu.com/discovery/item/632bd608000000001801bf8a</v>
      </c>
      <c r="F10" s="30">
        <f>VLOOKUP(A:A,笔记匹配!A:M,6,FALSE)</f>
        <v>44845</v>
      </c>
      <c r="G10" s="36" t="str">
        <f>IFERROR(VLOOKUP(A:A,笔记匹配!A:M,12,FALSE),2022-1-1)</f>
        <v>2022-11-01</v>
      </c>
      <c r="H10" s="59" t="str">
        <f>VLOOKUP(A:A,笔记匹配!A:M,7,FALSE)</f>
        <v>视频</v>
      </c>
      <c r="I10" s="26">
        <f>VLOOKUP(A:A,笔记匹配!A:M,8,FALSE)</f>
        <v>2963</v>
      </c>
      <c r="J10" s="26">
        <f>VLOOKUP(A:A,笔记匹配!A:M,9,FALSE)</f>
        <v>1450</v>
      </c>
      <c r="K10" s="26">
        <f>VLOOKUP(A:A,笔记匹配!A:M,10,FALSE)</f>
        <v>80</v>
      </c>
      <c r="L10" s="1">
        <f>VLOOKUP(A:A,笔记匹配!A:M,11,FALSE)</f>
        <v>4493</v>
      </c>
      <c r="M10" s="4">
        <f>IFERROR(VLOOKUP(C:C,邀请码付费数据源!B:L,3,FALSE),0)</f>
        <v>1132.69</v>
      </c>
      <c r="N10" s="67">
        <f>IFERROR(VLOOKUP(C:C,邀请码付费数据源!B:L,6,FALSE),0)</f>
        <v>0.886631911829169</v>
      </c>
      <c r="O10" s="26">
        <f>IFERROR(VLOOKUP(A:A,信息流数据源!A:K,2,FALSE),0)</f>
        <v>20764.36</v>
      </c>
      <c r="P10" s="68">
        <f>IFERROR(VLOOKUP(A:A,信息流数据源!A:K,5,FALSE),0)</f>
        <v>0.0375342413271268</v>
      </c>
      <c r="Q10" s="70">
        <f>IFERROR(VLOOKUP(A:A,信息流数据源!A:K,6,FALSE),0)</f>
        <v>0.423892211901603</v>
      </c>
      <c r="R10" s="1">
        <f>IFERROR(VLOOKUP(A:A,信息流数据源!A:K,9,FALSE),0)</f>
        <v>79</v>
      </c>
      <c r="S10" s="26">
        <f>IFERROR(VLOOKUP(A:A,信息流数据源!A:T,13,FALSE),0)</f>
        <v>6797</v>
      </c>
      <c r="T10" s="71">
        <f>IFERROR(VLOOKUP(A:A,信息流数据源!A:T,14,FALSE),0)</f>
        <v>3.05493011622775</v>
      </c>
      <c r="U10" s="26">
        <f>IFERROR(VLOOKUP(A:A,搜索数据源!A:T,2,FALSE),0)</f>
        <v>0</v>
      </c>
      <c r="V10" s="68">
        <f>IFERROR(VLOOKUP(A:A,搜索数据源!A:T,5,FALSE),0)</f>
        <v>0</v>
      </c>
      <c r="W10" s="70">
        <f>IFERROR(VLOOKUP(A:A,搜索数据源!A:T,6,FALSE),0)</f>
        <v>0</v>
      </c>
      <c r="X10" s="1">
        <f>IFERROR(VLOOKUP(A:A,搜索数据源!A:T,9,FALSE),0)</f>
        <v>0</v>
      </c>
      <c r="Y10" s="26">
        <f>IFERROR(VLOOKUP(A:A,搜索数据源!A:T,13,FALSE),0)</f>
        <v>0</v>
      </c>
      <c r="Z10" s="71">
        <f>IFERROR(VLOOKUP(A:A,搜索数据源!A:T,14,FALSE),0)</f>
        <v>0</v>
      </c>
      <c r="AA10" s="26">
        <f>IFERROR(VLOOKUP(A:A,全站智投数据源!A:T,2,FALSE),0)</f>
        <v>11926.08</v>
      </c>
      <c r="AB10" s="68">
        <f>IFERROR(VLOOKUP(A:A,全站智投数据源!A:T,5,FALSE),0)</f>
        <v>0.0442621742046257</v>
      </c>
      <c r="AC10" s="70">
        <f>IFERROR(VLOOKUP(A:A,全站智投数据源!A:T,6,FALSE),0)</f>
        <v>0.946063779152784</v>
      </c>
      <c r="AD10" s="1">
        <f>IFERROR(VLOOKUP(A:A,全站智投数据源!A:T,9,FALSE),0)</f>
        <v>32</v>
      </c>
      <c r="AE10" s="26">
        <f>IFERROR(VLOOKUP(A:A,全站智投数据源!A:T,13,FALSE),0)</f>
        <v>5887</v>
      </c>
      <c r="AF10" s="71">
        <f>IFERROR(VLOOKUP(A:A,全站智投数据源!A:T,14,FALSE),0)</f>
        <v>2.0258331917785</v>
      </c>
    </row>
    <row r="11" ht="100" customHeight="1" spans="1:32">
      <c r="A11" s="27" t="s">
        <v>203</v>
      </c>
      <c r="B11" s="26" t="str">
        <f>VLOOKUP(A:A,笔记匹配!A:M,2,FALSE)</f>
        <v>=DISPIMG("ID_A93F6522D9BF48D5B6E5D8C6B30D6CB2",1)</v>
      </c>
      <c r="C11" s="27" t="str">
        <f>VLOOKUP(A:A,笔记匹配!A:M,3,FALSE)</f>
        <v>yaozilv</v>
      </c>
      <c r="D11" s="27" t="str">
        <f>VLOOKUP(A:A,笔记匹配!A:M,4,FALSE)</f>
        <v>6.17-英语口语人绝不能错过的宝藏APP👈</v>
      </c>
      <c r="E11" s="27" t="str">
        <f>VLOOKUP(A:A,笔记匹配!A:M,5,FALSE)</f>
        <v>https://www.xiaohongshu.com/discovery/item/626bb38a0000000021035751</v>
      </c>
      <c r="F11" s="30">
        <f>VLOOKUP(A:A,笔记匹配!A:M,6,FALSE)</f>
        <v>44681</v>
      </c>
      <c r="G11" s="36" t="str">
        <f>IFERROR(VLOOKUP(A:A,笔记匹配!A:M,12,FALSE),2022-1-1)</f>
        <v>2022-11-01</v>
      </c>
      <c r="H11" s="59" t="str">
        <f>VLOOKUP(A:A,笔记匹配!A:M,7,FALSE)</f>
        <v>图文</v>
      </c>
      <c r="I11" s="26">
        <f>VLOOKUP(A:A,笔记匹配!A:M,8,FALSE)</f>
        <v>5825</v>
      </c>
      <c r="J11" s="26">
        <f>VLOOKUP(A:A,笔记匹配!A:M,9,FALSE)</f>
        <v>5859</v>
      </c>
      <c r="K11" s="26">
        <f>VLOOKUP(A:A,笔记匹配!A:M,10,FALSE)</f>
        <v>95</v>
      </c>
      <c r="L11" s="1">
        <f>VLOOKUP(A:A,笔记匹配!A:M,11,FALSE)</f>
        <v>11779</v>
      </c>
      <c r="M11" s="4">
        <f>IFERROR(VLOOKUP(C:C,邀请码付费数据源!B:L,3,FALSE),0)</f>
        <v>55577.08</v>
      </c>
      <c r="N11" s="67">
        <f>IFERROR(VLOOKUP(C:C,邀请码付费数据源!B:L,6,FALSE),0)</f>
        <v>0.479450399164722</v>
      </c>
      <c r="O11" s="26">
        <f>IFERROR(VLOOKUP(A:A,信息流数据源!A:K,2,FALSE),0)</f>
        <v>34406.38</v>
      </c>
      <c r="P11" s="68">
        <f>IFERROR(VLOOKUP(A:A,信息流数据源!A:K,5,FALSE),0)</f>
        <v>0.037082407869919</v>
      </c>
      <c r="Q11" s="70">
        <f>IFERROR(VLOOKUP(A:A,信息流数据源!A:K,6,FALSE),0)</f>
        <v>0.678573288103503</v>
      </c>
      <c r="R11" s="1">
        <f>IFERROR(VLOOKUP(A:A,信息流数据源!A:K,9,FALSE),0)</f>
        <v>32</v>
      </c>
      <c r="S11" s="26">
        <f>IFERROR(VLOOKUP(A:A,信息流数据源!A:T,13,FALSE),0)</f>
        <v>6734</v>
      </c>
      <c r="T11" s="71">
        <f>IFERROR(VLOOKUP(A:A,信息流数据源!A:T,14,FALSE),0)</f>
        <v>5.10935253935254</v>
      </c>
      <c r="U11" s="26">
        <f>IFERROR(VLOOKUP(A:A,搜索数据源!A:T,2,FALSE),0)</f>
        <v>109729.12</v>
      </c>
      <c r="V11" s="68">
        <f>IFERROR(VLOOKUP(A:A,搜索数据源!A:T,5,FALSE),0)</f>
        <v>0.0318511288392872</v>
      </c>
      <c r="W11" s="70">
        <f>IFERROR(VLOOKUP(A:A,搜索数据源!A:T,6,FALSE),0)</f>
        <v>0.534596406438789</v>
      </c>
      <c r="X11" s="1">
        <f>IFERROR(VLOOKUP(A:A,搜索数据源!A:T,9,FALSE),0)</f>
        <v>77</v>
      </c>
      <c r="Y11" s="26">
        <f>IFERROR(VLOOKUP(A:A,搜索数据源!A:T,13,FALSE),0)</f>
        <v>6611</v>
      </c>
      <c r="Z11" s="71">
        <f>IFERROR(VLOOKUP(A:A,搜索数据源!A:T,14,FALSE),0)</f>
        <v>16.597960974134</v>
      </c>
      <c r="AA11" s="26">
        <f>IFERROR(VLOOKUP(A:A,全站智投数据源!A:T,2,FALSE),0)</f>
        <v>475.77</v>
      </c>
      <c r="AB11" s="68">
        <f>IFERROR(VLOOKUP(A:A,全站智投数据源!A:T,5,FALSE),0)</f>
        <v>0.0373058612346835</v>
      </c>
      <c r="AC11" s="70">
        <f>IFERROR(VLOOKUP(A:A,全站智投数据源!A:T,6,FALSE),0)</f>
        <v>0.995334728033473</v>
      </c>
      <c r="AD11" s="1">
        <f>IFERROR(VLOOKUP(A:A,全站智投数据源!A:T,9,FALSE),0)</f>
        <v>2</v>
      </c>
      <c r="AE11" s="26">
        <f>IFERROR(VLOOKUP(A:A,全站智投数据源!A:T,13,FALSE),0)</f>
        <v>131</v>
      </c>
      <c r="AF11" s="71">
        <f>IFERROR(VLOOKUP(A:A,全站智投数据源!A:T,14,FALSE),0)</f>
        <v>3.6318320610687</v>
      </c>
    </row>
    <row r="12" ht="100" customHeight="1" spans="1:32">
      <c r="A12" s="27" t="s">
        <v>204</v>
      </c>
      <c r="B12" s="26" t="str">
        <f>VLOOKUP(A:A,笔记匹配!A:M,2,FALSE)</f>
        <v>=DISPIMG("ID_5262EE1813B341719C9D227F47B40F54",1)</v>
      </c>
      <c r="C12" s="27" t="str">
        <f>VLOOKUP(A:A,笔记匹配!A:M,3,FALSE)</f>
        <v>mana666</v>
      </c>
      <c r="D12" s="27" t="str">
        <f>VLOOKUP(A:A,笔记匹配!A:M,4,FALSE)</f>
        <v>10.16-双语者太卷～ 我用一杯奶茶💰提高了英语</v>
      </c>
      <c r="E12" s="27" t="str">
        <f>VLOOKUP(A:A,笔记匹配!A:M,5,FALSE)</f>
        <v>https://www.xiaohongshu.com/discovery/item/62a57f96000000001b03408f</v>
      </c>
      <c r="F12" s="30">
        <f>VLOOKUP(A:A,笔记匹配!A:M,6,FALSE)</f>
        <v>44726</v>
      </c>
      <c r="G12" s="36" t="str">
        <f>IFERROR(VLOOKUP(A:A,笔记匹配!A:M,12,FALSE),2022-1-1)</f>
        <v>2022-11-05</v>
      </c>
      <c r="H12" s="59" t="str">
        <f>VLOOKUP(A:A,笔记匹配!A:M,7,FALSE)</f>
        <v>视频</v>
      </c>
      <c r="I12" s="26">
        <f>VLOOKUP(A:A,笔记匹配!A:M,8,FALSE)</f>
        <v>2347</v>
      </c>
      <c r="J12" s="26">
        <f>VLOOKUP(A:A,笔记匹配!A:M,9,FALSE)</f>
        <v>1540</v>
      </c>
      <c r="K12" s="26">
        <f>VLOOKUP(A:A,笔记匹配!A:M,10,FALSE)</f>
        <v>61</v>
      </c>
      <c r="L12" s="1">
        <f>VLOOKUP(A:A,笔记匹配!A:M,11,FALSE)</f>
        <v>3948</v>
      </c>
      <c r="M12" s="4">
        <f>IFERROR(VLOOKUP(C:C,邀请码付费数据源!B:L,3,FALSE),0)</f>
        <v>13939.64</v>
      </c>
      <c r="N12" s="67">
        <f>IFERROR(VLOOKUP(C:C,邀请码付费数据源!B:L,6,FALSE),0)</f>
        <v>0.419538098895569</v>
      </c>
      <c r="O12" s="26">
        <f>IFERROR(VLOOKUP(A:A,信息流数据源!A:K,2,FALSE),0)</f>
        <v>34810.45</v>
      </c>
      <c r="P12" s="68">
        <f>IFERROR(VLOOKUP(A:A,信息流数据源!A:K,5,FALSE),0)</f>
        <v>0.0649113470185886</v>
      </c>
      <c r="Q12" s="70">
        <f>IFERROR(VLOOKUP(A:A,信息流数据源!A:K,6,FALSE),0)</f>
        <v>0.239635766604252</v>
      </c>
      <c r="R12" s="1">
        <f>IFERROR(VLOOKUP(A:A,信息流数据源!A:K,9,FALSE),0)</f>
        <v>91</v>
      </c>
      <c r="S12" s="26">
        <f>IFERROR(VLOOKUP(A:A,信息流数据源!A:T,13,FALSE),0)</f>
        <v>5376</v>
      </c>
      <c r="T12" s="71">
        <f>IFERROR(VLOOKUP(A:A,信息流数据源!A:T,14,FALSE),0)</f>
        <v>6.47515811011905</v>
      </c>
      <c r="U12" s="26">
        <f>IFERROR(VLOOKUP(A:A,搜索数据源!A:T,2,FALSE),0)</f>
        <v>0</v>
      </c>
      <c r="V12" s="68">
        <f>IFERROR(VLOOKUP(A:A,搜索数据源!A:T,5,FALSE),0)</f>
        <v>0</v>
      </c>
      <c r="W12" s="70">
        <f>IFERROR(VLOOKUP(A:A,搜索数据源!A:T,6,FALSE),0)</f>
        <v>0</v>
      </c>
      <c r="X12" s="1">
        <f>IFERROR(VLOOKUP(A:A,搜索数据源!A:T,9,FALSE),0)</f>
        <v>0</v>
      </c>
      <c r="Y12" s="26">
        <f>IFERROR(VLOOKUP(A:A,搜索数据源!A:T,13,FALSE),0)</f>
        <v>0</v>
      </c>
      <c r="Z12" s="71">
        <f>IFERROR(VLOOKUP(A:A,搜索数据源!A:T,14,FALSE),0)</f>
        <v>0</v>
      </c>
      <c r="AA12" s="26">
        <f>IFERROR(VLOOKUP(A:A,全站智投数据源!A:T,2,FALSE),0)</f>
        <v>0</v>
      </c>
      <c r="AB12" s="68">
        <f>IFERROR(VLOOKUP(A:A,全站智投数据源!A:T,5,FALSE),0)</f>
        <v>0</v>
      </c>
      <c r="AC12" s="70">
        <f>IFERROR(VLOOKUP(A:A,全站智投数据源!A:T,6,FALSE),0)</f>
        <v>0</v>
      </c>
      <c r="AD12" s="1">
        <f>IFERROR(VLOOKUP(A:A,全站智投数据源!A:T,9,FALSE),0)</f>
        <v>0</v>
      </c>
      <c r="AE12" s="26">
        <f>IFERROR(VLOOKUP(A:A,全站智投数据源!A:T,13,FALSE),0)</f>
        <v>0</v>
      </c>
      <c r="AF12" s="71">
        <f>IFERROR(VLOOKUP(A:A,全站智投数据源!A:T,14,FALSE),0)</f>
        <v>0</v>
      </c>
    </row>
    <row r="13" ht="100" customHeight="1" spans="1:32">
      <c r="A13" s="27" t="s">
        <v>205</v>
      </c>
      <c r="B13" s="26" t="str">
        <f>VLOOKUP(A:A,笔记匹配!A:M,2,FALSE)</f>
        <v>=DISPIMG("ID_DB5A52824ABE40F1815142C762021C2A",1)</v>
      </c>
      <c r="C13" s="27" t="str">
        <f>VLOOKUP(A:A,笔记匹配!A:M,3,FALSE)</f>
        <v>lexiyeah</v>
      </c>
      <c r="D13" s="27" t="str">
        <f>VLOOKUP(A:A,笔记匹配!A:M,4,FALSE)</f>
        <v>10.9-20天雅思口语上7的方法论‼️</v>
      </c>
      <c r="E13" s="27" t="str">
        <f>VLOOKUP(A:A,笔记匹配!A:M,5,FALSE)</f>
        <v>https://www.xiaohongshu.com/discovery/item/625bd2db0000000001025888</v>
      </c>
      <c r="F13" s="30">
        <f>VLOOKUP(A:A,笔记匹配!A:M,6,FALSE)</f>
        <v>44668</v>
      </c>
      <c r="G13" s="36" t="str">
        <f>IFERROR(VLOOKUP(A:A,笔记匹配!A:M,12,FALSE),2022-1-1)</f>
        <v>2022-11-01</v>
      </c>
      <c r="H13" s="59" t="str">
        <f>VLOOKUP(A:A,笔记匹配!A:M,7,FALSE)</f>
        <v>图文</v>
      </c>
      <c r="I13" s="26">
        <f>VLOOKUP(A:A,笔记匹配!A:M,8,FALSE)</f>
        <v>6327</v>
      </c>
      <c r="J13" s="26">
        <f>VLOOKUP(A:A,笔记匹配!A:M,9,FALSE)</f>
        <v>8352</v>
      </c>
      <c r="K13" s="26">
        <f>VLOOKUP(A:A,笔记匹配!A:M,10,FALSE)</f>
        <v>85</v>
      </c>
      <c r="L13" s="1">
        <f>VLOOKUP(A:A,笔记匹配!A:M,11,FALSE)</f>
        <v>14764</v>
      </c>
      <c r="M13" s="4">
        <f>IFERROR(VLOOKUP(C:C,邀请码付费数据源!B:L,3,FALSE),0)</f>
        <v>12383.215</v>
      </c>
      <c r="N13" s="67">
        <f>IFERROR(VLOOKUP(C:C,邀请码付费数据源!B:L,6,FALSE),0)</f>
        <v>0.200525327400534</v>
      </c>
      <c r="O13" s="26">
        <f>IFERROR(VLOOKUP(A:A,信息流数据源!A:K,2,FALSE),0)</f>
        <v>18980.93</v>
      </c>
      <c r="P13" s="68">
        <f>IFERROR(VLOOKUP(A:A,信息流数据源!A:K,5,FALSE),0)</f>
        <v>0.0295413815429412</v>
      </c>
      <c r="Q13" s="70">
        <f>IFERROR(VLOOKUP(A:A,信息流数据源!A:K,6,FALSE),0)</f>
        <v>0.574587697523763</v>
      </c>
      <c r="R13" s="1">
        <f>IFERROR(VLOOKUP(A:A,信息流数据源!A:K,9,FALSE),0)</f>
        <v>43</v>
      </c>
      <c r="S13" s="26">
        <f>IFERROR(VLOOKUP(A:A,信息流数据源!A:T,13,FALSE),0)</f>
        <v>7254</v>
      </c>
      <c r="T13" s="71">
        <f>IFERROR(VLOOKUP(A:A,信息流数据源!A:T,14,FALSE),0)</f>
        <v>2.61661566032534</v>
      </c>
      <c r="U13" s="26">
        <f>IFERROR(VLOOKUP(A:A,搜索数据源!A:T,2,FALSE),0)</f>
        <v>60751.11</v>
      </c>
      <c r="V13" s="68">
        <f>IFERROR(VLOOKUP(A:A,搜索数据源!A:T,5,FALSE),0)</f>
        <v>0.03801361315882</v>
      </c>
      <c r="W13" s="70">
        <f>IFERROR(VLOOKUP(A:A,搜索数据源!A:T,6,FALSE),0)</f>
        <v>0.399657320667333</v>
      </c>
      <c r="X13" s="1">
        <f>IFERROR(VLOOKUP(A:A,搜索数据源!A:T,9,FALSE),0)</f>
        <v>133</v>
      </c>
      <c r="Y13" s="26">
        <f>IFERROR(VLOOKUP(A:A,搜索数据源!A:T,13,FALSE),0)</f>
        <v>9314</v>
      </c>
      <c r="Z13" s="71">
        <f>IFERROR(VLOOKUP(A:A,搜索数据源!A:T,14,FALSE),0)</f>
        <v>6.52255851406485</v>
      </c>
      <c r="AA13" s="26">
        <f>IFERROR(VLOOKUP(A:A,全站智投数据源!A:T,2,FALSE),0)</f>
        <v>0</v>
      </c>
      <c r="AB13" s="68">
        <f>IFERROR(VLOOKUP(A:A,全站智投数据源!A:T,5,FALSE),0)</f>
        <v>0</v>
      </c>
      <c r="AC13" s="70">
        <f>IFERROR(VLOOKUP(A:A,全站智投数据源!A:T,6,FALSE),0)</f>
        <v>0</v>
      </c>
      <c r="AD13" s="1">
        <f>IFERROR(VLOOKUP(A:A,全站智投数据源!A:T,9,FALSE),0)</f>
        <v>0</v>
      </c>
      <c r="AE13" s="26">
        <f>IFERROR(VLOOKUP(A:A,全站智投数据源!A:T,13,FALSE),0)</f>
        <v>0</v>
      </c>
      <c r="AF13" s="71">
        <f>IFERROR(VLOOKUP(A:A,全站智投数据源!A:T,14,FALSE),0)</f>
        <v>0</v>
      </c>
    </row>
    <row r="14" ht="100" customHeight="1" spans="1:32">
      <c r="A14" s="26" t="s">
        <v>206</v>
      </c>
      <c r="B14" s="26" t="str">
        <f>VLOOKUP(A:A,笔记匹配!A:M,2,FALSE)</f>
        <v>=DISPIMG("ID_D4A08DFACADD4771AFD39F849D89933D",1)</v>
      </c>
      <c r="C14" s="27" t="str">
        <f>VLOOKUP(A:A,笔记匹配!A:M,3,FALSE)</f>
        <v>qiuchen</v>
      </c>
      <c r="D14" s="27" t="str">
        <f>VLOOKUP(A:A,笔记匹配!A:M,4,FALSE)</f>
        <v>6.10-练习英语口语的方法，你真的掌握了吗？</v>
      </c>
      <c r="E14" s="27" t="str">
        <f>VLOOKUP(A:A,笔记匹配!A:M,5,FALSE)</f>
        <v>https://www.xiaohongshu.com/discovery/item/628221c3000000002103c7c5</v>
      </c>
      <c r="F14" s="30">
        <f>VLOOKUP(A:A,笔记匹配!A:M,6,FALSE)</f>
        <v>44698</v>
      </c>
      <c r="G14" s="36" t="str">
        <f>IFERROR(VLOOKUP(A:A,笔记匹配!A:M,12,FALSE),2022-1-1)</f>
        <v>2022-11-01</v>
      </c>
      <c r="H14" s="59" t="str">
        <f>VLOOKUP(A:A,笔记匹配!A:M,7,FALSE)</f>
        <v>视频</v>
      </c>
      <c r="I14" s="26">
        <f>VLOOKUP(A:A,笔记匹配!A:M,8,FALSE)</f>
        <v>21000</v>
      </c>
      <c r="J14" s="26">
        <f>VLOOKUP(A:A,笔记匹配!A:M,9,FALSE)</f>
        <v>16000</v>
      </c>
      <c r="K14" s="26">
        <f>VLOOKUP(A:A,笔记匹配!A:M,10,FALSE)</f>
        <v>193</v>
      </c>
      <c r="L14" s="1">
        <f>VLOOKUP(A:A,笔记匹配!A:M,11,FALSE)</f>
        <v>37193</v>
      </c>
      <c r="M14" s="4">
        <f>IFERROR(VLOOKUP(C:C,邀请码付费数据源!B:L,3,FALSE),0)</f>
        <v>17546.685</v>
      </c>
      <c r="N14" s="67">
        <f>IFERROR(VLOOKUP(C:C,邀请码付费数据源!B:L,6,FALSE),0)</f>
        <v>0.176267846347372</v>
      </c>
      <c r="O14" s="26">
        <f>IFERROR(VLOOKUP(A:A,信息流数据源!A:K,2,FALSE),0)</f>
        <v>122052.09</v>
      </c>
      <c r="P14" s="68">
        <f>IFERROR(VLOOKUP(A:A,信息流数据源!A:K,5,FALSE),0)</f>
        <v>0.0309127790311935</v>
      </c>
      <c r="Q14" s="70">
        <f>IFERROR(VLOOKUP(A:A,信息流数据源!A:K,6,FALSE),0)</f>
        <v>0.51309770339635</v>
      </c>
      <c r="R14" s="1">
        <f>IFERROR(VLOOKUP(A:A,信息流数据源!A:K,9,FALSE),0)</f>
        <v>211</v>
      </c>
      <c r="S14" s="26">
        <f>IFERROR(VLOOKUP(A:A,信息流数据源!A:T,13,FALSE),0)</f>
        <v>49453</v>
      </c>
      <c r="T14" s="71">
        <f>IFERROR(VLOOKUP(A:A,信息流数据源!A:T,14,FALSE),0)</f>
        <v>2.46804218146523</v>
      </c>
      <c r="U14" s="26">
        <f>IFERROR(VLOOKUP(A:A,搜索数据源!A:T,2,FALSE),0)</f>
        <v>0</v>
      </c>
      <c r="V14" s="68">
        <f>IFERROR(VLOOKUP(A:A,搜索数据源!A:T,5,FALSE),0)</f>
        <v>0</v>
      </c>
      <c r="W14" s="70">
        <f>IFERROR(VLOOKUP(A:A,搜索数据源!A:T,6,FALSE),0)</f>
        <v>0</v>
      </c>
      <c r="X14" s="1">
        <f>IFERROR(VLOOKUP(A:A,搜索数据源!A:T,9,FALSE),0)</f>
        <v>0</v>
      </c>
      <c r="Y14" s="26">
        <f>IFERROR(VLOOKUP(A:A,搜索数据源!A:T,13,FALSE),0)</f>
        <v>0</v>
      </c>
      <c r="Z14" s="71">
        <f>IFERROR(VLOOKUP(A:A,搜索数据源!A:T,14,FALSE),0)</f>
        <v>0</v>
      </c>
      <c r="AA14" s="26">
        <f>IFERROR(VLOOKUP(A:A,全站智投数据源!A:T,2,FALSE),0)</f>
        <v>0</v>
      </c>
      <c r="AB14" s="68">
        <f>IFERROR(VLOOKUP(A:A,全站智投数据源!A:T,5,FALSE),0)</f>
        <v>0</v>
      </c>
      <c r="AC14" s="70">
        <f>IFERROR(VLOOKUP(A:A,全站智投数据源!A:T,6,FALSE),0)</f>
        <v>0</v>
      </c>
      <c r="AD14" s="1">
        <f>IFERROR(VLOOKUP(A:A,全站智投数据源!A:T,9,FALSE),0)</f>
        <v>0</v>
      </c>
      <c r="AE14" s="26">
        <f>IFERROR(VLOOKUP(A:A,全站智投数据源!A:T,13,FALSE),0)</f>
        <v>0</v>
      </c>
      <c r="AF14" s="71">
        <f>IFERROR(VLOOKUP(A:A,全站智投数据源!A:T,14,FALSE),0)</f>
        <v>0</v>
      </c>
    </row>
    <row r="15" ht="100" customHeight="1" spans="1:32">
      <c r="A15" s="26" t="s">
        <v>207</v>
      </c>
      <c r="B15" s="26" t="str">
        <f>VLOOKUP(A:A,笔记匹配!A:M,2,FALSE)</f>
        <v>=DISPIMG("ID_A2B931C29B054012820ABB70E24375FB",1)</v>
      </c>
      <c r="C15" s="27" t="str">
        <f>VLOOKUP(A:A,笔记匹配!A:M,3,FALSE)</f>
        <v>skk2022</v>
      </c>
      <c r="D15" s="27" t="str">
        <f>VLOOKUP(A:A,笔记匹配!A:M,4,FALSE)</f>
        <v>6.13-如何不出国提高口语｜英语口语APP推荐</v>
      </c>
      <c r="E15" s="27" t="str">
        <f>VLOOKUP(A:A,笔记匹配!A:M,5,FALSE)</f>
        <v>https://www.xiaohongshu.com/discovery/item/62a2d98c000000001b0398e3</v>
      </c>
      <c r="F15" s="30">
        <f>VLOOKUP(A:A,笔记匹配!A:M,6,FALSE)</f>
        <v>44722</v>
      </c>
      <c r="G15" s="36" t="str">
        <f>IFERROR(VLOOKUP(A:A,笔记匹配!A:M,12,FALSE),2022-1-1)</f>
        <v>2022-11-01</v>
      </c>
      <c r="H15" s="59" t="str">
        <f>VLOOKUP(A:A,笔记匹配!A:M,7,FALSE)</f>
        <v>视频</v>
      </c>
      <c r="I15" s="26">
        <f>VLOOKUP(A:A,笔记匹配!A:M,8,FALSE)</f>
        <v>13000</v>
      </c>
      <c r="J15" s="26">
        <f>VLOOKUP(A:A,笔记匹配!A:M,9,FALSE)</f>
        <v>8323</v>
      </c>
      <c r="K15" s="26">
        <f>VLOOKUP(A:A,笔记匹配!A:M,10,FALSE)</f>
        <v>179</v>
      </c>
      <c r="L15" s="1">
        <f>VLOOKUP(A:A,笔记匹配!A:M,11,FALSE)</f>
        <v>21502</v>
      </c>
      <c r="M15" s="4">
        <f>IFERROR(VLOOKUP(C:C,邀请码付费数据源!B:L,3,FALSE),0)</f>
        <v>17074.785</v>
      </c>
      <c r="N15" s="67">
        <f>IFERROR(VLOOKUP(C:C,邀请码付费数据源!B:L,6,FALSE),0)</f>
        <v>0.166830258455811</v>
      </c>
      <c r="O15" s="26">
        <f>IFERROR(VLOOKUP(A:A,信息流数据源!A:K,2,FALSE),0)</f>
        <v>103774.21</v>
      </c>
      <c r="P15" s="68">
        <f>IFERROR(VLOOKUP(A:A,信息流数据源!A:K,5,FALSE),0)</f>
        <v>0.0350480509989783</v>
      </c>
      <c r="Q15" s="70">
        <f>IFERROR(VLOOKUP(A:A,信息流数据源!A:K,6,FALSE),0)</f>
        <v>0.65649132684692</v>
      </c>
      <c r="R15" s="1">
        <f>IFERROR(VLOOKUP(A:A,信息流数据源!A:K,9,FALSE),0)</f>
        <v>162</v>
      </c>
      <c r="S15" s="26">
        <f>IFERROR(VLOOKUP(A:A,信息流数据源!A:T,13,FALSE),0)</f>
        <v>21829</v>
      </c>
      <c r="T15" s="71">
        <f>IFERROR(VLOOKUP(A:A,信息流数据源!A:T,14,FALSE),0)</f>
        <v>4.75396078611022</v>
      </c>
      <c r="U15" s="26">
        <f>IFERROR(VLOOKUP(A:A,搜索数据源!A:T,2,FALSE),0)</f>
        <v>0</v>
      </c>
      <c r="V15" s="68">
        <f>IFERROR(VLOOKUP(A:A,搜索数据源!A:T,5,FALSE),0)</f>
        <v>0</v>
      </c>
      <c r="W15" s="70">
        <f>IFERROR(VLOOKUP(A:A,搜索数据源!A:T,6,FALSE),0)</f>
        <v>0</v>
      </c>
      <c r="X15" s="1">
        <f>IFERROR(VLOOKUP(A:A,搜索数据源!A:T,9,FALSE),0)</f>
        <v>0</v>
      </c>
      <c r="Y15" s="26">
        <f>IFERROR(VLOOKUP(A:A,搜索数据源!A:T,13,FALSE),0)</f>
        <v>0</v>
      </c>
      <c r="Z15" s="71">
        <f>IFERROR(VLOOKUP(A:A,搜索数据源!A:T,14,FALSE),0)</f>
        <v>0</v>
      </c>
      <c r="AA15" s="26">
        <f>IFERROR(VLOOKUP(A:A,全站智投数据源!A:T,2,FALSE),0)</f>
        <v>27950.99</v>
      </c>
      <c r="AB15" s="68">
        <f>IFERROR(VLOOKUP(A:A,全站智投数据源!A:T,5,FALSE),0)</f>
        <v>0.0415326565297121</v>
      </c>
      <c r="AC15" s="70">
        <f>IFERROR(VLOOKUP(A:A,全站智投数据源!A:T,6,FALSE),0)</f>
        <v>1.12910482730761</v>
      </c>
      <c r="AD15" s="1">
        <f>IFERROR(VLOOKUP(A:A,全站智投数据源!A:T,9,FALSE),0)</f>
        <v>18</v>
      </c>
      <c r="AE15" s="26">
        <f>IFERROR(VLOOKUP(A:A,全站智投数据源!A:T,13,FALSE),0)</f>
        <v>7986</v>
      </c>
      <c r="AF15" s="71">
        <f>IFERROR(VLOOKUP(A:A,全站智投数据源!A:T,14,FALSE),0)</f>
        <v>3.49999874780867</v>
      </c>
    </row>
    <row r="16" ht="100" customHeight="1" spans="1:32">
      <c r="A16" s="26" t="s">
        <v>208</v>
      </c>
      <c r="B16" s="26" t="str">
        <f>VLOOKUP(A:A,笔记匹配!A:M,2,FALSE)</f>
        <v>=DISPIMG("ID_F00ACEC890434500847BBD182BAA0A5D",1)</v>
      </c>
      <c r="C16" s="27" t="str">
        <f>VLOOKUP(A:A,笔记匹配!A:M,3,FALSE)</f>
        <v>hisaimei-invite</v>
      </c>
      <c r="D16" s="27" t="str">
        <f>VLOOKUP(A:A,笔记匹配!A:M,4,FALSE)</f>
        <v>7.27-会说多门外语是个什么体验？</v>
      </c>
      <c r="E16" s="27" t="str">
        <f>VLOOKUP(A:A,笔记匹配!A:M,5,FALSE)</f>
        <v>https://www.xiaohongshu.com/discovery/item/62d52b3f000000000e004743</v>
      </c>
      <c r="F16" s="30">
        <f>VLOOKUP(A:A,笔记匹配!A:M,6,FALSE)</f>
        <v>44763</v>
      </c>
      <c r="G16" s="36" t="str">
        <f>IFERROR(VLOOKUP(A:A,笔记匹配!A:M,12,FALSE),2022-1-1)</f>
        <v>2022-11-01</v>
      </c>
      <c r="H16" s="59" t="str">
        <f>VLOOKUP(A:A,笔记匹配!A:M,7,FALSE)</f>
        <v>视频</v>
      </c>
      <c r="I16" s="26">
        <f>VLOOKUP(A:A,笔记匹配!A:M,8,FALSE)</f>
        <v>6594</v>
      </c>
      <c r="J16" s="26">
        <f>VLOOKUP(A:A,笔记匹配!A:M,9,FALSE)</f>
        <v>2639</v>
      </c>
      <c r="K16" s="26">
        <f>VLOOKUP(A:A,笔记匹配!A:M,10,FALSE)</f>
        <v>167</v>
      </c>
      <c r="L16" s="1">
        <f>VLOOKUP(A:A,笔记匹配!A:M,11,FALSE)</f>
        <v>9400</v>
      </c>
      <c r="M16" s="4">
        <f>IFERROR(VLOOKUP(C:C,邀请码付费数据源!B:L,3,FALSE),0)</f>
        <v>6784.18</v>
      </c>
      <c r="N16" s="67">
        <f>IFERROR(VLOOKUP(C:C,邀请码付费数据源!B:L,6,FALSE),0)</f>
        <v>0.135915553483575</v>
      </c>
      <c r="O16" s="26">
        <f>IFERROR(VLOOKUP(A:A,信息流数据源!A:K,2,FALSE),0)</f>
        <v>59014.82</v>
      </c>
      <c r="P16" s="68">
        <f>IFERROR(VLOOKUP(A:A,信息流数据源!A:K,5,FALSE),0)</f>
        <v>0.0450764042699091</v>
      </c>
      <c r="Q16" s="70">
        <f>IFERROR(VLOOKUP(A:A,信息流数据源!A:K,6,FALSE),0)</f>
        <v>0.259996651731628</v>
      </c>
      <c r="R16" s="1">
        <f>IFERROR(VLOOKUP(A:A,信息流数据源!A:K,9,FALSE),0)</f>
        <v>166</v>
      </c>
      <c r="S16" s="26">
        <f>IFERROR(VLOOKUP(A:A,信息流数据源!A:T,13,FALSE),0)</f>
        <v>12076</v>
      </c>
      <c r="T16" s="71">
        <f>IFERROR(VLOOKUP(A:A,信息流数据源!A:T,14,FALSE),0)</f>
        <v>4.88695097714475</v>
      </c>
      <c r="U16" s="26">
        <f>IFERROR(VLOOKUP(A:A,搜索数据源!A:T,2,FALSE),0)</f>
        <v>0</v>
      </c>
      <c r="V16" s="68">
        <f>IFERROR(VLOOKUP(A:A,搜索数据源!A:T,5,FALSE),0)</f>
        <v>0</v>
      </c>
      <c r="W16" s="70">
        <f>IFERROR(VLOOKUP(A:A,搜索数据源!A:T,6,FALSE),0)</f>
        <v>0</v>
      </c>
      <c r="X16" s="1">
        <f>IFERROR(VLOOKUP(A:A,搜索数据源!A:T,9,FALSE),0)</f>
        <v>0</v>
      </c>
      <c r="Y16" s="26">
        <f>IFERROR(VLOOKUP(A:A,搜索数据源!A:T,13,FALSE),0)</f>
        <v>0</v>
      </c>
      <c r="Z16" s="71">
        <f>IFERROR(VLOOKUP(A:A,搜索数据源!A:T,14,FALSE),0)</f>
        <v>0</v>
      </c>
      <c r="AA16" s="26">
        <f>IFERROR(VLOOKUP(A:A,全站智投数据源!A:T,2,FALSE),0)</f>
        <v>0</v>
      </c>
      <c r="AB16" s="68">
        <f>IFERROR(VLOOKUP(A:A,全站智投数据源!A:T,5,FALSE),0)</f>
        <v>0</v>
      </c>
      <c r="AC16" s="70">
        <f>IFERROR(VLOOKUP(A:A,全站智投数据源!A:T,6,FALSE),0)</f>
        <v>0</v>
      </c>
      <c r="AD16" s="1">
        <f>IFERROR(VLOOKUP(A:A,全站智投数据源!A:T,9,FALSE),0)</f>
        <v>0</v>
      </c>
      <c r="AE16" s="26">
        <f>IFERROR(VLOOKUP(A:A,全站智投数据源!A:T,13,FALSE),0)</f>
        <v>0</v>
      </c>
      <c r="AF16" s="71">
        <f>IFERROR(VLOOKUP(A:A,全站智投数据源!A:T,14,FALSE),0)</f>
        <v>0</v>
      </c>
    </row>
    <row r="17" ht="100" customHeight="1" spans="1:32">
      <c r="A17" s="26" t="s">
        <v>209</v>
      </c>
      <c r="B17" s="26" t="str">
        <f>VLOOKUP(A:A,笔记匹配!A:M,2,FALSE)</f>
        <v>=DISPIMG("ID_3E3E11627D5D41D7B8D53EE2F0389109",1)</v>
      </c>
      <c r="C17" s="27" t="str">
        <f>VLOOKUP(A:A,笔记匹配!A:M,3,FALSE)</f>
        <v>ieltsyea-invite</v>
      </c>
      <c r="D17" s="27" t="str">
        <f>VLOOKUP(A:A,笔记匹配!A:M,4,FALSE)</f>
        <v>8.24-雅思口语上7的捷径：Cambly外教推荐‼️</v>
      </c>
      <c r="E17" s="27" t="str">
        <f>VLOOKUP(A:A,笔记匹配!A:M,5,FALSE)</f>
        <v>https://www.xiaohongshu.com/discovery/item/62fc7c2d000000001200996c</v>
      </c>
      <c r="F17" s="30">
        <f>VLOOKUP(A:A,笔记匹配!A:M,6,FALSE)</f>
        <v>44790</v>
      </c>
      <c r="G17" s="36" t="str">
        <f>IFERROR(VLOOKUP(A:A,笔记匹配!A:M,12,FALSE),2022-1-1)</f>
        <v>2022-11-01</v>
      </c>
      <c r="H17" s="59" t="str">
        <f>VLOOKUP(A:A,笔记匹配!A:M,7,FALSE)</f>
        <v>图文</v>
      </c>
      <c r="I17" s="26">
        <f>VLOOKUP(A:A,笔记匹配!A:M,8,FALSE)</f>
        <v>14000</v>
      </c>
      <c r="J17" s="26">
        <f>VLOOKUP(A:A,笔记匹配!A:M,9,FALSE)</f>
        <v>14000</v>
      </c>
      <c r="K17" s="26">
        <f>VLOOKUP(A:A,笔记匹配!A:M,10,FALSE)</f>
        <v>156</v>
      </c>
      <c r="L17" s="1">
        <f>VLOOKUP(A:A,笔记匹配!A:M,11,FALSE)</f>
        <v>28156</v>
      </c>
      <c r="M17" s="4">
        <f>IFERROR(VLOOKUP(C:C,邀请码付费数据源!B:L,3,FALSE),0)</f>
        <v>8590.595</v>
      </c>
      <c r="N17" s="67">
        <f>IFERROR(VLOOKUP(C:C,邀请码付费数据源!B:L,6,FALSE),0)</f>
        <v>0.124456969122032</v>
      </c>
      <c r="O17" s="26">
        <f>IFERROR(VLOOKUP(A:A,信息流数据源!A:K,2,FALSE),0)</f>
        <v>48898.08</v>
      </c>
      <c r="P17" s="68">
        <f>IFERROR(VLOOKUP(A:A,信息流数据源!A:K,5,FALSE),0)</f>
        <v>0.0227451784891981</v>
      </c>
      <c r="Q17" s="70">
        <f>IFERROR(VLOOKUP(A:A,信息流数据源!A:K,6,FALSE),0)</f>
        <v>0.781968911917099</v>
      </c>
      <c r="R17" s="1">
        <f>IFERROR(VLOOKUP(A:A,信息流数据源!A:K,9,FALSE),0)</f>
        <v>68</v>
      </c>
      <c r="S17" s="26">
        <f>IFERROR(VLOOKUP(A:A,信息流数据源!A:T,13,FALSE),0)</f>
        <v>12421</v>
      </c>
      <c r="T17" s="71">
        <f>IFERROR(VLOOKUP(A:A,信息流数据源!A:T,14,FALSE),0)</f>
        <v>3.93672651155302</v>
      </c>
      <c r="U17" s="26">
        <f>IFERROR(VLOOKUP(A:A,搜索数据源!A:T,2,FALSE),0)</f>
        <v>24180.12</v>
      </c>
      <c r="V17" s="68">
        <f>IFERROR(VLOOKUP(A:A,搜索数据源!A:T,5,FALSE),0)</f>
        <v>0.0327934145897286</v>
      </c>
      <c r="W17" s="70">
        <f>IFERROR(VLOOKUP(A:A,搜索数据源!A:T,6,FALSE),0)</f>
        <v>0.966045545345585</v>
      </c>
      <c r="X17" s="1">
        <f>IFERROR(VLOOKUP(A:A,搜索数据源!A:T,9,FALSE),0)</f>
        <v>26</v>
      </c>
      <c r="Y17" s="26">
        <f>IFERROR(VLOOKUP(A:A,搜索数据源!A:T,13,FALSE),0)</f>
        <v>2763</v>
      </c>
      <c r="Z17" s="71">
        <f>IFERROR(VLOOKUP(A:A,搜索数据源!A:T,14,FALSE),0)</f>
        <v>8.7514006514658</v>
      </c>
      <c r="AA17" s="26">
        <f>IFERROR(VLOOKUP(A:A,全站智投数据源!A:T,2,FALSE),0)</f>
        <v>56696.8</v>
      </c>
      <c r="AB17" s="68">
        <f>IFERROR(VLOOKUP(A:A,全站智投数据源!A:T,5,FALSE),0)</f>
        <v>0.0308539625914027</v>
      </c>
      <c r="AC17" s="70">
        <f>IFERROR(VLOOKUP(A:A,全站智投数据源!A:T,6,FALSE),0)</f>
        <v>0.754538800388603</v>
      </c>
      <c r="AD17" s="1">
        <f>IFERROR(VLOOKUP(A:A,全站智投数据源!A:T,9,FALSE),0)</f>
        <v>95</v>
      </c>
      <c r="AE17" s="26">
        <f>IFERROR(VLOOKUP(A:A,全站智投数据源!A:T,13,FALSE),0)</f>
        <v>16603</v>
      </c>
      <c r="AF17" s="71">
        <f>IFERROR(VLOOKUP(A:A,全站智投数据源!A:T,14,FALSE),0)</f>
        <v>3.41485273745709</v>
      </c>
    </row>
    <row r="18" ht="100" customHeight="1" spans="1:32">
      <c r="A18" s="26" t="s">
        <v>210</v>
      </c>
      <c r="B18" s="26" t="str">
        <f>VLOOKUP(A:A,笔记匹配!A:M,2,FALSE)</f>
        <v>=DISPIMG("ID_4ACAC60123A94EEBA12854CED45C0580",1)</v>
      </c>
      <c r="C18" s="27" t="str">
        <f>VLOOKUP(A:A,笔记匹配!A:M,3,FALSE)</f>
        <v>tenchat-invite</v>
      </c>
      <c r="D18" s="27" t="str">
        <f>VLOOKUP(A:A,笔记匹配!A:M,4,FALSE)</f>
        <v>6.28-🇬🇧小干货｜简单的地道英文表达</v>
      </c>
      <c r="E18" s="27" t="str">
        <f>VLOOKUP(A:A,笔记匹配!A:M,5,FALSE)</f>
        <v>https://www.xiaohongshu.com/discovery/item/62b41ff7000000000e0217e5</v>
      </c>
      <c r="F18" s="30">
        <f>VLOOKUP(A:A,笔记匹配!A:M,6,FALSE)</f>
        <v>44735</v>
      </c>
      <c r="G18" s="36" t="str">
        <f>IFERROR(VLOOKUP(A:A,笔记匹配!A:M,12,FALSE),2022-1-1)</f>
        <v>2022-11-01</v>
      </c>
      <c r="H18" s="59" t="str">
        <f>VLOOKUP(A:A,笔记匹配!A:M,7,FALSE)</f>
        <v>视频</v>
      </c>
      <c r="I18" s="26">
        <f>VLOOKUP(A:A,笔记匹配!A:M,8,FALSE)</f>
        <v>11000</v>
      </c>
      <c r="J18" s="26">
        <f>VLOOKUP(A:A,笔记匹配!A:M,9,FALSE)</f>
        <v>4531</v>
      </c>
      <c r="K18" s="26">
        <f>VLOOKUP(A:A,笔记匹配!A:M,10,FALSE)</f>
        <v>233</v>
      </c>
      <c r="L18" s="1">
        <f>VLOOKUP(A:A,笔记匹配!A:M,11,FALSE)</f>
        <v>15764</v>
      </c>
      <c r="M18" s="4">
        <f>IFERROR(VLOOKUP(C:C,邀请码付费数据源!B:L,3,FALSE),0)</f>
        <v>7020.065</v>
      </c>
      <c r="N18" s="67">
        <f>IFERROR(VLOOKUP(C:C,邀请码付费数据源!B:L,6,FALSE),0)</f>
        <v>0.122395416525878</v>
      </c>
      <c r="O18" s="26">
        <f>IFERROR(VLOOKUP(A:A,信息流数据源!A:K,2,FALSE),0)</f>
        <v>81063.11</v>
      </c>
      <c r="P18" s="68">
        <f>IFERROR(VLOOKUP(A:A,信息流数据源!A:K,5,FALSE),0)</f>
        <v>0.0549478566739178</v>
      </c>
      <c r="Q18" s="70">
        <f>IFERROR(VLOOKUP(A:A,信息流数据源!A:K,6,FALSE),0)</f>
        <v>0.191903957009102</v>
      </c>
      <c r="R18" s="1">
        <f>IFERROR(VLOOKUP(A:A,信息流数据源!A:K,9,FALSE),0)</f>
        <v>330</v>
      </c>
      <c r="S18" s="26">
        <f>IFERROR(VLOOKUP(A:A,信息流数据源!A:T,13,FALSE),0)</f>
        <v>23314</v>
      </c>
      <c r="T18" s="71">
        <f>IFERROR(VLOOKUP(A:A,信息流数据源!A:T,14,FALSE),0)</f>
        <v>3.47701424037059</v>
      </c>
      <c r="U18" s="26">
        <f>IFERROR(VLOOKUP(A:A,搜索数据源!A:T,2,FALSE),0)</f>
        <v>0</v>
      </c>
      <c r="V18" s="68">
        <f>IFERROR(VLOOKUP(A:A,搜索数据源!A:T,5,FALSE),0)</f>
        <v>0</v>
      </c>
      <c r="W18" s="70">
        <f>IFERROR(VLOOKUP(A:A,搜索数据源!A:T,6,FALSE),0)</f>
        <v>0</v>
      </c>
      <c r="X18" s="1">
        <f>IFERROR(VLOOKUP(A:A,搜索数据源!A:T,9,FALSE),0)</f>
        <v>0</v>
      </c>
      <c r="Y18" s="26">
        <f>IFERROR(VLOOKUP(A:A,搜索数据源!A:T,13,FALSE),0)</f>
        <v>0</v>
      </c>
      <c r="Z18" s="71">
        <f>IFERROR(VLOOKUP(A:A,搜索数据源!A:T,14,FALSE),0)</f>
        <v>0</v>
      </c>
      <c r="AA18" s="26">
        <f>IFERROR(VLOOKUP(A:A,全站智投数据源!A:T,2,FALSE),0)</f>
        <v>0</v>
      </c>
      <c r="AB18" s="68">
        <f>IFERROR(VLOOKUP(A:A,全站智投数据源!A:T,5,FALSE),0)</f>
        <v>0</v>
      </c>
      <c r="AC18" s="70">
        <f>IFERROR(VLOOKUP(A:A,全站智投数据源!A:T,6,FALSE),0)</f>
        <v>0</v>
      </c>
      <c r="AD18" s="1">
        <f>IFERROR(VLOOKUP(A:A,全站智投数据源!A:T,9,FALSE),0)</f>
        <v>0</v>
      </c>
      <c r="AE18" s="26">
        <f>IFERROR(VLOOKUP(A:A,全站智投数据源!A:T,13,FALSE),0)</f>
        <v>0</v>
      </c>
      <c r="AF18" s="71">
        <f>IFERROR(VLOOKUP(A:A,全站智投数据源!A:T,14,FALSE),0)</f>
        <v>0</v>
      </c>
    </row>
    <row r="19" ht="100" customHeight="1" spans="1:32">
      <c r="A19" s="26" t="s">
        <v>211</v>
      </c>
      <c r="B19" s="26" t="str">
        <f>VLOOKUP(A:A,笔记匹配!A:M,2,FALSE)</f>
        <v>=DISPIMG("ID_20DDAD7F668B4C389AC4D2FFE61C86BF",1)</v>
      </c>
      <c r="C19" s="27" t="str">
        <f>VLOOKUP(A:A,笔记匹配!A:M,3,FALSE)</f>
        <v>timlo15</v>
      </c>
      <c r="D19" s="27" t="str">
        <f>VLOOKUP(A:A,笔记匹配!A:M,4,FALSE)</f>
        <v>9.21-我们的爱情语言是什么？</v>
      </c>
      <c r="E19" s="27" t="str">
        <f>VLOOKUP(A:A,笔记匹配!A:M,5,FALSE)</f>
        <v>https://www.xiaohongshu.com/discovery/item/6322fbd3000000001200fe0d</v>
      </c>
      <c r="F19" s="30">
        <f>VLOOKUP(A:A,笔记匹配!A:M,6,FALSE)</f>
        <v>44819</v>
      </c>
      <c r="G19" s="36" t="str">
        <f>IFERROR(VLOOKUP(A:A,笔记匹配!A:M,12,FALSE),2022-1-1)</f>
        <v>2022-11-03</v>
      </c>
      <c r="H19" s="59" t="str">
        <f>VLOOKUP(A:A,笔记匹配!A:M,7,FALSE)</f>
        <v>视频</v>
      </c>
      <c r="I19" s="26">
        <f>VLOOKUP(A:A,笔记匹配!A:M,8,FALSE)</f>
        <v>341</v>
      </c>
      <c r="J19" s="26">
        <f>VLOOKUP(A:A,笔记匹配!A:M,9,FALSE)</f>
        <v>71</v>
      </c>
      <c r="K19" s="26">
        <f>VLOOKUP(A:A,笔记匹配!A:M,10,FALSE)</f>
        <v>16</v>
      </c>
      <c r="L19" s="1">
        <f>VLOOKUP(A:A,笔记匹配!A:M,11,FALSE)</f>
        <v>428</v>
      </c>
      <c r="M19" s="4">
        <f>IFERROR(VLOOKUP(C:C,邀请码付费数据源!B:L,3,FALSE),0)</f>
        <v>370.24</v>
      </c>
      <c r="N19" s="67">
        <f>IFERROR(VLOOKUP(C:C,邀请码付费数据源!B:L,6,FALSE),0)</f>
        <v>0.0850543765420471</v>
      </c>
      <c r="O19" s="26">
        <f>IFERROR(VLOOKUP(A:A,信息流数据源!A:K,2,FALSE),0)</f>
        <v>4695.65</v>
      </c>
      <c r="P19" s="68">
        <f>IFERROR(VLOOKUP(A:A,信息流数据源!A:K,5,FALSE),0)</f>
        <v>0.0417789652128399</v>
      </c>
      <c r="Q19" s="70">
        <f>IFERROR(VLOOKUP(A:A,信息流数据源!A:K,6,FALSE),0)</f>
        <v>0.439009910246821</v>
      </c>
      <c r="R19" s="1">
        <f>IFERROR(VLOOKUP(A:A,信息流数据源!A:K,9,FALSE),0)</f>
        <v>12</v>
      </c>
      <c r="S19" s="26">
        <f>IFERROR(VLOOKUP(A:A,信息流数据源!A:T,13,FALSE),0)</f>
        <v>407</v>
      </c>
      <c r="T19" s="71">
        <f>IFERROR(VLOOKUP(A:A,信息流数据源!A:T,14,FALSE),0)</f>
        <v>11.5372235872236</v>
      </c>
      <c r="U19" s="26">
        <f>IFERROR(VLOOKUP(A:A,搜索数据源!A:T,2,FALSE),0)</f>
        <v>0</v>
      </c>
      <c r="V19" s="68">
        <f>IFERROR(VLOOKUP(A:A,搜索数据源!A:T,5,FALSE),0)</f>
        <v>0</v>
      </c>
      <c r="W19" s="70">
        <f>IFERROR(VLOOKUP(A:A,搜索数据源!A:T,6,FALSE),0)</f>
        <v>0</v>
      </c>
      <c r="X19" s="1">
        <f>IFERROR(VLOOKUP(A:A,搜索数据源!A:T,9,FALSE),0)</f>
        <v>0</v>
      </c>
      <c r="Y19" s="26">
        <f>IFERROR(VLOOKUP(A:A,搜索数据源!A:T,13,FALSE),0)</f>
        <v>0</v>
      </c>
      <c r="Z19" s="71">
        <f>IFERROR(VLOOKUP(A:A,搜索数据源!A:T,14,FALSE),0)</f>
        <v>0</v>
      </c>
      <c r="AA19" s="26">
        <f>IFERROR(VLOOKUP(A:A,全站智投数据源!A:T,2,FALSE),0)</f>
        <v>0</v>
      </c>
      <c r="AB19" s="68">
        <f>IFERROR(VLOOKUP(A:A,全站智投数据源!A:T,5,FALSE),0)</f>
        <v>0</v>
      </c>
      <c r="AC19" s="70">
        <f>IFERROR(VLOOKUP(A:A,全站智投数据源!A:T,6,FALSE),0)</f>
        <v>0</v>
      </c>
      <c r="AD19" s="1">
        <f>IFERROR(VLOOKUP(A:A,全站智投数据源!A:T,9,FALSE),0)</f>
        <v>0</v>
      </c>
      <c r="AE19" s="26">
        <f>IFERROR(VLOOKUP(A:A,全站智投数据源!A:T,13,FALSE),0)</f>
        <v>0</v>
      </c>
      <c r="AF19" s="71">
        <f>IFERROR(VLOOKUP(A:A,全站智投数据源!A:T,14,FALSE),0)</f>
        <v>0</v>
      </c>
    </row>
    <row r="20" ht="100" customHeight="1" spans="1:32">
      <c r="A20" s="27" t="s">
        <v>212</v>
      </c>
      <c r="B20" s="26" t="str">
        <f>VLOOKUP(A:A,笔记匹配!A:M,2,FALSE)</f>
        <v>=DISPIMG("ID_D062C71CA5C441E8A683A20A9704D4F8",1)</v>
      </c>
      <c r="C20" s="27" t="str">
        <f>VLOOKUP(A:A,笔记匹配!A:M,3,FALSE)</f>
        <v>xiaofeiekk</v>
      </c>
      <c r="D20" s="27" t="str">
        <f>VLOOKUP(A:A,笔记匹配!A:M,4,FALSE)</f>
        <v>7.20-自学英语7个月｜第一次外教课 大胆开口说</v>
      </c>
      <c r="E20" s="27" t="str">
        <f>VLOOKUP(A:A,笔记匹配!A:M,5,FALSE)</f>
        <v>62c92e4e000000000102efc0</v>
      </c>
      <c r="F20" s="30">
        <f>VLOOKUP(A:A,笔记匹配!A:M,6,FALSE)</f>
        <v>44751</v>
      </c>
      <c r="G20" s="36" t="str">
        <f>IFERROR(VLOOKUP(A:A,笔记匹配!A:M,12,FALSE),2022-1-1)</f>
        <v>2022-11-21</v>
      </c>
      <c r="H20" s="59" t="str">
        <f>VLOOKUP(A:A,笔记匹配!A:M,7,FALSE)</f>
        <v>视频</v>
      </c>
      <c r="I20" s="26">
        <f>VLOOKUP(A:A,笔记匹配!A:M,8,FALSE)</f>
        <v>5377</v>
      </c>
      <c r="J20" s="26">
        <f>VLOOKUP(A:A,笔记匹配!A:M,9,FALSE)</f>
        <v>2599</v>
      </c>
      <c r="K20" s="26">
        <f>VLOOKUP(A:A,笔记匹配!A:M,10,FALSE)</f>
        <v>202</v>
      </c>
      <c r="L20" s="1">
        <f>VLOOKUP(A:A,笔记匹配!A:M,11,FALSE)</f>
        <v>8178</v>
      </c>
      <c r="M20" s="4">
        <f>IFERROR(VLOOKUP(C:C,邀请码付费数据源!B:L,3,FALSE),0)</f>
        <v>2491.385</v>
      </c>
      <c r="N20" s="67">
        <f>IFERROR(VLOOKUP(C:C,邀请码付费数据源!B:L,6,FALSE),0)</f>
        <v>0.0781544778952057</v>
      </c>
      <c r="O20" s="26">
        <f>IFERROR(VLOOKUP(A:A,信息流数据源!A:K,2,FALSE),0)</f>
        <v>32881.54</v>
      </c>
      <c r="P20" s="68">
        <f>IFERROR(VLOOKUP(A:A,信息流数据源!A:K,5,FALSE),0)</f>
        <v>0.0503887417496344</v>
      </c>
      <c r="Q20" s="70">
        <f>IFERROR(VLOOKUP(A:A,信息流数据源!A:K,6,FALSE),0)</f>
        <v>0.188782330617705</v>
      </c>
      <c r="R20" s="1">
        <f>IFERROR(VLOOKUP(A:A,信息流数据源!A:K,9,FALSE),0)</f>
        <v>175</v>
      </c>
      <c r="S20" s="26">
        <f>IFERROR(VLOOKUP(A:A,信息流数据源!A:T,13,FALSE),0)</f>
        <v>9583</v>
      </c>
      <c r="T20" s="71">
        <f>IFERROR(VLOOKUP(A:A,信息流数据源!A:T,14,FALSE),0)</f>
        <v>3.43123656475008</v>
      </c>
      <c r="U20" s="26">
        <f>IFERROR(VLOOKUP(A:A,搜索数据源!A:T,2,FALSE),0)</f>
        <v>0</v>
      </c>
      <c r="V20" s="68">
        <f>IFERROR(VLOOKUP(A:A,搜索数据源!A:T,5,FALSE),0)</f>
        <v>0</v>
      </c>
      <c r="W20" s="70">
        <f>IFERROR(VLOOKUP(A:A,搜索数据源!A:T,6,FALSE),0)</f>
        <v>0</v>
      </c>
      <c r="X20" s="1">
        <f>IFERROR(VLOOKUP(A:A,搜索数据源!A:T,9,FALSE),0)</f>
        <v>0</v>
      </c>
      <c r="Y20" s="26">
        <f>IFERROR(VLOOKUP(A:A,搜索数据源!A:T,13,FALSE),0)</f>
        <v>0</v>
      </c>
      <c r="Z20" s="71">
        <f>IFERROR(VLOOKUP(A:A,搜索数据源!A:T,14,FALSE),0)</f>
        <v>0</v>
      </c>
      <c r="AA20" s="26">
        <f>IFERROR(VLOOKUP(A:A,全站智投数据源!A:T,2,FALSE),0)</f>
        <v>0</v>
      </c>
      <c r="AB20" s="68">
        <f>IFERROR(VLOOKUP(A:A,全站智投数据源!A:T,5,FALSE),0)</f>
        <v>0</v>
      </c>
      <c r="AC20" s="70">
        <f>IFERROR(VLOOKUP(A:A,全站智投数据源!A:T,6,FALSE),0)</f>
        <v>0</v>
      </c>
      <c r="AD20" s="1">
        <f>IFERROR(VLOOKUP(A:A,全站智投数据源!A:T,9,FALSE),0)</f>
        <v>0</v>
      </c>
      <c r="AE20" s="26">
        <f>IFERROR(VLOOKUP(A:A,全站智投数据源!A:T,13,FALSE),0)</f>
        <v>0</v>
      </c>
      <c r="AF20" s="71">
        <f>IFERROR(VLOOKUP(A:A,全站智投数据源!A:T,14,FALSE),0)</f>
        <v>0</v>
      </c>
    </row>
    <row r="21" ht="100" customHeight="1" spans="1:32">
      <c r="A21" s="26" t="s">
        <v>213</v>
      </c>
      <c r="B21" s="26" t="str">
        <f>VLOOKUP(A:A,笔记匹配!A:M,2,FALSE)</f>
        <v>=DISPIMG("ID_9314256155FB46DB9D7D390E80FC26D6",1)</v>
      </c>
      <c r="C21" s="27" t="str">
        <f>VLOOKUP(A:A,笔记匹配!A:M,3,FALSE)</f>
        <v>toria520-invite</v>
      </c>
      <c r="D21" s="27" t="str">
        <f>VLOOKUP(A:A,笔记匹配!A:M,4,FALSE)</f>
        <v>9.21-美高生四年总结🤓｜地道口语原来超简单！</v>
      </c>
      <c r="E21" s="27" t="str">
        <f>VLOOKUP(A:A,笔记匹配!A:M,5,FALSE)</f>
        <v>https://www.xiaohongshu.com/discovery/item/630f004f0000000012015a71</v>
      </c>
      <c r="F21" s="30">
        <f>VLOOKUP(A:A,笔记匹配!A:M,6,FALSE)</f>
        <v>44805</v>
      </c>
      <c r="G21" s="36" t="str">
        <f>IFERROR(VLOOKUP(A:A,笔记匹配!A:M,12,FALSE),2022-1-1)</f>
        <v>2022-11-01</v>
      </c>
      <c r="H21" s="59" t="str">
        <f>VLOOKUP(A:A,笔记匹配!A:M,7,FALSE)</f>
        <v>视频</v>
      </c>
      <c r="I21" s="26">
        <f>VLOOKUP(A:A,笔记匹配!A:M,8,FALSE)</f>
        <v>4184</v>
      </c>
      <c r="J21" s="26">
        <f>VLOOKUP(A:A,笔记匹配!A:M,9,FALSE)</f>
        <v>3508</v>
      </c>
      <c r="K21" s="26">
        <f>VLOOKUP(A:A,笔记匹配!A:M,10,FALSE)</f>
        <v>30</v>
      </c>
      <c r="L21" s="1">
        <f>VLOOKUP(A:A,笔记匹配!A:M,11,FALSE)</f>
        <v>7722</v>
      </c>
      <c r="M21" s="4">
        <f>IFERROR(VLOOKUP(C:C,邀请码付费数据源!B:L,3,FALSE),0)</f>
        <v>670.8</v>
      </c>
      <c r="N21" s="67">
        <f>IFERROR(VLOOKUP(C:C,邀请码付费数据源!B:L,6,FALSE),0)</f>
        <v>0.0456641209214241</v>
      </c>
      <c r="O21" s="26">
        <f>IFERROR(VLOOKUP(A:A,信息流数据源!A:K,2,FALSE),0)</f>
        <v>26443.01</v>
      </c>
      <c r="P21" s="68">
        <f>IFERROR(VLOOKUP(A:A,信息流数据源!A:K,5,FALSE),0)</f>
        <v>0.0608207785854602</v>
      </c>
      <c r="Q21" s="70">
        <f>IFERROR(VLOOKUP(A:A,信息流数据源!A:K,6,FALSE),0)</f>
        <v>0.474748379683657</v>
      </c>
      <c r="R21" s="1">
        <f>IFERROR(VLOOKUP(A:A,信息流数据源!A:K,9,FALSE),0)</f>
        <v>17</v>
      </c>
      <c r="S21" s="26">
        <f>IFERROR(VLOOKUP(A:A,信息流数据源!A:T,13,FALSE),0)</f>
        <v>9895</v>
      </c>
      <c r="T21" s="71">
        <f>IFERROR(VLOOKUP(A:A,信息流数据源!A:T,14,FALSE),0)</f>
        <v>2.67236078827691</v>
      </c>
      <c r="U21" s="26">
        <f>IFERROR(VLOOKUP(A:A,搜索数据源!A:T,2,FALSE),0)</f>
        <v>0</v>
      </c>
      <c r="V21" s="68">
        <f>IFERROR(VLOOKUP(A:A,搜索数据源!A:T,5,FALSE),0)</f>
        <v>0</v>
      </c>
      <c r="W21" s="70">
        <f>IFERROR(VLOOKUP(A:A,搜索数据源!A:T,6,FALSE),0)</f>
        <v>0</v>
      </c>
      <c r="X21" s="1">
        <f>IFERROR(VLOOKUP(A:A,搜索数据源!A:T,9,FALSE),0)</f>
        <v>0</v>
      </c>
      <c r="Y21" s="26">
        <f>IFERROR(VLOOKUP(A:A,搜索数据源!A:T,13,FALSE),0)</f>
        <v>0</v>
      </c>
      <c r="Z21" s="71">
        <f>IFERROR(VLOOKUP(A:A,搜索数据源!A:T,14,FALSE),0)</f>
        <v>0</v>
      </c>
      <c r="AA21" s="26">
        <f>IFERROR(VLOOKUP(A:A,全站智投数据源!A:T,2,FALSE),0)</f>
        <v>0</v>
      </c>
      <c r="AB21" s="68">
        <f>IFERROR(VLOOKUP(A:A,全站智投数据源!A:T,5,FALSE),0)</f>
        <v>0</v>
      </c>
      <c r="AC21" s="70">
        <f>IFERROR(VLOOKUP(A:A,全站智投数据源!A:T,6,FALSE),0)</f>
        <v>0</v>
      </c>
      <c r="AD21" s="1">
        <f>IFERROR(VLOOKUP(A:A,全站智投数据源!A:T,9,FALSE),0)</f>
        <v>0</v>
      </c>
      <c r="AE21" s="26">
        <f>IFERROR(VLOOKUP(A:A,全站智投数据源!A:T,13,FALSE),0)</f>
        <v>0</v>
      </c>
      <c r="AF21" s="71">
        <f>IFERROR(VLOOKUP(A:A,全站智投数据源!A:T,14,FALSE),0)</f>
        <v>0</v>
      </c>
    </row>
    <row r="22" ht="100" customHeight="1" spans="1:32">
      <c r="A22" s="2" t="s">
        <v>214</v>
      </c>
      <c r="B22" s="26" t="str">
        <f>VLOOKUP(A:A,笔记匹配!A:M,2,FALSE)</f>
        <v>=DISPIMG("ID_3683EBD852A64741BF91DC6B518C4B17",1)</v>
      </c>
      <c r="C22" s="27" t="str">
        <f>VLOOKUP(A:A,笔记匹配!A:M,3,FALSE)</f>
        <v>yzyy123</v>
      </c>
      <c r="D22" s="27" t="str">
        <f>VLOOKUP(A:A,笔记匹配!A:M,4,FALSE)</f>
        <v>11.1-前雅思口语考官评分我们的part 1!</v>
      </c>
      <c r="E22" s="27" t="str">
        <f>VLOOKUP(A:A,笔记匹配!A:M,5,FALSE)</f>
        <v>https://www.xiaohongshu.com/discovery/item/634f6705000000000601c4e0</v>
      </c>
      <c r="F22" s="30">
        <f>VLOOKUP(A:A,笔记匹配!A:M,6,FALSE)</f>
        <v>44853</v>
      </c>
      <c r="G22" s="36" t="str">
        <f>IFERROR(VLOOKUP(A:A,笔记匹配!A:M,12,FALSE),2022-1-1)</f>
        <v>2022-11-01</v>
      </c>
      <c r="H22" s="59" t="str">
        <f>VLOOKUP(A:A,笔记匹配!A:M,7,FALSE)</f>
        <v>视频</v>
      </c>
      <c r="I22" s="26">
        <f>VLOOKUP(A:A,笔记匹配!A:M,8,FALSE)</f>
        <v>162</v>
      </c>
      <c r="J22" s="26">
        <f>VLOOKUP(A:A,笔记匹配!A:M,9,FALSE)</f>
        <v>54</v>
      </c>
      <c r="K22" s="26">
        <f>VLOOKUP(A:A,笔记匹配!A:M,10,FALSE)</f>
        <v>32</v>
      </c>
      <c r="L22" s="1">
        <f>VLOOKUP(A:A,笔记匹配!A:M,11,FALSE)</f>
        <v>248</v>
      </c>
      <c r="M22" s="4">
        <f>IFERROR(VLOOKUP(C:C,邀请码付费数据源!B:L,3,FALSE),0)</f>
        <v>578.014</v>
      </c>
      <c r="N22" s="67">
        <f>IFERROR(VLOOKUP(C:C,邀请码付费数据源!B:L,6,FALSE),0)</f>
        <v>0.0441191309810315</v>
      </c>
      <c r="O22" s="26">
        <f>IFERROR(VLOOKUP(A:A,信息流数据源!A:K,2,FALSE),0)</f>
        <v>13787.13</v>
      </c>
      <c r="P22" s="68">
        <f>IFERROR(VLOOKUP(A:A,信息流数据源!A:K,5,FALSE),0)</f>
        <v>0.0387964009093013</v>
      </c>
      <c r="Q22" s="70">
        <f>IFERROR(VLOOKUP(A:A,信息流数据源!A:K,6,FALSE),0)</f>
        <v>0.483741973965826</v>
      </c>
      <c r="R22" s="1">
        <f>IFERROR(VLOOKUP(A:A,信息流数据源!A:K,9,FALSE),0)</f>
        <v>17</v>
      </c>
      <c r="S22" s="26">
        <f>IFERROR(VLOOKUP(A:A,信息流数据源!A:T,13,FALSE),0)</f>
        <v>3470</v>
      </c>
      <c r="T22" s="71">
        <f>IFERROR(VLOOKUP(A:A,信息流数据源!A:T,14,FALSE),0)</f>
        <v>3.97323631123919</v>
      </c>
      <c r="U22" s="26">
        <f>IFERROR(VLOOKUP(A:A,搜索数据源!A:T,2,FALSE),0)</f>
        <v>0</v>
      </c>
      <c r="V22" s="68">
        <f>IFERROR(VLOOKUP(A:A,搜索数据源!A:T,5,FALSE),0)</f>
        <v>0</v>
      </c>
      <c r="W22" s="70">
        <f>IFERROR(VLOOKUP(A:A,搜索数据源!A:T,6,FALSE),0)</f>
        <v>0</v>
      </c>
      <c r="X22" s="1">
        <f>IFERROR(VLOOKUP(A:A,搜索数据源!A:T,9,FALSE),0)</f>
        <v>0</v>
      </c>
      <c r="Y22" s="26">
        <f>IFERROR(VLOOKUP(A:A,搜索数据源!A:T,13,FALSE),0)</f>
        <v>0</v>
      </c>
      <c r="Z22" s="71">
        <f>IFERROR(VLOOKUP(A:A,搜索数据源!A:T,14,FALSE),0)</f>
        <v>0</v>
      </c>
      <c r="AA22" s="26">
        <f>IFERROR(VLOOKUP(A:A,全站智投数据源!A:T,2,FALSE),0)</f>
        <v>7293.04</v>
      </c>
      <c r="AB22" s="68">
        <f>IFERROR(VLOOKUP(A:A,全站智投数据源!A:T,5,FALSE),0)</f>
        <v>0.0409584072092002</v>
      </c>
      <c r="AC22" s="70">
        <f>IFERROR(VLOOKUP(A:A,全站智投数据源!A:T,6,FALSE),0)</f>
        <v>0.965454064072015</v>
      </c>
      <c r="AD22" s="1">
        <f>IFERROR(VLOOKUP(A:A,全站智投数据源!A:T,9,FALSE),0)</f>
        <v>10</v>
      </c>
      <c r="AE22" s="26">
        <f>IFERROR(VLOOKUP(A:A,全站智投数据源!A:T,13,FALSE),0)</f>
        <v>2805</v>
      </c>
      <c r="AF22" s="71">
        <f>IFERROR(VLOOKUP(A:A,全站智投数据源!A:T,14,FALSE),0)</f>
        <v>2.60001426024955</v>
      </c>
    </row>
    <row r="23" ht="100" customHeight="1" spans="1:32">
      <c r="A23" s="26" t="s">
        <v>215</v>
      </c>
      <c r="B23" s="26" t="str">
        <f>VLOOKUP(A:A,笔记匹配!A:M,2,FALSE)</f>
        <v>=DISPIMG("ID_76B571611A1A416CBF79030F1A4BC995",1)</v>
      </c>
      <c r="C23" s="27" t="str">
        <f>VLOOKUP(A:A,笔记匹配!A:M,3,FALSE)</f>
        <v>xiaojizi</v>
      </c>
      <c r="D23" s="27" t="str">
        <f>VLOOKUP(A:A,笔记匹配!A:M,4,FALSE)</f>
        <v>随机聊天之社牛的我vs可爱的外教</v>
      </c>
      <c r="E23" s="27" t="str">
        <f>VLOOKUP(A:A,笔记匹配!A:M,5,FALSE)</f>
        <v>https://www.xiaohongshu.com/discovery/item/62a40fc10000000001026b57</v>
      </c>
      <c r="F23" s="30">
        <f>VLOOKUP(A:A,笔记匹配!A:M,6,FALSE)</f>
        <v>44723</v>
      </c>
      <c r="G23" s="36" t="str">
        <f>IFERROR(VLOOKUP(A:A,笔记匹配!A:M,12,FALSE),2022-1-1)</f>
        <v>2022-11-14</v>
      </c>
      <c r="H23" s="59" t="str">
        <f>VLOOKUP(A:A,笔记匹配!A:M,7,FALSE)</f>
        <v>视频</v>
      </c>
      <c r="I23" s="26">
        <f>VLOOKUP(A:A,笔记匹配!A:M,8,FALSE)</f>
        <v>5004</v>
      </c>
      <c r="J23" s="26">
        <f>VLOOKUP(A:A,笔记匹配!A:M,9,FALSE)</f>
        <v>939</v>
      </c>
      <c r="K23" s="26">
        <f>VLOOKUP(A:A,笔记匹配!A:M,10,FALSE)</f>
        <v>85</v>
      </c>
      <c r="L23" s="1">
        <f>VLOOKUP(A:A,笔记匹配!A:M,11,FALSE)</f>
        <v>6028</v>
      </c>
      <c r="M23" s="4">
        <f>IFERROR(VLOOKUP(C:C,邀请码付费数据源!B:L,3,FALSE),0)</f>
        <v>1501.37</v>
      </c>
      <c r="N23" s="67">
        <f>IFERROR(VLOOKUP(C:C,邀请码付费数据源!B:L,6,FALSE),0)</f>
        <v>0.043267558452285</v>
      </c>
      <c r="O23" s="26">
        <f>IFERROR(VLOOKUP(A:A,信息流数据源!A:K,2,FALSE),0)</f>
        <v>34699.67</v>
      </c>
      <c r="P23" s="68">
        <f>IFERROR(VLOOKUP(A:A,信息流数据源!A:K,5,FALSE),0)</f>
        <v>0.0656446529837559</v>
      </c>
      <c r="Q23" s="70">
        <f>IFERROR(VLOOKUP(A:A,信息流数据源!A:K,6,FALSE),0)</f>
        <v>0.148500515691133</v>
      </c>
      <c r="R23" s="1">
        <f>IFERROR(VLOOKUP(A:A,信息流数据源!A:K,9,FALSE),0)</f>
        <v>51</v>
      </c>
      <c r="S23" s="26">
        <f>IFERROR(VLOOKUP(A:A,信息流数据源!A:T,13,FALSE),0)</f>
        <v>6284</v>
      </c>
      <c r="T23" s="71">
        <f>IFERROR(VLOOKUP(A:A,信息流数据源!A:T,14,FALSE),0)</f>
        <v>5.52190802036919</v>
      </c>
      <c r="U23" s="26">
        <f>IFERROR(VLOOKUP(A:A,搜索数据源!A:T,2,FALSE),0)</f>
        <v>0</v>
      </c>
      <c r="V23" s="68">
        <f>IFERROR(VLOOKUP(A:A,搜索数据源!A:T,5,FALSE),0)</f>
        <v>0</v>
      </c>
      <c r="W23" s="70">
        <f>IFERROR(VLOOKUP(A:A,搜索数据源!A:T,6,FALSE),0)</f>
        <v>0</v>
      </c>
      <c r="X23" s="1">
        <f>IFERROR(VLOOKUP(A:A,搜索数据源!A:T,9,FALSE),0)</f>
        <v>0</v>
      </c>
      <c r="Y23" s="26">
        <f>IFERROR(VLOOKUP(A:A,搜索数据源!A:T,13,FALSE),0)</f>
        <v>0</v>
      </c>
      <c r="Z23" s="71">
        <f>IFERROR(VLOOKUP(A:A,搜索数据源!A:T,14,FALSE),0)</f>
        <v>0</v>
      </c>
      <c r="AA23" s="26">
        <f>IFERROR(VLOOKUP(A:A,全站智投数据源!A:T,2,FALSE),0)</f>
        <v>0</v>
      </c>
      <c r="AB23" s="68">
        <f>IFERROR(VLOOKUP(A:A,全站智投数据源!A:T,5,FALSE),0)</f>
        <v>0</v>
      </c>
      <c r="AC23" s="70">
        <f>IFERROR(VLOOKUP(A:A,全站智投数据源!A:T,6,FALSE),0)</f>
        <v>0</v>
      </c>
      <c r="AD23" s="1">
        <f>IFERROR(VLOOKUP(A:A,全站智投数据源!A:T,9,FALSE),0)</f>
        <v>0</v>
      </c>
      <c r="AE23" s="26">
        <f>IFERROR(VLOOKUP(A:A,全站智投数据源!A:T,13,FALSE),0)</f>
        <v>0</v>
      </c>
      <c r="AF23" s="71">
        <f>IFERROR(VLOOKUP(A:A,全站智投数据源!A:T,14,FALSE),0)</f>
        <v>0</v>
      </c>
    </row>
    <row r="24" ht="100" customHeight="1" spans="1:32">
      <c r="A24" s="26">
        <v>6.3218999e+23</v>
      </c>
      <c r="B24" s="26" t="str">
        <f>VLOOKUP(A:A,笔记匹配!A:M,2,FALSE)</f>
        <v>=DISPIMG("ID_7D15069B47DB4C38B044C5CAAF9894D3",1)</v>
      </c>
      <c r="C24" s="27" t="str">
        <f>VLOOKUP(A:A,笔记匹配!A:M,3,FALSE)</f>
        <v>gua0407</v>
      </c>
      <c r="D24" s="27" t="str">
        <f>VLOOKUP(A:A,笔记匹配!A:M,4,FALSE)</f>
        <v>9.21-雅思考官“讨厌”的口语表达，你中了几个🤔</v>
      </c>
      <c r="E24" s="27" t="str">
        <f>VLOOKUP(A:A,笔记匹配!A:M,5,FALSE)</f>
        <v>https://www.xiaohongshu.com/discovery/item/632189990000000008018511</v>
      </c>
      <c r="F24" s="30">
        <f>VLOOKUP(A:A,笔记匹配!A:M,6,FALSE)</f>
        <v>44818</v>
      </c>
      <c r="G24" s="36" t="str">
        <f>IFERROR(VLOOKUP(A:A,笔记匹配!A:M,12,FALSE),2022-1-1)</f>
        <v>2022-11-01</v>
      </c>
      <c r="H24" s="59" t="str">
        <f>VLOOKUP(A:A,笔记匹配!A:M,7,FALSE)</f>
        <v>视频</v>
      </c>
      <c r="I24" s="26">
        <f>VLOOKUP(A:A,笔记匹配!A:M,8,FALSE)</f>
        <v>13000</v>
      </c>
      <c r="J24" s="26">
        <f>VLOOKUP(A:A,笔记匹配!A:M,9,FALSE)</f>
        <v>6144</v>
      </c>
      <c r="K24" s="26">
        <f>VLOOKUP(A:A,笔记匹配!A:M,10,FALSE)</f>
        <v>142</v>
      </c>
      <c r="L24" s="1">
        <f>VLOOKUP(A:A,笔记匹配!A:M,11,FALSE)</f>
        <v>19286</v>
      </c>
      <c r="M24" s="4">
        <f>IFERROR(VLOOKUP(C:C,邀请码付费数据源!B:L,3,FALSE),0)</f>
        <v>530.075</v>
      </c>
      <c r="N24" s="67">
        <f>IFERROR(VLOOKUP(C:C,邀请码付费数据源!B:L,6,FALSE),0)</f>
        <v>0.0316489706285372</v>
      </c>
      <c r="O24" s="26">
        <f>IFERROR(VLOOKUP(A:A,信息流数据源!A:K,2,FALSE),0)</f>
        <v>40757.11</v>
      </c>
      <c r="P24" s="68">
        <f>IFERROR(VLOOKUP(A:A,信息流数据源!A:K,5,FALSE),0)</f>
        <v>0.0366453139839867</v>
      </c>
      <c r="Q24" s="70">
        <f>IFERROR(VLOOKUP(A:A,信息流数据源!A:K,6,FALSE),0)</f>
        <v>0.446457552853544</v>
      </c>
      <c r="R24" s="1">
        <f>IFERROR(VLOOKUP(A:A,信息流数据源!A:K,9,FALSE),0)</f>
        <v>137</v>
      </c>
      <c r="S24" s="26">
        <f>IFERROR(VLOOKUP(A:A,信息流数据源!A:T,13,FALSE),0)</f>
        <v>10612</v>
      </c>
      <c r="T24" s="71">
        <f>IFERROR(VLOOKUP(A:A,信息流数据源!A:T,14,FALSE),0)</f>
        <v>3.84066245759518</v>
      </c>
      <c r="U24" s="26">
        <f>IFERROR(VLOOKUP(A:A,搜索数据源!A:T,2,FALSE),0)</f>
        <v>0</v>
      </c>
      <c r="V24" s="68">
        <f>IFERROR(VLOOKUP(A:A,搜索数据源!A:T,5,FALSE),0)</f>
        <v>0</v>
      </c>
      <c r="W24" s="70">
        <f>IFERROR(VLOOKUP(A:A,搜索数据源!A:T,6,FALSE),0)</f>
        <v>0</v>
      </c>
      <c r="X24" s="1">
        <f>IFERROR(VLOOKUP(A:A,搜索数据源!A:T,9,FALSE),0)</f>
        <v>0</v>
      </c>
      <c r="Y24" s="26">
        <f>IFERROR(VLOOKUP(A:A,搜索数据源!A:T,13,FALSE),0)</f>
        <v>0</v>
      </c>
      <c r="Z24" s="71">
        <f>IFERROR(VLOOKUP(A:A,搜索数据源!A:T,14,FALSE),0)</f>
        <v>0</v>
      </c>
      <c r="AA24" s="26">
        <f>IFERROR(VLOOKUP(A:A,全站智投数据源!A:T,2,FALSE),0)</f>
        <v>9512.64</v>
      </c>
      <c r="AB24" s="68">
        <f>IFERROR(VLOOKUP(A:A,全站智投数据源!A:T,5,FALSE),0)</f>
        <v>0.0489356892359202</v>
      </c>
      <c r="AC24" s="70">
        <f>IFERROR(VLOOKUP(A:A,全站智投数据源!A:T,6,FALSE),0)</f>
        <v>0.593834821149885</v>
      </c>
      <c r="AD24" s="1">
        <f>IFERROR(VLOOKUP(A:A,全站智投数据源!A:T,9,FALSE),0)</f>
        <v>25</v>
      </c>
      <c r="AE24" s="26">
        <f>IFERROR(VLOOKUP(A:A,全站智投数据源!A:T,13,FALSE),0)</f>
        <v>5778</v>
      </c>
      <c r="AF24" s="71">
        <f>IFERROR(VLOOKUP(A:A,全站智投数据源!A:T,14,FALSE),0)</f>
        <v>1.64635514018692</v>
      </c>
    </row>
    <row r="25" ht="100" customHeight="1" spans="1:32">
      <c r="A25" s="26" t="s">
        <v>216</v>
      </c>
      <c r="B25" s="26" t="str">
        <f>VLOOKUP(A:A,笔记匹配!A:M,2,FALSE)</f>
        <v>=DISPIMG("ID_24E3DC8244C24490BE92D7BA95B15C7B",1)</v>
      </c>
      <c r="C25" s="27" t="str">
        <f>VLOOKUP(A:A,笔记匹配!A:M,3,FALSE)</f>
        <v>xnyou99</v>
      </c>
      <c r="D25" s="27" t="str">
        <f>VLOOKUP(A:A,笔记匹配!A:M,4,FALSE)</f>
        <v>9.7-25岁我好像一无所有｜与外教聊“焦虑”</v>
      </c>
      <c r="E25" s="27" t="str">
        <f>VLOOKUP(A:A,笔记匹配!A:M,5,FALSE)</f>
        <v>https://www.xiaohongshu.com/discovery/item/62fe3077000000001b01e957</v>
      </c>
      <c r="F25" s="30">
        <f>VLOOKUP(A:A,笔记匹配!A:M,6,FALSE)</f>
        <v>44792</v>
      </c>
      <c r="G25" s="36" t="str">
        <f>IFERROR(VLOOKUP(A:A,笔记匹配!A:M,12,FALSE),2022-1-1)</f>
        <v>2022-11-01</v>
      </c>
      <c r="H25" s="59" t="str">
        <f>VLOOKUP(A:A,笔记匹配!A:M,7,FALSE)</f>
        <v>视频</v>
      </c>
      <c r="I25" s="26">
        <f>VLOOKUP(A:A,笔记匹配!A:M,8,FALSE)</f>
        <v>13000</v>
      </c>
      <c r="J25" s="26">
        <f>VLOOKUP(A:A,笔记匹配!A:M,9,FALSE)</f>
        <v>4203</v>
      </c>
      <c r="K25" s="26">
        <f>VLOOKUP(A:A,笔记匹配!A:M,10,FALSE)</f>
        <v>434</v>
      </c>
      <c r="L25" s="1">
        <f>VLOOKUP(A:A,笔记匹配!A:M,11,FALSE)</f>
        <v>17637</v>
      </c>
      <c r="M25" s="4">
        <f>IFERROR(VLOOKUP(C:C,邀请码付费数据源!B:L,3,FALSE),0)</f>
        <v>250.25</v>
      </c>
      <c r="N25" s="67">
        <f>IFERROR(VLOOKUP(C:C,邀请码付费数据源!B:L,6,FALSE),0)</f>
        <v>0.00541152337680789</v>
      </c>
      <c r="O25" s="26">
        <f>IFERROR(VLOOKUP(A:A,信息流数据源!A:K,2,FALSE),0)</f>
        <v>50884.94</v>
      </c>
      <c r="P25" s="68">
        <f>IFERROR(VLOOKUP(A:A,信息流数据源!A:K,5,FALSE),0)</f>
        <v>0.0890620322475094</v>
      </c>
      <c r="Q25" s="70">
        <f>IFERROR(VLOOKUP(A:A,信息流数据源!A:K,6,FALSE),0)</f>
        <v>0.124300911891228</v>
      </c>
      <c r="R25" s="1">
        <f>IFERROR(VLOOKUP(A:A,信息流数据源!A:K,9,FALSE),0)</f>
        <v>520</v>
      </c>
      <c r="S25" s="26">
        <f>IFERROR(VLOOKUP(A:A,信息流数据源!A:T,13,FALSE),0)</f>
        <v>19501</v>
      </c>
      <c r="T25" s="71">
        <f>IFERROR(VLOOKUP(A:A,信息流数据源!A:T,14,FALSE),0)</f>
        <v>2.60935028972873</v>
      </c>
      <c r="U25" s="26">
        <f>IFERROR(VLOOKUP(A:A,搜索数据源!A:T,2,FALSE),0)</f>
        <v>0</v>
      </c>
      <c r="V25" s="68">
        <f>IFERROR(VLOOKUP(A:A,搜索数据源!A:T,5,FALSE),0)</f>
        <v>0</v>
      </c>
      <c r="W25" s="70">
        <f>IFERROR(VLOOKUP(A:A,搜索数据源!A:T,6,FALSE),0)</f>
        <v>0</v>
      </c>
      <c r="X25" s="1">
        <f>IFERROR(VLOOKUP(A:A,搜索数据源!A:T,9,FALSE),0)</f>
        <v>0</v>
      </c>
      <c r="Y25" s="26">
        <f>IFERROR(VLOOKUP(A:A,搜索数据源!A:T,13,FALSE),0)</f>
        <v>0</v>
      </c>
      <c r="Z25" s="71">
        <f>IFERROR(VLOOKUP(A:A,搜索数据源!A:T,14,FALSE),0)</f>
        <v>0</v>
      </c>
      <c r="AA25" s="26">
        <f>IFERROR(VLOOKUP(A:A,全站智投数据源!A:T,2,FALSE),0)</f>
        <v>0</v>
      </c>
      <c r="AB25" s="68">
        <f>IFERROR(VLOOKUP(A:A,全站智投数据源!A:T,5,FALSE),0)</f>
        <v>0</v>
      </c>
      <c r="AC25" s="70">
        <f>IFERROR(VLOOKUP(A:A,全站智投数据源!A:T,6,FALSE),0)</f>
        <v>0</v>
      </c>
      <c r="AD25" s="1">
        <f>IFERROR(VLOOKUP(A:A,全站智投数据源!A:T,9,FALSE),0)</f>
        <v>0</v>
      </c>
      <c r="AE25" s="26">
        <f>IFERROR(VLOOKUP(A:A,全站智投数据源!A:T,13,FALSE),0)</f>
        <v>0</v>
      </c>
      <c r="AF25" s="71">
        <f>IFERROR(VLOOKUP(A:A,全站智投数据源!A:T,14,FALSE),0)</f>
        <v>0</v>
      </c>
    </row>
    <row r="26" ht="100" customHeight="1" spans="1:32">
      <c r="A26" s="26" t="s">
        <v>217</v>
      </c>
      <c r="B26" s="26" t="str">
        <f>VLOOKUP(A:A,笔记匹配!A:M,2,FALSE)</f>
        <v>=DISPIMG("ID_994437DA0BC0476FA2FBDC7653DB5396",1)</v>
      </c>
      <c r="C26" s="27" t="str">
        <f>VLOOKUP(A:A,笔记匹配!A:M,3,FALSE)</f>
        <v>zozo666-invite</v>
      </c>
      <c r="D26" s="27" t="str">
        <f>VLOOKUP(A:A,笔记匹配!A:M,4,FALSE)</f>
        <v>8.24-笑死‼️和英国帅哥聊哈利波特！15分钟唠上头</v>
      </c>
      <c r="E26" s="27" t="str">
        <f>VLOOKUP(A:A,笔记匹配!A:M,5,FALSE)</f>
        <v>http://xhslink.com/C2MqSk</v>
      </c>
      <c r="F26" s="30">
        <f>VLOOKUP(A:A,笔记匹配!A:M,6,FALSE)</f>
        <v>44786</v>
      </c>
      <c r="G26" s="36" t="str">
        <f>IFERROR(VLOOKUP(A:A,笔记匹配!A:M,12,FALSE),2022-1-1)</f>
        <v>2022-11-05</v>
      </c>
      <c r="H26" s="59" t="str">
        <f>VLOOKUP(A:A,笔记匹配!A:M,7,FALSE)</f>
        <v>图文</v>
      </c>
      <c r="I26" s="26">
        <f>VLOOKUP(A:A,笔记匹配!A:M,8,FALSE)</f>
        <v>7827</v>
      </c>
      <c r="J26" s="26">
        <f>VLOOKUP(A:A,笔记匹配!A:M,9,FALSE)</f>
        <v>3158</v>
      </c>
      <c r="K26" s="26">
        <f>VLOOKUP(A:A,笔记匹配!A:M,10,FALSE)</f>
        <v>127</v>
      </c>
      <c r="L26" s="1">
        <f>VLOOKUP(A:A,笔记匹配!A:M,11,FALSE)</f>
        <v>11112</v>
      </c>
      <c r="M26" s="4">
        <f>IFERROR(VLOOKUP(C:C,邀请码付费数据源!B:L,3,FALSE),0)</f>
        <v>5.005</v>
      </c>
      <c r="N26" s="67">
        <f>IFERROR(VLOOKUP(C:C,邀请码付费数据源!B:L,6,FALSE),0)</f>
        <v>0.000178303032505302</v>
      </c>
      <c r="O26" s="26">
        <f>IFERROR(VLOOKUP(A:A,信息流数据源!A:K,2,FALSE),0)</f>
        <v>31194.56</v>
      </c>
      <c r="P26" s="68">
        <f>IFERROR(VLOOKUP(A:A,信息流数据源!A:K,5,FALSE),0)</f>
        <v>0.0653875479385022</v>
      </c>
      <c r="Q26" s="70">
        <f>IFERROR(VLOOKUP(A:A,信息流数据源!A:K,6,FALSE),0)</f>
        <v>0.361940431851671</v>
      </c>
      <c r="R26" s="1">
        <f>IFERROR(VLOOKUP(A:A,信息流数据源!A:K,9,FALSE),0)</f>
        <v>68</v>
      </c>
      <c r="S26" s="26">
        <f>IFERROR(VLOOKUP(A:A,信息流数据源!A:T,13,FALSE),0)</f>
        <v>8305</v>
      </c>
      <c r="T26" s="71">
        <f>IFERROR(VLOOKUP(A:A,信息流数据源!A:T,14,FALSE),0)</f>
        <v>3.75611800120409</v>
      </c>
      <c r="U26" s="26">
        <f>IFERROR(VLOOKUP(A:A,搜索数据源!A:T,2,FALSE),0)</f>
        <v>0</v>
      </c>
      <c r="V26" s="68">
        <f>IFERROR(VLOOKUP(A:A,搜索数据源!A:T,5,FALSE),0)</f>
        <v>0</v>
      </c>
      <c r="W26" s="70">
        <f>IFERROR(VLOOKUP(A:A,搜索数据源!A:T,6,FALSE),0)</f>
        <v>0</v>
      </c>
      <c r="X26" s="1">
        <f>IFERROR(VLOOKUP(A:A,搜索数据源!A:T,9,FALSE),0)</f>
        <v>0</v>
      </c>
      <c r="Y26" s="26">
        <f>IFERROR(VLOOKUP(A:A,搜索数据源!A:T,13,FALSE),0)</f>
        <v>0</v>
      </c>
      <c r="Z26" s="71">
        <f>IFERROR(VLOOKUP(A:A,搜索数据源!A:T,14,FALSE),0)</f>
        <v>0</v>
      </c>
      <c r="AA26" s="26">
        <f>IFERROR(VLOOKUP(A:A,全站智投数据源!A:T,2,FALSE),0)</f>
        <v>0</v>
      </c>
      <c r="AB26" s="68">
        <f>IFERROR(VLOOKUP(A:A,全站智投数据源!A:T,5,FALSE),0)</f>
        <v>0</v>
      </c>
      <c r="AC26" s="70">
        <f>IFERROR(VLOOKUP(A:A,全站智投数据源!A:T,6,FALSE),0)</f>
        <v>0</v>
      </c>
      <c r="AD26" s="1">
        <f>IFERROR(VLOOKUP(A:A,全站智投数据源!A:T,9,FALSE),0)</f>
        <v>0</v>
      </c>
      <c r="AE26" s="26">
        <f>IFERROR(VLOOKUP(A:A,全站智投数据源!A:T,13,FALSE),0)</f>
        <v>0</v>
      </c>
      <c r="AF26" s="71">
        <f>IFERROR(VLOOKUP(A:A,全站智投数据源!A:T,14,FALSE),0)</f>
        <v>0</v>
      </c>
    </row>
    <row r="27" ht="100" customHeight="1" spans="1:32">
      <c r="A27" s="2" t="s">
        <v>218</v>
      </c>
      <c r="B27" s="26" t="str">
        <f>VLOOKUP(A:A,笔记匹配!A:M,2,FALSE)</f>
        <v>=DISPIMG("ID_4EB414F073154CC79200BD572B79466D",1)</v>
      </c>
      <c r="C27" s="27" t="str">
        <f>VLOOKUP(A:A,笔记匹配!A:M,3,FALSE)</f>
        <v>xctx</v>
      </c>
      <c r="D27" s="27" t="str">
        <f>VLOOKUP(A:A,笔记匹配!A:M,4,FALSE)</f>
        <v>11.21-如何从“哑巴英语”到轻松通过全英文外企面试</v>
      </c>
      <c r="E27" s="27" t="str">
        <f>VLOOKUP(A:A,笔记匹配!A:M,5,FALSE)</f>
        <v>https://www.xiaohongshu.com/discovery/item/6368d0060000000009010d08?app_platform=ios&amp;app_version=7.62.2&amp;share_from_user_hidden=true&amp;type=normal&amp;xhsshare=WeixinSession&amp;appuid=5bb20bf53b41e50001356e4d&amp;apptime=1667912677</v>
      </c>
      <c r="F27" s="30">
        <f>VLOOKUP(A:A,笔记匹配!A:M,6,FALSE)</f>
        <v>44873</v>
      </c>
      <c r="G27" s="36" t="str">
        <f>IFERROR(VLOOKUP(A:A,笔记匹配!A:M,12,FALSE),2022-1-1)</f>
        <v>2022-11-22</v>
      </c>
      <c r="H27" s="59" t="str">
        <f>VLOOKUP(A:A,笔记匹配!A:M,7,FALSE)</f>
        <v>图文</v>
      </c>
      <c r="I27" s="26">
        <f>VLOOKUP(A:A,笔记匹配!A:M,8,FALSE)</f>
        <v>0</v>
      </c>
      <c r="J27" s="26">
        <f>VLOOKUP(A:A,笔记匹配!A:M,9,FALSE)</f>
        <v>0</v>
      </c>
      <c r="K27" s="26">
        <f>VLOOKUP(A:A,笔记匹配!A:M,10,FALSE)</f>
        <v>0</v>
      </c>
      <c r="L27" s="1">
        <f>VLOOKUP(A:A,笔记匹配!A:M,11,FALSE)</f>
        <v>0</v>
      </c>
      <c r="M27" s="4">
        <f>IFERROR(VLOOKUP(C:C,邀请码付费数据源!B:L,3,FALSE),0)</f>
        <v>0</v>
      </c>
      <c r="N27" s="67">
        <f>IFERROR(VLOOKUP(C:C,邀请码付费数据源!B:L,6,FALSE),0)</f>
        <v>0</v>
      </c>
      <c r="O27" s="26">
        <f>IFERROR(VLOOKUP(A:A,信息流数据源!A:K,2,FALSE),0)</f>
        <v>0</v>
      </c>
      <c r="P27" s="68">
        <f>IFERROR(VLOOKUP(A:A,信息流数据源!A:K,5,FALSE),0)</f>
        <v>0</v>
      </c>
      <c r="Q27" s="70">
        <f>IFERROR(VLOOKUP(A:A,信息流数据源!A:K,6,FALSE),0)</f>
        <v>0</v>
      </c>
      <c r="R27" s="1">
        <f>IFERROR(VLOOKUP(A:A,信息流数据源!A:K,9,FALSE),0)</f>
        <v>0</v>
      </c>
      <c r="S27" s="26">
        <f>IFERROR(VLOOKUP(A:A,信息流数据源!A:T,13,FALSE),0)</f>
        <v>0</v>
      </c>
      <c r="T27" s="71">
        <f>IFERROR(VLOOKUP(A:A,信息流数据源!A:T,14,FALSE),0)</f>
        <v>0</v>
      </c>
      <c r="U27" s="26">
        <f>IFERROR(VLOOKUP(A:A,搜索数据源!A:T,2,FALSE),0)</f>
        <v>0</v>
      </c>
      <c r="V27" s="68">
        <f>IFERROR(VLOOKUP(A:A,搜索数据源!A:T,5,FALSE),0)</f>
        <v>0</v>
      </c>
      <c r="W27" s="70">
        <f>IFERROR(VLOOKUP(A:A,搜索数据源!A:T,6,FALSE),0)</f>
        <v>0</v>
      </c>
      <c r="X27" s="1">
        <f>IFERROR(VLOOKUP(A:A,搜索数据源!A:T,9,FALSE),0)</f>
        <v>0</v>
      </c>
      <c r="Y27" s="26">
        <f>IFERROR(VLOOKUP(A:A,搜索数据源!A:T,13,FALSE),0)</f>
        <v>0</v>
      </c>
      <c r="Z27" s="71">
        <f>IFERROR(VLOOKUP(A:A,搜索数据源!A:T,14,FALSE),0)</f>
        <v>0</v>
      </c>
      <c r="AA27" s="26">
        <f>IFERROR(VLOOKUP(A:A,全站智投数据源!A:T,2,FALSE),0)</f>
        <v>0</v>
      </c>
      <c r="AB27" s="68">
        <f>IFERROR(VLOOKUP(A:A,全站智投数据源!A:T,5,FALSE),0)</f>
        <v>0</v>
      </c>
      <c r="AC27" s="70">
        <f>IFERROR(VLOOKUP(A:A,全站智投数据源!A:T,6,FALSE),0)</f>
        <v>0</v>
      </c>
      <c r="AD27" s="1">
        <f>IFERROR(VLOOKUP(A:A,全站智投数据源!A:T,9,FALSE),0)</f>
        <v>0</v>
      </c>
      <c r="AE27" s="26">
        <f>IFERROR(VLOOKUP(A:A,全站智投数据源!A:T,13,FALSE),0)</f>
        <v>0</v>
      </c>
      <c r="AF27" s="71">
        <f>IFERROR(VLOOKUP(A:A,全站智投数据源!A:T,14,FALSE),0)</f>
        <v>0</v>
      </c>
    </row>
    <row r="28" ht="100" customHeight="1" spans="1:32">
      <c r="A28" s="2" t="s">
        <v>219</v>
      </c>
      <c r="B28" s="26" t="str">
        <f>VLOOKUP(A:A,笔记匹配!A:M,2,FALSE)</f>
        <v>=DISPIMG("ID_6F6500CCFCE4406F91F105F0592CED15",1)</v>
      </c>
      <c r="C28" s="27" t="str">
        <f>VLOOKUP(A:A,笔记匹配!A:M,3,FALSE)</f>
        <v>picklynn-invite</v>
      </c>
      <c r="D28" s="27" t="str">
        <f>VLOOKUP(A:A,笔记匹配!A:M,4,FALSE)</f>
        <v>11.21-英语面试不用怕‼️8个技巧秒收offer✅太绝啦</v>
      </c>
      <c r="E28" s="27" t="str">
        <f>VLOOKUP(A:A,笔记匹配!A:M,5,FALSE)</f>
        <v>https://www.xiaohongshu.com/discovery/item/63608865000000000601de77</v>
      </c>
      <c r="F28" s="30">
        <f>VLOOKUP(A:A,笔记匹配!A:M,6,FALSE)</f>
        <v>44867</v>
      </c>
      <c r="G28" s="36" t="str">
        <f>IFERROR(VLOOKUP(A:A,笔记匹配!A:M,12,FALSE),2022-1-1)</f>
        <v>2022-11-22</v>
      </c>
      <c r="H28" s="59" t="str">
        <f>VLOOKUP(A:A,笔记匹配!A:M,7,FALSE)</f>
        <v>视频</v>
      </c>
      <c r="I28" s="26">
        <f>VLOOKUP(A:A,笔记匹配!A:M,8,FALSE)</f>
        <v>0</v>
      </c>
      <c r="J28" s="26">
        <f>VLOOKUP(A:A,笔记匹配!A:M,9,FALSE)</f>
        <v>0</v>
      </c>
      <c r="K28" s="26">
        <f>VLOOKUP(A:A,笔记匹配!A:M,10,FALSE)</f>
        <v>0</v>
      </c>
      <c r="L28" s="1">
        <f>VLOOKUP(A:A,笔记匹配!A:M,11,FALSE)</f>
        <v>0</v>
      </c>
      <c r="M28" s="4">
        <f>IFERROR(VLOOKUP(C:C,邀请码付费数据源!B:L,3,FALSE),0)</f>
        <v>0</v>
      </c>
      <c r="N28" s="67">
        <f>IFERROR(VLOOKUP(C:C,邀请码付费数据源!B:L,6,FALSE),0)</f>
        <v>0</v>
      </c>
      <c r="O28" s="26">
        <f>IFERROR(VLOOKUP(A:A,信息流数据源!A:K,2,FALSE),0)</f>
        <v>0</v>
      </c>
      <c r="P28" s="68">
        <f>IFERROR(VLOOKUP(A:A,信息流数据源!A:K,5,FALSE),0)</f>
        <v>0</v>
      </c>
      <c r="Q28" s="70">
        <f>IFERROR(VLOOKUP(A:A,信息流数据源!A:K,6,FALSE),0)</f>
        <v>0</v>
      </c>
      <c r="R28" s="1">
        <f>IFERROR(VLOOKUP(A:A,信息流数据源!A:K,9,FALSE),0)</f>
        <v>0</v>
      </c>
      <c r="S28" s="26">
        <f>IFERROR(VLOOKUP(A:A,信息流数据源!A:T,13,FALSE),0)</f>
        <v>0</v>
      </c>
      <c r="T28" s="71">
        <f>IFERROR(VLOOKUP(A:A,信息流数据源!A:T,14,FALSE),0)</f>
        <v>0</v>
      </c>
      <c r="U28" s="26">
        <f>IFERROR(VLOOKUP(A:A,搜索数据源!A:T,2,FALSE),0)</f>
        <v>0</v>
      </c>
      <c r="V28" s="68">
        <f>IFERROR(VLOOKUP(A:A,搜索数据源!A:T,5,FALSE),0)</f>
        <v>0</v>
      </c>
      <c r="W28" s="70">
        <f>IFERROR(VLOOKUP(A:A,搜索数据源!A:T,6,FALSE),0)</f>
        <v>0</v>
      </c>
      <c r="X28" s="1">
        <f>IFERROR(VLOOKUP(A:A,搜索数据源!A:T,9,FALSE),0)</f>
        <v>0</v>
      </c>
      <c r="Y28" s="26">
        <f>IFERROR(VLOOKUP(A:A,搜索数据源!A:T,13,FALSE),0)</f>
        <v>0</v>
      </c>
      <c r="Z28" s="71">
        <f>IFERROR(VLOOKUP(A:A,搜索数据源!A:T,14,FALSE),0)</f>
        <v>0</v>
      </c>
      <c r="AA28" s="26">
        <f>IFERROR(VLOOKUP(A:A,全站智投数据源!A:T,2,FALSE),0)</f>
        <v>0</v>
      </c>
      <c r="AB28" s="68">
        <f>IFERROR(VLOOKUP(A:A,全站智投数据源!A:T,5,FALSE),0)</f>
        <v>0</v>
      </c>
      <c r="AC28" s="70">
        <f>IFERROR(VLOOKUP(A:A,全站智投数据源!A:T,6,FALSE),0)</f>
        <v>0</v>
      </c>
      <c r="AD28" s="1">
        <f>IFERROR(VLOOKUP(A:A,全站智投数据源!A:T,9,FALSE),0)</f>
        <v>0</v>
      </c>
      <c r="AE28" s="26">
        <f>IFERROR(VLOOKUP(A:A,全站智投数据源!A:T,13,FALSE),0)</f>
        <v>0</v>
      </c>
      <c r="AF28" s="71">
        <f>IFERROR(VLOOKUP(A:A,全站智投数据源!A:T,14,FALSE),0)</f>
        <v>0</v>
      </c>
    </row>
    <row r="29" ht="100" customHeight="1" spans="1:32">
      <c r="A29" s="2" t="s">
        <v>220</v>
      </c>
      <c r="B29" s="26" t="str">
        <f>VLOOKUP(A:A,笔记匹配!A:M,2,FALSE)</f>
        <v>=DISPIMG("ID_E6F544E0206A4B61A73E21DB4DAEABE9",1)</v>
      </c>
      <c r="C29" s="27" t="str">
        <f>VLOOKUP(A:A,笔记匹配!A:M,3,FALSE)</f>
        <v>pickcoco-invite</v>
      </c>
      <c r="D29" s="27" t="str">
        <f>VLOOKUP(A:A,笔记匹配!A:M,4,FALSE)</f>
        <v>11.21-快进来看看外国人切磋中文！！</v>
      </c>
      <c r="E29" s="27" t="str">
        <f>VLOOKUP(A:A,笔记匹配!A:M,5,FALSE)</f>
        <v>https://www.xiaohongshu.com/discovery/item/636cbb0e000000001c03fe54</v>
      </c>
      <c r="F29" s="30">
        <f>VLOOKUP(A:A,笔记匹配!A:M,6,FALSE)</f>
        <v>44875</v>
      </c>
      <c r="G29" s="36" t="str">
        <f>IFERROR(VLOOKUP(A:A,笔记匹配!A:M,12,FALSE),2022-1-1)</f>
        <v>2022-11-22</v>
      </c>
      <c r="H29" s="59" t="str">
        <f>VLOOKUP(A:A,笔记匹配!A:M,7,FALSE)</f>
        <v>视频</v>
      </c>
      <c r="I29" s="26">
        <f>VLOOKUP(A:A,笔记匹配!A:M,8,FALSE)</f>
        <v>0</v>
      </c>
      <c r="J29" s="26">
        <f>VLOOKUP(A:A,笔记匹配!A:M,9,FALSE)</f>
        <v>0</v>
      </c>
      <c r="K29" s="26">
        <f>VLOOKUP(A:A,笔记匹配!A:M,10,FALSE)</f>
        <v>0</v>
      </c>
      <c r="L29" s="1">
        <f>VLOOKUP(A:A,笔记匹配!A:M,11,FALSE)</f>
        <v>0</v>
      </c>
      <c r="M29" s="4">
        <f>IFERROR(VLOOKUP(C:C,邀请码付费数据源!B:L,3,FALSE),0)</f>
        <v>862.33</v>
      </c>
      <c r="N29" s="67">
        <f>IFERROR(VLOOKUP(C:C,邀请码付费数据源!B:L,6,FALSE),0)</f>
        <v>0.719237666291338</v>
      </c>
      <c r="O29" s="26">
        <f>IFERROR(VLOOKUP(A:A,信息流数据源!A:K,2,FALSE),0)</f>
        <v>0</v>
      </c>
      <c r="P29" s="68">
        <f>IFERROR(VLOOKUP(A:A,信息流数据源!A:K,5,FALSE),0)</f>
        <v>0</v>
      </c>
      <c r="Q29" s="70">
        <f>IFERROR(VLOOKUP(A:A,信息流数据源!A:K,6,FALSE),0)</f>
        <v>0</v>
      </c>
      <c r="R29" s="1">
        <f>IFERROR(VLOOKUP(A:A,信息流数据源!A:K,9,FALSE),0)</f>
        <v>0</v>
      </c>
      <c r="S29" s="26">
        <f>IFERROR(VLOOKUP(A:A,信息流数据源!A:T,13,FALSE),0)</f>
        <v>0</v>
      </c>
      <c r="T29" s="71">
        <f>IFERROR(VLOOKUP(A:A,信息流数据源!A:T,14,FALSE),0)</f>
        <v>0</v>
      </c>
      <c r="U29" s="26">
        <f>IFERROR(VLOOKUP(A:A,搜索数据源!A:T,2,FALSE),0)</f>
        <v>0</v>
      </c>
      <c r="V29" s="68">
        <f>IFERROR(VLOOKUP(A:A,搜索数据源!A:T,5,FALSE),0)</f>
        <v>0</v>
      </c>
      <c r="W29" s="70">
        <f>IFERROR(VLOOKUP(A:A,搜索数据源!A:T,6,FALSE),0)</f>
        <v>0</v>
      </c>
      <c r="X29" s="1">
        <f>IFERROR(VLOOKUP(A:A,搜索数据源!A:T,9,FALSE),0)</f>
        <v>0</v>
      </c>
      <c r="Y29" s="26">
        <f>IFERROR(VLOOKUP(A:A,搜索数据源!A:T,13,FALSE),0)</f>
        <v>0</v>
      </c>
      <c r="Z29" s="71">
        <f>IFERROR(VLOOKUP(A:A,搜索数据源!A:T,14,FALSE),0)</f>
        <v>0</v>
      </c>
      <c r="AA29" s="26">
        <f>IFERROR(VLOOKUP(A:A,全站智投数据源!A:T,2,FALSE),0)</f>
        <v>0</v>
      </c>
      <c r="AB29" s="68">
        <f>IFERROR(VLOOKUP(A:A,全站智投数据源!A:T,5,FALSE),0)</f>
        <v>0</v>
      </c>
      <c r="AC29" s="70">
        <f>IFERROR(VLOOKUP(A:A,全站智投数据源!A:T,6,FALSE),0)</f>
        <v>0</v>
      </c>
      <c r="AD29" s="1">
        <f>IFERROR(VLOOKUP(A:A,全站智投数据源!A:T,9,FALSE),0)</f>
        <v>0</v>
      </c>
      <c r="AE29" s="26">
        <f>IFERROR(VLOOKUP(A:A,全站智投数据源!A:T,13,FALSE),0)</f>
        <v>0</v>
      </c>
      <c r="AF29" s="71">
        <f>IFERROR(VLOOKUP(A:A,全站智投数据源!A:T,14,FALSE),0)</f>
        <v>0</v>
      </c>
    </row>
    <row r="30" ht="100" customHeight="1" spans="1:32">
      <c r="A30" s="2" t="s">
        <v>221</v>
      </c>
      <c r="B30" s="26" t="str">
        <f>VLOOKUP(A:A,笔记匹配!A:M,2,FALSE)</f>
        <v>=DISPIMG("ID_B3B99556AB9F40A98B442B295831061C",1)</v>
      </c>
      <c r="C30" s="27" t="str">
        <f>VLOOKUP(A:A,笔记匹配!A:M,3,FALSE)</f>
        <v>circle2022-invite</v>
      </c>
      <c r="D30" s="27" t="str">
        <f>VLOOKUP(A:A,笔记匹配!A:M,4,FALSE)</f>
        <v>11.21-🔥雅思口语8分｜高分技巧大公开</v>
      </c>
      <c r="E30" s="27" t="str">
        <f>VLOOKUP(A:A,笔记匹配!A:M,5,FALSE)</f>
        <v>https://www.xiaohongshu.com/discovery/item/636a72c4000000000601f1ab</v>
      </c>
      <c r="F30" s="30">
        <f>VLOOKUP(A:A,笔记匹配!A:M,6,FALSE)</f>
        <v>44874</v>
      </c>
      <c r="G30" s="36" t="str">
        <f>IFERROR(VLOOKUP(A:A,笔记匹配!A:M,12,FALSE),2022-1-1)</f>
        <v>2022-11-22</v>
      </c>
      <c r="H30" s="59" t="str">
        <f>VLOOKUP(A:A,笔记匹配!A:M,7,FALSE)</f>
        <v>视频</v>
      </c>
      <c r="I30" s="26">
        <f>VLOOKUP(A:A,笔记匹配!A:M,8,FALSE)</f>
        <v>0</v>
      </c>
      <c r="J30" s="26">
        <f>VLOOKUP(A:A,笔记匹配!A:M,9,FALSE)</f>
        <v>0</v>
      </c>
      <c r="K30" s="26">
        <f>VLOOKUP(A:A,笔记匹配!A:M,10,FALSE)</f>
        <v>0</v>
      </c>
      <c r="L30" s="1">
        <f>VLOOKUP(A:A,笔记匹配!A:M,11,FALSE)</f>
        <v>0</v>
      </c>
      <c r="M30" s="4">
        <f>IFERROR(VLOOKUP(C:C,邀请码付费数据源!B:L,3,FALSE),0)</f>
        <v>0</v>
      </c>
      <c r="N30" s="67">
        <f>IFERROR(VLOOKUP(C:C,邀请码付费数据源!B:L,6,FALSE),0)</f>
        <v>0</v>
      </c>
      <c r="O30" s="26">
        <f>IFERROR(VLOOKUP(A:A,信息流数据源!A:K,2,FALSE),0)</f>
        <v>0</v>
      </c>
      <c r="P30" s="68">
        <f>IFERROR(VLOOKUP(A:A,信息流数据源!A:K,5,FALSE),0)</f>
        <v>0</v>
      </c>
      <c r="Q30" s="70">
        <f>IFERROR(VLOOKUP(A:A,信息流数据源!A:K,6,FALSE),0)</f>
        <v>0</v>
      </c>
      <c r="R30" s="1">
        <f>IFERROR(VLOOKUP(A:A,信息流数据源!A:K,9,FALSE),0)</f>
        <v>0</v>
      </c>
      <c r="S30" s="26">
        <f>IFERROR(VLOOKUP(A:A,信息流数据源!A:T,13,FALSE),0)</f>
        <v>0</v>
      </c>
      <c r="T30" s="71">
        <f>IFERROR(VLOOKUP(A:A,信息流数据源!A:T,14,FALSE),0)</f>
        <v>0</v>
      </c>
      <c r="U30" s="26">
        <f>IFERROR(VLOOKUP(A:A,搜索数据源!A:T,2,FALSE),0)</f>
        <v>0</v>
      </c>
      <c r="V30" s="68">
        <f>IFERROR(VLOOKUP(A:A,搜索数据源!A:T,5,FALSE),0)</f>
        <v>0</v>
      </c>
      <c r="W30" s="70">
        <f>IFERROR(VLOOKUP(A:A,搜索数据源!A:T,6,FALSE),0)</f>
        <v>0</v>
      </c>
      <c r="X30" s="1">
        <f>IFERROR(VLOOKUP(A:A,搜索数据源!A:T,9,FALSE),0)</f>
        <v>0</v>
      </c>
      <c r="Y30" s="26">
        <f>IFERROR(VLOOKUP(A:A,搜索数据源!A:T,13,FALSE),0)</f>
        <v>0</v>
      </c>
      <c r="Z30" s="71">
        <f>IFERROR(VLOOKUP(A:A,搜索数据源!A:T,14,FALSE),0)</f>
        <v>0</v>
      </c>
      <c r="AA30" s="26">
        <f>IFERROR(VLOOKUP(A:A,全站智投数据源!A:T,2,FALSE),0)</f>
        <v>0</v>
      </c>
      <c r="AB30" s="68">
        <f>IFERROR(VLOOKUP(A:A,全站智投数据源!A:T,5,FALSE),0)</f>
        <v>0</v>
      </c>
      <c r="AC30" s="70">
        <f>IFERROR(VLOOKUP(A:A,全站智投数据源!A:T,6,FALSE),0)</f>
        <v>0</v>
      </c>
      <c r="AD30" s="1">
        <f>IFERROR(VLOOKUP(A:A,全站智投数据源!A:T,9,FALSE),0)</f>
        <v>0</v>
      </c>
      <c r="AE30" s="26">
        <f>IFERROR(VLOOKUP(A:A,全站智投数据源!A:T,13,FALSE),0)</f>
        <v>0</v>
      </c>
      <c r="AF30" s="71">
        <f>IFERROR(VLOOKUP(A:A,全站智投数据源!A:T,14,FALSE),0)</f>
        <v>0</v>
      </c>
    </row>
    <row r="31" ht="100" customHeight="1" spans="1:32">
      <c r="A31" s="2" t="s">
        <v>222</v>
      </c>
      <c r="B31" s="26" t="str">
        <f>VLOOKUP(A:A,笔记匹配!A:M,2,FALSE)</f>
        <v>=DISPIMG("ID_4387C80D123240CA9413465C1E104114",1)</v>
      </c>
      <c r="C31" s="27" t="str">
        <f>VLOOKUP(A:A,笔记匹配!A:M,3,FALSE)</f>
        <v>kkenglish-invite</v>
      </c>
      <c r="D31" s="27" t="str">
        <f>VLOOKUP(A:A,笔记匹配!A:M,4,FALSE)</f>
        <v>11.16-我说的英语 vs 外教帮我修订的 差异有多大？</v>
      </c>
      <c r="E31" s="27" t="str">
        <f>VLOOKUP(A:A,笔记匹配!A:M,5,FALSE)</f>
        <v>https://www.xiaohongshu.com/discovery/item/6369c737000000000901294c?app_platform=ios&amp;app_version=7.62.2&amp;share_from_user_hidden=true&amp;type=normal&amp;xhsshare=WeixinSession&amp;appuid=5a9f6e5fe8ac2b2c5df53691&amp;apptime=1667906537</v>
      </c>
      <c r="F31" s="30">
        <f>VLOOKUP(A:A,笔记匹配!A:M,6,FALSE)</f>
        <v>44873</v>
      </c>
      <c r="G31" s="36" t="str">
        <f>IFERROR(VLOOKUP(A:A,笔记匹配!A:M,12,FALSE),2022-1-1)</f>
        <v>2022-11-16</v>
      </c>
      <c r="H31" s="59" t="str">
        <f>VLOOKUP(A:A,笔记匹配!A:M,7,FALSE)</f>
        <v>图文</v>
      </c>
      <c r="I31" s="26">
        <f>VLOOKUP(A:A,笔记匹配!A:M,8,FALSE)</f>
        <v>2812</v>
      </c>
      <c r="J31" s="26">
        <f>VLOOKUP(A:A,笔记匹配!A:M,9,FALSE)</f>
        <v>2650</v>
      </c>
      <c r="K31" s="26">
        <f>VLOOKUP(A:A,笔记匹配!A:M,10,FALSE)</f>
        <v>44</v>
      </c>
      <c r="L31" s="1">
        <f>VLOOKUP(A:A,笔记匹配!A:M,11,FALSE)</f>
        <v>5506</v>
      </c>
      <c r="M31" s="4">
        <f>IFERROR(VLOOKUP(C:C,邀请码付费数据源!B:L,3,FALSE),0)</f>
        <v>0</v>
      </c>
      <c r="N31" s="67">
        <f>IFERROR(VLOOKUP(C:C,邀请码付费数据源!B:L,6,FALSE),0)</f>
        <v>0</v>
      </c>
      <c r="O31" s="26">
        <f>IFERROR(VLOOKUP(A:A,信息流数据源!A:K,2,FALSE),0)</f>
        <v>404.97</v>
      </c>
      <c r="P31" s="68">
        <f>IFERROR(VLOOKUP(A:A,信息流数据源!A:K,5,FALSE),0)</f>
        <v>0.0696104068054682</v>
      </c>
      <c r="Q31" s="70">
        <f>IFERROR(VLOOKUP(A:A,信息流数据源!A:K,6,FALSE),0)</f>
        <v>0.192567760342368</v>
      </c>
      <c r="R31" s="1">
        <f>IFERROR(VLOOKUP(A:A,信息流数据源!A:K,9,FALSE),0)</f>
        <v>1</v>
      </c>
      <c r="S31" s="26">
        <f>IFERROR(VLOOKUP(A:A,信息流数据源!A:T,13,FALSE),0)</f>
        <v>242</v>
      </c>
      <c r="T31" s="71">
        <f>IFERROR(VLOOKUP(A:A,信息流数据源!A:T,14,FALSE),0)</f>
        <v>1.67342975206612</v>
      </c>
      <c r="U31" s="26">
        <f>IFERROR(VLOOKUP(A:A,搜索数据源!A:T,2,FALSE),0)</f>
        <v>0</v>
      </c>
      <c r="V31" s="68">
        <f>IFERROR(VLOOKUP(A:A,搜索数据源!A:T,5,FALSE),0)</f>
        <v>0</v>
      </c>
      <c r="W31" s="70">
        <f>IFERROR(VLOOKUP(A:A,搜索数据源!A:T,6,FALSE),0)</f>
        <v>0</v>
      </c>
      <c r="X31" s="1">
        <f>IFERROR(VLOOKUP(A:A,搜索数据源!A:T,9,FALSE),0)</f>
        <v>0</v>
      </c>
      <c r="Y31" s="26">
        <f>IFERROR(VLOOKUP(A:A,搜索数据源!A:T,13,FALSE),0)</f>
        <v>0</v>
      </c>
      <c r="Z31" s="71">
        <f>IFERROR(VLOOKUP(A:A,搜索数据源!A:T,14,FALSE),0)</f>
        <v>0</v>
      </c>
      <c r="AA31" s="26">
        <f>IFERROR(VLOOKUP(A:A,全站智投数据源!A:T,2,FALSE),0)</f>
        <v>0</v>
      </c>
      <c r="AB31" s="68">
        <f>IFERROR(VLOOKUP(A:A,全站智投数据源!A:T,5,FALSE),0)</f>
        <v>0</v>
      </c>
      <c r="AC31" s="70">
        <f>IFERROR(VLOOKUP(A:A,全站智投数据源!A:T,6,FALSE),0)</f>
        <v>0</v>
      </c>
      <c r="AD31" s="1">
        <f>IFERROR(VLOOKUP(A:A,全站智投数据源!A:T,9,FALSE),0)</f>
        <v>0</v>
      </c>
      <c r="AE31" s="26">
        <f>IFERROR(VLOOKUP(A:A,全站智投数据源!A:T,13,FALSE),0)</f>
        <v>0</v>
      </c>
      <c r="AF31" s="71">
        <f>IFERROR(VLOOKUP(A:A,全站智投数据源!A:T,14,FALSE),0)</f>
        <v>0</v>
      </c>
    </row>
    <row r="32" ht="100" customHeight="1" spans="1:32">
      <c r="A32" s="2" t="s">
        <v>223</v>
      </c>
      <c r="B32" s="26" t="str">
        <f>VLOOKUP(A:A,笔记匹配!A:M,2,FALSE)</f>
        <v>=DISPIMG("ID_D8BF4025E66F4479A36799C2E0DCF03D",1)</v>
      </c>
      <c r="C32" s="27" t="str">
        <f>VLOOKUP(A:A,笔记匹配!A:M,3,FALSE)</f>
        <v>dafu666</v>
      </c>
      <c r="D32" s="27" t="str">
        <f>VLOOKUP(A:A,笔记匹配!A:M,4,FALSE)</f>
        <v>11.16-雅思口语首考上8分？我是如何做到的？</v>
      </c>
      <c r="E32" s="27" t="str">
        <f>VLOOKUP(A:A,笔记匹配!A:M,5,FALSE)</f>
        <v>https://www.xiaohongshu.com/discovery/item/636b67be000000000a00b768?app_platform=ios&amp;app_version=7.62.2&amp;share_from_user_hidden=true&amp;type=video&amp;xhsshare=CopyLink&amp;appuid=57ad1b1f82ec395a27e24761&amp;apptime=1668068417</v>
      </c>
      <c r="F32" s="30">
        <f>VLOOKUP(A:A,笔记匹配!A:M,6,FALSE)</f>
        <v>44875</v>
      </c>
      <c r="G32" s="36" t="str">
        <f>IFERROR(VLOOKUP(A:A,笔记匹配!A:M,12,FALSE),2022-1-1)</f>
        <v>2022-11-16</v>
      </c>
      <c r="H32" s="59" t="str">
        <f>VLOOKUP(A:A,笔记匹配!A:M,7,FALSE)</f>
        <v>视频</v>
      </c>
      <c r="I32" s="26">
        <f>VLOOKUP(A:A,笔记匹配!A:M,8,FALSE)</f>
        <v>68</v>
      </c>
      <c r="J32" s="26">
        <f>VLOOKUP(A:A,笔记匹配!A:M,9,FALSE)</f>
        <v>41</v>
      </c>
      <c r="K32" s="26">
        <f>VLOOKUP(A:A,笔记匹配!A:M,10,FALSE)</f>
        <v>0</v>
      </c>
      <c r="L32" s="1">
        <f>VLOOKUP(A:A,笔记匹配!A:M,11,FALSE)</f>
        <v>109</v>
      </c>
      <c r="M32" s="4">
        <f>IFERROR(VLOOKUP(C:C,邀请码付费数据源!B:L,3,FALSE),0)</f>
        <v>0</v>
      </c>
      <c r="N32" s="67">
        <f>IFERROR(VLOOKUP(C:C,邀请码付费数据源!B:L,6,FALSE),0)</f>
        <v>0</v>
      </c>
      <c r="O32" s="26">
        <f>IFERROR(VLOOKUP(A:A,信息流数据源!A:K,2,FALSE),0)</f>
        <v>299.66</v>
      </c>
      <c r="P32" s="68">
        <f>IFERROR(VLOOKUP(A:A,信息流数据源!A:K,5,FALSE),0)</f>
        <v>0.0617974221646754</v>
      </c>
      <c r="Q32" s="70">
        <f>IFERROR(VLOOKUP(A:A,信息流数据源!A:K,6,FALSE),0)</f>
        <v>0.285390476190476</v>
      </c>
      <c r="R32" s="1">
        <f>IFERROR(VLOOKUP(A:A,信息流数据源!A:K,9,FALSE),0)</f>
        <v>1</v>
      </c>
      <c r="S32" s="26">
        <f>IFERROR(VLOOKUP(A:A,信息流数据源!A:T,13,FALSE),0)</f>
        <v>113</v>
      </c>
      <c r="T32" s="71">
        <f>IFERROR(VLOOKUP(A:A,信息流数据源!A:T,14,FALSE),0)</f>
        <v>2.65185840707965</v>
      </c>
      <c r="U32" s="26">
        <f>IFERROR(VLOOKUP(A:A,搜索数据源!A:T,2,FALSE),0)</f>
        <v>0</v>
      </c>
      <c r="V32" s="68">
        <f>IFERROR(VLOOKUP(A:A,搜索数据源!A:T,5,FALSE),0)</f>
        <v>0</v>
      </c>
      <c r="W32" s="70">
        <f>IFERROR(VLOOKUP(A:A,搜索数据源!A:T,6,FALSE),0)</f>
        <v>0</v>
      </c>
      <c r="X32" s="1">
        <f>IFERROR(VLOOKUP(A:A,搜索数据源!A:T,9,FALSE),0)</f>
        <v>0</v>
      </c>
      <c r="Y32" s="26">
        <f>IFERROR(VLOOKUP(A:A,搜索数据源!A:T,13,FALSE),0)</f>
        <v>0</v>
      </c>
      <c r="Z32" s="71">
        <f>IFERROR(VLOOKUP(A:A,搜索数据源!A:T,14,FALSE),0)</f>
        <v>0</v>
      </c>
      <c r="AA32" s="26">
        <f>IFERROR(VLOOKUP(A:A,全站智投数据源!A:T,2,FALSE),0)</f>
        <v>0</v>
      </c>
      <c r="AB32" s="68">
        <f>IFERROR(VLOOKUP(A:A,全站智投数据源!A:T,5,FALSE),0)</f>
        <v>0</v>
      </c>
      <c r="AC32" s="70">
        <f>IFERROR(VLOOKUP(A:A,全站智投数据源!A:T,6,FALSE),0)</f>
        <v>0</v>
      </c>
      <c r="AD32" s="1">
        <f>IFERROR(VLOOKUP(A:A,全站智投数据源!A:T,9,FALSE),0)</f>
        <v>0</v>
      </c>
      <c r="AE32" s="26">
        <f>IFERROR(VLOOKUP(A:A,全站智投数据源!A:T,13,FALSE),0)</f>
        <v>0</v>
      </c>
      <c r="AF32" s="71">
        <f>IFERROR(VLOOKUP(A:A,全站智投数据源!A:T,14,FALSE),0)</f>
        <v>0</v>
      </c>
    </row>
    <row r="33" ht="100" customHeight="1" spans="1:32">
      <c r="A33" s="2" t="s">
        <v>224</v>
      </c>
      <c r="B33" s="26" t="str">
        <f>VLOOKUP(A:A,笔记匹配!A:M,2,FALSE)</f>
        <v>=DISPIMG("ID_6450584E45AF49E9B22F095BB73E3BD9",1)</v>
      </c>
      <c r="C33" s="27" t="str">
        <f>VLOOKUP(A:A,笔记匹配!A:M,3,FALSE)</f>
        <v>zigezige-invite</v>
      </c>
      <c r="D33" s="27" t="str">
        <f>VLOOKUP(A:A,笔记匹配!A:M,4,FALSE)</f>
        <v>11.16-英语｜想进外企？高管说必须知道这些！📇</v>
      </c>
      <c r="E33" s="27" t="str">
        <f>VLOOKUP(A:A,笔记匹配!A:M,5,FALSE)</f>
        <v>https://www.xiaohongshu.com/discovery/item/63688af50000000007037d8f?app_platform=ios&amp;app_version=7.62.2&amp;share_from_user_hidden=true&amp;type=video&amp;xhsshare=WeixinSession&amp;appuid=5b93271a2169380001e1df30&amp;apptime=1667821622</v>
      </c>
      <c r="F33" s="30">
        <f>VLOOKUP(A:A,笔记匹配!A:M,6,FALSE)</f>
        <v>44872</v>
      </c>
      <c r="G33" s="36" t="str">
        <f>IFERROR(VLOOKUP(A:A,笔记匹配!A:M,12,FALSE),2022-1-1)</f>
        <v>2022-11-16</v>
      </c>
      <c r="H33" s="59" t="str">
        <f>VLOOKUP(A:A,笔记匹配!A:M,7,FALSE)</f>
        <v>视频</v>
      </c>
      <c r="I33" s="26">
        <f>VLOOKUP(A:A,笔记匹配!A:M,8,FALSE)</f>
        <v>180</v>
      </c>
      <c r="J33" s="26">
        <f>VLOOKUP(A:A,笔记匹配!A:M,9,FALSE)</f>
        <v>111</v>
      </c>
      <c r="K33" s="26">
        <f>VLOOKUP(A:A,笔记匹配!A:M,10,FALSE)</f>
        <v>14</v>
      </c>
      <c r="L33" s="1">
        <f>VLOOKUP(A:A,笔记匹配!A:M,11,FALSE)</f>
        <v>305</v>
      </c>
      <c r="M33" s="4">
        <f>IFERROR(VLOOKUP(C:C,邀请码付费数据源!B:L,3,FALSE),0)</f>
        <v>0</v>
      </c>
      <c r="N33" s="67">
        <f>IFERROR(VLOOKUP(C:C,邀请码付费数据源!B:L,6,FALSE),0)</f>
        <v>0</v>
      </c>
      <c r="O33" s="26">
        <f>IFERROR(VLOOKUP(A:A,信息流数据源!A:K,2,FALSE),0)</f>
        <v>296.93</v>
      </c>
      <c r="P33" s="68">
        <f>IFERROR(VLOOKUP(A:A,信息流数据源!A:K,5,FALSE),0)</f>
        <v>0.0637117729362383</v>
      </c>
      <c r="Q33" s="70">
        <f>IFERROR(VLOOKUP(A:A,信息流数据源!A:K,6,FALSE),0)</f>
        <v>0.232886274509804</v>
      </c>
      <c r="R33" s="1">
        <f>IFERROR(VLOOKUP(A:A,信息流数据源!A:K,9,FALSE),0)</f>
        <v>1</v>
      </c>
      <c r="S33" s="26">
        <f>IFERROR(VLOOKUP(A:A,信息流数据源!A:T,13,FALSE),0)</f>
        <v>96</v>
      </c>
      <c r="T33" s="71">
        <f>IFERROR(VLOOKUP(A:A,信息流数据源!A:T,14,FALSE),0)</f>
        <v>3.09302083333333</v>
      </c>
      <c r="U33" s="26">
        <f>IFERROR(VLOOKUP(A:A,搜索数据源!A:T,2,FALSE),0)</f>
        <v>0</v>
      </c>
      <c r="V33" s="68">
        <f>IFERROR(VLOOKUP(A:A,搜索数据源!A:T,5,FALSE),0)</f>
        <v>0</v>
      </c>
      <c r="W33" s="70">
        <f>IFERROR(VLOOKUP(A:A,搜索数据源!A:T,6,FALSE),0)</f>
        <v>0</v>
      </c>
      <c r="X33" s="1">
        <f>IFERROR(VLOOKUP(A:A,搜索数据源!A:T,9,FALSE),0)</f>
        <v>0</v>
      </c>
      <c r="Y33" s="26">
        <f>IFERROR(VLOOKUP(A:A,搜索数据源!A:T,13,FALSE),0)</f>
        <v>0</v>
      </c>
      <c r="Z33" s="71">
        <f>IFERROR(VLOOKUP(A:A,搜索数据源!A:T,14,FALSE),0)</f>
        <v>0</v>
      </c>
      <c r="AA33" s="26">
        <f>IFERROR(VLOOKUP(A:A,全站智投数据源!A:T,2,FALSE),0)</f>
        <v>0</v>
      </c>
      <c r="AB33" s="68">
        <f>IFERROR(VLOOKUP(A:A,全站智投数据源!A:T,5,FALSE),0)</f>
        <v>0</v>
      </c>
      <c r="AC33" s="70">
        <f>IFERROR(VLOOKUP(A:A,全站智投数据源!A:T,6,FALSE),0)</f>
        <v>0</v>
      </c>
      <c r="AD33" s="1">
        <f>IFERROR(VLOOKUP(A:A,全站智投数据源!A:T,9,FALSE),0)</f>
        <v>0</v>
      </c>
      <c r="AE33" s="26">
        <f>IFERROR(VLOOKUP(A:A,全站智投数据源!A:T,13,FALSE),0)</f>
        <v>0</v>
      </c>
      <c r="AF33" s="71">
        <f>IFERROR(VLOOKUP(A:A,全站智投数据源!A:T,14,FALSE),0)</f>
        <v>0</v>
      </c>
    </row>
    <row r="34" ht="100" customHeight="1" spans="1:32">
      <c r="A34" s="2" t="s">
        <v>225</v>
      </c>
      <c r="B34" s="26" t="str">
        <f>VLOOKUP(A:A,笔记匹配!A:M,2,FALSE)</f>
        <v>=DISPIMG("ID_34082AB6652948ABBE7BD41AC673C019",1)</v>
      </c>
      <c r="C34" s="27" t="str">
        <f>VLOOKUP(A:A,笔记匹配!A:M,3,FALSE)</f>
        <v>xiaohao11-invite</v>
      </c>
      <c r="D34" s="27" t="str">
        <f>VLOOKUP(A:A,笔记匹配!A:M,4,FALSE)</f>
        <v>11.16-🔥Cambly外教大推荐❗️口语此时不练更待何时</v>
      </c>
      <c r="E34" s="27" t="str">
        <f>VLOOKUP(A:A,笔记匹配!A:M,5,FALSE)</f>
        <v>https://www.xiaohongshu.com/discovery/item/636e0c7b000000000c0223ff?app_platform=ios&amp;app_version=7.62.2&amp;share_from_user_hidden=true&amp;type=normal&amp;xhsshare=CopyLink&amp;appuid=57ad1b1f82ec395a27e24761&amp;apptime=1668408482</v>
      </c>
      <c r="F34" s="30">
        <f>VLOOKUP(A:A,笔记匹配!A:M,6,FALSE)</f>
        <v>44879</v>
      </c>
      <c r="G34" s="36" t="str">
        <f>IFERROR(VLOOKUP(A:A,笔记匹配!A:M,12,FALSE),2022-1-1)</f>
        <v>2022-11-16</v>
      </c>
      <c r="H34" s="59" t="str">
        <f>VLOOKUP(A:A,笔记匹配!A:M,7,FALSE)</f>
        <v>图文</v>
      </c>
      <c r="I34" s="26">
        <f>VLOOKUP(A:A,笔记匹配!A:M,8,FALSE)</f>
        <v>18</v>
      </c>
      <c r="J34" s="26">
        <f>VLOOKUP(A:A,笔记匹配!A:M,9,FALSE)</f>
        <v>15</v>
      </c>
      <c r="K34" s="26">
        <f>VLOOKUP(A:A,笔记匹配!A:M,10,FALSE)</f>
        <v>2</v>
      </c>
      <c r="L34" s="1">
        <f>VLOOKUP(A:A,笔记匹配!A:M,11,FALSE)</f>
        <v>35</v>
      </c>
      <c r="M34" s="4">
        <f>IFERROR(VLOOKUP(C:C,邀请码付费数据源!B:L,3,FALSE),0)</f>
        <v>0</v>
      </c>
      <c r="N34" s="67">
        <f>IFERROR(VLOOKUP(C:C,邀请码付费数据源!B:L,6,FALSE),0)</f>
        <v>0</v>
      </c>
      <c r="O34" s="26">
        <f>IFERROR(VLOOKUP(A:A,信息流数据源!A:K,2,FALSE),0)</f>
        <v>30.63</v>
      </c>
      <c r="P34" s="68">
        <f>IFERROR(VLOOKUP(A:A,信息流数据源!A:K,5,FALSE),0)</f>
        <v>0.0252784918594687</v>
      </c>
      <c r="Q34" s="70">
        <f>IFERROR(VLOOKUP(A:A,信息流数据源!A:K,6,FALSE),0)</f>
        <v>0.519152542372881</v>
      </c>
      <c r="R34" s="1">
        <f>IFERROR(VLOOKUP(A:A,信息流数据源!A:K,9,FALSE),0)</f>
        <v>0</v>
      </c>
      <c r="S34" s="26">
        <f>IFERROR(VLOOKUP(A:A,信息流数据源!A:T,13,FALSE),0)</f>
        <v>13</v>
      </c>
      <c r="T34" s="71">
        <f>IFERROR(VLOOKUP(A:A,信息流数据源!A:T,14,FALSE),0)</f>
        <v>2.35615384615385</v>
      </c>
      <c r="U34" s="26">
        <f>IFERROR(VLOOKUP(A:A,搜索数据源!A:T,2,FALSE),0)</f>
        <v>0</v>
      </c>
      <c r="V34" s="68">
        <f>IFERROR(VLOOKUP(A:A,搜索数据源!A:T,5,FALSE),0)</f>
        <v>0</v>
      </c>
      <c r="W34" s="70">
        <f>IFERROR(VLOOKUP(A:A,搜索数据源!A:T,6,FALSE),0)</f>
        <v>0</v>
      </c>
      <c r="X34" s="1">
        <f>IFERROR(VLOOKUP(A:A,搜索数据源!A:T,9,FALSE),0)</f>
        <v>0</v>
      </c>
      <c r="Y34" s="26">
        <f>IFERROR(VLOOKUP(A:A,搜索数据源!A:T,13,FALSE),0)</f>
        <v>0</v>
      </c>
      <c r="Z34" s="71">
        <f>IFERROR(VLOOKUP(A:A,搜索数据源!A:T,14,FALSE),0)</f>
        <v>0</v>
      </c>
      <c r="AA34" s="26">
        <f>IFERROR(VLOOKUP(A:A,全站智投数据源!A:T,2,FALSE),0)</f>
        <v>0</v>
      </c>
      <c r="AB34" s="68">
        <f>IFERROR(VLOOKUP(A:A,全站智投数据源!A:T,5,FALSE),0)</f>
        <v>0</v>
      </c>
      <c r="AC34" s="70">
        <f>IFERROR(VLOOKUP(A:A,全站智投数据源!A:T,6,FALSE),0)</f>
        <v>0</v>
      </c>
      <c r="AD34" s="1">
        <f>IFERROR(VLOOKUP(A:A,全站智投数据源!A:T,9,FALSE),0)</f>
        <v>0</v>
      </c>
      <c r="AE34" s="26">
        <f>IFERROR(VLOOKUP(A:A,全站智投数据源!A:T,13,FALSE),0)</f>
        <v>0</v>
      </c>
      <c r="AF34" s="71">
        <f>IFERROR(VLOOKUP(A:A,全站智投数据源!A:T,14,FALSE),0)</f>
        <v>0</v>
      </c>
    </row>
    <row r="35" ht="100" customHeight="1" spans="1:32">
      <c r="A35" s="2" t="s">
        <v>226</v>
      </c>
      <c r="B35" s="26" t="str">
        <f>VLOOKUP(A:A,笔记匹配!A:M,2,FALSE)</f>
        <v>=DISPIMG("ID_1D8E01904EA04C91AC7319C7167CC2CF",1)</v>
      </c>
      <c r="C35" s="27" t="str">
        <f>VLOOKUP(A:A,笔记匹配!A:M,3,FALSE)</f>
        <v>hiella-invite</v>
      </c>
      <c r="D35" s="27" t="str">
        <f>VLOOKUP(A:A,笔记匹配!A:M,4,FALSE)</f>
        <v>11.10-关于学口语，希望五年前就有人能告诉我的</v>
      </c>
      <c r="E35" s="27" t="str">
        <f>VLOOKUP(A:A,笔记匹配!A:M,5,FALSE)</f>
        <v>https://www.xiaohongshu.com/discovery/item/63525543000000001402484b</v>
      </c>
      <c r="F35" s="30">
        <f>VLOOKUP(A:A,笔记匹配!A:M,6,FALSE)</f>
        <v>44856</v>
      </c>
      <c r="G35" s="36" t="str">
        <f>IFERROR(VLOOKUP(A:A,笔记匹配!A:M,12,FALSE),2022-1-1)</f>
        <v>2022-11-10</v>
      </c>
      <c r="H35" s="59" t="str">
        <f>VLOOKUP(A:A,笔记匹配!A:M,7,FALSE)</f>
        <v>视频</v>
      </c>
      <c r="I35" s="26">
        <f>VLOOKUP(A:A,笔记匹配!A:M,8,FALSE)</f>
        <v>933</v>
      </c>
      <c r="J35" s="26">
        <f>VLOOKUP(A:A,笔记匹配!A:M,9,FALSE)</f>
        <v>654</v>
      </c>
      <c r="K35" s="26">
        <f>VLOOKUP(A:A,笔记匹配!A:M,10,FALSE)</f>
        <v>35</v>
      </c>
      <c r="L35" s="1">
        <f>VLOOKUP(A:A,笔记匹配!A:M,11,FALSE)</f>
        <v>1622</v>
      </c>
      <c r="M35" s="4">
        <f>IFERROR(VLOOKUP(C:C,邀请码付费数据源!B:L,3,FALSE),0)</f>
        <v>0</v>
      </c>
      <c r="N35" s="67">
        <f>IFERROR(VLOOKUP(C:C,邀请码付费数据源!B:L,6,FALSE),0)</f>
        <v>0</v>
      </c>
      <c r="O35" s="26">
        <f>IFERROR(VLOOKUP(A:A,信息流数据源!A:K,2,FALSE),0)</f>
        <v>1622.2</v>
      </c>
      <c r="P35" s="68">
        <f>IFERROR(VLOOKUP(A:A,信息流数据源!A:K,5,FALSE),0)</f>
        <v>0.0679877448149834</v>
      </c>
      <c r="Q35" s="70">
        <f>IFERROR(VLOOKUP(A:A,信息流数据源!A:K,6,FALSE),0)</f>
        <v>0.16209032773781</v>
      </c>
      <c r="R35" s="1">
        <f>IFERROR(VLOOKUP(A:A,信息流数据源!A:K,9,FALSE),0)</f>
        <v>7</v>
      </c>
      <c r="S35" s="26">
        <f>IFERROR(VLOOKUP(A:A,信息流数据源!A:T,13,FALSE),0)</f>
        <v>522</v>
      </c>
      <c r="T35" s="71">
        <f>IFERROR(VLOOKUP(A:A,信息流数据源!A:T,14,FALSE),0)</f>
        <v>3.10766283524904</v>
      </c>
      <c r="U35" s="26">
        <f>IFERROR(VLOOKUP(A:A,搜索数据源!A:T,2,FALSE),0)</f>
        <v>0</v>
      </c>
      <c r="V35" s="68">
        <f>IFERROR(VLOOKUP(A:A,搜索数据源!A:T,5,FALSE),0)</f>
        <v>0</v>
      </c>
      <c r="W35" s="70">
        <f>IFERROR(VLOOKUP(A:A,搜索数据源!A:T,6,FALSE),0)</f>
        <v>0</v>
      </c>
      <c r="X35" s="1">
        <f>IFERROR(VLOOKUP(A:A,搜索数据源!A:T,9,FALSE),0)</f>
        <v>0</v>
      </c>
      <c r="Y35" s="26">
        <f>IFERROR(VLOOKUP(A:A,搜索数据源!A:T,13,FALSE),0)</f>
        <v>0</v>
      </c>
      <c r="Z35" s="71">
        <f>IFERROR(VLOOKUP(A:A,搜索数据源!A:T,14,FALSE),0)</f>
        <v>0</v>
      </c>
      <c r="AA35" s="26">
        <f>IFERROR(VLOOKUP(A:A,全站智投数据源!A:T,2,FALSE),0)</f>
        <v>0</v>
      </c>
      <c r="AB35" s="68">
        <f>IFERROR(VLOOKUP(A:A,全站智投数据源!A:T,5,FALSE),0)</f>
        <v>0</v>
      </c>
      <c r="AC35" s="70">
        <f>IFERROR(VLOOKUP(A:A,全站智投数据源!A:T,6,FALSE),0)</f>
        <v>0</v>
      </c>
      <c r="AD35" s="1">
        <f>IFERROR(VLOOKUP(A:A,全站智投数据源!A:T,9,FALSE),0)</f>
        <v>0</v>
      </c>
      <c r="AE35" s="26">
        <f>IFERROR(VLOOKUP(A:A,全站智投数据源!A:T,13,FALSE),0)</f>
        <v>0</v>
      </c>
      <c r="AF35" s="71">
        <f>IFERROR(VLOOKUP(A:A,全站智投数据源!A:T,14,FALSE),0)</f>
        <v>0</v>
      </c>
    </row>
    <row r="36" ht="100" customHeight="1" spans="1:32">
      <c r="A36" s="2" t="s">
        <v>227</v>
      </c>
      <c r="B36" s="26" t="str">
        <f>VLOOKUP(A:A,笔记匹配!A:M,2,FALSE)</f>
        <v>=DISPIMG("ID_67DD26266051413A93510F2577C0D37D",1)</v>
      </c>
      <c r="C36" s="27" t="str">
        <f>VLOOKUP(A:A,笔记匹配!A:M,3,FALSE)</f>
        <v>heykelly-invite</v>
      </c>
      <c r="D36" s="27" t="str">
        <f>VLOOKUP(A:A,笔记匹配!A:M,4,FALSE)</f>
        <v>11.10-亲测❗️雅思考官听到就会打低分的口语表达</v>
      </c>
      <c r="E36" s="27" t="str">
        <f>VLOOKUP(A:A,笔记匹配!A:M,5,FALSE)</f>
        <v>https://www.xiaohongshu.com/discovery/item/63609ead00000000080108cd</v>
      </c>
      <c r="F36" s="30">
        <f>VLOOKUP(A:A,笔记匹配!A:M,6,FALSE)</f>
        <v>44867</v>
      </c>
      <c r="G36" s="36" t="str">
        <f>IFERROR(VLOOKUP(A:A,笔记匹配!A:M,12,FALSE),2022-1-1)</f>
        <v>2022-11-10</v>
      </c>
      <c r="H36" s="59" t="str">
        <f>VLOOKUP(A:A,笔记匹配!A:M,7,FALSE)</f>
        <v>视频</v>
      </c>
      <c r="I36" s="26">
        <f>VLOOKUP(A:A,笔记匹配!A:M,8,FALSE)</f>
        <v>71</v>
      </c>
      <c r="J36" s="26">
        <f>VLOOKUP(A:A,笔记匹配!A:M,9,FALSE)</f>
        <v>49</v>
      </c>
      <c r="K36" s="26">
        <f>VLOOKUP(A:A,笔记匹配!A:M,10,FALSE)</f>
        <v>6</v>
      </c>
      <c r="L36" s="1">
        <f>VLOOKUP(A:A,笔记匹配!A:M,11,FALSE)</f>
        <v>126</v>
      </c>
      <c r="M36" s="4">
        <f>IFERROR(VLOOKUP(C:C,邀请码付费数据源!B:L,3,FALSE),0)</f>
        <v>0</v>
      </c>
      <c r="N36" s="67">
        <f>IFERROR(VLOOKUP(C:C,邀请码付费数据源!B:L,6,FALSE),0)</f>
        <v>0</v>
      </c>
      <c r="O36" s="26">
        <f>IFERROR(VLOOKUP(A:A,信息流数据源!A:K,2,FALSE),0)</f>
        <v>1583.69</v>
      </c>
      <c r="P36" s="68">
        <f>IFERROR(VLOOKUP(A:A,信息流数据源!A:K,5,FALSE),0)</f>
        <v>0.0515264425551187</v>
      </c>
      <c r="Q36" s="70">
        <f>IFERROR(VLOOKUP(A:A,信息流数据源!A:K,6,FALSE),0)</f>
        <v>0.210905579970702</v>
      </c>
      <c r="R36" s="1">
        <f>IFERROR(VLOOKUP(A:A,信息流数据源!A:K,9,FALSE),0)</f>
        <v>10</v>
      </c>
      <c r="S36" s="26">
        <f>IFERROR(VLOOKUP(A:A,信息流数据源!A:T,13,FALSE),0)</f>
        <v>483</v>
      </c>
      <c r="T36" s="71">
        <f>IFERROR(VLOOKUP(A:A,信息流数据源!A:T,14,FALSE),0)</f>
        <v>3.27886128364389</v>
      </c>
      <c r="U36" s="26">
        <f>IFERROR(VLOOKUP(A:A,搜索数据源!A:T,2,FALSE),0)</f>
        <v>0</v>
      </c>
      <c r="V36" s="68">
        <f>IFERROR(VLOOKUP(A:A,搜索数据源!A:T,5,FALSE),0)</f>
        <v>0</v>
      </c>
      <c r="W36" s="70">
        <f>IFERROR(VLOOKUP(A:A,搜索数据源!A:T,6,FALSE),0)</f>
        <v>0</v>
      </c>
      <c r="X36" s="1">
        <f>IFERROR(VLOOKUP(A:A,搜索数据源!A:T,9,FALSE),0)</f>
        <v>0</v>
      </c>
      <c r="Y36" s="26">
        <f>IFERROR(VLOOKUP(A:A,搜索数据源!A:T,13,FALSE),0)</f>
        <v>0</v>
      </c>
      <c r="Z36" s="71">
        <f>IFERROR(VLOOKUP(A:A,搜索数据源!A:T,14,FALSE),0)</f>
        <v>0</v>
      </c>
      <c r="AA36" s="26">
        <f>IFERROR(VLOOKUP(A:A,全站智投数据源!A:T,2,FALSE),0)</f>
        <v>0</v>
      </c>
      <c r="AB36" s="68">
        <f>IFERROR(VLOOKUP(A:A,全站智投数据源!A:T,5,FALSE),0)</f>
        <v>0</v>
      </c>
      <c r="AC36" s="70">
        <f>IFERROR(VLOOKUP(A:A,全站智投数据源!A:T,6,FALSE),0)</f>
        <v>0</v>
      </c>
      <c r="AD36" s="1">
        <f>IFERROR(VLOOKUP(A:A,全站智投数据源!A:T,9,FALSE),0)</f>
        <v>0</v>
      </c>
      <c r="AE36" s="26">
        <f>IFERROR(VLOOKUP(A:A,全站智投数据源!A:T,13,FALSE),0)</f>
        <v>0</v>
      </c>
      <c r="AF36" s="71">
        <f>IFERROR(VLOOKUP(A:A,全站智投数据源!A:T,14,FALSE),0)</f>
        <v>0</v>
      </c>
    </row>
    <row r="37" ht="100" customHeight="1" spans="1:32">
      <c r="A37" s="2" t="s">
        <v>228</v>
      </c>
      <c r="B37" s="26" t="str">
        <f>VLOOKUP(A:A,笔记匹配!A:M,2,FALSE)</f>
        <v>=DISPIMG("ID_3CD539CB5EB3447A8AE3BE8D4AADB89A",1)</v>
      </c>
      <c r="C37" s="27" t="str">
        <f>VLOOKUP(A:A,笔记匹配!A:M,3,FALSE)</f>
        <v>kristina-invite</v>
      </c>
      <c r="D37" s="27" t="str">
        <f>VLOOKUP(A:A,笔记匹配!A:M,4,FALSE)</f>
        <v>11.10-健身不是内卷 是习惯 是快乐</v>
      </c>
      <c r="E37" s="27" t="str">
        <f>VLOOKUP(A:A,笔记匹配!A:M,5,FALSE)</f>
        <v>http://xhslink.com/0U12Xk</v>
      </c>
      <c r="F37" s="30">
        <f>VLOOKUP(A:A,笔记匹配!A:M,6,FALSE)</f>
        <v>44868</v>
      </c>
      <c r="G37" s="36" t="str">
        <f>IFERROR(VLOOKUP(A:A,笔记匹配!A:M,12,FALSE),2022-1-1)</f>
        <v>2022-11-10</v>
      </c>
      <c r="H37" s="59" t="str">
        <f>VLOOKUP(A:A,笔记匹配!A:M,7,FALSE)</f>
        <v>视频</v>
      </c>
      <c r="I37" s="26">
        <f>VLOOKUP(A:A,笔记匹配!A:M,8,FALSE)</f>
        <v>363</v>
      </c>
      <c r="J37" s="26">
        <f>VLOOKUP(A:A,笔记匹配!A:M,9,FALSE)</f>
        <v>61</v>
      </c>
      <c r="K37" s="26">
        <f>VLOOKUP(A:A,笔记匹配!A:M,10,FALSE)</f>
        <v>17</v>
      </c>
      <c r="L37" s="1">
        <f>VLOOKUP(A:A,笔记匹配!A:M,11,FALSE)</f>
        <v>441</v>
      </c>
      <c r="M37" s="4">
        <f>IFERROR(VLOOKUP(C:C,邀请码付费数据源!B:L,3,FALSE),0)</f>
        <v>0</v>
      </c>
      <c r="N37" s="67">
        <f>IFERROR(VLOOKUP(C:C,邀请码付费数据源!B:L,6,FALSE),0)</f>
        <v>0</v>
      </c>
      <c r="O37" s="26">
        <f>IFERROR(VLOOKUP(A:A,信息流数据源!A:K,2,FALSE),0)</f>
        <v>1084.04</v>
      </c>
      <c r="P37" s="68">
        <f>IFERROR(VLOOKUP(A:A,信息流数据源!A:K,5,FALSE),0)</f>
        <v>0.0603042132184682</v>
      </c>
      <c r="Q37" s="70">
        <f>IFERROR(VLOOKUP(A:A,信息流数据源!A:K,6,FALSE),0)</f>
        <v>0.268859126984127</v>
      </c>
      <c r="R37" s="1">
        <f>IFERROR(VLOOKUP(A:A,信息流数据源!A:K,9,FALSE),0)</f>
        <v>0</v>
      </c>
      <c r="S37" s="26">
        <f>IFERROR(VLOOKUP(A:A,信息流数据源!A:T,13,FALSE),0)</f>
        <v>323</v>
      </c>
      <c r="T37" s="71">
        <f>IFERROR(VLOOKUP(A:A,信息流数据源!A:T,14,FALSE),0)</f>
        <v>3.35616099071207</v>
      </c>
      <c r="U37" s="26">
        <f>IFERROR(VLOOKUP(A:A,搜索数据源!A:T,2,FALSE),0)</f>
        <v>0</v>
      </c>
      <c r="V37" s="68">
        <f>IFERROR(VLOOKUP(A:A,搜索数据源!A:T,5,FALSE),0)</f>
        <v>0</v>
      </c>
      <c r="W37" s="70">
        <f>IFERROR(VLOOKUP(A:A,搜索数据源!A:T,6,FALSE),0)</f>
        <v>0</v>
      </c>
      <c r="X37" s="1">
        <f>IFERROR(VLOOKUP(A:A,搜索数据源!A:T,9,FALSE),0)</f>
        <v>0</v>
      </c>
      <c r="Y37" s="26">
        <f>IFERROR(VLOOKUP(A:A,搜索数据源!A:T,13,FALSE),0)</f>
        <v>0</v>
      </c>
      <c r="Z37" s="71">
        <f>IFERROR(VLOOKUP(A:A,搜索数据源!A:T,14,FALSE),0)</f>
        <v>0</v>
      </c>
      <c r="AA37" s="26">
        <f>IFERROR(VLOOKUP(A:A,全站智投数据源!A:T,2,FALSE),0)</f>
        <v>0</v>
      </c>
      <c r="AB37" s="68">
        <f>IFERROR(VLOOKUP(A:A,全站智投数据源!A:T,5,FALSE),0)</f>
        <v>0</v>
      </c>
      <c r="AC37" s="70">
        <f>IFERROR(VLOOKUP(A:A,全站智投数据源!A:T,6,FALSE),0)</f>
        <v>0</v>
      </c>
      <c r="AD37" s="1">
        <f>IFERROR(VLOOKUP(A:A,全站智投数据源!A:T,9,FALSE),0)</f>
        <v>0</v>
      </c>
      <c r="AE37" s="26">
        <f>IFERROR(VLOOKUP(A:A,全站智投数据源!A:T,13,FALSE),0)</f>
        <v>0</v>
      </c>
      <c r="AF37" s="71">
        <f>IFERROR(VLOOKUP(A:A,全站智投数据源!A:T,14,FALSE),0)</f>
        <v>0</v>
      </c>
    </row>
    <row r="38" ht="100" customHeight="1" spans="1:32">
      <c r="A38" s="2" t="s">
        <v>229</v>
      </c>
      <c r="B38" s="26" t="str">
        <f>VLOOKUP(A:A,笔记匹配!A:M,2,FALSE)</f>
        <v>=DISPIMG("ID_381B55E6A71B4ADAB3741770CE6B565D",1)</v>
      </c>
      <c r="C38" s="27" t="str">
        <f>VLOOKUP(A:A,笔记匹配!A:M,3,FALSE)</f>
        <v>nainai</v>
      </c>
      <c r="D38" s="27" t="str">
        <f>VLOOKUP(A:A,笔记匹配!A:M,4,FALSE)</f>
        <v>11.10-985但雅思口语万年6分😩外教说你方法错啦❗️</v>
      </c>
      <c r="E38" s="27" t="str">
        <f>VLOOKUP(A:A,笔记匹配!A:M,5,FALSE)</f>
        <v>https://www.xiaohongshu.com/discovery/item/6357b4ad000000001601af8a</v>
      </c>
      <c r="F38" s="30">
        <f>VLOOKUP(A:A,笔记匹配!A:M,6,FALSE)</f>
        <v>44860</v>
      </c>
      <c r="G38" s="36" t="str">
        <f>IFERROR(VLOOKUP(A:A,笔记匹配!A:M,12,FALSE),2022-1-1)</f>
        <v>2022-11-10</v>
      </c>
      <c r="H38" s="59" t="str">
        <f>VLOOKUP(A:A,笔记匹配!A:M,7,FALSE)</f>
        <v>视频</v>
      </c>
      <c r="I38" s="26">
        <f>VLOOKUP(A:A,笔记匹配!A:M,8,FALSE)</f>
        <v>68</v>
      </c>
      <c r="J38" s="26">
        <f>VLOOKUP(A:A,笔记匹配!A:M,9,FALSE)</f>
        <v>46</v>
      </c>
      <c r="K38" s="26">
        <f>VLOOKUP(A:A,笔记匹配!A:M,10,FALSE)</f>
        <v>11</v>
      </c>
      <c r="L38" s="1">
        <f>VLOOKUP(A:A,笔记匹配!A:M,11,FALSE)</f>
        <v>125</v>
      </c>
      <c r="M38" s="4">
        <f>IFERROR(VLOOKUP(C:C,邀请码付费数据源!B:L,3,FALSE),0)</f>
        <v>0</v>
      </c>
      <c r="N38" s="67">
        <f>IFERROR(VLOOKUP(C:C,邀请码付费数据源!B:L,6,FALSE),0)</f>
        <v>0</v>
      </c>
      <c r="O38" s="26">
        <f>IFERROR(VLOOKUP(A:A,信息流数据源!A:K,2,FALSE),0)</f>
        <v>930.23</v>
      </c>
      <c r="P38" s="68">
        <f>IFERROR(VLOOKUP(A:A,信息流数据源!A:K,5,FALSE),0)</f>
        <v>0.0416402451912915</v>
      </c>
      <c r="Q38" s="70">
        <f>IFERROR(VLOOKUP(A:A,信息流数据源!A:K,6,FALSE),0)</f>
        <v>0.472197969543147</v>
      </c>
      <c r="R38" s="1">
        <f>IFERROR(VLOOKUP(A:A,信息流数据源!A:K,9,FALSE),0)</f>
        <v>2</v>
      </c>
      <c r="S38" s="26">
        <f>IFERROR(VLOOKUP(A:A,信息流数据源!A:T,13,FALSE),0)</f>
        <v>391</v>
      </c>
      <c r="T38" s="71">
        <f>IFERROR(VLOOKUP(A:A,信息流数据源!A:T,14,FALSE),0)</f>
        <v>2.37910485933504</v>
      </c>
      <c r="U38" s="26">
        <f>IFERROR(VLOOKUP(A:A,搜索数据源!A:T,2,FALSE),0)</f>
        <v>0</v>
      </c>
      <c r="V38" s="68">
        <f>IFERROR(VLOOKUP(A:A,搜索数据源!A:T,5,FALSE),0)</f>
        <v>0</v>
      </c>
      <c r="W38" s="70">
        <f>IFERROR(VLOOKUP(A:A,搜索数据源!A:T,6,FALSE),0)</f>
        <v>0</v>
      </c>
      <c r="X38" s="1">
        <f>IFERROR(VLOOKUP(A:A,搜索数据源!A:T,9,FALSE),0)</f>
        <v>0</v>
      </c>
      <c r="Y38" s="26">
        <f>IFERROR(VLOOKUP(A:A,搜索数据源!A:T,13,FALSE),0)</f>
        <v>0</v>
      </c>
      <c r="Z38" s="71">
        <f>IFERROR(VLOOKUP(A:A,搜索数据源!A:T,14,FALSE),0)</f>
        <v>0</v>
      </c>
      <c r="AA38" s="26">
        <f>IFERROR(VLOOKUP(A:A,全站智投数据源!A:T,2,FALSE),0)</f>
        <v>0</v>
      </c>
      <c r="AB38" s="68">
        <f>IFERROR(VLOOKUP(A:A,全站智投数据源!A:T,5,FALSE),0)</f>
        <v>0</v>
      </c>
      <c r="AC38" s="70">
        <f>IFERROR(VLOOKUP(A:A,全站智投数据源!A:T,6,FALSE),0)</f>
        <v>0</v>
      </c>
      <c r="AD38" s="1">
        <f>IFERROR(VLOOKUP(A:A,全站智投数据源!A:T,9,FALSE),0)</f>
        <v>0</v>
      </c>
      <c r="AE38" s="26">
        <f>IFERROR(VLOOKUP(A:A,全站智投数据源!A:T,13,FALSE),0)</f>
        <v>0</v>
      </c>
      <c r="AF38" s="71">
        <f>IFERROR(VLOOKUP(A:A,全站智投数据源!A:T,14,FALSE),0)</f>
        <v>0</v>
      </c>
    </row>
    <row r="39" ht="100" customHeight="1" spans="1:32">
      <c r="A39" s="2" t="s">
        <v>230</v>
      </c>
      <c r="B39" s="26" t="str">
        <f>VLOOKUP(A:A,笔记匹配!A:M,2,FALSE)</f>
        <v>=DISPIMG("ID_001A3E7872BF4F72872B76F0E299ECF2",1)</v>
      </c>
      <c r="C39" s="27" t="str">
        <f>VLOOKUP(A:A,笔记匹配!A:M,3,FALSE)</f>
        <v>kkjiayou-invite</v>
      </c>
      <c r="D39" s="27" t="str">
        <f>VLOOKUP(A:A,笔记匹配!A:M,4,FALSE)</f>
        <v>11.2-我悟了！宝藏外教点醒我！英语这么学</v>
      </c>
      <c r="E39" s="27" t="str">
        <f>VLOOKUP(A:A,笔记匹配!A:M,5,FALSE)</f>
        <v>https://www.xiaohongshu.com/discovery/item/635697ee000000001400ee99</v>
      </c>
      <c r="F39" s="30">
        <f>VLOOKUP(A:A,笔记匹配!A:M,6,FALSE)</f>
        <v>44859</v>
      </c>
      <c r="G39" s="36" t="str">
        <f>IFERROR(VLOOKUP(A:A,笔记匹配!A:M,12,FALSE),2022-1-1)</f>
        <v>2022-11-02</v>
      </c>
      <c r="H39" s="59" t="str">
        <f>VLOOKUP(A:A,笔记匹配!A:M,7,FALSE)</f>
        <v>视频</v>
      </c>
      <c r="I39" s="26">
        <f>VLOOKUP(A:A,笔记匹配!A:M,8,FALSE)</f>
        <v>716</v>
      </c>
      <c r="J39" s="26">
        <f>VLOOKUP(A:A,笔记匹配!A:M,9,FALSE)</f>
        <v>439</v>
      </c>
      <c r="K39" s="26">
        <f>VLOOKUP(A:A,笔记匹配!A:M,10,FALSE)</f>
        <v>65</v>
      </c>
      <c r="L39" s="1">
        <f>VLOOKUP(A:A,笔记匹配!A:M,11,FALSE)</f>
        <v>1220</v>
      </c>
      <c r="M39" s="4">
        <f>IFERROR(VLOOKUP(C:C,邀请码付费数据源!B:L,3,FALSE),0)</f>
        <v>0</v>
      </c>
      <c r="N39" s="67">
        <f>IFERROR(VLOOKUP(C:C,邀请码付费数据源!B:L,6,FALSE),0)</f>
        <v>0</v>
      </c>
      <c r="O39" s="26">
        <f>IFERROR(VLOOKUP(A:A,信息流数据源!A:K,2,FALSE),0)</f>
        <v>3019.16</v>
      </c>
      <c r="P39" s="68">
        <f>IFERROR(VLOOKUP(A:A,信息流数据源!A:K,5,FALSE),0)</f>
        <v>0.0648667690975612</v>
      </c>
      <c r="Q39" s="70">
        <f>IFERROR(VLOOKUP(A:A,信息流数据源!A:K,6,FALSE),0)</f>
        <v>0.197550219197801</v>
      </c>
      <c r="R39" s="1">
        <f>IFERROR(VLOOKUP(A:A,信息流数据源!A:K,9,FALSE),0)</f>
        <v>13</v>
      </c>
      <c r="S39" s="26">
        <f>IFERROR(VLOOKUP(A:A,信息流数据源!A:T,13,FALSE),0)</f>
        <v>1178</v>
      </c>
      <c r="T39" s="71">
        <f>IFERROR(VLOOKUP(A:A,信息流数据源!A:T,14,FALSE),0)</f>
        <v>2.56295415959253</v>
      </c>
      <c r="U39" s="26">
        <f>IFERROR(VLOOKUP(A:A,搜索数据源!A:T,2,FALSE),0)</f>
        <v>0</v>
      </c>
      <c r="V39" s="68">
        <f>IFERROR(VLOOKUP(A:A,搜索数据源!A:T,5,FALSE),0)</f>
        <v>0</v>
      </c>
      <c r="W39" s="70">
        <f>IFERROR(VLOOKUP(A:A,搜索数据源!A:T,6,FALSE),0)</f>
        <v>0</v>
      </c>
      <c r="X39" s="1">
        <f>IFERROR(VLOOKUP(A:A,搜索数据源!A:T,9,FALSE),0)</f>
        <v>0</v>
      </c>
      <c r="Y39" s="26">
        <f>IFERROR(VLOOKUP(A:A,搜索数据源!A:T,13,FALSE),0)</f>
        <v>0</v>
      </c>
      <c r="Z39" s="71">
        <f>IFERROR(VLOOKUP(A:A,搜索数据源!A:T,14,FALSE),0)</f>
        <v>0</v>
      </c>
      <c r="AA39" s="26">
        <f>IFERROR(VLOOKUP(A:A,全站智投数据源!A:T,2,FALSE),0)</f>
        <v>0</v>
      </c>
      <c r="AB39" s="68">
        <f>IFERROR(VLOOKUP(A:A,全站智投数据源!A:T,5,FALSE),0)</f>
        <v>0</v>
      </c>
      <c r="AC39" s="70">
        <f>IFERROR(VLOOKUP(A:A,全站智投数据源!A:T,6,FALSE),0)</f>
        <v>0</v>
      </c>
      <c r="AD39" s="1">
        <f>IFERROR(VLOOKUP(A:A,全站智投数据源!A:T,9,FALSE),0)</f>
        <v>0</v>
      </c>
      <c r="AE39" s="26">
        <f>IFERROR(VLOOKUP(A:A,全站智投数据源!A:T,13,FALSE),0)</f>
        <v>0</v>
      </c>
      <c r="AF39" s="71">
        <f>IFERROR(VLOOKUP(A:A,全站智投数据源!A:T,14,FALSE),0)</f>
        <v>0</v>
      </c>
    </row>
    <row r="40" ht="100" customHeight="1" spans="1:32">
      <c r="A40" s="2" t="s">
        <v>231</v>
      </c>
      <c r="B40" s="26" t="str">
        <f>VLOOKUP(A:A,笔记匹配!A:M,2,FALSE)</f>
        <v>=DISPIMG("ID_6AF41B6690484C07AB533691794502E0",1)</v>
      </c>
      <c r="C40" s="27" t="str">
        <f>VLOOKUP(A:A,笔记匹配!A:M,3,FALSE)</f>
        <v>iris018-invite</v>
      </c>
      <c r="D40" s="27" t="str">
        <f>VLOOKUP(A:A,笔记匹配!A:M,4,FALSE)</f>
        <v>11.2-⭐雅思口语救星❗心机girl这样备考㊙️</v>
      </c>
      <c r="E40" s="27" t="str">
        <f>VLOOKUP(A:A,笔记匹配!A:M,5,FALSE)</f>
        <v>https://www.xiaohongshu.com/discovery/item/63565590000000001601a460</v>
      </c>
      <c r="F40" s="30">
        <f>VLOOKUP(A:A,笔记匹配!A:M,6,FALSE)</f>
        <v>44858</v>
      </c>
      <c r="G40" s="36" t="str">
        <f>IFERROR(VLOOKUP(A:A,笔记匹配!A:M,12,FALSE),2022-1-1)</f>
        <v>2022-11-02</v>
      </c>
      <c r="H40" s="59" t="str">
        <f>VLOOKUP(A:A,笔记匹配!A:M,7,FALSE)</f>
        <v>视频</v>
      </c>
      <c r="I40" s="26">
        <f>VLOOKUP(A:A,笔记匹配!A:M,8,FALSE)</f>
        <v>76</v>
      </c>
      <c r="J40" s="26">
        <f>VLOOKUP(A:A,笔记匹配!A:M,9,FALSE)</f>
        <v>38</v>
      </c>
      <c r="K40" s="26">
        <f>VLOOKUP(A:A,笔记匹配!A:M,10,FALSE)</f>
        <v>25</v>
      </c>
      <c r="L40" s="1">
        <f>VLOOKUP(A:A,笔记匹配!A:M,11,FALSE)</f>
        <v>139</v>
      </c>
      <c r="M40" s="4">
        <f>IFERROR(VLOOKUP(C:C,邀请码付费数据源!B:L,3,FALSE),0)</f>
        <v>0</v>
      </c>
      <c r="N40" s="67">
        <f>IFERROR(VLOOKUP(C:C,邀请码付费数据源!B:L,6,FALSE),0)</f>
        <v>0</v>
      </c>
      <c r="O40" s="26">
        <f>IFERROR(VLOOKUP(A:A,信息流数据源!A:K,2,FALSE),0)</f>
        <v>1943.22</v>
      </c>
      <c r="P40" s="68">
        <f>IFERROR(VLOOKUP(A:A,信息流数据源!A:K,5,FALSE),0)</f>
        <v>0.0530105940726834</v>
      </c>
      <c r="Q40" s="70">
        <f>IFERROR(VLOOKUP(A:A,信息流数据源!A:K,6,FALSE),0)</f>
        <v>0.491581077662535</v>
      </c>
      <c r="R40" s="1">
        <f>IFERROR(VLOOKUP(A:A,信息流数据源!A:K,9,FALSE),0)</f>
        <v>4</v>
      </c>
      <c r="S40" s="26">
        <f>IFERROR(VLOOKUP(A:A,信息流数据源!A:T,13,FALSE),0)</f>
        <v>837</v>
      </c>
      <c r="T40" s="71">
        <f>IFERROR(VLOOKUP(A:A,信息流数据源!A:T,14,FALSE),0)</f>
        <v>2.32164874551971</v>
      </c>
      <c r="U40" s="26">
        <f>IFERROR(VLOOKUP(A:A,搜索数据源!A:T,2,FALSE),0)</f>
        <v>0</v>
      </c>
      <c r="V40" s="68">
        <f>IFERROR(VLOOKUP(A:A,搜索数据源!A:T,5,FALSE),0)</f>
        <v>0</v>
      </c>
      <c r="W40" s="70">
        <f>IFERROR(VLOOKUP(A:A,搜索数据源!A:T,6,FALSE),0)</f>
        <v>0</v>
      </c>
      <c r="X40" s="1">
        <f>IFERROR(VLOOKUP(A:A,搜索数据源!A:T,9,FALSE),0)</f>
        <v>0</v>
      </c>
      <c r="Y40" s="26">
        <f>IFERROR(VLOOKUP(A:A,搜索数据源!A:T,13,FALSE),0)</f>
        <v>0</v>
      </c>
      <c r="Z40" s="71">
        <f>IFERROR(VLOOKUP(A:A,搜索数据源!A:T,14,FALSE),0)</f>
        <v>0</v>
      </c>
      <c r="AA40" s="26">
        <f>IFERROR(VLOOKUP(A:A,全站智投数据源!A:T,2,FALSE),0)</f>
        <v>0</v>
      </c>
      <c r="AB40" s="68">
        <f>IFERROR(VLOOKUP(A:A,全站智投数据源!A:T,5,FALSE),0)</f>
        <v>0</v>
      </c>
      <c r="AC40" s="70">
        <f>IFERROR(VLOOKUP(A:A,全站智投数据源!A:T,6,FALSE),0)</f>
        <v>0</v>
      </c>
      <c r="AD40" s="1">
        <f>IFERROR(VLOOKUP(A:A,全站智投数据源!A:T,9,FALSE),0)</f>
        <v>0</v>
      </c>
      <c r="AE40" s="26">
        <f>IFERROR(VLOOKUP(A:A,全站智投数据源!A:T,13,FALSE),0)</f>
        <v>0</v>
      </c>
      <c r="AF40" s="71">
        <f>IFERROR(VLOOKUP(A:A,全站智投数据源!A:T,14,FALSE),0)</f>
        <v>0</v>
      </c>
    </row>
    <row r="41" ht="100" customHeight="1" spans="1:32">
      <c r="A41" s="26" t="s">
        <v>232</v>
      </c>
      <c r="B41" s="26" t="str">
        <f>VLOOKUP(A:A,笔记匹配!A:M,2,FALSE)</f>
        <v>=DISPIMG("ID_44A8FC7F795A49E6B812855924C60572",1)</v>
      </c>
      <c r="C41" s="27" t="str">
        <f>VLOOKUP(A:A,笔记匹配!A:M,3,FALSE)</f>
        <v>andy 2022</v>
      </c>
      <c r="D41" s="27" t="str">
        <f>VLOOKUP(A:A,笔记匹配!A:M,4,FALSE)</f>
        <v>9.7-华裔的我伪装说不好英语对话外教</v>
      </c>
      <c r="E41" s="27" t="str">
        <f>VLOOKUP(A:A,笔记匹配!A:M,5,FALSE)</f>
        <v>https://www.xiaohongshu.com/discovery/item/63031fdc000000001b023143</v>
      </c>
      <c r="F41" s="30">
        <f>VLOOKUP(A:A,笔记匹配!A:M,6,FALSE)</f>
        <v>44795</v>
      </c>
      <c r="G41" s="36" t="str">
        <f>IFERROR(VLOOKUP(A:A,笔记匹配!A:M,12,FALSE),2022-1-1)</f>
        <v>2022-11-01</v>
      </c>
      <c r="H41" s="59" t="str">
        <f>VLOOKUP(A:A,笔记匹配!A:M,7,FALSE)</f>
        <v>视频</v>
      </c>
      <c r="I41" s="26">
        <f>VLOOKUP(A:A,笔记匹配!A:M,8,FALSE)</f>
        <v>0</v>
      </c>
      <c r="J41" s="26">
        <f>VLOOKUP(A:A,笔记匹配!A:M,9,FALSE)</f>
        <v>0</v>
      </c>
      <c r="K41" s="26">
        <f>VLOOKUP(A:A,笔记匹配!A:M,10,FALSE)</f>
        <v>0</v>
      </c>
      <c r="L41" s="1">
        <f>VLOOKUP(A:A,笔记匹配!A:M,11,FALSE)</f>
        <v>0</v>
      </c>
      <c r="M41" s="4">
        <f>IFERROR(VLOOKUP(C:C,邀请码付费数据源!B:L,3,FALSE),0)</f>
        <v>0</v>
      </c>
      <c r="N41" s="67">
        <f>IFERROR(VLOOKUP(C:C,邀请码付费数据源!B:L,6,FALSE),0)</f>
        <v>0</v>
      </c>
      <c r="O41" s="26">
        <f>IFERROR(VLOOKUP(A:A,信息流数据源!A:K,2,FALSE),0)</f>
        <v>13907.34</v>
      </c>
      <c r="P41" s="68">
        <f>IFERROR(VLOOKUP(A:A,信息流数据源!A:K,5,FALSE),0)</f>
        <v>0.0389434348920748</v>
      </c>
      <c r="Q41" s="70">
        <f>IFERROR(VLOOKUP(A:A,信息流数据源!A:K,6,FALSE),0)</f>
        <v>0.423513612278458</v>
      </c>
      <c r="R41" s="1">
        <f>IFERROR(VLOOKUP(A:A,信息流数据源!A:K,9,FALSE),0)</f>
        <v>50</v>
      </c>
      <c r="S41" s="26">
        <f>IFERROR(VLOOKUP(A:A,信息流数据源!A:T,13,FALSE),0)</f>
        <v>2262</v>
      </c>
      <c r="T41" s="71">
        <f>IFERROR(VLOOKUP(A:A,信息流数据源!A:T,14,FALSE),0)</f>
        <v>6.14824933687003</v>
      </c>
      <c r="U41" s="26">
        <f>IFERROR(VLOOKUP(A:A,搜索数据源!A:T,2,FALSE),0)</f>
        <v>0</v>
      </c>
      <c r="V41" s="68">
        <f>IFERROR(VLOOKUP(A:A,搜索数据源!A:T,5,FALSE),0)</f>
        <v>0</v>
      </c>
      <c r="W41" s="70">
        <f>IFERROR(VLOOKUP(A:A,搜索数据源!A:T,6,FALSE),0)</f>
        <v>0</v>
      </c>
      <c r="X41" s="1">
        <f>IFERROR(VLOOKUP(A:A,搜索数据源!A:T,9,FALSE),0)</f>
        <v>0</v>
      </c>
      <c r="Y41" s="26">
        <f>IFERROR(VLOOKUP(A:A,搜索数据源!A:T,13,FALSE),0)</f>
        <v>0</v>
      </c>
      <c r="Z41" s="71">
        <f>IFERROR(VLOOKUP(A:A,搜索数据源!A:T,14,FALSE),0)</f>
        <v>0</v>
      </c>
      <c r="AA41" s="26">
        <f>IFERROR(VLOOKUP(A:A,全站智投数据源!A:T,2,FALSE),0)</f>
        <v>0</v>
      </c>
      <c r="AB41" s="68">
        <f>IFERROR(VLOOKUP(A:A,全站智投数据源!A:T,5,FALSE),0)</f>
        <v>0</v>
      </c>
      <c r="AC41" s="70">
        <f>IFERROR(VLOOKUP(A:A,全站智投数据源!A:T,6,FALSE),0)</f>
        <v>0</v>
      </c>
      <c r="AD41" s="1">
        <f>IFERROR(VLOOKUP(A:A,全站智投数据源!A:T,9,FALSE),0)</f>
        <v>0</v>
      </c>
      <c r="AE41" s="26">
        <f>IFERROR(VLOOKUP(A:A,全站智投数据源!A:T,13,FALSE),0)</f>
        <v>0</v>
      </c>
      <c r="AF41" s="71">
        <f>IFERROR(VLOOKUP(A:A,全站智投数据源!A:T,14,FALSE),0)</f>
        <v>0</v>
      </c>
    </row>
    <row r="42" ht="100" customHeight="1" spans="1:32">
      <c r="A42" s="26" t="s">
        <v>233</v>
      </c>
      <c r="B42" s="26" t="str">
        <f>VLOOKUP(A:A,笔记匹配!A:M,2,FALSE)</f>
        <v>=DISPIMG("ID_54A616C4704A4FC4BAC70E7B7A028427",1)</v>
      </c>
      <c r="C42" s="27" t="str">
        <f>VLOOKUP(A:A,笔记匹配!A:M,3,FALSE)</f>
        <v>lissi</v>
      </c>
      <c r="D42" s="27" t="str">
        <f>VLOOKUP(A:A,笔记匹配!A:M,4,FALSE)</f>
        <v>10.9-英语口音不好听怎么办？听英美澳外教怎么说</v>
      </c>
      <c r="E42" s="27" t="str">
        <f>VLOOKUP(A:A,笔记匹配!A:M,5,FALSE)</f>
        <v>https://www.xiaohongshu.com/discovery/item/632d9c76000000000800a87d</v>
      </c>
      <c r="F42" s="30">
        <f>VLOOKUP(A:A,笔记匹配!A:M,6,FALSE)</f>
        <v>44828</v>
      </c>
      <c r="G42" s="36" t="str">
        <f>IFERROR(VLOOKUP(A:A,笔记匹配!A:M,12,FALSE),2022-1-1)</f>
        <v>2022-11-01</v>
      </c>
      <c r="H42" s="59" t="str">
        <f>VLOOKUP(A:A,笔记匹配!A:M,7,FALSE)</f>
        <v>视频</v>
      </c>
      <c r="I42" s="26">
        <f>VLOOKUP(A:A,笔记匹配!A:M,8,FALSE)</f>
        <v>1991</v>
      </c>
      <c r="J42" s="26">
        <f>VLOOKUP(A:A,笔记匹配!A:M,9,FALSE)</f>
        <v>322</v>
      </c>
      <c r="K42" s="26">
        <f>VLOOKUP(A:A,笔记匹配!A:M,10,FALSE)</f>
        <v>52</v>
      </c>
      <c r="L42" s="1">
        <f>VLOOKUP(A:A,笔记匹配!A:M,11,FALSE)</f>
        <v>2365</v>
      </c>
      <c r="M42" s="4">
        <f>IFERROR(VLOOKUP(C:C,邀请码付费数据源!B:L,3,FALSE),0)</f>
        <v>0</v>
      </c>
      <c r="N42" s="67">
        <f>IFERROR(VLOOKUP(C:C,邀请码付费数据源!B:L,6,FALSE),0)</f>
        <v>0</v>
      </c>
      <c r="O42" s="26">
        <f>IFERROR(VLOOKUP(A:A,信息流数据源!A:K,2,FALSE),0)</f>
        <v>10581.65</v>
      </c>
      <c r="P42" s="68">
        <f>IFERROR(VLOOKUP(A:A,信息流数据源!A:K,5,FALSE),0)</f>
        <v>0.0583385133789177</v>
      </c>
      <c r="Q42" s="70">
        <f>IFERROR(VLOOKUP(A:A,信息流数据源!A:K,6,FALSE),0)</f>
        <v>0.217662244163324</v>
      </c>
      <c r="R42" s="1">
        <f>IFERROR(VLOOKUP(A:A,信息流数据源!A:K,9,FALSE),0)</f>
        <v>38</v>
      </c>
      <c r="S42" s="26">
        <f>IFERROR(VLOOKUP(A:A,信息流数据源!A:T,13,FALSE),0)</f>
        <v>2451</v>
      </c>
      <c r="T42" s="71">
        <f>IFERROR(VLOOKUP(A:A,信息流数据源!A:T,14,FALSE),0)</f>
        <v>4.31727866177071</v>
      </c>
      <c r="U42" s="26">
        <f>IFERROR(VLOOKUP(A:A,搜索数据源!A:T,2,FALSE),0)</f>
        <v>0</v>
      </c>
      <c r="V42" s="68">
        <f>IFERROR(VLOOKUP(A:A,搜索数据源!A:T,5,FALSE),0)</f>
        <v>0</v>
      </c>
      <c r="W42" s="70">
        <f>IFERROR(VLOOKUP(A:A,搜索数据源!A:T,6,FALSE),0)</f>
        <v>0</v>
      </c>
      <c r="X42" s="1">
        <f>IFERROR(VLOOKUP(A:A,搜索数据源!A:T,9,FALSE),0)</f>
        <v>0</v>
      </c>
      <c r="Y42" s="26">
        <f>IFERROR(VLOOKUP(A:A,搜索数据源!A:T,13,FALSE),0)</f>
        <v>0</v>
      </c>
      <c r="Z42" s="71">
        <f>IFERROR(VLOOKUP(A:A,搜索数据源!A:T,14,FALSE),0)</f>
        <v>0</v>
      </c>
      <c r="AA42" s="26">
        <f>IFERROR(VLOOKUP(A:A,全站智投数据源!A:T,2,FALSE),0)</f>
        <v>0</v>
      </c>
      <c r="AB42" s="68">
        <f>IFERROR(VLOOKUP(A:A,全站智投数据源!A:T,5,FALSE),0)</f>
        <v>0</v>
      </c>
      <c r="AC42" s="70">
        <f>IFERROR(VLOOKUP(A:A,全站智投数据源!A:T,6,FALSE),0)</f>
        <v>0</v>
      </c>
      <c r="AD42" s="1">
        <f>IFERROR(VLOOKUP(A:A,全站智投数据源!A:T,9,FALSE),0)</f>
        <v>0</v>
      </c>
      <c r="AE42" s="26">
        <f>IFERROR(VLOOKUP(A:A,全站智投数据源!A:T,13,FALSE),0)</f>
        <v>0</v>
      </c>
      <c r="AF42" s="71">
        <f>IFERROR(VLOOKUP(A:A,全站智投数据源!A:T,14,FALSE),0)</f>
        <v>0</v>
      </c>
    </row>
    <row r="43" ht="100" customHeight="1" spans="1:32">
      <c r="A43" s="26" t="s">
        <v>234</v>
      </c>
      <c r="B43" s="26" t="str">
        <f>VLOOKUP(A:A,笔记匹配!A:M,2,FALSE)</f>
        <v>=DISPIMG("ID_72C8C473CF8D40878FF062C5404AE7F0",1)</v>
      </c>
      <c r="C43" s="27" t="str">
        <f>VLOOKUP(A:A,笔记匹配!A:M,3,FALSE)</f>
        <v>halihot-invite</v>
      </c>
      <c r="D43" s="27" t="str">
        <f>VLOOKUP(A:A,笔记匹配!A:M,4,FALSE)</f>
        <v>10.9-如何快速提高英文口语？拿下面试！</v>
      </c>
      <c r="E43" s="27" t="str">
        <f>VLOOKUP(A:A,笔记匹配!A:M,5,FALSE)</f>
        <v>https://www.xiaohongshu.com/discovery/item/632fdfb60000000017027a02</v>
      </c>
      <c r="F43" s="30">
        <f>VLOOKUP(A:A,笔记匹配!A:M,6,FALSE)</f>
        <v>44830</v>
      </c>
      <c r="G43" s="36" t="str">
        <f>IFERROR(VLOOKUP(A:A,笔记匹配!A:M,12,FALSE),2022-1-1)</f>
        <v>2022-11-01</v>
      </c>
      <c r="H43" s="59" t="str">
        <f>VLOOKUP(A:A,笔记匹配!A:M,7,FALSE)</f>
        <v>视频</v>
      </c>
      <c r="I43" s="26">
        <f>VLOOKUP(A:A,笔记匹配!A:M,8,FALSE)</f>
        <v>1416</v>
      </c>
      <c r="J43" s="26">
        <f>VLOOKUP(A:A,笔记匹配!A:M,9,FALSE)</f>
        <v>1037</v>
      </c>
      <c r="K43" s="26">
        <f>VLOOKUP(A:A,笔记匹配!A:M,10,FALSE)</f>
        <v>16</v>
      </c>
      <c r="L43" s="1">
        <f>VLOOKUP(A:A,笔记匹配!A:M,11,FALSE)</f>
        <v>2469</v>
      </c>
      <c r="M43" s="4">
        <f>IFERROR(VLOOKUP(C:C,邀请码付费数据源!B:L,3,FALSE),0)</f>
        <v>0</v>
      </c>
      <c r="N43" s="67">
        <f>IFERROR(VLOOKUP(C:C,邀请码付费数据源!B:L,6,FALSE),0)</f>
        <v>0</v>
      </c>
      <c r="O43" s="26">
        <f>IFERROR(VLOOKUP(A:A,信息流数据源!A:K,2,FALSE),0)</f>
        <v>9011.04</v>
      </c>
      <c r="P43" s="68">
        <f>IFERROR(VLOOKUP(A:A,信息流数据源!A:K,5,FALSE),0)</f>
        <v>0.0261514435765011</v>
      </c>
      <c r="Q43" s="70">
        <f>IFERROR(VLOOKUP(A:A,信息流数据源!A:K,6,FALSE),0)</f>
        <v>0.536499166468207</v>
      </c>
      <c r="R43" s="1">
        <f>IFERROR(VLOOKUP(A:A,信息流数据源!A:K,9,FALSE),0)</f>
        <v>7</v>
      </c>
      <c r="S43" s="26">
        <f>IFERROR(VLOOKUP(A:A,信息流数据源!A:T,13,FALSE),0)</f>
        <v>2609</v>
      </c>
      <c r="T43" s="71">
        <f>IFERROR(VLOOKUP(A:A,信息流数据源!A:T,14,FALSE),0)</f>
        <v>3.45382905327712</v>
      </c>
      <c r="U43" s="26">
        <f>IFERROR(VLOOKUP(A:A,搜索数据源!A:T,2,FALSE),0)</f>
        <v>0</v>
      </c>
      <c r="V43" s="68">
        <f>IFERROR(VLOOKUP(A:A,搜索数据源!A:T,5,FALSE),0)</f>
        <v>0</v>
      </c>
      <c r="W43" s="70">
        <f>IFERROR(VLOOKUP(A:A,搜索数据源!A:T,6,FALSE),0)</f>
        <v>0</v>
      </c>
      <c r="X43" s="1">
        <f>IFERROR(VLOOKUP(A:A,搜索数据源!A:T,9,FALSE),0)</f>
        <v>0</v>
      </c>
      <c r="Y43" s="26">
        <f>IFERROR(VLOOKUP(A:A,搜索数据源!A:T,13,FALSE),0)</f>
        <v>0</v>
      </c>
      <c r="Z43" s="71">
        <f>IFERROR(VLOOKUP(A:A,搜索数据源!A:T,14,FALSE),0)</f>
        <v>0</v>
      </c>
      <c r="AA43" s="26">
        <f>IFERROR(VLOOKUP(A:A,全站智投数据源!A:T,2,FALSE),0)</f>
        <v>0</v>
      </c>
      <c r="AB43" s="68">
        <f>IFERROR(VLOOKUP(A:A,全站智投数据源!A:T,5,FALSE),0)</f>
        <v>0</v>
      </c>
      <c r="AC43" s="70">
        <f>IFERROR(VLOOKUP(A:A,全站智投数据源!A:T,6,FALSE),0)</f>
        <v>0</v>
      </c>
      <c r="AD43" s="1">
        <f>IFERROR(VLOOKUP(A:A,全站智投数据源!A:T,9,FALSE),0)</f>
        <v>0</v>
      </c>
      <c r="AE43" s="26">
        <f>IFERROR(VLOOKUP(A:A,全站智投数据源!A:T,13,FALSE),0)</f>
        <v>0</v>
      </c>
      <c r="AF43" s="71">
        <f>IFERROR(VLOOKUP(A:A,全站智投数据源!A:T,14,FALSE),0)</f>
        <v>0</v>
      </c>
    </row>
    <row r="44" ht="100" customHeight="1" spans="1:32">
      <c r="A44" s="26" t="s">
        <v>235</v>
      </c>
      <c r="B44" s="26" t="str">
        <f>VLOOKUP(A:A,笔记匹配!A:M,2,FALSE)</f>
        <v>=DISPIMG("ID_93984A9C392F401D9FBAF7A190E63AFD",1)</v>
      </c>
      <c r="C44" s="27" t="str">
        <f>VLOOKUP(A:A,笔记匹配!A:M,3,FALSE)</f>
        <v>musicjia</v>
      </c>
      <c r="D44" s="27" t="str">
        <f>VLOOKUP(A:A,笔记匹配!A:M,4,FALSE)</f>
        <v>10.9-当音乐博主遇到和迈克尔杰克逊同门的外教</v>
      </c>
      <c r="E44" s="27" t="str">
        <f>VLOOKUP(A:A,笔记匹配!A:M,5,FALSE)</f>
        <v>https://www.xiaohongshu.com/discovery/item/6337e9ba000000001c02fe66</v>
      </c>
      <c r="F44" s="30">
        <f>VLOOKUP(A:A,笔记匹配!A:M,6,FALSE)</f>
        <v>44836</v>
      </c>
      <c r="G44" s="36" t="str">
        <f>IFERROR(VLOOKUP(A:A,笔记匹配!A:M,12,FALSE),2022-1-1)</f>
        <v>2022-11-01</v>
      </c>
      <c r="H44" s="59" t="str">
        <f>VLOOKUP(A:A,笔记匹配!A:M,7,FALSE)</f>
        <v>视频</v>
      </c>
      <c r="I44" s="26">
        <f>VLOOKUP(A:A,笔记匹配!A:M,8,FALSE)</f>
        <v>4018</v>
      </c>
      <c r="J44" s="26">
        <f>VLOOKUP(A:A,笔记匹配!A:M,9,FALSE)</f>
        <v>1279</v>
      </c>
      <c r="K44" s="26">
        <f>VLOOKUP(A:A,笔记匹配!A:M,10,FALSE)</f>
        <v>86</v>
      </c>
      <c r="L44" s="1">
        <f>VLOOKUP(A:A,笔记匹配!A:M,11,FALSE)</f>
        <v>5383</v>
      </c>
      <c r="M44" s="4">
        <f>IFERROR(VLOOKUP(C:C,邀请码付费数据源!B:L,3,FALSE),0)</f>
        <v>0</v>
      </c>
      <c r="N44" s="67">
        <f>IFERROR(VLOOKUP(C:C,邀请码付费数据源!B:L,6,FALSE),0)</f>
        <v>0</v>
      </c>
      <c r="O44" s="26">
        <f>IFERROR(VLOOKUP(A:A,信息流数据源!A:K,2,FALSE),0)</f>
        <v>8498.42</v>
      </c>
      <c r="P44" s="68">
        <f>IFERROR(VLOOKUP(A:A,信息流数据源!A:K,5,FALSE),0)</f>
        <v>0.0633163930846009</v>
      </c>
      <c r="Q44" s="70">
        <f>IFERROR(VLOOKUP(A:A,信息流数据源!A:K,6,FALSE),0)</f>
        <v>0.26408191168702</v>
      </c>
      <c r="R44" s="1">
        <f>IFERROR(VLOOKUP(A:A,信息流数据源!A:K,9,FALSE),0)</f>
        <v>16</v>
      </c>
      <c r="S44" s="26">
        <f>IFERROR(VLOOKUP(A:A,信息流数据源!A:T,13,FALSE),0)</f>
        <v>1664</v>
      </c>
      <c r="T44" s="71">
        <f>IFERROR(VLOOKUP(A:A,信息流数据源!A:T,14,FALSE),0)</f>
        <v>5.10722355769231</v>
      </c>
      <c r="U44" s="26">
        <f>IFERROR(VLOOKUP(A:A,搜索数据源!A:T,2,FALSE),0)</f>
        <v>0</v>
      </c>
      <c r="V44" s="68">
        <f>IFERROR(VLOOKUP(A:A,搜索数据源!A:T,5,FALSE),0)</f>
        <v>0</v>
      </c>
      <c r="W44" s="70">
        <f>IFERROR(VLOOKUP(A:A,搜索数据源!A:T,6,FALSE),0)</f>
        <v>0</v>
      </c>
      <c r="X44" s="1">
        <f>IFERROR(VLOOKUP(A:A,搜索数据源!A:T,9,FALSE),0)</f>
        <v>0</v>
      </c>
      <c r="Y44" s="26">
        <f>IFERROR(VLOOKUP(A:A,搜索数据源!A:T,13,FALSE),0)</f>
        <v>0</v>
      </c>
      <c r="Z44" s="71">
        <f>IFERROR(VLOOKUP(A:A,搜索数据源!A:T,14,FALSE),0)</f>
        <v>0</v>
      </c>
      <c r="AA44" s="26">
        <f>IFERROR(VLOOKUP(A:A,全站智投数据源!A:T,2,FALSE),0)</f>
        <v>0</v>
      </c>
      <c r="AB44" s="68">
        <f>IFERROR(VLOOKUP(A:A,全站智投数据源!A:T,5,FALSE),0)</f>
        <v>0</v>
      </c>
      <c r="AC44" s="70">
        <f>IFERROR(VLOOKUP(A:A,全站智投数据源!A:T,6,FALSE),0)</f>
        <v>0</v>
      </c>
      <c r="AD44" s="1">
        <f>IFERROR(VLOOKUP(A:A,全站智投数据源!A:T,9,FALSE),0)</f>
        <v>0</v>
      </c>
      <c r="AE44" s="26">
        <f>IFERROR(VLOOKUP(A:A,全站智投数据源!A:T,13,FALSE),0)</f>
        <v>0</v>
      </c>
      <c r="AF44" s="71">
        <f>IFERROR(VLOOKUP(A:A,全站智投数据源!A:T,14,FALSE),0)</f>
        <v>0</v>
      </c>
    </row>
    <row r="45" ht="100" customHeight="1" spans="1:32">
      <c r="A45" s="2" t="s">
        <v>236</v>
      </c>
      <c r="B45" s="26" t="str">
        <f>VLOOKUP(A:A,笔记匹配!A:M,2,FALSE)</f>
        <v>=DISPIMG("ID_BF2D7154C71E4FC1BA51445981EE28A5",1)</v>
      </c>
      <c r="C45" s="27" t="str">
        <f>VLOOKUP(A:A,笔记匹配!A:M,3,FALSE)</f>
        <v>pickgigi-invite</v>
      </c>
      <c r="D45" s="27" t="str">
        <f>VLOOKUP(A:A,笔记匹配!A:M,4,FALSE)</f>
        <v>10.26-口语聊天用这几个开场 打开无限聊天模式</v>
      </c>
      <c r="E45" s="27" t="str">
        <f>VLOOKUP(A:A,笔记匹配!A:M,5,FALSE)</f>
        <v>https://www.xiaohongshu.com/discovery/item/634e1fe10000000007038f3e</v>
      </c>
      <c r="F45" s="30">
        <f>VLOOKUP(A:A,笔记匹配!A:M,6,FALSE)</f>
        <v>44855</v>
      </c>
      <c r="G45" s="36" t="str">
        <f>IFERROR(VLOOKUP(A:A,笔记匹配!A:M,12,FALSE),2022-1-1)</f>
        <v>2022-11-01</v>
      </c>
      <c r="H45" s="59" t="str">
        <f>VLOOKUP(A:A,笔记匹配!A:M,7,FALSE)</f>
        <v>视频</v>
      </c>
      <c r="I45" s="26">
        <f>VLOOKUP(A:A,笔记匹配!A:M,8,FALSE)</f>
        <v>221</v>
      </c>
      <c r="J45" s="26">
        <f>VLOOKUP(A:A,笔记匹配!A:M,9,FALSE)</f>
        <v>102</v>
      </c>
      <c r="K45" s="26">
        <f>VLOOKUP(A:A,笔记匹配!A:M,10,FALSE)</f>
        <v>6</v>
      </c>
      <c r="L45" s="1">
        <f>VLOOKUP(A:A,笔记匹配!A:M,11,FALSE)</f>
        <v>329</v>
      </c>
      <c r="M45" s="4">
        <f>IFERROR(VLOOKUP(C:C,邀请码付费数据源!B:L,3,FALSE),0)</f>
        <v>0</v>
      </c>
      <c r="N45" s="67">
        <f>IFERROR(VLOOKUP(C:C,邀请码付费数据源!B:L,6,FALSE),0)</f>
        <v>0</v>
      </c>
      <c r="O45" s="26">
        <f>IFERROR(VLOOKUP(A:A,信息流数据源!A:K,2,FALSE),0)</f>
        <v>7003.65</v>
      </c>
      <c r="P45" s="68">
        <f>IFERROR(VLOOKUP(A:A,信息流数据源!A:K,5,FALSE),0)</f>
        <v>0.0487076692145945</v>
      </c>
      <c r="Q45" s="70">
        <f>IFERROR(VLOOKUP(A:A,信息流数据源!A:K,6,FALSE),0)</f>
        <v>0.297293912895832</v>
      </c>
      <c r="R45" s="1">
        <f>IFERROR(VLOOKUP(A:A,信息流数据源!A:K,9,FALSE),0)</f>
        <v>14</v>
      </c>
      <c r="S45" s="26">
        <f>IFERROR(VLOOKUP(A:A,信息流数据源!A:T,13,FALSE),0)</f>
        <v>2472</v>
      </c>
      <c r="T45" s="71">
        <f>IFERROR(VLOOKUP(A:A,信息流数据源!A:T,14,FALSE),0)</f>
        <v>2.83319174757282</v>
      </c>
      <c r="U45" s="26">
        <f>IFERROR(VLOOKUP(A:A,搜索数据源!A:T,2,FALSE),0)</f>
        <v>0</v>
      </c>
      <c r="V45" s="68">
        <f>IFERROR(VLOOKUP(A:A,搜索数据源!A:T,5,FALSE),0)</f>
        <v>0</v>
      </c>
      <c r="W45" s="70">
        <f>IFERROR(VLOOKUP(A:A,搜索数据源!A:T,6,FALSE),0)</f>
        <v>0</v>
      </c>
      <c r="X45" s="1">
        <f>IFERROR(VLOOKUP(A:A,搜索数据源!A:T,9,FALSE),0)</f>
        <v>0</v>
      </c>
      <c r="Y45" s="26">
        <f>IFERROR(VLOOKUP(A:A,搜索数据源!A:T,13,FALSE),0)</f>
        <v>0</v>
      </c>
      <c r="Z45" s="71">
        <f>IFERROR(VLOOKUP(A:A,搜索数据源!A:T,14,FALSE),0)</f>
        <v>0</v>
      </c>
      <c r="AA45" s="26">
        <f>IFERROR(VLOOKUP(A:A,全站智投数据源!A:T,2,FALSE),0)</f>
        <v>0</v>
      </c>
      <c r="AB45" s="68">
        <f>IFERROR(VLOOKUP(A:A,全站智投数据源!A:T,5,FALSE),0)</f>
        <v>0</v>
      </c>
      <c r="AC45" s="70">
        <f>IFERROR(VLOOKUP(A:A,全站智投数据源!A:T,6,FALSE),0)</f>
        <v>0</v>
      </c>
      <c r="AD45" s="1">
        <f>IFERROR(VLOOKUP(A:A,全站智投数据源!A:T,9,FALSE),0)</f>
        <v>0</v>
      </c>
      <c r="AE45" s="26">
        <f>IFERROR(VLOOKUP(A:A,全站智投数据源!A:T,13,FALSE),0)</f>
        <v>0</v>
      </c>
      <c r="AF45" s="71">
        <f>IFERROR(VLOOKUP(A:A,全站智投数据源!A:T,14,FALSE),0)</f>
        <v>0</v>
      </c>
    </row>
    <row r="46" ht="100" customHeight="1" spans="1:32">
      <c r="A46" s="2" t="s">
        <v>237</v>
      </c>
      <c r="B46" s="26" t="str">
        <f>VLOOKUP(A:A,笔记匹配!A:M,2,FALSE)</f>
        <v>=DISPIMG("ID_4793029F9014484E8FA289EA65FEAFCE",1)</v>
      </c>
      <c r="C46" s="27" t="str">
        <f>VLOOKUP(A:A,笔记匹配!A:M,3,FALSE)</f>
        <v>lingge</v>
      </c>
      <c r="D46" s="27" t="str">
        <f>VLOOKUP(A:A,笔记匹配!A:M,4,FALSE)</f>
        <v>10.17-全英干货｜无语言环境如何有效提高口语</v>
      </c>
      <c r="E46" s="27" t="str">
        <f>VLOOKUP(A:A,笔记匹配!A:M,5,FALSE)</f>
        <v>https://www.xiaohongshu.com/discovery/item/62d633090000000011013ab4</v>
      </c>
      <c r="F46" s="30">
        <f>VLOOKUP(A:A,笔记匹配!A:M,6,FALSE)</f>
        <v>44761</v>
      </c>
      <c r="G46" s="36" t="str">
        <f>IFERROR(VLOOKUP(A:A,笔记匹配!A:M,12,FALSE),2022-1-1)</f>
        <v>2022-11-01</v>
      </c>
      <c r="H46" s="59" t="str">
        <f>VLOOKUP(A:A,笔记匹配!A:M,7,FALSE)</f>
        <v>视频</v>
      </c>
      <c r="I46" s="26">
        <f>VLOOKUP(A:A,笔记匹配!A:M,8,FALSE)</f>
        <v>1339</v>
      </c>
      <c r="J46" s="26">
        <f>VLOOKUP(A:A,笔记匹配!A:M,9,FALSE)</f>
        <v>552</v>
      </c>
      <c r="K46" s="26">
        <f>VLOOKUP(A:A,笔记匹配!A:M,10,FALSE)</f>
        <v>49</v>
      </c>
      <c r="L46" s="1">
        <f>VLOOKUP(A:A,笔记匹配!A:M,11,FALSE)</f>
        <v>1940</v>
      </c>
      <c r="M46" s="4">
        <f>IFERROR(VLOOKUP(C:C,邀请码付费数据源!B:L,3,FALSE),0)</f>
        <v>0</v>
      </c>
      <c r="N46" s="67">
        <f>IFERROR(VLOOKUP(C:C,邀请码付费数据源!B:L,6,FALSE),0)</f>
        <v>0</v>
      </c>
      <c r="O46" s="26">
        <f>IFERROR(VLOOKUP(A:A,信息流数据源!A:K,2,FALSE),0)</f>
        <v>5998.93</v>
      </c>
      <c r="P46" s="68">
        <f>IFERROR(VLOOKUP(A:A,信息流数据源!A:K,5,FALSE),0)</f>
        <v>0.0535216061090569</v>
      </c>
      <c r="Q46" s="70">
        <f>IFERROR(VLOOKUP(A:A,信息流数据源!A:K,6,FALSE),0)</f>
        <v>0.397359077962509</v>
      </c>
      <c r="R46" s="1">
        <f>IFERROR(VLOOKUP(A:A,信息流数据源!A:K,9,FALSE),0)</f>
        <v>31</v>
      </c>
      <c r="S46" s="26">
        <f>IFERROR(VLOOKUP(A:A,信息流数据源!A:T,13,FALSE),0)</f>
        <v>1842</v>
      </c>
      <c r="T46" s="71">
        <f>IFERROR(VLOOKUP(A:A,信息流数据源!A:T,14,FALSE),0)</f>
        <v>3.25674809989142</v>
      </c>
      <c r="U46" s="26">
        <f>IFERROR(VLOOKUP(A:A,搜索数据源!A:T,2,FALSE),0)</f>
        <v>0</v>
      </c>
      <c r="V46" s="68">
        <f>IFERROR(VLOOKUP(A:A,搜索数据源!A:T,5,FALSE),0)</f>
        <v>0</v>
      </c>
      <c r="W46" s="70">
        <f>IFERROR(VLOOKUP(A:A,搜索数据源!A:T,6,FALSE),0)</f>
        <v>0</v>
      </c>
      <c r="X46" s="1">
        <f>IFERROR(VLOOKUP(A:A,搜索数据源!A:T,9,FALSE),0)</f>
        <v>0</v>
      </c>
      <c r="Y46" s="26">
        <f>IFERROR(VLOOKUP(A:A,搜索数据源!A:T,13,FALSE),0)</f>
        <v>0</v>
      </c>
      <c r="Z46" s="71">
        <f>IFERROR(VLOOKUP(A:A,搜索数据源!A:T,14,FALSE),0)</f>
        <v>0</v>
      </c>
      <c r="AA46" s="26">
        <f>IFERROR(VLOOKUP(A:A,全站智投数据源!A:T,2,FALSE),0)</f>
        <v>0</v>
      </c>
      <c r="AB46" s="68">
        <f>IFERROR(VLOOKUP(A:A,全站智投数据源!A:T,5,FALSE),0)</f>
        <v>0</v>
      </c>
      <c r="AC46" s="70">
        <f>IFERROR(VLOOKUP(A:A,全站智投数据源!A:T,6,FALSE),0)</f>
        <v>0</v>
      </c>
      <c r="AD46" s="1">
        <f>IFERROR(VLOOKUP(A:A,全站智投数据源!A:T,9,FALSE),0)</f>
        <v>0</v>
      </c>
      <c r="AE46" s="26">
        <f>IFERROR(VLOOKUP(A:A,全站智投数据源!A:T,13,FALSE),0)</f>
        <v>0</v>
      </c>
      <c r="AF46" s="71">
        <f>IFERROR(VLOOKUP(A:A,全站智投数据源!A:T,14,FALSE),0)</f>
        <v>0</v>
      </c>
    </row>
    <row r="47" ht="100" customHeight="1" spans="1:32">
      <c r="A47" s="2" t="s">
        <v>238</v>
      </c>
      <c r="B47" s="26" t="str">
        <f>VLOOKUP(A:A,笔记匹配!A:M,2,FALSE)</f>
        <v>=DISPIMG("ID_5F361446233C40758D9095284D911D68",1)</v>
      </c>
      <c r="C47" s="27" t="str">
        <f>VLOOKUP(A:A,笔记匹配!A:M,3,FALSE)</f>
        <v>10quiz</v>
      </c>
      <c r="D47" s="27" t="str">
        <f>VLOOKUP(A:A,笔记匹配!A:M,4,FALSE)</f>
        <v>10.26-🇬🇧语言类游戏｜口语提升小游戏</v>
      </c>
      <c r="E47" s="27" t="str">
        <f>VLOOKUP(A:A,笔记匹配!A:M,5,FALSE)</f>
        <v>https://www.xiaohongshu.com/discovery/item/634d143b000000000703a1ec</v>
      </c>
      <c r="F47" s="30">
        <f>VLOOKUP(A:A,笔记匹配!A:M,6,FALSE)</f>
        <v>44855</v>
      </c>
      <c r="G47" s="36" t="str">
        <f>IFERROR(VLOOKUP(A:A,笔记匹配!A:M,12,FALSE),2022-1-1)</f>
        <v>2022-11-01</v>
      </c>
      <c r="H47" s="59" t="str">
        <f>VLOOKUP(A:A,笔记匹配!A:M,7,FALSE)</f>
        <v>视频</v>
      </c>
      <c r="I47" s="26">
        <f>VLOOKUP(A:A,笔记匹配!A:M,8,FALSE)</f>
        <v>84</v>
      </c>
      <c r="J47" s="26">
        <f>VLOOKUP(A:A,笔记匹配!A:M,9,FALSE)</f>
        <v>31</v>
      </c>
      <c r="K47" s="26">
        <f>VLOOKUP(A:A,笔记匹配!A:M,10,FALSE)</f>
        <v>5</v>
      </c>
      <c r="L47" s="1">
        <f>VLOOKUP(A:A,笔记匹配!A:M,11,FALSE)</f>
        <v>120</v>
      </c>
      <c r="M47" s="4">
        <f>IFERROR(VLOOKUP(C:C,邀请码付费数据源!B:L,3,FALSE),0)</f>
        <v>0</v>
      </c>
      <c r="N47" s="67">
        <f>IFERROR(VLOOKUP(C:C,邀请码付费数据源!B:L,6,FALSE),0)</f>
        <v>0</v>
      </c>
      <c r="O47" s="26">
        <f>IFERROR(VLOOKUP(A:A,信息流数据源!A:K,2,FALSE),0)</f>
        <v>3608.96</v>
      </c>
      <c r="P47" s="68">
        <f>IFERROR(VLOOKUP(A:A,信息流数据源!A:K,5,FALSE),0)</f>
        <v>0.0386240193120097</v>
      </c>
      <c r="Q47" s="70">
        <f>IFERROR(VLOOKUP(A:A,信息流数据源!A:K,6,FALSE),0)</f>
        <v>0.383605442176871</v>
      </c>
      <c r="R47" s="1">
        <f>IFERROR(VLOOKUP(A:A,信息流数据源!A:K,9,FALSE),0)</f>
        <v>3</v>
      </c>
      <c r="S47" s="26">
        <f>IFERROR(VLOOKUP(A:A,信息流数据源!A:T,13,FALSE),0)</f>
        <v>801</v>
      </c>
      <c r="T47" s="71">
        <f>IFERROR(VLOOKUP(A:A,信息流数据源!A:T,14,FALSE),0)</f>
        <v>4.50556803995006</v>
      </c>
      <c r="U47" s="26">
        <f>IFERROR(VLOOKUP(A:A,搜索数据源!A:T,2,FALSE),0)</f>
        <v>0</v>
      </c>
      <c r="V47" s="68">
        <f>IFERROR(VLOOKUP(A:A,搜索数据源!A:T,5,FALSE),0)</f>
        <v>0</v>
      </c>
      <c r="W47" s="70">
        <f>IFERROR(VLOOKUP(A:A,搜索数据源!A:T,6,FALSE),0)</f>
        <v>0</v>
      </c>
      <c r="X47" s="1">
        <f>IFERROR(VLOOKUP(A:A,搜索数据源!A:T,9,FALSE),0)</f>
        <v>0</v>
      </c>
      <c r="Y47" s="26">
        <f>IFERROR(VLOOKUP(A:A,搜索数据源!A:T,13,FALSE),0)</f>
        <v>0</v>
      </c>
      <c r="Z47" s="71">
        <f>IFERROR(VLOOKUP(A:A,搜索数据源!A:T,14,FALSE),0)</f>
        <v>0</v>
      </c>
      <c r="AA47" s="26">
        <f>IFERROR(VLOOKUP(A:A,全站智投数据源!A:T,2,FALSE),0)</f>
        <v>0</v>
      </c>
      <c r="AB47" s="68">
        <f>IFERROR(VLOOKUP(A:A,全站智投数据源!A:T,5,FALSE),0)</f>
        <v>0</v>
      </c>
      <c r="AC47" s="70">
        <f>IFERROR(VLOOKUP(A:A,全站智投数据源!A:T,6,FALSE),0)</f>
        <v>0</v>
      </c>
      <c r="AD47" s="1">
        <f>IFERROR(VLOOKUP(A:A,全站智投数据源!A:T,9,FALSE),0)</f>
        <v>0</v>
      </c>
      <c r="AE47" s="26">
        <f>IFERROR(VLOOKUP(A:A,全站智投数据源!A:T,13,FALSE),0)</f>
        <v>0</v>
      </c>
      <c r="AF47" s="71">
        <f>IFERROR(VLOOKUP(A:A,全站智投数据源!A:T,14,FALSE),0)</f>
        <v>0</v>
      </c>
    </row>
    <row r="48" ht="100" customHeight="1" spans="1:32">
      <c r="A48" s="2" t="s">
        <v>239</v>
      </c>
      <c r="B48" s="26" t="str">
        <f>VLOOKUP(A:A,笔记匹配!A:M,2,FALSE)</f>
        <v>=DISPIMG("ID_EA199F1A960544CA8623B01746A059BF",1)</v>
      </c>
      <c r="C48" s="27" t="str">
        <f>VLOOKUP(A:A,笔记匹配!A:M,3,FALSE)</f>
        <v>理理666</v>
      </c>
      <c r="D48" s="27" t="str">
        <f>VLOOKUP(A:A,笔记匹配!A:M,4,FALSE)</f>
        <v>11.1-笑死！口语废物竟和外教唠了30分钟?</v>
      </c>
      <c r="E48" s="27" t="str">
        <f>VLOOKUP(A:A,笔记匹配!A:M,5,FALSE)</f>
        <v>https://www.xiaohongshu.com/discovery/item/6347d2d1000000000603ce72</v>
      </c>
      <c r="F48" s="30">
        <f>VLOOKUP(A:A,笔记匹配!A:M,6,FALSE)</f>
        <v>44848</v>
      </c>
      <c r="G48" s="36" t="str">
        <f>IFERROR(VLOOKUP(A:A,笔记匹配!A:M,12,FALSE),2022-1-1)</f>
        <v>2022-11-01</v>
      </c>
      <c r="H48" s="59" t="str">
        <f>VLOOKUP(A:A,笔记匹配!A:M,7,FALSE)</f>
        <v>图文</v>
      </c>
      <c r="I48" s="26">
        <f>VLOOKUP(A:A,笔记匹配!A:M,8,FALSE)</f>
        <v>171</v>
      </c>
      <c r="J48" s="26">
        <f>VLOOKUP(A:A,笔记匹配!A:M,9,FALSE)</f>
        <v>221</v>
      </c>
      <c r="K48" s="26">
        <f>VLOOKUP(A:A,笔记匹配!A:M,10,FALSE)</f>
        <v>3</v>
      </c>
      <c r="L48" s="1">
        <f>VLOOKUP(A:A,笔记匹配!A:M,11,FALSE)</f>
        <v>395</v>
      </c>
      <c r="M48" s="4">
        <f>IFERROR(VLOOKUP(C:C,邀请码付费数据源!B:L,3,FALSE),0)</f>
        <v>0</v>
      </c>
      <c r="N48" s="67">
        <f>IFERROR(VLOOKUP(C:C,邀请码付费数据源!B:L,6,FALSE),0)</f>
        <v>0</v>
      </c>
      <c r="O48" s="26">
        <f>IFERROR(VLOOKUP(A:A,信息流数据源!A:K,2,FALSE),0)</f>
        <v>3220.06</v>
      </c>
      <c r="P48" s="68">
        <f>IFERROR(VLOOKUP(A:A,信息流数据源!A:K,5,FALSE),0)</f>
        <v>0.0639106053784127</v>
      </c>
      <c r="Q48" s="70">
        <f>IFERROR(VLOOKUP(A:A,信息流数据源!A:K,6,FALSE),0)</f>
        <v>0.206229025233765</v>
      </c>
      <c r="R48" s="1">
        <f>IFERROR(VLOOKUP(A:A,信息流数据源!A:K,9,FALSE),0)</f>
        <v>9</v>
      </c>
      <c r="S48" s="26">
        <f>IFERROR(VLOOKUP(A:A,信息流数据源!A:T,13,FALSE),0)</f>
        <v>664</v>
      </c>
      <c r="T48" s="71">
        <f>IFERROR(VLOOKUP(A:A,信息流数据源!A:T,14,FALSE),0)</f>
        <v>4.84948795180723</v>
      </c>
      <c r="U48" s="26">
        <f>IFERROR(VLOOKUP(A:A,搜索数据源!A:T,2,FALSE),0)</f>
        <v>0</v>
      </c>
      <c r="V48" s="68">
        <f>IFERROR(VLOOKUP(A:A,搜索数据源!A:T,5,FALSE),0)</f>
        <v>0</v>
      </c>
      <c r="W48" s="70">
        <f>IFERROR(VLOOKUP(A:A,搜索数据源!A:T,6,FALSE),0)</f>
        <v>0</v>
      </c>
      <c r="X48" s="1">
        <f>IFERROR(VLOOKUP(A:A,搜索数据源!A:T,9,FALSE),0)</f>
        <v>0</v>
      </c>
      <c r="Y48" s="26">
        <f>IFERROR(VLOOKUP(A:A,搜索数据源!A:T,13,FALSE),0)</f>
        <v>0</v>
      </c>
      <c r="Z48" s="71">
        <f>IFERROR(VLOOKUP(A:A,搜索数据源!A:T,14,FALSE),0)</f>
        <v>0</v>
      </c>
      <c r="AA48" s="26">
        <f>IFERROR(VLOOKUP(A:A,全站智投数据源!A:T,2,FALSE),0)</f>
        <v>0</v>
      </c>
      <c r="AB48" s="68">
        <f>IFERROR(VLOOKUP(A:A,全站智投数据源!A:T,5,FALSE),0)</f>
        <v>0</v>
      </c>
      <c r="AC48" s="70">
        <f>IFERROR(VLOOKUP(A:A,全站智投数据源!A:T,6,FALSE),0)</f>
        <v>0</v>
      </c>
      <c r="AD48" s="1">
        <f>IFERROR(VLOOKUP(A:A,全站智投数据源!A:T,9,FALSE),0)</f>
        <v>0</v>
      </c>
      <c r="AE48" s="26">
        <f>IFERROR(VLOOKUP(A:A,全站智投数据源!A:T,13,FALSE),0)</f>
        <v>0</v>
      </c>
      <c r="AF48" s="71">
        <f>IFERROR(VLOOKUP(A:A,全站智投数据源!A:T,14,FALSE),0)</f>
        <v>0</v>
      </c>
    </row>
    <row r="49" ht="100" customHeight="1" spans="1:32">
      <c r="A49" s="2" t="s">
        <v>240</v>
      </c>
      <c r="B49" s="26" t="str">
        <f>VLOOKUP(A:A,笔记匹配!A:M,2,FALSE)</f>
        <v>=DISPIMG("ID_D9B26F95C5AE4622800ACC8AE7CBC5C9",1)</v>
      </c>
      <c r="C49" s="27" t="str">
        <f>VLOOKUP(A:A,笔记匹配!A:M,3,FALSE)</f>
        <v>dada2022-invite</v>
      </c>
      <c r="D49" s="27" t="str">
        <f>VLOOKUP(A:A,笔记匹配!A:M,4,FALSE)</f>
        <v>10.17-How to 无痛 read 英文书？？？</v>
      </c>
      <c r="E49" s="27" t="str">
        <f>VLOOKUP(A:A,笔记匹配!A:M,5,FALSE)</f>
        <v>https://www.xiaohongshu.com/discovery/item/630c95f50000000012009162</v>
      </c>
      <c r="F49" s="30">
        <f>VLOOKUP(A:A,笔记匹配!A:M,6,FALSE)</f>
        <v>44803</v>
      </c>
      <c r="G49" s="36" t="str">
        <f>IFERROR(VLOOKUP(A:A,笔记匹配!A:M,12,FALSE),2022-1-1)</f>
        <v>2022-11-01</v>
      </c>
      <c r="H49" s="59" t="str">
        <f>VLOOKUP(A:A,笔记匹配!A:M,7,FALSE)</f>
        <v>视频</v>
      </c>
      <c r="I49" s="26">
        <f>VLOOKUP(A:A,笔记匹配!A:M,8,FALSE)</f>
        <v>1262</v>
      </c>
      <c r="J49" s="26">
        <f>VLOOKUP(A:A,笔记匹配!A:M,9,FALSE)</f>
        <v>248</v>
      </c>
      <c r="K49" s="26">
        <f>VLOOKUP(A:A,笔记匹配!A:M,10,FALSE)</f>
        <v>65</v>
      </c>
      <c r="L49" s="1">
        <f>VLOOKUP(A:A,笔记匹配!A:M,11,FALSE)</f>
        <v>1575</v>
      </c>
      <c r="M49" s="4">
        <f>IFERROR(VLOOKUP(C:C,邀请码付费数据源!B:L,3,FALSE),0)</f>
        <v>0</v>
      </c>
      <c r="N49" s="67">
        <f>IFERROR(VLOOKUP(C:C,邀请码付费数据源!B:L,6,FALSE),0)</f>
        <v>0</v>
      </c>
      <c r="O49" s="26">
        <f>IFERROR(VLOOKUP(A:A,信息流数据源!A:K,2,FALSE),0)</f>
        <v>2585.92</v>
      </c>
      <c r="P49" s="68">
        <f>IFERROR(VLOOKUP(A:A,信息流数据源!A:K,5,FALSE),0)</f>
        <v>0.0608047457362526</v>
      </c>
      <c r="Q49" s="70">
        <f>IFERROR(VLOOKUP(A:A,信息流数据源!A:K,6,FALSE),0)</f>
        <v>0.207471116816431</v>
      </c>
      <c r="R49" s="1">
        <f>IFERROR(VLOOKUP(A:A,信息流数据源!A:K,9,FALSE),0)</f>
        <v>9</v>
      </c>
      <c r="S49" s="26">
        <f>IFERROR(VLOOKUP(A:A,信息流数据源!A:T,13,FALSE),0)</f>
        <v>437</v>
      </c>
      <c r="T49" s="71">
        <f>IFERROR(VLOOKUP(A:A,信息流数据源!A:T,14,FALSE),0)</f>
        <v>5.91743707093822</v>
      </c>
      <c r="U49" s="26">
        <f>IFERROR(VLOOKUP(A:A,搜索数据源!A:T,2,FALSE),0)</f>
        <v>0</v>
      </c>
      <c r="V49" s="68">
        <f>IFERROR(VLOOKUP(A:A,搜索数据源!A:T,5,FALSE),0)</f>
        <v>0</v>
      </c>
      <c r="W49" s="70">
        <f>IFERROR(VLOOKUP(A:A,搜索数据源!A:T,6,FALSE),0)</f>
        <v>0</v>
      </c>
      <c r="X49" s="1">
        <f>IFERROR(VLOOKUP(A:A,搜索数据源!A:T,9,FALSE),0)</f>
        <v>0</v>
      </c>
      <c r="Y49" s="26">
        <f>IFERROR(VLOOKUP(A:A,搜索数据源!A:T,13,FALSE),0)</f>
        <v>0</v>
      </c>
      <c r="Z49" s="71">
        <f>IFERROR(VLOOKUP(A:A,搜索数据源!A:T,14,FALSE),0)</f>
        <v>0</v>
      </c>
      <c r="AA49" s="26">
        <f>IFERROR(VLOOKUP(A:A,全站智投数据源!A:T,2,FALSE),0)</f>
        <v>0</v>
      </c>
      <c r="AB49" s="68">
        <f>IFERROR(VLOOKUP(A:A,全站智投数据源!A:T,5,FALSE),0)</f>
        <v>0</v>
      </c>
      <c r="AC49" s="70">
        <f>IFERROR(VLOOKUP(A:A,全站智投数据源!A:T,6,FALSE),0)</f>
        <v>0</v>
      </c>
      <c r="AD49" s="1">
        <f>IFERROR(VLOOKUP(A:A,全站智投数据源!A:T,9,FALSE),0)</f>
        <v>0</v>
      </c>
      <c r="AE49" s="26">
        <f>IFERROR(VLOOKUP(A:A,全站智投数据源!A:T,13,FALSE),0)</f>
        <v>0</v>
      </c>
      <c r="AF49" s="71">
        <f>IFERROR(VLOOKUP(A:A,全站智投数据源!A:T,14,FALSE),0)</f>
        <v>0</v>
      </c>
    </row>
    <row r="50" ht="100" customHeight="1" spans="1:32">
      <c r="A50" s="2" t="s">
        <v>241</v>
      </c>
      <c r="B50" s="26" t="str">
        <f>VLOOKUP(A:A,笔记匹配!A:M,2,FALSE)</f>
        <v>=DISPIMG("ID_D6E3C3135CE74668BC71789F03EDB1E7",1)</v>
      </c>
      <c r="C50" s="27" t="str">
        <f>VLOOKUP(A:A,笔记匹配!A:M,3,FALSE)</f>
        <v>wanka</v>
      </c>
      <c r="D50" s="27" t="str">
        <f>VLOOKUP(A:A,笔记匹配!A:M,4,FALSE)</f>
        <v>10.26-新手如何主持会议？外教给的5条建议</v>
      </c>
      <c r="E50" s="27" t="str">
        <f>VLOOKUP(A:A,笔记匹配!A:M,5,FALSE)</f>
        <v>https://www.xiaohongshu.com/discovery/item/634cd78b0000000007015d8c</v>
      </c>
      <c r="F50" s="30">
        <f>VLOOKUP(A:A,笔记匹配!A:M,6,FALSE)</f>
        <v>44851</v>
      </c>
      <c r="G50" s="36" t="str">
        <f>IFERROR(VLOOKUP(A:A,笔记匹配!A:M,12,FALSE),2022-1-1)</f>
        <v>2022-11-01</v>
      </c>
      <c r="H50" s="59" t="str">
        <f>VLOOKUP(A:A,笔记匹配!A:M,7,FALSE)</f>
        <v>视频</v>
      </c>
      <c r="I50" s="26">
        <f>VLOOKUP(A:A,笔记匹配!A:M,8,FALSE)</f>
        <v>88</v>
      </c>
      <c r="J50" s="26">
        <f>VLOOKUP(A:A,笔记匹配!A:M,9,FALSE)</f>
        <v>66</v>
      </c>
      <c r="K50" s="26">
        <f>VLOOKUP(A:A,笔记匹配!A:M,10,FALSE)</f>
        <v>9</v>
      </c>
      <c r="L50" s="1">
        <f>VLOOKUP(A:A,笔记匹配!A:M,11,FALSE)</f>
        <v>163</v>
      </c>
      <c r="M50" s="4">
        <f>IFERROR(VLOOKUP(C:C,邀请码付费数据源!B:L,3,FALSE),0)</f>
        <v>0</v>
      </c>
      <c r="N50" s="67">
        <f>IFERROR(VLOOKUP(C:C,邀请码付费数据源!B:L,6,FALSE),0)</f>
        <v>0</v>
      </c>
      <c r="O50" s="26">
        <f>IFERROR(VLOOKUP(A:A,信息流数据源!A:K,2,FALSE),0)</f>
        <v>258.46</v>
      </c>
      <c r="P50" s="68">
        <f>IFERROR(VLOOKUP(A:A,信息流数据源!A:K,5,FALSE),0)</f>
        <v>0.0158350927880876</v>
      </c>
      <c r="Q50" s="70">
        <f>IFERROR(VLOOKUP(A:A,信息流数据源!A:K,6,FALSE),0)</f>
        <v>0.906877192982456</v>
      </c>
      <c r="R50" s="1">
        <f>IFERROR(VLOOKUP(A:A,信息流数据源!A:K,9,FALSE),0)</f>
        <v>1</v>
      </c>
      <c r="S50" s="26">
        <f>IFERROR(VLOOKUP(A:A,信息流数据源!A:T,13,FALSE),0)</f>
        <v>47</v>
      </c>
      <c r="T50" s="71">
        <f>IFERROR(VLOOKUP(A:A,信息流数据源!A:T,14,FALSE),0)</f>
        <v>5.49914893617021</v>
      </c>
      <c r="U50" s="26">
        <f>IFERROR(VLOOKUP(A:A,搜索数据源!A:T,2,FALSE),0)</f>
        <v>0</v>
      </c>
      <c r="V50" s="68">
        <f>IFERROR(VLOOKUP(A:A,搜索数据源!A:T,5,FALSE),0)</f>
        <v>0</v>
      </c>
      <c r="W50" s="70">
        <f>IFERROR(VLOOKUP(A:A,搜索数据源!A:T,6,FALSE),0)</f>
        <v>0</v>
      </c>
      <c r="X50" s="1">
        <f>IFERROR(VLOOKUP(A:A,搜索数据源!A:T,9,FALSE),0)</f>
        <v>0</v>
      </c>
      <c r="Y50" s="26">
        <f>IFERROR(VLOOKUP(A:A,搜索数据源!A:T,13,FALSE),0)</f>
        <v>0</v>
      </c>
      <c r="Z50" s="71">
        <f>IFERROR(VLOOKUP(A:A,搜索数据源!A:T,14,FALSE),0)</f>
        <v>0</v>
      </c>
      <c r="AA50" s="26">
        <f>IFERROR(VLOOKUP(A:A,全站智投数据源!A:T,2,FALSE),0)</f>
        <v>0</v>
      </c>
      <c r="AB50" s="68">
        <f>IFERROR(VLOOKUP(A:A,全站智投数据源!A:T,5,FALSE),0)</f>
        <v>0</v>
      </c>
      <c r="AC50" s="70">
        <f>IFERROR(VLOOKUP(A:A,全站智投数据源!A:T,6,FALSE),0)</f>
        <v>0</v>
      </c>
      <c r="AD50" s="1">
        <f>IFERROR(VLOOKUP(A:A,全站智投数据源!A:T,9,FALSE),0)</f>
        <v>0</v>
      </c>
      <c r="AE50" s="26">
        <f>IFERROR(VLOOKUP(A:A,全站智投数据源!A:T,13,FALSE),0)</f>
        <v>0</v>
      </c>
      <c r="AF50" s="71">
        <f>IFERROR(VLOOKUP(A:A,全站智投数据源!A:T,14,FALSE),0)</f>
        <v>0</v>
      </c>
    </row>
    <row r="51" ht="100" hidden="1" customHeight="1" spans="1:32">
      <c r="A51" s="26" t="s">
        <v>242</v>
      </c>
      <c r="B51" s="26" t="str">
        <f>VLOOKUP(A:A,笔记匹配!A:M,2,FALSE)</f>
        <v>=DISPIMG("ID_39DA3A2EE4624C8C9ADE9A560E294987",1)</v>
      </c>
      <c r="C51" s="27" t="str">
        <f>VLOOKUP(A:A,笔记匹配!A:M,3,FALSE)</f>
        <v>wownina</v>
      </c>
      <c r="D51" s="27" t="str">
        <f>VLOOKUP(A:A,笔记匹配!A:M,4,FALSE)</f>
        <v>别狡辩了 你们平时说英语肯定也这样</v>
      </c>
      <c r="E51" s="27" t="str">
        <f>VLOOKUP(A:A,笔记匹配!A:M,5,FALSE)</f>
        <v>https://www.xiaohongshu.com/discovery/item/6290cf0d000000000102577b</v>
      </c>
      <c r="F51" s="30">
        <f>VLOOKUP(A:A,笔记匹配!A:M,6,FALSE)</f>
        <v>44709</v>
      </c>
      <c r="G51" s="36">
        <f>IFERROR(VLOOKUP(A:A,笔记匹配!A:M,12,FALSE),2022-1-1)</f>
        <v>2020</v>
      </c>
      <c r="H51" s="59" t="str">
        <f>VLOOKUP(A:A,笔记匹配!A:M,7,FALSE)</f>
        <v>视频</v>
      </c>
      <c r="I51" s="26">
        <f>VLOOKUP(A:A,笔记匹配!A:M,8,FALSE)</f>
        <v>7793</v>
      </c>
      <c r="J51" s="26">
        <f>VLOOKUP(A:A,笔记匹配!A:M,9,FALSE)</f>
        <v>1082</v>
      </c>
      <c r="K51" s="26">
        <f>VLOOKUP(A:A,笔记匹配!A:M,10,FALSE)</f>
        <v>288</v>
      </c>
      <c r="L51" s="1">
        <f>VLOOKUP(A:A,笔记匹配!A:M,11,FALSE)</f>
        <v>9163</v>
      </c>
      <c r="M51" s="4">
        <f>IFERROR(VLOOKUP(C:C,邀请码付费数据源!B:L,3,FALSE),0)</f>
        <v>6084.13</v>
      </c>
      <c r="N51" s="67">
        <f>IFERROR(VLOOKUP(C:C,邀请码付费数据源!B:L,6,FALSE),0)</f>
        <v>14.7906405737207</v>
      </c>
      <c r="O51" s="26">
        <f>IFERROR(VLOOKUP(A:A,信息流数据源!A:K,2,FALSE),0)</f>
        <v>411.35</v>
      </c>
      <c r="P51" s="68">
        <f>IFERROR(VLOOKUP(A:A,信息流数据源!A:K,5,FALSE),0)</f>
        <v>0.0634702229748801</v>
      </c>
      <c r="Q51" s="70">
        <f>IFERROR(VLOOKUP(A:A,信息流数据源!A:K,6,FALSE),0)</f>
        <v>0.228654808226793</v>
      </c>
      <c r="R51" s="1">
        <f>IFERROR(VLOOKUP(A:A,信息流数据源!A:K,9,FALSE),0)</f>
        <v>11</v>
      </c>
      <c r="S51" s="26">
        <f>IFERROR(VLOOKUP(A:A,信息流数据源!A:T,13,FALSE),0)</f>
        <v>132</v>
      </c>
      <c r="T51" s="71">
        <f>IFERROR(VLOOKUP(A:A,信息流数据源!A:T,14,FALSE),0)</f>
        <v>3.11628787878788</v>
      </c>
      <c r="U51" s="26">
        <f>IFERROR(VLOOKUP(A:A,搜索数据源!A:T,2,FALSE),0)</f>
        <v>0</v>
      </c>
      <c r="V51" s="68">
        <f>IFERROR(VLOOKUP(A:A,搜索数据源!A:T,5,FALSE),0)</f>
        <v>0</v>
      </c>
      <c r="W51" s="70">
        <f>IFERROR(VLOOKUP(A:A,搜索数据源!A:T,6,FALSE),0)</f>
        <v>0</v>
      </c>
      <c r="X51" s="1">
        <f>IFERROR(VLOOKUP(A:A,搜索数据源!A:T,9,FALSE),0)</f>
        <v>0</v>
      </c>
      <c r="Y51" s="26">
        <f>IFERROR(VLOOKUP(A:A,搜索数据源!A:T,13,FALSE),0)</f>
        <v>0</v>
      </c>
      <c r="Z51" s="71">
        <f>IFERROR(VLOOKUP(A:A,搜索数据源!A:T,14,FALSE),0)</f>
        <v>0</v>
      </c>
      <c r="AA51" s="26">
        <f>IFERROR(VLOOKUP(A:A,全站智投数据源!A:T,2,FALSE),0)</f>
        <v>0</v>
      </c>
      <c r="AB51" s="68">
        <f>IFERROR(VLOOKUP(A:A,全站智投数据源!A:T,5,FALSE),0)</f>
        <v>0</v>
      </c>
      <c r="AC51" s="70">
        <f>IFERROR(VLOOKUP(A:A,全站智投数据源!A:T,6,FALSE),0)</f>
        <v>0</v>
      </c>
      <c r="AD51" s="1">
        <f>IFERROR(VLOOKUP(A:A,全站智投数据源!A:T,9,FALSE),0)</f>
        <v>0</v>
      </c>
      <c r="AE51" s="26">
        <f>IFERROR(VLOOKUP(A:A,全站智投数据源!A:T,13,FALSE),0)</f>
        <v>0</v>
      </c>
      <c r="AF51" s="71">
        <f>IFERROR(VLOOKUP(A:A,全站智投数据源!A:T,14,FALSE),0)</f>
        <v>0</v>
      </c>
    </row>
    <row r="52" ht="100" hidden="1" customHeight="1" spans="1:32">
      <c r="A52" s="26" t="s">
        <v>243</v>
      </c>
      <c r="B52" s="26" t="str">
        <f>VLOOKUP(A:A,笔记匹配!A:M,2,FALSE)</f>
        <v>=DISPIMG("ID_CE060985C6EC4525989481774FDB1D78",1)</v>
      </c>
      <c r="C52" s="27" t="str">
        <f>VLOOKUP(A:A,笔记匹配!A:M,3,FALSE)</f>
        <v>susu2022</v>
      </c>
      <c r="D52" s="27" t="str">
        <f>VLOOKUP(A:A,笔记匹配!A:M,4,FALSE)</f>
        <v>全英🌟十万人看过的英语口语提升攻略第二弹</v>
      </c>
      <c r="E52" s="27" t="str">
        <f>VLOOKUP(A:A,笔记匹配!A:M,5,FALSE)</f>
        <v>https://www.xiaohongshu.com/discovery/item/6218c8ad000000000102ca6d</v>
      </c>
      <c r="F52" s="30">
        <f>VLOOKUP(A:A,笔记匹配!A:M,6,FALSE)</f>
        <v>44617</v>
      </c>
      <c r="G52" s="36">
        <f>IFERROR(VLOOKUP(A:A,笔记匹配!A:M,12,FALSE),2022-1-1)</f>
        <v>2020</v>
      </c>
      <c r="H52" s="59" t="str">
        <f>VLOOKUP(A:A,笔记匹配!A:M,7,FALSE)</f>
        <v>视频</v>
      </c>
      <c r="I52" s="26">
        <f>VLOOKUP(A:A,笔记匹配!A:M,8,FALSE)</f>
        <v>2901</v>
      </c>
      <c r="J52" s="26">
        <f>VLOOKUP(A:A,笔记匹配!A:M,9,FALSE)</f>
        <v>2354</v>
      </c>
      <c r="K52" s="26">
        <f>VLOOKUP(A:A,笔记匹配!A:M,10,FALSE)</f>
        <v>187</v>
      </c>
      <c r="L52" s="1">
        <f>VLOOKUP(A:A,笔记匹配!A:M,11,FALSE)</f>
        <v>5442</v>
      </c>
      <c r="M52" s="4">
        <f>IFERROR(VLOOKUP(C:C,邀请码付费数据源!B:L,3,FALSE),0)</f>
        <v>12758.525</v>
      </c>
      <c r="N52" s="67">
        <f>IFERROR(VLOOKUP(C:C,邀请码付费数据源!B:L,6,FALSE),0)</f>
        <v>9.25214651409012</v>
      </c>
      <c r="O52" s="26">
        <f>IFERROR(VLOOKUP(A:A,信息流数据源!A:K,2,FALSE),0)</f>
        <v>962.12</v>
      </c>
      <c r="P52" s="68">
        <f>IFERROR(VLOOKUP(A:A,信息流数据源!A:K,5,FALSE),0)</f>
        <v>0.057492874037237</v>
      </c>
      <c r="Q52" s="70">
        <f>IFERROR(VLOOKUP(A:A,信息流数据源!A:K,6,FALSE),0)</f>
        <v>0.338298171589311</v>
      </c>
      <c r="R52" s="1">
        <f>IFERROR(VLOOKUP(A:A,信息流数据源!A:K,9,FALSE),0)</f>
        <v>4</v>
      </c>
      <c r="S52" s="26">
        <f>IFERROR(VLOOKUP(A:A,信息流数据源!A:T,13,FALSE),0)</f>
        <v>314</v>
      </c>
      <c r="T52" s="71">
        <f>IFERROR(VLOOKUP(A:A,信息流数据源!A:T,14,FALSE),0)</f>
        <v>3.06407643312102</v>
      </c>
      <c r="U52" s="26">
        <f>IFERROR(VLOOKUP(A:A,搜索数据源!A:T,2,FALSE),0)</f>
        <v>1378.98</v>
      </c>
      <c r="V52" s="68">
        <f>IFERROR(VLOOKUP(A:A,搜索数据源!A:T,5,FALSE),0)</f>
        <v>0.0327569082825133</v>
      </c>
      <c r="W52" s="70">
        <f>IFERROR(VLOOKUP(A:A,搜索数据源!A:T,6,FALSE),0)</f>
        <v>0.390756588268631</v>
      </c>
      <c r="X52" s="1">
        <f>IFERROR(VLOOKUP(A:A,搜索数据源!A:T,9,FALSE),0)</f>
        <v>0</v>
      </c>
      <c r="Y52" s="26">
        <f>IFERROR(VLOOKUP(A:A,搜索数据源!A:T,13,FALSE),0)</f>
        <v>232</v>
      </c>
      <c r="Z52" s="71">
        <f>IFERROR(VLOOKUP(A:A,搜索数据源!A:T,14,FALSE),0)</f>
        <v>5.94387931034483</v>
      </c>
      <c r="AA52" s="26">
        <f>IFERROR(VLOOKUP(A:A,全站智投数据源!A:T,2,FALSE),0)</f>
        <v>0</v>
      </c>
      <c r="AB52" s="68">
        <f>IFERROR(VLOOKUP(A:A,全站智投数据源!A:T,5,FALSE),0)</f>
        <v>0</v>
      </c>
      <c r="AC52" s="70">
        <f>IFERROR(VLOOKUP(A:A,全站智投数据源!A:T,6,FALSE),0)</f>
        <v>0</v>
      </c>
      <c r="AD52" s="1">
        <f>IFERROR(VLOOKUP(A:A,全站智投数据源!A:T,9,FALSE),0)</f>
        <v>0</v>
      </c>
      <c r="AE52" s="26">
        <f>IFERROR(VLOOKUP(A:A,全站智投数据源!A:T,13,FALSE),0)</f>
        <v>0</v>
      </c>
      <c r="AF52" s="71">
        <f>IFERROR(VLOOKUP(A:A,全站智投数据源!A:T,14,FALSE),0)</f>
        <v>0</v>
      </c>
    </row>
    <row r="53" ht="100" hidden="1" customHeight="1" spans="1:32">
      <c r="A53" s="26" t="s">
        <v>244</v>
      </c>
      <c r="B53" s="26" t="str">
        <f>VLOOKUP(A:A,笔记匹配!A:M,2,FALSE)</f>
        <v>=DISPIMG("ID_5E9EA5F8E5644A48B56861AD555B58D3",1)</v>
      </c>
      <c r="C53" s="27" t="str">
        <f>VLOOKUP(A:A,笔记匹配!A:M,3,FALSE)</f>
        <v>兔尾</v>
      </c>
      <c r="D53" s="27" t="str">
        <f>VLOOKUP(A:A,笔记匹配!A:M,4,FALSE)</f>
        <v>在国外，英语不好是一种什么体验？</v>
      </c>
      <c r="E53" s="27" t="str">
        <f>VLOOKUP(A:A,笔记匹配!A:M,5,FALSE)</f>
        <v>https://www.xiaohongshu.com/discovery/item/62569f410000000001026d5b</v>
      </c>
      <c r="F53" s="30">
        <f>VLOOKUP(A:A,笔记匹配!A:M,6,FALSE)</f>
        <v>44666</v>
      </c>
      <c r="G53" s="36">
        <f>IFERROR(VLOOKUP(A:A,笔记匹配!A:M,12,FALSE),2022-1-1)</f>
        <v>2020</v>
      </c>
      <c r="H53" s="59" t="str">
        <f>VLOOKUP(A:A,笔记匹配!A:M,7,FALSE)</f>
        <v>视频</v>
      </c>
      <c r="I53" s="26">
        <f>VLOOKUP(A:A,笔记匹配!A:M,8,FALSE)</f>
        <v>4913</v>
      </c>
      <c r="J53" s="26">
        <f>VLOOKUP(A:A,笔记匹配!A:M,9,FALSE)</f>
        <v>2268</v>
      </c>
      <c r="K53" s="26">
        <f>VLOOKUP(A:A,笔记匹配!A:M,10,FALSE)</f>
        <v>371</v>
      </c>
      <c r="L53" s="1">
        <f>VLOOKUP(A:A,笔记匹配!A:M,11,FALSE)</f>
        <v>7552</v>
      </c>
      <c r="M53" s="4">
        <f>IFERROR(VLOOKUP(C:C,邀请码付费数据源!B:L,3,FALSE),0)</f>
        <v>17109.43</v>
      </c>
      <c r="N53" s="67">
        <f>IFERROR(VLOOKUP(C:C,邀请码付费数据源!B:L,6,FALSE),0)</f>
        <v>5.27616119502402</v>
      </c>
      <c r="O53" s="26">
        <f>IFERROR(VLOOKUP(A:A,信息流数据源!A:K,2,FALSE),0)</f>
        <v>3242.78</v>
      </c>
      <c r="P53" s="68">
        <f>IFERROR(VLOOKUP(A:A,信息流数据源!A:K,5,FALSE),0)</f>
        <v>0.0628425576782747</v>
      </c>
      <c r="Q53" s="70">
        <f>IFERROR(VLOOKUP(A:A,信息流数据源!A:K,6,FALSE),0)</f>
        <v>0.165879584633485</v>
      </c>
      <c r="R53" s="1">
        <f>IFERROR(VLOOKUP(A:A,信息流数据源!A:K,9,FALSE),0)</f>
        <v>11</v>
      </c>
      <c r="S53" s="26">
        <f>IFERROR(VLOOKUP(A:A,信息流数据源!A:T,13,FALSE),0)</f>
        <v>288</v>
      </c>
      <c r="T53" s="71">
        <f>IFERROR(VLOOKUP(A:A,信息流数据源!A:T,14,FALSE),0)</f>
        <v>11.2596527777778</v>
      </c>
      <c r="U53" s="26">
        <f>IFERROR(VLOOKUP(A:A,搜索数据源!A:T,2,FALSE),0)</f>
        <v>0</v>
      </c>
      <c r="V53" s="68">
        <f>IFERROR(VLOOKUP(A:A,搜索数据源!A:T,5,FALSE),0)</f>
        <v>0</v>
      </c>
      <c r="W53" s="70">
        <f>IFERROR(VLOOKUP(A:A,搜索数据源!A:T,6,FALSE),0)</f>
        <v>0</v>
      </c>
      <c r="X53" s="1">
        <f>IFERROR(VLOOKUP(A:A,搜索数据源!A:T,9,FALSE),0)</f>
        <v>0</v>
      </c>
      <c r="Y53" s="26">
        <f>IFERROR(VLOOKUP(A:A,搜索数据源!A:T,13,FALSE),0)</f>
        <v>0</v>
      </c>
      <c r="Z53" s="71">
        <f>IFERROR(VLOOKUP(A:A,搜索数据源!A:T,14,FALSE),0)</f>
        <v>0</v>
      </c>
      <c r="AA53" s="26">
        <f>IFERROR(VLOOKUP(A:A,全站智投数据源!A:T,2,FALSE),0)</f>
        <v>0</v>
      </c>
      <c r="AB53" s="68">
        <f>IFERROR(VLOOKUP(A:A,全站智投数据源!A:T,5,FALSE),0)</f>
        <v>0</v>
      </c>
      <c r="AC53" s="70">
        <f>IFERROR(VLOOKUP(A:A,全站智投数据源!A:T,6,FALSE),0)</f>
        <v>0</v>
      </c>
      <c r="AD53" s="1">
        <f>IFERROR(VLOOKUP(A:A,全站智投数据源!A:T,9,FALSE),0)</f>
        <v>0</v>
      </c>
      <c r="AE53" s="26">
        <f>IFERROR(VLOOKUP(A:A,全站智投数据源!A:T,13,FALSE),0)</f>
        <v>0</v>
      </c>
      <c r="AF53" s="71">
        <f>IFERROR(VLOOKUP(A:A,全站智投数据源!A:T,14,FALSE),0)</f>
        <v>0</v>
      </c>
    </row>
    <row r="54" ht="100" hidden="1" customHeight="1" spans="1:32">
      <c r="A54" s="27" t="s">
        <v>245</v>
      </c>
      <c r="B54" s="26" t="str">
        <f>VLOOKUP(A:A,笔记匹配!A:M,2,FALSE)</f>
        <v>=DISPIMG("ID_981CDFA992E145C0BFDE081115BD4176",1)</v>
      </c>
      <c r="C54" s="27" t="str">
        <f>VLOOKUP(A:A,笔记匹配!A:M,3,FALSE)</f>
        <v>hecola</v>
      </c>
      <c r="D54" s="27" t="str">
        <f>VLOOKUP(A:A,笔记匹配!A:M,4,FALSE)</f>
        <v>当我和外教老师聊起我的TED阅读墙</v>
      </c>
      <c r="E54" s="27" t="str">
        <f>VLOOKUP(A:A,笔记匹配!A:M,5,FALSE)</f>
        <v>https://www.xiaohongshu.com/discovery/item/628b8a28000000000102bfc2</v>
      </c>
      <c r="F54" s="30">
        <f>VLOOKUP(A:A,笔记匹配!A:M,6,FALSE)</f>
        <v>44704</v>
      </c>
      <c r="G54" s="36">
        <f>IFERROR(VLOOKUP(A:A,笔记匹配!A:M,12,FALSE),2022-1-1)</f>
        <v>2020</v>
      </c>
      <c r="H54" s="59" t="str">
        <f>VLOOKUP(A:A,笔记匹配!A:M,7,FALSE)</f>
        <v>图文</v>
      </c>
      <c r="I54" s="26">
        <f>VLOOKUP(A:A,笔记匹配!A:M,8,FALSE)</f>
        <v>33000</v>
      </c>
      <c r="J54" s="26">
        <f>VLOOKUP(A:A,笔记匹配!A:M,9,FALSE)</f>
        <v>18000</v>
      </c>
      <c r="K54" s="26">
        <f>VLOOKUP(A:A,笔记匹配!A:M,10,FALSE)</f>
        <v>482</v>
      </c>
      <c r="L54" s="1">
        <f>VLOOKUP(A:A,笔记匹配!A:M,11,FALSE)</f>
        <v>51482</v>
      </c>
      <c r="M54" s="4">
        <f>IFERROR(VLOOKUP(C:C,邀请码付费数据源!B:L,3,FALSE),0)</f>
        <v>12568.465</v>
      </c>
      <c r="N54" s="67">
        <f>IFERROR(VLOOKUP(C:C,邀请码付费数据源!B:L,6,FALSE),0)</f>
        <v>2.59312027399239</v>
      </c>
      <c r="O54" s="26">
        <f>IFERROR(VLOOKUP(A:A,信息流数据源!A:K,2,FALSE),0)</f>
        <v>0</v>
      </c>
      <c r="P54" s="68">
        <f>IFERROR(VLOOKUP(A:A,信息流数据源!A:K,5,FALSE),0)</f>
        <v>0</v>
      </c>
      <c r="Q54" s="70">
        <f>IFERROR(VLOOKUP(A:A,信息流数据源!A:K,6,FALSE),0)</f>
        <v>0</v>
      </c>
      <c r="R54" s="1">
        <f>IFERROR(VLOOKUP(A:A,信息流数据源!A:K,9,FALSE),0)</f>
        <v>0</v>
      </c>
      <c r="S54" s="26">
        <f>IFERROR(VLOOKUP(A:A,信息流数据源!A:T,13,FALSE),0)</f>
        <v>0</v>
      </c>
      <c r="T54" s="71">
        <f>IFERROR(VLOOKUP(A:A,信息流数据源!A:T,14,FALSE),0)</f>
        <v>0</v>
      </c>
      <c r="U54" s="26">
        <f>IFERROR(VLOOKUP(A:A,搜索数据源!A:T,2,FALSE),0)</f>
        <v>4846.85</v>
      </c>
      <c r="V54" s="68">
        <f>IFERROR(VLOOKUP(A:A,搜索数据源!A:T,5,FALSE),0)</f>
        <v>0.0732916775411824</v>
      </c>
      <c r="W54" s="70">
        <f>IFERROR(VLOOKUP(A:A,搜索数据源!A:T,6,FALSE),0)</f>
        <v>0.253814935064935</v>
      </c>
      <c r="X54" s="1">
        <f>IFERROR(VLOOKUP(A:A,搜索数据源!A:T,9,FALSE),0)</f>
        <v>5</v>
      </c>
      <c r="Y54" s="26">
        <f>IFERROR(VLOOKUP(A:A,搜索数据源!A:T,13,FALSE),0)</f>
        <v>1067</v>
      </c>
      <c r="Z54" s="71">
        <f>IFERROR(VLOOKUP(A:A,搜索数据源!A:T,14,FALSE),0)</f>
        <v>4.54250234301781</v>
      </c>
      <c r="AA54" s="26">
        <f>IFERROR(VLOOKUP(A:A,全站智投数据源!A:T,2,FALSE),0)</f>
        <v>0</v>
      </c>
      <c r="AB54" s="68">
        <f>IFERROR(VLOOKUP(A:A,全站智投数据源!A:T,5,FALSE),0)</f>
        <v>0</v>
      </c>
      <c r="AC54" s="70">
        <f>IFERROR(VLOOKUP(A:A,全站智投数据源!A:T,6,FALSE),0)</f>
        <v>0</v>
      </c>
      <c r="AD54" s="1">
        <f>IFERROR(VLOOKUP(A:A,全站智投数据源!A:T,9,FALSE),0)</f>
        <v>0</v>
      </c>
      <c r="AE54" s="26">
        <f>IFERROR(VLOOKUP(A:A,全站智投数据源!A:T,13,FALSE),0)</f>
        <v>0</v>
      </c>
      <c r="AF54" s="71">
        <f>IFERROR(VLOOKUP(A:A,全站智投数据源!A:T,14,FALSE),0)</f>
        <v>0</v>
      </c>
    </row>
    <row r="55" ht="100" hidden="1" customHeight="1" spans="1:32">
      <c r="A55" s="26" t="s">
        <v>246</v>
      </c>
      <c r="B55" s="26" t="str">
        <f>VLOOKUP(A:A,笔记匹配!A:M,2,FALSE)</f>
        <v>=DISPIMG("ID_638DC1DDB30C4F8E907B2F3C607369D9",1)</v>
      </c>
      <c r="C55" s="27" t="str">
        <f>VLOOKUP(A:A,笔记匹配!A:M,3,FALSE)</f>
        <v>ten520-invite</v>
      </c>
      <c r="D55" s="27" t="str">
        <f>VLOOKUP(A:A,笔记匹配!A:M,4,FALSE)</f>
        <v>美国男友神操作？恋爱谈成这样也没谁了🥲</v>
      </c>
      <c r="E55" s="27" t="str">
        <f>VLOOKUP(A:A,笔记匹配!A:M,5,FALSE)</f>
        <v>https://www.xiaohongshu.com/discovery/item/62830b8d0000000001028f96</v>
      </c>
      <c r="F55" s="30">
        <f>VLOOKUP(A:A,笔记匹配!A:M,6,FALSE)</f>
        <v>44699</v>
      </c>
      <c r="G55" s="36">
        <f>IFERROR(VLOOKUP(A:A,笔记匹配!A:M,12,FALSE),2022-1-1)</f>
        <v>2020</v>
      </c>
      <c r="H55" s="59" t="str">
        <f>VLOOKUP(A:A,笔记匹配!A:M,7,FALSE)</f>
        <v>视频</v>
      </c>
      <c r="I55" s="26">
        <f>VLOOKUP(A:A,笔记匹配!A:M,8,FALSE)</f>
        <v>669</v>
      </c>
      <c r="J55" s="26">
        <f>VLOOKUP(A:A,笔记匹配!A:M,9,FALSE)</f>
        <v>148</v>
      </c>
      <c r="K55" s="26">
        <f>VLOOKUP(A:A,笔记匹配!A:M,10,FALSE)</f>
        <v>48</v>
      </c>
      <c r="L55" s="1">
        <f>VLOOKUP(A:A,笔记匹配!A:M,11,FALSE)</f>
        <v>865</v>
      </c>
      <c r="M55" s="4">
        <f>IFERROR(VLOOKUP(C:C,邀请码付费数据源!B:L,3,FALSE),0)</f>
        <v>1041.3</v>
      </c>
      <c r="N55" s="67">
        <f>IFERROR(VLOOKUP(C:C,邀请码付费数据源!B:L,6,FALSE),0)</f>
        <v>2.31286926391542</v>
      </c>
      <c r="O55" s="26">
        <f>IFERROR(VLOOKUP(A:A,信息流数据源!A:K,2,FALSE),0)</f>
        <v>4774.44</v>
      </c>
      <c r="P55" s="68">
        <f>IFERROR(VLOOKUP(A:A,信息流数据源!A:K,5,FALSE),0)</f>
        <v>0.0540974049057945</v>
      </c>
      <c r="Q55" s="70">
        <f>IFERROR(VLOOKUP(A:A,信息流数据源!A:K,6,FALSE),0)</f>
        <v>0.250995689201977</v>
      </c>
      <c r="R55" s="1">
        <f>IFERROR(VLOOKUP(A:A,信息流数据源!A:K,9,FALSE),0)</f>
        <v>34</v>
      </c>
      <c r="S55" s="26">
        <f>IFERROR(VLOOKUP(A:A,信息流数据源!A:T,13,FALSE),0)</f>
        <v>542</v>
      </c>
      <c r="T55" s="71">
        <f>IFERROR(VLOOKUP(A:A,信息流数据源!A:T,14,FALSE),0)</f>
        <v>8.80892988929889</v>
      </c>
      <c r="U55" s="26">
        <f>IFERROR(VLOOKUP(A:A,搜索数据源!A:T,2,FALSE),0)</f>
        <v>450.22</v>
      </c>
      <c r="V55" s="68">
        <f>IFERROR(VLOOKUP(A:A,搜索数据源!A:T,5,FALSE),0)</f>
        <v>0.0269444377076613</v>
      </c>
      <c r="W55" s="70">
        <f>IFERROR(VLOOKUP(A:A,搜索数据源!A:T,6,FALSE),0)</f>
        <v>0.405238523852385</v>
      </c>
      <c r="X55" s="1">
        <f>IFERROR(VLOOKUP(A:A,搜索数据源!A:T,9,FALSE),0)</f>
        <v>0</v>
      </c>
      <c r="Y55" s="26">
        <f>IFERROR(VLOOKUP(A:A,搜索数据源!A:T,13,FALSE),0)</f>
        <v>20</v>
      </c>
      <c r="Z55" s="71">
        <f>IFERROR(VLOOKUP(A:A,搜索数据源!A:T,14,FALSE),0)</f>
        <v>22.511</v>
      </c>
      <c r="AA55" s="26">
        <f>IFERROR(VLOOKUP(A:A,全站智投数据源!A:T,2,FALSE),0)</f>
        <v>0</v>
      </c>
      <c r="AB55" s="68">
        <f>IFERROR(VLOOKUP(A:A,全站智投数据源!A:T,5,FALSE),0)</f>
        <v>0</v>
      </c>
      <c r="AC55" s="70">
        <f>IFERROR(VLOOKUP(A:A,全站智投数据源!A:T,6,FALSE),0)</f>
        <v>0</v>
      </c>
      <c r="AD55" s="1">
        <f>IFERROR(VLOOKUP(A:A,全站智投数据源!A:T,9,FALSE),0)</f>
        <v>0</v>
      </c>
      <c r="AE55" s="26">
        <f>IFERROR(VLOOKUP(A:A,全站智投数据源!A:T,13,FALSE),0)</f>
        <v>0</v>
      </c>
      <c r="AF55" s="71">
        <f>IFERROR(VLOOKUP(A:A,全站智投数据源!A:T,14,FALSE),0)</f>
        <v>0</v>
      </c>
    </row>
    <row r="56" ht="100" hidden="1" customHeight="1" spans="1:32">
      <c r="A56" s="26" t="s">
        <v>247</v>
      </c>
      <c r="B56" s="26" t="str">
        <f>VLOOKUP(A:A,笔记匹配!A:M,2,FALSE)</f>
        <v>=DISPIMG("ID_AA7C7F8967A8401781F8BC0D49EC3F7F",1)</v>
      </c>
      <c r="C56" s="27" t="str">
        <f>VLOOKUP(A:A,笔记匹配!A:M,3,FALSE)</f>
        <v>tian666</v>
      </c>
      <c r="D56" s="27" t="str">
        <f>VLOOKUP(A:A,笔记匹配!A:M,4,FALSE)</f>
        <v>英语小白如何逆袭|全英文学习环境很重要</v>
      </c>
      <c r="E56" s="27" t="str">
        <f>VLOOKUP(A:A,笔记匹配!A:M,5,FALSE)</f>
        <v>https://www.xiaohongshu.com/discovery/item/61a5e95300000000010286b0</v>
      </c>
      <c r="F56" s="30">
        <f>VLOOKUP(A:A,笔记匹配!A:M,6,FALSE)</f>
        <v>44530</v>
      </c>
      <c r="G56" s="36">
        <f>IFERROR(VLOOKUP(A:A,笔记匹配!A:M,12,FALSE),2022-1-1)</f>
        <v>2020</v>
      </c>
      <c r="H56" s="59" t="str">
        <f>VLOOKUP(A:A,笔记匹配!A:M,7,FALSE)</f>
        <v>视频</v>
      </c>
      <c r="I56" s="26">
        <f>VLOOKUP(A:A,笔记匹配!A:M,8,FALSE)</f>
        <v>1881</v>
      </c>
      <c r="J56" s="26">
        <f>VLOOKUP(A:A,笔记匹配!A:M,9,FALSE)</f>
        <v>776</v>
      </c>
      <c r="K56" s="26">
        <f>VLOOKUP(A:A,笔记匹配!A:M,10,FALSE)</f>
        <v>43</v>
      </c>
      <c r="L56" s="1">
        <f>VLOOKUP(A:A,笔记匹配!A:M,11,FALSE)</f>
        <v>2700</v>
      </c>
      <c r="M56" s="4">
        <f>IFERROR(VLOOKUP(C:C,邀请码付费数据源!B:L,3,FALSE),0)</f>
        <v>8408.985</v>
      </c>
      <c r="N56" s="67">
        <f>IFERROR(VLOOKUP(C:C,邀请码付费数据源!B:L,6,FALSE),0)</f>
        <v>1.80888179972121</v>
      </c>
      <c r="O56" s="26">
        <f>IFERROR(VLOOKUP(A:A,信息流数据源!A:K,2,FALSE),0)</f>
        <v>4648.72</v>
      </c>
      <c r="P56" s="68">
        <f>IFERROR(VLOOKUP(A:A,信息流数据源!A:K,5,FALSE),0)</f>
        <v>0.0291010626460443</v>
      </c>
      <c r="Q56" s="70">
        <f>IFERROR(VLOOKUP(A:A,信息流数据源!A:K,6,FALSE),0)</f>
        <v>0.555468992711196</v>
      </c>
      <c r="R56" s="1">
        <f>IFERROR(VLOOKUP(A:A,信息流数据源!A:K,9,FALSE),0)</f>
        <v>3</v>
      </c>
      <c r="S56" s="26">
        <f>IFERROR(VLOOKUP(A:A,信息流数据源!A:T,13,FALSE),0)</f>
        <v>365</v>
      </c>
      <c r="T56" s="71">
        <f>IFERROR(VLOOKUP(A:A,信息流数据源!A:T,14,FALSE),0)</f>
        <v>12.7362191780822</v>
      </c>
      <c r="U56" s="26">
        <f>IFERROR(VLOOKUP(A:A,搜索数据源!A:T,2,FALSE),0)</f>
        <v>0</v>
      </c>
      <c r="V56" s="68">
        <f>IFERROR(VLOOKUP(A:A,搜索数据源!A:T,5,FALSE),0)</f>
        <v>0</v>
      </c>
      <c r="W56" s="70">
        <f>IFERROR(VLOOKUP(A:A,搜索数据源!A:T,6,FALSE),0)</f>
        <v>0</v>
      </c>
      <c r="X56" s="1">
        <f>IFERROR(VLOOKUP(A:A,搜索数据源!A:T,9,FALSE),0)</f>
        <v>0</v>
      </c>
      <c r="Y56" s="26">
        <f>IFERROR(VLOOKUP(A:A,搜索数据源!A:T,13,FALSE),0)</f>
        <v>0</v>
      </c>
      <c r="Z56" s="71">
        <f>IFERROR(VLOOKUP(A:A,搜索数据源!A:T,14,FALSE),0)</f>
        <v>0</v>
      </c>
      <c r="AA56" s="26">
        <f>IFERROR(VLOOKUP(A:A,全站智投数据源!A:T,2,FALSE),0)</f>
        <v>0</v>
      </c>
      <c r="AB56" s="68">
        <f>IFERROR(VLOOKUP(A:A,全站智投数据源!A:T,5,FALSE),0)</f>
        <v>0</v>
      </c>
      <c r="AC56" s="70">
        <f>IFERROR(VLOOKUP(A:A,全站智投数据源!A:T,6,FALSE),0)</f>
        <v>0</v>
      </c>
      <c r="AD56" s="1">
        <f>IFERROR(VLOOKUP(A:A,全站智投数据源!A:T,9,FALSE),0)</f>
        <v>0</v>
      </c>
      <c r="AE56" s="26">
        <f>IFERROR(VLOOKUP(A:A,全站智投数据源!A:T,13,FALSE),0)</f>
        <v>0</v>
      </c>
      <c r="AF56" s="71">
        <f>IFERROR(VLOOKUP(A:A,全站智投数据源!A:T,14,FALSE),0)</f>
        <v>0</v>
      </c>
    </row>
    <row r="57" ht="100" hidden="1" customHeight="1" spans="1:32">
      <c r="A57" s="26" t="s">
        <v>248</v>
      </c>
      <c r="B57" s="26" t="str">
        <f>VLOOKUP(A:A,笔记匹配!A:M,2,FALSE)</f>
        <v>=DISPIMG("ID_6B76489216B746C9BA0DBFDAF8974125",1)</v>
      </c>
      <c r="C57" s="27" t="str">
        <f>VLOOKUP(A:A,笔记匹配!A:M,3,FALSE)</f>
        <v>chichi</v>
      </c>
      <c r="D57" s="27" t="str">
        <f>VLOOKUP(A:A,笔记匹配!A:M,4,FALSE)</f>
        <v>留学趣谈 | 歪果仁也总说方言？？</v>
      </c>
      <c r="E57" s="27" t="str">
        <f>VLOOKUP(A:A,笔记匹配!A:M,5,FALSE)</f>
        <v>https://www.xiaohongshu.com/discovery/item/629dc7fa000000002103b537?app_platform=android&amp;app_version=7.51.5&amp;share_from_user_hidden=true&amp;type=video&amp;xhsshare=CopyLink&amp;appuid=6072a7900000000001004762&amp;apptime=1667122316</v>
      </c>
      <c r="F57" s="30">
        <f>VLOOKUP(A:A,笔记匹配!A:M,6,FALSE)</f>
        <v>36684</v>
      </c>
      <c r="G57" s="36">
        <f>IFERROR(VLOOKUP(A:A,笔记匹配!A:M,12,FALSE),2022-1-1)</f>
        <v>2020</v>
      </c>
      <c r="H57" s="59" t="str">
        <f>VLOOKUP(A:A,笔记匹配!A:M,7,FALSE)</f>
        <v>视频</v>
      </c>
      <c r="I57" s="26">
        <f>VLOOKUP(A:A,笔记匹配!A:M,8,FALSE)</f>
        <v>1970</v>
      </c>
      <c r="J57" s="26">
        <f>VLOOKUP(A:A,笔记匹配!A:M,9,FALSE)</f>
        <v>317</v>
      </c>
      <c r="K57" s="26">
        <f>VLOOKUP(A:A,笔记匹配!A:M,10,FALSE)</f>
        <v>30</v>
      </c>
      <c r="L57" s="1">
        <f>VLOOKUP(A:A,笔记匹配!A:M,11,FALSE)</f>
        <v>2317</v>
      </c>
      <c r="M57" s="4">
        <f>IFERROR(VLOOKUP(C:C,邀请码付费数据源!B:L,3,FALSE),0)</f>
        <v>4797.52</v>
      </c>
      <c r="N57" s="67">
        <f>IFERROR(VLOOKUP(C:C,邀请码付费数据源!B:L,6,FALSE),0)</f>
        <v>0.971214909377271</v>
      </c>
      <c r="O57" s="26">
        <f>IFERROR(VLOOKUP(A:A,信息流数据源!A:K,2,FALSE),0)</f>
        <v>4939.71</v>
      </c>
      <c r="P57" s="68">
        <f>IFERROR(VLOOKUP(A:A,信息流数据源!A:K,5,FALSE),0)</f>
        <v>0.0586425343984325</v>
      </c>
      <c r="Q57" s="70">
        <f>IFERROR(VLOOKUP(A:A,信息流数据源!A:K,6,FALSE),0)</f>
        <v>0.214910158799217</v>
      </c>
      <c r="R57" s="1">
        <f>IFERROR(VLOOKUP(A:A,信息流数据源!A:K,9,FALSE),0)</f>
        <v>18</v>
      </c>
      <c r="S57" s="26">
        <f>IFERROR(VLOOKUP(A:A,信息流数据源!A:T,13,FALSE),0)</f>
        <v>913</v>
      </c>
      <c r="T57" s="71">
        <f>IFERROR(VLOOKUP(A:A,信息流数据源!A:T,14,FALSE),0)</f>
        <v>5.41041621029573</v>
      </c>
      <c r="U57" s="26">
        <f>IFERROR(VLOOKUP(A:A,搜索数据源!A:T,2,FALSE),0)</f>
        <v>0</v>
      </c>
      <c r="V57" s="68">
        <f>IFERROR(VLOOKUP(A:A,搜索数据源!A:T,5,FALSE),0)</f>
        <v>0</v>
      </c>
      <c r="W57" s="70">
        <f>IFERROR(VLOOKUP(A:A,搜索数据源!A:T,6,FALSE),0)</f>
        <v>0</v>
      </c>
      <c r="X57" s="1">
        <f>IFERROR(VLOOKUP(A:A,搜索数据源!A:T,9,FALSE),0)</f>
        <v>0</v>
      </c>
      <c r="Y57" s="26">
        <f>IFERROR(VLOOKUP(A:A,搜索数据源!A:T,13,FALSE),0)</f>
        <v>0</v>
      </c>
      <c r="Z57" s="71">
        <f>IFERROR(VLOOKUP(A:A,搜索数据源!A:T,14,FALSE),0)</f>
        <v>0</v>
      </c>
      <c r="AA57" s="26">
        <f>IFERROR(VLOOKUP(A:A,全站智投数据源!A:T,2,FALSE),0)</f>
        <v>0</v>
      </c>
      <c r="AB57" s="68">
        <f>IFERROR(VLOOKUP(A:A,全站智投数据源!A:T,5,FALSE),0)</f>
        <v>0</v>
      </c>
      <c r="AC57" s="70">
        <f>IFERROR(VLOOKUP(A:A,全站智投数据源!A:T,6,FALSE),0)</f>
        <v>0</v>
      </c>
      <c r="AD57" s="1">
        <f>IFERROR(VLOOKUP(A:A,全站智投数据源!A:T,9,FALSE),0)</f>
        <v>0</v>
      </c>
      <c r="AE57" s="26">
        <f>IFERROR(VLOOKUP(A:A,全站智投数据源!A:T,13,FALSE),0)</f>
        <v>0</v>
      </c>
      <c r="AF57" s="71">
        <f>IFERROR(VLOOKUP(A:A,全站智投数据源!A:T,14,FALSE),0)</f>
        <v>0</v>
      </c>
    </row>
    <row r="58" ht="100" hidden="1" customHeight="1" spans="1:32">
      <c r="A58" s="26" t="s">
        <v>249</v>
      </c>
      <c r="B58" s="26" t="str">
        <f>VLOOKUP(A:A,笔记匹配!A:M,2,FALSE)</f>
        <v>=DISPIMG("ID_680E2E4C6ECD4A84B424FDDC372F115C",1)</v>
      </c>
      <c r="C58" s="27" t="str">
        <f>VLOOKUP(A:A,笔记匹配!A:M,3,FALSE)</f>
        <v>for9999</v>
      </c>
      <c r="D58" s="27" t="str">
        <f>VLOOKUP(A:A,笔记匹配!A:M,4,FALSE)</f>
        <v>深度体验｜在Cambly不止练习口语</v>
      </c>
      <c r="E58" s="27" t="str">
        <f>VLOOKUP(A:A,笔记匹配!A:M,5,FALSE)</f>
        <v>https://www.xiaohongshu.com/discovery/item/628b8a28000000000102bfc2</v>
      </c>
      <c r="F58" s="30">
        <f>VLOOKUP(A:A,笔记匹配!A:M,6,FALSE)</f>
        <v>44705</v>
      </c>
      <c r="G58" s="36">
        <f>IFERROR(VLOOKUP(A:A,笔记匹配!A:M,12,FALSE),2022-1-1)</f>
        <v>2020</v>
      </c>
      <c r="H58" s="59" t="str">
        <f>VLOOKUP(A:A,笔记匹配!A:M,7,FALSE)</f>
        <v>图文</v>
      </c>
      <c r="I58" s="26">
        <f>VLOOKUP(A:A,笔记匹配!A:M,8,FALSE)</f>
        <v>439</v>
      </c>
      <c r="J58" s="26">
        <f>VLOOKUP(A:A,笔记匹配!A:M,9,FALSE)</f>
        <v>186</v>
      </c>
      <c r="K58" s="26">
        <f>VLOOKUP(A:A,笔记匹配!A:M,10,FALSE)</f>
        <v>4</v>
      </c>
      <c r="L58" s="1">
        <f>VLOOKUP(A:A,笔记匹配!A:M,11,FALSE)</f>
        <v>629</v>
      </c>
      <c r="M58" s="4">
        <f>IFERROR(VLOOKUP(C:C,邀请码付费数据源!B:L,3,FALSE),0)</f>
        <v>4777.37</v>
      </c>
      <c r="N58" s="67">
        <f>IFERROR(VLOOKUP(C:C,邀请码付费数据源!B:L,6,FALSE),0)</f>
        <v>0.875465232410046</v>
      </c>
      <c r="O58" s="26">
        <f>IFERROR(VLOOKUP(A:A,信息流数据源!A:K,2,FALSE),0)</f>
        <v>0</v>
      </c>
      <c r="P58" s="68">
        <f>IFERROR(VLOOKUP(A:A,信息流数据源!A:K,5,FALSE),0)</f>
        <v>0</v>
      </c>
      <c r="Q58" s="70">
        <f>IFERROR(VLOOKUP(A:A,信息流数据源!A:K,6,FALSE),0)</f>
        <v>0</v>
      </c>
      <c r="R58" s="1">
        <f>IFERROR(VLOOKUP(A:A,信息流数据源!A:K,9,FALSE),0)</f>
        <v>0</v>
      </c>
      <c r="S58" s="26">
        <f>IFERROR(VLOOKUP(A:A,信息流数据源!A:T,13,FALSE),0)</f>
        <v>0</v>
      </c>
      <c r="T58" s="71">
        <f>IFERROR(VLOOKUP(A:A,信息流数据源!A:T,14,FALSE),0)</f>
        <v>0</v>
      </c>
      <c r="U58" s="26">
        <f>IFERROR(VLOOKUP(A:A,搜索数据源!A:T,2,FALSE),0)</f>
        <v>5456.95</v>
      </c>
      <c r="V58" s="68">
        <f>IFERROR(VLOOKUP(A:A,搜索数据源!A:T,5,FALSE),0)</f>
        <v>0.0210796010077101</v>
      </c>
      <c r="W58" s="70">
        <f>IFERROR(VLOOKUP(A:A,搜索数据源!A:T,6,FALSE),0)</f>
        <v>0.307919535041192</v>
      </c>
      <c r="X58" s="1">
        <f>IFERROR(VLOOKUP(A:A,搜索数据源!A:T,9,FALSE),0)</f>
        <v>8</v>
      </c>
      <c r="Y58" s="26">
        <f>IFERROR(VLOOKUP(A:A,搜索数据源!A:T,13,FALSE),0)</f>
        <v>540</v>
      </c>
      <c r="Z58" s="71">
        <f>IFERROR(VLOOKUP(A:A,搜索数据源!A:T,14,FALSE),0)</f>
        <v>10.105462962963</v>
      </c>
      <c r="AA58" s="26">
        <f>IFERROR(VLOOKUP(A:A,全站智投数据源!A:T,2,FALSE),0)</f>
        <v>0</v>
      </c>
      <c r="AB58" s="68">
        <f>IFERROR(VLOOKUP(A:A,全站智投数据源!A:T,5,FALSE),0)</f>
        <v>0</v>
      </c>
      <c r="AC58" s="70">
        <f>IFERROR(VLOOKUP(A:A,全站智投数据源!A:T,6,FALSE),0)</f>
        <v>0</v>
      </c>
      <c r="AD58" s="1">
        <f>IFERROR(VLOOKUP(A:A,全站智投数据源!A:T,9,FALSE),0)</f>
        <v>0</v>
      </c>
      <c r="AE58" s="26">
        <f>IFERROR(VLOOKUP(A:A,全站智投数据源!A:T,13,FALSE),0)</f>
        <v>0</v>
      </c>
      <c r="AF58" s="71">
        <f>IFERROR(VLOOKUP(A:A,全站智投数据源!A:T,14,FALSE),0)</f>
        <v>0</v>
      </c>
    </row>
    <row r="59" ht="100" hidden="1" customHeight="1" spans="1:32">
      <c r="A59" s="26" t="s">
        <v>250</v>
      </c>
      <c r="B59" s="26" t="str">
        <f>VLOOKUP(A:A,笔记匹配!A:M,2,FALSE)</f>
        <v>=DISPIMG("ID_4C66B91406B444BD94F77C8B3363A83B",1)</v>
      </c>
      <c r="C59" s="27" t="str">
        <f>VLOOKUP(A:A,笔记匹配!A:M,3,FALSE)</f>
        <v>coolj</v>
      </c>
      <c r="D59" s="27" t="str">
        <f>VLOOKUP(A:A,笔记匹配!A:M,4,FALSE)</f>
        <v>9.27-英语实质性飞跃,验上课的快乐</v>
      </c>
      <c r="E59" s="27" t="str">
        <f>VLOOKUP(A:A,笔记匹配!A:M,5,FALSE)</f>
        <v>https://www.xiaohongshu.com/discovery/item/61dbe99500000000010250ba</v>
      </c>
      <c r="F59" s="30">
        <f>VLOOKUP(A:A,笔记匹配!A:M,6,FALSE)</f>
        <v>44571</v>
      </c>
      <c r="G59" s="36">
        <f>IFERROR(VLOOKUP(A:A,笔记匹配!A:M,12,FALSE),2022-1-1)</f>
        <v>2020</v>
      </c>
      <c r="H59" s="59" t="str">
        <f>VLOOKUP(A:A,笔记匹配!A:M,7,FALSE)</f>
        <v>视频</v>
      </c>
      <c r="I59" s="26">
        <f>VLOOKUP(A:A,笔记匹配!A:M,8,FALSE)</f>
        <v>11000</v>
      </c>
      <c r="J59" s="26">
        <f>VLOOKUP(A:A,笔记匹配!A:M,9,FALSE)</f>
        <v>4495</v>
      </c>
      <c r="K59" s="26">
        <f>VLOOKUP(A:A,笔记匹配!A:M,10,FALSE)</f>
        <v>145</v>
      </c>
      <c r="L59" s="1">
        <f>VLOOKUP(A:A,笔记匹配!A:M,11,FALSE)</f>
        <v>15640</v>
      </c>
      <c r="M59" s="4">
        <f>IFERROR(VLOOKUP(C:C,邀请码付费数据源!B:L,3,FALSE),0)</f>
        <v>48925.955</v>
      </c>
      <c r="N59" s="67">
        <f>IFERROR(VLOOKUP(C:C,邀请码付费数据源!B:L,6,FALSE),0)</f>
        <v>0.704598732913544</v>
      </c>
      <c r="O59" s="26">
        <f>IFERROR(VLOOKUP(A:A,信息流数据源!A:K,2,FALSE),0)</f>
        <v>38868.98</v>
      </c>
      <c r="P59" s="68">
        <f>IFERROR(VLOOKUP(A:A,信息流数据源!A:K,5,FALSE),0)</f>
        <v>0.0352769085439508</v>
      </c>
      <c r="Q59" s="70">
        <f>IFERROR(VLOOKUP(A:A,信息流数据源!A:K,6,FALSE),0)</f>
        <v>0.490033661543892</v>
      </c>
      <c r="R59" s="1">
        <f>IFERROR(VLOOKUP(A:A,信息流数据源!A:K,9,FALSE),0)</f>
        <v>43</v>
      </c>
      <c r="S59" s="26">
        <f>IFERROR(VLOOKUP(A:A,信息流数据源!A:T,13,FALSE),0)</f>
        <v>7528</v>
      </c>
      <c r="T59" s="71">
        <f>IFERROR(VLOOKUP(A:A,信息流数据源!A:T,14,FALSE),0)</f>
        <v>5.16325451647184</v>
      </c>
      <c r="U59" s="26">
        <f>IFERROR(VLOOKUP(A:A,搜索数据源!A:T,2,FALSE),0)</f>
        <v>31067.32</v>
      </c>
      <c r="V59" s="68">
        <f>IFERROR(VLOOKUP(A:A,搜索数据源!A:T,5,FALSE),0)</f>
        <v>0.036941572712085</v>
      </c>
      <c r="W59" s="70">
        <f>IFERROR(VLOOKUP(A:A,搜索数据源!A:T,6,FALSE),0)</f>
        <v>0.562446954884496</v>
      </c>
      <c r="X59" s="1">
        <f>IFERROR(VLOOKUP(A:A,搜索数据源!A:T,9,FALSE),0)</f>
        <v>18</v>
      </c>
      <c r="Y59" s="26">
        <f>IFERROR(VLOOKUP(A:A,搜索数据源!A:T,13,FALSE),0)</f>
        <v>1871</v>
      </c>
      <c r="Z59" s="71">
        <f>IFERROR(VLOOKUP(A:A,搜索数据源!A:T,14,FALSE),0)</f>
        <v>16.6046606092998</v>
      </c>
      <c r="AA59" s="26">
        <f>IFERROR(VLOOKUP(A:A,全站智投数据源!A:T,2,FALSE),0)</f>
        <v>0</v>
      </c>
      <c r="AB59" s="68">
        <f>IFERROR(VLOOKUP(A:A,全站智投数据源!A:T,5,FALSE),0)</f>
        <v>0</v>
      </c>
      <c r="AC59" s="70">
        <f>IFERROR(VLOOKUP(A:A,全站智投数据源!A:T,6,FALSE),0)</f>
        <v>0</v>
      </c>
      <c r="AD59" s="1">
        <f>IFERROR(VLOOKUP(A:A,全站智投数据源!A:T,9,FALSE),0)</f>
        <v>0</v>
      </c>
      <c r="AE59" s="26">
        <f>IFERROR(VLOOKUP(A:A,全站智投数据源!A:T,13,FALSE),0)</f>
        <v>0</v>
      </c>
      <c r="AF59" s="71">
        <f>IFERROR(VLOOKUP(A:A,全站智投数据源!A:T,14,FALSE),0)</f>
        <v>0</v>
      </c>
    </row>
    <row r="60" ht="100" hidden="1" customHeight="1" spans="1:32">
      <c r="A60" s="26" t="s">
        <v>251</v>
      </c>
      <c r="B60" s="26" t="str">
        <f>VLOOKUP(A:A,笔记匹配!A:M,2,FALSE)</f>
        <v>=DISPIMG("ID_9EBC5501D773429EBF378F0C1CC1D59E",1)</v>
      </c>
      <c r="C60" s="27" t="str">
        <f>VLOOKUP(A:A,笔记匹配!A:M,3,FALSE)</f>
        <v>upup111</v>
      </c>
      <c r="D60" s="27" t="str">
        <f>VLOOKUP(A:A,笔记匹配!A:M,4,FALSE)</f>
        <v>和外国帅哥唠嗑‼️将英语生活化！竟然很上头</v>
      </c>
      <c r="E60" s="27" t="str">
        <f>VLOOKUP(A:A,笔记匹配!A:M,5,FALSE)</f>
        <v>https://www.xiaohongshu.com/discovery/item/6283569500000000010240bc</v>
      </c>
      <c r="F60" s="30">
        <f>VLOOKUP(A:A,笔记匹配!A:M,6,FALSE)</f>
        <v>44699</v>
      </c>
      <c r="G60" s="36">
        <f>IFERROR(VLOOKUP(A:A,笔记匹配!A:M,12,FALSE),2022-1-1)</f>
        <v>2020</v>
      </c>
      <c r="H60" s="59" t="str">
        <f>VLOOKUP(A:A,笔记匹配!A:M,7,FALSE)</f>
        <v>图文</v>
      </c>
      <c r="I60" s="26">
        <f>VLOOKUP(A:A,笔记匹配!A:M,8,FALSE)</f>
        <v>925</v>
      </c>
      <c r="J60" s="26">
        <f>VLOOKUP(A:A,笔记匹配!A:M,9,FALSE)</f>
        <v>530</v>
      </c>
      <c r="K60" s="26">
        <f>VLOOKUP(A:A,笔记匹配!A:M,10,FALSE)</f>
        <v>29</v>
      </c>
      <c r="L60" s="1">
        <f>VLOOKUP(A:A,笔记匹配!A:M,11,FALSE)</f>
        <v>1484</v>
      </c>
      <c r="M60" s="4">
        <f>IFERROR(VLOOKUP(C:C,邀请码付费数据源!B:L,3,FALSE),0)</f>
        <v>2938.325</v>
      </c>
      <c r="N60" s="67">
        <f>IFERROR(VLOOKUP(C:C,邀请码付费数据源!B:L,6,FALSE),0)</f>
        <v>0.703918557629652</v>
      </c>
      <c r="O60" s="26">
        <f>IFERROR(VLOOKUP(A:A,信息流数据源!A:K,2,FALSE),0)</f>
        <v>0</v>
      </c>
      <c r="P60" s="68">
        <f>IFERROR(VLOOKUP(A:A,信息流数据源!A:K,5,FALSE),0)</f>
        <v>0</v>
      </c>
      <c r="Q60" s="70">
        <f>IFERROR(VLOOKUP(A:A,信息流数据源!A:K,6,FALSE),0)</f>
        <v>0</v>
      </c>
      <c r="R60" s="1">
        <f>IFERROR(VLOOKUP(A:A,信息流数据源!A:K,9,FALSE),0)</f>
        <v>0</v>
      </c>
      <c r="S60" s="26">
        <f>IFERROR(VLOOKUP(A:A,信息流数据源!A:T,13,FALSE),0)</f>
        <v>0</v>
      </c>
      <c r="T60" s="71">
        <f>IFERROR(VLOOKUP(A:A,信息流数据源!A:T,14,FALSE),0)</f>
        <v>0</v>
      </c>
      <c r="U60" s="26">
        <f>IFERROR(VLOOKUP(A:A,搜索数据源!A:T,2,FALSE),0)</f>
        <v>4174.24</v>
      </c>
      <c r="V60" s="68">
        <f>IFERROR(VLOOKUP(A:A,搜索数据源!A:T,5,FALSE),0)</f>
        <v>0.0430388295949622</v>
      </c>
      <c r="W60" s="70">
        <f>IFERROR(VLOOKUP(A:A,搜索数据源!A:T,6,FALSE),0)</f>
        <v>0.461292960548127</v>
      </c>
      <c r="X60" s="1">
        <f>IFERROR(VLOOKUP(A:A,搜索数据源!A:T,9,FALSE),0)</f>
        <v>2</v>
      </c>
      <c r="Y60" s="26">
        <f>IFERROR(VLOOKUP(A:A,搜索数据源!A:T,13,FALSE),0)</f>
        <v>505</v>
      </c>
      <c r="Z60" s="71">
        <f>IFERROR(VLOOKUP(A:A,搜索数据源!A:T,14,FALSE),0)</f>
        <v>8.26582178217822</v>
      </c>
      <c r="AA60" s="26">
        <f>IFERROR(VLOOKUP(A:A,全站智投数据源!A:T,2,FALSE),0)</f>
        <v>0</v>
      </c>
      <c r="AB60" s="68">
        <f>IFERROR(VLOOKUP(A:A,全站智投数据源!A:T,5,FALSE),0)</f>
        <v>0</v>
      </c>
      <c r="AC60" s="70">
        <f>IFERROR(VLOOKUP(A:A,全站智投数据源!A:T,6,FALSE),0)</f>
        <v>0</v>
      </c>
      <c r="AD60" s="1">
        <f>IFERROR(VLOOKUP(A:A,全站智投数据源!A:T,9,FALSE),0)</f>
        <v>0</v>
      </c>
      <c r="AE60" s="26">
        <f>IFERROR(VLOOKUP(A:A,全站智投数据源!A:T,13,FALSE),0)</f>
        <v>0</v>
      </c>
      <c r="AF60" s="71">
        <f>IFERROR(VLOOKUP(A:A,全站智投数据源!A:T,14,FALSE),0)</f>
        <v>0</v>
      </c>
    </row>
    <row r="61" ht="100" hidden="1" customHeight="1" spans="1:32">
      <c r="A61" s="26" t="s">
        <v>252</v>
      </c>
      <c r="B61" s="26" t="str">
        <f>VLOOKUP(A:A,笔记匹配!A:M,2,FALSE)</f>
        <v>=DISPIMG("ID_9814ECFEC83445B5837E7E0EA91506DD",1)</v>
      </c>
      <c r="C61" s="27" t="str">
        <f>VLOOKUP(A:A,笔记匹配!A:M,3,FALSE)</f>
        <v>hellotina</v>
      </c>
      <c r="D61" s="27" t="str">
        <f>VLOOKUP(A:A,笔记匹配!A:M,4,FALSE)</f>
        <v>普通人学英语|实用app推荐</v>
      </c>
      <c r="E61" s="27" t="str">
        <f>VLOOKUP(A:A,笔记匹配!A:M,5,FALSE)</f>
        <v>https://www.xiaohongshu.com/discovery/item/61a9d09e00000000010286d9</v>
      </c>
      <c r="F61" s="30">
        <f>VLOOKUP(A:A,笔记匹配!A:M,6,FALSE)</f>
        <v>44533</v>
      </c>
      <c r="G61" s="36">
        <f>IFERROR(VLOOKUP(A:A,笔记匹配!A:M,12,FALSE),2022-1-1)</f>
        <v>2020</v>
      </c>
      <c r="H61" s="59" t="str">
        <f>VLOOKUP(A:A,笔记匹配!A:M,7,FALSE)</f>
        <v>视频</v>
      </c>
      <c r="I61" s="26">
        <f>VLOOKUP(A:A,笔记匹配!A:M,8,FALSE)</f>
        <v>5866</v>
      </c>
      <c r="J61" s="26">
        <f>VLOOKUP(A:A,笔记匹配!A:M,9,FALSE)</f>
        <v>3021</v>
      </c>
      <c r="K61" s="26">
        <f>VLOOKUP(A:A,笔记匹配!A:M,10,FALSE)</f>
        <v>79</v>
      </c>
      <c r="L61" s="1">
        <f>VLOOKUP(A:A,笔记匹配!A:M,11,FALSE)</f>
        <v>8966</v>
      </c>
      <c r="M61" s="4">
        <f>IFERROR(VLOOKUP(C:C,邀请码付费数据源!B:L,3,FALSE),0)</f>
        <v>16543.93</v>
      </c>
      <c r="N61" s="67">
        <f>IFERROR(VLOOKUP(C:C,邀请码付费数据源!B:L,6,FALSE),0)</f>
        <v>0.596496649018791</v>
      </c>
      <c r="O61" s="26">
        <f>IFERROR(VLOOKUP(A:A,信息流数据源!A:K,2,FALSE),0)</f>
        <v>1241.86</v>
      </c>
      <c r="P61" s="68">
        <f>IFERROR(VLOOKUP(A:A,信息流数据源!A:K,5,FALSE),0)</f>
        <v>0.0204013440011881</v>
      </c>
      <c r="Q61" s="70">
        <f>IFERROR(VLOOKUP(A:A,信息流数据源!A:K,6,FALSE),0)</f>
        <v>0.564995450409463</v>
      </c>
      <c r="R61" s="1">
        <f>IFERROR(VLOOKUP(A:A,信息流数据源!A:K,9,FALSE),0)</f>
        <v>5</v>
      </c>
      <c r="S61" s="26">
        <f>IFERROR(VLOOKUP(A:A,信息流数据源!A:T,13,FALSE),0)</f>
        <v>121</v>
      </c>
      <c r="T61" s="71">
        <f>IFERROR(VLOOKUP(A:A,信息流数据源!A:T,14,FALSE),0)</f>
        <v>10.263305785124</v>
      </c>
      <c r="U61" s="26">
        <f>IFERROR(VLOOKUP(A:A,搜索数据源!A:T,2,FALSE),0)</f>
        <v>26493.3</v>
      </c>
      <c r="V61" s="68">
        <f>IFERROR(VLOOKUP(A:A,搜索数据源!A:T,5,FALSE),0)</f>
        <v>0.0293378103309983</v>
      </c>
      <c r="W61" s="70">
        <f>IFERROR(VLOOKUP(A:A,搜索数据源!A:T,6,FALSE),0)</f>
        <v>0.581324878220038</v>
      </c>
      <c r="X61" s="1">
        <f>IFERROR(VLOOKUP(A:A,搜索数据源!A:T,9,FALSE),0)</f>
        <v>7</v>
      </c>
      <c r="Y61" s="26">
        <f>IFERROR(VLOOKUP(A:A,搜索数据源!A:T,13,FALSE),0)</f>
        <v>2577</v>
      </c>
      <c r="Z61" s="71">
        <f>IFERROR(VLOOKUP(A:A,搜索数据源!A:T,14,FALSE),0)</f>
        <v>10.2806752037253</v>
      </c>
      <c r="AA61" s="26">
        <f>IFERROR(VLOOKUP(A:A,全站智投数据源!A:T,2,FALSE),0)</f>
        <v>0</v>
      </c>
      <c r="AB61" s="68">
        <f>IFERROR(VLOOKUP(A:A,全站智投数据源!A:T,5,FALSE),0)</f>
        <v>0</v>
      </c>
      <c r="AC61" s="70">
        <f>IFERROR(VLOOKUP(A:A,全站智投数据源!A:T,6,FALSE),0)</f>
        <v>0</v>
      </c>
      <c r="AD61" s="1">
        <f>IFERROR(VLOOKUP(A:A,全站智投数据源!A:T,9,FALSE),0)</f>
        <v>0</v>
      </c>
      <c r="AE61" s="26">
        <f>IFERROR(VLOOKUP(A:A,全站智投数据源!A:T,13,FALSE),0)</f>
        <v>0</v>
      </c>
      <c r="AF61" s="71">
        <f>IFERROR(VLOOKUP(A:A,全站智投数据源!A:T,14,FALSE),0)</f>
        <v>0</v>
      </c>
    </row>
    <row r="62" ht="100" hidden="1" customHeight="1" spans="1:32">
      <c r="A62" s="26" t="s">
        <v>253</v>
      </c>
      <c r="B62" s="26" t="str">
        <f>VLOOKUP(A:A,笔记匹配!A:M,2,FALSE)</f>
        <v>=DISPIMG("ID_14C23915FF0045C2B4ED442FBE4BBFC7",1)</v>
      </c>
      <c r="C62" s="27" t="str">
        <f>VLOOKUP(A:A,笔记匹配!A:M,3,FALSE)</f>
        <v>hali666</v>
      </c>
      <c r="D62" s="27" t="str">
        <f>VLOOKUP(A:A,笔记匹配!A:M,4,FALSE)</f>
        <v>【实践性】提高英文表达能力、面试回答脱口而</v>
      </c>
      <c r="E62" s="27" t="str">
        <f>VLOOKUP(A:A,笔记匹配!A:M,5,FALSE)</f>
        <v>https://www.xiaohongshu.com/discovery/item/62592c72000000000102d0b5?app_platform=android&amp;app_version=7.51.5&amp;share_from_user_hidden=true&amp;type=video&amp;xhsshare=CopyLink&amp;appuid=6072a7900000000001004762&amp;apptime=1667121774</v>
      </c>
      <c r="F62" s="30">
        <f>VLOOKUP(A:A,笔记匹配!A:M,6,FALSE)</f>
        <v>44666</v>
      </c>
      <c r="G62" s="36">
        <f>IFERROR(VLOOKUP(A:A,笔记匹配!A:M,12,FALSE),2022-1-1)</f>
        <v>2020</v>
      </c>
      <c r="H62" s="59" t="str">
        <f>VLOOKUP(A:A,笔记匹配!A:M,7,FALSE)</f>
        <v>视频</v>
      </c>
      <c r="I62" s="26">
        <f>VLOOKUP(A:A,笔记匹配!A:M,8,FALSE)</f>
        <v>6520</v>
      </c>
      <c r="J62" s="26">
        <f>VLOOKUP(A:A,笔记匹配!A:M,9,FALSE)</f>
        <v>3112</v>
      </c>
      <c r="K62" s="26">
        <f>VLOOKUP(A:A,笔记匹配!A:M,10,FALSE)</f>
        <v>138</v>
      </c>
      <c r="L62" s="1">
        <f>VLOOKUP(A:A,笔记匹配!A:M,11,FALSE)</f>
        <v>9770</v>
      </c>
      <c r="M62" s="4">
        <f>IFERROR(VLOOKUP(C:C,邀请码付费数据源!B:L,3,FALSE),0)</f>
        <v>10804.105</v>
      </c>
      <c r="N62" s="67">
        <f>IFERROR(VLOOKUP(C:C,邀请码付费数据源!B:L,6,FALSE),0)</f>
        <v>0.442861792310331</v>
      </c>
      <c r="O62" s="26">
        <f>IFERROR(VLOOKUP(A:A,信息流数据源!A:K,2,FALSE),0)</f>
        <v>23707.38</v>
      </c>
      <c r="P62" s="68">
        <f>IFERROR(VLOOKUP(A:A,信息流数据源!A:K,5,FALSE),0)</f>
        <v>0.0395205163789432</v>
      </c>
      <c r="Q62" s="70">
        <f>IFERROR(VLOOKUP(A:A,信息流数据源!A:K,6,FALSE),0)</f>
        <v>0.388836804986059</v>
      </c>
      <c r="R62" s="1">
        <f>IFERROR(VLOOKUP(A:A,信息流数据源!A:K,9,FALSE),0)</f>
        <v>44</v>
      </c>
      <c r="S62" s="26">
        <f>IFERROR(VLOOKUP(A:A,信息流数据源!A:T,13,FALSE),0)</f>
        <v>7101</v>
      </c>
      <c r="T62" s="71">
        <f>IFERROR(VLOOKUP(A:A,信息流数据源!A:T,14,FALSE),0)</f>
        <v>3.33859738065061</v>
      </c>
      <c r="U62" s="26">
        <f>IFERROR(VLOOKUP(A:A,搜索数据源!A:T,2,FALSE),0)</f>
        <v>688.73</v>
      </c>
      <c r="V62" s="68">
        <f>IFERROR(VLOOKUP(A:A,搜索数据源!A:T,5,FALSE),0)</f>
        <v>0.0189495233830209</v>
      </c>
      <c r="W62" s="70">
        <f>IFERROR(VLOOKUP(A:A,搜索数据源!A:T,6,FALSE),0)</f>
        <v>0.465043889264011</v>
      </c>
      <c r="X62" s="1">
        <f>IFERROR(VLOOKUP(A:A,搜索数据源!A:T,9,FALSE),0)</f>
        <v>1</v>
      </c>
      <c r="Y62" s="26">
        <f>IFERROR(VLOOKUP(A:A,搜索数据源!A:T,13,FALSE),0)</f>
        <v>79</v>
      </c>
      <c r="Z62" s="71">
        <f>IFERROR(VLOOKUP(A:A,搜索数据源!A:T,14,FALSE),0)</f>
        <v>8.71810126582279</v>
      </c>
      <c r="AA62" s="26">
        <f>IFERROR(VLOOKUP(A:A,全站智投数据源!A:T,2,FALSE),0)</f>
        <v>0</v>
      </c>
      <c r="AB62" s="68">
        <f>IFERROR(VLOOKUP(A:A,全站智投数据源!A:T,5,FALSE),0)</f>
        <v>0</v>
      </c>
      <c r="AC62" s="70">
        <f>IFERROR(VLOOKUP(A:A,全站智投数据源!A:T,6,FALSE),0)</f>
        <v>0</v>
      </c>
      <c r="AD62" s="1">
        <f>IFERROR(VLOOKUP(A:A,全站智投数据源!A:T,9,FALSE),0)</f>
        <v>0</v>
      </c>
      <c r="AE62" s="26">
        <f>IFERROR(VLOOKUP(A:A,全站智投数据源!A:T,13,FALSE),0)</f>
        <v>0</v>
      </c>
      <c r="AF62" s="71">
        <f>IFERROR(VLOOKUP(A:A,全站智投数据源!A:T,14,FALSE),0)</f>
        <v>0</v>
      </c>
    </row>
    <row r="63" ht="100" hidden="1" customHeight="1" spans="1:32">
      <c r="A63" s="26" t="s">
        <v>254</v>
      </c>
      <c r="B63" s="26" t="str">
        <f>VLOOKUP(A:A,笔记匹配!A:M,2,FALSE)</f>
        <v>=DISPIMG("ID_9169302701E1483B996B8C7447D6DD47",1)</v>
      </c>
      <c r="C63" s="27" t="str">
        <f>VLOOKUP(A:A,笔记匹配!A:M,3,FALSE)</f>
        <v>wowcoco</v>
      </c>
      <c r="D63" s="27" t="str">
        <f>VLOOKUP(A:A,笔记匹配!A:M,4,FALSE)</f>
        <v>没想到老外也有练口语的一天？！</v>
      </c>
      <c r="E63" s="27" t="str">
        <f>VLOOKUP(A:A,笔记匹配!A:M,5,FALSE)</f>
        <v>https://www.xiaohongshu.com/discovery/item/626e572a0000000001029738</v>
      </c>
      <c r="F63" s="30">
        <f>VLOOKUP(A:A,笔记匹配!A:M,6,FALSE)</f>
        <v>44682</v>
      </c>
      <c r="G63" s="36">
        <f>IFERROR(VLOOKUP(A:A,笔记匹配!A:M,12,FALSE),2022-1-1)</f>
        <v>2020</v>
      </c>
      <c r="H63" s="59" t="str">
        <f>VLOOKUP(A:A,笔记匹配!A:M,7,FALSE)</f>
        <v>视频</v>
      </c>
      <c r="I63" s="26">
        <f>VLOOKUP(A:A,笔记匹配!A:M,8,FALSE)</f>
        <v>13000</v>
      </c>
      <c r="J63" s="26">
        <f>VLOOKUP(A:A,笔记匹配!A:M,9,FALSE)</f>
        <v>4669</v>
      </c>
      <c r="K63" s="26">
        <f>VLOOKUP(A:A,笔记匹配!A:M,10,FALSE)</f>
        <v>178</v>
      </c>
      <c r="L63" s="1">
        <f>VLOOKUP(A:A,笔记匹配!A:M,11,FALSE)</f>
        <v>17847</v>
      </c>
      <c r="M63" s="4">
        <f>IFERROR(VLOOKUP(C:C,邀请码付费数据源!B:L,3,FALSE),0)</f>
        <v>13741.91</v>
      </c>
      <c r="N63" s="67">
        <f>IFERROR(VLOOKUP(C:C,邀请码付费数据源!B:L,6,FALSE),0)</f>
        <v>0.290139519976623</v>
      </c>
      <c r="O63" s="26">
        <f>IFERROR(VLOOKUP(A:A,信息流数据源!A:K,2,FALSE),0)</f>
        <v>46703.59</v>
      </c>
      <c r="P63" s="68">
        <f>IFERROR(VLOOKUP(A:A,信息流数据源!A:K,5,FALSE),0)</f>
        <v>0.0481294290807598</v>
      </c>
      <c r="Q63" s="70">
        <f>IFERROR(VLOOKUP(A:A,信息流数据源!A:K,6,FALSE),0)</f>
        <v>0.329243995460025</v>
      </c>
      <c r="R63" s="1">
        <f>IFERROR(VLOOKUP(A:A,信息流数据源!A:K,9,FALSE),0)</f>
        <v>121</v>
      </c>
      <c r="S63" s="26">
        <f>IFERROR(VLOOKUP(A:A,信息流数据源!A:T,13,FALSE),0)</f>
        <v>16411</v>
      </c>
      <c r="T63" s="71">
        <f>IFERROR(VLOOKUP(A:A,信息流数据源!A:T,14,FALSE),0)</f>
        <v>2.8458710620925</v>
      </c>
      <c r="U63" s="26">
        <f>IFERROR(VLOOKUP(A:A,搜索数据源!A:T,2,FALSE),0)</f>
        <v>659.52</v>
      </c>
      <c r="V63" s="68">
        <f>IFERROR(VLOOKUP(A:A,搜索数据源!A:T,5,FALSE),0)</f>
        <v>0.0472805422383865</v>
      </c>
      <c r="W63" s="70">
        <f>IFERROR(VLOOKUP(A:A,搜索数据源!A:T,6,FALSE),0)</f>
        <v>0.288251748251748</v>
      </c>
      <c r="X63" s="1">
        <f>IFERROR(VLOOKUP(A:A,搜索数据源!A:T,9,FALSE),0)</f>
        <v>0</v>
      </c>
      <c r="Y63" s="26">
        <f>IFERROR(VLOOKUP(A:A,搜索数据源!A:T,13,FALSE),0)</f>
        <v>150</v>
      </c>
      <c r="Z63" s="71">
        <f>IFERROR(VLOOKUP(A:A,搜索数据源!A:T,14,FALSE),0)</f>
        <v>4.3968</v>
      </c>
      <c r="AA63" s="26">
        <f>IFERROR(VLOOKUP(A:A,全站智投数据源!A:T,2,FALSE),0)</f>
        <v>0</v>
      </c>
      <c r="AB63" s="68">
        <f>IFERROR(VLOOKUP(A:A,全站智投数据源!A:T,5,FALSE),0)</f>
        <v>0</v>
      </c>
      <c r="AC63" s="70">
        <f>IFERROR(VLOOKUP(A:A,全站智投数据源!A:T,6,FALSE),0)</f>
        <v>0</v>
      </c>
      <c r="AD63" s="1">
        <f>IFERROR(VLOOKUP(A:A,全站智投数据源!A:T,9,FALSE),0)</f>
        <v>0</v>
      </c>
      <c r="AE63" s="26">
        <f>IFERROR(VLOOKUP(A:A,全站智投数据源!A:T,13,FALSE),0)</f>
        <v>0</v>
      </c>
      <c r="AF63" s="71">
        <f>IFERROR(VLOOKUP(A:A,全站智投数据源!A:T,14,FALSE),0)</f>
        <v>0</v>
      </c>
    </row>
    <row r="64" ht="100" hidden="1" customHeight="1" spans="1:32">
      <c r="A64" s="26" t="s">
        <v>255</v>
      </c>
      <c r="B64" s="26" t="str">
        <f>VLOOKUP(A:A,笔记匹配!A:M,2,FALSE)</f>
        <v>=DISPIMG("ID_C00EBEE87056450C8005A43B6447CD5C",1)</v>
      </c>
      <c r="C64" s="27" t="str">
        <f>VLOOKUP(A:A,笔记匹配!A:M,3,FALSE)</f>
        <v>tenajian-invite</v>
      </c>
      <c r="D64" s="27" t="str">
        <f>VLOOKUP(A:A,笔记匹配!A:M,4,FALSE)</f>
        <v>是的，我们是学英语认识的（全英）</v>
      </c>
      <c r="E64" s="27" t="str">
        <f>VLOOKUP(A:A,笔记匹配!A:M,5,FALSE)</f>
        <v>https://www.xiaohongshu.com/discovery/item/627efe1700000000210374d4</v>
      </c>
      <c r="F64" s="30">
        <f>VLOOKUP(A:A,笔记匹配!A:M,6,FALSE)</f>
        <v>44697</v>
      </c>
      <c r="G64" s="36">
        <f>IFERROR(VLOOKUP(A:A,笔记匹配!A:M,12,FALSE),2022-1-1)</f>
        <v>2020</v>
      </c>
      <c r="H64" s="59" t="str">
        <f>VLOOKUP(A:A,笔记匹配!A:M,7,FALSE)</f>
        <v>视频</v>
      </c>
      <c r="I64" s="26">
        <f>VLOOKUP(A:A,笔记匹配!A:M,8,FALSE)</f>
        <v>2916</v>
      </c>
      <c r="J64" s="26">
        <f>VLOOKUP(A:A,笔记匹配!A:M,9,FALSE)</f>
        <v>1006</v>
      </c>
      <c r="K64" s="26">
        <f>VLOOKUP(A:A,笔记匹配!A:M,10,FALSE)</f>
        <v>170</v>
      </c>
      <c r="L64" s="1">
        <f>VLOOKUP(A:A,笔记匹配!A:M,11,FALSE)</f>
        <v>4092</v>
      </c>
      <c r="M64" s="4">
        <f>IFERROR(VLOOKUP(C:C,邀请码付费数据源!B:L,3,FALSE),0)</f>
        <v>7217.015</v>
      </c>
      <c r="N64" s="67">
        <f>IFERROR(VLOOKUP(C:C,邀请码付费数据源!B:L,6,FALSE),0)</f>
        <v>0.268463574661138</v>
      </c>
      <c r="O64" s="26">
        <f>IFERROR(VLOOKUP(A:A,信息流数据源!A:K,2,FALSE),0)</f>
        <v>26882.66</v>
      </c>
      <c r="P64" s="68">
        <f>IFERROR(VLOOKUP(A:A,信息流数据源!A:K,5,FALSE),0)</f>
        <v>0.0495222946988831</v>
      </c>
      <c r="Q64" s="70">
        <f>IFERROR(VLOOKUP(A:A,信息流数据源!A:K,6,FALSE),0)</f>
        <v>0.305961098528391</v>
      </c>
      <c r="R64" s="1">
        <f>IFERROR(VLOOKUP(A:A,信息流数据源!A:K,9,FALSE),0)</f>
        <v>159</v>
      </c>
      <c r="S64" s="26">
        <f>IFERROR(VLOOKUP(A:A,信息流数据源!A:T,13,FALSE),0)</f>
        <v>4012</v>
      </c>
      <c r="T64" s="71">
        <f>IFERROR(VLOOKUP(A:A,信息流数据源!A:T,14,FALSE),0)</f>
        <v>6.70056331006979</v>
      </c>
      <c r="U64" s="26">
        <f>IFERROR(VLOOKUP(A:A,搜索数据源!A:T,2,FALSE),0)</f>
        <v>0</v>
      </c>
      <c r="V64" s="68">
        <f>IFERROR(VLOOKUP(A:A,搜索数据源!A:T,5,FALSE),0)</f>
        <v>0</v>
      </c>
      <c r="W64" s="70">
        <f>IFERROR(VLOOKUP(A:A,搜索数据源!A:T,6,FALSE),0)</f>
        <v>0</v>
      </c>
      <c r="X64" s="1">
        <f>IFERROR(VLOOKUP(A:A,搜索数据源!A:T,9,FALSE),0)</f>
        <v>0</v>
      </c>
      <c r="Y64" s="26">
        <f>IFERROR(VLOOKUP(A:A,搜索数据源!A:T,13,FALSE),0)</f>
        <v>0</v>
      </c>
      <c r="Z64" s="71">
        <f>IFERROR(VLOOKUP(A:A,搜索数据源!A:T,14,FALSE),0)</f>
        <v>0</v>
      </c>
      <c r="AA64" s="26">
        <f>IFERROR(VLOOKUP(A:A,全站智投数据源!A:T,2,FALSE),0)</f>
        <v>0</v>
      </c>
      <c r="AB64" s="68">
        <f>IFERROR(VLOOKUP(A:A,全站智投数据源!A:T,5,FALSE),0)</f>
        <v>0</v>
      </c>
      <c r="AC64" s="70">
        <f>IFERROR(VLOOKUP(A:A,全站智投数据源!A:T,6,FALSE),0)</f>
        <v>0</v>
      </c>
      <c r="AD64" s="1">
        <f>IFERROR(VLOOKUP(A:A,全站智投数据源!A:T,9,FALSE),0)</f>
        <v>0</v>
      </c>
      <c r="AE64" s="26">
        <f>IFERROR(VLOOKUP(A:A,全站智投数据源!A:T,13,FALSE),0)</f>
        <v>0</v>
      </c>
      <c r="AF64" s="71">
        <f>IFERROR(VLOOKUP(A:A,全站智投数据源!A:T,14,FALSE),0)</f>
        <v>0</v>
      </c>
    </row>
    <row r="65" ht="100" hidden="1" customHeight="1" spans="1:32">
      <c r="A65" s="26" t="s">
        <v>256</v>
      </c>
      <c r="B65" s="26" t="str">
        <f>VLOOKUP(A:A,笔记匹配!A:M,2,FALSE)</f>
        <v>=DISPIMG("ID_66651F5112064F85A885B05E6775C10D",1)</v>
      </c>
      <c r="C65" s="27" t="str">
        <f>VLOOKUP(A:A,笔记匹配!A:M,3,FALSE)</f>
        <v>leilei</v>
      </c>
      <c r="D65" s="27" t="str">
        <f>VLOOKUP(A:A,笔记匹配!A:M,4,FALSE)</f>
        <v>英语逆袭必备！外教告诉我的英语提升方法～</v>
      </c>
      <c r="E65" s="27" t="str">
        <f>VLOOKUP(A:A,笔记匹配!A:M,5,FALSE)</f>
        <v>https://www.xiaohongshu.com/discovery/item/62566bac000000000102e796</v>
      </c>
      <c r="F65" s="30">
        <f>VLOOKUP(A:A,笔记匹配!A:M,6,FALSE)</f>
        <v>44664</v>
      </c>
      <c r="G65" s="36">
        <f>IFERROR(VLOOKUP(A:A,笔记匹配!A:M,12,FALSE),2022-1-1)</f>
        <v>2020</v>
      </c>
      <c r="H65" s="59" t="str">
        <f>VLOOKUP(A:A,笔记匹配!A:M,7,FALSE)</f>
        <v>图文</v>
      </c>
      <c r="I65" s="26">
        <f>VLOOKUP(A:A,笔记匹配!A:M,8,FALSE)</f>
        <v>513</v>
      </c>
      <c r="J65" s="26">
        <f>VLOOKUP(A:A,笔记匹配!A:M,9,FALSE)</f>
        <v>332</v>
      </c>
      <c r="K65" s="26">
        <f>VLOOKUP(A:A,笔记匹配!A:M,10,FALSE)</f>
        <v>52</v>
      </c>
      <c r="L65" s="1">
        <f>VLOOKUP(A:A,笔记匹配!A:M,11,FALSE)</f>
        <v>897</v>
      </c>
      <c r="M65" s="4">
        <f>IFERROR(VLOOKUP(C:C,邀请码付费数据源!B:L,3,FALSE),0)</f>
        <v>1084.265</v>
      </c>
      <c r="N65" s="67">
        <f>IFERROR(VLOOKUP(C:C,邀请码付费数据源!B:L,6,FALSE),0)</f>
        <v>0.257485804933305</v>
      </c>
      <c r="O65" s="26">
        <f>IFERROR(VLOOKUP(A:A,信息流数据源!A:K,2,FALSE),0)</f>
        <v>0</v>
      </c>
      <c r="P65" s="68">
        <f>IFERROR(VLOOKUP(A:A,信息流数据源!A:K,5,FALSE),0)</f>
        <v>0</v>
      </c>
      <c r="Q65" s="70">
        <f>IFERROR(VLOOKUP(A:A,信息流数据源!A:K,6,FALSE),0)</f>
        <v>0</v>
      </c>
      <c r="R65" s="1">
        <f>IFERROR(VLOOKUP(A:A,信息流数据源!A:K,9,FALSE),0)</f>
        <v>0</v>
      </c>
      <c r="S65" s="26">
        <f>IFERROR(VLOOKUP(A:A,信息流数据源!A:T,13,FALSE),0)</f>
        <v>0</v>
      </c>
      <c r="T65" s="71">
        <f>IFERROR(VLOOKUP(A:A,信息流数据源!A:T,14,FALSE),0)</f>
        <v>0</v>
      </c>
      <c r="U65" s="26">
        <f>IFERROR(VLOOKUP(A:A,搜索数据源!A:T,2,FALSE),0)</f>
        <v>4210.97</v>
      </c>
      <c r="V65" s="68">
        <f>IFERROR(VLOOKUP(A:A,搜索数据源!A:T,5,FALSE),0)</f>
        <v>0.0301235116430473</v>
      </c>
      <c r="W65" s="70">
        <f>IFERROR(VLOOKUP(A:A,搜索数据源!A:T,6,FALSE),0)</f>
        <v>0.431319266618867</v>
      </c>
      <c r="X65" s="1">
        <f>IFERROR(VLOOKUP(A:A,搜索数据源!A:T,9,FALSE),0)</f>
        <v>6</v>
      </c>
      <c r="Y65" s="26">
        <f>IFERROR(VLOOKUP(A:A,搜索数据源!A:T,13,FALSE),0)</f>
        <v>438</v>
      </c>
      <c r="Z65" s="71">
        <f>IFERROR(VLOOKUP(A:A,搜索数据源!A:T,14,FALSE),0)</f>
        <v>9.61408675799087</v>
      </c>
      <c r="AA65" s="26">
        <f>IFERROR(VLOOKUP(A:A,全站智投数据源!A:T,2,FALSE),0)</f>
        <v>0</v>
      </c>
      <c r="AB65" s="68">
        <f>IFERROR(VLOOKUP(A:A,全站智投数据源!A:T,5,FALSE),0)</f>
        <v>0</v>
      </c>
      <c r="AC65" s="70">
        <f>IFERROR(VLOOKUP(A:A,全站智投数据源!A:T,6,FALSE),0)</f>
        <v>0</v>
      </c>
      <c r="AD65" s="1">
        <f>IFERROR(VLOOKUP(A:A,全站智投数据源!A:T,9,FALSE),0)</f>
        <v>0</v>
      </c>
      <c r="AE65" s="26">
        <f>IFERROR(VLOOKUP(A:A,全站智投数据源!A:T,13,FALSE),0)</f>
        <v>0</v>
      </c>
      <c r="AF65" s="71">
        <f>IFERROR(VLOOKUP(A:A,全站智投数据源!A:T,14,FALSE),0)</f>
        <v>0</v>
      </c>
    </row>
    <row r="66" ht="100" hidden="1" customHeight="1" spans="1:32">
      <c r="A66" s="27" t="s">
        <v>257</v>
      </c>
      <c r="B66" s="26" t="str">
        <f>VLOOKUP(A:A,笔记匹配!A:M,2,FALSE)</f>
        <v>=DISPIMG("ID_497B58F6ED244A93A9530920F4DE6DED",1)</v>
      </c>
      <c r="C66" s="27" t="str">
        <f>VLOOKUP(A:A,笔记匹配!A:M,3,FALSE)</f>
        <v>dai666</v>
      </c>
      <c r="D66" s="27" t="str">
        <f>VLOOKUP(A:A,笔记匹配!A:M,4,FALSE)</f>
        <v>中国人说英语还不能有点口音了</v>
      </c>
      <c r="E66" s="27" t="str">
        <f>VLOOKUP(A:A,笔记匹配!A:M,5,FALSE)</f>
        <v>https://www.xiaohongshu.com/discovery/item/62b2e6c90000000001026fe9</v>
      </c>
      <c r="F66" s="30">
        <f>VLOOKUP(A:A,笔记匹配!A:M,6,FALSE)</f>
        <v>44735</v>
      </c>
      <c r="G66" s="36">
        <f>IFERROR(VLOOKUP(A:A,笔记匹配!A:M,12,FALSE),2022-1-1)</f>
        <v>2020</v>
      </c>
      <c r="H66" s="59" t="str">
        <f>VLOOKUP(A:A,笔记匹配!A:M,7,FALSE)</f>
        <v>视频</v>
      </c>
      <c r="I66" s="26">
        <f>VLOOKUP(A:A,笔记匹配!A:M,8,FALSE)</f>
        <v>1403</v>
      </c>
      <c r="J66" s="26">
        <f>VLOOKUP(A:A,笔记匹配!A:M,9,FALSE)</f>
        <v>278</v>
      </c>
      <c r="K66" s="26">
        <f>VLOOKUP(A:A,笔记匹配!A:M,10,FALSE)</f>
        <v>256</v>
      </c>
      <c r="L66" s="1">
        <f>VLOOKUP(A:A,笔记匹配!A:M,11,FALSE)</f>
        <v>1937</v>
      </c>
      <c r="M66" s="4">
        <f>IFERROR(VLOOKUP(C:C,邀请码付费数据源!B:L,3,FALSE),0)</f>
        <v>1207.44</v>
      </c>
      <c r="N66" s="67">
        <f>IFERROR(VLOOKUP(C:C,邀请码付费数据源!B:L,6,FALSE),0)</f>
        <v>0.17312283227256</v>
      </c>
      <c r="O66" s="26">
        <f>IFERROR(VLOOKUP(A:A,信息流数据源!A:K,2,FALSE),0)</f>
        <v>6974.47</v>
      </c>
      <c r="P66" s="68">
        <f>IFERROR(VLOOKUP(A:A,信息流数据源!A:K,5,FALSE),0)</f>
        <v>0.0503018720720914</v>
      </c>
      <c r="Q66" s="70">
        <f>IFERROR(VLOOKUP(A:A,信息流数据源!A:K,6,FALSE),0)</f>
        <v>0.248104656540144</v>
      </c>
      <c r="R66" s="1">
        <f>IFERROR(VLOOKUP(A:A,信息流数据源!A:K,9,FALSE),0)</f>
        <v>119</v>
      </c>
      <c r="S66" s="26">
        <f>IFERROR(VLOOKUP(A:A,信息流数据源!A:T,13,FALSE),0)</f>
        <v>883</v>
      </c>
      <c r="T66" s="71">
        <f>IFERROR(VLOOKUP(A:A,信息流数据源!A:T,14,FALSE),0)</f>
        <v>7.89860702151755</v>
      </c>
      <c r="U66" s="26">
        <f>IFERROR(VLOOKUP(A:A,搜索数据源!A:T,2,FALSE),0)</f>
        <v>0</v>
      </c>
      <c r="V66" s="68">
        <f>IFERROR(VLOOKUP(A:A,搜索数据源!A:T,5,FALSE),0)</f>
        <v>0</v>
      </c>
      <c r="W66" s="70">
        <f>IFERROR(VLOOKUP(A:A,搜索数据源!A:T,6,FALSE),0)</f>
        <v>0</v>
      </c>
      <c r="X66" s="1">
        <f>IFERROR(VLOOKUP(A:A,搜索数据源!A:T,9,FALSE),0)</f>
        <v>0</v>
      </c>
      <c r="Y66" s="26">
        <f>IFERROR(VLOOKUP(A:A,搜索数据源!A:T,13,FALSE),0)</f>
        <v>0</v>
      </c>
      <c r="Z66" s="71">
        <f>IFERROR(VLOOKUP(A:A,搜索数据源!A:T,14,FALSE),0)</f>
        <v>0</v>
      </c>
      <c r="AA66" s="26">
        <f>IFERROR(VLOOKUP(A:A,全站智投数据源!A:T,2,FALSE),0)</f>
        <v>0</v>
      </c>
      <c r="AB66" s="68">
        <f>IFERROR(VLOOKUP(A:A,全站智投数据源!A:T,5,FALSE),0)</f>
        <v>0</v>
      </c>
      <c r="AC66" s="70">
        <f>IFERROR(VLOOKUP(A:A,全站智投数据源!A:T,6,FALSE),0)</f>
        <v>0</v>
      </c>
      <c r="AD66" s="1">
        <f>IFERROR(VLOOKUP(A:A,全站智投数据源!A:T,9,FALSE),0)</f>
        <v>0</v>
      </c>
      <c r="AE66" s="26">
        <f>IFERROR(VLOOKUP(A:A,全站智投数据源!A:T,13,FALSE),0)</f>
        <v>0</v>
      </c>
      <c r="AF66" s="71">
        <f>IFERROR(VLOOKUP(A:A,全站智投数据源!A:T,14,FALSE),0)</f>
        <v>0</v>
      </c>
    </row>
    <row r="67" ht="100" hidden="1" customHeight="1" spans="1:32">
      <c r="A67" s="26" t="s">
        <v>258</v>
      </c>
      <c r="B67" s="26" t="str">
        <f>VLOOKUP(A:A,笔记匹配!A:M,2,FALSE)</f>
        <v>=DISPIMG("ID_AAF6E6D3688748F2A618684B65B1BBFA",1)</v>
      </c>
      <c r="C67" s="27" t="str">
        <f>VLOOKUP(A:A,笔记匹配!A:M,3,FALSE)</f>
        <v>lak666</v>
      </c>
      <c r="D67" s="27" t="str">
        <f>VLOOKUP(A:A,笔记匹配!A:M,4,FALSE)</f>
        <v>8.15-纳尼？！专8学姐推荐的</v>
      </c>
      <c r="E67" s="27" t="str">
        <f>VLOOKUP(A:A,笔记匹配!A:M,5,FALSE)</f>
        <v>https://www.xiaohongshu.com/discovery/item/62bab357000000000e03fbe8</v>
      </c>
      <c r="F67" s="30">
        <f>VLOOKUP(A:A,笔记匹配!A:M,6,FALSE)</f>
        <v>44740</v>
      </c>
      <c r="G67" s="36">
        <f>IFERROR(VLOOKUP(A:A,笔记匹配!A:M,12,FALSE),2022-1-1)</f>
        <v>2020</v>
      </c>
      <c r="H67" s="59" t="str">
        <f>VLOOKUP(A:A,笔记匹配!A:M,7,FALSE)</f>
        <v>图文</v>
      </c>
      <c r="I67" s="26">
        <f>VLOOKUP(A:A,笔记匹配!A:M,8,FALSE)</f>
        <v>2661</v>
      </c>
      <c r="J67" s="26">
        <f>VLOOKUP(A:A,笔记匹配!A:M,9,FALSE)</f>
        <v>2346</v>
      </c>
      <c r="K67" s="26">
        <f>VLOOKUP(A:A,笔记匹配!A:M,10,FALSE)</f>
        <v>48</v>
      </c>
      <c r="L67" s="1">
        <f>VLOOKUP(A:A,笔记匹配!A:M,11,FALSE)</f>
        <v>5055</v>
      </c>
      <c r="M67" s="4">
        <f>IFERROR(VLOOKUP(C:C,邀请码付费数据源!B:L,3,FALSE),0)</f>
        <v>2441.335</v>
      </c>
      <c r="N67" s="67">
        <f>IFERROR(VLOOKUP(C:C,邀请码付费数据源!B:L,6,FALSE),0)</f>
        <v>0.124783919854839</v>
      </c>
      <c r="O67" s="26">
        <f>IFERROR(VLOOKUP(A:A,信息流数据源!A:K,2,FALSE),0)</f>
        <v>19564.5</v>
      </c>
      <c r="P67" s="68">
        <f>IFERROR(VLOOKUP(A:A,信息流数据源!A:K,5,FALSE),0)</f>
        <v>0.0256513776252772</v>
      </c>
      <c r="Q67" s="70">
        <f>IFERROR(VLOOKUP(A:A,信息流数据源!A:K,6,FALSE),0)</f>
        <v>0.640178659075292</v>
      </c>
      <c r="R67" s="1">
        <f>IFERROR(VLOOKUP(A:A,信息流数据源!A:K,9,FALSE),0)</f>
        <v>28</v>
      </c>
      <c r="S67" s="26">
        <f>IFERROR(VLOOKUP(A:A,信息流数据源!A:T,13,FALSE),0)</f>
        <v>5089</v>
      </c>
      <c r="T67" s="71">
        <f>IFERROR(VLOOKUP(A:A,信息流数据源!A:T,14,FALSE),0)</f>
        <v>3.84446846138731</v>
      </c>
      <c r="U67" s="26">
        <f>IFERROR(VLOOKUP(A:A,搜索数据源!A:T,2,FALSE),0)</f>
        <v>0</v>
      </c>
      <c r="V67" s="68">
        <f>IFERROR(VLOOKUP(A:A,搜索数据源!A:T,5,FALSE),0)</f>
        <v>0</v>
      </c>
      <c r="W67" s="70">
        <f>IFERROR(VLOOKUP(A:A,搜索数据源!A:T,6,FALSE),0)</f>
        <v>0</v>
      </c>
      <c r="X67" s="1">
        <f>IFERROR(VLOOKUP(A:A,搜索数据源!A:T,9,FALSE),0)</f>
        <v>0</v>
      </c>
      <c r="Y67" s="26">
        <f>IFERROR(VLOOKUP(A:A,搜索数据源!A:T,13,FALSE),0)</f>
        <v>0</v>
      </c>
      <c r="Z67" s="71">
        <f>IFERROR(VLOOKUP(A:A,搜索数据源!A:T,14,FALSE),0)</f>
        <v>0</v>
      </c>
      <c r="AA67" s="26">
        <f>IFERROR(VLOOKUP(A:A,全站智投数据源!A:T,2,FALSE),0)</f>
        <v>0</v>
      </c>
      <c r="AB67" s="68">
        <f>IFERROR(VLOOKUP(A:A,全站智投数据源!A:T,5,FALSE),0)</f>
        <v>0</v>
      </c>
      <c r="AC67" s="70">
        <f>IFERROR(VLOOKUP(A:A,全站智投数据源!A:T,6,FALSE),0)</f>
        <v>0</v>
      </c>
      <c r="AD67" s="1">
        <f>IFERROR(VLOOKUP(A:A,全站智投数据源!A:T,9,FALSE),0)</f>
        <v>0</v>
      </c>
      <c r="AE67" s="26">
        <f>IFERROR(VLOOKUP(A:A,全站智投数据源!A:T,13,FALSE),0)</f>
        <v>0</v>
      </c>
      <c r="AF67" s="71">
        <f>IFERROR(VLOOKUP(A:A,全站智投数据源!A:T,14,FALSE),0)</f>
        <v>0</v>
      </c>
    </row>
    <row r="68" ht="100" hidden="1" customHeight="1" spans="1:32">
      <c r="A68" s="26" t="s">
        <v>259</v>
      </c>
      <c r="B68" s="26" t="str">
        <f>VLOOKUP(A:A,笔记匹配!A:M,2,FALSE)</f>
        <v>=DISPIMG("ID_C455763EA2ED4D7192F69D39B3C06C96",1)</v>
      </c>
      <c r="C68" s="27" t="str">
        <f>VLOOKUP(A:A,笔记匹配!A:M,3,FALSE)</f>
        <v>shengli</v>
      </c>
      <c r="D68" s="27" t="str">
        <f>VLOOKUP(A:A,笔记匹配!A:M,4,FALSE)</f>
        <v>7.20-拜托！这是什么奇怪言论！？</v>
      </c>
      <c r="E68" s="27" t="str">
        <f>VLOOKUP(A:A,笔记匹配!A:M,5,FALSE)</f>
        <v>https://www.xiaohongshu.com/discovery/item/62b007e60000000021038ded</v>
      </c>
      <c r="F68" s="30">
        <f>VLOOKUP(A:A,笔记匹配!A:M,6,FALSE)</f>
        <v>44732</v>
      </c>
      <c r="G68" s="36">
        <f>IFERROR(VLOOKUP(A:A,笔记匹配!A:M,12,FALSE),2022-1-1)</f>
        <v>2020</v>
      </c>
      <c r="H68" s="59" t="str">
        <f>VLOOKUP(A:A,笔记匹配!A:M,7,FALSE)</f>
        <v>视频</v>
      </c>
      <c r="I68" s="26">
        <f>VLOOKUP(A:A,笔记匹配!A:M,8,FALSE)</f>
        <v>750</v>
      </c>
      <c r="J68" s="26">
        <f>VLOOKUP(A:A,笔记匹配!A:M,9,FALSE)</f>
        <v>184</v>
      </c>
      <c r="K68" s="26">
        <f>VLOOKUP(A:A,笔记匹配!A:M,10,FALSE)</f>
        <v>450</v>
      </c>
      <c r="L68" s="1">
        <f>VLOOKUP(A:A,笔记匹配!A:M,11,FALSE)</f>
        <v>1384</v>
      </c>
      <c r="M68" s="4">
        <f>IFERROR(VLOOKUP(C:C,邀请码付费数据源!B:L,3,FALSE),0)</f>
        <v>774.15</v>
      </c>
      <c r="N68" s="67">
        <f>IFERROR(VLOOKUP(C:C,邀请码付费数据源!B:L,6,FALSE),0)</f>
        <v>0.0937364916652439</v>
      </c>
      <c r="O68" s="26">
        <f>IFERROR(VLOOKUP(A:A,信息流数据源!A:K,2,FALSE),0)</f>
        <v>8258.79</v>
      </c>
      <c r="P68" s="68">
        <f>IFERROR(VLOOKUP(A:A,信息流数据源!A:K,5,FALSE),0)</f>
        <v>0.0495759919996077</v>
      </c>
      <c r="Q68" s="70">
        <f>IFERROR(VLOOKUP(A:A,信息流数据源!A:K,6,FALSE),0)</f>
        <v>0.355216774193548</v>
      </c>
      <c r="R68" s="1">
        <f>IFERROR(VLOOKUP(A:A,信息流数据源!A:K,9,FALSE),0)</f>
        <v>349</v>
      </c>
      <c r="S68" s="26">
        <f>IFERROR(VLOOKUP(A:A,信息流数据源!A:T,13,FALSE),0)</f>
        <v>1228</v>
      </c>
      <c r="T68" s="71">
        <f>IFERROR(VLOOKUP(A:A,信息流数据源!A:T,14,FALSE),0)</f>
        <v>6.7253990228013</v>
      </c>
      <c r="U68" s="26">
        <f>IFERROR(VLOOKUP(A:A,搜索数据源!A:T,2,FALSE),0)</f>
        <v>0</v>
      </c>
      <c r="V68" s="68">
        <f>IFERROR(VLOOKUP(A:A,搜索数据源!A:T,5,FALSE),0)</f>
        <v>0</v>
      </c>
      <c r="W68" s="70">
        <f>IFERROR(VLOOKUP(A:A,搜索数据源!A:T,6,FALSE),0)</f>
        <v>0</v>
      </c>
      <c r="X68" s="1">
        <f>IFERROR(VLOOKUP(A:A,搜索数据源!A:T,9,FALSE),0)</f>
        <v>0</v>
      </c>
      <c r="Y68" s="26">
        <f>IFERROR(VLOOKUP(A:A,搜索数据源!A:T,13,FALSE),0)</f>
        <v>0</v>
      </c>
      <c r="Z68" s="71">
        <f>IFERROR(VLOOKUP(A:A,搜索数据源!A:T,14,FALSE),0)</f>
        <v>0</v>
      </c>
      <c r="AA68" s="26">
        <f>IFERROR(VLOOKUP(A:A,全站智投数据源!A:T,2,FALSE),0)</f>
        <v>0</v>
      </c>
      <c r="AB68" s="68">
        <f>IFERROR(VLOOKUP(A:A,全站智投数据源!A:T,5,FALSE),0)</f>
        <v>0</v>
      </c>
      <c r="AC68" s="70">
        <f>IFERROR(VLOOKUP(A:A,全站智投数据源!A:T,6,FALSE),0)</f>
        <v>0</v>
      </c>
      <c r="AD68" s="1">
        <f>IFERROR(VLOOKUP(A:A,全站智投数据源!A:T,9,FALSE),0)</f>
        <v>0</v>
      </c>
      <c r="AE68" s="26">
        <f>IFERROR(VLOOKUP(A:A,全站智投数据源!A:T,13,FALSE),0)</f>
        <v>0</v>
      </c>
      <c r="AF68" s="71">
        <f>IFERROR(VLOOKUP(A:A,全站智投数据源!A:T,14,FALSE),0)</f>
        <v>0</v>
      </c>
    </row>
    <row r="69" ht="100" hidden="1" customHeight="1" spans="1:32">
      <c r="A69" s="26" t="s">
        <v>260</v>
      </c>
      <c r="B69" s="26" t="str">
        <f>VLOOKUP(A:A,笔记匹配!A:M,2,FALSE)</f>
        <v>=DISPIMG("ID_87F1FCB56C4E4847A41B5B80A789827B",1)</v>
      </c>
      <c r="C69" s="27" t="str">
        <f>VLOOKUP(A:A,笔记匹配!A:M,3,FALSE)</f>
        <v>wowerica-invite</v>
      </c>
      <c r="D69" s="27" t="str">
        <f>VLOOKUP(A:A,笔记匹配!A:M,4,FALSE)</f>
        <v>8.24-英语口语课这样上-提高趣味+性价比</v>
      </c>
      <c r="E69" s="27" t="str">
        <f>VLOOKUP(A:A,笔记匹配!A:M,5,FALSE)</f>
        <v>https://www.xiaohongshu.com/discovery/item/62fdd0a3000000001b01fa19</v>
      </c>
      <c r="F69" s="30">
        <f>VLOOKUP(A:A,笔记匹配!A:M,6,FALSE)</f>
        <v>44791</v>
      </c>
      <c r="G69" s="36">
        <f>IFERROR(VLOOKUP(A:A,笔记匹配!A:M,12,FALSE),2022-1-1)</f>
        <v>2020</v>
      </c>
      <c r="H69" s="59" t="str">
        <f>VLOOKUP(A:A,笔记匹配!A:M,7,FALSE)</f>
        <v>视频</v>
      </c>
      <c r="I69" s="26">
        <f>VLOOKUP(A:A,笔记匹配!A:M,8,FALSE)</f>
        <v>3226</v>
      </c>
      <c r="J69" s="26">
        <f>VLOOKUP(A:A,笔记匹配!A:M,9,FALSE)</f>
        <v>1225</v>
      </c>
      <c r="K69" s="26">
        <f>VLOOKUP(A:A,笔记匹配!A:M,10,FALSE)</f>
        <v>36</v>
      </c>
      <c r="L69" s="1">
        <f>VLOOKUP(A:A,笔记匹配!A:M,11,FALSE)</f>
        <v>4487</v>
      </c>
      <c r="M69" s="4">
        <f>IFERROR(VLOOKUP(C:C,邀请码付费数据源!B:L,3,FALSE),0)</f>
        <v>1728.285</v>
      </c>
      <c r="N69" s="67">
        <f>IFERROR(VLOOKUP(C:C,邀请码付费数据源!B:L,6,FALSE),0)</f>
        <v>0.0816407172617079</v>
      </c>
      <c r="O69" s="26">
        <f>IFERROR(VLOOKUP(A:A,信息流数据源!A:K,2,FALSE),0)</f>
        <v>21623.7</v>
      </c>
      <c r="P69" s="68">
        <f>IFERROR(VLOOKUP(A:A,信息流数据源!A:K,5,FALSE),0)</f>
        <v>0.0271771845762448</v>
      </c>
      <c r="Q69" s="70">
        <f>IFERROR(VLOOKUP(A:A,信息流数据源!A:K,6,FALSE),0)</f>
        <v>0.76878799729797</v>
      </c>
      <c r="R69" s="1">
        <f>IFERROR(VLOOKUP(A:A,信息流数据源!A:K,9,FALSE),0)</f>
        <v>15</v>
      </c>
      <c r="S69" s="26">
        <f>IFERROR(VLOOKUP(A:A,信息流数据源!A:T,13,FALSE),0)</f>
        <v>4351</v>
      </c>
      <c r="T69" s="71">
        <f>IFERROR(VLOOKUP(A:A,信息流数据源!A:T,14,FALSE),0)</f>
        <v>4.96982302918869</v>
      </c>
      <c r="U69" s="26">
        <f>IFERROR(VLOOKUP(A:A,搜索数据源!A:T,2,FALSE),0)</f>
        <v>6352.67</v>
      </c>
      <c r="V69" s="68">
        <f>IFERROR(VLOOKUP(A:A,搜索数据源!A:T,5,FALSE),0)</f>
        <v>0.025700565940662</v>
      </c>
      <c r="W69" s="70">
        <f>IFERROR(VLOOKUP(A:A,搜索数据源!A:T,6,FALSE),0)</f>
        <v>0.847813959695716</v>
      </c>
      <c r="X69" s="1">
        <f>IFERROR(VLOOKUP(A:A,搜索数据源!A:T,9,FALSE),0)</f>
        <v>4</v>
      </c>
      <c r="Y69" s="26">
        <f>IFERROR(VLOOKUP(A:A,搜索数据源!A:T,13,FALSE),0)</f>
        <v>826</v>
      </c>
      <c r="Z69" s="71">
        <f>IFERROR(VLOOKUP(A:A,搜索数据源!A:T,14,FALSE),0)</f>
        <v>7.69088377723971</v>
      </c>
      <c r="AA69" s="26">
        <f>IFERROR(VLOOKUP(A:A,全站智投数据源!A:T,2,FALSE),0)</f>
        <v>0</v>
      </c>
      <c r="AB69" s="68">
        <f>IFERROR(VLOOKUP(A:A,全站智投数据源!A:T,5,FALSE),0)</f>
        <v>0</v>
      </c>
      <c r="AC69" s="70">
        <f>IFERROR(VLOOKUP(A:A,全站智投数据源!A:T,6,FALSE),0)</f>
        <v>0</v>
      </c>
      <c r="AD69" s="1">
        <f>IFERROR(VLOOKUP(A:A,全站智投数据源!A:T,9,FALSE),0)</f>
        <v>0</v>
      </c>
      <c r="AE69" s="26">
        <f>IFERROR(VLOOKUP(A:A,全站智投数据源!A:T,13,FALSE),0)</f>
        <v>0</v>
      </c>
      <c r="AF69" s="71">
        <f>IFERROR(VLOOKUP(A:A,全站智投数据源!A:T,14,FALSE),0)</f>
        <v>0</v>
      </c>
    </row>
    <row r="70" ht="100" hidden="1" customHeight="1" spans="1:32">
      <c r="A70" s="26" t="s">
        <v>261</v>
      </c>
      <c r="B70" s="26" t="str">
        <f>VLOOKUP(A:A,笔记匹配!A:M,2,FALSE)</f>
        <v>=DISPIMG("ID_125AF04B9D1344758A61EFC7DA9FBF3E",1)</v>
      </c>
      <c r="C70" s="27" t="str">
        <f>VLOOKUP(A:A,笔记匹配!A:M,3,FALSE)</f>
        <v>大柠檬</v>
      </c>
      <c r="D70" s="27" t="str">
        <f>VLOOKUP(A:A,笔记匹配!A:M,4,FALSE)</f>
        <v>7.27-🇬🇧从英语垫底到雅思口语7的心态分享</v>
      </c>
      <c r="E70" s="27" t="str">
        <f>VLOOKUP(A:A,笔记匹配!A:M,5,FALSE)</f>
        <v>https://www.xiaohongshu.com/discovery/item/62cfbd80000000000f000707</v>
      </c>
      <c r="F70" s="30">
        <f>VLOOKUP(A:A,笔记匹配!A:M,6,FALSE)</f>
        <v>44756</v>
      </c>
      <c r="G70" s="36">
        <f>IFERROR(VLOOKUP(A:A,笔记匹配!A:M,12,FALSE),2022-1-1)</f>
        <v>2020</v>
      </c>
      <c r="H70" s="59" t="str">
        <f>VLOOKUP(A:A,笔记匹配!A:M,7,FALSE)</f>
        <v>视频</v>
      </c>
      <c r="I70" s="26">
        <f>VLOOKUP(A:A,笔记匹配!A:M,8,FALSE)</f>
        <v>4081</v>
      </c>
      <c r="J70" s="26">
        <f>VLOOKUP(A:A,笔记匹配!A:M,9,FALSE)</f>
        <v>1575</v>
      </c>
      <c r="K70" s="26">
        <f>VLOOKUP(A:A,笔记匹配!A:M,10,FALSE)</f>
        <v>225</v>
      </c>
      <c r="L70" s="1">
        <f>VLOOKUP(A:A,笔记匹配!A:M,11,FALSE)</f>
        <v>5881</v>
      </c>
      <c r="M70" s="4">
        <f>IFERROR(VLOOKUP(C:C,邀请码付费数据源!B:L,3,FALSE),0)</f>
        <v>1661.14</v>
      </c>
      <c r="N70" s="67">
        <f>IFERROR(VLOOKUP(C:C,邀请码付费数据源!B:L,6,FALSE),0)</f>
        <v>0.0771799763415221</v>
      </c>
      <c r="O70" s="26">
        <f>IFERROR(VLOOKUP(A:A,信息流数据源!A:K,2,FALSE),0)</f>
        <v>24030.96</v>
      </c>
      <c r="P70" s="68">
        <f>IFERROR(VLOOKUP(A:A,信息流数据源!A:K,5,FALSE),0)</f>
        <v>0.0458487676214955</v>
      </c>
      <c r="Q70" s="70">
        <f>IFERROR(VLOOKUP(A:A,信息流数据源!A:K,6,FALSE),0)</f>
        <v>0.27138907711072</v>
      </c>
      <c r="R70" s="1">
        <f>IFERROR(VLOOKUP(A:A,信息流数据源!A:K,9,FALSE),0)</f>
        <v>112</v>
      </c>
      <c r="S70" s="26">
        <f>IFERROR(VLOOKUP(A:A,信息流数据源!A:T,13,FALSE),0)</f>
        <v>6484</v>
      </c>
      <c r="T70" s="71">
        <f>IFERROR(VLOOKUP(A:A,信息流数据源!A:T,14,FALSE),0)</f>
        <v>3.70619370758791</v>
      </c>
      <c r="U70" s="26">
        <f>IFERROR(VLOOKUP(A:A,搜索数据源!A:T,2,FALSE),0)</f>
        <v>0</v>
      </c>
      <c r="V70" s="68">
        <f>IFERROR(VLOOKUP(A:A,搜索数据源!A:T,5,FALSE),0)</f>
        <v>0</v>
      </c>
      <c r="W70" s="70">
        <f>IFERROR(VLOOKUP(A:A,搜索数据源!A:T,6,FALSE),0)</f>
        <v>0</v>
      </c>
      <c r="X70" s="1">
        <f>IFERROR(VLOOKUP(A:A,搜索数据源!A:T,9,FALSE),0)</f>
        <v>0</v>
      </c>
      <c r="Y70" s="26">
        <f>IFERROR(VLOOKUP(A:A,搜索数据源!A:T,13,FALSE),0)</f>
        <v>0</v>
      </c>
      <c r="Z70" s="71">
        <f>IFERROR(VLOOKUP(A:A,搜索数据源!A:T,14,FALSE),0)</f>
        <v>0</v>
      </c>
      <c r="AA70" s="26">
        <f>IFERROR(VLOOKUP(A:A,全站智投数据源!A:T,2,FALSE),0)</f>
        <v>0</v>
      </c>
      <c r="AB70" s="68">
        <f>IFERROR(VLOOKUP(A:A,全站智投数据源!A:T,5,FALSE),0)</f>
        <v>0</v>
      </c>
      <c r="AC70" s="70">
        <f>IFERROR(VLOOKUP(A:A,全站智投数据源!A:T,6,FALSE),0)</f>
        <v>0</v>
      </c>
      <c r="AD70" s="1">
        <f>IFERROR(VLOOKUP(A:A,全站智投数据源!A:T,9,FALSE),0)</f>
        <v>0</v>
      </c>
      <c r="AE70" s="26">
        <f>IFERROR(VLOOKUP(A:A,全站智投数据源!A:T,13,FALSE),0)</f>
        <v>0</v>
      </c>
      <c r="AF70" s="71">
        <f>IFERROR(VLOOKUP(A:A,全站智投数据源!A:T,14,FALSE),0)</f>
        <v>0</v>
      </c>
    </row>
    <row r="71" ht="100" hidden="1" customHeight="1" spans="1:32">
      <c r="A71" s="26" t="s">
        <v>262</v>
      </c>
      <c r="B71" s="26" t="str">
        <f>VLOOKUP(A:A,笔记匹配!A:M,2,FALSE)</f>
        <v>=DISPIMG("ID_A65B56B422064753ABF89417673FF981",1)</v>
      </c>
      <c r="C71" s="27" t="str">
        <f>VLOOKUP(A:A,笔记匹配!A:M,3,FALSE)</f>
        <v>一起加油</v>
      </c>
      <c r="D71" s="27" t="str">
        <f>VLOOKUP(A:A,笔记匹配!A:M,4,FALSE)</f>
        <v>8.31-英语母语者们的英文名分享 英文名避坑指南</v>
      </c>
      <c r="E71" s="27" t="str">
        <f>VLOOKUP(A:A,笔记匹配!A:M,5,FALSE)</f>
        <v>https://www.xiaohongshu.com/discovery/item/63071dfa000000001800d08f</v>
      </c>
      <c r="F71" s="30">
        <f>VLOOKUP(A:A,笔记匹配!A:M,6,FALSE)</f>
        <v>44798</v>
      </c>
      <c r="G71" s="36">
        <f>IFERROR(VLOOKUP(A:A,笔记匹配!A:M,12,FALSE),2022-1-1)</f>
        <v>2020</v>
      </c>
      <c r="H71" s="59" t="str">
        <f>VLOOKUP(A:A,笔记匹配!A:M,7,FALSE)</f>
        <v>视频</v>
      </c>
      <c r="I71" s="26">
        <f>VLOOKUP(A:A,笔记匹配!A:M,8,FALSE)</f>
        <v>2806</v>
      </c>
      <c r="J71" s="26">
        <f>VLOOKUP(A:A,笔记匹配!A:M,9,FALSE)</f>
        <v>888</v>
      </c>
      <c r="K71" s="26">
        <f>VLOOKUP(A:A,笔记匹配!A:M,10,FALSE)</f>
        <v>183</v>
      </c>
      <c r="L71" s="1">
        <f>VLOOKUP(A:A,笔记匹配!A:M,11,FALSE)</f>
        <v>3877</v>
      </c>
      <c r="M71" s="4">
        <f>IFERROR(VLOOKUP(C:C,邀请码付费数据源!B:L,3,FALSE),0)</f>
        <v>0</v>
      </c>
      <c r="N71" s="67">
        <f>IFERROR(VLOOKUP(C:C,邀请码付费数据源!B:L,6,FALSE),0)</f>
        <v>0</v>
      </c>
      <c r="O71" s="26">
        <f>IFERROR(VLOOKUP(A:A,信息流数据源!A:K,2,FALSE),0)</f>
        <v>19748.66</v>
      </c>
      <c r="P71" s="68">
        <f>IFERROR(VLOOKUP(A:A,信息流数据源!A:K,5,FALSE),0)</f>
        <v>0.0418259891816428</v>
      </c>
      <c r="Q71" s="70">
        <f>IFERROR(VLOOKUP(A:A,信息流数据源!A:K,6,FALSE),0)</f>
        <v>0.2921874861294</v>
      </c>
      <c r="R71" s="1">
        <f>IFERROR(VLOOKUP(A:A,信息流数据源!A:K,9,FALSE),0)</f>
        <v>139</v>
      </c>
      <c r="S71" s="26">
        <f>IFERROR(VLOOKUP(A:A,信息流数据源!A:T,13,FALSE),0)</f>
        <v>4951</v>
      </c>
      <c r="T71" s="71">
        <f>IFERROR(VLOOKUP(A:A,信息流数据源!A:T,14,FALSE),0)</f>
        <v>3.98882246010907</v>
      </c>
      <c r="U71" s="26">
        <f>IFERROR(VLOOKUP(A:A,搜索数据源!A:T,2,FALSE),0)</f>
        <v>0</v>
      </c>
      <c r="V71" s="68">
        <f>IFERROR(VLOOKUP(A:A,搜索数据源!A:T,5,FALSE),0)</f>
        <v>0</v>
      </c>
      <c r="W71" s="70">
        <f>IFERROR(VLOOKUP(A:A,搜索数据源!A:T,6,FALSE),0)</f>
        <v>0</v>
      </c>
      <c r="X71" s="1">
        <f>IFERROR(VLOOKUP(A:A,搜索数据源!A:T,9,FALSE),0)</f>
        <v>0</v>
      </c>
      <c r="Y71" s="26">
        <f>IFERROR(VLOOKUP(A:A,搜索数据源!A:T,13,FALSE),0)</f>
        <v>0</v>
      </c>
      <c r="Z71" s="71">
        <f>IFERROR(VLOOKUP(A:A,搜索数据源!A:T,14,FALSE),0)</f>
        <v>0</v>
      </c>
      <c r="AA71" s="26">
        <f>IFERROR(VLOOKUP(A:A,全站智投数据源!A:T,2,FALSE),0)</f>
        <v>0</v>
      </c>
      <c r="AB71" s="68">
        <f>IFERROR(VLOOKUP(A:A,全站智投数据源!A:T,5,FALSE),0)</f>
        <v>0</v>
      </c>
      <c r="AC71" s="70">
        <f>IFERROR(VLOOKUP(A:A,全站智投数据源!A:T,6,FALSE),0)</f>
        <v>0</v>
      </c>
      <c r="AD71" s="1">
        <f>IFERROR(VLOOKUP(A:A,全站智投数据源!A:T,9,FALSE),0)</f>
        <v>0</v>
      </c>
      <c r="AE71" s="26">
        <f>IFERROR(VLOOKUP(A:A,全站智投数据源!A:T,13,FALSE),0)</f>
        <v>0</v>
      </c>
      <c r="AF71" s="71">
        <f>IFERROR(VLOOKUP(A:A,全站智投数据源!A:T,14,FALSE),0)</f>
        <v>0</v>
      </c>
    </row>
    <row r="72" ht="100" hidden="1" customHeight="1" spans="1:32">
      <c r="A72" s="26" t="s">
        <v>263</v>
      </c>
      <c r="B72" s="26" t="str">
        <f>VLOOKUP(A:A,笔记匹配!A:M,2,FALSE)</f>
        <v>=DISPIMG("ID_0DEF02E2A89E4FA4ADBEB8CBB8B35A18",1)</v>
      </c>
      <c r="C72" s="27" t="str">
        <f>VLOOKUP(A:A,笔记匹配!A:M,3,FALSE)</f>
        <v>aifansi</v>
      </c>
      <c r="D72" s="27" t="str">
        <f>VLOOKUP(A:A,笔记匹配!A:M,4,FALSE)</f>
        <v>8.10-分享一个特别有用的聊天方法！</v>
      </c>
      <c r="E72" s="27" t="str">
        <f>VLOOKUP(A:A,笔记匹配!A:M,5,FALSE)</f>
        <v>https://www.xiaohongshu.com/discovery/item/62e356d5000000001200794f</v>
      </c>
      <c r="F72" s="30">
        <f>VLOOKUP(A:A,笔记匹配!A:M,6,FALSE)</f>
        <v>44771</v>
      </c>
      <c r="G72" s="36">
        <f>IFERROR(VLOOKUP(A:A,笔记匹配!A:M,12,FALSE),2022-1-1)</f>
        <v>2020</v>
      </c>
      <c r="H72" s="59" t="str">
        <f>VLOOKUP(A:A,笔记匹配!A:M,7,FALSE)</f>
        <v>视频</v>
      </c>
      <c r="I72" s="26">
        <f>VLOOKUP(A:A,笔记匹配!A:M,8,FALSE)</f>
        <v>4756</v>
      </c>
      <c r="J72" s="26">
        <f>VLOOKUP(A:A,笔记匹配!A:M,9,FALSE)</f>
        <v>4076</v>
      </c>
      <c r="K72" s="26">
        <f>VLOOKUP(A:A,笔记匹配!A:M,10,FALSE)</f>
        <v>132</v>
      </c>
      <c r="L72" s="1">
        <f>VLOOKUP(A:A,笔记匹配!A:M,11,FALSE)</f>
        <v>8964</v>
      </c>
      <c r="M72" s="4">
        <f>IFERROR(VLOOKUP(C:C,邀请码付费数据源!B:L,3,FALSE),0)</f>
        <v>0</v>
      </c>
      <c r="N72" s="67">
        <f>IFERROR(VLOOKUP(C:C,邀请码付费数据源!B:L,6,FALSE),0)</f>
        <v>0</v>
      </c>
      <c r="O72" s="26">
        <f>IFERROR(VLOOKUP(A:A,信息流数据源!A:K,2,FALSE),0)</f>
        <v>19240.75</v>
      </c>
      <c r="P72" s="68">
        <f>IFERROR(VLOOKUP(A:A,信息流数据源!A:K,5,FALSE),0)</f>
        <v>0.053849109556799</v>
      </c>
      <c r="Q72" s="70">
        <f>IFERROR(VLOOKUP(A:A,信息流数据源!A:K,6,FALSE),0)</f>
        <v>0.177610748539199</v>
      </c>
      <c r="R72" s="1">
        <f>IFERROR(VLOOKUP(A:A,信息流数据源!A:K,9,FALSE),0)</f>
        <v>66</v>
      </c>
      <c r="S72" s="26">
        <f>IFERROR(VLOOKUP(A:A,信息流数据源!A:T,13,FALSE),0)</f>
        <v>7912</v>
      </c>
      <c r="T72" s="71">
        <f>IFERROR(VLOOKUP(A:A,信息流数据源!A:T,14,FALSE),0)</f>
        <v>2.43184403437816</v>
      </c>
      <c r="U72" s="26">
        <f>IFERROR(VLOOKUP(A:A,搜索数据源!A:T,2,FALSE),0)</f>
        <v>0</v>
      </c>
      <c r="V72" s="68">
        <f>IFERROR(VLOOKUP(A:A,搜索数据源!A:T,5,FALSE),0)</f>
        <v>0</v>
      </c>
      <c r="W72" s="70">
        <f>IFERROR(VLOOKUP(A:A,搜索数据源!A:T,6,FALSE),0)</f>
        <v>0</v>
      </c>
      <c r="X72" s="1">
        <f>IFERROR(VLOOKUP(A:A,搜索数据源!A:T,9,FALSE),0)</f>
        <v>0</v>
      </c>
      <c r="Y72" s="26">
        <f>IFERROR(VLOOKUP(A:A,搜索数据源!A:T,13,FALSE),0)</f>
        <v>0</v>
      </c>
      <c r="Z72" s="71">
        <f>IFERROR(VLOOKUP(A:A,搜索数据源!A:T,14,FALSE),0)</f>
        <v>0</v>
      </c>
      <c r="AA72" s="26">
        <f>IFERROR(VLOOKUP(A:A,全站智投数据源!A:T,2,FALSE),0)</f>
        <v>0</v>
      </c>
      <c r="AB72" s="68">
        <f>IFERROR(VLOOKUP(A:A,全站智投数据源!A:T,5,FALSE),0)</f>
        <v>0</v>
      </c>
      <c r="AC72" s="70">
        <f>IFERROR(VLOOKUP(A:A,全站智投数据源!A:T,6,FALSE),0)</f>
        <v>0</v>
      </c>
      <c r="AD72" s="1">
        <f>IFERROR(VLOOKUP(A:A,全站智投数据源!A:T,9,FALSE),0)</f>
        <v>0</v>
      </c>
      <c r="AE72" s="26">
        <f>IFERROR(VLOOKUP(A:A,全站智投数据源!A:T,13,FALSE),0)</f>
        <v>0</v>
      </c>
      <c r="AF72" s="71">
        <f>IFERROR(VLOOKUP(A:A,全站智投数据源!A:T,14,FALSE),0)</f>
        <v>0</v>
      </c>
    </row>
    <row r="73" ht="100" hidden="1" customHeight="1" spans="1:32">
      <c r="A73" s="26" t="s">
        <v>264</v>
      </c>
      <c r="B73" s="26" t="str">
        <f>VLOOKUP(A:A,笔记匹配!A:M,2,FALSE)</f>
        <v>=DISPIMG("ID_88D3686328274914802B1C35D975CAEB",1)</v>
      </c>
      <c r="C73" s="27" t="str">
        <f>VLOOKUP(A:A,笔记匹配!A:M,3,FALSE)</f>
        <v>coolRyan</v>
      </c>
      <c r="D73" s="27" t="str">
        <f>VLOOKUP(A:A,笔记匹配!A:M,4,FALSE)</f>
        <v>英语实质性飞跃的方法|英文学习环境很重要</v>
      </c>
      <c r="E73" s="27" t="str">
        <f>VLOOKUP(A:A,笔记匹配!A:M,5,FALSE)</f>
        <v>https://www.xiaohongshu.com/discovery/item/61a891f40000000001025d75</v>
      </c>
      <c r="F73" s="30">
        <f>VLOOKUP(A:A,笔记匹配!A:M,6,FALSE)</f>
        <v>44532</v>
      </c>
      <c r="G73" s="36">
        <f>IFERROR(VLOOKUP(A:A,笔记匹配!A:M,12,FALSE),2022-1-1)</f>
        <v>2020</v>
      </c>
      <c r="H73" s="59" t="str">
        <f>VLOOKUP(A:A,笔记匹配!A:M,7,FALSE)</f>
        <v>视频</v>
      </c>
      <c r="I73" s="26">
        <f>VLOOKUP(A:A,笔记匹配!A:M,8,FALSE)</f>
        <v>16000</v>
      </c>
      <c r="J73" s="26">
        <f>VLOOKUP(A:A,笔记匹配!A:M,9,FALSE)</f>
        <v>6143</v>
      </c>
      <c r="K73" s="26">
        <f>VLOOKUP(A:A,笔记匹配!A:M,10,FALSE)</f>
        <v>154</v>
      </c>
      <c r="L73" s="1">
        <f>VLOOKUP(A:A,笔记匹配!A:M,11,FALSE)</f>
        <v>22297</v>
      </c>
      <c r="M73" s="4">
        <f>IFERROR(VLOOKUP(C:C,邀请码付费数据源!B:L,3,FALSE),0)</f>
        <v>0</v>
      </c>
      <c r="N73" s="67">
        <f>IFERROR(VLOOKUP(C:C,邀请码付费数据源!B:L,6,FALSE),0)</f>
        <v>0</v>
      </c>
      <c r="O73" s="26">
        <f>IFERROR(VLOOKUP(A:A,信息流数据源!A:K,2,FALSE),0)</f>
        <v>18655.27</v>
      </c>
      <c r="P73" s="68">
        <f>IFERROR(VLOOKUP(A:A,信息流数据源!A:K,5,FALSE),0)</f>
        <v>0.0288818985306274</v>
      </c>
      <c r="Q73" s="70">
        <f>IFERROR(VLOOKUP(A:A,信息流数据源!A:K,6,FALSE),0)</f>
        <v>0.541532990797991</v>
      </c>
      <c r="R73" s="1">
        <f>IFERROR(VLOOKUP(A:A,信息流数据源!A:K,9,FALSE),0)</f>
        <v>25</v>
      </c>
      <c r="S73" s="26">
        <f>IFERROR(VLOOKUP(A:A,信息流数据源!A:T,13,FALSE),0)</f>
        <v>5713</v>
      </c>
      <c r="T73" s="71">
        <f>IFERROR(VLOOKUP(A:A,信息流数据源!A:T,14,FALSE),0)</f>
        <v>3.26540696656748</v>
      </c>
      <c r="U73" s="26">
        <f>IFERROR(VLOOKUP(A:A,搜索数据源!A:T,2,FALSE),0)</f>
        <v>2529.85</v>
      </c>
      <c r="V73" s="68">
        <f>IFERROR(VLOOKUP(A:A,搜索数据源!A:T,5,FALSE),0)</f>
        <v>0.0222825063493437</v>
      </c>
      <c r="W73" s="70">
        <f>IFERROR(VLOOKUP(A:A,搜索数据源!A:T,6,FALSE),0)</f>
        <v>0.577855185015989</v>
      </c>
      <c r="X73" s="1">
        <f>IFERROR(VLOOKUP(A:A,搜索数据源!A:T,9,FALSE),0)</f>
        <v>4</v>
      </c>
      <c r="Y73" s="26">
        <f>IFERROR(VLOOKUP(A:A,搜索数据源!A:T,13,FALSE),0)</f>
        <v>275</v>
      </c>
      <c r="Z73" s="71">
        <f>IFERROR(VLOOKUP(A:A,搜索数据源!A:T,14,FALSE),0)</f>
        <v>9.19945454545455</v>
      </c>
      <c r="AA73" s="26">
        <f>IFERROR(VLOOKUP(A:A,全站智投数据源!A:T,2,FALSE),0)</f>
        <v>0</v>
      </c>
      <c r="AB73" s="68">
        <f>IFERROR(VLOOKUP(A:A,全站智投数据源!A:T,5,FALSE),0)</f>
        <v>0</v>
      </c>
      <c r="AC73" s="70">
        <f>IFERROR(VLOOKUP(A:A,全站智投数据源!A:T,6,FALSE),0)</f>
        <v>0</v>
      </c>
      <c r="AD73" s="1">
        <f>IFERROR(VLOOKUP(A:A,全站智投数据源!A:T,9,FALSE),0)</f>
        <v>0</v>
      </c>
      <c r="AE73" s="26">
        <f>IFERROR(VLOOKUP(A:A,全站智投数据源!A:T,13,FALSE),0)</f>
        <v>0</v>
      </c>
      <c r="AF73" s="71">
        <f>IFERROR(VLOOKUP(A:A,全站智投数据源!A:T,14,FALSE),0)</f>
        <v>0</v>
      </c>
    </row>
    <row r="74" ht="100" hidden="1" customHeight="1" spans="1:32">
      <c r="A74" s="26" t="s">
        <v>265</v>
      </c>
      <c r="B74" s="26" t="str">
        <f>VLOOKUP(A:A,笔记匹配!A:M,2,FALSE)</f>
        <v>=DISPIMG("ID_3F38646DAD3942E083C8F0E08A4E9527",1)</v>
      </c>
      <c r="C74" s="27" t="str">
        <f>VLOOKUP(A:A,笔记匹配!A:M,3,FALSE)</f>
        <v>2022offer</v>
      </c>
      <c r="D74" s="27" t="str">
        <f>VLOOKUP(A:A,笔记匹配!A:M,4,FALSE)</f>
        <v>7.27-很多求职者都没有意识到的一个面试误区…</v>
      </c>
      <c r="E74" s="27" t="str">
        <f>VLOOKUP(A:A,笔记匹配!A:M,5,FALSE)</f>
        <v>https://www.xiaohongshu.com/discovery/item/62c61c4c0000000006034451</v>
      </c>
      <c r="F74" s="30">
        <f>VLOOKUP(A:A,笔记匹配!A:M,6,FALSE)</f>
        <v>44749</v>
      </c>
      <c r="G74" s="36">
        <f>IFERROR(VLOOKUP(A:A,笔记匹配!A:M,12,FALSE),2022-1-1)</f>
        <v>2020</v>
      </c>
      <c r="H74" s="59" t="str">
        <f>VLOOKUP(A:A,笔记匹配!A:M,7,FALSE)</f>
        <v>视频</v>
      </c>
      <c r="I74" s="26">
        <f>VLOOKUP(A:A,笔记匹配!A:M,8,FALSE)</f>
        <v>1725</v>
      </c>
      <c r="J74" s="26">
        <f>VLOOKUP(A:A,笔记匹配!A:M,9,FALSE)</f>
        <v>1047</v>
      </c>
      <c r="K74" s="26">
        <f>VLOOKUP(A:A,笔记匹配!A:M,10,FALSE)</f>
        <v>68</v>
      </c>
      <c r="L74" s="1">
        <f>VLOOKUP(A:A,笔记匹配!A:M,11,FALSE)</f>
        <v>2840</v>
      </c>
      <c r="M74" s="4">
        <f>IFERROR(VLOOKUP(C:C,邀请码付费数据源!B:L,3,FALSE),0)</f>
        <v>0</v>
      </c>
      <c r="N74" s="67">
        <f>IFERROR(VLOOKUP(C:C,邀请码付费数据源!B:L,6,FALSE),0)</f>
        <v>0</v>
      </c>
      <c r="O74" s="26">
        <f>IFERROR(VLOOKUP(A:A,信息流数据源!A:K,2,FALSE),0)</f>
        <v>17573.84</v>
      </c>
      <c r="P74" s="68">
        <f>IFERROR(VLOOKUP(A:A,信息流数据源!A:K,5,FALSE),0)</f>
        <v>0.0314387420227265</v>
      </c>
      <c r="Q74" s="70">
        <f>IFERROR(VLOOKUP(A:A,信息流数据源!A:K,6,FALSE),0)</f>
        <v>0.373466507990479</v>
      </c>
      <c r="R74" s="1">
        <f>IFERROR(VLOOKUP(A:A,信息流数据源!A:K,9,FALSE),0)</f>
        <v>56</v>
      </c>
      <c r="S74" s="26">
        <f>IFERROR(VLOOKUP(A:A,信息流数据源!A:T,13,FALSE),0)</f>
        <v>3163</v>
      </c>
      <c r="T74" s="71">
        <f>IFERROR(VLOOKUP(A:A,信息流数据源!A:T,14,FALSE),0)</f>
        <v>5.55606702497629</v>
      </c>
      <c r="U74" s="26">
        <f>IFERROR(VLOOKUP(A:A,搜索数据源!A:T,2,FALSE),0)</f>
        <v>0</v>
      </c>
      <c r="V74" s="68">
        <f>IFERROR(VLOOKUP(A:A,搜索数据源!A:T,5,FALSE),0)</f>
        <v>0</v>
      </c>
      <c r="W74" s="70">
        <f>IFERROR(VLOOKUP(A:A,搜索数据源!A:T,6,FALSE),0)</f>
        <v>0</v>
      </c>
      <c r="X74" s="1">
        <f>IFERROR(VLOOKUP(A:A,搜索数据源!A:T,9,FALSE),0)</f>
        <v>0</v>
      </c>
      <c r="Y74" s="26">
        <f>IFERROR(VLOOKUP(A:A,搜索数据源!A:T,13,FALSE),0)</f>
        <v>0</v>
      </c>
      <c r="Z74" s="71">
        <f>IFERROR(VLOOKUP(A:A,搜索数据源!A:T,14,FALSE),0)</f>
        <v>0</v>
      </c>
      <c r="AA74" s="26">
        <f>IFERROR(VLOOKUP(A:A,全站智投数据源!A:T,2,FALSE),0)</f>
        <v>0</v>
      </c>
      <c r="AB74" s="68">
        <f>IFERROR(VLOOKUP(A:A,全站智投数据源!A:T,5,FALSE),0)</f>
        <v>0</v>
      </c>
      <c r="AC74" s="70">
        <f>IFERROR(VLOOKUP(A:A,全站智投数据源!A:T,6,FALSE),0)</f>
        <v>0</v>
      </c>
      <c r="AD74" s="1">
        <f>IFERROR(VLOOKUP(A:A,全站智投数据源!A:T,9,FALSE),0)</f>
        <v>0</v>
      </c>
      <c r="AE74" s="26">
        <f>IFERROR(VLOOKUP(A:A,全站智投数据源!A:T,13,FALSE),0)</f>
        <v>0</v>
      </c>
      <c r="AF74" s="71">
        <f>IFERROR(VLOOKUP(A:A,全站智投数据源!A:T,14,FALSE),0)</f>
        <v>0</v>
      </c>
    </row>
    <row r="75" ht="100" hidden="1" customHeight="1" spans="1:32">
      <c r="A75" s="26" t="s">
        <v>266</v>
      </c>
      <c r="B75" s="26" t="str">
        <f>VLOOKUP(A:A,笔记匹配!A:M,2,FALSE)</f>
        <v>=DISPIMG("ID_682F7258EB83421EA23A7F6D32FE2256",1)</v>
      </c>
      <c r="C75" s="27" t="str">
        <f>VLOOKUP(A:A,笔记匹配!A:M,3,FALSE)</f>
        <v>ukmary666</v>
      </c>
      <c r="D75" s="27" t="str">
        <f>VLOOKUP(A:A,笔记匹配!A:M,4,FALSE)</f>
        <v>8.31-教老外说No作No Die，他很认真地问我怎么用</v>
      </c>
      <c r="E75" s="27" t="str">
        <f>VLOOKUP(A:A,笔记匹配!A:M,5,FALSE)</f>
        <v>https://www.xiaohongshu.com/discovery/item/63072a37000000001702e1d4</v>
      </c>
      <c r="F75" s="30">
        <f>VLOOKUP(A:A,笔记匹配!A:M,6,FALSE)</f>
        <v>44798</v>
      </c>
      <c r="G75" s="36">
        <f>IFERROR(VLOOKUP(A:A,笔记匹配!A:M,12,FALSE),2022-1-1)</f>
        <v>2020</v>
      </c>
      <c r="H75" s="59" t="str">
        <f>VLOOKUP(A:A,笔记匹配!A:M,7,FALSE)</f>
        <v>视频</v>
      </c>
      <c r="I75" s="26">
        <f>VLOOKUP(A:A,笔记匹配!A:M,8,FALSE)</f>
        <v>1270</v>
      </c>
      <c r="J75" s="26">
        <f>VLOOKUP(A:A,笔记匹配!A:M,9,FALSE)</f>
        <v>178</v>
      </c>
      <c r="K75" s="26">
        <f>VLOOKUP(A:A,笔记匹配!A:M,10,FALSE)</f>
        <v>55</v>
      </c>
      <c r="L75" s="1">
        <f>VLOOKUP(A:A,笔记匹配!A:M,11,FALSE)</f>
        <v>1503</v>
      </c>
      <c r="M75" s="4">
        <f>IFERROR(VLOOKUP(C:C,邀请码付费数据源!B:L,3,FALSE),0)</f>
        <v>0</v>
      </c>
      <c r="N75" s="67">
        <f>IFERROR(VLOOKUP(C:C,邀请码付费数据源!B:L,6,FALSE),0)</f>
        <v>0</v>
      </c>
      <c r="O75" s="26">
        <f>IFERROR(VLOOKUP(A:A,信息流数据源!A:K,2,FALSE),0)</f>
        <v>11363.35</v>
      </c>
      <c r="P75" s="68">
        <f>IFERROR(VLOOKUP(A:A,信息流数据源!A:K,5,FALSE),0)</f>
        <v>0.038449165749253</v>
      </c>
      <c r="Q75" s="70">
        <f>IFERROR(VLOOKUP(A:A,信息流数据源!A:K,6,FALSE),0)</f>
        <v>0.352122648817824</v>
      </c>
      <c r="R75" s="1">
        <f>IFERROR(VLOOKUP(A:A,信息流数据源!A:K,9,FALSE),0)</f>
        <v>49</v>
      </c>
      <c r="S75" s="26">
        <f>IFERROR(VLOOKUP(A:A,信息流数据源!A:T,13,FALSE),0)</f>
        <v>1496</v>
      </c>
      <c r="T75" s="71">
        <f>IFERROR(VLOOKUP(A:A,信息流数据源!A:T,14,FALSE),0)</f>
        <v>7.59582219251337</v>
      </c>
      <c r="U75" s="26">
        <f>IFERROR(VLOOKUP(A:A,搜索数据源!A:T,2,FALSE),0)</f>
        <v>0</v>
      </c>
      <c r="V75" s="68">
        <f>IFERROR(VLOOKUP(A:A,搜索数据源!A:T,5,FALSE),0)</f>
        <v>0</v>
      </c>
      <c r="W75" s="70">
        <f>IFERROR(VLOOKUP(A:A,搜索数据源!A:T,6,FALSE),0)</f>
        <v>0</v>
      </c>
      <c r="X75" s="1">
        <f>IFERROR(VLOOKUP(A:A,搜索数据源!A:T,9,FALSE),0)</f>
        <v>0</v>
      </c>
      <c r="Y75" s="26">
        <f>IFERROR(VLOOKUP(A:A,搜索数据源!A:T,13,FALSE),0)</f>
        <v>0</v>
      </c>
      <c r="Z75" s="71">
        <f>IFERROR(VLOOKUP(A:A,搜索数据源!A:T,14,FALSE),0)</f>
        <v>0</v>
      </c>
      <c r="AA75" s="26">
        <f>IFERROR(VLOOKUP(A:A,全站智投数据源!A:T,2,FALSE),0)</f>
        <v>0</v>
      </c>
      <c r="AB75" s="68">
        <f>IFERROR(VLOOKUP(A:A,全站智投数据源!A:T,5,FALSE),0)</f>
        <v>0</v>
      </c>
      <c r="AC75" s="70">
        <f>IFERROR(VLOOKUP(A:A,全站智投数据源!A:T,6,FALSE),0)</f>
        <v>0</v>
      </c>
      <c r="AD75" s="1">
        <f>IFERROR(VLOOKUP(A:A,全站智投数据源!A:T,9,FALSE),0)</f>
        <v>0</v>
      </c>
      <c r="AE75" s="26">
        <f>IFERROR(VLOOKUP(A:A,全站智投数据源!A:T,13,FALSE),0)</f>
        <v>0</v>
      </c>
      <c r="AF75" s="71">
        <f>IFERROR(VLOOKUP(A:A,全站智投数据源!A:T,14,FALSE),0)</f>
        <v>0</v>
      </c>
    </row>
    <row r="76" ht="100" hidden="1" customHeight="1" spans="1:32">
      <c r="A76" s="26" t="s">
        <v>267</v>
      </c>
      <c r="B76" s="26" t="str">
        <f>VLOOKUP(A:A,笔记匹配!A:M,2,FALSE)</f>
        <v>=DISPIMG("ID_5D83D1F022F54A03AE813C0627D1DFC3",1)</v>
      </c>
      <c r="C76" s="27" t="str">
        <f>VLOOKUP(A:A,笔记匹配!A:M,3,FALSE)</f>
        <v>pat2022</v>
      </c>
      <c r="D76" s="27" t="str">
        <f>VLOOKUP(A:A,笔记匹配!A:M,4,FALSE)</f>
        <v>英文chitchat拒绝尴尬‼️4招小白到社牛进阶</v>
      </c>
      <c r="E76" s="27" t="str">
        <f>VLOOKUP(A:A,笔记匹配!A:M,5,FALSE)</f>
        <v>https://www.xiaohongshu.com/discovery/item/62a85afa000000001d010a0c</v>
      </c>
      <c r="F76" s="30">
        <f>VLOOKUP(A:A,笔记匹配!A:M,6,FALSE)</f>
        <v>44727</v>
      </c>
      <c r="G76" s="36">
        <f>IFERROR(VLOOKUP(A:A,笔记匹配!A:M,12,FALSE),2022-1-1)</f>
        <v>2020</v>
      </c>
      <c r="H76" s="59" t="str">
        <f>VLOOKUP(A:A,笔记匹配!A:M,7,FALSE)</f>
        <v>视频</v>
      </c>
      <c r="I76" s="26">
        <f>VLOOKUP(A:A,笔记匹配!A:M,8,FALSE)</f>
        <v>1227</v>
      </c>
      <c r="J76" s="26">
        <f>VLOOKUP(A:A,笔记匹配!A:M,9,FALSE)</f>
        <v>991</v>
      </c>
      <c r="K76" s="26">
        <f>VLOOKUP(A:A,笔记匹配!A:M,10,FALSE)</f>
        <v>102</v>
      </c>
      <c r="L76" s="1">
        <f>VLOOKUP(A:A,笔记匹配!A:M,11,FALSE)</f>
        <v>2320</v>
      </c>
      <c r="M76" s="4">
        <f>IFERROR(VLOOKUP(C:C,邀请码付费数据源!B:L,3,FALSE),0)</f>
        <v>0</v>
      </c>
      <c r="N76" s="67">
        <f>IFERROR(VLOOKUP(C:C,邀请码付费数据源!B:L,6,FALSE),0)</f>
        <v>0</v>
      </c>
      <c r="O76" s="26">
        <f>IFERROR(VLOOKUP(A:A,信息流数据源!A:K,2,FALSE),0)</f>
        <v>10564.14</v>
      </c>
      <c r="P76" s="68">
        <f>IFERROR(VLOOKUP(A:A,信息流数据源!A:K,5,FALSE),0)</f>
        <v>0.0619298498011595</v>
      </c>
      <c r="Q76" s="70">
        <f>IFERROR(VLOOKUP(A:A,信息流数据源!A:K,6,FALSE),0)</f>
        <v>0.179132159934887</v>
      </c>
      <c r="R76" s="1">
        <f>IFERROR(VLOOKUP(A:A,信息流数据源!A:K,9,FALSE),0)</f>
        <v>50</v>
      </c>
      <c r="S76" s="26">
        <f>IFERROR(VLOOKUP(A:A,信息流数据源!A:T,13,FALSE),0)</f>
        <v>3498</v>
      </c>
      <c r="T76" s="71">
        <f>IFERROR(VLOOKUP(A:A,信息流数据源!A:T,14,FALSE),0)</f>
        <v>3.02005145797599</v>
      </c>
      <c r="U76" s="26">
        <f>IFERROR(VLOOKUP(A:A,搜索数据源!A:T,2,FALSE),0)</f>
        <v>0</v>
      </c>
      <c r="V76" s="68">
        <f>IFERROR(VLOOKUP(A:A,搜索数据源!A:T,5,FALSE),0)</f>
        <v>0</v>
      </c>
      <c r="W76" s="70">
        <f>IFERROR(VLOOKUP(A:A,搜索数据源!A:T,6,FALSE),0)</f>
        <v>0</v>
      </c>
      <c r="X76" s="1">
        <f>IFERROR(VLOOKUP(A:A,搜索数据源!A:T,9,FALSE),0)</f>
        <v>0</v>
      </c>
      <c r="Y76" s="26">
        <f>IFERROR(VLOOKUP(A:A,搜索数据源!A:T,13,FALSE),0)</f>
        <v>0</v>
      </c>
      <c r="Z76" s="71">
        <f>IFERROR(VLOOKUP(A:A,搜索数据源!A:T,14,FALSE),0)</f>
        <v>0</v>
      </c>
      <c r="AA76" s="26">
        <f>IFERROR(VLOOKUP(A:A,全站智投数据源!A:T,2,FALSE),0)</f>
        <v>0</v>
      </c>
      <c r="AB76" s="68">
        <f>IFERROR(VLOOKUP(A:A,全站智投数据源!A:T,5,FALSE),0)</f>
        <v>0</v>
      </c>
      <c r="AC76" s="70">
        <f>IFERROR(VLOOKUP(A:A,全站智投数据源!A:T,6,FALSE),0)</f>
        <v>0</v>
      </c>
      <c r="AD76" s="1">
        <f>IFERROR(VLOOKUP(A:A,全站智投数据源!A:T,9,FALSE),0)</f>
        <v>0</v>
      </c>
      <c r="AE76" s="26">
        <f>IFERROR(VLOOKUP(A:A,全站智投数据源!A:T,13,FALSE),0)</f>
        <v>0</v>
      </c>
      <c r="AF76" s="71">
        <f>IFERROR(VLOOKUP(A:A,全站智投数据源!A:T,14,FALSE),0)</f>
        <v>0</v>
      </c>
    </row>
    <row r="77" ht="100" hidden="1" customHeight="1" spans="1:32">
      <c r="A77" s="26" t="s">
        <v>268</v>
      </c>
      <c r="B77" s="26" t="str">
        <f>VLOOKUP(A:A,笔记匹配!A:M,2,FALSE)</f>
        <v>=DISPIMG("ID_E73C4122B26B404BACEF5A8FB034B518",1)</v>
      </c>
      <c r="C77" s="27" t="str">
        <f>VLOOKUP(A:A,笔记匹配!A:M,3,FALSE)</f>
        <v>fishboy</v>
      </c>
      <c r="D77" s="27" t="str">
        <f>VLOOKUP(A:A,笔记匹配!A:M,4,FALSE)</f>
        <v>学英语就是要说❗️这个口语app你得知道❗️</v>
      </c>
      <c r="E77" s="27" t="str">
        <f>VLOOKUP(A:A,笔记匹配!A:M,5,FALSE)</f>
        <v>https://www.xiaohongshu.com/discovery/item/62a1b791000000001b03a6a2</v>
      </c>
      <c r="F77" s="30">
        <f>VLOOKUP(A:A,笔记匹配!A:M,6,FALSE)</f>
        <v>44721</v>
      </c>
      <c r="G77" s="36">
        <f>IFERROR(VLOOKUP(A:A,笔记匹配!A:M,12,FALSE),2022-1-1)</f>
        <v>2020</v>
      </c>
      <c r="H77" s="59" t="str">
        <f>VLOOKUP(A:A,笔记匹配!A:M,7,FALSE)</f>
        <v>视频</v>
      </c>
      <c r="I77" s="26">
        <f>VLOOKUP(A:A,笔记匹配!A:M,8,FALSE)</f>
        <v>1736</v>
      </c>
      <c r="J77" s="26">
        <f>VLOOKUP(A:A,笔记匹配!A:M,9,FALSE)</f>
        <v>1445</v>
      </c>
      <c r="K77" s="26">
        <f>VLOOKUP(A:A,笔记匹配!A:M,10,FALSE)</f>
        <v>31</v>
      </c>
      <c r="L77" s="1">
        <f>VLOOKUP(A:A,笔记匹配!A:M,11,FALSE)</f>
        <v>3212</v>
      </c>
      <c r="M77" s="4">
        <f>IFERROR(VLOOKUP(C:C,邀请码付费数据源!B:L,3,FALSE),0)</f>
        <v>0</v>
      </c>
      <c r="N77" s="67">
        <f>IFERROR(VLOOKUP(C:C,邀请码付费数据源!B:L,6,FALSE),0)</f>
        <v>0</v>
      </c>
      <c r="O77" s="26">
        <f>IFERROR(VLOOKUP(A:A,信息流数据源!A:K,2,FALSE),0)</f>
        <v>10239.06</v>
      </c>
      <c r="P77" s="68">
        <f>IFERROR(VLOOKUP(A:A,信息流数据源!A:K,5,FALSE),0)</f>
        <v>0.0423371497792193</v>
      </c>
      <c r="Q77" s="70">
        <f>IFERROR(VLOOKUP(A:A,信息流数据源!A:K,6,FALSE),0)</f>
        <v>0.472521113110896</v>
      </c>
      <c r="R77" s="1">
        <f>IFERROR(VLOOKUP(A:A,信息流数据源!A:K,9,FALSE),0)</f>
        <v>29</v>
      </c>
      <c r="S77" s="26">
        <f>IFERROR(VLOOKUP(A:A,信息流数据源!A:T,13,FALSE),0)</f>
        <v>3201</v>
      </c>
      <c r="T77" s="71">
        <f>IFERROR(VLOOKUP(A:A,信息流数据源!A:T,14,FALSE),0)</f>
        <v>3.19870665417057</v>
      </c>
      <c r="U77" s="26">
        <f>IFERROR(VLOOKUP(A:A,搜索数据源!A:T,2,FALSE),0)</f>
        <v>0</v>
      </c>
      <c r="V77" s="68">
        <f>IFERROR(VLOOKUP(A:A,搜索数据源!A:T,5,FALSE),0)</f>
        <v>0</v>
      </c>
      <c r="W77" s="70">
        <f>IFERROR(VLOOKUP(A:A,搜索数据源!A:T,6,FALSE),0)</f>
        <v>0</v>
      </c>
      <c r="X77" s="1">
        <f>IFERROR(VLOOKUP(A:A,搜索数据源!A:T,9,FALSE),0)</f>
        <v>0</v>
      </c>
      <c r="Y77" s="26">
        <f>IFERROR(VLOOKUP(A:A,搜索数据源!A:T,13,FALSE),0)</f>
        <v>0</v>
      </c>
      <c r="Z77" s="71">
        <f>IFERROR(VLOOKUP(A:A,搜索数据源!A:T,14,FALSE),0)</f>
        <v>0</v>
      </c>
      <c r="AA77" s="26">
        <f>IFERROR(VLOOKUP(A:A,全站智投数据源!A:T,2,FALSE),0)</f>
        <v>0</v>
      </c>
      <c r="AB77" s="68">
        <f>IFERROR(VLOOKUP(A:A,全站智投数据源!A:T,5,FALSE),0)</f>
        <v>0</v>
      </c>
      <c r="AC77" s="70">
        <f>IFERROR(VLOOKUP(A:A,全站智投数据源!A:T,6,FALSE),0)</f>
        <v>0</v>
      </c>
      <c r="AD77" s="1">
        <f>IFERROR(VLOOKUP(A:A,全站智投数据源!A:T,9,FALSE),0)</f>
        <v>0</v>
      </c>
      <c r="AE77" s="26">
        <f>IFERROR(VLOOKUP(A:A,全站智投数据源!A:T,13,FALSE),0)</f>
        <v>0</v>
      </c>
      <c r="AF77" s="71">
        <f>IFERROR(VLOOKUP(A:A,全站智投数据源!A:T,14,FALSE),0)</f>
        <v>0</v>
      </c>
    </row>
    <row r="78" ht="100" hidden="1" customHeight="1" spans="1:32">
      <c r="A78" s="26" t="s">
        <v>269</v>
      </c>
      <c r="B78" s="26" t="str">
        <f>VLOOKUP(A:A,笔记匹配!A:M,2,FALSE)</f>
        <v>=DISPIMG("ID_03252FFFFC9C48C7A206B4A33757A9DB",1)</v>
      </c>
      <c r="C78" s="27" t="str">
        <f>VLOOKUP(A:A,笔记匹配!A:M,3,FALSE)</f>
        <v>tencircle</v>
      </c>
      <c r="D78" s="27" t="str">
        <f>VLOOKUP(A:A,笔记匹配!A:M,4,FALSE)</f>
        <v>tenlynn-invite</v>
      </c>
      <c r="E78" s="27" t="str">
        <f>VLOOKUP(A:A,笔记匹配!A:M,5,FALSE)</f>
        <v>https://www.xiaohongshu.com/discovery/item/6288697c000000002103a6b7</v>
      </c>
      <c r="F78" s="30">
        <f>VLOOKUP(A:A,笔记匹配!A:M,6,FALSE)</f>
        <v>44702</v>
      </c>
      <c r="G78" s="36">
        <f>IFERROR(VLOOKUP(A:A,笔记匹配!A:M,12,FALSE),2022-1-1)</f>
        <v>2020</v>
      </c>
      <c r="H78" s="59" t="str">
        <f>VLOOKUP(A:A,笔记匹配!A:M,7,FALSE)</f>
        <v>视频</v>
      </c>
      <c r="I78" s="26">
        <f>VLOOKUP(A:A,笔记匹配!A:M,8,FALSE)</f>
        <v>3031</v>
      </c>
      <c r="J78" s="26">
        <f>VLOOKUP(A:A,笔记匹配!A:M,9,FALSE)</f>
        <v>3011</v>
      </c>
      <c r="K78" s="26">
        <f>VLOOKUP(A:A,笔记匹配!A:M,10,FALSE)</f>
        <v>217</v>
      </c>
      <c r="L78" s="1">
        <f>VLOOKUP(A:A,笔记匹配!A:M,11,FALSE)</f>
        <v>6259</v>
      </c>
      <c r="M78" s="4">
        <f>IFERROR(VLOOKUP(C:C,邀请码付费数据源!B:L,3,FALSE),0)</f>
        <v>0</v>
      </c>
      <c r="N78" s="67">
        <f>IFERROR(VLOOKUP(C:C,邀请码付费数据源!B:L,6,FALSE),0)</f>
        <v>0</v>
      </c>
      <c r="O78" s="26">
        <f>IFERROR(VLOOKUP(A:A,信息流数据源!A:K,2,FALSE),0)</f>
        <v>9141.92</v>
      </c>
      <c r="P78" s="68">
        <f>IFERROR(VLOOKUP(A:A,信息流数据源!A:K,5,FALSE),0)</f>
        <v>0.0310825294748124</v>
      </c>
      <c r="Q78" s="70">
        <f>IFERROR(VLOOKUP(A:A,信息流数据源!A:K,6,FALSE),0)</f>
        <v>0.367410979824773</v>
      </c>
      <c r="R78" s="1">
        <f>IFERROR(VLOOKUP(A:A,信息流数据源!A:K,9,FALSE),0)</f>
        <v>128</v>
      </c>
      <c r="S78" s="26">
        <f>IFERROR(VLOOKUP(A:A,信息流数据源!A:T,13,FALSE),0)</f>
        <v>6162</v>
      </c>
      <c r="T78" s="71">
        <f>IFERROR(VLOOKUP(A:A,信息流数据源!A:T,14,FALSE),0)</f>
        <v>1.48359623498864</v>
      </c>
      <c r="U78" s="26">
        <f>IFERROR(VLOOKUP(A:A,搜索数据源!A:T,2,FALSE),0)</f>
        <v>1174.41</v>
      </c>
      <c r="V78" s="68">
        <f>IFERROR(VLOOKUP(A:A,搜索数据源!A:T,5,FALSE),0)</f>
        <v>0.0252085264133457</v>
      </c>
      <c r="W78" s="70">
        <f>IFERROR(VLOOKUP(A:A,搜索数据源!A:T,6,FALSE),0)</f>
        <v>0.479742647058824</v>
      </c>
      <c r="X78" s="1">
        <f>IFERROR(VLOOKUP(A:A,搜索数据源!A:T,9,FALSE),0)</f>
        <v>6</v>
      </c>
      <c r="Y78" s="26">
        <f>IFERROR(VLOOKUP(A:A,搜索数据源!A:T,13,FALSE),0)</f>
        <v>333</v>
      </c>
      <c r="Z78" s="71">
        <f>IFERROR(VLOOKUP(A:A,搜索数据源!A:T,14,FALSE),0)</f>
        <v>3.52675675675676</v>
      </c>
      <c r="AA78" s="26">
        <f>IFERROR(VLOOKUP(A:A,全站智投数据源!A:T,2,FALSE),0)</f>
        <v>0</v>
      </c>
      <c r="AB78" s="68">
        <f>IFERROR(VLOOKUP(A:A,全站智投数据源!A:T,5,FALSE),0)</f>
        <v>0</v>
      </c>
      <c r="AC78" s="70">
        <f>IFERROR(VLOOKUP(A:A,全站智投数据源!A:T,6,FALSE),0)</f>
        <v>0</v>
      </c>
      <c r="AD78" s="1">
        <f>IFERROR(VLOOKUP(A:A,全站智投数据源!A:T,9,FALSE),0)</f>
        <v>0</v>
      </c>
      <c r="AE78" s="26">
        <f>IFERROR(VLOOKUP(A:A,全站智投数据源!A:T,13,FALSE),0)</f>
        <v>0</v>
      </c>
      <c r="AF78" s="71">
        <f>IFERROR(VLOOKUP(A:A,全站智投数据源!A:T,14,FALSE),0)</f>
        <v>0</v>
      </c>
    </row>
    <row r="79" ht="100" hidden="1" customHeight="1" spans="1:32">
      <c r="A79" s="26" t="s">
        <v>270</v>
      </c>
      <c r="B79" s="26" t="str">
        <f>VLOOKUP(A:A,笔记匹配!A:M,2,FALSE)</f>
        <v>=DISPIMG("ID_E70BB3221E6E44E98AA2B14A78DAFE16",1)</v>
      </c>
      <c r="C79" s="27" t="str">
        <f>VLOOKUP(A:A,笔记匹配!A:M,3,FALSE)</f>
        <v>drose</v>
      </c>
      <c r="D79" s="27" t="str">
        <f>VLOOKUP(A:A,笔记匹配!A:M,4,FALSE)</f>
        <v>8.10-中式口音说英语 被嘲笑？</v>
      </c>
      <c r="E79" s="27" t="str">
        <f>VLOOKUP(A:A,笔记匹配!A:M,5,FALSE)</f>
        <v>https://www.xiaohongshu.com/discovery/item/62df5eb3000000001b028f85</v>
      </c>
      <c r="F79" s="30">
        <f>VLOOKUP(A:A,笔记匹配!A:M,6,FALSE)</f>
        <v>44771</v>
      </c>
      <c r="G79" s="36">
        <f>IFERROR(VLOOKUP(A:A,笔记匹配!A:M,12,FALSE),2022-1-1)</f>
        <v>2020</v>
      </c>
      <c r="H79" s="59" t="str">
        <f>VLOOKUP(A:A,笔记匹配!A:M,7,FALSE)</f>
        <v>视频</v>
      </c>
      <c r="I79" s="26">
        <f>VLOOKUP(A:A,笔记匹配!A:M,8,FALSE)</f>
        <v>758</v>
      </c>
      <c r="J79" s="26">
        <f>VLOOKUP(A:A,笔记匹配!A:M,9,FALSE)</f>
        <v>217</v>
      </c>
      <c r="K79" s="26">
        <f>VLOOKUP(A:A,笔记匹配!A:M,10,FALSE)</f>
        <v>125</v>
      </c>
      <c r="L79" s="1">
        <f>VLOOKUP(A:A,笔记匹配!A:M,11,FALSE)</f>
        <v>1100</v>
      </c>
      <c r="M79" s="4">
        <f>IFERROR(VLOOKUP(C:C,邀请码付费数据源!B:L,3,FALSE),0)</f>
        <v>0</v>
      </c>
      <c r="N79" s="67">
        <f>IFERROR(VLOOKUP(C:C,邀请码付费数据源!B:L,6,FALSE),0)</f>
        <v>0</v>
      </c>
      <c r="O79" s="26">
        <f>IFERROR(VLOOKUP(A:A,信息流数据源!A:K,2,FALSE),0)</f>
        <v>8188.96</v>
      </c>
      <c r="P79" s="68">
        <f>IFERROR(VLOOKUP(A:A,信息流数据源!A:K,5,FALSE),0)</f>
        <v>0.0528935103866601</v>
      </c>
      <c r="Q79" s="70">
        <f>IFERROR(VLOOKUP(A:A,信息流数据源!A:K,6,FALSE),0)</f>
        <v>0.201435564410991</v>
      </c>
      <c r="R79" s="1">
        <f>IFERROR(VLOOKUP(A:A,信息流数据源!A:K,9,FALSE),0)</f>
        <v>71</v>
      </c>
      <c r="S79" s="26">
        <f>IFERROR(VLOOKUP(A:A,信息流数据源!A:T,13,FALSE),0)</f>
        <v>1101</v>
      </c>
      <c r="T79" s="71">
        <f>IFERROR(VLOOKUP(A:A,信息流数据源!A:T,14,FALSE),0)</f>
        <v>7.43774750227066</v>
      </c>
      <c r="U79" s="26">
        <f>IFERROR(VLOOKUP(A:A,搜索数据源!A:T,2,FALSE),0)</f>
        <v>0</v>
      </c>
      <c r="V79" s="68">
        <f>IFERROR(VLOOKUP(A:A,搜索数据源!A:T,5,FALSE),0)</f>
        <v>0</v>
      </c>
      <c r="W79" s="70">
        <f>IFERROR(VLOOKUP(A:A,搜索数据源!A:T,6,FALSE),0)</f>
        <v>0</v>
      </c>
      <c r="X79" s="1">
        <f>IFERROR(VLOOKUP(A:A,搜索数据源!A:T,9,FALSE),0)</f>
        <v>0</v>
      </c>
      <c r="Y79" s="26">
        <f>IFERROR(VLOOKUP(A:A,搜索数据源!A:T,13,FALSE),0)</f>
        <v>0</v>
      </c>
      <c r="Z79" s="71">
        <f>IFERROR(VLOOKUP(A:A,搜索数据源!A:T,14,FALSE),0)</f>
        <v>0</v>
      </c>
      <c r="AA79" s="26">
        <f>IFERROR(VLOOKUP(A:A,全站智投数据源!A:T,2,FALSE),0)</f>
        <v>0</v>
      </c>
      <c r="AB79" s="68">
        <f>IFERROR(VLOOKUP(A:A,全站智投数据源!A:T,5,FALSE),0)</f>
        <v>0</v>
      </c>
      <c r="AC79" s="70">
        <f>IFERROR(VLOOKUP(A:A,全站智投数据源!A:T,6,FALSE),0)</f>
        <v>0</v>
      </c>
      <c r="AD79" s="1">
        <f>IFERROR(VLOOKUP(A:A,全站智投数据源!A:T,9,FALSE),0)</f>
        <v>0</v>
      </c>
      <c r="AE79" s="26">
        <f>IFERROR(VLOOKUP(A:A,全站智投数据源!A:T,13,FALSE),0)</f>
        <v>0</v>
      </c>
      <c r="AF79" s="71">
        <f>IFERROR(VLOOKUP(A:A,全站智投数据源!A:T,14,FALSE),0)</f>
        <v>0</v>
      </c>
    </row>
    <row r="80" ht="100" hidden="1" customHeight="1" spans="1:32">
      <c r="A80" s="26" t="s">
        <v>271</v>
      </c>
      <c r="B80" s="26" t="str">
        <f>VLOOKUP(A:A,笔记匹配!A:M,2,FALSE)</f>
        <v>=DISPIMG("ID_EEF9017DCCC74AC0BF339C17FBD42090",1)</v>
      </c>
      <c r="C80" s="27" t="str">
        <f>VLOOKUP(A:A,笔记匹配!A:M,3,FALSE)</f>
        <v>praen</v>
      </c>
      <c r="D80" s="27" t="str">
        <f>VLOOKUP(A:A,笔记匹配!A:M,4,FALSE)</f>
        <v>9.7-社恐变话痨 职场英文尬聊提升指南⬆️⬆️⬆️</v>
      </c>
      <c r="E80" s="27" t="str">
        <f>VLOOKUP(A:A,笔记匹配!A:M,5,FALSE)</f>
        <v>https://www.xiaohongshu.com/discovery/item/62fcd9390000000016030785</v>
      </c>
      <c r="F80" s="30">
        <f>VLOOKUP(A:A,笔记匹配!A:M,6,FALSE)</f>
        <v>44791</v>
      </c>
      <c r="G80" s="36">
        <f>IFERROR(VLOOKUP(A:A,笔记匹配!A:M,12,FALSE),2022-1-1)</f>
        <v>2020</v>
      </c>
      <c r="H80" s="59" t="str">
        <f>VLOOKUP(A:A,笔记匹配!A:M,7,FALSE)</f>
        <v>视频</v>
      </c>
      <c r="I80" s="26">
        <f>VLOOKUP(A:A,笔记匹配!A:M,8,FALSE)</f>
        <v>1560</v>
      </c>
      <c r="J80" s="26">
        <f>VLOOKUP(A:A,笔记匹配!A:M,9,FALSE)</f>
        <v>1493</v>
      </c>
      <c r="K80" s="26">
        <f>VLOOKUP(A:A,笔记匹配!A:M,10,FALSE)</f>
        <v>8</v>
      </c>
      <c r="L80" s="1">
        <f>VLOOKUP(A:A,笔记匹配!A:M,11,FALSE)</f>
        <v>3061</v>
      </c>
      <c r="M80" s="4">
        <f>IFERROR(VLOOKUP(C:C,邀请码付费数据源!B:L,3,FALSE),0)</f>
        <v>0</v>
      </c>
      <c r="N80" s="67">
        <f>IFERROR(VLOOKUP(C:C,邀请码付费数据源!B:L,6,FALSE),0)</f>
        <v>0</v>
      </c>
      <c r="O80" s="26">
        <f>IFERROR(VLOOKUP(A:A,信息流数据源!A:K,2,FALSE),0)</f>
        <v>8145.6</v>
      </c>
      <c r="P80" s="68">
        <f>IFERROR(VLOOKUP(A:A,信息流数据源!A:K,5,FALSE),0)</f>
        <v>0.0334591485223583</v>
      </c>
      <c r="Q80" s="70">
        <f>IFERROR(VLOOKUP(A:A,信息流数据源!A:K,6,FALSE),0)</f>
        <v>0.334384236453202</v>
      </c>
      <c r="R80" s="1">
        <f>IFERROR(VLOOKUP(A:A,信息流数据源!A:K,9,FALSE),0)</f>
        <v>8</v>
      </c>
      <c r="S80" s="26">
        <f>IFERROR(VLOOKUP(A:A,信息流数据源!A:T,13,FALSE),0)</f>
        <v>3340</v>
      </c>
      <c r="T80" s="71">
        <f>IFERROR(VLOOKUP(A:A,信息流数据源!A:T,14,FALSE),0)</f>
        <v>2.43880239520958</v>
      </c>
      <c r="U80" s="26">
        <f>IFERROR(VLOOKUP(A:A,搜索数据源!A:T,2,FALSE),0)</f>
        <v>0</v>
      </c>
      <c r="V80" s="68">
        <f>IFERROR(VLOOKUP(A:A,搜索数据源!A:T,5,FALSE),0)</f>
        <v>0</v>
      </c>
      <c r="W80" s="70">
        <f>IFERROR(VLOOKUP(A:A,搜索数据源!A:T,6,FALSE),0)</f>
        <v>0</v>
      </c>
      <c r="X80" s="1">
        <f>IFERROR(VLOOKUP(A:A,搜索数据源!A:T,9,FALSE),0)</f>
        <v>0</v>
      </c>
      <c r="Y80" s="26">
        <f>IFERROR(VLOOKUP(A:A,搜索数据源!A:T,13,FALSE),0)</f>
        <v>0</v>
      </c>
      <c r="Z80" s="71">
        <f>IFERROR(VLOOKUP(A:A,搜索数据源!A:T,14,FALSE),0)</f>
        <v>0</v>
      </c>
      <c r="AA80" s="26">
        <f>IFERROR(VLOOKUP(A:A,全站智投数据源!A:T,2,FALSE),0)</f>
        <v>0</v>
      </c>
      <c r="AB80" s="68">
        <f>IFERROR(VLOOKUP(A:A,全站智投数据源!A:T,5,FALSE),0)</f>
        <v>0</v>
      </c>
      <c r="AC80" s="70">
        <f>IFERROR(VLOOKUP(A:A,全站智投数据源!A:T,6,FALSE),0)</f>
        <v>0</v>
      </c>
      <c r="AD80" s="1">
        <f>IFERROR(VLOOKUP(A:A,全站智投数据源!A:T,9,FALSE),0)</f>
        <v>0</v>
      </c>
      <c r="AE80" s="26">
        <f>IFERROR(VLOOKUP(A:A,全站智投数据源!A:T,13,FALSE),0)</f>
        <v>0</v>
      </c>
      <c r="AF80" s="71">
        <f>IFERROR(VLOOKUP(A:A,全站智投数据源!A:T,14,FALSE),0)</f>
        <v>0</v>
      </c>
    </row>
    <row r="81" ht="100" hidden="1" customHeight="1" spans="1:32">
      <c r="A81" s="26" t="s">
        <v>272</v>
      </c>
      <c r="B81" s="26" t="str">
        <f>VLOOKUP(A:A,笔记匹配!A:M,2,FALSE)</f>
        <v>=DISPIMG("ID_B35F6401053740F0928FF779CD38C115",1)</v>
      </c>
      <c r="C81" s="27" t="str">
        <f>VLOOKUP(A:A,笔记匹配!A:M,3,FALSE)</f>
        <v>blair007</v>
      </c>
      <c r="D81" s="27" t="str">
        <f>VLOOKUP(A:A,笔记匹配!A:M,4,FALSE)</f>
        <v>面试4大绝招，拿捏住，稳稳拿offer！</v>
      </c>
      <c r="E81" s="27" t="str">
        <f>VLOOKUP(A:A,笔记匹配!A:M,5,FALSE)</f>
        <v>https://www.xiaohongshu.com/discovery/item/629dbd2a000000002103d089</v>
      </c>
      <c r="F81" s="30">
        <f>VLOOKUP(A:A,笔记匹配!A:M,6,FALSE)</f>
        <v>44719</v>
      </c>
      <c r="G81" s="36">
        <f>IFERROR(VLOOKUP(A:A,笔记匹配!A:M,12,FALSE),2022-1-1)</f>
        <v>2020</v>
      </c>
      <c r="H81" s="59" t="str">
        <f>VLOOKUP(A:A,笔记匹配!A:M,7,FALSE)</f>
        <v>视频</v>
      </c>
      <c r="I81" s="26">
        <f>VLOOKUP(A:A,笔记匹配!A:M,8,FALSE)</f>
        <v>1262</v>
      </c>
      <c r="J81" s="26">
        <f>VLOOKUP(A:A,笔记匹配!A:M,9,FALSE)</f>
        <v>1188</v>
      </c>
      <c r="K81" s="26">
        <f>VLOOKUP(A:A,笔记匹配!A:M,10,FALSE)</f>
        <v>18</v>
      </c>
      <c r="L81" s="1">
        <f>VLOOKUP(A:A,笔记匹配!A:M,11,FALSE)</f>
        <v>2468</v>
      </c>
      <c r="M81" s="4">
        <f>IFERROR(VLOOKUP(C:C,邀请码付费数据源!B:L,3,FALSE),0)</f>
        <v>0</v>
      </c>
      <c r="N81" s="67">
        <f>IFERROR(VLOOKUP(C:C,邀请码付费数据源!B:L,6,FALSE),0)</f>
        <v>0</v>
      </c>
      <c r="O81" s="26">
        <f>IFERROR(VLOOKUP(A:A,信息流数据源!A:K,2,FALSE),0)</f>
        <v>7461.15</v>
      </c>
      <c r="P81" s="68">
        <f>IFERROR(VLOOKUP(A:A,信息流数据源!A:K,5,FALSE),0)</f>
        <v>0.0446340295527965</v>
      </c>
      <c r="Q81" s="70">
        <f>IFERROR(VLOOKUP(A:A,信息流数据源!A:K,6,FALSE),0)</f>
        <v>0.225473693753589</v>
      </c>
      <c r="R81" s="1">
        <f>IFERROR(VLOOKUP(A:A,信息流数据源!A:K,9,FALSE),0)</f>
        <v>10</v>
      </c>
      <c r="S81" s="26">
        <f>IFERROR(VLOOKUP(A:A,信息流数据源!A:T,13,FALSE),0)</f>
        <v>2569</v>
      </c>
      <c r="T81" s="71">
        <f>IFERROR(VLOOKUP(A:A,信息流数据源!A:T,14,FALSE),0)</f>
        <v>2.90430128454652</v>
      </c>
      <c r="U81" s="26">
        <f>IFERROR(VLOOKUP(A:A,搜索数据源!A:T,2,FALSE),0)</f>
        <v>0</v>
      </c>
      <c r="V81" s="68">
        <f>IFERROR(VLOOKUP(A:A,搜索数据源!A:T,5,FALSE),0)</f>
        <v>0</v>
      </c>
      <c r="W81" s="70">
        <f>IFERROR(VLOOKUP(A:A,搜索数据源!A:T,6,FALSE),0)</f>
        <v>0</v>
      </c>
      <c r="X81" s="1">
        <f>IFERROR(VLOOKUP(A:A,搜索数据源!A:T,9,FALSE),0)</f>
        <v>0</v>
      </c>
      <c r="Y81" s="26">
        <f>IFERROR(VLOOKUP(A:A,搜索数据源!A:T,13,FALSE),0)</f>
        <v>0</v>
      </c>
      <c r="Z81" s="71">
        <f>IFERROR(VLOOKUP(A:A,搜索数据源!A:T,14,FALSE),0)</f>
        <v>0</v>
      </c>
      <c r="AA81" s="26">
        <f>IFERROR(VLOOKUP(A:A,全站智投数据源!A:T,2,FALSE),0)</f>
        <v>0</v>
      </c>
      <c r="AB81" s="68">
        <f>IFERROR(VLOOKUP(A:A,全站智投数据源!A:T,5,FALSE),0)</f>
        <v>0</v>
      </c>
      <c r="AC81" s="70">
        <f>IFERROR(VLOOKUP(A:A,全站智投数据源!A:T,6,FALSE),0)</f>
        <v>0</v>
      </c>
      <c r="AD81" s="1">
        <f>IFERROR(VLOOKUP(A:A,全站智投数据源!A:T,9,FALSE),0)</f>
        <v>0</v>
      </c>
      <c r="AE81" s="26">
        <f>IFERROR(VLOOKUP(A:A,全站智投数据源!A:T,13,FALSE),0)</f>
        <v>0</v>
      </c>
      <c r="AF81" s="71">
        <f>IFERROR(VLOOKUP(A:A,全站智投数据源!A:T,14,FALSE),0)</f>
        <v>0</v>
      </c>
    </row>
    <row r="82" ht="100" hidden="1" customHeight="1" spans="1:32">
      <c r="A82" s="26" t="s">
        <v>273</v>
      </c>
      <c r="B82" s="26" t="str">
        <f>VLOOKUP(A:A,笔记匹配!A:M,2,FALSE)</f>
        <v>=DISPIMG("ID_EDB7603AC2D34D428232A2788424FAFF",1)</v>
      </c>
      <c r="C82" s="27" t="str">
        <f>VLOOKUP(A:A,笔记匹配!A:M,3,FALSE)</f>
        <v>cocozhu</v>
      </c>
      <c r="D82" s="27" t="str">
        <f>VLOOKUP(A:A,笔记匹配!A:M,4,FALSE)</f>
        <v>英语口语学习技巧按斤卖咯！</v>
      </c>
      <c r="E82" s="27" t="str">
        <f>VLOOKUP(A:A,笔记匹配!A:M,5,FALSE)</f>
        <v>https://www.xiaohongshu.com/discovery/item/629dbd2a000000002103d089</v>
      </c>
      <c r="F82" s="30">
        <f>VLOOKUP(A:A,笔记匹配!A:M,6,FALSE)</f>
        <v>44719</v>
      </c>
      <c r="G82" s="36">
        <f>IFERROR(VLOOKUP(A:A,笔记匹配!A:M,12,FALSE),2022-1-1)</f>
        <v>2020</v>
      </c>
      <c r="H82" s="59" t="str">
        <f>VLOOKUP(A:A,笔记匹配!A:M,7,FALSE)</f>
        <v>视频</v>
      </c>
      <c r="I82" s="26">
        <f>VLOOKUP(A:A,笔记匹配!A:M,8,FALSE)</f>
        <v>591</v>
      </c>
      <c r="J82" s="26">
        <f>VLOOKUP(A:A,笔记匹配!A:M,9,FALSE)</f>
        <v>282</v>
      </c>
      <c r="K82" s="26">
        <f>VLOOKUP(A:A,笔记匹配!A:M,10,FALSE)</f>
        <v>45</v>
      </c>
      <c r="L82" s="1">
        <f>VLOOKUP(A:A,笔记匹配!A:M,11,FALSE)</f>
        <v>918</v>
      </c>
      <c r="M82" s="4">
        <f>IFERROR(VLOOKUP(C:C,邀请码付费数据源!B:L,3,FALSE),0)</f>
        <v>0</v>
      </c>
      <c r="N82" s="67">
        <f>IFERROR(VLOOKUP(C:C,邀请码付费数据源!B:L,6,FALSE),0)</f>
        <v>0</v>
      </c>
      <c r="O82" s="26">
        <f>IFERROR(VLOOKUP(A:A,信息流数据源!A:K,2,FALSE),0)</f>
        <v>3416.25</v>
      </c>
      <c r="P82" s="68">
        <f>IFERROR(VLOOKUP(A:A,信息流数据源!A:K,5,FALSE),0)</f>
        <v>0.0454183020675588</v>
      </c>
      <c r="Q82" s="70">
        <f>IFERROR(VLOOKUP(A:A,信息流数据源!A:K,6,FALSE),0)</f>
        <v>0.46492242787153</v>
      </c>
      <c r="R82" s="1">
        <f>IFERROR(VLOOKUP(A:A,信息流数据源!A:K,9,FALSE),0)</f>
        <v>29</v>
      </c>
      <c r="S82" s="26">
        <f>IFERROR(VLOOKUP(A:A,信息流数据源!A:T,13,FALSE),0)</f>
        <v>721</v>
      </c>
      <c r="T82" s="71">
        <f>IFERROR(VLOOKUP(A:A,信息流数据源!A:T,14,FALSE),0)</f>
        <v>4.73821081830791</v>
      </c>
      <c r="U82" s="26">
        <f>IFERROR(VLOOKUP(A:A,搜索数据源!A:T,2,FALSE),0)</f>
        <v>0</v>
      </c>
      <c r="V82" s="68">
        <f>IFERROR(VLOOKUP(A:A,搜索数据源!A:T,5,FALSE),0)</f>
        <v>0</v>
      </c>
      <c r="W82" s="70">
        <f>IFERROR(VLOOKUP(A:A,搜索数据源!A:T,6,FALSE),0)</f>
        <v>0</v>
      </c>
      <c r="X82" s="1">
        <f>IFERROR(VLOOKUP(A:A,搜索数据源!A:T,9,FALSE),0)</f>
        <v>0</v>
      </c>
      <c r="Y82" s="26">
        <f>IFERROR(VLOOKUP(A:A,搜索数据源!A:T,13,FALSE),0)</f>
        <v>0</v>
      </c>
      <c r="Z82" s="71">
        <f>IFERROR(VLOOKUP(A:A,搜索数据源!A:T,14,FALSE),0)</f>
        <v>0</v>
      </c>
      <c r="AA82" s="26">
        <f>IFERROR(VLOOKUP(A:A,全站智投数据源!A:T,2,FALSE),0)</f>
        <v>0</v>
      </c>
      <c r="AB82" s="68">
        <f>IFERROR(VLOOKUP(A:A,全站智投数据源!A:T,5,FALSE),0)</f>
        <v>0</v>
      </c>
      <c r="AC82" s="70">
        <f>IFERROR(VLOOKUP(A:A,全站智投数据源!A:T,6,FALSE),0)</f>
        <v>0</v>
      </c>
      <c r="AD82" s="1">
        <f>IFERROR(VLOOKUP(A:A,全站智投数据源!A:T,9,FALSE),0)</f>
        <v>0</v>
      </c>
      <c r="AE82" s="26">
        <f>IFERROR(VLOOKUP(A:A,全站智投数据源!A:T,13,FALSE),0)</f>
        <v>0</v>
      </c>
      <c r="AF82" s="71">
        <f>IFERROR(VLOOKUP(A:A,全站智投数据源!A:T,14,FALSE),0)</f>
        <v>0</v>
      </c>
    </row>
    <row r="83" ht="100" hidden="1" customHeight="1" spans="1:32">
      <c r="A83" s="26" t="s">
        <v>274</v>
      </c>
      <c r="B83" s="26" t="str">
        <f>VLOOKUP(A:A,笔记匹配!A:M,2,FALSE)</f>
        <v>=DISPIMG("ID_F6A55DE53F5747D0BC0CBD7061F88FEB",1)</v>
      </c>
      <c r="C83" s="27" t="str">
        <f>VLOOKUP(A:A,笔记匹配!A:M,3,FALSE)</f>
        <v>shuaiger</v>
      </c>
      <c r="D83" s="27" t="str">
        <f>VLOOKUP(A:A,笔记匹配!A:M,4,FALSE)</f>
        <v>关于英国老哥用啤酒洗Jio那件事</v>
      </c>
      <c r="E83" s="27" t="str">
        <f>VLOOKUP(A:A,笔记匹配!A:M,5,FALSE)</f>
        <v>https://www.xiaohongshu.com/discovery/item/62710ecf000000000102a909</v>
      </c>
      <c r="F83" s="30">
        <f>VLOOKUP(A:A,笔记匹配!A:M,6,FALSE)</f>
        <v>44686</v>
      </c>
      <c r="G83" s="36">
        <f>IFERROR(VLOOKUP(A:A,笔记匹配!A:M,12,FALSE),2022-1-1)</f>
        <v>2020</v>
      </c>
      <c r="H83" s="59" t="str">
        <f>VLOOKUP(A:A,笔记匹配!A:M,7,FALSE)</f>
        <v>视频</v>
      </c>
      <c r="I83" s="26">
        <f>VLOOKUP(A:A,笔记匹配!A:M,8,FALSE)</f>
        <v>4767</v>
      </c>
      <c r="J83" s="26">
        <f>VLOOKUP(A:A,笔记匹配!A:M,9,FALSE)</f>
        <v>898</v>
      </c>
      <c r="K83" s="26">
        <f>VLOOKUP(A:A,笔记匹配!A:M,10,FALSE)</f>
        <v>95</v>
      </c>
      <c r="L83" s="1">
        <f>VLOOKUP(A:A,笔记匹配!A:M,11,FALSE)</f>
        <v>5760</v>
      </c>
      <c r="M83" s="4">
        <f>IFERROR(VLOOKUP(C:C,邀请码付费数据源!B:L,3,FALSE),0)</f>
        <v>0</v>
      </c>
      <c r="N83" s="67">
        <f>IFERROR(VLOOKUP(C:C,邀请码付费数据源!B:L,6,FALSE),0)</f>
        <v>0</v>
      </c>
      <c r="O83" s="26">
        <f>IFERROR(VLOOKUP(A:A,信息流数据源!A:K,2,FALSE),0)</f>
        <v>2965.42</v>
      </c>
      <c r="P83" s="68">
        <f>IFERROR(VLOOKUP(A:A,信息流数据源!A:K,5,FALSE),0)</f>
        <v>0.0796247652818844</v>
      </c>
      <c r="Q83" s="70">
        <f>IFERROR(VLOOKUP(A:A,信息流数据源!A:K,6,FALSE),0)</f>
        <v>0.0975338771214314</v>
      </c>
      <c r="R83" s="1">
        <f>IFERROR(VLOOKUP(A:A,信息流数据源!A:K,9,FALSE),0)</f>
        <v>7</v>
      </c>
      <c r="S83" s="26">
        <f>IFERROR(VLOOKUP(A:A,信息流数据源!A:T,13,FALSE),0)</f>
        <v>756</v>
      </c>
      <c r="T83" s="71">
        <f>IFERROR(VLOOKUP(A:A,信息流数据源!A:T,14,FALSE),0)</f>
        <v>3.92251322751323</v>
      </c>
      <c r="U83" s="26">
        <f>IFERROR(VLOOKUP(A:A,搜索数据源!A:T,2,FALSE),0)</f>
        <v>0</v>
      </c>
      <c r="V83" s="68">
        <f>IFERROR(VLOOKUP(A:A,搜索数据源!A:T,5,FALSE),0)</f>
        <v>0</v>
      </c>
      <c r="W83" s="70">
        <f>IFERROR(VLOOKUP(A:A,搜索数据源!A:T,6,FALSE),0)</f>
        <v>0</v>
      </c>
      <c r="X83" s="1">
        <f>IFERROR(VLOOKUP(A:A,搜索数据源!A:T,9,FALSE),0)</f>
        <v>0</v>
      </c>
      <c r="Y83" s="26">
        <f>IFERROR(VLOOKUP(A:A,搜索数据源!A:T,13,FALSE),0)</f>
        <v>0</v>
      </c>
      <c r="Z83" s="71">
        <f>IFERROR(VLOOKUP(A:A,搜索数据源!A:T,14,FALSE),0)</f>
        <v>0</v>
      </c>
      <c r="AA83" s="26">
        <f>IFERROR(VLOOKUP(A:A,全站智投数据源!A:T,2,FALSE),0)</f>
        <v>0</v>
      </c>
      <c r="AB83" s="68">
        <f>IFERROR(VLOOKUP(A:A,全站智投数据源!A:T,5,FALSE),0)</f>
        <v>0</v>
      </c>
      <c r="AC83" s="70">
        <f>IFERROR(VLOOKUP(A:A,全站智投数据源!A:T,6,FALSE),0)</f>
        <v>0</v>
      </c>
      <c r="AD83" s="1">
        <f>IFERROR(VLOOKUP(A:A,全站智投数据源!A:T,9,FALSE),0)</f>
        <v>0</v>
      </c>
      <c r="AE83" s="26">
        <f>IFERROR(VLOOKUP(A:A,全站智投数据源!A:T,13,FALSE),0)</f>
        <v>0</v>
      </c>
      <c r="AF83" s="71">
        <f>IFERROR(VLOOKUP(A:A,全站智投数据源!A:T,14,FALSE),0)</f>
        <v>0</v>
      </c>
    </row>
    <row r="84" ht="100" hidden="1" customHeight="1" spans="1:32">
      <c r="A84" s="26" t="s">
        <v>275</v>
      </c>
      <c r="B84" s="26" t="str">
        <f>VLOOKUP(A:A,笔记匹配!A:M,2,FALSE)</f>
        <v>=DISPIMG("ID_C01614BF2DBC46F98F3066A5BA6945C6",1)</v>
      </c>
      <c r="C84" s="27" t="str">
        <f>VLOOKUP(A:A,笔记匹配!A:M,3,FALSE)</f>
        <v>tenielts-invite</v>
      </c>
      <c r="D84" s="27" t="str">
        <f>VLOOKUP(A:A,笔记匹配!A:M,4,FALSE)</f>
        <v>英语｜四六级为什么TMD那么难考？</v>
      </c>
      <c r="E84" s="27" t="str">
        <f>VLOOKUP(A:A,笔记匹配!A:M,5,FALSE)</f>
        <v>https://www.xiaohongshu.com/discovery/item/629dbd2a000000002103d089</v>
      </c>
      <c r="F84" s="30">
        <f>VLOOKUP(A:A,笔记匹配!A:M,6,FALSE)</f>
        <v>44719</v>
      </c>
      <c r="G84" s="36">
        <f>IFERROR(VLOOKUP(A:A,笔记匹配!A:M,12,FALSE),2022-1-1)</f>
        <v>2020</v>
      </c>
      <c r="H84" s="59" t="str">
        <f>VLOOKUP(A:A,笔记匹配!A:M,7,FALSE)</f>
        <v>视频</v>
      </c>
      <c r="I84" s="26">
        <f>VLOOKUP(A:A,笔记匹配!A:M,8,FALSE)</f>
        <v>255</v>
      </c>
      <c r="J84" s="26">
        <f>VLOOKUP(A:A,笔记匹配!A:M,9,FALSE)</f>
        <v>157</v>
      </c>
      <c r="K84" s="26">
        <f>VLOOKUP(A:A,笔记匹配!A:M,10,FALSE)</f>
        <v>20</v>
      </c>
      <c r="L84" s="1">
        <f>VLOOKUP(A:A,笔记匹配!A:M,11,FALSE)</f>
        <v>432</v>
      </c>
      <c r="M84" s="4">
        <f>IFERROR(VLOOKUP(C:C,邀请码付费数据源!B:L,3,FALSE),0)</f>
        <v>0</v>
      </c>
      <c r="N84" s="67">
        <f>IFERROR(VLOOKUP(C:C,邀请码付费数据源!B:L,6,FALSE),0)</f>
        <v>0</v>
      </c>
      <c r="O84" s="26">
        <f>IFERROR(VLOOKUP(A:A,信息流数据源!A:K,2,FALSE),0)</f>
        <v>2411.94</v>
      </c>
      <c r="P84" s="68">
        <f>IFERROR(VLOOKUP(A:A,信息流数据源!A:K,5,FALSE),0)</f>
        <v>0.059323325153571</v>
      </c>
      <c r="Q84" s="70">
        <f>IFERROR(VLOOKUP(A:A,信息流数据源!A:K,6,FALSE),0)</f>
        <v>0.163023994592768</v>
      </c>
      <c r="R84" s="1">
        <f>IFERROR(VLOOKUP(A:A,信息流数据源!A:K,9,FALSE),0)</f>
        <v>6</v>
      </c>
      <c r="S84" s="26">
        <f>IFERROR(VLOOKUP(A:A,信息流数据源!A:T,13,FALSE),0)</f>
        <v>370</v>
      </c>
      <c r="T84" s="71">
        <f>IFERROR(VLOOKUP(A:A,信息流数据源!A:T,14,FALSE),0)</f>
        <v>6.51875675675676</v>
      </c>
      <c r="U84" s="26">
        <f>IFERROR(VLOOKUP(A:A,搜索数据源!A:T,2,FALSE),0)</f>
        <v>0</v>
      </c>
      <c r="V84" s="68">
        <f>IFERROR(VLOOKUP(A:A,搜索数据源!A:T,5,FALSE),0)</f>
        <v>0</v>
      </c>
      <c r="W84" s="70">
        <f>IFERROR(VLOOKUP(A:A,搜索数据源!A:T,6,FALSE),0)</f>
        <v>0</v>
      </c>
      <c r="X84" s="1">
        <f>IFERROR(VLOOKUP(A:A,搜索数据源!A:T,9,FALSE),0)</f>
        <v>0</v>
      </c>
      <c r="Y84" s="26">
        <f>IFERROR(VLOOKUP(A:A,搜索数据源!A:T,13,FALSE),0)</f>
        <v>0</v>
      </c>
      <c r="Z84" s="71">
        <f>IFERROR(VLOOKUP(A:A,搜索数据源!A:T,14,FALSE),0)</f>
        <v>0</v>
      </c>
      <c r="AA84" s="26">
        <f>IFERROR(VLOOKUP(A:A,全站智投数据源!A:T,2,FALSE),0)</f>
        <v>0</v>
      </c>
      <c r="AB84" s="68">
        <f>IFERROR(VLOOKUP(A:A,全站智投数据源!A:T,5,FALSE),0)</f>
        <v>0</v>
      </c>
      <c r="AC84" s="70">
        <f>IFERROR(VLOOKUP(A:A,全站智投数据源!A:T,6,FALSE),0)</f>
        <v>0</v>
      </c>
      <c r="AD84" s="1">
        <f>IFERROR(VLOOKUP(A:A,全站智投数据源!A:T,9,FALSE),0)</f>
        <v>0</v>
      </c>
      <c r="AE84" s="26">
        <f>IFERROR(VLOOKUP(A:A,全站智投数据源!A:T,13,FALSE),0)</f>
        <v>0</v>
      </c>
      <c r="AF84" s="71">
        <f>IFERROR(VLOOKUP(A:A,全站智投数据源!A:T,14,FALSE),0)</f>
        <v>0</v>
      </c>
    </row>
    <row r="85" ht="100" hidden="1" customHeight="1" spans="1:32">
      <c r="A85" s="26" t="s">
        <v>276</v>
      </c>
      <c r="B85" s="26" t="str">
        <f>VLOOKUP(A:A,笔记匹配!A:M,2,FALSE)</f>
        <v>=DISPIMG("ID_131CFF75C62C4E69A691E332F2310C8D",1)</v>
      </c>
      <c r="C85" s="27" t="str">
        <f>VLOOKUP(A:A,笔记匹配!A:M,3,FALSE)</f>
        <v>zdl2208</v>
      </c>
      <c r="D85" s="27" t="str">
        <f>VLOOKUP(A:A,笔记匹配!A:M,4,FALSE)</f>
        <v>9.14-学英语app推荐👏🏻跨国公司CEO专业测评</v>
      </c>
      <c r="E85" s="27" t="str">
        <f>VLOOKUP(A:A,笔记匹配!A:M,5,FALSE)</f>
        <v>https://www.xiaohongshu.com/discovery/item/630d7d56000000001103eb22</v>
      </c>
      <c r="F85" s="30">
        <f>VLOOKUP(A:A,笔记匹配!A:M,6,FALSE)</f>
        <v>44803</v>
      </c>
      <c r="G85" s="36">
        <f>IFERROR(VLOOKUP(A:A,笔记匹配!A:M,12,FALSE),2022-1-1)</f>
        <v>2020</v>
      </c>
      <c r="H85" s="59" t="str">
        <f>VLOOKUP(A:A,笔记匹配!A:M,7,FALSE)</f>
        <v>图文</v>
      </c>
      <c r="I85" s="26">
        <f>VLOOKUP(A:A,笔记匹配!A:M,8,FALSE)</f>
        <v>0</v>
      </c>
      <c r="J85" s="26">
        <f>VLOOKUP(A:A,笔记匹配!A:M,9,FALSE)</f>
        <v>0</v>
      </c>
      <c r="K85" s="26">
        <f>VLOOKUP(A:A,笔记匹配!A:M,10,FALSE)</f>
        <v>0</v>
      </c>
      <c r="L85" s="1">
        <f>VLOOKUP(A:A,笔记匹配!A:M,11,FALSE)</f>
        <v>0</v>
      </c>
      <c r="M85" s="4">
        <f>IFERROR(VLOOKUP(C:C,邀请码付费数据源!B:L,3,FALSE),0)</f>
        <v>0</v>
      </c>
      <c r="N85" s="67">
        <f>IFERROR(VLOOKUP(C:C,邀请码付费数据源!B:L,6,FALSE),0)</f>
        <v>0</v>
      </c>
      <c r="O85" s="26">
        <f>IFERROR(VLOOKUP(A:A,信息流数据源!A:K,2,FALSE),0)</f>
        <v>649.1</v>
      </c>
      <c r="P85" s="68">
        <f>IFERROR(VLOOKUP(A:A,信息流数据源!A:K,5,FALSE),0)</f>
        <v>0.0269282292305247</v>
      </c>
      <c r="Q85" s="70">
        <f>IFERROR(VLOOKUP(A:A,信息流数据源!A:K,6,FALSE),0)</f>
        <v>0.547301854974705</v>
      </c>
      <c r="R85" s="1">
        <f>IFERROR(VLOOKUP(A:A,信息流数据源!A:K,9,FALSE),0)</f>
        <v>0</v>
      </c>
      <c r="S85" s="26">
        <f>IFERROR(VLOOKUP(A:A,信息流数据源!A:T,13,FALSE),0)</f>
        <v>41</v>
      </c>
      <c r="T85" s="71">
        <f>IFERROR(VLOOKUP(A:A,信息流数据源!A:T,14,FALSE),0)</f>
        <v>15.8317073170732</v>
      </c>
      <c r="U85" s="26">
        <f>IFERROR(VLOOKUP(A:A,搜索数据源!A:T,2,FALSE),0)</f>
        <v>0</v>
      </c>
      <c r="V85" s="68">
        <f>IFERROR(VLOOKUP(A:A,搜索数据源!A:T,5,FALSE),0)</f>
        <v>0</v>
      </c>
      <c r="W85" s="70">
        <f>IFERROR(VLOOKUP(A:A,搜索数据源!A:T,6,FALSE),0)</f>
        <v>0</v>
      </c>
      <c r="X85" s="1">
        <f>IFERROR(VLOOKUP(A:A,搜索数据源!A:T,9,FALSE),0)</f>
        <v>0</v>
      </c>
      <c r="Y85" s="26">
        <f>IFERROR(VLOOKUP(A:A,搜索数据源!A:T,13,FALSE),0)</f>
        <v>0</v>
      </c>
      <c r="Z85" s="71">
        <f>IFERROR(VLOOKUP(A:A,搜索数据源!A:T,14,FALSE),0)</f>
        <v>0</v>
      </c>
      <c r="AA85" s="26">
        <f>IFERROR(VLOOKUP(A:A,全站智投数据源!A:T,2,FALSE),0)</f>
        <v>0</v>
      </c>
      <c r="AB85" s="68">
        <f>IFERROR(VLOOKUP(A:A,全站智投数据源!A:T,5,FALSE),0)</f>
        <v>0</v>
      </c>
      <c r="AC85" s="70">
        <f>IFERROR(VLOOKUP(A:A,全站智投数据源!A:T,6,FALSE),0)</f>
        <v>0</v>
      </c>
      <c r="AD85" s="1">
        <f>IFERROR(VLOOKUP(A:A,全站智投数据源!A:T,9,FALSE),0)</f>
        <v>0</v>
      </c>
      <c r="AE85" s="26">
        <f>IFERROR(VLOOKUP(A:A,全站智投数据源!A:T,13,FALSE),0)</f>
        <v>0</v>
      </c>
      <c r="AF85" s="71">
        <f>IFERROR(VLOOKUP(A:A,全站智投数据源!A:T,14,FALSE),0)</f>
        <v>0</v>
      </c>
    </row>
    <row r="86" ht="100" hidden="1" customHeight="1" spans="1:32">
      <c r="A86" s="26" t="s">
        <v>277</v>
      </c>
      <c r="B86" s="26" t="str">
        <f>VLOOKUP(A:A,笔记匹配!A:M,2,FALSE)</f>
        <v>=DISPIMG("ID_C4FEA19BC1F6488188A646F2368BBACB",1)</v>
      </c>
      <c r="C86" s="27" t="str">
        <f>VLOOKUP(A:A,笔记匹配!A:M,3,FALSE)</f>
        <v>520Jasmine</v>
      </c>
      <c r="D86" s="27" t="str">
        <f>VLOOKUP(A:A,笔记匹配!A:M,4,FALSE)</f>
        <v>快速学好英语的㊙️密get无障碍英文交流</v>
      </c>
      <c r="E86" s="27" t="str">
        <f>VLOOKUP(A:A,笔记匹配!A:M,5,FALSE)</f>
        <v>https://www.xiaohongshu.com/discovery/item/61cd7ada000000000102bf3b?app_platform=android&amp;app_version=7.51.5&amp;share_from_user_hidden=true&amp;type=video&amp;xhsshare=CopyLink&amp;appuid=6072a7900000000001004762&amp;apptime=1667121678</v>
      </c>
      <c r="F86" s="30">
        <f>VLOOKUP(A:A,笔记匹配!A:M,6,FALSE)</f>
        <v>44560</v>
      </c>
      <c r="G86" s="36">
        <f>IFERROR(VLOOKUP(A:A,笔记匹配!A:M,12,FALSE),2022-1-1)</f>
        <v>2020</v>
      </c>
      <c r="H86" s="59" t="str">
        <f>VLOOKUP(A:A,笔记匹配!A:M,7,FALSE)</f>
        <v>视频</v>
      </c>
      <c r="I86" s="26">
        <f>VLOOKUP(A:A,笔记匹配!A:M,8,FALSE)</f>
        <v>26000</v>
      </c>
      <c r="J86" s="26">
        <f>VLOOKUP(A:A,笔记匹配!A:M,9,FALSE)</f>
        <v>9431</v>
      </c>
      <c r="K86" s="26">
        <f>VLOOKUP(A:A,笔记匹配!A:M,10,FALSE)</f>
        <v>167</v>
      </c>
      <c r="L86" s="1">
        <f>VLOOKUP(A:A,笔记匹配!A:M,11,FALSE)</f>
        <v>35598</v>
      </c>
      <c r="M86" s="4">
        <f>IFERROR(VLOOKUP(C:C,邀请码付费数据源!B:L,3,FALSE),0)</f>
        <v>0</v>
      </c>
      <c r="N86" s="67">
        <f>IFERROR(VLOOKUP(C:C,邀请码付费数据源!B:L,6,FALSE),0)</f>
        <v>0</v>
      </c>
      <c r="O86" s="26">
        <f>IFERROR(VLOOKUP(A:A,信息流数据源!A:K,2,FALSE),0)</f>
        <v>0</v>
      </c>
      <c r="P86" s="68">
        <f>IFERROR(VLOOKUP(A:A,信息流数据源!A:K,5,FALSE),0)</f>
        <v>0</v>
      </c>
      <c r="Q86" s="70">
        <f>IFERROR(VLOOKUP(A:A,信息流数据源!A:K,6,FALSE),0)</f>
        <v>0</v>
      </c>
      <c r="R86" s="1">
        <f>IFERROR(VLOOKUP(A:A,信息流数据源!A:K,9,FALSE),0)</f>
        <v>0</v>
      </c>
      <c r="S86" s="26">
        <f>IFERROR(VLOOKUP(A:A,信息流数据源!A:T,13,FALSE),0)</f>
        <v>0</v>
      </c>
      <c r="T86" s="71">
        <f>IFERROR(VLOOKUP(A:A,信息流数据源!A:T,14,FALSE),0)</f>
        <v>0</v>
      </c>
      <c r="U86" s="26">
        <f>IFERROR(VLOOKUP(A:A,搜索数据源!A:T,2,FALSE),0)</f>
        <v>0</v>
      </c>
      <c r="V86" s="68">
        <f>IFERROR(VLOOKUP(A:A,搜索数据源!A:T,5,FALSE),0)</f>
        <v>0</v>
      </c>
      <c r="W86" s="70">
        <f>IFERROR(VLOOKUP(A:A,搜索数据源!A:T,6,FALSE),0)</f>
        <v>0</v>
      </c>
      <c r="X86" s="1">
        <f>IFERROR(VLOOKUP(A:A,搜索数据源!A:T,9,FALSE),0)</f>
        <v>0</v>
      </c>
      <c r="Y86" s="26">
        <f>IFERROR(VLOOKUP(A:A,搜索数据源!A:T,13,FALSE),0)</f>
        <v>0</v>
      </c>
      <c r="Z86" s="71">
        <f>IFERROR(VLOOKUP(A:A,搜索数据源!A:T,14,FALSE),0)</f>
        <v>0</v>
      </c>
      <c r="AA86" s="26">
        <f>IFERROR(VLOOKUP(A:A,全站智投数据源!A:T,2,FALSE),0)</f>
        <v>0</v>
      </c>
      <c r="AB86" s="68">
        <f>IFERROR(VLOOKUP(A:A,全站智投数据源!A:T,5,FALSE),0)</f>
        <v>0</v>
      </c>
      <c r="AC86" s="70">
        <f>IFERROR(VLOOKUP(A:A,全站智投数据源!A:T,6,FALSE),0)</f>
        <v>0</v>
      </c>
      <c r="AD86" s="1">
        <f>IFERROR(VLOOKUP(A:A,全站智投数据源!A:T,9,FALSE),0)</f>
        <v>0</v>
      </c>
      <c r="AE86" s="26">
        <f>IFERROR(VLOOKUP(A:A,全站智投数据源!A:T,13,FALSE),0)</f>
        <v>0</v>
      </c>
      <c r="AF86" s="71">
        <f>IFERROR(VLOOKUP(A:A,全站智投数据源!A:T,14,FALSE),0)</f>
        <v>0</v>
      </c>
    </row>
    <row r="87" ht="100" hidden="1" customHeight="1" spans="1:32">
      <c r="A87" s="31">
        <v>6.2385005e+23</v>
      </c>
      <c r="B87" s="26" t="str">
        <f>VLOOKUP(A:A,笔记匹配!A:M,2,FALSE)</f>
        <v>=DISPIMG("ID_FBFFA1F7E1564AC0B8A0C6D802E2F642",1)</v>
      </c>
      <c r="C87" s="27" t="str">
        <f>VLOOKUP(A:A,笔记匹配!A:M,3,FALSE)</f>
        <v>didi999</v>
      </c>
      <c r="D87" s="27" t="str">
        <f>VLOOKUP(A:A,笔记匹配!A:M,4,FALSE)</f>
        <v>居家办公备好！线上英语会议实用职场口语！</v>
      </c>
      <c r="E87" s="27" t="str">
        <f>VLOOKUP(A:A,笔记匹配!A:M,5,FALSE)</f>
        <v>https://www.xiaohongshu.com/discovery/item/623850050000000001025666?app_platform=android&amp;app_version=7.51.5&amp;share_from_user_hidden=true&amp;type=video&amp;xhsshare=CopyLink&amp;appuid=6072a7900000000001004762&amp;apptime=1667121905</v>
      </c>
      <c r="F87" s="30">
        <f>VLOOKUP(A:A,笔记匹配!A:M,6,FALSE)</f>
        <v>44642</v>
      </c>
      <c r="G87" s="36">
        <f>IFERROR(VLOOKUP(A:A,笔记匹配!A:M,12,FALSE),2022-1-1)</f>
        <v>2020</v>
      </c>
      <c r="H87" s="59" t="str">
        <f>VLOOKUP(A:A,笔记匹配!A:M,7,FALSE)</f>
        <v>视频</v>
      </c>
      <c r="I87" s="26">
        <f>VLOOKUP(A:A,笔记匹配!A:M,8,FALSE)</f>
        <v>1680</v>
      </c>
      <c r="J87" s="26">
        <f>VLOOKUP(A:A,笔记匹配!A:M,9,FALSE)</f>
        <v>2000</v>
      </c>
      <c r="K87" s="26">
        <f>VLOOKUP(A:A,笔记匹配!A:M,10,FALSE)</f>
        <v>41</v>
      </c>
      <c r="L87" s="1">
        <f>VLOOKUP(A:A,笔记匹配!A:M,11,FALSE)</f>
        <v>3721</v>
      </c>
      <c r="M87" s="4">
        <f>IFERROR(VLOOKUP(C:C,邀请码付费数据源!B:L,3,FALSE),0)</f>
        <v>0</v>
      </c>
      <c r="N87" s="67">
        <f>IFERROR(VLOOKUP(C:C,邀请码付费数据源!B:L,6,FALSE),0)</f>
        <v>0</v>
      </c>
      <c r="O87" s="26">
        <f>IFERROR(VLOOKUP(A:A,信息流数据源!A:K,2,FALSE),0)</f>
        <v>0</v>
      </c>
      <c r="P87" s="68">
        <f>IFERROR(VLOOKUP(A:A,信息流数据源!A:K,5,FALSE),0)</f>
        <v>0</v>
      </c>
      <c r="Q87" s="70">
        <f>IFERROR(VLOOKUP(A:A,信息流数据源!A:K,6,FALSE),0)</f>
        <v>0</v>
      </c>
      <c r="R87" s="1">
        <f>IFERROR(VLOOKUP(A:A,信息流数据源!A:K,9,FALSE),0)</f>
        <v>0</v>
      </c>
      <c r="S87" s="26">
        <f>IFERROR(VLOOKUP(A:A,信息流数据源!A:T,13,FALSE),0)</f>
        <v>0</v>
      </c>
      <c r="T87" s="71">
        <f>IFERROR(VLOOKUP(A:A,信息流数据源!A:T,14,FALSE),0)</f>
        <v>0</v>
      </c>
      <c r="U87" s="26">
        <f>IFERROR(VLOOKUP(A:A,搜索数据源!A:T,2,FALSE),0)</f>
        <v>0</v>
      </c>
      <c r="V87" s="68">
        <f>IFERROR(VLOOKUP(A:A,搜索数据源!A:T,5,FALSE),0)</f>
        <v>0</v>
      </c>
      <c r="W87" s="70">
        <f>IFERROR(VLOOKUP(A:A,搜索数据源!A:T,6,FALSE),0)</f>
        <v>0</v>
      </c>
      <c r="X87" s="1">
        <f>IFERROR(VLOOKUP(A:A,搜索数据源!A:T,9,FALSE),0)</f>
        <v>0</v>
      </c>
      <c r="Y87" s="26">
        <f>IFERROR(VLOOKUP(A:A,搜索数据源!A:T,13,FALSE),0)</f>
        <v>0</v>
      </c>
      <c r="Z87" s="71">
        <f>IFERROR(VLOOKUP(A:A,搜索数据源!A:T,14,FALSE),0)</f>
        <v>0</v>
      </c>
      <c r="AA87" s="26">
        <f>IFERROR(VLOOKUP(A:A,全站智投数据源!A:T,2,FALSE),0)</f>
        <v>0</v>
      </c>
      <c r="AB87" s="68">
        <f>IFERROR(VLOOKUP(A:A,全站智投数据源!A:T,5,FALSE),0)</f>
        <v>0</v>
      </c>
      <c r="AC87" s="70">
        <f>IFERROR(VLOOKUP(A:A,全站智投数据源!A:T,6,FALSE),0)</f>
        <v>0</v>
      </c>
      <c r="AD87" s="1">
        <f>IFERROR(VLOOKUP(A:A,全站智投数据源!A:T,9,FALSE),0)</f>
        <v>0</v>
      </c>
      <c r="AE87" s="26">
        <f>IFERROR(VLOOKUP(A:A,全站智投数据源!A:T,13,FALSE),0)</f>
        <v>0</v>
      </c>
      <c r="AF87" s="71">
        <f>IFERROR(VLOOKUP(A:A,全站智投数据源!A:T,14,FALSE),0)</f>
        <v>0</v>
      </c>
    </row>
    <row r="88" ht="100" hidden="1" customHeight="1" spans="1:32">
      <c r="A88" s="27" t="s">
        <v>278</v>
      </c>
      <c r="B88" s="26" t="str">
        <f>VLOOKUP(A:A,笔记匹配!A:M,2,FALSE)</f>
        <v>=DISPIMG("ID_534369B575F24C20AA44C146D09019D2",1)</v>
      </c>
      <c r="C88" s="27" t="str">
        <f>VLOOKUP(A:A,笔记匹配!A:M,3,FALSE)</f>
        <v>abb666</v>
      </c>
      <c r="D88" s="27" t="str">
        <f>VLOOKUP(A:A,笔记匹配!A:M,4,FALSE)</f>
        <v>亲测好用，一个可以找老外陪练的口语app！</v>
      </c>
      <c r="E88" s="27" t="str">
        <f>VLOOKUP(A:A,笔记匹配!A:M,5,FALSE)</f>
        <v>https://www.xiaohongshu.com/discovery/item/6253d20f0000000021038639?app_platform=android&amp;app_version=7.51.5&amp;share_from_user_hidden=true&amp;type=normal&amp;xhsshare=CopyLink&amp;appuid=6072a7900000000001004762&amp;apptime=1667122820</v>
      </c>
      <c r="F88" s="30">
        <f>VLOOKUP(A:A,笔记匹配!A:M,6,FALSE)</f>
        <v>44662</v>
      </c>
      <c r="G88" s="36">
        <f>IFERROR(VLOOKUP(A:A,笔记匹配!A:M,12,FALSE),2022-1-1)</f>
        <v>2020</v>
      </c>
      <c r="H88" s="59" t="str">
        <f>VLOOKUP(A:A,笔记匹配!A:M,7,FALSE)</f>
        <v>图文</v>
      </c>
      <c r="I88" s="26">
        <f>VLOOKUP(A:A,笔记匹配!A:M,8,FALSE)</f>
        <v>1024</v>
      </c>
      <c r="J88" s="26">
        <f>VLOOKUP(A:A,笔记匹配!A:M,9,FALSE)</f>
        <v>901</v>
      </c>
      <c r="K88" s="26">
        <f>VLOOKUP(A:A,笔记匹配!A:M,10,FALSE)</f>
        <v>41</v>
      </c>
      <c r="L88" s="1">
        <f>VLOOKUP(A:A,笔记匹配!A:M,11,FALSE)</f>
        <v>1966</v>
      </c>
      <c r="M88" s="4">
        <f>IFERROR(VLOOKUP(C:C,邀请码付费数据源!B:L,3,FALSE),0)</f>
        <v>0</v>
      </c>
      <c r="N88" s="67">
        <f>IFERROR(VLOOKUP(C:C,邀请码付费数据源!B:L,6,FALSE),0)</f>
        <v>0</v>
      </c>
      <c r="O88" s="26">
        <f>IFERROR(VLOOKUP(A:A,信息流数据源!A:K,2,FALSE),0)</f>
        <v>0</v>
      </c>
      <c r="P88" s="68">
        <f>IFERROR(VLOOKUP(A:A,信息流数据源!A:K,5,FALSE),0)</f>
        <v>0</v>
      </c>
      <c r="Q88" s="70">
        <f>IFERROR(VLOOKUP(A:A,信息流数据源!A:K,6,FALSE),0)</f>
        <v>0</v>
      </c>
      <c r="R88" s="1">
        <f>IFERROR(VLOOKUP(A:A,信息流数据源!A:K,9,FALSE),0)</f>
        <v>0</v>
      </c>
      <c r="S88" s="26">
        <f>IFERROR(VLOOKUP(A:A,信息流数据源!A:T,13,FALSE),0)</f>
        <v>0</v>
      </c>
      <c r="T88" s="71">
        <f>IFERROR(VLOOKUP(A:A,信息流数据源!A:T,14,FALSE),0)</f>
        <v>0</v>
      </c>
      <c r="U88" s="26">
        <f>IFERROR(VLOOKUP(A:A,搜索数据源!A:T,2,FALSE),0)</f>
        <v>0</v>
      </c>
      <c r="V88" s="68">
        <f>IFERROR(VLOOKUP(A:A,搜索数据源!A:T,5,FALSE),0)</f>
        <v>0</v>
      </c>
      <c r="W88" s="70">
        <f>IFERROR(VLOOKUP(A:A,搜索数据源!A:T,6,FALSE),0)</f>
        <v>0</v>
      </c>
      <c r="X88" s="1">
        <f>IFERROR(VLOOKUP(A:A,搜索数据源!A:T,9,FALSE),0)</f>
        <v>0</v>
      </c>
      <c r="Y88" s="26">
        <f>IFERROR(VLOOKUP(A:A,搜索数据源!A:T,13,FALSE),0)</f>
        <v>0</v>
      </c>
      <c r="Z88" s="71">
        <f>IFERROR(VLOOKUP(A:A,搜索数据源!A:T,14,FALSE),0)</f>
        <v>0</v>
      </c>
      <c r="AA88" s="26">
        <f>IFERROR(VLOOKUP(A:A,全站智投数据源!A:T,2,FALSE),0)</f>
        <v>0</v>
      </c>
      <c r="AB88" s="68">
        <f>IFERROR(VLOOKUP(A:A,全站智投数据源!A:T,5,FALSE),0)</f>
        <v>0</v>
      </c>
      <c r="AC88" s="70">
        <f>IFERROR(VLOOKUP(A:A,全站智投数据源!A:T,6,FALSE),0)</f>
        <v>0</v>
      </c>
      <c r="AD88" s="1">
        <f>IFERROR(VLOOKUP(A:A,全站智投数据源!A:T,9,FALSE),0)</f>
        <v>0</v>
      </c>
      <c r="AE88" s="26">
        <f>IFERROR(VLOOKUP(A:A,全站智投数据源!A:T,13,FALSE),0)</f>
        <v>0</v>
      </c>
      <c r="AF88" s="71">
        <f>IFERROR(VLOOKUP(A:A,全站智投数据源!A:T,14,FALSE),0)</f>
        <v>0</v>
      </c>
    </row>
    <row r="89" ht="100" hidden="1" customHeight="1" spans="1:32">
      <c r="A89" s="27" t="s">
        <v>279</v>
      </c>
      <c r="B89" s="26" t="str">
        <f>VLOOKUP(A:A,笔记匹配!A:M,2,FALSE)</f>
        <v>=DISPIMG("ID_371D87F6E2CF48228405B8EF3784D7A6",1)</v>
      </c>
      <c r="C89" s="27" t="str">
        <f>VLOOKUP(A:A,笔记匹配!A:M,3,FALSE)</f>
        <v>lexidiscount-invite</v>
      </c>
      <c r="D89" s="27" t="str">
        <f>VLOOKUP(A:A,笔记匹配!A:M,4,FALSE)</f>
        <v>7.20-6/6.5最适合的雅思口语外教推荐使用指南</v>
      </c>
      <c r="E89" s="27" t="str">
        <f>VLOOKUP(A:A,笔记匹配!A:M,5,FALSE)</f>
        <v>https://www.xiaohongshu.com/discovery/item/628602cd000000002103d0de?app_platform=android&amp;app_version=7.51.5&amp;share_from_user_hidden=true&amp;type=normal&amp;xhsshare=CopyLink&amp;appuid=6072a7900000000001004762&amp;apptime=1667123790</v>
      </c>
      <c r="F89" s="30">
        <f>VLOOKUP(A:A,笔记匹配!A:M,6,FALSE)</f>
        <v>44700</v>
      </c>
      <c r="G89" s="36">
        <f>IFERROR(VLOOKUP(A:A,笔记匹配!A:M,12,FALSE),2022-1-1)</f>
        <v>2020</v>
      </c>
      <c r="H89" s="59" t="str">
        <f>VLOOKUP(A:A,笔记匹配!A:M,7,FALSE)</f>
        <v>图文</v>
      </c>
      <c r="I89" s="26">
        <f>VLOOKUP(A:A,笔记匹配!A:M,8,FALSE)</f>
        <v>275</v>
      </c>
      <c r="J89" s="26">
        <f>VLOOKUP(A:A,笔记匹配!A:M,9,FALSE)</f>
        <v>425</v>
      </c>
      <c r="K89" s="26">
        <f>VLOOKUP(A:A,笔记匹配!A:M,10,FALSE)</f>
        <v>18</v>
      </c>
      <c r="L89" s="1">
        <f>VLOOKUP(A:A,笔记匹配!A:M,11,FALSE)</f>
        <v>718</v>
      </c>
      <c r="M89" s="4">
        <f>IFERROR(VLOOKUP(C:C,邀请码付费数据源!B:L,3,FALSE),0)</f>
        <v>0</v>
      </c>
      <c r="N89" s="67">
        <f>IFERROR(VLOOKUP(C:C,邀请码付费数据源!B:L,6,FALSE),0)</f>
        <v>0</v>
      </c>
      <c r="O89" s="26">
        <f>IFERROR(VLOOKUP(A:A,信息流数据源!A:K,2,FALSE),0)</f>
        <v>0</v>
      </c>
      <c r="P89" s="68">
        <f>IFERROR(VLOOKUP(A:A,信息流数据源!A:K,5,FALSE),0)</f>
        <v>0</v>
      </c>
      <c r="Q89" s="70">
        <f>IFERROR(VLOOKUP(A:A,信息流数据源!A:K,6,FALSE),0)</f>
        <v>0</v>
      </c>
      <c r="R89" s="1">
        <f>IFERROR(VLOOKUP(A:A,信息流数据源!A:K,9,FALSE),0)</f>
        <v>0</v>
      </c>
      <c r="S89" s="26">
        <f>IFERROR(VLOOKUP(A:A,信息流数据源!A:T,13,FALSE),0)</f>
        <v>0</v>
      </c>
      <c r="T89" s="71">
        <f>IFERROR(VLOOKUP(A:A,信息流数据源!A:T,14,FALSE),0)</f>
        <v>0</v>
      </c>
      <c r="U89" s="26">
        <f>IFERROR(VLOOKUP(A:A,搜索数据源!A:T,2,FALSE),0)</f>
        <v>0</v>
      </c>
      <c r="V89" s="68">
        <f>IFERROR(VLOOKUP(A:A,搜索数据源!A:T,5,FALSE),0)</f>
        <v>0</v>
      </c>
      <c r="W89" s="70">
        <f>IFERROR(VLOOKUP(A:A,搜索数据源!A:T,6,FALSE),0)</f>
        <v>0</v>
      </c>
      <c r="X89" s="1">
        <f>IFERROR(VLOOKUP(A:A,搜索数据源!A:T,9,FALSE),0)</f>
        <v>0</v>
      </c>
      <c r="Y89" s="26">
        <f>IFERROR(VLOOKUP(A:A,搜索数据源!A:T,13,FALSE),0)</f>
        <v>0</v>
      </c>
      <c r="Z89" s="71">
        <f>IFERROR(VLOOKUP(A:A,搜索数据源!A:T,14,FALSE),0)</f>
        <v>0</v>
      </c>
      <c r="AA89" s="26">
        <f>IFERROR(VLOOKUP(A:A,全站智投数据源!A:T,2,FALSE),0)</f>
        <v>0</v>
      </c>
      <c r="AB89" s="68">
        <f>IFERROR(VLOOKUP(A:A,全站智投数据源!A:T,5,FALSE),0)</f>
        <v>0</v>
      </c>
      <c r="AC89" s="70">
        <f>IFERROR(VLOOKUP(A:A,全站智投数据源!A:T,6,FALSE),0)</f>
        <v>0</v>
      </c>
      <c r="AD89" s="1">
        <f>IFERROR(VLOOKUP(A:A,全站智投数据源!A:T,9,FALSE),0)</f>
        <v>0</v>
      </c>
      <c r="AE89" s="26">
        <f>IFERROR(VLOOKUP(A:A,全站智投数据源!A:T,13,FALSE),0)</f>
        <v>0</v>
      </c>
      <c r="AF89" s="71">
        <f>IFERROR(VLOOKUP(A:A,全站智投数据源!A:T,14,FALSE),0)</f>
        <v>0</v>
      </c>
    </row>
  </sheetData>
  <autoFilter ref="A2:AF89">
    <filterColumn colId="6">
      <filters>
        <filter val="2022-11-10"/>
        <filter val="2022-11-21"/>
        <filter val="2022-11-01"/>
        <filter val="2022-11-22"/>
        <filter val="2022-11-02"/>
        <filter val="2022-11-03"/>
        <filter val="2022-11-14"/>
        <filter val="2022-11-04"/>
        <filter val="2022-11-05"/>
        <filter val="2022-11-16"/>
      </filters>
    </filterColumn>
    <sortState ref="A2:AF89">
      <sortCondition ref="N2" descending="1"/>
    </sortState>
    <extLst/>
  </autoFilter>
  <mergeCells count="12">
    <mergeCell ref="I1:N1"/>
    <mergeCell ref="O1:T1"/>
    <mergeCell ref="U1:Z1"/>
    <mergeCell ref="AA1:AF1"/>
    <mergeCell ref="A1:A2"/>
    <mergeCell ref="B1:B2"/>
    <mergeCell ref="C1:C2"/>
    <mergeCell ref="D1:D2"/>
    <mergeCell ref="E1:E2"/>
    <mergeCell ref="F1:F2"/>
    <mergeCell ref="G1:G2"/>
    <mergeCell ref="H1:H2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214"/>
  <sheetViews>
    <sheetView workbookViewId="0">
      <pane ySplit="3" topLeftCell="A16" activePane="bottomLeft" state="frozen"/>
      <selection/>
      <selection pane="bottomLeft" activeCell="E50" sqref="E50"/>
    </sheetView>
  </sheetViews>
  <sheetFormatPr defaultColWidth="9" defaultRowHeight="20" customHeight="1"/>
  <cols>
    <col min="1" max="1" width="14.5833333333333"/>
    <col min="2" max="2" width="46.8796296296296" customWidth="1"/>
    <col min="3" max="3" width="8.12962962962963" customWidth="1"/>
    <col min="4" max="4" width="9.25" customWidth="1"/>
    <col min="5" max="5" width="8.12962962962963" customWidth="1"/>
    <col min="6" max="6" width="8.25" customWidth="1"/>
    <col min="7" max="8" width="8.62962962962963" customWidth="1"/>
    <col min="9" max="9" width="7" customWidth="1"/>
    <col min="10" max="10" width="5.87962962962963" customWidth="1"/>
    <col min="11" max="11" width="7" customWidth="1"/>
    <col min="12" max="12" width="5.87962962962963" customWidth="1"/>
    <col min="13" max="13" width="4.87962962962963" customWidth="1"/>
    <col min="14" max="16" width="8.62962962962963" customWidth="1"/>
    <col min="17" max="17" width="6.25" customWidth="1"/>
    <col min="18" max="18" width="10.25"/>
    <col min="19" max="19" width="6.87962962962963" style="5" customWidth="1"/>
  </cols>
  <sheetData>
    <row r="1" customHeight="1" spans="1:19">
      <c r="A1" s="37" t="s">
        <v>1</v>
      </c>
      <c r="B1" s="37" t="s">
        <v>280</v>
      </c>
      <c r="S1"/>
    </row>
    <row r="2" customHeight="1" spans="19:19">
      <c r="S2"/>
    </row>
    <row r="3" customHeight="1" spans="1:19">
      <c r="A3" s="38" t="s">
        <v>68</v>
      </c>
      <c r="B3" s="38" t="s">
        <v>281</v>
      </c>
      <c r="C3" s="39" t="s">
        <v>2</v>
      </c>
      <c r="D3" s="39" t="s">
        <v>3</v>
      </c>
      <c r="E3" s="39" t="s">
        <v>4</v>
      </c>
      <c r="F3" s="39" t="s">
        <v>5</v>
      </c>
      <c r="G3" s="39" t="s">
        <v>6</v>
      </c>
      <c r="H3" s="39" t="s">
        <v>7</v>
      </c>
      <c r="I3" s="39" t="s">
        <v>8</v>
      </c>
      <c r="J3" s="39" t="s">
        <v>9</v>
      </c>
      <c r="K3" s="39" t="s">
        <v>10</v>
      </c>
      <c r="L3" s="39" t="s">
        <v>11</v>
      </c>
      <c r="M3" s="39" t="s">
        <v>12</v>
      </c>
      <c r="N3" s="39" t="s">
        <v>13</v>
      </c>
      <c r="O3" s="39" t="s">
        <v>14</v>
      </c>
      <c r="P3" s="46" t="s">
        <v>15</v>
      </c>
      <c r="S3"/>
    </row>
    <row r="4" customHeight="1" spans="1:19">
      <c r="A4" s="40" t="s">
        <v>122</v>
      </c>
      <c r="B4" s="40" t="s">
        <v>282</v>
      </c>
      <c r="C4" s="41">
        <v>224.06</v>
      </c>
      <c r="D4" s="41">
        <v>20319</v>
      </c>
      <c r="E4" s="41">
        <v>748</v>
      </c>
      <c r="F4" s="42">
        <v>0.0368128352773266</v>
      </c>
      <c r="G4" s="43">
        <v>0.299545454545455</v>
      </c>
      <c r="H4" s="43">
        <v>11.0271174762538</v>
      </c>
      <c r="I4" s="41">
        <v>48</v>
      </c>
      <c r="J4" s="38">
        <v>0</v>
      </c>
      <c r="K4" s="41">
        <v>18</v>
      </c>
      <c r="L4" s="41">
        <v>5</v>
      </c>
      <c r="M4" s="41">
        <v>0</v>
      </c>
      <c r="N4" s="41">
        <v>71</v>
      </c>
      <c r="O4" s="47">
        <v>3.15577464788732</v>
      </c>
      <c r="P4" s="48">
        <v>0.0949197860962567</v>
      </c>
      <c r="S4"/>
    </row>
    <row r="5" customHeight="1" spans="1:19">
      <c r="A5" s="40" t="s">
        <v>73</v>
      </c>
      <c r="B5" s="40" t="s">
        <v>283</v>
      </c>
      <c r="C5" s="41">
        <v>5805.83</v>
      </c>
      <c r="D5" s="41">
        <v>275002</v>
      </c>
      <c r="E5" s="41">
        <v>14233</v>
      </c>
      <c r="F5" s="42">
        <v>0.0517559872291838</v>
      </c>
      <c r="G5" s="43">
        <v>0.407913300077285</v>
      </c>
      <c r="H5" s="43">
        <v>21.1119555494142</v>
      </c>
      <c r="I5" s="41">
        <v>1154</v>
      </c>
      <c r="J5" s="38">
        <v>2</v>
      </c>
      <c r="K5" s="41">
        <v>219</v>
      </c>
      <c r="L5" s="41">
        <v>203</v>
      </c>
      <c r="M5" s="41">
        <v>9</v>
      </c>
      <c r="N5" s="41">
        <v>1587</v>
      </c>
      <c r="O5" s="47">
        <v>3.65836798991808</v>
      </c>
      <c r="P5" s="48">
        <v>0.111501440314761</v>
      </c>
      <c r="S5"/>
    </row>
    <row r="6" customHeight="1" spans="1:19">
      <c r="A6" s="40" t="s">
        <v>74</v>
      </c>
      <c r="B6" s="40" t="s">
        <v>284</v>
      </c>
      <c r="C6" s="41">
        <v>2793.07</v>
      </c>
      <c r="D6" s="41">
        <v>164185</v>
      </c>
      <c r="E6" s="41">
        <v>10128</v>
      </c>
      <c r="F6" s="42">
        <v>0.061686512166154</v>
      </c>
      <c r="G6" s="43">
        <v>0.27577705371248</v>
      </c>
      <c r="H6" s="43">
        <v>17.011724578981</v>
      </c>
      <c r="I6" s="41">
        <v>833</v>
      </c>
      <c r="J6" s="38">
        <v>2</v>
      </c>
      <c r="K6" s="41">
        <v>250</v>
      </c>
      <c r="L6" s="41">
        <v>28</v>
      </c>
      <c r="M6" s="41">
        <v>12</v>
      </c>
      <c r="N6" s="41">
        <v>1125</v>
      </c>
      <c r="O6" s="47">
        <v>2.48272888888889</v>
      </c>
      <c r="P6" s="48">
        <v>0.111078199052133</v>
      </c>
      <c r="S6"/>
    </row>
    <row r="7" customHeight="1" spans="1:19">
      <c r="A7" s="40" t="s">
        <v>108</v>
      </c>
      <c r="B7" s="40" t="s">
        <v>285</v>
      </c>
      <c r="C7" s="41">
        <v>8725.49</v>
      </c>
      <c r="D7" s="41">
        <v>542979</v>
      </c>
      <c r="E7" s="41">
        <v>23970</v>
      </c>
      <c r="F7" s="42">
        <v>0.0441453536877117</v>
      </c>
      <c r="G7" s="43">
        <v>0.364017104714226</v>
      </c>
      <c r="H7" s="43">
        <v>16.0696638359863</v>
      </c>
      <c r="I7" s="41">
        <v>2905</v>
      </c>
      <c r="J7" s="38">
        <v>26</v>
      </c>
      <c r="K7" s="41">
        <v>1264</v>
      </c>
      <c r="L7" s="41">
        <v>910</v>
      </c>
      <c r="M7" s="41">
        <v>87</v>
      </c>
      <c r="N7" s="41">
        <v>5192</v>
      </c>
      <c r="O7" s="47">
        <v>1.68056432973806</v>
      </c>
      <c r="P7" s="48">
        <v>0.216604088443888</v>
      </c>
      <c r="S7"/>
    </row>
    <row r="8" customHeight="1" spans="1:19">
      <c r="A8" s="40" t="s">
        <v>75</v>
      </c>
      <c r="B8" s="40" t="s">
        <v>286</v>
      </c>
      <c r="C8" s="41">
        <v>4878.02</v>
      </c>
      <c r="D8" s="41">
        <v>323494</v>
      </c>
      <c r="E8" s="41">
        <v>16944</v>
      </c>
      <c r="F8" s="42">
        <v>0.052378096657125</v>
      </c>
      <c r="G8" s="43">
        <v>0.287890698772427</v>
      </c>
      <c r="H8" s="43">
        <v>15.0791668469894</v>
      </c>
      <c r="I8" s="41">
        <v>725</v>
      </c>
      <c r="J8" s="38">
        <v>13</v>
      </c>
      <c r="K8" s="41">
        <v>488</v>
      </c>
      <c r="L8" s="41">
        <v>202</v>
      </c>
      <c r="M8" s="41">
        <v>39</v>
      </c>
      <c r="N8" s="41">
        <v>1467</v>
      </c>
      <c r="O8" s="47">
        <v>3.3251670074983</v>
      </c>
      <c r="P8" s="48">
        <v>0.0865793201133144</v>
      </c>
      <c r="S8"/>
    </row>
    <row r="9" customHeight="1" spans="1:19">
      <c r="A9" s="40" t="s">
        <v>70</v>
      </c>
      <c r="B9" s="40" t="s">
        <v>287</v>
      </c>
      <c r="C9" s="41">
        <v>9458.08</v>
      </c>
      <c r="D9" s="41">
        <v>739884</v>
      </c>
      <c r="E9" s="41">
        <v>50797</v>
      </c>
      <c r="F9" s="42">
        <v>0.0686553567856583</v>
      </c>
      <c r="G9" s="43">
        <v>0.186193672854696</v>
      </c>
      <c r="H9" s="43">
        <v>12.7831930410713</v>
      </c>
      <c r="I9" s="41">
        <v>3473</v>
      </c>
      <c r="J9" s="38">
        <v>37</v>
      </c>
      <c r="K9" s="41">
        <v>1540</v>
      </c>
      <c r="L9" s="41">
        <v>866</v>
      </c>
      <c r="M9" s="41">
        <v>69</v>
      </c>
      <c r="N9" s="41">
        <v>5985</v>
      </c>
      <c r="O9" s="47">
        <v>1.58029741019215</v>
      </c>
      <c r="P9" s="48">
        <v>0.117821918617241</v>
      </c>
      <c r="S9"/>
    </row>
    <row r="10" customHeight="1" spans="1:19">
      <c r="A10" s="40" t="s">
        <v>76</v>
      </c>
      <c r="B10" s="40" t="s">
        <v>288</v>
      </c>
      <c r="C10" s="41">
        <v>3255.8</v>
      </c>
      <c r="D10" s="41">
        <v>168701</v>
      </c>
      <c r="E10" s="41">
        <v>5323</v>
      </c>
      <c r="F10" s="42">
        <v>0.0315528657210094</v>
      </c>
      <c r="G10" s="43">
        <v>0.611647567161375</v>
      </c>
      <c r="H10" s="43">
        <v>19.2992335552249</v>
      </c>
      <c r="I10" s="41">
        <v>400</v>
      </c>
      <c r="J10" s="38">
        <v>5</v>
      </c>
      <c r="K10" s="41">
        <v>431</v>
      </c>
      <c r="L10" s="41">
        <v>26</v>
      </c>
      <c r="M10" s="41">
        <v>21</v>
      </c>
      <c r="N10" s="41">
        <v>883</v>
      </c>
      <c r="O10" s="47">
        <v>3.6872027180068</v>
      </c>
      <c r="P10" s="48">
        <v>0.165883900056359</v>
      </c>
      <c r="S10"/>
    </row>
    <row r="11" customHeight="1" spans="1:19">
      <c r="A11" s="40" t="s">
        <v>77</v>
      </c>
      <c r="B11" s="40" t="s">
        <v>289</v>
      </c>
      <c r="C11" s="41">
        <v>1591.23</v>
      </c>
      <c r="D11" s="41">
        <v>57511</v>
      </c>
      <c r="E11" s="41">
        <v>3182</v>
      </c>
      <c r="F11" s="42">
        <v>0.0553285458434039</v>
      </c>
      <c r="G11" s="43">
        <v>0.50007228158391</v>
      </c>
      <c r="H11" s="43">
        <v>27.6682721566309</v>
      </c>
      <c r="I11" s="41">
        <v>458</v>
      </c>
      <c r="J11" s="38">
        <v>0</v>
      </c>
      <c r="K11" s="41">
        <v>166</v>
      </c>
      <c r="L11" s="41">
        <v>88</v>
      </c>
      <c r="M11" s="41">
        <v>13</v>
      </c>
      <c r="N11" s="41">
        <v>725</v>
      </c>
      <c r="O11" s="47">
        <v>2.1948</v>
      </c>
      <c r="P11" s="48">
        <v>0.22784412319296</v>
      </c>
      <c r="S11"/>
    </row>
    <row r="12" customHeight="1" spans="1:19">
      <c r="A12" s="40" t="s">
        <v>78</v>
      </c>
      <c r="B12" s="40" t="s">
        <v>290</v>
      </c>
      <c r="C12" s="41">
        <v>6743.8</v>
      </c>
      <c r="D12" s="41">
        <v>890799</v>
      </c>
      <c r="E12" s="41">
        <v>57703</v>
      </c>
      <c r="F12" s="42">
        <v>0.0647766780160283</v>
      </c>
      <c r="G12" s="43">
        <v>0.116870873264822</v>
      </c>
      <c r="H12" s="43">
        <v>7.5705069269274</v>
      </c>
      <c r="I12" s="41">
        <v>1525</v>
      </c>
      <c r="J12" s="38">
        <v>12</v>
      </c>
      <c r="K12" s="41">
        <v>1394</v>
      </c>
      <c r="L12" s="41">
        <v>690</v>
      </c>
      <c r="M12" s="41">
        <v>38</v>
      </c>
      <c r="N12" s="41">
        <v>3659</v>
      </c>
      <c r="O12" s="47">
        <v>1.84307187756218</v>
      </c>
      <c r="P12" s="48">
        <v>0.0634109145105107</v>
      </c>
      <c r="S12"/>
    </row>
    <row r="13" customHeight="1" spans="1:19">
      <c r="A13" s="40" t="s">
        <v>130</v>
      </c>
      <c r="B13" s="40" t="s">
        <v>291</v>
      </c>
      <c r="C13" s="41">
        <v>349.88</v>
      </c>
      <c r="D13" s="41">
        <v>43304</v>
      </c>
      <c r="E13" s="41">
        <v>2745</v>
      </c>
      <c r="F13" s="42">
        <v>0.0633890633659708</v>
      </c>
      <c r="G13" s="43">
        <v>0.127460837887067</v>
      </c>
      <c r="H13" s="43">
        <v>8.07962312950305</v>
      </c>
      <c r="I13" s="41">
        <v>87</v>
      </c>
      <c r="J13" s="38">
        <v>0</v>
      </c>
      <c r="K13" s="41">
        <v>54</v>
      </c>
      <c r="L13" s="41">
        <v>30</v>
      </c>
      <c r="M13" s="41">
        <v>1</v>
      </c>
      <c r="N13" s="41">
        <v>172</v>
      </c>
      <c r="O13" s="47">
        <v>2.03418604651163</v>
      </c>
      <c r="P13" s="48">
        <v>0.0626593806921676</v>
      </c>
      <c r="S13"/>
    </row>
    <row r="14" customHeight="1" spans="1:19">
      <c r="A14" s="40" t="s">
        <v>79</v>
      </c>
      <c r="B14" s="40" t="s">
        <v>292</v>
      </c>
      <c r="C14" s="41">
        <v>4513.21</v>
      </c>
      <c r="D14" s="41">
        <v>140239</v>
      </c>
      <c r="E14" s="41">
        <v>4017</v>
      </c>
      <c r="F14" s="42">
        <v>0.0286439578148732</v>
      </c>
      <c r="G14" s="43">
        <v>1.12352750809061</v>
      </c>
      <c r="H14" s="43">
        <v>32.1822745455972</v>
      </c>
      <c r="I14" s="41">
        <v>864</v>
      </c>
      <c r="J14" s="38">
        <v>5</v>
      </c>
      <c r="K14" s="41">
        <v>567</v>
      </c>
      <c r="L14" s="41">
        <v>39</v>
      </c>
      <c r="M14" s="41">
        <v>15</v>
      </c>
      <c r="N14" s="41">
        <v>1490</v>
      </c>
      <c r="O14" s="47">
        <v>3.029</v>
      </c>
      <c r="P14" s="48">
        <v>0.37092357480707</v>
      </c>
      <c r="S14"/>
    </row>
    <row r="15" customHeight="1" spans="1:19">
      <c r="A15" s="40" t="s">
        <v>80</v>
      </c>
      <c r="B15" s="40" t="s">
        <v>293</v>
      </c>
      <c r="C15" s="41">
        <v>4633.36</v>
      </c>
      <c r="D15" s="41">
        <v>231460</v>
      </c>
      <c r="E15" s="41">
        <v>10028</v>
      </c>
      <c r="F15" s="42">
        <v>0.0433249805581958</v>
      </c>
      <c r="G15" s="43">
        <v>0.462042281611488</v>
      </c>
      <c r="H15" s="43">
        <v>20.0179728678821</v>
      </c>
      <c r="I15" s="41">
        <v>789</v>
      </c>
      <c r="J15" s="38">
        <v>10</v>
      </c>
      <c r="K15" s="41">
        <v>702</v>
      </c>
      <c r="L15" s="41">
        <v>239</v>
      </c>
      <c r="M15" s="41">
        <v>17</v>
      </c>
      <c r="N15" s="41">
        <v>1757</v>
      </c>
      <c r="O15" s="47">
        <v>2.6370859419465</v>
      </c>
      <c r="P15" s="48">
        <v>0.175209413641803</v>
      </c>
      <c r="S15"/>
    </row>
    <row r="16" customHeight="1" spans="1:19">
      <c r="A16" s="40" t="s">
        <v>81</v>
      </c>
      <c r="B16" s="40" t="s">
        <v>294</v>
      </c>
      <c r="C16" s="41">
        <v>2347.4</v>
      </c>
      <c r="D16" s="41">
        <v>135636</v>
      </c>
      <c r="E16" s="41">
        <v>4861</v>
      </c>
      <c r="F16" s="42">
        <v>0.0358385679318175</v>
      </c>
      <c r="G16" s="43">
        <v>0.48290475210862</v>
      </c>
      <c r="H16" s="43">
        <v>17.3066147630423</v>
      </c>
      <c r="I16" s="41">
        <v>499</v>
      </c>
      <c r="J16" s="38">
        <v>2</v>
      </c>
      <c r="K16" s="41">
        <v>272</v>
      </c>
      <c r="L16" s="41">
        <v>74</v>
      </c>
      <c r="M16" s="41">
        <v>10</v>
      </c>
      <c r="N16" s="41">
        <v>857</v>
      </c>
      <c r="O16" s="47">
        <v>2.73908984830805</v>
      </c>
      <c r="P16" s="48">
        <v>0.176301172598231</v>
      </c>
      <c r="S16"/>
    </row>
    <row r="17" customHeight="1" spans="1:19">
      <c r="A17" s="40" t="s">
        <v>82</v>
      </c>
      <c r="B17" s="40" t="s">
        <v>295</v>
      </c>
      <c r="C17" s="41">
        <v>4688</v>
      </c>
      <c r="D17" s="41">
        <v>236024</v>
      </c>
      <c r="E17" s="41">
        <v>11439</v>
      </c>
      <c r="F17" s="42">
        <v>0.0484654102972579</v>
      </c>
      <c r="G17" s="43">
        <v>0.409826033744208</v>
      </c>
      <c r="H17" s="43">
        <v>19.8623868759109</v>
      </c>
      <c r="I17" s="41">
        <v>837</v>
      </c>
      <c r="J17" s="38">
        <v>4</v>
      </c>
      <c r="K17" s="41">
        <v>518</v>
      </c>
      <c r="L17" s="41">
        <v>333</v>
      </c>
      <c r="M17" s="41">
        <v>19</v>
      </c>
      <c r="N17" s="41">
        <v>1711</v>
      </c>
      <c r="O17" s="47">
        <v>2.73991817650497</v>
      </c>
      <c r="P17" s="48">
        <v>0.149576011889151</v>
      </c>
      <c r="S17"/>
    </row>
    <row r="18" customHeight="1" spans="1:19">
      <c r="A18" s="40" t="s">
        <v>103</v>
      </c>
      <c r="B18" s="40" t="s">
        <v>296</v>
      </c>
      <c r="C18" s="41">
        <v>2723.62</v>
      </c>
      <c r="D18" s="41">
        <v>65694</v>
      </c>
      <c r="E18" s="41">
        <v>2962</v>
      </c>
      <c r="F18" s="42">
        <v>0.0450878314610162</v>
      </c>
      <c r="G18" s="43">
        <v>0.919520594193113</v>
      </c>
      <c r="H18" s="43">
        <v>41.4591895759126</v>
      </c>
      <c r="I18" s="41">
        <v>630</v>
      </c>
      <c r="J18" s="38">
        <v>6</v>
      </c>
      <c r="K18" s="41">
        <v>289</v>
      </c>
      <c r="L18" s="41">
        <v>199</v>
      </c>
      <c r="M18" s="41">
        <v>14</v>
      </c>
      <c r="N18" s="41">
        <v>1138</v>
      </c>
      <c r="O18" s="47">
        <v>2.39333919156415</v>
      </c>
      <c r="P18" s="48">
        <v>0.384199864956111</v>
      </c>
      <c r="S18"/>
    </row>
    <row r="19" customHeight="1" spans="1:19">
      <c r="A19" s="40" t="s">
        <v>83</v>
      </c>
      <c r="B19" s="40" t="s">
        <v>297</v>
      </c>
      <c r="C19" s="41">
        <v>16031.91</v>
      </c>
      <c r="D19" s="41">
        <v>783344</v>
      </c>
      <c r="E19" s="41">
        <v>23369</v>
      </c>
      <c r="F19" s="42">
        <v>0.0298323597295696</v>
      </c>
      <c r="G19" s="43">
        <v>0.686033206384527</v>
      </c>
      <c r="H19" s="43">
        <v>20.4659893992933</v>
      </c>
      <c r="I19" s="41">
        <v>4713</v>
      </c>
      <c r="J19" s="38">
        <v>15</v>
      </c>
      <c r="K19" s="41">
        <v>3112</v>
      </c>
      <c r="L19" s="41">
        <v>150</v>
      </c>
      <c r="M19" s="41">
        <v>66</v>
      </c>
      <c r="N19" s="41">
        <v>8056</v>
      </c>
      <c r="O19" s="47">
        <v>1.99005834160874</v>
      </c>
      <c r="P19" s="48">
        <v>0.344730198125722</v>
      </c>
      <c r="S19"/>
    </row>
    <row r="20" customHeight="1" spans="1:19">
      <c r="A20" s="40" t="s">
        <v>119</v>
      </c>
      <c r="B20" s="40" t="s">
        <v>298</v>
      </c>
      <c r="C20" s="41">
        <v>570.32</v>
      </c>
      <c r="D20" s="41">
        <v>57513</v>
      </c>
      <c r="E20" s="41">
        <v>3254</v>
      </c>
      <c r="F20" s="42">
        <v>0.0565785126840888</v>
      </c>
      <c r="G20" s="43">
        <v>0.175267363245237</v>
      </c>
      <c r="H20" s="43">
        <v>9.91636673447742</v>
      </c>
      <c r="I20" s="41">
        <v>79</v>
      </c>
      <c r="J20" s="38">
        <v>1</v>
      </c>
      <c r="K20" s="41">
        <v>23</v>
      </c>
      <c r="L20" s="41">
        <v>81</v>
      </c>
      <c r="M20" s="41">
        <v>3</v>
      </c>
      <c r="N20" s="41">
        <v>187</v>
      </c>
      <c r="O20" s="47">
        <v>3.04983957219251</v>
      </c>
      <c r="P20" s="48">
        <v>0.0574677320221266</v>
      </c>
      <c r="S20"/>
    </row>
    <row r="21" customHeight="1" spans="1:19">
      <c r="A21" s="40" t="s">
        <v>85</v>
      </c>
      <c r="B21" s="40" t="s">
        <v>299</v>
      </c>
      <c r="C21" s="41">
        <v>3459.69</v>
      </c>
      <c r="D21" s="41">
        <v>93002</v>
      </c>
      <c r="E21" s="41">
        <v>2918</v>
      </c>
      <c r="F21" s="42">
        <v>0.0313756693404443</v>
      </c>
      <c r="G21" s="43">
        <v>1.18563742289239</v>
      </c>
      <c r="H21" s="43">
        <v>37.2001677383282</v>
      </c>
      <c r="I21" s="41">
        <v>659</v>
      </c>
      <c r="J21" s="38">
        <v>5</v>
      </c>
      <c r="K21" s="41">
        <v>345</v>
      </c>
      <c r="L21" s="41">
        <v>38</v>
      </c>
      <c r="M21" s="41">
        <v>11</v>
      </c>
      <c r="N21" s="41">
        <v>1058</v>
      </c>
      <c r="O21" s="47">
        <v>3.27002835538752</v>
      </c>
      <c r="P21" s="48">
        <v>0.362577107607951</v>
      </c>
      <c r="S21"/>
    </row>
    <row r="22" customHeight="1" spans="1:19">
      <c r="A22" s="40" t="s">
        <v>100</v>
      </c>
      <c r="B22" s="40" t="s">
        <v>300</v>
      </c>
      <c r="C22" s="41">
        <v>4636.71</v>
      </c>
      <c r="D22" s="41">
        <v>130894</v>
      </c>
      <c r="E22" s="41">
        <v>5385</v>
      </c>
      <c r="F22" s="42">
        <v>0.0411401592127981</v>
      </c>
      <c r="G22" s="43">
        <v>0.861041782729805</v>
      </c>
      <c r="H22" s="43">
        <v>35.4233960303757</v>
      </c>
      <c r="I22" s="41">
        <v>635</v>
      </c>
      <c r="J22" s="38">
        <v>7</v>
      </c>
      <c r="K22" s="41">
        <v>491</v>
      </c>
      <c r="L22" s="41">
        <v>85</v>
      </c>
      <c r="M22" s="41">
        <v>20</v>
      </c>
      <c r="N22" s="41">
        <v>1238</v>
      </c>
      <c r="O22" s="47">
        <v>3.74532310177706</v>
      </c>
      <c r="P22" s="48">
        <v>0.229897864438254</v>
      </c>
      <c r="S22"/>
    </row>
    <row r="23" customHeight="1" spans="1:19">
      <c r="A23" s="40" t="s">
        <v>86</v>
      </c>
      <c r="B23" s="40" t="s">
        <v>301</v>
      </c>
      <c r="C23" s="41">
        <v>11449.97</v>
      </c>
      <c r="D23" s="41">
        <v>525029</v>
      </c>
      <c r="E23" s="41">
        <v>22215</v>
      </c>
      <c r="F23" s="42">
        <v>0.0423119484828457</v>
      </c>
      <c r="G23" s="43">
        <v>0.515416160252082</v>
      </c>
      <c r="H23" s="43">
        <v>21.8082620198122</v>
      </c>
      <c r="I23" s="41">
        <v>2023</v>
      </c>
      <c r="J23" s="38">
        <v>12</v>
      </c>
      <c r="K23" s="41">
        <v>631</v>
      </c>
      <c r="L23" s="41">
        <v>713</v>
      </c>
      <c r="M23" s="41">
        <v>52</v>
      </c>
      <c r="N23" s="41">
        <v>3431</v>
      </c>
      <c r="O23" s="47">
        <v>3.33721072573594</v>
      </c>
      <c r="P23" s="48">
        <v>0.154445194688274</v>
      </c>
      <c r="S23"/>
    </row>
    <row r="24" customHeight="1" spans="1:19">
      <c r="A24" s="40" t="s">
        <v>87</v>
      </c>
      <c r="B24" s="40" t="s">
        <v>302</v>
      </c>
      <c r="C24" s="41">
        <v>4024.51</v>
      </c>
      <c r="D24" s="41">
        <v>285094</v>
      </c>
      <c r="E24" s="41">
        <v>15439</v>
      </c>
      <c r="F24" s="42">
        <v>0.0541540684826759</v>
      </c>
      <c r="G24" s="43">
        <v>0.26067167562666</v>
      </c>
      <c r="H24" s="43">
        <v>14.11643177338</v>
      </c>
      <c r="I24" s="41">
        <v>808</v>
      </c>
      <c r="J24" s="38">
        <v>6</v>
      </c>
      <c r="K24" s="41">
        <v>579</v>
      </c>
      <c r="L24" s="41">
        <v>298</v>
      </c>
      <c r="M24" s="41">
        <v>25</v>
      </c>
      <c r="N24" s="41">
        <v>1716</v>
      </c>
      <c r="O24" s="47">
        <v>2.34528554778555</v>
      </c>
      <c r="P24" s="48">
        <v>0.111147095019107</v>
      </c>
      <c r="S24"/>
    </row>
    <row r="25" customHeight="1" spans="1:19">
      <c r="A25" s="40" t="s">
        <v>109</v>
      </c>
      <c r="B25" s="40" t="s">
        <v>303</v>
      </c>
      <c r="C25" s="41">
        <v>5379.43</v>
      </c>
      <c r="D25" s="41">
        <v>262132</v>
      </c>
      <c r="E25" s="41">
        <v>8736</v>
      </c>
      <c r="F25" s="42">
        <v>0.0333267208887126</v>
      </c>
      <c r="G25" s="43">
        <v>0.615777243589744</v>
      </c>
      <c r="H25" s="43">
        <v>20.5218363267362</v>
      </c>
      <c r="I25" s="41">
        <v>2013</v>
      </c>
      <c r="J25" s="38">
        <v>17</v>
      </c>
      <c r="K25" s="41">
        <v>455</v>
      </c>
      <c r="L25" s="41">
        <v>432</v>
      </c>
      <c r="M25" s="41">
        <v>29</v>
      </c>
      <c r="N25" s="41">
        <v>2946</v>
      </c>
      <c r="O25" s="47">
        <v>1.82601154107264</v>
      </c>
      <c r="P25" s="48">
        <v>0.337225274725275</v>
      </c>
      <c r="S25"/>
    </row>
    <row r="26" customHeight="1" spans="1:19">
      <c r="A26" s="40" t="s">
        <v>128</v>
      </c>
      <c r="B26" s="40" t="s">
        <v>304</v>
      </c>
      <c r="C26" s="41">
        <v>0</v>
      </c>
      <c r="D26" s="41">
        <v>0</v>
      </c>
      <c r="E26" s="41">
        <v>0</v>
      </c>
      <c r="F26" s="42" t="e">
        <v>#DIV/0!</v>
      </c>
      <c r="G26" s="43" t="e">
        <v>#DIV/0!</v>
      </c>
      <c r="H26" s="43" t="e">
        <v>#DIV/0!</v>
      </c>
      <c r="I26" s="41">
        <v>0</v>
      </c>
      <c r="J26" s="38">
        <v>0</v>
      </c>
      <c r="K26" s="41">
        <v>0</v>
      </c>
      <c r="L26" s="41">
        <v>0</v>
      </c>
      <c r="M26" s="41">
        <v>0</v>
      </c>
      <c r="N26" s="41">
        <v>0</v>
      </c>
      <c r="O26" s="47" t="e">
        <v>#DIV/0!</v>
      </c>
      <c r="P26" s="48" t="e">
        <v>#DIV/0!</v>
      </c>
      <c r="S26"/>
    </row>
    <row r="27" customHeight="1" spans="1:19">
      <c r="A27" s="40" t="s">
        <v>89</v>
      </c>
      <c r="B27" s="40" t="s">
        <v>305</v>
      </c>
      <c r="C27" s="41">
        <v>2978.55</v>
      </c>
      <c r="D27" s="41">
        <v>239222</v>
      </c>
      <c r="E27" s="41">
        <v>8433</v>
      </c>
      <c r="F27" s="42">
        <v>0.0352517745023451</v>
      </c>
      <c r="G27" s="43">
        <v>0.353201707577375</v>
      </c>
      <c r="H27" s="43">
        <v>12.4509869493608</v>
      </c>
      <c r="I27" s="41">
        <v>502</v>
      </c>
      <c r="J27" s="38">
        <v>2</v>
      </c>
      <c r="K27" s="41">
        <v>616</v>
      </c>
      <c r="L27" s="41">
        <v>25</v>
      </c>
      <c r="M27" s="41">
        <v>29</v>
      </c>
      <c r="N27" s="41">
        <v>1174</v>
      </c>
      <c r="O27" s="47">
        <v>2.53709540034072</v>
      </c>
      <c r="P27" s="48">
        <v>0.139214988734733</v>
      </c>
      <c r="S27"/>
    </row>
    <row r="28" customHeight="1" spans="1:19">
      <c r="A28" s="40" t="s">
        <v>90</v>
      </c>
      <c r="B28" s="40" t="s">
        <v>306</v>
      </c>
      <c r="C28" s="41">
        <v>3693.68</v>
      </c>
      <c r="D28" s="41">
        <v>269367</v>
      </c>
      <c r="E28" s="41">
        <v>11724</v>
      </c>
      <c r="F28" s="42">
        <v>0.0435242624374923</v>
      </c>
      <c r="G28" s="43">
        <v>0.315052882975094</v>
      </c>
      <c r="H28" s="43">
        <v>13.7124443602965</v>
      </c>
      <c r="I28" s="41">
        <v>1288</v>
      </c>
      <c r="J28" s="38">
        <v>3</v>
      </c>
      <c r="K28" s="41">
        <v>1341</v>
      </c>
      <c r="L28" s="41">
        <v>318</v>
      </c>
      <c r="M28" s="41">
        <v>92</v>
      </c>
      <c r="N28" s="41">
        <v>3042</v>
      </c>
      <c r="O28" s="47">
        <v>1.21422748191979</v>
      </c>
      <c r="P28" s="48">
        <v>0.259467758444217</v>
      </c>
      <c r="S28"/>
    </row>
    <row r="29" customHeight="1" spans="1:19">
      <c r="A29" s="40" t="s">
        <v>91</v>
      </c>
      <c r="B29" s="40" t="s">
        <v>307</v>
      </c>
      <c r="C29" s="41">
        <v>12288.69</v>
      </c>
      <c r="D29" s="41">
        <v>1163232</v>
      </c>
      <c r="E29" s="41">
        <v>86241</v>
      </c>
      <c r="F29" s="42">
        <v>0.0741391227201453</v>
      </c>
      <c r="G29" s="43">
        <v>0.142492433993112</v>
      </c>
      <c r="H29" s="43">
        <v>10.5642640505076</v>
      </c>
      <c r="I29" s="41">
        <v>4155</v>
      </c>
      <c r="J29" s="38">
        <v>85</v>
      </c>
      <c r="K29" s="41">
        <v>579</v>
      </c>
      <c r="L29" s="41">
        <v>504</v>
      </c>
      <c r="M29" s="41">
        <v>63</v>
      </c>
      <c r="N29" s="41">
        <v>5386</v>
      </c>
      <c r="O29" s="47">
        <v>2.28159858893427</v>
      </c>
      <c r="P29" s="48">
        <v>0.0624528936352779</v>
      </c>
      <c r="S29"/>
    </row>
    <row r="30" customHeight="1" spans="1:19">
      <c r="A30" s="40" t="s">
        <v>92</v>
      </c>
      <c r="B30" s="40" t="s">
        <v>308</v>
      </c>
      <c r="C30" s="41">
        <v>2049.5</v>
      </c>
      <c r="D30" s="41">
        <v>125399</v>
      </c>
      <c r="E30" s="41">
        <v>4171</v>
      </c>
      <c r="F30" s="42">
        <v>0.0332618282442444</v>
      </c>
      <c r="G30" s="43">
        <v>0.491368976264685</v>
      </c>
      <c r="H30" s="43">
        <v>16.3438304930661</v>
      </c>
      <c r="I30" s="41">
        <v>198</v>
      </c>
      <c r="J30" s="38">
        <v>6</v>
      </c>
      <c r="K30" s="41">
        <v>190</v>
      </c>
      <c r="L30" s="41">
        <v>201</v>
      </c>
      <c r="M30" s="41">
        <v>13</v>
      </c>
      <c r="N30" s="41">
        <v>608</v>
      </c>
      <c r="O30" s="47">
        <v>3.37088815789474</v>
      </c>
      <c r="P30" s="48">
        <v>0.145768400863102</v>
      </c>
      <c r="S30"/>
    </row>
    <row r="31" customHeight="1" spans="1:19">
      <c r="A31" s="40" t="s">
        <v>131</v>
      </c>
      <c r="B31" s="40" t="s">
        <v>309</v>
      </c>
      <c r="C31" s="41">
        <v>0</v>
      </c>
      <c r="D31" s="41">
        <v>0</v>
      </c>
      <c r="E31" s="41">
        <v>0</v>
      </c>
      <c r="F31" s="42" t="e">
        <v>#DIV/0!</v>
      </c>
      <c r="G31" s="43" t="e">
        <v>#DIV/0!</v>
      </c>
      <c r="H31" s="43" t="e">
        <v>#DIV/0!</v>
      </c>
      <c r="I31" s="41">
        <v>0</v>
      </c>
      <c r="J31" s="38">
        <v>0</v>
      </c>
      <c r="K31" s="41">
        <v>0</v>
      </c>
      <c r="L31" s="41">
        <v>0</v>
      </c>
      <c r="M31" s="41">
        <v>0</v>
      </c>
      <c r="N31" s="41">
        <v>0</v>
      </c>
      <c r="O31" s="47" t="e">
        <v>#DIV/0!</v>
      </c>
      <c r="P31" s="48" t="e">
        <v>#DIV/0!</v>
      </c>
      <c r="S31"/>
    </row>
    <row r="32" customHeight="1" spans="1:19">
      <c r="A32" s="40" t="s">
        <v>132</v>
      </c>
      <c r="B32" s="40" t="s">
        <v>310</v>
      </c>
      <c r="C32" s="41">
        <v>0</v>
      </c>
      <c r="D32" s="41">
        <v>0</v>
      </c>
      <c r="E32" s="41">
        <v>0</v>
      </c>
      <c r="F32" s="42" t="e">
        <v>#DIV/0!</v>
      </c>
      <c r="G32" s="43" t="e">
        <v>#DIV/0!</v>
      </c>
      <c r="H32" s="43" t="e">
        <v>#DIV/0!</v>
      </c>
      <c r="I32" s="41">
        <v>0</v>
      </c>
      <c r="J32" s="38">
        <v>0</v>
      </c>
      <c r="K32" s="41">
        <v>0</v>
      </c>
      <c r="L32" s="41">
        <v>0</v>
      </c>
      <c r="M32" s="41">
        <v>0</v>
      </c>
      <c r="N32" s="41">
        <v>0</v>
      </c>
      <c r="O32" s="47" t="e">
        <v>#DIV/0!</v>
      </c>
      <c r="P32" s="48" t="e">
        <v>#DIV/0!</v>
      </c>
      <c r="S32"/>
    </row>
    <row r="33" customHeight="1" spans="1:19">
      <c r="A33" s="40" t="s">
        <v>84</v>
      </c>
      <c r="B33" s="40" t="s">
        <v>311</v>
      </c>
      <c r="C33" s="41">
        <v>0</v>
      </c>
      <c r="D33" s="41">
        <v>0</v>
      </c>
      <c r="E33" s="41">
        <v>0</v>
      </c>
      <c r="F33" s="42" t="e">
        <v>#DIV/0!</v>
      </c>
      <c r="G33" s="43" t="e">
        <v>#DIV/0!</v>
      </c>
      <c r="H33" s="43" t="e">
        <v>#DIV/0!</v>
      </c>
      <c r="I33" s="41">
        <v>0</v>
      </c>
      <c r="J33" s="38">
        <v>0</v>
      </c>
      <c r="K33" s="41">
        <v>0</v>
      </c>
      <c r="L33" s="41">
        <v>0</v>
      </c>
      <c r="M33" s="41">
        <v>0</v>
      </c>
      <c r="N33" s="41">
        <v>0</v>
      </c>
      <c r="O33" s="47" t="e">
        <v>#DIV/0!</v>
      </c>
      <c r="P33" s="48" t="e">
        <v>#DIV/0!</v>
      </c>
      <c r="S33"/>
    </row>
    <row r="34" customHeight="1" spans="1:19">
      <c r="A34" s="40" t="s">
        <v>123</v>
      </c>
      <c r="B34" s="40" t="s">
        <v>312</v>
      </c>
      <c r="C34" s="41">
        <v>0</v>
      </c>
      <c r="D34" s="41">
        <v>0</v>
      </c>
      <c r="E34" s="41">
        <v>0</v>
      </c>
      <c r="F34" s="42" t="e">
        <v>#DIV/0!</v>
      </c>
      <c r="G34" s="43" t="e">
        <v>#DIV/0!</v>
      </c>
      <c r="H34" s="43" t="e">
        <v>#DIV/0!</v>
      </c>
      <c r="I34" s="41">
        <v>0</v>
      </c>
      <c r="J34" s="38">
        <v>0</v>
      </c>
      <c r="K34" s="41">
        <v>0</v>
      </c>
      <c r="L34" s="41">
        <v>0</v>
      </c>
      <c r="M34" s="41">
        <v>0</v>
      </c>
      <c r="N34" s="41">
        <v>0</v>
      </c>
      <c r="O34" s="47" t="e">
        <v>#DIV/0!</v>
      </c>
      <c r="P34" s="48" t="e">
        <v>#DIV/0!</v>
      </c>
      <c r="S34"/>
    </row>
    <row r="35" customHeight="1" spans="1:19">
      <c r="A35" s="40" t="s">
        <v>125</v>
      </c>
      <c r="B35" s="40" t="s">
        <v>313</v>
      </c>
      <c r="C35" s="41">
        <v>0</v>
      </c>
      <c r="D35" s="41">
        <v>0</v>
      </c>
      <c r="E35" s="41">
        <v>0</v>
      </c>
      <c r="F35" s="42" t="e">
        <v>#DIV/0!</v>
      </c>
      <c r="G35" s="43" t="e">
        <v>#DIV/0!</v>
      </c>
      <c r="H35" s="43" t="e">
        <v>#DIV/0!</v>
      </c>
      <c r="I35" s="41">
        <v>0</v>
      </c>
      <c r="J35" s="38">
        <v>0</v>
      </c>
      <c r="K35" s="41">
        <v>0</v>
      </c>
      <c r="L35" s="41">
        <v>0</v>
      </c>
      <c r="M35" s="41">
        <v>0</v>
      </c>
      <c r="N35" s="41">
        <v>0</v>
      </c>
      <c r="O35" s="47" t="e">
        <v>#DIV/0!</v>
      </c>
      <c r="P35" s="48" t="e">
        <v>#DIV/0!</v>
      </c>
      <c r="S35"/>
    </row>
    <row r="36" customHeight="1" spans="1:19">
      <c r="A36" s="40" t="s">
        <v>93</v>
      </c>
      <c r="B36" s="40" t="s">
        <v>314</v>
      </c>
      <c r="C36" s="41">
        <v>2117.96</v>
      </c>
      <c r="D36" s="41">
        <v>162537</v>
      </c>
      <c r="E36" s="41">
        <v>9271</v>
      </c>
      <c r="F36" s="42">
        <v>0.0570393202778444</v>
      </c>
      <c r="G36" s="43">
        <v>0.228450005393162</v>
      </c>
      <c r="H36" s="43">
        <v>13.0306330250958</v>
      </c>
      <c r="I36" s="41">
        <v>251</v>
      </c>
      <c r="J36" s="38">
        <v>19</v>
      </c>
      <c r="K36" s="41">
        <v>50</v>
      </c>
      <c r="L36" s="41">
        <v>55</v>
      </c>
      <c r="M36" s="41">
        <v>32</v>
      </c>
      <c r="N36" s="41">
        <v>407</v>
      </c>
      <c r="O36" s="47">
        <v>5.20383292383292</v>
      </c>
      <c r="P36" s="48">
        <v>0.0439003343760112</v>
      </c>
      <c r="S36"/>
    </row>
    <row r="37" customHeight="1" spans="1:19">
      <c r="A37" s="40" t="s">
        <v>94</v>
      </c>
      <c r="B37" s="40" t="s">
        <v>315</v>
      </c>
      <c r="C37" s="41">
        <v>5012.88</v>
      </c>
      <c r="D37" s="41">
        <v>489465</v>
      </c>
      <c r="E37" s="41">
        <v>27573</v>
      </c>
      <c r="F37" s="42">
        <v>0.0563329349391683</v>
      </c>
      <c r="G37" s="43">
        <v>0.181803938635622</v>
      </c>
      <c r="H37" s="43">
        <v>10.241549446845</v>
      </c>
      <c r="I37" s="41">
        <v>1564</v>
      </c>
      <c r="J37" s="38">
        <v>23</v>
      </c>
      <c r="K37" s="41">
        <v>1026</v>
      </c>
      <c r="L37" s="41">
        <v>222</v>
      </c>
      <c r="M37" s="41">
        <v>77</v>
      </c>
      <c r="N37" s="41">
        <v>2912</v>
      </c>
      <c r="O37" s="47">
        <v>1.72145604395604</v>
      </c>
      <c r="P37" s="48">
        <v>0.105610561056106</v>
      </c>
      <c r="S37"/>
    </row>
    <row r="38" customHeight="1" spans="1:19">
      <c r="A38" s="40" t="s">
        <v>112</v>
      </c>
      <c r="B38" s="40" t="s">
        <v>316</v>
      </c>
      <c r="C38" s="41">
        <v>0</v>
      </c>
      <c r="D38" s="41">
        <v>0</v>
      </c>
      <c r="E38" s="41">
        <v>0</v>
      </c>
      <c r="F38" s="42" t="e">
        <v>#DIV/0!</v>
      </c>
      <c r="G38" s="43" t="e">
        <v>#DIV/0!</v>
      </c>
      <c r="H38" s="43" t="e">
        <v>#DIV/0!</v>
      </c>
      <c r="I38" s="41">
        <v>0</v>
      </c>
      <c r="J38" s="38">
        <v>0</v>
      </c>
      <c r="K38" s="41">
        <v>0</v>
      </c>
      <c r="L38" s="41">
        <v>0</v>
      </c>
      <c r="M38" s="41">
        <v>0</v>
      </c>
      <c r="N38" s="41">
        <v>0</v>
      </c>
      <c r="O38" s="47" t="e">
        <v>#DIV/0!</v>
      </c>
      <c r="P38" s="48" t="e">
        <v>#DIV/0!</v>
      </c>
      <c r="S38"/>
    </row>
    <row r="39" customHeight="1" spans="1:19">
      <c r="A39" s="40" t="s">
        <v>111</v>
      </c>
      <c r="B39" s="40" t="s">
        <v>317</v>
      </c>
      <c r="C39" s="41">
        <v>0</v>
      </c>
      <c r="D39" s="41">
        <v>0</v>
      </c>
      <c r="E39" s="41">
        <v>0</v>
      </c>
      <c r="F39" s="42" t="e">
        <v>#DIV/0!</v>
      </c>
      <c r="G39" s="43" t="e">
        <v>#DIV/0!</v>
      </c>
      <c r="H39" s="43" t="e">
        <v>#DIV/0!</v>
      </c>
      <c r="I39" s="41">
        <v>0</v>
      </c>
      <c r="J39" s="38">
        <v>0</v>
      </c>
      <c r="K39" s="41">
        <v>0</v>
      </c>
      <c r="L39" s="41">
        <v>0</v>
      </c>
      <c r="M39" s="41">
        <v>0</v>
      </c>
      <c r="N39" s="41">
        <v>0</v>
      </c>
      <c r="O39" s="47" t="e">
        <v>#DIV/0!</v>
      </c>
      <c r="P39" s="48" t="e">
        <v>#DIV/0!</v>
      </c>
      <c r="S39"/>
    </row>
    <row r="40" customHeight="1" spans="1:19">
      <c r="A40" s="40" t="s">
        <v>110</v>
      </c>
      <c r="B40" s="40" t="s">
        <v>318</v>
      </c>
      <c r="C40" s="41">
        <v>0</v>
      </c>
      <c r="D40" s="41">
        <v>0</v>
      </c>
      <c r="E40" s="41">
        <v>0</v>
      </c>
      <c r="F40" s="42" t="e">
        <v>#DIV/0!</v>
      </c>
      <c r="G40" s="43" t="e">
        <v>#DIV/0!</v>
      </c>
      <c r="H40" s="43" t="e">
        <v>#DIV/0!</v>
      </c>
      <c r="I40" s="41">
        <v>0</v>
      </c>
      <c r="J40" s="38">
        <v>0</v>
      </c>
      <c r="K40" s="41">
        <v>0</v>
      </c>
      <c r="L40" s="41">
        <v>0</v>
      </c>
      <c r="M40" s="41">
        <v>0</v>
      </c>
      <c r="N40" s="41">
        <v>0</v>
      </c>
      <c r="O40" s="47" t="e">
        <v>#DIV/0!</v>
      </c>
      <c r="P40" s="48" t="e">
        <v>#DIV/0!</v>
      </c>
      <c r="S40"/>
    </row>
    <row r="41" customHeight="1" spans="1:19">
      <c r="A41" s="40" t="s">
        <v>95</v>
      </c>
      <c r="B41" s="40" t="s">
        <v>319</v>
      </c>
      <c r="C41" s="41">
        <v>2522.92</v>
      </c>
      <c r="D41" s="41">
        <v>158635</v>
      </c>
      <c r="E41" s="41">
        <v>13244</v>
      </c>
      <c r="F41" s="42">
        <v>0.0834872506067387</v>
      </c>
      <c r="G41" s="43">
        <v>0.190495318634854</v>
      </c>
      <c r="H41" s="43">
        <v>15.9039304062786</v>
      </c>
      <c r="I41" s="41">
        <v>845</v>
      </c>
      <c r="J41" s="38">
        <v>8</v>
      </c>
      <c r="K41" s="41">
        <v>119</v>
      </c>
      <c r="L41" s="41">
        <v>195</v>
      </c>
      <c r="M41" s="41">
        <v>9</v>
      </c>
      <c r="N41" s="41">
        <v>1176</v>
      </c>
      <c r="O41" s="47">
        <v>2.14534013605442</v>
      </c>
      <c r="P41" s="48">
        <v>0.0887949260042283</v>
      </c>
      <c r="S41"/>
    </row>
    <row r="42" customHeight="1" spans="1:19">
      <c r="A42" s="40" t="s">
        <v>96</v>
      </c>
      <c r="B42" s="40" t="s">
        <v>320</v>
      </c>
      <c r="C42" s="41">
        <v>1857.43</v>
      </c>
      <c r="D42" s="41">
        <v>67225</v>
      </c>
      <c r="E42" s="41">
        <v>3534</v>
      </c>
      <c r="F42" s="42">
        <v>0.0525697285236147</v>
      </c>
      <c r="G42" s="43">
        <v>0.52558856819468</v>
      </c>
      <c r="H42" s="43">
        <v>27.6300483451097</v>
      </c>
      <c r="I42" s="41">
        <v>300</v>
      </c>
      <c r="J42" s="38">
        <v>0</v>
      </c>
      <c r="K42" s="41">
        <v>56</v>
      </c>
      <c r="L42" s="41">
        <v>48</v>
      </c>
      <c r="M42" s="41">
        <v>3</v>
      </c>
      <c r="N42" s="41">
        <v>407</v>
      </c>
      <c r="O42" s="47">
        <v>4.56371007371007</v>
      </c>
      <c r="P42" s="48">
        <v>0.115166949632145</v>
      </c>
      <c r="S42"/>
    </row>
    <row r="43" customHeight="1" spans="1:19">
      <c r="A43" s="40" t="s">
        <v>97</v>
      </c>
      <c r="B43" s="40" t="s">
        <v>321</v>
      </c>
      <c r="C43" s="41">
        <v>4029.25</v>
      </c>
      <c r="D43" s="41">
        <v>333696</v>
      </c>
      <c r="E43" s="41">
        <v>40131</v>
      </c>
      <c r="F43" s="42">
        <v>0.120262154775604</v>
      </c>
      <c r="G43" s="43">
        <v>0.100402432035085</v>
      </c>
      <c r="H43" s="43">
        <v>12.0746128212505</v>
      </c>
      <c r="I43" s="41">
        <v>781</v>
      </c>
      <c r="J43" s="38">
        <v>9</v>
      </c>
      <c r="K43" s="41">
        <v>151</v>
      </c>
      <c r="L43" s="41">
        <v>185</v>
      </c>
      <c r="M43" s="41">
        <v>24</v>
      </c>
      <c r="N43" s="41">
        <v>1150</v>
      </c>
      <c r="O43" s="47">
        <v>3.50369565217391</v>
      </c>
      <c r="P43" s="48">
        <v>0.0286561511051307</v>
      </c>
      <c r="S43"/>
    </row>
    <row r="44" customHeight="1" spans="1:19">
      <c r="A44" s="40" t="s">
        <v>88</v>
      </c>
      <c r="B44" s="40" t="s">
        <v>322</v>
      </c>
      <c r="C44" s="41">
        <v>0</v>
      </c>
      <c r="D44" s="41">
        <v>0</v>
      </c>
      <c r="E44" s="41">
        <v>0</v>
      </c>
      <c r="F44" s="42" t="e">
        <v>#DIV/0!</v>
      </c>
      <c r="G44" s="43" t="e">
        <v>#DIV/0!</v>
      </c>
      <c r="H44" s="43" t="e">
        <v>#DIV/0!</v>
      </c>
      <c r="I44" s="41">
        <v>0</v>
      </c>
      <c r="J44" s="38">
        <v>0</v>
      </c>
      <c r="K44" s="41">
        <v>0</v>
      </c>
      <c r="L44" s="41">
        <v>0</v>
      </c>
      <c r="M44" s="41">
        <v>0</v>
      </c>
      <c r="N44" s="41">
        <v>0</v>
      </c>
      <c r="O44" s="47" t="e">
        <v>#DIV/0!</v>
      </c>
      <c r="P44" s="48" t="e">
        <v>#DIV/0!</v>
      </c>
      <c r="S44"/>
    </row>
    <row r="45" customHeight="1" spans="1:19">
      <c r="A45" s="44" t="s">
        <v>65</v>
      </c>
      <c r="B45" s="45"/>
      <c r="C45" s="41">
        <v>144834.25</v>
      </c>
      <c r="D45" s="41">
        <v>9181017</v>
      </c>
      <c r="E45" s="41">
        <v>504718</v>
      </c>
      <c r="F45" s="42">
        <v>0.0549740840257675</v>
      </c>
      <c r="G45" s="43">
        <v>0.28696073847178</v>
      </c>
      <c r="H45" s="43">
        <v>15.7754037488439</v>
      </c>
      <c r="I45" s="41">
        <v>36041</v>
      </c>
      <c r="J45" s="38">
        <v>342</v>
      </c>
      <c r="K45" s="41">
        <v>17936</v>
      </c>
      <c r="L45" s="41">
        <v>7482</v>
      </c>
      <c r="M45" s="41">
        <v>912</v>
      </c>
      <c r="N45" s="41">
        <v>62713</v>
      </c>
      <c r="O45" s="47">
        <v>2.30947730135698</v>
      </c>
      <c r="P45" s="48">
        <v>0.12425354356294</v>
      </c>
      <c r="S45"/>
    </row>
    <row r="46" customHeight="1" spans="19:19">
      <c r="S46"/>
    </row>
    <row r="47" customHeight="1" spans="19:19">
      <c r="S47"/>
    </row>
    <row r="48" customHeight="1" spans="19:19">
      <c r="S48"/>
    </row>
    <row r="49" customHeight="1" spans="19:19">
      <c r="S49"/>
    </row>
    <row r="50" customHeight="1" spans="19:19">
      <c r="S50"/>
    </row>
    <row r="51" customHeight="1" spans="19:19">
      <c r="S51"/>
    </row>
    <row r="52" customHeight="1" spans="19:19">
      <c r="S52"/>
    </row>
    <row r="53" customHeight="1" spans="19:19">
      <c r="S53"/>
    </row>
    <row r="54" customHeight="1" spans="19:19">
      <c r="S54"/>
    </row>
    <row r="55" customHeight="1" spans="19:19">
      <c r="S55"/>
    </row>
    <row r="56" customHeight="1" spans="19:19">
      <c r="S56"/>
    </row>
    <row r="57" customHeight="1" spans="19:19">
      <c r="S57"/>
    </row>
    <row r="58" customHeight="1" spans="19:19">
      <c r="S58"/>
    </row>
    <row r="59" customHeight="1" spans="19:19">
      <c r="S59"/>
    </row>
    <row r="60" customHeight="1" spans="19:19">
      <c r="S60"/>
    </row>
    <row r="61" customHeight="1" spans="19:19">
      <c r="S61"/>
    </row>
    <row r="62" customHeight="1" spans="19:19">
      <c r="S62"/>
    </row>
    <row r="63" customHeight="1" spans="19:19">
      <c r="S63"/>
    </row>
    <row r="64" customHeight="1" spans="19:19">
      <c r="S64"/>
    </row>
    <row r="65" customHeight="1" spans="19:19">
      <c r="S65"/>
    </row>
    <row r="66" customHeight="1" spans="19:19">
      <c r="S66"/>
    </row>
    <row r="67" customHeight="1" spans="19:19">
      <c r="S67"/>
    </row>
    <row r="68" customHeight="1" spans="19:19">
      <c r="S68"/>
    </row>
    <row r="69" customHeight="1" spans="19:19">
      <c r="S69"/>
    </row>
    <row r="70" customHeight="1" spans="19:19">
      <c r="S70"/>
    </row>
    <row r="71" customHeight="1" spans="19:19">
      <c r="S71"/>
    </row>
    <row r="72" customHeight="1" spans="19:19">
      <c r="S72"/>
    </row>
    <row r="73" customHeight="1" spans="19:19">
      <c r="S73"/>
    </row>
    <row r="74" customHeight="1" spans="19:19">
      <c r="S74"/>
    </row>
    <row r="75" customHeight="1" spans="19:19">
      <c r="S75"/>
    </row>
    <row r="76" customHeight="1" spans="19:19">
      <c r="S76"/>
    </row>
    <row r="77" customHeight="1" spans="19:19">
      <c r="S77"/>
    </row>
    <row r="78" customHeight="1" spans="19:19">
      <c r="S78"/>
    </row>
    <row r="79" customHeight="1" spans="19:19">
      <c r="S79"/>
    </row>
    <row r="80" customHeight="1" spans="19:19">
      <c r="S80"/>
    </row>
    <row r="81" customHeight="1" spans="19:19">
      <c r="S81"/>
    </row>
    <row r="82" customHeight="1" spans="19:19">
      <c r="S82"/>
    </row>
    <row r="83" customHeight="1" spans="19:19">
      <c r="S83"/>
    </row>
    <row r="84" customHeight="1" spans="19:19">
      <c r="S84"/>
    </row>
    <row r="85" customHeight="1" spans="19:19">
      <c r="S85"/>
    </row>
    <row r="86" customHeight="1" spans="19:19">
      <c r="S86"/>
    </row>
    <row r="87" customHeight="1" spans="19:19">
      <c r="S87"/>
    </row>
    <row r="88" customHeight="1" spans="19:19">
      <c r="S88"/>
    </row>
    <row r="89" customHeight="1" spans="19:19">
      <c r="S89"/>
    </row>
    <row r="90" customHeight="1" spans="19:19">
      <c r="S90"/>
    </row>
    <row r="91" customHeight="1" spans="19:19">
      <c r="S91"/>
    </row>
    <row r="92" customHeight="1" spans="19:19">
      <c r="S92"/>
    </row>
    <row r="93" customHeight="1" spans="19:19">
      <c r="S93"/>
    </row>
    <row r="94" customHeight="1" spans="19:19">
      <c r="S94"/>
    </row>
    <row r="95" customHeight="1" spans="19:19">
      <c r="S95"/>
    </row>
    <row r="96" customHeight="1" spans="19:19">
      <c r="S96"/>
    </row>
    <row r="97" customHeight="1" spans="19:19">
      <c r="S97"/>
    </row>
    <row r="98" customHeight="1" spans="19:19">
      <c r="S98"/>
    </row>
    <row r="99" customHeight="1" spans="19:19">
      <c r="S99"/>
    </row>
    <row r="100" customHeight="1" spans="19:19">
      <c r="S100"/>
    </row>
    <row r="101" customHeight="1" spans="19:19">
      <c r="S101"/>
    </row>
    <row r="102" customHeight="1" spans="19:19">
      <c r="S102"/>
    </row>
    <row r="103" customHeight="1" spans="19:19">
      <c r="S103"/>
    </row>
    <row r="104" customHeight="1" spans="19:19">
      <c r="S104"/>
    </row>
    <row r="105" customHeight="1" spans="19:19">
      <c r="S105"/>
    </row>
    <row r="106" customHeight="1" spans="19:19">
      <c r="S106"/>
    </row>
    <row r="107" customHeight="1" spans="19:19">
      <c r="S107"/>
    </row>
    <row r="108" customHeight="1" spans="19:19">
      <c r="S108"/>
    </row>
    <row r="109" customHeight="1" spans="19:19">
      <c r="S109"/>
    </row>
    <row r="110" customHeight="1" spans="19:19">
      <c r="S110"/>
    </row>
    <row r="111" customHeight="1" spans="19:19">
      <c r="S111"/>
    </row>
    <row r="112" customHeight="1" spans="19:19">
      <c r="S112"/>
    </row>
    <row r="113" customHeight="1" spans="19:19">
      <c r="S113"/>
    </row>
    <row r="114" customHeight="1" spans="19:19">
      <c r="S114"/>
    </row>
    <row r="115" customHeight="1" spans="19:19">
      <c r="S115"/>
    </row>
    <row r="116" customHeight="1" spans="19:19">
      <c r="S116"/>
    </row>
    <row r="117" customHeight="1" spans="19:19">
      <c r="S117"/>
    </row>
    <row r="118" customHeight="1" spans="19:19">
      <c r="S118"/>
    </row>
    <row r="119" customHeight="1" spans="19:19">
      <c r="S119"/>
    </row>
    <row r="120" customHeight="1" spans="19:19">
      <c r="S120"/>
    </row>
    <row r="121" customHeight="1" spans="19:19">
      <c r="S121"/>
    </row>
    <row r="122" customHeight="1" spans="19:19">
      <c r="S122"/>
    </row>
    <row r="123" customHeight="1" spans="19:19">
      <c r="S123"/>
    </row>
    <row r="124" customHeight="1" spans="19:19">
      <c r="S124"/>
    </row>
    <row r="125" customHeight="1" spans="19:19">
      <c r="S125"/>
    </row>
    <row r="126" customHeight="1" spans="19:19">
      <c r="S126"/>
    </row>
    <row r="127" customHeight="1" spans="19:19">
      <c r="S127"/>
    </row>
    <row r="128" customHeight="1" spans="19:19">
      <c r="S128"/>
    </row>
    <row r="129" customHeight="1" spans="19:19">
      <c r="S129"/>
    </row>
    <row r="130" customHeight="1" spans="19:19">
      <c r="S130"/>
    </row>
    <row r="131" customHeight="1" spans="19:19">
      <c r="S131"/>
    </row>
    <row r="132" customHeight="1" spans="19:19">
      <c r="S132"/>
    </row>
    <row r="133" customHeight="1" spans="19:19">
      <c r="S133"/>
    </row>
    <row r="134" customHeight="1" spans="19:19">
      <c r="S134"/>
    </row>
    <row r="135" customHeight="1" spans="19:19">
      <c r="S135"/>
    </row>
    <row r="136" customHeight="1" spans="19:19">
      <c r="S136"/>
    </row>
    <row r="137" customHeight="1" spans="19:19">
      <c r="S137"/>
    </row>
    <row r="138" customHeight="1" spans="19:19">
      <c r="S138"/>
    </row>
    <row r="139" customHeight="1" spans="19:19">
      <c r="S139"/>
    </row>
    <row r="140" customHeight="1" spans="19:19">
      <c r="S140"/>
    </row>
    <row r="141" customHeight="1" spans="19:19">
      <c r="S141"/>
    </row>
    <row r="142" customHeight="1" spans="19:19">
      <c r="S142"/>
    </row>
    <row r="143" customHeight="1" spans="19:19">
      <c r="S143"/>
    </row>
    <row r="144" customHeight="1" spans="19:19">
      <c r="S144"/>
    </row>
    <row r="145" customHeight="1" spans="19:19">
      <c r="S145"/>
    </row>
    <row r="146" customHeight="1" spans="19:19">
      <c r="S146"/>
    </row>
    <row r="147" customHeight="1" spans="19:19">
      <c r="S147"/>
    </row>
    <row r="148" customHeight="1" spans="19:19">
      <c r="S148"/>
    </row>
    <row r="149" customHeight="1" spans="19:19">
      <c r="S149"/>
    </row>
    <row r="150" customHeight="1" spans="19:19">
      <c r="S150"/>
    </row>
    <row r="151" customHeight="1" spans="19:19">
      <c r="S151"/>
    </row>
    <row r="152" customHeight="1" spans="19:19">
      <c r="S152"/>
    </row>
    <row r="153" customHeight="1" spans="19:19">
      <c r="S153"/>
    </row>
    <row r="154" customHeight="1" spans="19:19">
      <c r="S154"/>
    </row>
    <row r="155" customHeight="1" spans="19:19">
      <c r="S155"/>
    </row>
    <row r="156" customHeight="1" spans="19:19">
      <c r="S156"/>
    </row>
    <row r="157" customHeight="1" spans="19:19">
      <c r="S157"/>
    </row>
    <row r="158" customHeight="1" spans="19:19">
      <c r="S158"/>
    </row>
    <row r="159" customHeight="1" spans="19:19">
      <c r="S159"/>
    </row>
    <row r="160" customHeight="1" spans="19:19">
      <c r="S160"/>
    </row>
    <row r="161" customHeight="1" spans="19:19">
      <c r="S161"/>
    </row>
    <row r="162" customHeight="1" spans="19:19">
      <c r="S162"/>
    </row>
    <row r="163" customHeight="1" spans="19:19">
      <c r="S163"/>
    </row>
    <row r="164" customHeight="1" spans="19:19">
      <c r="S164"/>
    </row>
    <row r="165" customHeight="1" spans="19:19">
      <c r="S165"/>
    </row>
    <row r="166" customHeight="1" spans="19:19">
      <c r="S166"/>
    </row>
    <row r="167" customHeight="1" spans="19:19">
      <c r="S167"/>
    </row>
    <row r="168" customHeight="1" spans="19:19">
      <c r="S168"/>
    </row>
    <row r="169" customHeight="1" spans="19:19">
      <c r="S169"/>
    </row>
    <row r="170" customHeight="1" spans="19:19">
      <c r="S170"/>
    </row>
    <row r="171" customHeight="1" spans="19:19">
      <c r="S171"/>
    </row>
    <row r="172" customHeight="1" spans="19:19">
      <c r="S172"/>
    </row>
    <row r="173" customHeight="1" spans="19:19">
      <c r="S173"/>
    </row>
    <row r="174" customHeight="1" spans="19:19">
      <c r="S174"/>
    </row>
    <row r="175" customHeight="1" spans="19:19">
      <c r="S175"/>
    </row>
    <row r="176" customHeight="1" spans="19:19">
      <c r="S176"/>
    </row>
    <row r="177" customHeight="1" spans="19:19">
      <c r="S177"/>
    </row>
    <row r="178" customHeight="1" spans="19:19">
      <c r="S178"/>
    </row>
    <row r="179" customHeight="1" spans="19:19">
      <c r="S179"/>
    </row>
    <row r="180" customHeight="1" spans="19:19">
      <c r="S180"/>
    </row>
    <row r="181" customHeight="1" spans="19:19">
      <c r="S181"/>
    </row>
    <row r="182" customHeight="1" spans="19:19">
      <c r="S182"/>
    </row>
    <row r="183" customHeight="1" spans="19:19">
      <c r="S183"/>
    </row>
    <row r="184" customHeight="1" spans="19:19">
      <c r="S184"/>
    </row>
    <row r="185" customHeight="1" spans="19:19">
      <c r="S185"/>
    </row>
    <row r="186" customHeight="1" spans="19:19">
      <c r="S186"/>
    </row>
    <row r="187" customHeight="1" spans="19:19">
      <c r="S187"/>
    </row>
    <row r="188" customHeight="1" spans="19:19">
      <c r="S188"/>
    </row>
    <row r="189" customHeight="1" spans="19:19">
      <c r="S189"/>
    </row>
    <row r="190" customHeight="1" spans="19:19">
      <c r="S190"/>
    </row>
    <row r="191" customHeight="1" spans="19:19">
      <c r="S191"/>
    </row>
    <row r="192" customHeight="1" spans="19:19">
      <c r="S192"/>
    </row>
    <row r="193" customHeight="1" spans="19:19">
      <c r="S193"/>
    </row>
    <row r="194" customHeight="1" spans="19:19">
      <c r="S194"/>
    </row>
    <row r="195" customHeight="1" spans="19:19">
      <c r="S195"/>
    </row>
    <row r="196" customHeight="1" spans="19:19">
      <c r="S196"/>
    </row>
    <row r="197" customHeight="1" spans="19:19">
      <c r="S197"/>
    </row>
    <row r="198" customHeight="1" spans="19:19">
      <c r="S198"/>
    </row>
    <row r="199" customHeight="1" spans="19:19">
      <c r="S199"/>
    </row>
    <row r="200" customHeight="1" spans="19:19">
      <c r="S200"/>
    </row>
    <row r="201" customHeight="1" spans="19:19">
      <c r="S201"/>
    </row>
    <row r="202" customHeight="1" spans="19:19">
      <c r="S202"/>
    </row>
    <row r="203" customHeight="1" spans="19:19">
      <c r="S203"/>
    </row>
    <row r="204" customHeight="1" spans="19:19">
      <c r="S204"/>
    </row>
    <row r="205" customHeight="1" spans="19:19">
      <c r="S205"/>
    </row>
    <row r="206" customHeight="1" spans="19:19">
      <c r="S206"/>
    </row>
    <row r="207" customHeight="1" spans="19:19">
      <c r="S207"/>
    </row>
    <row r="208" customHeight="1" spans="19:19">
      <c r="S208"/>
    </row>
    <row r="209" customHeight="1" spans="19:19">
      <c r="S209"/>
    </row>
    <row r="210" customHeight="1" spans="19:19">
      <c r="S210"/>
    </row>
    <row r="211" customHeight="1" spans="19:19">
      <c r="S211"/>
    </row>
    <row r="212" customHeight="1" spans="19:19">
      <c r="S212"/>
    </row>
    <row r="213" customHeight="1" spans="19:19">
      <c r="S213"/>
    </row>
    <row r="214" customHeight="1" spans="19:19">
      <c r="S214"/>
    </row>
    <row r="215" customHeight="1" spans="19:19">
      <c r="S215"/>
    </row>
    <row r="216" customHeight="1" spans="19:19">
      <c r="S216"/>
    </row>
    <row r="217" customHeight="1" spans="19:19">
      <c r="S217"/>
    </row>
    <row r="218" customHeight="1" spans="19:19">
      <c r="S218"/>
    </row>
    <row r="219" customHeight="1" spans="19:19">
      <c r="S219"/>
    </row>
    <row r="220" customHeight="1" spans="19:19">
      <c r="S220"/>
    </row>
    <row r="221" customHeight="1" spans="19:19">
      <c r="S221"/>
    </row>
    <row r="222" customHeight="1" spans="19:19">
      <c r="S222"/>
    </row>
    <row r="223" customHeight="1" spans="19:19">
      <c r="S223"/>
    </row>
    <row r="224" customHeight="1" spans="19:19">
      <c r="S224"/>
    </row>
    <row r="225" customHeight="1" spans="19:19">
      <c r="S225"/>
    </row>
    <row r="226" customHeight="1" spans="19:19">
      <c r="S226"/>
    </row>
    <row r="227" customHeight="1" spans="19:19">
      <c r="S227"/>
    </row>
    <row r="228" customHeight="1" spans="19:19">
      <c r="S228"/>
    </row>
    <row r="229" customHeight="1" spans="19:19">
      <c r="S229"/>
    </row>
    <row r="230" customHeight="1" spans="19:19">
      <c r="S230"/>
    </row>
    <row r="231" customHeight="1" spans="19:19">
      <c r="S231"/>
    </row>
    <row r="232" customHeight="1" spans="19:19">
      <c r="S232"/>
    </row>
    <row r="233" customHeight="1" spans="19:19">
      <c r="S233"/>
    </row>
    <row r="234" customHeight="1" spans="19:19">
      <c r="S234"/>
    </row>
    <row r="235" customHeight="1" spans="19:19">
      <c r="S235"/>
    </row>
    <row r="236" customHeight="1" spans="19:19">
      <c r="S236"/>
    </row>
    <row r="237" customHeight="1" spans="19:19">
      <c r="S237"/>
    </row>
    <row r="238" customHeight="1" spans="19:19">
      <c r="S238"/>
    </row>
    <row r="239" customHeight="1" spans="19:19">
      <c r="S239"/>
    </row>
    <row r="240" customHeight="1" spans="19:19">
      <c r="S240"/>
    </row>
    <row r="241" customHeight="1" spans="19:19">
      <c r="S241"/>
    </row>
    <row r="242" customHeight="1" spans="19:19">
      <c r="S242"/>
    </row>
    <row r="243" customHeight="1" spans="19:19">
      <c r="S243"/>
    </row>
    <row r="244" customHeight="1" spans="19:19">
      <c r="S244"/>
    </row>
    <row r="245" customHeight="1" spans="19:19">
      <c r="S245"/>
    </row>
    <row r="246" customHeight="1" spans="19:19">
      <c r="S246"/>
    </row>
    <row r="247" customHeight="1" spans="19:19">
      <c r="S247"/>
    </row>
    <row r="248" customHeight="1" spans="19:19">
      <c r="S248"/>
    </row>
    <row r="249" customHeight="1" spans="19:19">
      <c r="S249"/>
    </row>
    <row r="250" customHeight="1" spans="19:19">
      <c r="S250"/>
    </row>
    <row r="251" customHeight="1" spans="19:19">
      <c r="S251"/>
    </row>
    <row r="252" customHeight="1" spans="19:19">
      <c r="S252"/>
    </row>
    <row r="253" customHeight="1" spans="19:19">
      <c r="S253"/>
    </row>
    <row r="254" customHeight="1" spans="19:19">
      <c r="S254"/>
    </row>
    <row r="255" customHeight="1" spans="19:19">
      <c r="S255"/>
    </row>
    <row r="256" customHeight="1" spans="19:19">
      <c r="S256"/>
    </row>
    <row r="257" customHeight="1" spans="19:19">
      <c r="S257"/>
    </row>
    <row r="258" customHeight="1" spans="19:19">
      <c r="S258"/>
    </row>
    <row r="259" customHeight="1" spans="19:19">
      <c r="S259"/>
    </row>
    <row r="260" customHeight="1" spans="19:19">
      <c r="S260"/>
    </row>
    <row r="261" customHeight="1" spans="19:19">
      <c r="S261"/>
    </row>
    <row r="262" customHeight="1" spans="19:19">
      <c r="S262"/>
    </row>
    <row r="263" customHeight="1" spans="19:19">
      <c r="S263"/>
    </row>
    <row r="264" customHeight="1" spans="19:19">
      <c r="S264"/>
    </row>
    <row r="265" customHeight="1" spans="19:19">
      <c r="S265"/>
    </row>
    <row r="266" customHeight="1" spans="19:19">
      <c r="S266"/>
    </row>
    <row r="267" customHeight="1" spans="19:19">
      <c r="S267"/>
    </row>
    <row r="268" customHeight="1" spans="19:19">
      <c r="S268"/>
    </row>
    <row r="269" customHeight="1" spans="19:19">
      <c r="S269"/>
    </row>
    <row r="270" customHeight="1" spans="19:19">
      <c r="S270"/>
    </row>
    <row r="271" customHeight="1" spans="19:19">
      <c r="S271"/>
    </row>
    <row r="272" customHeight="1" spans="19:19">
      <c r="S272"/>
    </row>
    <row r="273" customHeight="1" spans="19:19">
      <c r="S273"/>
    </row>
    <row r="274" customHeight="1" spans="19:19">
      <c r="S274"/>
    </row>
    <row r="275" customHeight="1" spans="19:19">
      <c r="S275"/>
    </row>
    <row r="276" customHeight="1" spans="19:19">
      <c r="S276"/>
    </row>
    <row r="277" customHeight="1" spans="19:19">
      <c r="S277"/>
    </row>
    <row r="278" customHeight="1" spans="19:19">
      <c r="S278"/>
    </row>
    <row r="279" customHeight="1" spans="19:19">
      <c r="S279"/>
    </row>
    <row r="280" customHeight="1" spans="19:19">
      <c r="S280"/>
    </row>
    <row r="281" customHeight="1" spans="19:19">
      <c r="S281"/>
    </row>
    <row r="282" customHeight="1" spans="19:19">
      <c r="S282"/>
    </row>
    <row r="283" customHeight="1" spans="19:19">
      <c r="S283"/>
    </row>
    <row r="284" customHeight="1" spans="19:19">
      <c r="S284"/>
    </row>
    <row r="285" customHeight="1" spans="19:19">
      <c r="S285"/>
    </row>
    <row r="286" customHeight="1" spans="19:19">
      <c r="S286"/>
    </row>
    <row r="287" customHeight="1" spans="19:19">
      <c r="S287"/>
    </row>
    <row r="288" customHeight="1" spans="19:19">
      <c r="S288"/>
    </row>
    <row r="289" customHeight="1" spans="19:19">
      <c r="S289"/>
    </row>
    <row r="290" customHeight="1" spans="19:19">
      <c r="S290"/>
    </row>
    <row r="291" customHeight="1" spans="19:19">
      <c r="S291"/>
    </row>
    <row r="292" customHeight="1" spans="19:19">
      <c r="S292"/>
    </row>
    <row r="293" customHeight="1" spans="19:19">
      <c r="S293"/>
    </row>
    <row r="294" customHeight="1" spans="19:19">
      <c r="S294"/>
    </row>
    <row r="295" customHeight="1" spans="19:19">
      <c r="S295"/>
    </row>
    <row r="296" customHeight="1" spans="19:19">
      <c r="S296"/>
    </row>
    <row r="297" customHeight="1" spans="19:19">
      <c r="S297"/>
    </row>
    <row r="298" customHeight="1" spans="19:19">
      <c r="S298"/>
    </row>
    <row r="299" customHeight="1" spans="19:19">
      <c r="S299"/>
    </row>
    <row r="300" customHeight="1" spans="19:19">
      <c r="S300"/>
    </row>
    <row r="301" customHeight="1" spans="19:19">
      <c r="S301"/>
    </row>
    <row r="302" customHeight="1" spans="19:19">
      <c r="S302"/>
    </row>
    <row r="303" customHeight="1" spans="19:19">
      <c r="S303"/>
    </row>
    <row r="304" customHeight="1" spans="19:19">
      <c r="S304"/>
    </row>
    <row r="305" customHeight="1" spans="19:19">
      <c r="S305"/>
    </row>
    <row r="306" customHeight="1" spans="19:19">
      <c r="S306"/>
    </row>
    <row r="307" customHeight="1" spans="19:19">
      <c r="S307"/>
    </row>
    <row r="308" customHeight="1" spans="19:19">
      <c r="S308"/>
    </row>
    <row r="309" customHeight="1" spans="19:19">
      <c r="S309"/>
    </row>
    <row r="310" customHeight="1" spans="19:19">
      <c r="S310"/>
    </row>
    <row r="311" customHeight="1" spans="19:19">
      <c r="S311"/>
    </row>
    <row r="312" customHeight="1" spans="19:19">
      <c r="S312"/>
    </row>
    <row r="313" customHeight="1" spans="19:19">
      <c r="S313"/>
    </row>
    <row r="314" customHeight="1" spans="19:19">
      <c r="S314"/>
    </row>
    <row r="315" customHeight="1" spans="19:19">
      <c r="S315"/>
    </row>
    <row r="316" customHeight="1" spans="19:19">
      <c r="S316"/>
    </row>
    <row r="317" customHeight="1" spans="19:19">
      <c r="S317"/>
    </row>
    <row r="318" customHeight="1" spans="19:19">
      <c r="S318"/>
    </row>
    <row r="319" customHeight="1" spans="19:19">
      <c r="S319"/>
    </row>
    <row r="320" customHeight="1" spans="19:19">
      <c r="S320"/>
    </row>
    <row r="321" customHeight="1" spans="19:19">
      <c r="S321"/>
    </row>
    <row r="322" customHeight="1" spans="19:19">
      <c r="S322"/>
    </row>
    <row r="323" customHeight="1" spans="19:19">
      <c r="S323"/>
    </row>
    <row r="324" customHeight="1" spans="19:19">
      <c r="S324"/>
    </row>
    <row r="325" customHeight="1" spans="19:19">
      <c r="S325"/>
    </row>
    <row r="326" customHeight="1" spans="19:19">
      <c r="S326"/>
    </row>
    <row r="327" customHeight="1" spans="19:19">
      <c r="S327"/>
    </row>
    <row r="328" customHeight="1" spans="19:19">
      <c r="S328"/>
    </row>
    <row r="329" customHeight="1" spans="19:19">
      <c r="S329"/>
    </row>
    <row r="330" customHeight="1" spans="19:19">
      <c r="S330"/>
    </row>
    <row r="331" customHeight="1" spans="19:19">
      <c r="S331"/>
    </row>
    <row r="332" customHeight="1" spans="19:19">
      <c r="S332"/>
    </row>
    <row r="333" customHeight="1" spans="19:19">
      <c r="S333"/>
    </row>
    <row r="334" customHeight="1" spans="19:19">
      <c r="S334"/>
    </row>
    <row r="335" customHeight="1" spans="19:19">
      <c r="S335"/>
    </row>
    <row r="336" customHeight="1" spans="19:19">
      <c r="S336"/>
    </row>
    <row r="337" customHeight="1" spans="19:19">
      <c r="S337"/>
    </row>
    <row r="338" customHeight="1" spans="19:19">
      <c r="S338"/>
    </row>
    <row r="339" customHeight="1" spans="19:19">
      <c r="S339"/>
    </row>
    <row r="340" customHeight="1" spans="19:19">
      <c r="S340"/>
    </row>
    <row r="341" customHeight="1" spans="19:19">
      <c r="S341"/>
    </row>
    <row r="342" customHeight="1" spans="19:19">
      <c r="S342"/>
    </row>
    <row r="343" customHeight="1" spans="19:19">
      <c r="S343"/>
    </row>
    <row r="344" customHeight="1" spans="19:19">
      <c r="S344"/>
    </row>
    <row r="345" customHeight="1" spans="19:19">
      <c r="S345"/>
    </row>
    <row r="346" customHeight="1" spans="19:19">
      <c r="S346"/>
    </row>
    <row r="347" customHeight="1" spans="19:19">
      <c r="S347"/>
    </row>
    <row r="348" customHeight="1" spans="19:19">
      <c r="S348"/>
    </row>
    <row r="349" customHeight="1" spans="19:19">
      <c r="S349"/>
    </row>
    <row r="350" customHeight="1" spans="19:19">
      <c r="S350"/>
    </row>
    <row r="351" customHeight="1" spans="19:19">
      <c r="S351"/>
    </row>
    <row r="352" customHeight="1" spans="19:19">
      <c r="S352"/>
    </row>
    <row r="353" customHeight="1" spans="19:19">
      <c r="S353"/>
    </row>
    <row r="354" customHeight="1" spans="19:19">
      <c r="S354"/>
    </row>
    <row r="355" customHeight="1" spans="19:19">
      <c r="S355"/>
    </row>
    <row r="356" customHeight="1" spans="19:19">
      <c r="S356"/>
    </row>
    <row r="357" customHeight="1" spans="19:19">
      <c r="S357"/>
    </row>
    <row r="358" customHeight="1" spans="19:19">
      <c r="S358"/>
    </row>
    <row r="359" customHeight="1" spans="19:19">
      <c r="S359"/>
    </row>
    <row r="360" customHeight="1" spans="19:19">
      <c r="S360"/>
    </row>
    <row r="361" customHeight="1" spans="19:19">
      <c r="S361"/>
    </row>
    <row r="362" customHeight="1" spans="19:19">
      <c r="S362"/>
    </row>
    <row r="363" customHeight="1" spans="19:19">
      <c r="S363"/>
    </row>
    <row r="364" customHeight="1" spans="19:19">
      <c r="S364"/>
    </row>
    <row r="365" customHeight="1" spans="19:19">
      <c r="S365"/>
    </row>
    <row r="366" customHeight="1" spans="19:19">
      <c r="S366"/>
    </row>
    <row r="367" customHeight="1" spans="19:19">
      <c r="S367"/>
    </row>
    <row r="368" customHeight="1" spans="19:19">
      <c r="S368"/>
    </row>
    <row r="369" customHeight="1" spans="19:19">
      <c r="S369"/>
    </row>
    <row r="370" customHeight="1" spans="19:19">
      <c r="S370"/>
    </row>
    <row r="371" customHeight="1" spans="19:19">
      <c r="S371"/>
    </row>
    <row r="372" customHeight="1" spans="19:19">
      <c r="S372"/>
    </row>
    <row r="373" customHeight="1" spans="19:19">
      <c r="S373"/>
    </row>
    <row r="374" customHeight="1" spans="19:19">
      <c r="S374"/>
    </row>
    <row r="375" customHeight="1" spans="19:19">
      <c r="S375"/>
    </row>
    <row r="376" customHeight="1" spans="19:19">
      <c r="S376"/>
    </row>
    <row r="377" customHeight="1" spans="19:19">
      <c r="S377"/>
    </row>
    <row r="378" customHeight="1" spans="19:19">
      <c r="S378"/>
    </row>
    <row r="379" customHeight="1" spans="19:19">
      <c r="S379"/>
    </row>
    <row r="380" customHeight="1" spans="19:19">
      <c r="S380"/>
    </row>
    <row r="381" customHeight="1" spans="19:19">
      <c r="S381"/>
    </row>
    <row r="382" customHeight="1" spans="19:19">
      <c r="S382"/>
    </row>
    <row r="383" customHeight="1" spans="19:19">
      <c r="S383"/>
    </row>
    <row r="384" customHeight="1" spans="19:19">
      <c r="S384"/>
    </row>
    <row r="385" customHeight="1" spans="19:19">
      <c r="S385"/>
    </row>
    <row r="386" customHeight="1" spans="19:19">
      <c r="S386"/>
    </row>
    <row r="387" customHeight="1" spans="19:19">
      <c r="S387"/>
    </row>
    <row r="388" customHeight="1" spans="19:19">
      <c r="S388"/>
    </row>
    <row r="389" customHeight="1" spans="19:19">
      <c r="S389"/>
    </row>
    <row r="390" customHeight="1" spans="19:19">
      <c r="S390"/>
    </row>
    <row r="391" customHeight="1" spans="19:19">
      <c r="S391"/>
    </row>
    <row r="392" customHeight="1" spans="19:19">
      <c r="S392"/>
    </row>
    <row r="393" customHeight="1" spans="19:19">
      <c r="S393"/>
    </row>
    <row r="394" customHeight="1" spans="19:19">
      <c r="S394"/>
    </row>
    <row r="395" customHeight="1" spans="19:19">
      <c r="S395"/>
    </row>
    <row r="396" customHeight="1" spans="19:19">
      <c r="S396"/>
    </row>
    <row r="397" customHeight="1" spans="19:19">
      <c r="S397"/>
    </row>
    <row r="398" customHeight="1" spans="19:19">
      <c r="S398"/>
    </row>
    <row r="399" customHeight="1" spans="19:19">
      <c r="S399"/>
    </row>
    <row r="400" customHeight="1" spans="19:19">
      <c r="S400"/>
    </row>
    <row r="401" customHeight="1" spans="19:19">
      <c r="S401"/>
    </row>
    <row r="402" customHeight="1" spans="19:19">
      <c r="S402"/>
    </row>
    <row r="403" customHeight="1" spans="19:19">
      <c r="S403"/>
    </row>
    <row r="404" customHeight="1" spans="19:19">
      <c r="S404"/>
    </row>
    <row r="405" customHeight="1" spans="19:19">
      <c r="S405"/>
    </row>
    <row r="406" customHeight="1" spans="19:19">
      <c r="S406"/>
    </row>
    <row r="407" customHeight="1" spans="19:19">
      <c r="S407"/>
    </row>
    <row r="408" customHeight="1" spans="19:19">
      <c r="S408"/>
    </row>
    <row r="409" customHeight="1" spans="19:19">
      <c r="S409"/>
    </row>
    <row r="410" customHeight="1" spans="19:19">
      <c r="S410"/>
    </row>
    <row r="411" customHeight="1" spans="19:19">
      <c r="S411"/>
    </row>
    <row r="412" customHeight="1" spans="19:19">
      <c r="S412"/>
    </row>
    <row r="413" customHeight="1" spans="19:19">
      <c r="S413"/>
    </row>
    <row r="414" customHeight="1" spans="19:19">
      <c r="S414"/>
    </row>
    <row r="415" customHeight="1" spans="19:19">
      <c r="S415"/>
    </row>
    <row r="416" customHeight="1" spans="19:19">
      <c r="S416"/>
    </row>
    <row r="417" customHeight="1" spans="19:19">
      <c r="S417"/>
    </row>
    <row r="418" customHeight="1" spans="19:19">
      <c r="S418"/>
    </row>
    <row r="419" customHeight="1" spans="19:19">
      <c r="S419"/>
    </row>
    <row r="420" customHeight="1" spans="19:19">
      <c r="S420"/>
    </row>
    <row r="421" customHeight="1" spans="19:19">
      <c r="S421"/>
    </row>
    <row r="422" customHeight="1" spans="19:19">
      <c r="S422"/>
    </row>
    <row r="423" customHeight="1" spans="19:19">
      <c r="S423"/>
    </row>
    <row r="424" customHeight="1" spans="19:19">
      <c r="S424"/>
    </row>
    <row r="425" customHeight="1" spans="19:19">
      <c r="S425"/>
    </row>
    <row r="426" customHeight="1" spans="19:19">
      <c r="S426"/>
    </row>
    <row r="427" customHeight="1" spans="19:19">
      <c r="S427"/>
    </row>
    <row r="428" customHeight="1" spans="19:19">
      <c r="S428"/>
    </row>
    <row r="429" customHeight="1" spans="19:19">
      <c r="S429"/>
    </row>
    <row r="430" customHeight="1" spans="19:19">
      <c r="S430"/>
    </row>
    <row r="431" customHeight="1" spans="19:19">
      <c r="S431"/>
    </row>
    <row r="432" customHeight="1" spans="19:19">
      <c r="S432"/>
    </row>
    <row r="433" customHeight="1" spans="19:19">
      <c r="S433"/>
    </row>
    <row r="434" customHeight="1" spans="19:19">
      <c r="S434"/>
    </row>
    <row r="435" customHeight="1" spans="19:19">
      <c r="S435"/>
    </row>
    <row r="436" customHeight="1" spans="19:19">
      <c r="S436"/>
    </row>
    <row r="437" customHeight="1" spans="19:19">
      <c r="S437"/>
    </row>
    <row r="438" customHeight="1" spans="19:19">
      <c r="S438"/>
    </row>
    <row r="439" customHeight="1" spans="19:19">
      <c r="S439"/>
    </row>
    <row r="440" customHeight="1" spans="19:19">
      <c r="S440"/>
    </row>
    <row r="441" customHeight="1" spans="19:19">
      <c r="S441"/>
    </row>
    <row r="442" customHeight="1" spans="19:19">
      <c r="S442"/>
    </row>
    <row r="443" customHeight="1" spans="19:19">
      <c r="S443"/>
    </row>
    <row r="444" customHeight="1" spans="19:19">
      <c r="S444"/>
    </row>
    <row r="445" customHeight="1" spans="19:19">
      <c r="S445"/>
    </row>
    <row r="446" customHeight="1" spans="19:19">
      <c r="S446"/>
    </row>
    <row r="447" customHeight="1" spans="19:19">
      <c r="S447"/>
    </row>
    <row r="448" customHeight="1" spans="19:19">
      <c r="S448"/>
    </row>
    <row r="449" customHeight="1" spans="19:19">
      <c r="S449"/>
    </row>
    <row r="450" customHeight="1" spans="19:19">
      <c r="S450"/>
    </row>
    <row r="451" customHeight="1" spans="19:19">
      <c r="S451"/>
    </row>
    <row r="452" customHeight="1" spans="19:19">
      <c r="S452"/>
    </row>
    <row r="453" customHeight="1" spans="19:19">
      <c r="S453"/>
    </row>
    <row r="454" customHeight="1" spans="19:19">
      <c r="S454"/>
    </row>
    <row r="455" customHeight="1" spans="19:19">
      <c r="S455"/>
    </row>
    <row r="456" customHeight="1" spans="19:19">
      <c r="S456"/>
    </row>
    <row r="457" customHeight="1" spans="19:19">
      <c r="S457"/>
    </row>
    <row r="458" customHeight="1" spans="19:19">
      <c r="S458"/>
    </row>
    <row r="459" customHeight="1" spans="19:19">
      <c r="S459"/>
    </row>
    <row r="460" customHeight="1" spans="19:19">
      <c r="S460"/>
    </row>
    <row r="461" customHeight="1" spans="19:19">
      <c r="S461"/>
    </row>
    <row r="462" customHeight="1" spans="19:19">
      <c r="S462"/>
    </row>
    <row r="463" customHeight="1" spans="19:19">
      <c r="S463"/>
    </row>
    <row r="464" customHeight="1" spans="19:19">
      <c r="S464"/>
    </row>
    <row r="465" customHeight="1" spans="19:19">
      <c r="S465"/>
    </row>
    <row r="466" customHeight="1" spans="19:19">
      <c r="S466"/>
    </row>
    <row r="467" customHeight="1" spans="19:19">
      <c r="S467"/>
    </row>
    <row r="468" customHeight="1" spans="19:19">
      <c r="S468"/>
    </row>
    <row r="469" customHeight="1" spans="19:19">
      <c r="S469"/>
    </row>
    <row r="470" customHeight="1" spans="19:19">
      <c r="S470"/>
    </row>
    <row r="471" customHeight="1" spans="19:19">
      <c r="S471"/>
    </row>
    <row r="472" customHeight="1" spans="19:19">
      <c r="S472"/>
    </row>
    <row r="473" customHeight="1" spans="19:19">
      <c r="S473"/>
    </row>
    <row r="474" customHeight="1" spans="19:19">
      <c r="S474"/>
    </row>
    <row r="475" customHeight="1" spans="19:19">
      <c r="S475"/>
    </row>
    <row r="476" customHeight="1" spans="19:19">
      <c r="S476"/>
    </row>
    <row r="477" customHeight="1" spans="19:19">
      <c r="S477"/>
    </row>
    <row r="478" customHeight="1" spans="19:19">
      <c r="S478"/>
    </row>
    <row r="479" customHeight="1" spans="19:19">
      <c r="S479"/>
    </row>
    <row r="480" customHeight="1" spans="19:19">
      <c r="S480"/>
    </row>
    <row r="481" customHeight="1" spans="19:19">
      <c r="S481"/>
    </row>
    <row r="482" customHeight="1" spans="19:19">
      <c r="S482"/>
    </row>
    <row r="483" customHeight="1" spans="19:19">
      <c r="S483"/>
    </row>
    <row r="484" customHeight="1" spans="19:19">
      <c r="S484"/>
    </row>
    <row r="485" customHeight="1" spans="19:19">
      <c r="S485"/>
    </row>
    <row r="486" customHeight="1" spans="19:19">
      <c r="S486"/>
    </row>
    <row r="487" customHeight="1" spans="19:19">
      <c r="S487"/>
    </row>
    <row r="488" customHeight="1" spans="19:19">
      <c r="S488"/>
    </row>
    <row r="489" customHeight="1" spans="19:19">
      <c r="S489"/>
    </row>
    <row r="490" customHeight="1" spans="19:19">
      <c r="S490"/>
    </row>
    <row r="491" customHeight="1" spans="19:19">
      <c r="S491"/>
    </row>
    <row r="492" customHeight="1" spans="19:19">
      <c r="S492"/>
    </row>
    <row r="493" customHeight="1" spans="19:19">
      <c r="S493"/>
    </row>
    <row r="494" customHeight="1" spans="19:19">
      <c r="S494"/>
    </row>
    <row r="495" customHeight="1" spans="19:19">
      <c r="S495"/>
    </row>
    <row r="496" customHeight="1" spans="19:19">
      <c r="S496"/>
    </row>
    <row r="497" customHeight="1" spans="19:19">
      <c r="S497"/>
    </row>
    <row r="498" customHeight="1" spans="19:19">
      <c r="S498"/>
    </row>
    <row r="499" customHeight="1" spans="19:19">
      <c r="S499"/>
    </row>
    <row r="500" customHeight="1" spans="19:19">
      <c r="S500"/>
    </row>
    <row r="501" customHeight="1" spans="19:19">
      <c r="S501"/>
    </row>
    <row r="502" customHeight="1" spans="19:19">
      <c r="S502"/>
    </row>
    <row r="503" customHeight="1" spans="19:19">
      <c r="S503"/>
    </row>
    <row r="504" customHeight="1" spans="19:19">
      <c r="S504"/>
    </row>
    <row r="505" customHeight="1" spans="19:19">
      <c r="S505"/>
    </row>
    <row r="506" customHeight="1" spans="19:19">
      <c r="S506"/>
    </row>
    <row r="507" customHeight="1" spans="19:19">
      <c r="S507"/>
    </row>
    <row r="508" customHeight="1" spans="19:19">
      <c r="S508"/>
    </row>
    <row r="509" customHeight="1" spans="19:19">
      <c r="S509"/>
    </row>
    <row r="510" customHeight="1" spans="19:19">
      <c r="S510"/>
    </row>
    <row r="511" customHeight="1" spans="19:19">
      <c r="S511"/>
    </row>
    <row r="512" customHeight="1" spans="19:19">
      <c r="S512"/>
    </row>
    <row r="513" customHeight="1" spans="19:19">
      <c r="S513"/>
    </row>
    <row r="514" customHeight="1" spans="19:19">
      <c r="S514"/>
    </row>
    <row r="515" customHeight="1" spans="19:19">
      <c r="S515"/>
    </row>
    <row r="516" customHeight="1" spans="19:19">
      <c r="S516"/>
    </row>
    <row r="517" customHeight="1" spans="19:19">
      <c r="S517"/>
    </row>
    <row r="518" customHeight="1" spans="19:19">
      <c r="S518"/>
    </row>
    <row r="519" customHeight="1" spans="19:19">
      <c r="S519"/>
    </row>
    <row r="520" customHeight="1" spans="19:19">
      <c r="S520"/>
    </row>
    <row r="521" customHeight="1" spans="19:19">
      <c r="S521"/>
    </row>
    <row r="522" customHeight="1" spans="19:19">
      <c r="S522"/>
    </row>
    <row r="523" customHeight="1" spans="19:19">
      <c r="S523"/>
    </row>
    <row r="524" customHeight="1" spans="19:19">
      <c r="S524"/>
    </row>
    <row r="525" customHeight="1" spans="19:19">
      <c r="S525"/>
    </row>
    <row r="526" customHeight="1" spans="19:19">
      <c r="S526"/>
    </row>
    <row r="527" customHeight="1" spans="19:19">
      <c r="S527"/>
    </row>
    <row r="528" customHeight="1" spans="19:19">
      <c r="S528"/>
    </row>
    <row r="529" customHeight="1" spans="19:19">
      <c r="S529"/>
    </row>
    <row r="530" customHeight="1" spans="19:19">
      <c r="S530"/>
    </row>
    <row r="531" customHeight="1" spans="19:19">
      <c r="S531"/>
    </row>
    <row r="532" customHeight="1" spans="19:19">
      <c r="S532"/>
    </row>
    <row r="533" customHeight="1" spans="19:19">
      <c r="S533"/>
    </row>
    <row r="534" customHeight="1" spans="19:19">
      <c r="S534"/>
    </row>
    <row r="535" customHeight="1" spans="19:19">
      <c r="S535"/>
    </row>
    <row r="536" customHeight="1" spans="19:19">
      <c r="S536"/>
    </row>
    <row r="537" customHeight="1" spans="19:19">
      <c r="S537"/>
    </row>
    <row r="538" customHeight="1" spans="19:19">
      <c r="S538"/>
    </row>
    <row r="539" customHeight="1" spans="19:19">
      <c r="S539"/>
    </row>
    <row r="540" customHeight="1" spans="19:19">
      <c r="S540"/>
    </row>
    <row r="541" customHeight="1" spans="19:19">
      <c r="S541"/>
    </row>
    <row r="542" customHeight="1" spans="19:19">
      <c r="S542"/>
    </row>
    <row r="543" customHeight="1" spans="19:19">
      <c r="S543"/>
    </row>
    <row r="544" customHeight="1" spans="19:19">
      <c r="S544"/>
    </row>
    <row r="545" customHeight="1" spans="19:19">
      <c r="S545"/>
    </row>
    <row r="546" customHeight="1" spans="19:19">
      <c r="S546"/>
    </row>
    <row r="547" customHeight="1" spans="19:19">
      <c r="S547"/>
    </row>
    <row r="548" customHeight="1" spans="19:19">
      <c r="S548"/>
    </row>
    <row r="549" customHeight="1" spans="19:19">
      <c r="S549"/>
    </row>
    <row r="550" customHeight="1" spans="19:19">
      <c r="S550"/>
    </row>
    <row r="551" customHeight="1" spans="19:19">
      <c r="S551"/>
    </row>
    <row r="552" customHeight="1" spans="19:19">
      <c r="S552"/>
    </row>
    <row r="553" customHeight="1" spans="19:19">
      <c r="S553"/>
    </row>
    <row r="554" customHeight="1" spans="19:19">
      <c r="S554"/>
    </row>
    <row r="555" customHeight="1" spans="19:19">
      <c r="S555"/>
    </row>
    <row r="556" customHeight="1" spans="19:19">
      <c r="S556"/>
    </row>
    <row r="557" customHeight="1" spans="19:19">
      <c r="S557"/>
    </row>
    <row r="558" customHeight="1" spans="19:19">
      <c r="S558"/>
    </row>
    <row r="559" customHeight="1" spans="19:19">
      <c r="S559"/>
    </row>
    <row r="560" customHeight="1" spans="19:19">
      <c r="S560"/>
    </row>
    <row r="561" customHeight="1" spans="19:19">
      <c r="S561"/>
    </row>
    <row r="562" customHeight="1" spans="19:19">
      <c r="S562"/>
    </row>
    <row r="563" customHeight="1" spans="19:19">
      <c r="S563"/>
    </row>
    <row r="564" customHeight="1" spans="19:19">
      <c r="S564"/>
    </row>
    <row r="565" customHeight="1" spans="19:19">
      <c r="S565"/>
    </row>
    <row r="566" customHeight="1" spans="19:19">
      <c r="S566"/>
    </row>
    <row r="567" customHeight="1" spans="19:19">
      <c r="S567"/>
    </row>
    <row r="568" customHeight="1" spans="19:19">
      <c r="S568"/>
    </row>
    <row r="569" customHeight="1" spans="19:19">
      <c r="S569"/>
    </row>
    <row r="570" customHeight="1" spans="19:19">
      <c r="S570"/>
    </row>
    <row r="571" customHeight="1" spans="19:19">
      <c r="S571"/>
    </row>
    <row r="572" customHeight="1" spans="19:19">
      <c r="S572"/>
    </row>
    <row r="573" customHeight="1" spans="19:19">
      <c r="S573"/>
    </row>
    <row r="574" customHeight="1" spans="19:19">
      <c r="S574"/>
    </row>
    <row r="575" customHeight="1" spans="19:19">
      <c r="S575"/>
    </row>
    <row r="576" customHeight="1" spans="19:19">
      <c r="S576"/>
    </row>
    <row r="577" customHeight="1" spans="19:19">
      <c r="S577"/>
    </row>
    <row r="578" customHeight="1" spans="19:19">
      <c r="S578"/>
    </row>
    <row r="579" customHeight="1" spans="19:19">
      <c r="S579"/>
    </row>
    <row r="580" customHeight="1" spans="19:19">
      <c r="S580"/>
    </row>
    <row r="581" customHeight="1" spans="19:19">
      <c r="S581"/>
    </row>
    <row r="582" customHeight="1" spans="19:19">
      <c r="S582"/>
    </row>
    <row r="583" customHeight="1" spans="19:19">
      <c r="S583"/>
    </row>
    <row r="584" customHeight="1" spans="19:19">
      <c r="S584"/>
    </row>
    <row r="585" customHeight="1" spans="19:19">
      <c r="S585"/>
    </row>
    <row r="586" customHeight="1" spans="19:19">
      <c r="S586"/>
    </row>
    <row r="587" customHeight="1" spans="19:19">
      <c r="S587"/>
    </row>
    <row r="588" customHeight="1" spans="19:19">
      <c r="S588"/>
    </row>
    <row r="589" customHeight="1" spans="19:19">
      <c r="S589"/>
    </row>
    <row r="590" customHeight="1" spans="19:19">
      <c r="S590"/>
    </row>
    <row r="591" customHeight="1" spans="19:19">
      <c r="S591"/>
    </row>
    <row r="592" customHeight="1" spans="19:19">
      <c r="S592"/>
    </row>
    <row r="593" customHeight="1" spans="19:19">
      <c r="S593"/>
    </row>
    <row r="594" customHeight="1" spans="19:19">
      <c r="S594"/>
    </row>
    <row r="595" customHeight="1" spans="19:19">
      <c r="S595"/>
    </row>
    <row r="596" customHeight="1" spans="19:19">
      <c r="S596"/>
    </row>
    <row r="597" customHeight="1" spans="19:19">
      <c r="S597"/>
    </row>
    <row r="598" customHeight="1" spans="19:19">
      <c r="S598"/>
    </row>
    <row r="599" customHeight="1" spans="19:19">
      <c r="S599"/>
    </row>
    <row r="600" customHeight="1" spans="19:19">
      <c r="S600"/>
    </row>
    <row r="601" customHeight="1" spans="19:19">
      <c r="S601"/>
    </row>
    <row r="602" customHeight="1" spans="19:19">
      <c r="S602"/>
    </row>
    <row r="603" customHeight="1" spans="19:19">
      <c r="S603"/>
    </row>
    <row r="604" customHeight="1" spans="19:19">
      <c r="S604"/>
    </row>
    <row r="605" customHeight="1" spans="19:19">
      <c r="S605"/>
    </row>
    <row r="606" customHeight="1" spans="19:19">
      <c r="S606"/>
    </row>
    <row r="607" customHeight="1" spans="19:19">
      <c r="S607"/>
    </row>
    <row r="608" customHeight="1" spans="19:19">
      <c r="S608"/>
    </row>
    <row r="609" customHeight="1" spans="19:19">
      <c r="S609"/>
    </row>
    <row r="610" customHeight="1" spans="19:19">
      <c r="S610"/>
    </row>
    <row r="611" customHeight="1" spans="19:19">
      <c r="S611"/>
    </row>
    <row r="612" customHeight="1" spans="19:19">
      <c r="S612"/>
    </row>
    <row r="613" customHeight="1" spans="19:19">
      <c r="S613"/>
    </row>
    <row r="614" customHeight="1" spans="19:19">
      <c r="S614"/>
    </row>
    <row r="615" customHeight="1" spans="19:19">
      <c r="S615"/>
    </row>
    <row r="616" customHeight="1" spans="19:19">
      <c r="S616"/>
    </row>
    <row r="617" customHeight="1" spans="19:19">
      <c r="S617"/>
    </row>
    <row r="618" customHeight="1" spans="19:19">
      <c r="S618"/>
    </row>
    <row r="619" customHeight="1" spans="19:19">
      <c r="S619"/>
    </row>
    <row r="620" customHeight="1" spans="19:19">
      <c r="S620"/>
    </row>
    <row r="621" customHeight="1" spans="19:19">
      <c r="S621"/>
    </row>
    <row r="622" customHeight="1" spans="19:19">
      <c r="S622"/>
    </row>
    <row r="623" customHeight="1" spans="19:19">
      <c r="S623"/>
    </row>
    <row r="624" customHeight="1" spans="19:19">
      <c r="S624"/>
    </row>
    <row r="625" customHeight="1" spans="19:19">
      <c r="S625"/>
    </row>
    <row r="626" customHeight="1" spans="19:19">
      <c r="S626"/>
    </row>
    <row r="627" customHeight="1" spans="19:19">
      <c r="S627"/>
    </row>
    <row r="628" customHeight="1" spans="19:19">
      <c r="S628"/>
    </row>
    <row r="629" customHeight="1" spans="19:19">
      <c r="S629"/>
    </row>
    <row r="630" customHeight="1" spans="19:19">
      <c r="S630"/>
    </row>
    <row r="631" customHeight="1" spans="19:19">
      <c r="S631"/>
    </row>
    <row r="632" customHeight="1" spans="19:19">
      <c r="S632"/>
    </row>
    <row r="633" customHeight="1" spans="19:19">
      <c r="S633"/>
    </row>
    <row r="634" customHeight="1" spans="19:19">
      <c r="S634"/>
    </row>
    <row r="635" customHeight="1" spans="19:19">
      <c r="S635"/>
    </row>
    <row r="636" customHeight="1" spans="19:19">
      <c r="S636"/>
    </row>
    <row r="637" customHeight="1" spans="19:19">
      <c r="S637"/>
    </row>
    <row r="638" customHeight="1" spans="19:19">
      <c r="S638"/>
    </row>
    <row r="639" customHeight="1" spans="19:19">
      <c r="S639"/>
    </row>
    <row r="640" customHeight="1" spans="19:19">
      <c r="S640"/>
    </row>
    <row r="641" customHeight="1" spans="19:19">
      <c r="S641"/>
    </row>
    <row r="642" customHeight="1" spans="19:19">
      <c r="S642"/>
    </row>
    <row r="643" customHeight="1" spans="19:19">
      <c r="S643"/>
    </row>
    <row r="644" customHeight="1" spans="19:19">
      <c r="S644"/>
    </row>
    <row r="645" customHeight="1" spans="19:19">
      <c r="S645"/>
    </row>
    <row r="646" customHeight="1" spans="19:19">
      <c r="S646"/>
    </row>
    <row r="647" customHeight="1" spans="19:19">
      <c r="S647"/>
    </row>
    <row r="648" customHeight="1" spans="19:19">
      <c r="S648"/>
    </row>
    <row r="649" customHeight="1" spans="19:19">
      <c r="S649"/>
    </row>
    <row r="650" customHeight="1" spans="19:19">
      <c r="S650"/>
    </row>
    <row r="651" customHeight="1" spans="19:19">
      <c r="S651"/>
    </row>
    <row r="652" customHeight="1" spans="19:19">
      <c r="S652"/>
    </row>
    <row r="653" customHeight="1" spans="19:19">
      <c r="S653"/>
    </row>
    <row r="654" customHeight="1" spans="19:19">
      <c r="S654"/>
    </row>
    <row r="655" customHeight="1" spans="19:19">
      <c r="S655"/>
    </row>
    <row r="656" customHeight="1" spans="19:19">
      <c r="S656"/>
    </row>
    <row r="657" customHeight="1" spans="19:19">
      <c r="S657"/>
    </row>
    <row r="658" customHeight="1" spans="19:19">
      <c r="S658"/>
    </row>
    <row r="659" customHeight="1" spans="19:19">
      <c r="S659"/>
    </row>
    <row r="660" customHeight="1" spans="19:19">
      <c r="S660"/>
    </row>
    <row r="661" customHeight="1" spans="19:19">
      <c r="S661"/>
    </row>
    <row r="662" customHeight="1" spans="19:19">
      <c r="S662"/>
    </row>
    <row r="663" customHeight="1" spans="19:19">
      <c r="S663"/>
    </row>
    <row r="664" customHeight="1" spans="19:19">
      <c r="S664"/>
    </row>
    <row r="665" customHeight="1" spans="19:19">
      <c r="S665"/>
    </row>
    <row r="666" customHeight="1" spans="19:19">
      <c r="S666"/>
    </row>
    <row r="667" customHeight="1" spans="19:19">
      <c r="S667"/>
    </row>
    <row r="668" customHeight="1" spans="19:19">
      <c r="S668"/>
    </row>
    <row r="669" customHeight="1" spans="19:19">
      <c r="S669"/>
    </row>
    <row r="670" customHeight="1" spans="19:19">
      <c r="S670"/>
    </row>
    <row r="671" customHeight="1" spans="19:19">
      <c r="S671"/>
    </row>
    <row r="672" customHeight="1" spans="19:19">
      <c r="S672"/>
    </row>
    <row r="673" customHeight="1" spans="19:19">
      <c r="S673"/>
    </row>
    <row r="674" customHeight="1" spans="19:19">
      <c r="S674"/>
    </row>
    <row r="675" customHeight="1" spans="19:19">
      <c r="S675"/>
    </row>
    <row r="676" customHeight="1" spans="19:19">
      <c r="S676"/>
    </row>
    <row r="677" customHeight="1" spans="19:19">
      <c r="S677"/>
    </row>
    <row r="678" customHeight="1" spans="19:19">
      <c r="S678"/>
    </row>
    <row r="679" customHeight="1" spans="19:19">
      <c r="S679"/>
    </row>
    <row r="680" customHeight="1" spans="19:19">
      <c r="S680"/>
    </row>
    <row r="681" customHeight="1" spans="19:19">
      <c r="S681"/>
    </row>
    <row r="682" customHeight="1" spans="19:19">
      <c r="S682"/>
    </row>
    <row r="683" customHeight="1" spans="19:19">
      <c r="S683"/>
    </row>
    <row r="684" customHeight="1" spans="19:19">
      <c r="S684"/>
    </row>
    <row r="685" customHeight="1" spans="19:19">
      <c r="S685"/>
    </row>
    <row r="686" customHeight="1" spans="19:19">
      <c r="S686"/>
    </row>
    <row r="687" customHeight="1" spans="19:19">
      <c r="S687"/>
    </row>
    <row r="688" customHeight="1" spans="19:19">
      <c r="S688"/>
    </row>
    <row r="689" customHeight="1" spans="19:19">
      <c r="S689"/>
    </row>
    <row r="690" customHeight="1" spans="19:19">
      <c r="S690"/>
    </row>
    <row r="691" customHeight="1" spans="19:19">
      <c r="S691"/>
    </row>
    <row r="692" customHeight="1" spans="19:19">
      <c r="S692"/>
    </row>
    <row r="693" customHeight="1" spans="19:19">
      <c r="S693"/>
    </row>
    <row r="694" customHeight="1" spans="19:19">
      <c r="S694"/>
    </row>
    <row r="695" customHeight="1" spans="19:19">
      <c r="S695"/>
    </row>
    <row r="696" customHeight="1" spans="19:19">
      <c r="S696"/>
    </row>
    <row r="697" customHeight="1" spans="19:19">
      <c r="S697"/>
    </row>
    <row r="698" customHeight="1" spans="19:19">
      <c r="S698"/>
    </row>
    <row r="699" customHeight="1" spans="19:19">
      <c r="S699"/>
    </row>
    <row r="700" customHeight="1" spans="19:19">
      <c r="S700"/>
    </row>
    <row r="701" customHeight="1" spans="19:19">
      <c r="S701"/>
    </row>
    <row r="702" customHeight="1" spans="19:19">
      <c r="S702"/>
    </row>
    <row r="703" customHeight="1" spans="19:19">
      <c r="S703"/>
    </row>
    <row r="704" customHeight="1" spans="19:19">
      <c r="S704"/>
    </row>
    <row r="705" customHeight="1" spans="19:19">
      <c r="S705"/>
    </row>
    <row r="706" customHeight="1" spans="19:19">
      <c r="S706"/>
    </row>
    <row r="707" customHeight="1" spans="19:19">
      <c r="S707"/>
    </row>
    <row r="708" customHeight="1" spans="19:19">
      <c r="S708"/>
    </row>
    <row r="709" customHeight="1" spans="19:19">
      <c r="S709"/>
    </row>
    <row r="710" customHeight="1" spans="19:19">
      <c r="S710"/>
    </row>
    <row r="711" customHeight="1" spans="19:19">
      <c r="S711"/>
    </row>
    <row r="712" customHeight="1" spans="19:19">
      <c r="S712"/>
    </row>
    <row r="713" customHeight="1" spans="19:19">
      <c r="S713"/>
    </row>
    <row r="714" customHeight="1" spans="19:19">
      <c r="S714"/>
    </row>
    <row r="715" customHeight="1" spans="19:19">
      <c r="S715"/>
    </row>
    <row r="716" customHeight="1" spans="19:19">
      <c r="S716"/>
    </row>
    <row r="717" customHeight="1" spans="19:19">
      <c r="S717"/>
    </row>
    <row r="718" customHeight="1" spans="19:19">
      <c r="S718"/>
    </row>
    <row r="719" customHeight="1" spans="19:19">
      <c r="S719"/>
    </row>
    <row r="720" customHeight="1" spans="19:19">
      <c r="S720"/>
    </row>
    <row r="721" customHeight="1" spans="19:19">
      <c r="S721"/>
    </row>
    <row r="722" customHeight="1" spans="19:19">
      <c r="S722"/>
    </row>
    <row r="723" customHeight="1" spans="19:19">
      <c r="S723"/>
    </row>
    <row r="724" customHeight="1" spans="19:19">
      <c r="S724"/>
    </row>
    <row r="725" customHeight="1" spans="19:19">
      <c r="S725"/>
    </row>
    <row r="726" customHeight="1" spans="19:19">
      <c r="S726"/>
    </row>
    <row r="727" customHeight="1" spans="19:19">
      <c r="S727"/>
    </row>
    <row r="728" customHeight="1" spans="19:19">
      <c r="S728"/>
    </row>
    <row r="729" customHeight="1" spans="19:19">
      <c r="S729"/>
    </row>
    <row r="730" customHeight="1" spans="19:19">
      <c r="S730"/>
    </row>
    <row r="731" customHeight="1" spans="19:19">
      <c r="S731"/>
    </row>
    <row r="732" customHeight="1" spans="19:19">
      <c r="S732"/>
    </row>
    <row r="733" customHeight="1" spans="19:19">
      <c r="S733"/>
    </row>
    <row r="734" customHeight="1" spans="19:19">
      <c r="S734"/>
    </row>
    <row r="735" customHeight="1" spans="19:19">
      <c r="S735"/>
    </row>
    <row r="736" customHeight="1" spans="19:19">
      <c r="S736"/>
    </row>
    <row r="737" customHeight="1" spans="19:19">
      <c r="S737"/>
    </row>
    <row r="738" customHeight="1" spans="19:19">
      <c r="S738"/>
    </row>
    <row r="739" customHeight="1" spans="19:19">
      <c r="S739"/>
    </row>
    <row r="740" customHeight="1" spans="19:19">
      <c r="S740"/>
    </row>
    <row r="741" customHeight="1" spans="19:19">
      <c r="S741"/>
    </row>
    <row r="742" customHeight="1" spans="19:19">
      <c r="S742"/>
    </row>
    <row r="743" customHeight="1" spans="19:19">
      <c r="S743"/>
    </row>
    <row r="744" customHeight="1" spans="19:19">
      <c r="S744"/>
    </row>
    <row r="745" customHeight="1" spans="19:19">
      <c r="S745"/>
    </row>
    <row r="746" customHeight="1" spans="19:19">
      <c r="S746"/>
    </row>
    <row r="747" customHeight="1" spans="19:19">
      <c r="S747"/>
    </row>
    <row r="748" customHeight="1" spans="19:19">
      <c r="S748"/>
    </row>
    <row r="749" customHeight="1" spans="19:19">
      <c r="S749"/>
    </row>
    <row r="750" customHeight="1" spans="19:19">
      <c r="S750"/>
    </row>
    <row r="751" customHeight="1" spans="19:19">
      <c r="S751"/>
    </row>
    <row r="752" customHeight="1" spans="19:19">
      <c r="S752"/>
    </row>
    <row r="753" customHeight="1" spans="19:19">
      <c r="S753"/>
    </row>
    <row r="754" customHeight="1" spans="19:19">
      <c r="S754"/>
    </row>
    <row r="755" customHeight="1" spans="19:19">
      <c r="S755"/>
    </row>
    <row r="756" customHeight="1" spans="19:19">
      <c r="S756"/>
    </row>
    <row r="757" customHeight="1" spans="19:19">
      <c r="S757"/>
    </row>
    <row r="758" customHeight="1" spans="19:19">
      <c r="S758"/>
    </row>
    <row r="759" customHeight="1" spans="19:19">
      <c r="S759"/>
    </row>
    <row r="760" customHeight="1" spans="19:19">
      <c r="S760"/>
    </row>
    <row r="761" customHeight="1" spans="19:19">
      <c r="S761"/>
    </row>
    <row r="762" customHeight="1" spans="19:19">
      <c r="S762"/>
    </row>
    <row r="763" customHeight="1" spans="19:19">
      <c r="S763"/>
    </row>
    <row r="764" customHeight="1" spans="19:19">
      <c r="S764"/>
    </row>
    <row r="765" customHeight="1" spans="19:19">
      <c r="S765"/>
    </row>
    <row r="766" customHeight="1" spans="19:19">
      <c r="S766"/>
    </row>
    <row r="767" customHeight="1" spans="19:19">
      <c r="S767"/>
    </row>
    <row r="768" customHeight="1" spans="19:19">
      <c r="S768"/>
    </row>
    <row r="769" customHeight="1" spans="19:19">
      <c r="S769"/>
    </row>
    <row r="770" customHeight="1" spans="19:19">
      <c r="S770"/>
    </row>
    <row r="771" customHeight="1" spans="19:19">
      <c r="S771"/>
    </row>
    <row r="772" customHeight="1" spans="19:19">
      <c r="S772"/>
    </row>
    <row r="773" customHeight="1" spans="19:19">
      <c r="S773"/>
    </row>
    <row r="774" customHeight="1" spans="19:19">
      <c r="S774"/>
    </row>
    <row r="775" customHeight="1" spans="19:19">
      <c r="S775"/>
    </row>
    <row r="776" customHeight="1" spans="19:19">
      <c r="S776"/>
    </row>
    <row r="777" customHeight="1" spans="19:19">
      <c r="S777"/>
    </row>
    <row r="778" customHeight="1" spans="19:19">
      <c r="S778"/>
    </row>
    <row r="779" customHeight="1" spans="19:19">
      <c r="S779"/>
    </row>
    <row r="780" customHeight="1" spans="19:19">
      <c r="S780"/>
    </row>
    <row r="781" customHeight="1" spans="19:19">
      <c r="S781"/>
    </row>
    <row r="782" customHeight="1" spans="19:19">
      <c r="S782"/>
    </row>
    <row r="783" customHeight="1" spans="19:19">
      <c r="S783"/>
    </row>
    <row r="784" customHeight="1" spans="19:19">
      <c r="S784"/>
    </row>
    <row r="785" customHeight="1" spans="19:19">
      <c r="S785"/>
    </row>
    <row r="786" customHeight="1" spans="19:19">
      <c r="S786"/>
    </row>
    <row r="787" customHeight="1" spans="19:19">
      <c r="S787"/>
    </row>
    <row r="788" customHeight="1" spans="19:19">
      <c r="S788"/>
    </row>
    <row r="789" customHeight="1" spans="19:19">
      <c r="S789"/>
    </row>
    <row r="790" customHeight="1" spans="19:19">
      <c r="S790"/>
    </row>
    <row r="791" customHeight="1" spans="19:19">
      <c r="S791"/>
    </row>
    <row r="792" customHeight="1" spans="19:19">
      <c r="S792"/>
    </row>
    <row r="793" customHeight="1" spans="19:19">
      <c r="S793"/>
    </row>
    <row r="794" customHeight="1" spans="19:19">
      <c r="S794"/>
    </row>
    <row r="795" customHeight="1" spans="19:19">
      <c r="S795"/>
    </row>
    <row r="796" customHeight="1" spans="19:19">
      <c r="S796"/>
    </row>
    <row r="797" customHeight="1" spans="19:19">
      <c r="S797"/>
    </row>
    <row r="798" customHeight="1" spans="19:19">
      <c r="S798"/>
    </row>
    <row r="799" customHeight="1" spans="19:19">
      <c r="S799"/>
    </row>
    <row r="800" customHeight="1" spans="19:19">
      <c r="S800"/>
    </row>
    <row r="801" customHeight="1" spans="19:19">
      <c r="S801"/>
    </row>
    <row r="802" customHeight="1" spans="19:19">
      <c r="S802"/>
    </row>
    <row r="803" customHeight="1" spans="19:19">
      <c r="S803"/>
    </row>
    <row r="804" customHeight="1" spans="19:19">
      <c r="S804"/>
    </row>
    <row r="805" customHeight="1" spans="19:19">
      <c r="S805"/>
    </row>
    <row r="806" customHeight="1" spans="19:19">
      <c r="S806"/>
    </row>
    <row r="807" customHeight="1" spans="19:19">
      <c r="S807"/>
    </row>
    <row r="808" customHeight="1" spans="19:19">
      <c r="S808"/>
    </row>
    <row r="809" customHeight="1" spans="19:19">
      <c r="S809"/>
    </row>
    <row r="810" customHeight="1" spans="19:19">
      <c r="S810"/>
    </row>
    <row r="811" customHeight="1" spans="19:19">
      <c r="S811"/>
    </row>
    <row r="812" customHeight="1" spans="19:19">
      <c r="S812"/>
    </row>
    <row r="813" customHeight="1" spans="19:19">
      <c r="S813"/>
    </row>
    <row r="814" customHeight="1" spans="19:19">
      <c r="S814"/>
    </row>
    <row r="815" customHeight="1" spans="19:19">
      <c r="S815"/>
    </row>
    <row r="816" customHeight="1" spans="19:19">
      <c r="S816"/>
    </row>
    <row r="817" customHeight="1" spans="19:19">
      <c r="S817"/>
    </row>
    <row r="818" customHeight="1" spans="19:19">
      <c r="S818"/>
    </row>
    <row r="819" customHeight="1" spans="19:19">
      <c r="S819"/>
    </row>
    <row r="820" customHeight="1" spans="19:19">
      <c r="S820"/>
    </row>
    <row r="821" customHeight="1" spans="19:19">
      <c r="S821"/>
    </row>
    <row r="822" customHeight="1" spans="19:19">
      <c r="S822"/>
    </row>
    <row r="823" customHeight="1" spans="19:19">
      <c r="S823"/>
    </row>
    <row r="824" customHeight="1" spans="19:19">
      <c r="S824"/>
    </row>
    <row r="825" customHeight="1" spans="19:19">
      <c r="S825"/>
    </row>
    <row r="826" customHeight="1" spans="19:19">
      <c r="S826"/>
    </row>
    <row r="827" customHeight="1" spans="19:19">
      <c r="S827"/>
    </row>
    <row r="828" customHeight="1" spans="19:19">
      <c r="S828"/>
    </row>
    <row r="829" customHeight="1" spans="19:19">
      <c r="S829"/>
    </row>
    <row r="830" customHeight="1" spans="19:19">
      <c r="S830"/>
    </row>
    <row r="831" customHeight="1" spans="19:19">
      <c r="S831"/>
    </row>
    <row r="832" customHeight="1" spans="19:19">
      <c r="S832"/>
    </row>
    <row r="833" customHeight="1" spans="19:19">
      <c r="S833"/>
    </row>
    <row r="834" customHeight="1" spans="19:19">
      <c r="S834"/>
    </row>
    <row r="835" customHeight="1" spans="19:19">
      <c r="S835"/>
    </row>
    <row r="836" customHeight="1" spans="19:19">
      <c r="S836"/>
    </row>
    <row r="837" customHeight="1" spans="19:19">
      <c r="S837"/>
    </row>
    <row r="838" customHeight="1" spans="19:19">
      <c r="S838"/>
    </row>
    <row r="839" customHeight="1" spans="19:19">
      <c r="S839"/>
    </row>
    <row r="840" customHeight="1" spans="19:19">
      <c r="S840"/>
    </row>
    <row r="841" customHeight="1" spans="19:19">
      <c r="S841"/>
    </row>
    <row r="842" customHeight="1" spans="19:19">
      <c r="S842"/>
    </row>
    <row r="843" customHeight="1" spans="19:19">
      <c r="S843"/>
    </row>
    <row r="844" customHeight="1" spans="19:19">
      <c r="S844"/>
    </row>
    <row r="845" customHeight="1" spans="19:19">
      <c r="S845"/>
    </row>
    <row r="846" customHeight="1" spans="19:19">
      <c r="S846"/>
    </row>
    <row r="847" customHeight="1" spans="19:19">
      <c r="S847"/>
    </row>
    <row r="848" customHeight="1" spans="19:19">
      <c r="S848"/>
    </row>
    <row r="849" customHeight="1" spans="19:19">
      <c r="S849"/>
    </row>
    <row r="850" customHeight="1" spans="19:19">
      <c r="S850"/>
    </row>
    <row r="851" customHeight="1" spans="19:19">
      <c r="S851"/>
    </row>
    <row r="852" customHeight="1" spans="19:19">
      <c r="S852"/>
    </row>
    <row r="853" customHeight="1" spans="19:19">
      <c r="S853"/>
    </row>
    <row r="854" customHeight="1" spans="19:19">
      <c r="S854"/>
    </row>
    <row r="855" customHeight="1" spans="19:19">
      <c r="S855"/>
    </row>
    <row r="856" customHeight="1" spans="19:19">
      <c r="S856"/>
    </row>
    <row r="857" customHeight="1" spans="19:19">
      <c r="S857"/>
    </row>
    <row r="858" customHeight="1" spans="19:19">
      <c r="S858"/>
    </row>
    <row r="859" customHeight="1" spans="19:19">
      <c r="S859"/>
    </row>
    <row r="860" customHeight="1" spans="19:19">
      <c r="S860"/>
    </row>
    <row r="861" customHeight="1" spans="19:19">
      <c r="S861"/>
    </row>
    <row r="862" customHeight="1" spans="19:19">
      <c r="S862"/>
    </row>
    <row r="863" customHeight="1" spans="19:19">
      <c r="S863"/>
    </row>
    <row r="864" customHeight="1" spans="19:19">
      <c r="S864"/>
    </row>
    <row r="865" customHeight="1" spans="19:19">
      <c r="S865"/>
    </row>
    <row r="866" customHeight="1" spans="19:19">
      <c r="S866"/>
    </row>
    <row r="867" customHeight="1" spans="19:19">
      <c r="S867"/>
    </row>
    <row r="868" customHeight="1" spans="19:19">
      <c r="S868"/>
    </row>
    <row r="869" customHeight="1" spans="19:19">
      <c r="S869"/>
    </row>
    <row r="870" customHeight="1" spans="19:19">
      <c r="S870"/>
    </row>
    <row r="871" customHeight="1" spans="19:19">
      <c r="S871"/>
    </row>
    <row r="872" customHeight="1" spans="19:19">
      <c r="S872"/>
    </row>
    <row r="873" customHeight="1" spans="19:19">
      <c r="S873"/>
    </row>
    <row r="874" customHeight="1" spans="19:19">
      <c r="S874"/>
    </row>
    <row r="875" customHeight="1" spans="19:19">
      <c r="S875"/>
    </row>
    <row r="876" customHeight="1" spans="19:19">
      <c r="S876"/>
    </row>
    <row r="877" customHeight="1" spans="19:19">
      <c r="S877"/>
    </row>
    <row r="878" customHeight="1" spans="19:19">
      <c r="S878"/>
    </row>
    <row r="879" customHeight="1" spans="19:19">
      <c r="S879"/>
    </row>
    <row r="880" customHeight="1" spans="19:19">
      <c r="S880"/>
    </row>
    <row r="881" customHeight="1" spans="19:19">
      <c r="S881"/>
    </row>
    <row r="882" customHeight="1" spans="19:19">
      <c r="S882"/>
    </row>
    <row r="883" customHeight="1" spans="19:19">
      <c r="S883"/>
    </row>
    <row r="884" customHeight="1" spans="19:19">
      <c r="S884"/>
    </row>
    <row r="885" customHeight="1" spans="19:19">
      <c r="S885"/>
    </row>
    <row r="886" customHeight="1" spans="19:19">
      <c r="S886"/>
    </row>
    <row r="887" customHeight="1" spans="19:19">
      <c r="S887"/>
    </row>
    <row r="888" customHeight="1" spans="19:19">
      <c r="S888"/>
    </row>
    <row r="889" customHeight="1" spans="19:19">
      <c r="S889"/>
    </row>
    <row r="890" customHeight="1" spans="19:19">
      <c r="S890"/>
    </row>
    <row r="891" customHeight="1" spans="19:19">
      <c r="S891"/>
    </row>
    <row r="892" customHeight="1" spans="19:19">
      <c r="S892"/>
    </row>
    <row r="893" customHeight="1" spans="19:19">
      <c r="S893"/>
    </row>
    <row r="894" customHeight="1" spans="19:19">
      <c r="S894"/>
    </row>
    <row r="895" customHeight="1" spans="19:19">
      <c r="S895"/>
    </row>
    <row r="896" customHeight="1" spans="19:19">
      <c r="S896"/>
    </row>
    <row r="897" customHeight="1" spans="19:19">
      <c r="S897"/>
    </row>
    <row r="898" customHeight="1" spans="19:19">
      <c r="S898"/>
    </row>
    <row r="899" customHeight="1" spans="19:19">
      <c r="S899"/>
    </row>
    <row r="900" customHeight="1" spans="19:19">
      <c r="S900"/>
    </row>
    <row r="901" customHeight="1" spans="19:19">
      <c r="S901"/>
    </row>
    <row r="902" customHeight="1" spans="19:19">
      <c r="S902"/>
    </row>
    <row r="903" customHeight="1" spans="19:19">
      <c r="S903"/>
    </row>
    <row r="904" customHeight="1" spans="19:19">
      <c r="S904"/>
    </row>
    <row r="905" customHeight="1" spans="19:19">
      <c r="S905"/>
    </row>
    <row r="906" customHeight="1" spans="19:19">
      <c r="S906"/>
    </row>
    <row r="907" customHeight="1" spans="19:19">
      <c r="S907"/>
    </row>
    <row r="908" customHeight="1" spans="19:19">
      <c r="S908"/>
    </row>
    <row r="909" customHeight="1" spans="19:19">
      <c r="S909"/>
    </row>
    <row r="910" customHeight="1" spans="19:19">
      <c r="S910"/>
    </row>
    <row r="911" customHeight="1" spans="19:19">
      <c r="S911"/>
    </row>
    <row r="912" customHeight="1" spans="19:19">
      <c r="S912"/>
    </row>
    <row r="913" customHeight="1" spans="19:19">
      <c r="S913"/>
    </row>
    <row r="914" customHeight="1" spans="19:19">
      <c r="S914"/>
    </row>
    <row r="915" customHeight="1" spans="19:19">
      <c r="S915"/>
    </row>
    <row r="916" customHeight="1" spans="19:19">
      <c r="S916"/>
    </row>
    <row r="917" customHeight="1" spans="19:19">
      <c r="S917"/>
    </row>
    <row r="918" customHeight="1" spans="19:19">
      <c r="S918"/>
    </row>
    <row r="919" customHeight="1" spans="19:19">
      <c r="S919"/>
    </row>
    <row r="920" customHeight="1" spans="19:19">
      <c r="S920"/>
    </row>
    <row r="921" customHeight="1" spans="19:19">
      <c r="S921"/>
    </row>
    <row r="922" customHeight="1" spans="19:19">
      <c r="S922"/>
    </row>
    <row r="923" customHeight="1" spans="19:19">
      <c r="S923"/>
    </row>
    <row r="924" customHeight="1" spans="19:19">
      <c r="S924"/>
    </row>
    <row r="925" customHeight="1" spans="19:19">
      <c r="S925"/>
    </row>
    <row r="926" customHeight="1" spans="19:19">
      <c r="S926"/>
    </row>
    <row r="927" customHeight="1" spans="19:19">
      <c r="S927"/>
    </row>
    <row r="928" customHeight="1" spans="19:19">
      <c r="S928"/>
    </row>
    <row r="929" customHeight="1" spans="19:19">
      <c r="S929"/>
    </row>
    <row r="930" customHeight="1" spans="19:19">
      <c r="S930"/>
    </row>
    <row r="931" customHeight="1" spans="19:19">
      <c r="S931"/>
    </row>
    <row r="932" customHeight="1" spans="19:19">
      <c r="S932"/>
    </row>
    <row r="933" customHeight="1" spans="19:19">
      <c r="S933"/>
    </row>
    <row r="934" customHeight="1" spans="19:19">
      <c r="S934"/>
    </row>
    <row r="935" customHeight="1" spans="19:19">
      <c r="S935"/>
    </row>
    <row r="936" customHeight="1" spans="19:19">
      <c r="S936"/>
    </row>
    <row r="937" customHeight="1" spans="19:19">
      <c r="S937"/>
    </row>
    <row r="938" customHeight="1" spans="19:19">
      <c r="S938"/>
    </row>
    <row r="939" customHeight="1" spans="19:19">
      <c r="S939"/>
    </row>
    <row r="940" customHeight="1" spans="19:19">
      <c r="S940"/>
    </row>
    <row r="941" customHeight="1" spans="19:19">
      <c r="S941"/>
    </row>
    <row r="942" customHeight="1" spans="19:19">
      <c r="S942"/>
    </row>
    <row r="943" customHeight="1" spans="19:19">
      <c r="S943"/>
    </row>
    <row r="944" customHeight="1" spans="19:19">
      <c r="S944"/>
    </row>
    <row r="945" customHeight="1" spans="19:19">
      <c r="S945"/>
    </row>
    <row r="946" customHeight="1" spans="19:19">
      <c r="S946"/>
    </row>
    <row r="947" customHeight="1" spans="19:19">
      <c r="S947"/>
    </row>
    <row r="948" customHeight="1" spans="19:19">
      <c r="S948"/>
    </row>
    <row r="949" customHeight="1" spans="19:19">
      <c r="S949"/>
    </row>
    <row r="950" customHeight="1" spans="19:19">
      <c r="S950"/>
    </row>
    <row r="951" customHeight="1" spans="19:19">
      <c r="S951"/>
    </row>
    <row r="952" customHeight="1" spans="19:19">
      <c r="S952"/>
    </row>
    <row r="953" customHeight="1" spans="19:19">
      <c r="S953"/>
    </row>
    <row r="954" customHeight="1" spans="19:19">
      <c r="S954"/>
    </row>
    <row r="955" customHeight="1" spans="19:19">
      <c r="S955"/>
    </row>
    <row r="956" customHeight="1" spans="19:19">
      <c r="S956"/>
    </row>
    <row r="957" customHeight="1" spans="19:19">
      <c r="S957"/>
    </row>
    <row r="958" customHeight="1" spans="19:19">
      <c r="S958"/>
    </row>
    <row r="959" customHeight="1" spans="19:19">
      <c r="S959"/>
    </row>
    <row r="960" customHeight="1" spans="19:19">
      <c r="S960"/>
    </row>
    <row r="961" customHeight="1" spans="19:19">
      <c r="S961"/>
    </row>
    <row r="962" customHeight="1" spans="19:19">
      <c r="S962"/>
    </row>
    <row r="963" customHeight="1" spans="19:19">
      <c r="S963"/>
    </row>
    <row r="964" customHeight="1" spans="19:19">
      <c r="S964"/>
    </row>
    <row r="965" customHeight="1" spans="19:19">
      <c r="S965"/>
    </row>
    <row r="966" customHeight="1" spans="19:19">
      <c r="S966"/>
    </row>
    <row r="967" customHeight="1" spans="19:19">
      <c r="S967"/>
    </row>
    <row r="968" customHeight="1" spans="19:19">
      <c r="S968"/>
    </row>
    <row r="969" customHeight="1" spans="19:19">
      <c r="S969"/>
    </row>
    <row r="970" customHeight="1" spans="19:19">
      <c r="S970"/>
    </row>
    <row r="971" customHeight="1" spans="19:19">
      <c r="S971"/>
    </row>
    <row r="972" customHeight="1" spans="19:19">
      <c r="S972"/>
    </row>
    <row r="973" customHeight="1" spans="19:19">
      <c r="S973"/>
    </row>
    <row r="974" customHeight="1" spans="19:19">
      <c r="S974"/>
    </row>
    <row r="975" customHeight="1" spans="19:19">
      <c r="S975"/>
    </row>
    <row r="976" customHeight="1" spans="19:19">
      <c r="S976"/>
    </row>
    <row r="977" customHeight="1" spans="19:19">
      <c r="S977"/>
    </row>
    <row r="978" customHeight="1" spans="19:19">
      <c r="S978"/>
    </row>
    <row r="979" customHeight="1" spans="19:19">
      <c r="S979"/>
    </row>
    <row r="980" customHeight="1" spans="19:19">
      <c r="S980"/>
    </row>
    <row r="981" customHeight="1" spans="19:19">
      <c r="S981"/>
    </row>
    <row r="982" customHeight="1" spans="19:19">
      <c r="S982"/>
    </row>
    <row r="983" customHeight="1" spans="19:19">
      <c r="S983"/>
    </row>
    <row r="984" customHeight="1" spans="19:19">
      <c r="S984"/>
    </row>
    <row r="985" customHeight="1" spans="19:19">
      <c r="S985"/>
    </row>
    <row r="986" customHeight="1" spans="19:19">
      <c r="S986"/>
    </row>
    <row r="987" customHeight="1" spans="19:19">
      <c r="S987"/>
    </row>
    <row r="988" customHeight="1" spans="19:19">
      <c r="S988"/>
    </row>
    <row r="989" customHeight="1" spans="19:19">
      <c r="S989"/>
    </row>
    <row r="990" customHeight="1" spans="19:19">
      <c r="S990"/>
    </row>
    <row r="991" customHeight="1" spans="19:19">
      <c r="S991"/>
    </row>
    <row r="992" customHeight="1" spans="19:19">
      <c r="S992"/>
    </row>
    <row r="993" customHeight="1" spans="19:19">
      <c r="S993"/>
    </row>
    <row r="994" customHeight="1" spans="19:19">
      <c r="S994"/>
    </row>
    <row r="995" customHeight="1" spans="19:19">
      <c r="S995"/>
    </row>
    <row r="996" customHeight="1" spans="19:19">
      <c r="S996"/>
    </row>
    <row r="997" customHeight="1" spans="19:19">
      <c r="S997"/>
    </row>
    <row r="998" customHeight="1" spans="19:19">
      <c r="S998"/>
    </row>
    <row r="999" customHeight="1" spans="19:19">
      <c r="S999"/>
    </row>
    <row r="1000" customHeight="1" spans="19:19">
      <c r="S1000"/>
    </row>
    <row r="1001" customHeight="1" spans="19:19">
      <c r="S1001"/>
    </row>
    <row r="1002" customHeight="1" spans="19:19">
      <c r="S1002"/>
    </row>
    <row r="1003" customHeight="1" spans="19:19">
      <c r="S1003"/>
    </row>
    <row r="1004" customHeight="1" spans="19:19">
      <c r="S1004"/>
    </row>
    <row r="1005" customHeight="1" spans="19:19">
      <c r="S1005"/>
    </row>
    <row r="1006" customHeight="1" spans="19:19">
      <c r="S1006"/>
    </row>
    <row r="1007" customHeight="1" spans="19:19">
      <c r="S1007"/>
    </row>
    <row r="1008" customHeight="1" spans="19:19">
      <c r="S1008"/>
    </row>
    <row r="1009" customHeight="1" spans="19:19">
      <c r="S1009"/>
    </row>
    <row r="1010" customHeight="1" spans="19:19">
      <c r="S1010"/>
    </row>
    <row r="1011" customHeight="1" spans="19:19">
      <c r="S1011"/>
    </row>
    <row r="1012" customHeight="1" spans="19:19">
      <c r="S1012"/>
    </row>
    <row r="1013" customHeight="1" spans="19:19">
      <c r="S1013"/>
    </row>
    <row r="1014" customHeight="1" spans="19:19">
      <c r="S1014"/>
    </row>
    <row r="1015" customHeight="1" spans="19:19">
      <c r="S1015"/>
    </row>
    <row r="1016" customHeight="1" spans="19:19">
      <c r="S1016"/>
    </row>
    <row r="1017" customHeight="1" spans="19:19">
      <c r="S1017"/>
    </row>
    <row r="1018" customHeight="1" spans="19:19">
      <c r="S1018"/>
    </row>
    <row r="1019" customHeight="1" spans="19:19">
      <c r="S1019"/>
    </row>
    <row r="1020" customHeight="1" spans="19:19">
      <c r="S1020"/>
    </row>
    <row r="1021" customHeight="1" spans="19:19">
      <c r="S1021"/>
    </row>
    <row r="1022" customHeight="1" spans="19:19">
      <c r="S1022"/>
    </row>
    <row r="1023" customHeight="1" spans="19:19">
      <c r="S1023"/>
    </row>
    <row r="1024" customHeight="1" spans="19:19">
      <c r="S1024"/>
    </row>
    <row r="1025" customHeight="1" spans="19:19">
      <c r="S1025"/>
    </row>
    <row r="1026" customHeight="1" spans="19:19">
      <c r="S1026"/>
    </row>
    <row r="1027" customHeight="1" spans="19:19">
      <c r="S1027"/>
    </row>
    <row r="1028" customHeight="1" spans="19:19">
      <c r="S1028"/>
    </row>
    <row r="1029" customHeight="1" spans="19:19">
      <c r="S1029"/>
    </row>
    <row r="1030" customHeight="1" spans="19:19">
      <c r="S1030"/>
    </row>
    <row r="1031" customHeight="1" spans="19:19">
      <c r="S1031"/>
    </row>
    <row r="1032" customHeight="1" spans="19:19">
      <c r="S1032"/>
    </row>
    <row r="1033" customHeight="1" spans="19:19">
      <c r="S1033"/>
    </row>
    <row r="1034" customHeight="1" spans="19:19">
      <c r="S1034"/>
    </row>
    <row r="1035" customHeight="1" spans="19:19">
      <c r="S1035"/>
    </row>
    <row r="1036" customHeight="1" spans="19:19">
      <c r="S1036"/>
    </row>
    <row r="1037" customHeight="1" spans="19:19">
      <c r="S1037"/>
    </row>
    <row r="1038" customHeight="1" spans="19:19">
      <c r="S1038"/>
    </row>
    <row r="1039" customHeight="1" spans="19:19">
      <c r="S1039"/>
    </row>
    <row r="1040" customHeight="1" spans="19:19">
      <c r="S1040"/>
    </row>
    <row r="1041" customHeight="1" spans="19:19">
      <c r="S1041"/>
    </row>
    <row r="1042" customHeight="1" spans="19:19">
      <c r="S1042"/>
    </row>
    <row r="1043" customHeight="1" spans="19:19">
      <c r="S1043"/>
    </row>
    <row r="1044" customHeight="1" spans="19:19">
      <c r="S1044"/>
    </row>
    <row r="1045" customHeight="1" spans="19:19">
      <c r="S1045"/>
    </row>
    <row r="1046" customHeight="1" spans="19:19">
      <c r="S1046"/>
    </row>
    <row r="1047" customHeight="1" spans="19:19">
      <c r="S1047"/>
    </row>
    <row r="1048" customHeight="1" spans="19:19">
      <c r="S1048"/>
    </row>
    <row r="1049" customHeight="1" spans="19:19">
      <c r="S1049"/>
    </row>
    <row r="1050" customHeight="1" spans="19:19">
      <c r="S1050"/>
    </row>
    <row r="1051" customHeight="1" spans="19:19">
      <c r="S1051"/>
    </row>
    <row r="1052" customHeight="1" spans="19:19">
      <c r="S1052"/>
    </row>
    <row r="1053" customHeight="1" spans="19:19">
      <c r="S1053"/>
    </row>
    <row r="1054" customHeight="1" spans="19:19">
      <c r="S1054"/>
    </row>
    <row r="1055" customHeight="1" spans="19:19">
      <c r="S1055"/>
    </row>
    <row r="1056" customHeight="1" spans="19:19">
      <c r="S1056"/>
    </row>
    <row r="1057" customHeight="1" spans="19:19">
      <c r="S1057"/>
    </row>
    <row r="1058" customHeight="1" spans="19:19">
      <c r="S1058"/>
    </row>
    <row r="1059" customHeight="1" spans="19:19">
      <c r="S1059"/>
    </row>
    <row r="1060" customHeight="1" spans="19:19">
      <c r="S1060"/>
    </row>
    <row r="1061" customHeight="1" spans="19:19">
      <c r="S1061"/>
    </row>
    <row r="1062" customHeight="1" spans="19:19">
      <c r="S1062"/>
    </row>
    <row r="1063" customHeight="1" spans="19:19">
      <c r="S1063"/>
    </row>
    <row r="1064" customHeight="1" spans="19:19">
      <c r="S1064"/>
    </row>
    <row r="1065" customHeight="1" spans="19:19">
      <c r="S1065"/>
    </row>
    <row r="1066" customHeight="1" spans="19:19">
      <c r="S1066"/>
    </row>
    <row r="1067" customHeight="1" spans="19:19">
      <c r="S1067"/>
    </row>
    <row r="1068" customHeight="1" spans="19:19">
      <c r="S1068"/>
    </row>
    <row r="1069" customHeight="1" spans="19:19">
      <c r="S1069"/>
    </row>
    <row r="1070" customHeight="1" spans="19:19">
      <c r="S1070"/>
    </row>
    <row r="1071" customHeight="1" spans="19:19">
      <c r="S1071"/>
    </row>
    <row r="1072" customHeight="1" spans="19:19">
      <c r="S1072"/>
    </row>
    <row r="1073" customHeight="1" spans="19:19">
      <c r="S1073"/>
    </row>
    <row r="1074" customHeight="1" spans="19:19">
      <c r="S1074"/>
    </row>
    <row r="1075" customHeight="1" spans="19:19">
      <c r="S1075"/>
    </row>
    <row r="1076" customHeight="1" spans="19:19">
      <c r="S1076"/>
    </row>
    <row r="1077" customHeight="1" spans="19:19">
      <c r="S1077"/>
    </row>
    <row r="1078" customHeight="1" spans="19:19">
      <c r="S1078"/>
    </row>
    <row r="1079" customHeight="1" spans="19:19">
      <c r="S1079"/>
    </row>
    <row r="1080" customHeight="1" spans="19:19">
      <c r="S1080"/>
    </row>
    <row r="1081" customHeight="1" spans="19:19">
      <c r="S1081"/>
    </row>
    <row r="1082" customHeight="1" spans="19:19">
      <c r="S1082"/>
    </row>
    <row r="1083" customHeight="1" spans="19:19">
      <c r="S1083"/>
    </row>
    <row r="1084" customHeight="1" spans="19:19">
      <c r="S1084"/>
    </row>
    <row r="1085" customHeight="1" spans="19:19">
      <c r="S1085"/>
    </row>
    <row r="1086" customHeight="1" spans="19:19">
      <c r="S1086"/>
    </row>
    <row r="1087" customHeight="1" spans="19:19">
      <c r="S1087"/>
    </row>
    <row r="1088" customHeight="1" spans="19:19">
      <c r="S1088"/>
    </row>
    <row r="1089" customHeight="1" spans="19:19">
      <c r="S1089"/>
    </row>
    <row r="1090" customHeight="1" spans="19:19">
      <c r="S1090"/>
    </row>
    <row r="1091" customHeight="1" spans="19:19">
      <c r="S1091"/>
    </row>
    <row r="1092" customHeight="1" spans="19:19">
      <c r="S1092"/>
    </row>
    <row r="1093" customHeight="1" spans="19:19">
      <c r="S1093"/>
    </row>
    <row r="1094" customHeight="1" spans="19:19">
      <c r="S1094"/>
    </row>
    <row r="1095" customHeight="1" spans="19:19">
      <c r="S1095"/>
    </row>
    <row r="1096" customHeight="1" spans="19:19">
      <c r="S1096"/>
    </row>
    <row r="1097" customHeight="1" spans="19:19">
      <c r="S1097"/>
    </row>
    <row r="1098" customHeight="1" spans="19:19">
      <c r="S1098"/>
    </row>
    <row r="1099" customHeight="1" spans="19:19">
      <c r="S1099"/>
    </row>
    <row r="1100" customHeight="1" spans="19:19">
      <c r="S1100"/>
    </row>
    <row r="1101" customHeight="1" spans="19:19">
      <c r="S1101"/>
    </row>
    <row r="1102" customHeight="1" spans="19:19">
      <c r="S1102"/>
    </row>
    <row r="1103" customHeight="1" spans="19:19">
      <c r="S1103"/>
    </row>
    <row r="1104" customHeight="1" spans="19:19">
      <c r="S1104"/>
    </row>
    <row r="1105" customHeight="1" spans="19:19">
      <c r="S1105"/>
    </row>
    <row r="1106" customHeight="1" spans="19:19">
      <c r="S1106"/>
    </row>
    <row r="1107" customHeight="1" spans="19:19">
      <c r="S1107"/>
    </row>
    <row r="1108" customHeight="1" spans="19:19">
      <c r="S1108"/>
    </row>
    <row r="1109" customHeight="1" spans="19:19">
      <c r="S1109"/>
    </row>
    <row r="1110" customHeight="1" spans="19:19">
      <c r="S1110"/>
    </row>
    <row r="1111" customHeight="1" spans="19:19">
      <c r="S1111"/>
    </row>
    <row r="1112" customHeight="1" spans="19:19">
      <c r="S1112"/>
    </row>
    <row r="1113" customHeight="1" spans="19:19">
      <c r="S1113"/>
    </row>
    <row r="1114" customHeight="1" spans="19:19">
      <c r="S1114"/>
    </row>
    <row r="1115" customHeight="1" spans="19:19">
      <c r="S1115"/>
    </row>
    <row r="1116" customHeight="1" spans="19:19">
      <c r="S1116"/>
    </row>
    <row r="1117" customHeight="1" spans="19:19">
      <c r="S1117"/>
    </row>
    <row r="1118" customHeight="1" spans="19:19">
      <c r="S1118"/>
    </row>
    <row r="1119" customHeight="1" spans="19:19">
      <c r="S1119"/>
    </row>
    <row r="1120" customHeight="1" spans="19:19">
      <c r="S1120"/>
    </row>
    <row r="1121" customHeight="1" spans="19:19">
      <c r="S1121"/>
    </row>
    <row r="1122" customHeight="1" spans="19:19">
      <c r="S1122"/>
    </row>
    <row r="1123" customHeight="1" spans="19:19">
      <c r="S1123"/>
    </row>
    <row r="1124" customHeight="1" spans="19:19">
      <c r="S1124"/>
    </row>
    <row r="1125" customHeight="1" spans="19:19">
      <c r="S1125"/>
    </row>
    <row r="1126" customHeight="1" spans="19:19">
      <c r="S1126"/>
    </row>
    <row r="1127" customHeight="1" spans="19:19">
      <c r="S1127"/>
    </row>
    <row r="1128" customHeight="1" spans="19:19">
      <c r="S1128"/>
    </row>
    <row r="1129" customHeight="1" spans="19:19">
      <c r="S1129"/>
    </row>
    <row r="1130" customHeight="1" spans="19:19">
      <c r="S1130"/>
    </row>
    <row r="1131" customHeight="1" spans="19:19">
      <c r="S1131"/>
    </row>
    <row r="1132" customHeight="1" spans="19:19">
      <c r="S1132"/>
    </row>
    <row r="1133" customHeight="1" spans="19:19">
      <c r="S1133"/>
    </row>
    <row r="1134" customHeight="1" spans="19:19">
      <c r="S1134"/>
    </row>
    <row r="1135" customHeight="1" spans="19:19">
      <c r="S1135"/>
    </row>
    <row r="1136" customHeight="1" spans="19:19">
      <c r="S1136"/>
    </row>
    <row r="1137" customHeight="1" spans="19:19">
      <c r="S1137"/>
    </row>
    <row r="1138" customHeight="1" spans="19:19">
      <c r="S1138"/>
    </row>
    <row r="1139" customHeight="1" spans="19:19">
      <c r="S1139"/>
    </row>
    <row r="1140" customHeight="1" spans="19:19">
      <c r="S1140"/>
    </row>
    <row r="1141" customHeight="1" spans="19:19">
      <c r="S1141"/>
    </row>
    <row r="1142" customHeight="1" spans="19:19">
      <c r="S1142"/>
    </row>
    <row r="1143" customHeight="1" spans="19:19">
      <c r="S1143"/>
    </row>
    <row r="1144" customHeight="1" spans="19:19">
      <c r="S1144"/>
    </row>
    <row r="1145" customHeight="1" spans="19:19">
      <c r="S1145"/>
    </row>
    <row r="1146" customHeight="1" spans="19:19">
      <c r="S1146"/>
    </row>
    <row r="1147" customHeight="1" spans="19:19">
      <c r="S1147"/>
    </row>
    <row r="1148" customHeight="1" spans="19:19">
      <c r="S1148"/>
    </row>
    <row r="1149" customHeight="1" spans="19:19">
      <c r="S1149"/>
    </row>
    <row r="1150" customHeight="1" spans="19:19">
      <c r="S1150"/>
    </row>
    <row r="1151" customHeight="1" spans="19:19">
      <c r="S1151"/>
    </row>
    <row r="1152" customHeight="1" spans="19:19">
      <c r="S1152"/>
    </row>
    <row r="1153" customHeight="1" spans="19:19">
      <c r="S1153"/>
    </row>
    <row r="1154" customHeight="1" spans="19:19">
      <c r="S1154"/>
    </row>
    <row r="1155" customHeight="1" spans="19:19">
      <c r="S1155"/>
    </row>
    <row r="1156" customHeight="1" spans="19:19">
      <c r="S1156"/>
    </row>
    <row r="1157" customHeight="1" spans="19:19">
      <c r="S1157"/>
    </row>
    <row r="1158" customHeight="1" spans="19:19">
      <c r="S1158"/>
    </row>
    <row r="1159" customHeight="1" spans="19:19">
      <c r="S1159"/>
    </row>
    <row r="1160" customHeight="1" spans="19:19">
      <c r="S1160"/>
    </row>
    <row r="1161" customHeight="1" spans="19:19">
      <c r="S1161"/>
    </row>
    <row r="1162" customHeight="1" spans="19:19">
      <c r="S1162"/>
    </row>
    <row r="1163" customHeight="1" spans="19:19">
      <c r="S1163"/>
    </row>
    <row r="1164" customHeight="1" spans="19:19">
      <c r="S1164"/>
    </row>
    <row r="1165" customHeight="1" spans="19:19">
      <c r="S1165"/>
    </row>
    <row r="1166" customHeight="1" spans="19:19">
      <c r="S1166"/>
    </row>
    <row r="1167" customHeight="1" spans="19:19">
      <c r="S1167"/>
    </row>
    <row r="1168" customHeight="1" spans="19:19">
      <c r="S1168"/>
    </row>
    <row r="1169" customHeight="1" spans="19:19">
      <c r="S1169"/>
    </row>
    <row r="1170" customHeight="1" spans="19:19">
      <c r="S1170"/>
    </row>
    <row r="1171" customHeight="1" spans="19:19">
      <c r="S1171"/>
    </row>
    <row r="1172" customHeight="1" spans="19:19">
      <c r="S1172"/>
    </row>
    <row r="1173" customHeight="1" spans="19:19">
      <c r="S1173"/>
    </row>
    <row r="1174" customHeight="1" spans="19:19">
      <c r="S1174"/>
    </row>
    <row r="1175" customHeight="1" spans="19:19">
      <c r="S1175"/>
    </row>
    <row r="1176" customHeight="1" spans="19:19">
      <c r="S1176"/>
    </row>
    <row r="1177" customHeight="1" spans="19:19">
      <c r="S1177"/>
    </row>
    <row r="1178" customHeight="1" spans="19:19">
      <c r="S1178"/>
    </row>
    <row r="1179" customHeight="1" spans="19:19">
      <c r="S1179"/>
    </row>
    <row r="1180" customHeight="1" spans="19:19">
      <c r="S1180"/>
    </row>
    <row r="1181" customHeight="1" spans="19:19">
      <c r="S1181"/>
    </row>
    <row r="1182" customHeight="1" spans="19:19">
      <c r="S1182"/>
    </row>
    <row r="1183" customHeight="1" spans="19:19">
      <c r="S1183"/>
    </row>
    <row r="1184" customHeight="1" spans="19:19">
      <c r="S1184"/>
    </row>
    <row r="1185" customHeight="1" spans="19:19">
      <c r="S1185"/>
    </row>
    <row r="1186" customHeight="1" spans="19:19">
      <c r="S1186"/>
    </row>
    <row r="1187" customHeight="1" spans="19:19">
      <c r="S1187"/>
    </row>
    <row r="1188" customHeight="1" spans="19:19">
      <c r="S1188"/>
    </row>
    <row r="1189" customHeight="1" spans="19:19">
      <c r="S1189"/>
    </row>
    <row r="1190" customHeight="1" spans="19:19">
      <c r="S1190"/>
    </row>
    <row r="1191" customHeight="1" spans="19:19">
      <c r="S1191"/>
    </row>
    <row r="1192" customHeight="1" spans="19:19">
      <c r="S1192"/>
    </row>
    <row r="1193" customHeight="1" spans="19:19">
      <c r="S1193"/>
    </row>
    <row r="1194" customHeight="1" spans="19:19">
      <c r="S1194"/>
    </row>
    <row r="1195" customHeight="1" spans="19:19">
      <c r="S1195"/>
    </row>
    <row r="1196" customHeight="1" spans="19:19">
      <c r="S1196"/>
    </row>
    <row r="1197" customHeight="1" spans="19:19">
      <c r="S1197"/>
    </row>
    <row r="1198" customHeight="1" spans="19:19">
      <c r="S1198"/>
    </row>
    <row r="1199" customHeight="1" spans="19:19">
      <c r="S1199"/>
    </row>
    <row r="1200" customHeight="1" spans="19:19">
      <c r="S1200"/>
    </row>
    <row r="1201" customHeight="1" spans="19:19">
      <c r="S1201"/>
    </row>
    <row r="1202" customHeight="1" spans="19:19">
      <c r="S1202"/>
    </row>
    <row r="1203" customHeight="1" spans="19:19">
      <c r="S1203"/>
    </row>
    <row r="1204" customHeight="1" spans="19:19">
      <c r="S1204"/>
    </row>
    <row r="1205" customHeight="1" spans="19:19">
      <c r="S1205"/>
    </row>
    <row r="1206" customHeight="1" spans="19:19">
      <c r="S1206"/>
    </row>
    <row r="1207" customHeight="1" spans="19:19">
      <c r="S1207"/>
    </row>
    <row r="1208" customHeight="1" spans="19:19">
      <c r="S1208"/>
    </row>
    <row r="1209" customHeight="1" spans="19:19">
      <c r="S1209"/>
    </row>
    <row r="1210" customHeight="1" spans="19:19">
      <c r="S1210"/>
    </row>
    <row r="1211" customHeight="1" spans="19:19">
      <c r="S1211"/>
    </row>
    <row r="1212" customHeight="1" spans="19:19">
      <c r="S1212"/>
    </row>
    <row r="1213" customHeight="1" spans="19:19">
      <c r="S1213"/>
    </row>
    <row r="1214" customHeight="1" spans="19:19">
      <c r="S1214"/>
    </row>
    <row r="1215" customHeight="1" spans="19:19">
      <c r="S1215"/>
    </row>
    <row r="1216" customHeight="1" spans="19:19">
      <c r="S1216"/>
    </row>
    <row r="1217" customHeight="1" spans="19:19">
      <c r="S1217"/>
    </row>
    <row r="1218" customHeight="1" spans="19:19">
      <c r="S1218"/>
    </row>
    <row r="1219" customHeight="1" spans="19:19">
      <c r="S1219"/>
    </row>
    <row r="1220" customHeight="1" spans="19:19">
      <c r="S1220"/>
    </row>
    <row r="1221" customHeight="1" spans="19:19">
      <c r="S1221"/>
    </row>
    <row r="1222" customHeight="1" spans="19:19">
      <c r="S1222"/>
    </row>
    <row r="1223" customHeight="1" spans="19:19">
      <c r="S1223"/>
    </row>
    <row r="1224" customHeight="1" spans="19:19">
      <c r="S1224"/>
    </row>
    <row r="1225" customHeight="1" spans="19:19">
      <c r="S1225"/>
    </row>
    <row r="1226" customHeight="1" spans="19:19">
      <c r="S1226"/>
    </row>
    <row r="1227" customHeight="1" spans="19:19">
      <c r="S1227"/>
    </row>
    <row r="1228" customHeight="1" spans="19:19">
      <c r="S1228"/>
    </row>
    <row r="1229" customHeight="1" spans="19:19">
      <c r="S1229"/>
    </row>
    <row r="1230" customHeight="1" spans="19:19">
      <c r="S1230"/>
    </row>
    <row r="1231" customHeight="1" spans="19:19">
      <c r="S1231"/>
    </row>
    <row r="1232" customHeight="1" spans="19:19">
      <c r="S1232"/>
    </row>
    <row r="1233" customHeight="1" spans="19:19">
      <c r="S1233"/>
    </row>
    <row r="1234" customHeight="1" spans="19:19">
      <c r="S1234"/>
    </row>
    <row r="1235" customHeight="1" spans="19:19">
      <c r="S1235"/>
    </row>
    <row r="1236" customHeight="1" spans="19:19">
      <c r="S1236"/>
    </row>
    <row r="1237" customHeight="1" spans="19:19">
      <c r="S1237"/>
    </row>
    <row r="1238" customHeight="1" spans="19:19">
      <c r="S1238"/>
    </row>
    <row r="1239" customHeight="1" spans="19:19">
      <c r="S1239"/>
    </row>
    <row r="1240" customHeight="1" spans="19:19">
      <c r="S1240"/>
    </row>
    <row r="1241" customHeight="1" spans="19:19">
      <c r="S1241"/>
    </row>
    <row r="1242" customHeight="1" spans="19:19">
      <c r="S1242"/>
    </row>
    <row r="1243" customHeight="1" spans="19:19">
      <c r="S1243"/>
    </row>
    <row r="1244" customHeight="1" spans="19:19">
      <c r="S1244"/>
    </row>
    <row r="1245" customHeight="1" spans="19:19">
      <c r="S1245"/>
    </row>
    <row r="1246" customHeight="1" spans="19:19">
      <c r="S1246"/>
    </row>
    <row r="1247" customHeight="1" spans="19:19">
      <c r="S1247"/>
    </row>
    <row r="1248" customHeight="1" spans="19:19">
      <c r="S1248"/>
    </row>
    <row r="1249" customHeight="1" spans="19:19">
      <c r="S1249"/>
    </row>
    <row r="1250" customHeight="1" spans="19:19">
      <c r="S1250"/>
    </row>
    <row r="1251" customHeight="1" spans="19:19">
      <c r="S1251"/>
    </row>
    <row r="1252" customHeight="1" spans="19:19">
      <c r="S1252"/>
    </row>
    <row r="1253" customHeight="1" spans="19:19">
      <c r="S1253"/>
    </row>
    <row r="1254" customHeight="1" spans="19:19">
      <c r="S1254"/>
    </row>
    <row r="1255" customHeight="1" spans="19:19">
      <c r="S1255"/>
    </row>
    <row r="1256" customHeight="1" spans="19:19">
      <c r="S1256"/>
    </row>
    <row r="1257" customHeight="1" spans="19:19">
      <c r="S1257"/>
    </row>
    <row r="1258" customHeight="1" spans="19:19">
      <c r="S1258"/>
    </row>
    <row r="1259" customHeight="1" spans="19:19">
      <c r="S1259"/>
    </row>
    <row r="1260" customHeight="1" spans="19:19">
      <c r="S1260"/>
    </row>
    <row r="1261" customHeight="1" spans="19:19">
      <c r="S1261"/>
    </row>
    <row r="1262" customHeight="1" spans="19:19">
      <c r="S1262"/>
    </row>
    <row r="1263" customHeight="1" spans="19:19">
      <c r="S1263"/>
    </row>
    <row r="1264" customHeight="1" spans="19:19">
      <c r="S1264"/>
    </row>
    <row r="1265" customHeight="1" spans="19:19">
      <c r="S1265"/>
    </row>
    <row r="1266" customHeight="1" spans="19:19">
      <c r="S1266"/>
    </row>
    <row r="1267" customHeight="1" spans="19:19">
      <c r="S1267"/>
    </row>
    <row r="1268" customHeight="1" spans="19:19">
      <c r="S1268"/>
    </row>
    <row r="1269" customHeight="1" spans="19:19">
      <c r="S1269"/>
    </row>
    <row r="1270" customHeight="1" spans="19:19">
      <c r="S1270"/>
    </row>
    <row r="1271" customHeight="1" spans="19:19">
      <c r="S1271"/>
    </row>
    <row r="1272" customHeight="1" spans="19:19">
      <c r="S1272"/>
    </row>
    <row r="1273" customHeight="1" spans="19:19">
      <c r="S1273"/>
    </row>
    <row r="1274" customHeight="1" spans="19:19">
      <c r="S1274"/>
    </row>
    <row r="1275" customHeight="1" spans="19:19">
      <c r="S1275"/>
    </row>
    <row r="1276" customHeight="1" spans="19:19">
      <c r="S1276"/>
    </row>
    <row r="1277" customHeight="1" spans="19:19">
      <c r="S1277"/>
    </row>
    <row r="1278" customHeight="1" spans="19:19">
      <c r="S1278"/>
    </row>
    <row r="1279" customHeight="1" spans="19:19">
      <c r="S1279"/>
    </row>
    <row r="1280" customHeight="1" spans="19:19">
      <c r="S1280"/>
    </row>
    <row r="1281" customHeight="1" spans="19:19">
      <c r="S1281"/>
    </row>
    <row r="1282" customHeight="1" spans="19:19">
      <c r="S1282"/>
    </row>
    <row r="1283" customHeight="1" spans="19:19">
      <c r="S1283"/>
    </row>
    <row r="1284" customHeight="1" spans="19:19">
      <c r="S1284"/>
    </row>
    <row r="1285" customHeight="1" spans="19:19">
      <c r="S1285"/>
    </row>
    <row r="1286" customHeight="1" spans="19:19">
      <c r="S1286"/>
    </row>
    <row r="1287" customHeight="1" spans="19:19">
      <c r="S1287"/>
    </row>
    <row r="1288" customHeight="1" spans="19:19">
      <c r="S1288"/>
    </row>
    <row r="1289" customHeight="1" spans="19:19">
      <c r="S1289"/>
    </row>
    <row r="1290" customHeight="1" spans="19:19">
      <c r="S1290"/>
    </row>
    <row r="1291" customHeight="1" spans="19:19">
      <c r="S1291"/>
    </row>
    <row r="1292" customHeight="1" spans="19:19">
      <c r="S1292"/>
    </row>
    <row r="1293" customHeight="1" spans="19:19">
      <c r="S1293"/>
    </row>
    <row r="1294" customHeight="1" spans="19:19">
      <c r="S1294"/>
    </row>
    <row r="1295" customHeight="1" spans="19:19">
      <c r="S1295"/>
    </row>
    <row r="1296" customHeight="1" spans="19:19">
      <c r="S1296"/>
    </row>
    <row r="1297" customHeight="1" spans="19:19">
      <c r="S1297"/>
    </row>
    <row r="1298" customHeight="1" spans="19:19">
      <c r="S1298"/>
    </row>
    <row r="1299" customHeight="1" spans="19:19">
      <c r="S1299"/>
    </row>
    <row r="1300" customHeight="1" spans="19:19">
      <c r="S1300"/>
    </row>
    <row r="1301" customHeight="1" spans="19:19">
      <c r="S1301"/>
    </row>
    <row r="1302" customHeight="1" spans="19:19">
      <c r="S1302"/>
    </row>
    <row r="1303" customHeight="1" spans="19:19">
      <c r="S1303"/>
    </row>
    <row r="1304" customHeight="1" spans="19:19">
      <c r="S1304"/>
    </row>
    <row r="1305" customHeight="1" spans="19:19">
      <c r="S1305"/>
    </row>
    <row r="1306" customHeight="1" spans="19:19">
      <c r="S1306"/>
    </row>
    <row r="1307" customHeight="1" spans="19:19">
      <c r="S1307"/>
    </row>
    <row r="1308" customHeight="1" spans="19:19">
      <c r="S1308"/>
    </row>
    <row r="1309" customHeight="1" spans="19:19">
      <c r="S1309"/>
    </row>
    <row r="1310" customHeight="1" spans="19:19">
      <c r="S1310"/>
    </row>
    <row r="1311" customHeight="1" spans="19:19">
      <c r="S1311"/>
    </row>
    <row r="1312" customHeight="1" spans="19:19">
      <c r="S1312"/>
    </row>
    <row r="1313" customHeight="1" spans="19:19">
      <c r="S1313"/>
    </row>
    <row r="1314" customHeight="1" spans="19:19">
      <c r="S1314"/>
    </row>
    <row r="1315" customHeight="1" spans="19:19">
      <c r="S1315"/>
    </row>
    <row r="1316" customHeight="1" spans="19:19">
      <c r="S1316"/>
    </row>
    <row r="1317" customHeight="1" spans="19:19">
      <c r="S1317"/>
    </row>
    <row r="1318" customHeight="1" spans="19:19">
      <c r="S1318"/>
    </row>
    <row r="1319" customHeight="1" spans="19:19">
      <c r="S1319"/>
    </row>
    <row r="1320" customHeight="1" spans="19:19">
      <c r="S1320"/>
    </row>
    <row r="1321" customHeight="1" spans="19:19">
      <c r="S1321"/>
    </row>
    <row r="1322" customHeight="1" spans="19:19">
      <c r="S1322"/>
    </row>
    <row r="1323" customHeight="1" spans="19:19">
      <c r="S1323"/>
    </row>
    <row r="1324" customHeight="1" spans="19:19">
      <c r="S1324"/>
    </row>
    <row r="1325" customHeight="1" spans="19:19">
      <c r="S1325"/>
    </row>
    <row r="1326" customHeight="1" spans="19:19">
      <c r="S1326"/>
    </row>
    <row r="1327" customHeight="1" spans="19:19">
      <c r="S1327"/>
    </row>
    <row r="1328" customHeight="1" spans="19:19">
      <c r="S1328"/>
    </row>
    <row r="1329" customHeight="1" spans="19:19">
      <c r="S1329"/>
    </row>
    <row r="1330" customHeight="1" spans="19:19">
      <c r="S1330"/>
    </row>
    <row r="1331" customHeight="1" spans="19:19">
      <c r="S1331"/>
    </row>
    <row r="1332" customHeight="1" spans="19:19">
      <c r="S1332"/>
    </row>
    <row r="1333" customHeight="1" spans="19:19">
      <c r="S1333"/>
    </row>
    <row r="1334" customHeight="1" spans="19:19">
      <c r="S1334"/>
    </row>
    <row r="1335" customHeight="1" spans="19:19">
      <c r="S1335"/>
    </row>
    <row r="1336" customHeight="1" spans="19:19">
      <c r="S1336"/>
    </row>
    <row r="1337" customHeight="1" spans="19:19">
      <c r="S1337"/>
    </row>
    <row r="1338" customHeight="1" spans="19:19">
      <c r="S1338"/>
    </row>
    <row r="1339" customHeight="1" spans="19:19">
      <c r="S1339"/>
    </row>
    <row r="1340" customHeight="1" spans="19:19">
      <c r="S1340"/>
    </row>
    <row r="1341" customHeight="1" spans="19:19">
      <c r="S1341"/>
    </row>
    <row r="1342" customHeight="1" spans="19:19">
      <c r="S1342"/>
    </row>
    <row r="1343" customHeight="1" spans="19:19">
      <c r="S1343"/>
    </row>
    <row r="1344" customHeight="1" spans="19:19">
      <c r="S1344"/>
    </row>
    <row r="1345" customHeight="1" spans="19:19">
      <c r="S1345"/>
    </row>
    <row r="1346" customHeight="1" spans="19:19">
      <c r="S1346"/>
    </row>
    <row r="1347" customHeight="1" spans="19:19">
      <c r="S1347"/>
    </row>
    <row r="1348" customHeight="1" spans="19:19">
      <c r="S1348"/>
    </row>
    <row r="1349" customHeight="1" spans="19:19">
      <c r="S1349"/>
    </row>
    <row r="1350" customHeight="1" spans="19:19">
      <c r="S1350"/>
    </row>
    <row r="1351" customHeight="1" spans="19:19">
      <c r="S1351"/>
    </row>
    <row r="1352" customHeight="1" spans="19:19">
      <c r="S1352"/>
    </row>
    <row r="1353" customHeight="1" spans="19:19">
      <c r="S1353"/>
    </row>
    <row r="1354" customHeight="1" spans="19:19">
      <c r="S1354"/>
    </row>
    <row r="1355" customHeight="1" spans="19:19">
      <c r="S1355"/>
    </row>
    <row r="1356" customHeight="1" spans="19:19">
      <c r="S1356"/>
    </row>
    <row r="1357" customHeight="1" spans="19:19">
      <c r="S1357"/>
    </row>
    <row r="1358" customHeight="1" spans="19:19">
      <c r="S1358"/>
    </row>
    <row r="1359" customHeight="1" spans="19:19">
      <c r="S1359"/>
    </row>
    <row r="1360" customHeight="1" spans="19:19">
      <c r="S1360"/>
    </row>
    <row r="1361" customHeight="1" spans="19:19">
      <c r="S1361"/>
    </row>
    <row r="1362" customHeight="1" spans="19:19">
      <c r="S1362"/>
    </row>
    <row r="1363" customHeight="1" spans="19:19">
      <c r="S1363"/>
    </row>
    <row r="1364" customHeight="1" spans="19:19">
      <c r="S1364"/>
    </row>
    <row r="1365" customHeight="1" spans="19:19">
      <c r="S1365"/>
    </row>
    <row r="1366" customHeight="1" spans="19:19">
      <c r="S1366"/>
    </row>
    <row r="1367" customHeight="1" spans="19:19">
      <c r="S1367"/>
    </row>
    <row r="1368" customHeight="1" spans="19:19">
      <c r="S1368"/>
    </row>
    <row r="1369" customHeight="1" spans="19:19">
      <c r="S1369"/>
    </row>
    <row r="1370" customHeight="1" spans="19:19">
      <c r="S1370"/>
    </row>
    <row r="1371" customHeight="1" spans="19:19">
      <c r="S1371"/>
    </row>
    <row r="1372" customHeight="1" spans="19:19">
      <c r="S1372"/>
    </row>
    <row r="1373" customHeight="1" spans="19:19">
      <c r="S1373"/>
    </row>
    <row r="1374" customHeight="1" spans="19:19">
      <c r="S1374"/>
    </row>
    <row r="1375" customHeight="1" spans="19:19">
      <c r="S1375"/>
    </row>
    <row r="1376" customHeight="1" spans="19:19">
      <c r="S1376"/>
    </row>
    <row r="1377" customHeight="1" spans="19:19">
      <c r="S1377"/>
    </row>
    <row r="1378" customHeight="1" spans="19:19">
      <c r="S1378"/>
    </row>
    <row r="1379" customHeight="1" spans="19:19">
      <c r="S1379"/>
    </row>
    <row r="1380" customHeight="1" spans="19:19">
      <c r="S1380"/>
    </row>
    <row r="1381" customHeight="1" spans="19:19">
      <c r="S1381"/>
    </row>
    <row r="1382" customHeight="1" spans="19:19">
      <c r="S1382"/>
    </row>
    <row r="1383" customHeight="1" spans="19:19">
      <c r="S1383"/>
    </row>
    <row r="1384" customHeight="1" spans="19:19">
      <c r="S1384"/>
    </row>
    <row r="1385" customHeight="1" spans="19:19">
      <c r="S1385"/>
    </row>
    <row r="1386" customHeight="1" spans="19:19">
      <c r="S1386"/>
    </row>
    <row r="1387" customHeight="1" spans="19:19">
      <c r="S1387"/>
    </row>
    <row r="1388" customHeight="1" spans="19:19">
      <c r="S1388"/>
    </row>
    <row r="1389" customHeight="1" spans="19:19">
      <c r="S1389"/>
    </row>
    <row r="1390" customHeight="1" spans="19:19">
      <c r="S1390"/>
    </row>
    <row r="1391" customHeight="1" spans="19:19">
      <c r="S1391"/>
    </row>
    <row r="1392" customHeight="1" spans="19:19">
      <c r="S1392"/>
    </row>
    <row r="1393" customHeight="1" spans="19:19">
      <c r="S1393"/>
    </row>
    <row r="1394" customHeight="1" spans="19:19">
      <c r="S1394"/>
    </row>
    <row r="1395" customHeight="1" spans="19:19">
      <c r="S1395"/>
    </row>
    <row r="1396" customHeight="1" spans="19:19">
      <c r="S1396"/>
    </row>
    <row r="1397" customHeight="1" spans="19:19">
      <c r="S1397"/>
    </row>
    <row r="1398" customHeight="1" spans="19:19">
      <c r="S1398"/>
    </row>
    <row r="1399" customHeight="1" spans="19:19">
      <c r="S1399"/>
    </row>
    <row r="1400" customHeight="1" spans="19:19">
      <c r="S1400"/>
    </row>
    <row r="1401" customHeight="1" spans="19:19">
      <c r="S1401"/>
    </row>
    <row r="1402" customHeight="1" spans="19:19">
      <c r="S1402"/>
    </row>
    <row r="1403" customHeight="1" spans="19:19">
      <c r="S1403"/>
    </row>
    <row r="1404" customHeight="1" spans="19:19">
      <c r="S1404"/>
    </row>
    <row r="1405" customHeight="1" spans="19:19">
      <c r="S1405"/>
    </row>
    <row r="1406" customHeight="1" spans="19:19">
      <c r="S1406"/>
    </row>
    <row r="1407" customHeight="1" spans="19:19">
      <c r="S1407"/>
    </row>
    <row r="1408" customHeight="1" spans="19:19">
      <c r="S1408"/>
    </row>
    <row r="1409" customHeight="1" spans="19:19">
      <c r="S1409"/>
    </row>
    <row r="1410" customHeight="1" spans="19:19">
      <c r="S1410"/>
    </row>
    <row r="1411" customHeight="1" spans="19:19">
      <c r="S1411"/>
    </row>
    <row r="1412" customHeight="1" spans="19:19">
      <c r="S1412"/>
    </row>
    <row r="1413" customHeight="1" spans="19:19">
      <c r="S1413"/>
    </row>
    <row r="1414" customHeight="1" spans="19:19">
      <c r="S1414"/>
    </row>
    <row r="1415" customHeight="1" spans="19:19">
      <c r="S1415"/>
    </row>
    <row r="1416" customHeight="1" spans="19:19">
      <c r="S1416"/>
    </row>
    <row r="1417" customHeight="1" spans="19:19">
      <c r="S1417"/>
    </row>
    <row r="1418" customHeight="1" spans="19:19">
      <c r="S1418"/>
    </row>
    <row r="1419" customHeight="1" spans="19:19">
      <c r="S1419"/>
    </row>
    <row r="1420" customHeight="1" spans="19:19">
      <c r="S1420"/>
    </row>
    <row r="1421" customHeight="1" spans="19:19">
      <c r="S1421"/>
    </row>
    <row r="1422" customHeight="1" spans="19:19">
      <c r="S1422"/>
    </row>
    <row r="1423" customHeight="1" spans="19:19">
      <c r="S1423"/>
    </row>
    <row r="1424" customHeight="1" spans="19:19">
      <c r="S1424"/>
    </row>
    <row r="1425" customHeight="1" spans="19:19">
      <c r="S1425"/>
    </row>
    <row r="1426" customHeight="1" spans="19:19">
      <c r="S1426"/>
    </row>
    <row r="1427" customHeight="1" spans="19:19">
      <c r="S1427"/>
    </row>
    <row r="1428" customHeight="1" spans="19:19">
      <c r="S1428"/>
    </row>
    <row r="1429" customHeight="1" spans="19:19">
      <c r="S1429"/>
    </row>
    <row r="1430" customHeight="1" spans="19:19">
      <c r="S1430"/>
    </row>
    <row r="1431" customHeight="1" spans="19:19">
      <c r="S1431"/>
    </row>
    <row r="1432" customHeight="1" spans="19:19">
      <c r="S1432"/>
    </row>
    <row r="1433" customHeight="1" spans="19:19">
      <c r="S1433"/>
    </row>
    <row r="1434" customHeight="1" spans="19:19">
      <c r="S1434"/>
    </row>
    <row r="1435" customHeight="1" spans="19:19">
      <c r="S1435"/>
    </row>
    <row r="1436" customHeight="1" spans="19:19">
      <c r="S1436"/>
    </row>
    <row r="1437" customHeight="1" spans="19:19">
      <c r="S1437"/>
    </row>
    <row r="1438" customHeight="1" spans="19:19">
      <c r="S1438"/>
    </row>
    <row r="1439" customHeight="1" spans="19:19">
      <c r="S1439"/>
    </row>
    <row r="1440" customHeight="1" spans="19:19">
      <c r="S1440"/>
    </row>
    <row r="1441" customHeight="1" spans="19:19">
      <c r="S1441"/>
    </row>
    <row r="1442" customHeight="1" spans="19:19">
      <c r="S1442"/>
    </row>
    <row r="1443" customHeight="1" spans="19:19">
      <c r="S1443"/>
    </row>
    <row r="1444" customHeight="1" spans="19:19">
      <c r="S1444"/>
    </row>
    <row r="1445" customHeight="1" spans="19:19">
      <c r="S1445"/>
    </row>
    <row r="1446" customHeight="1" spans="19:19">
      <c r="S1446"/>
    </row>
    <row r="1447" customHeight="1" spans="19:19">
      <c r="S1447"/>
    </row>
    <row r="1448" customHeight="1" spans="19:19">
      <c r="S1448"/>
    </row>
    <row r="1449" customHeight="1" spans="19:19">
      <c r="S1449"/>
    </row>
    <row r="1450" customHeight="1" spans="19:19">
      <c r="S1450"/>
    </row>
    <row r="1451" customHeight="1" spans="19:19">
      <c r="S1451"/>
    </row>
    <row r="1452" customHeight="1" spans="19:19">
      <c r="S1452"/>
    </row>
    <row r="1453" customHeight="1" spans="19:19">
      <c r="S1453"/>
    </row>
    <row r="1454" customHeight="1" spans="19:19">
      <c r="S1454"/>
    </row>
    <row r="1455" customHeight="1" spans="19:19">
      <c r="S1455"/>
    </row>
    <row r="1456" customHeight="1" spans="19:19">
      <c r="S1456"/>
    </row>
    <row r="1457" customHeight="1" spans="19:19">
      <c r="S1457"/>
    </row>
    <row r="1458" customHeight="1" spans="19:19">
      <c r="S1458"/>
    </row>
    <row r="1459" customHeight="1" spans="19:19">
      <c r="S1459"/>
    </row>
    <row r="1460" customHeight="1" spans="19:19">
      <c r="S1460"/>
    </row>
    <row r="1461" customHeight="1" spans="19:19">
      <c r="S1461"/>
    </row>
    <row r="1462" customHeight="1" spans="19:19">
      <c r="S1462"/>
    </row>
    <row r="1463" customHeight="1" spans="19:19">
      <c r="S1463"/>
    </row>
    <row r="1464" customHeight="1" spans="19:19">
      <c r="S1464"/>
    </row>
    <row r="1465" customHeight="1" spans="19:19">
      <c r="S1465"/>
    </row>
    <row r="1466" customHeight="1" spans="19:19">
      <c r="S1466"/>
    </row>
    <row r="1467" customHeight="1" spans="19:19">
      <c r="S1467"/>
    </row>
    <row r="1468" customHeight="1" spans="19:19">
      <c r="S1468"/>
    </row>
    <row r="1469" customHeight="1" spans="19:19">
      <c r="S1469"/>
    </row>
    <row r="1470" customHeight="1" spans="19:19">
      <c r="S1470"/>
    </row>
    <row r="1471" customHeight="1" spans="19:19">
      <c r="S1471"/>
    </row>
    <row r="1472" customHeight="1" spans="19:19">
      <c r="S1472"/>
    </row>
    <row r="1473" customHeight="1" spans="19:19">
      <c r="S1473"/>
    </row>
    <row r="1474" customHeight="1" spans="19:19">
      <c r="S1474"/>
    </row>
    <row r="1475" customHeight="1" spans="19:19">
      <c r="S1475"/>
    </row>
    <row r="1476" customHeight="1" spans="19:19">
      <c r="S1476"/>
    </row>
    <row r="1477" customHeight="1" spans="19:19">
      <c r="S1477"/>
    </row>
    <row r="1478" customHeight="1" spans="19:19">
      <c r="S1478"/>
    </row>
    <row r="1479" customHeight="1" spans="19:19">
      <c r="S1479"/>
    </row>
    <row r="1480" customHeight="1" spans="19:19">
      <c r="S1480"/>
    </row>
    <row r="1481" customHeight="1" spans="19:19">
      <c r="S1481"/>
    </row>
    <row r="1482" customHeight="1" spans="19:19">
      <c r="S1482"/>
    </row>
    <row r="1483" customHeight="1" spans="19:19">
      <c r="S1483"/>
    </row>
    <row r="1484" customHeight="1" spans="19:19">
      <c r="S1484"/>
    </row>
    <row r="1485" customHeight="1" spans="19:19">
      <c r="S1485"/>
    </row>
    <row r="1486" customHeight="1" spans="19:19">
      <c r="S1486"/>
    </row>
    <row r="1487" customHeight="1" spans="19:19">
      <c r="S1487"/>
    </row>
    <row r="1488" customHeight="1" spans="19:19">
      <c r="S1488"/>
    </row>
    <row r="1489" customHeight="1" spans="19:19">
      <c r="S1489"/>
    </row>
    <row r="1490" customHeight="1" spans="19:19">
      <c r="S1490"/>
    </row>
    <row r="1491" customHeight="1" spans="19:19">
      <c r="S1491"/>
    </row>
    <row r="1492" customHeight="1" spans="19:19">
      <c r="S1492"/>
    </row>
    <row r="1493" customHeight="1" spans="19:19">
      <c r="S1493"/>
    </row>
    <row r="1494" customHeight="1" spans="19:19">
      <c r="S1494"/>
    </row>
    <row r="1495" customHeight="1" spans="19:19">
      <c r="S1495"/>
    </row>
    <row r="1496" customHeight="1" spans="19:19">
      <c r="S1496"/>
    </row>
    <row r="1497" customHeight="1" spans="19:19">
      <c r="S1497"/>
    </row>
    <row r="1498" customHeight="1" spans="19:19">
      <c r="S1498"/>
    </row>
    <row r="1499" customHeight="1" spans="19:19">
      <c r="S1499"/>
    </row>
    <row r="1500" customHeight="1" spans="19:19">
      <c r="S1500"/>
    </row>
    <row r="1501" customHeight="1" spans="19:19">
      <c r="S1501"/>
    </row>
    <row r="1502" customHeight="1" spans="19:19">
      <c r="S1502"/>
    </row>
    <row r="1503" customHeight="1" spans="19:19">
      <c r="S1503"/>
    </row>
    <row r="1504" customHeight="1" spans="19:19">
      <c r="S1504"/>
    </row>
    <row r="1505" customHeight="1" spans="19:19">
      <c r="S1505"/>
    </row>
    <row r="1506" customHeight="1" spans="19:19">
      <c r="S1506"/>
    </row>
    <row r="1507" customHeight="1" spans="19:19">
      <c r="S1507"/>
    </row>
    <row r="1508" customHeight="1" spans="19:19">
      <c r="S1508"/>
    </row>
    <row r="1509" customHeight="1" spans="19:19">
      <c r="S1509"/>
    </row>
    <row r="1510" customHeight="1" spans="19:19">
      <c r="S1510"/>
    </row>
    <row r="1511" customHeight="1" spans="19:19">
      <c r="S1511"/>
    </row>
    <row r="1512" customHeight="1" spans="19:19">
      <c r="S1512"/>
    </row>
    <row r="1513" customHeight="1" spans="19:19">
      <c r="S1513"/>
    </row>
    <row r="1514" customHeight="1" spans="19:19">
      <c r="S1514"/>
    </row>
    <row r="1515" customHeight="1" spans="19:19">
      <c r="S1515"/>
    </row>
    <row r="1516" customHeight="1" spans="19:19">
      <c r="S1516"/>
    </row>
    <row r="1517" customHeight="1" spans="19:19">
      <c r="S1517"/>
    </row>
    <row r="1518" customHeight="1" spans="19:19">
      <c r="S1518"/>
    </row>
    <row r="1519" customHeight="1" spans="19:19">
      <c r="S1519"/>
    </row>
    <row r="1520" customHeight="1" spans="19:19">
      <c r="S1520"/>
    </row>
    <row r="1521" customHeight="1" spans="19:19">
      <c r="S1521"/>
    </row>
    <row r="1522" customHeight="1" spans="19:19">
      <c r="S1522"/>
    </row>
    <row r="1523" customHeight="1" spans="19:19">
      <c r="S1523"/>
    </row>
    <row r="1524" customHeight="1" spans="19:19">
      <c r="S1524"/>
    </row>
    <row r="1525" customHeight="1" spans="19:19">
      <c r="S1525"/>
    </row>
    <row r="1526" customHeight="1" spans="19:19">
      <c r="S1526"/>
    </row>
    <row r="1527" customHeight="1" spans="19:19">
      <c r="S1527"/>
    </row>
    <row r="1528" customHeight="1" spans="19:19">
      <c r="S1528"/>
    </row>
    <row r="1529" customHeight="1" spans="19:19">
      <c r="S1529"/>
    </row>
    <row r="1530" customHeight="1" spans="19:19">
      <c r="S1530"/>
    </row>
    <row r="1531" customHeight="1" spans="19:19">
      <c r="S1531"/>
    </row>
    <row r="1532" customHeight="1" spans="19:19">
      <c r="S1532"/>
    </row>
    <row r="1533" customHeight="1" spans="19:19">
      <c r="S1533"/>
    </row>
    <row r="1534" customHeight="1" spans="19:19">
      <c r="S1534"/>
    </row>
    <row r="1535" customHeight="1" spans="19:19">
      <c r="S1535"/>
    </row>
    <row r="1536" customHeight="1" spans="19:19">
      <c r="S1536"/>
    </row>
    <row r="1537" customHeight="1" spans="19:19">
      <c r="S1537"/>
    </row>
    <row r="1538" customHeight="1" spans="19:19">
      <c r="S1538"/>
    </row>
    <row r="1539" customHeight="1" spans="19:19">
      <c r="S1539"/>
    </row>
    <row r="1540" customHeight="1" spans="19:19">
      <c r="S1540"/>
    </row>
    <row r="1541" customHeight="1" spans="19:19">
      <c r="S1541"/>
    </row>
    <row r="1542" customHeight="1" spans="19:19">
      <c r="S1542"/>
    </row>
    <row r="1543" customHeight="1" spans="19:19">
      <c r="S1543"/>
    </row>
    <row r="1544" customHeight="1" spans="19:19">
      <c r="S1544"/>
    </row>
    <row r="1545" customHeight="1" spans="19:19">
      <c r="S1545"/>
    </row>
    <row r="1546" customHeight="1" spans="19:19">
      <c r="S1546"/>
    </row>
    <row r="1547" customHeight="1" spans="19:19">
      <c r="S1547"/>
    </row>
    <row r="1548" customHeight="1" spans="19:19">
      <c r="S1548"/>
    </row>
    <row r="1549" customHeight="1" spans="19:19">
      <c r="S1549"/>
    </row>
    <row r="1550" customHeight="1" spans="19:19">
      <c r="S1550"/>
    </row>
    <row r="1551" customHeight="1" spans="19:19">
      <c r="S1551"/>
    </row>
    <row r="1552" customHeight="1" spans="19:19">
      <c r="S1552"/>
    </row>
    <row r="1553" customHeight="1" spans="19:19">
      <c r="S1553"/>
    </row>
    <row r="1554" customHeight="1" spans="19:19">
      <c r="S1554"/>
    </row>
    <row r="1555" customHeight="1" spans="19:19">
      <c r="S1555"/>
    </row>
    <row r="1556" customHeight="1" spans="19:19">
      <c r="S1556"/>
    </row>
    <row r="1557" customHeight="1" spans="19:19">
      <c r="S1557"/>
    </row>
    <row r="1558" customHeight="1" spans="19:19">
      <c r="S1558"/>
    </row>
    <row r="1559" customHeight="1" spans="19:19">
      <c r="S1559"/>
    </row>
    <row r="1560" customHeight="1" spans="19:19">
      <c r="S1560"/>
    </row>
    <row r="1561" customHeight="1" spans="19:19">
      <c r="S1561"/>
    </row>
    <row r="1562" customHeight="1" spans="19:19">
      <c r="S1562"/>
    </row>
    <row r="1563" customHeight="1" spans="19:19">
      <c r="S1563"/>
    </row>
    <row r="1564" customHeight="1" spans="19:19">
      <c r="S1564"/>
    </row>
    <row r="1565" customHeight="1" spans="19:19">
      <c r="S1565"/>
    </row>
    <row r="1566" customHeight="1" spans="19:19">
      <c r="S1566"/>
    </row>
    <row r="1567" customHeight="1" spans="19:19">
      <c r="S1567"/>
    </row>
    <row r="1568" customHeight="1" spans="19:19">
      <c r="S1568"/>
    </row>
    <row r="1569" customHeight="1" spans="19:19">
      <c r="S1569"/>
    </row>
    <row r="1570" customHeight="1" spans="19:19">
      <c r="S1570"/>
    </row>
    <row r="1571" customHeight="1" spans="19:19">
      <c r="S1571"/>
    </row>
    <row r="1572" customHeight="1" spans="19:19">
      <c r="S1572"/>
    </row>
    <row r="1573" customHeight="1" spans="19:19">
      <c r="S1573"/>
    </row>
    <row r="1574" customHeight="1" spans="19:19">
      <c r="S1574"/>
    </row>
    <row r="1575" customHeight="1" spans="19:19">
      <c r="S1575"/>
    </row>
    <row r="1576" customHeight="1" spans="19:19">
      <c r="S1576"/>
    </row>
    <row r="1577" customHeight="1" spans="19:19">
      <c r="S1577"/>
    </row>
    <row r="1578" customHeight="1" spans="19:19">
      <c r="S1578"/>
    </row>
    <row r="1579" customHeight="1" spans="19:19">
      <c r="S1579"/>
    </row>
    <row r="1580" customHeight="1" spans="19:19">
      <c r="S1580"/>
    </row>
    <row r="1581" customHeight="1" spans="19:19">
      <c r="S1581"/>
    </row>
    <row r="1582" customHeight="1" spans="19:19">
      <c r="S1582"/>
    </row>
    <row r="1583" customHeight="1" spans="19:19">
      <c r="S1583"/>
    </row>
    <row r="1584" customHeight="1" spans="19:19">
      <c r="S1584"/>
    </row>
    <row r="1585" customHeight="1" spans="19:19">
      <c r="S1585"/>
    </row>
    <row r="1586" customHeight="1" spans="19:19">
      <c r="S1586"/>
    </row>
    <row r="1587" customHeight="1" spans="19:19">
      <c r="S1587"/>
    </row>
    <row r="1588" customHeight="1" spans="19:19">
      <c r="S1588"/>
    </row>
    <row r="1589" customHeight="1" spans="19:19">
      <c r="S1589"/>
    </row>
    <row r="1590" customHeight="1" spans="19:19">
      <c r="S1590"/>
    </row>
    <row r="1591" customHeight="1" spans="19:19">
      <c r="S1591"/>
    </row>
    <row r="1592" customHeight="1" spans="19:19">
      <c r="S1592"/>
    </row>
    <row r="1593" customHeight="1" spans="19:19">
      <c r="S1593"/>
    </row>
    <row r="1594" customHeight="1" spans="19:19">
      <c r="S1594"/>
    </row>
    <row r="1595" customHeight="1" spans="19:19">
      <c r="S1595"/>
    </row>
    <row r="1596" customHeight="1" spans="19:19">
      <c r="S1596"/>
    </row>
    <row r="1597" customHeight="1" spans="19:19">
      <c r="S1597"/>
    </row>
    <row r="1598" customHeight="1" spans="19:19">
      <c r="S1598"/>
    </row>
    <row r="1599" customHeight="1" spans="19:19">
      <c r="S1599"/>
    </row>
    <row r="1600" customHeight="1" spans="19:19">
      <c r="S1600"/>
    </row>
    <row r="1601" customHeight="1" spans="19:19">
      <c r="S1601"/>
    </row>
    <row r="1602" customHeight="1" spans="19:19">
      <c r="S1602"/>
    </row>
    <row r="1603" customHeight="1" spans="19:19">
      <c r="S1603"/>
    </row>
    <row r="1604" customHeight="1" spans="19:19">
      <c r="S1604"/>
    </row>
    <row r="1605" customHeight="1" spans="19:19">
      <c r="S1605"/>
    </row>
    <row r="1606" customHeight="1" spans="19:19">
      <c r="S1606"/>
    </row>
    <row r="1607" customHeight="1" spans="19:19">
      <c r="S1607"/>
    </row>
    <row r="1608" customHeight="1" spans="19:19">
      <c r="S1608"/>
    </row>
    <row r="1609" customHeight="1" spans="19:19">
      <c r="S1609"/>
    </row>
    <row r="1610" customHeight="1" spans="19:19">
      <c r="S1610"/>
    </row>
    <row r="1611" customHeight="1" spans="19:19">
      <c r="S1611"/>
    </row>
    <row r="1612" customHeight="1" spans="19:19">
      <c r="S1612"/>
    </row>
    <row r="1613" customHeight="1" spans="19:19">
      <c r="S1613"/>
    </row>
    <row r="1614" customHeight="1" spans="19:19">
      <c r="S1614"/>
    </row>
    <row r="1615" customHeight="1" spans="19:19">
      <c r="S1615"/>
    </row>
    <row r="1616" customHeight="1" spans="19:19">
      <c r="S1616"/>
    </row>
    <row r="1617" customHeight="1" spans="19:19">
      <c r="S1617"/>
    </row>
    <row r="1618" customHeight="1" spans="19:19">
      <c r="S1618"/>
    </row>
    <row r="1619" customHeight="1" spans="19:19">
      <c r="S1619"/>
    </row>
    <row r="1620" customHeight="1" spans="19:19">
      <c r="S1620"/>
    </row>
    <row r="1621" customHeight="1" spans="19:19">
      <c r="S1621"/>
    </row>
    <row r="1622" customHeight="1" spans="19:19">
      <c r="S1622"/>
    </row>
    <row r="1623" customHeight="1" spans="19:19">
      <c r="S1623"/>
    </row>
    <row r="1624" customHeight="1" spans="19:19">
      <c r="S1624"/>
    </row>
    <row r="1625" customHeight="1" spans="19:19">
      <c r="S1625"/>
    </row>
    <row r="1626" customHeight="1" spans="19:19">
      <c r="S1626"/>
    </row>
    <row r="1627" customHeight="1" spans="19:19">
      <c r="S1627"/>
    </row>
    <row r="1628" customHeight="1" spans="19:19">
      <c r="S1628"/>
    </row>
    <row r="1629" customHeight="1" spans="19:19">
      <c r="S1629"/>
    </row>
    <row r="1630" customHeight="1" spans="19:19">
      <c r="S1630"/>
    </row>
    <row r="1631" customHeight="1" spans="19:19">
      <c r="S1631"/>
    </row>
    <row r="1632" customHeight="1" spans="19:19">
      <c r="S1632"/>
    </row>
    <row r="1633" customHeight="1" spans="19:19">
      <c r="S1633"/>
    </row>
    <row r="1634" customHeight="1" spans="19:19">
      <c r="S1634"/>
    </row>
    <row r="1635" customHeight="1" spans="19:19">
      <c r="S1635"/>
    </row>
    <row r="1636" customHeight="1" spans="19:19">
      <c r="S1636"/>
    </row>
    <row r="1637" customHeight="1" spans="19:19">
      <c r="S1637"/>
    </row>
    <row r="1638" customHeight="1" spans="19:19">
      <c r="S1638"/>
    </row>
    <row r="1639" customHeight="1" spans="19:19">
      <c r="S1639"/>
    </row>
    <row r="1640" customHeight="1" spans="19:19">
      <c r="S1640"/>
    </row>
    <row r="1641" customHeight="1" spans="19:19">
      <c r="S1641"/>
    </row>
    <row r="1642" customHeight="1" spans="19:19">
      <c r="S1642"/>
    </row>
    <row r="1643" customHeight="1" spans="19:19">
      <c r="S1643"/>
    </row>
    <row r="1644" customHeight="1" spans="19:19">
      <c r="S1644"/>
    </row>
    <row r="1645" customHeight="1" spans="19:19">
      <c r="S1645"/>
    </row>
    <row r="1646" customHeight="1" spans="19:19">
      <c r="S1646"/>
    </row>
    <row r="1647" customHeight="1" spans="19:19">
      <c r="S1647"/>
    </row>
    <row r="1648" customHeight="1" spans="19:19">
      <c r="S1648"/>
    </row>
    <row r="1649" customHeight="1" spans="19:19">
      <c r="S1649"/>
    </row>
    <row r="1650" customHeight="1" spans="19:19">
      <c r="S1650"/>
    </row>
    <row r="1651" customHeight="1" spans="19:19">
      <c r="S1651"/>
    </row>
    <row r="1652" customHeight="1" spans="19:19">
      <c r="S1652"/>
    </row>
    <row r="1653" customHeight="1" spans="19:19">
      <c r="S1653"/>
    </row>
    <row r="1654" customHeight="1" spans="19:19">
      <c r="S1654"/>
    </row>
    <row r="1655" customHeight="1" spans="19:19">
      <c r="S1655"/>
    </row>
    <row r="1656" customHeight="1" spans="19:19">
      <c r="S1656"/>
    </row>
    <row r="1657" customHeight="1" spans="19:19">
      <c r="S1657"/>
    </row>
    <row r="1658" customHeight="1" spans="19:19">
      <c r="S1658"/>
    </row>
    <row r="1659" customHeight="1" spans="19:19">
      <c r="S1659"/>
    </row>
    <row r="1660" customHeight="1" spans="19:19">
      <c r="S1660"/>
    </row>
    <row r="1661" customHeight="1" spans="19:19">
      <c r="S1661"/>
    </row>
    <row r="1662" customHeight="1" spans="19:19">
      <c r="S1662"/>
    </row>
    <row r="1663" customHeight="1" spans="19:19">
      <c r="S1663"/>
    </row>
    <row r="1664" customHeight="1" spans="19:19">
      <c r="S1664"/>
    </row>
    <row r="1665" customHeight="1" spans="19:19">
      <c r="S1665"/>
    </row>
    <row r="1666" customHeight="1" spans="19:19">
      <c r="S1666"/>
    </row>
    <row r="1667" customHeight="1" spans="19:19">
      <c r="S1667"/>
    </row>
    <row r="1668" customHeight="1" spans="19:19">
      <c r="S1668"/>
    </row>
    <row r="1669" customHeight="1" spans="19:19">
      <c r="S1669"/>
    </row>
    <row r="1670" customHeight="1" spans="19:19">
      <c r="S1670"/>
    </row>
    <row r="1671" customHeight="1" spans="19:19">
      <c r="S1671"/>
    </row>
    <row r="1672" customHeight="1" spans="19:19">
      <c r="S1672"/>
    </row>
    <row r="1673" customHeight="1" spans="19:19">
      <c r="S1673"/>
    </row>
    <row r="1674" customHeight="1" spans="19:19">
      <c r="S1674"/>
    </row>
    <row r="1675" customHeight="1" spans="19:19">
      <c r="S1675"/>
    </row>
    <row r="1676" customHeight="1" spans="19:19">
      <c r="S1676"/>
    </row>
    <row r="1677" customHeight="1" spans="19:19">
      <c r="S1677"/>
    </row>
    <row r="1678" customHeight="1" spans="19:19">
      <c r="S1678"/>
    </row>
    <row r="1679" customHeight="1" spans="19:19">
      <c r="S1679"/>
    </row>
    <row r="1680" customHeight="1" spans="19:19">
      <c r="S1680"/>
    </row>
    <row r="1681" customHeight="1" spans="19:19">
      <c r="S1681"/>
    </row>
    <row r="1682" customHeight="1" spans="19:19">
      <c r="S1682"/>
    </row>
    <row r="1683" customHeight="1" spans="19:19">
      <c r="S1683"/>
    </row>
    <row r="1684" customHeight="1" spans="19:19">
      <c r="S1684"/>
    </row>
    <row r="1685" customHeight="1" spans="19:19">
      <c r="S1685"/>
    </row>
    <row r="1686" customHeight="1" spans="19:19">
      <c r="S1686"/>
    </row>
    <row r="1687" customHeight="1" spans="19:19">
      <c r="S1687"/>
    </row>
    <row r="1688" customHeight="1" spans="19:19">
      <c r="S1688"/>
    </row>
    <row r="1689" customHeight="1" spans="19:19">
      <c r="S1689"/>
    </row>
    <row r="1690" customHeight="1" spans="19:19">
      <c r="S1690"/>
    </row>
    <row r="1691" customHeight="1" spans="19:19">
      <c r="S1691"/>
    </row>
    <row r="1692" customHeight="1" spans="19:19">
      <c r="S1692"/>
    </row>
    <row r="1693" customHeight="1" spans="19:19">
      <c r="S1693"/>
    </row>
    <row r="1694" customHeight="1" spans="19:19">
      <c r="S1694"/>
    </row>
    <row r="1695" customHeight="1" spans="19:19">
      <c r="S1695"/>
    </row>
    <row r="1696" customHeight="1" spans="19:19">
      <c r="S1696"/>
    </row>
    <row r="1697" customHeight="1" spans="19:19">
      <c r="S1697"/>
    </row>
    <row r="1698" customHeight="1" spans="19:19">
      <c r="S1698"/>
    </row>
    <row r="1699" customHeight="1" spans="19:19">
      <c r="S1699"/>
    </row>
    <row r="1700" customHeight="1" spans="19:19">
      <c r="S1700"/>
    </row>
    <row r="1701" customHeight="1" spans="19:19">
      <c r="S1701"/>
    </row>
    <row r="1702" customHeight="1" spans="19:19">
      <c r="S1702"/>
    </row>
    <row r="1703" customHeight="1" spans="19:19">
      <c r="S1703"/>
    </row>
    <row r="1704" customHeight="1" spans="19:19">
      <c r="S1704"/>
    </row>
    <row r="1705" customHeight="1" spans="19:19">
      <c r="S1705"/>
    </row>
    <row r="1706" customHeight="1" spans="19:19">
      <c r="S1706"/>
    </row>
    <row r="1707" customHeight="1" spans="19:19">
      <c r="S1707"/>
    </row>
    <row r="1708" customHeight="1" spans="19:19">
      <c r="S1708"/>
    </row>
    <row r="1709" customHeight="1" spans="19:19">
      <c r="S1709"/>
    </row>
    <row r="1710" customHeight="1" spans="19:19">
      <c r="S1710"/>
    </row>
    <row r="1711" customHeight="1" spans="19:19">
      <c r="S1711"/>
    </row>
    <row r="1712" customHeight="1" spans="19:19">
      <c r="S1712"/>
    </row>
    <row r="1713" customHeight="1" spans="19:19">
      <c r="S1713"/>
    </row>
    <row r="1714" customHeight="1" spans="19:19">
      <c r="S1714"/>
    </row>
    <row r="1715" customHeight="1" spans="19:19">
      <c r="S1715"/>
    </row>
    <row r="1716" customHeight="1" spans="19:19">
      <c r="S1716"/>
    </row>
    <row r="1717" customHeight="1" spans="19:19">
      <c r="S1717"/>
    </row>
    <row r="1718" customHeight="1" spans="19:19">
      <c r="S1718"/>
    </row>
    <row r="1719" customHeight="1" spans="19:19">
      <c r="S1719"/>
    </row>
    <row r="1720" customHeight="1" spans="19:19">
      <c r="S1720"/>
    </row>
    <row r="1721" customHeight="1" spans="19:19">
      <c r="S1721"/>
    </row>
    <row r="1722" customHeight="1" spans="19:19">
      <c r="S1722"/>
    </row>
    <row r="1723" customHeight="1" spans="19:19">
      <c r="S1723"/>
    </row>
    <row r="1724" customHeight="1" spans="19:19">
      <c r="S1724"/>
    </row>
    <row r="1725" customHeight="1" spans="19:19">
      <c r="S1725"/>
    </row>
    <row r="1726" customHeight="1" spans="19:19">
      <c r="S1726"/>
    </row>
    <row r="1727" customHeight="1" spans="19:19">
      <c r="S1727"/>
    </row>
    <row r="1728" customHeight="1" spans="19:19">
      <c r="S1728"/>
    </row>
    <row r="1729" customHeight="1" spans="19:19">
      <c r="S1729"/>
    </row>
    <row r="1730" customHeight="1" spans="19:19">
      <c r="S1730"/>
    </row>
    <row r="1731" customHeight="1" spans="19:19">
      <c r="S1731"/>
    </row>
    <row r="1732" customHeight="1" spans="19:19">
      <c r="S1732"/>
    </row>
    <row r="1733" customHeight="1" spans="19:19">
      <c r="S1733"/>
    </row>
    <row r="1734" customHeight="1" spans="19:19">
      <c r="S1734"/>
    </row>
    <row r="1735" customHeight="1" spans="19:19">
      <c r="S1735"/>
    </row>
    <row r="1736" customHeight="1" spans="19:19">
      <c r="S1736"/>
    </row>
    <row r="1737" customHeight="1" spans="19:19">
      <c r="S1737"/>
    </row>
    <row r="1738" customHeight="1" spans="19:19">
      <c r="S1738"/>
    </row>
    <row r="1739" customHeight="1" spans="19:19">
      <c r="S1739"/>
    </row>
    <row r="1740" customHeight="1" spans="19:19">
      <c r="S1740"/>
    </row>
    <row r="1741" customHeight="1" spans="19:19">
      <c r="S1741"/>
    </row>
    <row r="1742" customHeight="1" spans="19:19">
      <c r="S1742"/>
    </row>
    <row r="1743" customHeight="1" spans="19:19">
      <c r="S1743"/>
    </row>
    <row r="1744" customHeight="1" spans="19:19">
      <c r="S1744"/>
    </row>
    <row r="1745" customHeight="1" spans="19:19">
      <c r="S1745"/>
    </row>
    <row r="1746" customHeight="1" spans="19:19">
      <c r="S1746"/>
    </row>
    <row r="1747" customHeight="1" spans="19:19">
      <c r="S1747"/>
    </row>
    <row r="1748" customHeight="1" spans="19:19">
      <c r="S1748"/>
    </row>
    <row r="1749" customHeight="1" spans="19:19">
      <c r="S1749"/>
    </row>
    <row r="1750" customHeight="1" spans="19:19">
      <c r="S1750"/>
    </row>
    <row r="1751" customHeight="1" spans="19:19">
      <c r="S1751"/>
    </row>
    <row r="1752" customHeight="1" spans="19:19">
      <c r="S1752"/>
    </row>
    <row r="1753" customHeight="1" spans="19:19">
      <c r="S1753"/>
    </row>
    <row r="1754" customHeight="1" spans="19:19">
      <c r="S1754"/>
    </row>
    <row r="1755" customHeight="1" spans="19:19">
      <c r="S1755"/>
    </row>
    <row r="1756" customHeight="1" spans="19:19">
      <c r="S1756"/>
    </row>
    <row r="1757" customHeight="1" spans="19:19">
      <c r="S1757"/>
    </row>
    <row r="1758" customHeight="1" spans="19:19">
      <c r="S1758"/>
    </row>
    <row r="1759" customHeight="1" spans="19:19">
      <c r="S1759"/>
    </row>
    <row r="1760" customHeight="1" spans="19:19">
      <c r="S1760"/>
    </row>
    <row r="1761" customHeight="1" spans="19:19">
      <c r="S1761"/>
    </row>
    <row r="1762" customHeight="1" spans="19:19">
      <c r="S1762"/>
    </row>
    <row r="1763" customHeight="1" spans="19:19">
      <c r="S1763"/>
    </row>
    <row r="1764" customHeight="1" spans="19:19">
      <c r="S1764"/>
    </row>
    <row r="1765" customHeight="1" spans="19:19">
      <c r="S1765"/>
    </row>
    <row r="1766" customHeight="1" spans="19:19">
      <c r="S1766"/>
    </row>
    <row r="1767" customHeight="1" spans="19:19">
      <c r="S1767"/>
    </row>
    <row r="1768" customHeight="1" spans="19:19">
      <c r="S1768"/>
    </row>
    <row r="1769" customHeight="1" spans="19:19">
      <c r="S1769"/>
    </row>
    <row r="1770" customHeight="1" spans="19:19">
      <c r="S1770"/>
    </row>
    <row r="1771" customHeight="1" spans="19:19">
      <c r="S1771"/>
    </row>
    <row r="1772" customHeight="1" spans="19:19">
      <c r="S1772"/>
    </row>
    <row r="1773" customHeight="1" spans="19:19">
      <c r="S1773"/>
    </row>
    <row r="1774" customHeight="1" spans="19:19">
      <c r="S1774"/>
    </row>
    <row r="1775" customHeight="1" spans="19:19">
      <c r="S1775"/>
    </row>
    <row r="1776" customHeight="1" spans="19:19">
      <c r="S1776"/>
    </row>
    <row r="1777" customHeight="1" spans="19:19">
      <c r="S1777"/>
    </row>
    <row r="1778" customHeight="1" spans="19:19">
      <c r="S1778"/>
    </row>
    <row r="1779" customHeight="1" spans="19:19">
      <c r="S1779"/>
    </row>
    <row r="1780" customHeight="1" spans="19:19">
      <c r="S1780"/>
    </row>
    <row r="1781" customHeight="1" spans="19:19">
      <c r="S1781"/>
    </row>
    <row r="1782" customHeight="1" spans="19:19">
      <c r="S1782"/>
    </row>
    <row r="1783" customHeight="1" spans="19:19">
      <c r="S1783"/>
    </row>
    <row r="1784" customHeight="1" spans="19:19">
      <c r="S1784"/>
    </row>
    <row r="1785" customHeight="1" spans="19:19">
      <c r="S1785"/>
    </row>
    <row r="1786" customHeight="1" spans="19:19">
      <c r="S1786"/>
    </row>
    <row r="1787" customHeight="1" spans="19:19">
      <c r="S1787"/>
    </row>
    <row r="1788" customHeight="1" spans="19:19">
      <c r="S1788"/>
    </row>
    <row r="1789" customHeight="1" spans="19:19">
      <c r="S1789"/>
    </row>
    <row r="1790" customHeight="1" spans="19:19">
      <c r="S1790"/>
    </row>
    <row r="1791" customHeight="1" spans="19:19">
      <c r="S1791"/>
    </row>
    <row r="1792" customHeight="1" spans="19:19">
      <c r="S1792"/>
    </row>
    <row r="1793" customHeight="1" spans="19:19">
      <c r="S1793"/>
    </row>
    <row r="1794" customHeight="1" spans="19:19">
      <c r="S1794"/>
    </row>
    <row r="1795" customHeight="1" spans="19:19">
      <c r="S1795"/>
    </row>
    <row r="1796" customHeight="1" spans="19:19">
      <c r="S1796"/>
    </row>
    <row r="1797" customHeight="1" spans="19:19">
      <c r="S1797"/>
    </row>
    <row r="1798" customHeight="1" spans="19:19">
      <c r="S1798"/>
    </row>
    <row r="1799" customHeight="1" spans="19:19">
      <c r="S1799"/>
    </row>
    <row r="1800" customHeight="1" spans="19:19">
      <c r="S1800"/>
    </row>
    <row r="1801" customHeight="1" spans="19:19">
      <c r="S1801"/>
    </row>
    <row r="1802" customHeight="1" spans="19:19">
      <c r="S1802"/>
    </row>
    <row r="1803" customHeight="1" spans="19:19">
      <c r="S1803"/>
    </row>
    <row r="1804" customHeight="1" spans="19:19">
      <c r="S1804"/>
    </row>
    <row r="1805" customHeight="1" spans="19:19">
      <c r="S1805"/>
    </row>
    <row r="1806" customHeight="1" spans="19:19">
      <c r="S1806"/>
    </row>
    <row r="1807" customHeight="1" spans="19:19">
      <c r="S1807"/>
    </row>
    <row r="1808" customHeight="1" spans="19:19">
      <c r="S1808"/>
    </row>
    <row r="1809" customHeight="1" spans="19:19">
      <c r="S1809"/>
    </row>
    <row r="1810" customHeight="1" spans="19:19">
      <c r="S1810"/>
    </row>
    <row r="1811" customHeight="1" spans="19:19">
      <c r="S1811"/>
    </row>
    <row r="1812" customHeight="1" spans="19:19">
      <c r="S1812"/>
    </row>
    <row r="1813" customHeight="1" spans="19:19">
      <c r="S1813"/>
    </row>
    <row r="1814" customHeight="1" spans="19:19">
      <c r="S1814"/>
    </row>
    <row r="1815" customHeight="1" spans="19:19">
      <c r="S1815"/>
    </row>
    <row r="1816" customHeight="1" spans="19:19">
      <c r="S1816"/>
    </row>
    <row r="1817" customHeight="1" spans="19:19">
      <c r="S1817"/>
    </row>
    <row r="1818" customHeight="1" spans="19:19">
      <c r="S1818"/>
    </row>
    <row r="1819" customHeight="1" spans="19:19">
      <c r="S1819"/>
    </row>
    <row r="1820" customHeight="1" spans="19:19">
      <c r="S1820"/>
    </row>
    <row r="1821" customHeight="1" spans="19:19">
      <c r="S1821"/>
    </row>
    <row r="1822" customHeight="1" spans="19:19">
      <c r="S1822"/>
    </row>
    <row r="1823" customHeight="1" spans="19:19">
      <c r="S1823"/>
    </row>
    <row r="1824" customHeight="1" spans="19:19">
      <c r="S1824"/>
    </row>
    <row r="1825" customHeight="1" spans="19:19">
      <c r="S1825"/>
    </row>
    <row r="1826" customHeight="1" spans="19:19">
      <c r="S1826"/>
    </row>
    <row r="1827" customHeight="1" spans="19:19">
      <c r="S1827"/>
    </row>
    <row r="1828" customHeight="1" spans="19:19">
      <c r="S1828"/>
    </row>
    <row r="1829" customHeight="1" spans="19:19">
      <c r="S1829"/>
    </row>
    <row r="1830" customHeight="1" spans="19:19">
      <c r="S1830"/>
    </row>
    <row r="1831" customHeight="1" spans="19:19">
      <c r="S1831"/>
    </row>
    <row r="1832" customHeight="1" spans="19:19">
      <c r="S1832"/>
    </row>
    <row r="1833" customHeight="1" spans="19:19">
      <c r="S1833"/>
    </row>
    <row r="1834" customHeight="1" spans="19:19">
      <c r="S1834"/>
    </row>
    <row r="1835" customHeight="1" spans="19:19">
      <c r="S1835"/>
    </row>
    <row r="1836" customHeight="1" spans="19:19">
      <c r="S1836"/>
    </row>
    <row r="1837" customHeight="1" spans="19:19">
      <c r="S1837"/>
    </row>
    <row r="1838" customHeight="1" spans="19:19">
      <c r="S1838"/>
    </row>
    <row r="1839" customHeight="1" spans="19:19">
      <c r="S1839"/>
    </row>
    <row r="1840" customHeight="1" spans="19:19">
      <c r="S1840"/>
    </row>
    <row r="1841" customHeight="1" spans="19:19">
      <c r="S1841"/>
    </row>
    <row r="1842" customHeight="1" spans="19:19">
      <c r="S1842"/>
    </row>
    <row r="1843" customHeight="1" spans="19:19">
      <c r="S1843"/>
    </row>
    <row r="1844" customHeight="1" spans="19:19">
      <c r="S1844"/>
    </row>
    <row r="1845" customHeight="1" spans="19:19">
      <c r="S1845"/>
    </row>
    <row r="1846" customHeight="1" spans="19:19">
      <c r="S1846"/>
    </row>
    <row r="1847" customHeight="1" spans="19:19">
      <c r="S1847"/>
    </row>
    <row r="1848" customHeight="1" spans="19:19">
      <c r="S1848"/>
    </row>
    <row r="1849" customHeight="1" spans="19:19">
      <c r="S1849"/>
    </row>
    <row r="1850" customHeight="1" spans="19:19">
      <c r="S1850"/>
    </row>
    <row r="1851" customHeight="1" spans="19:19">
      <c r="S1851"/>
    </row>
    <row r="1852" customHeight="1" spans="19:19">
      <c r="S1852"/>
    </row>
    <row r="1853" customHeight="1" spans="19:19">
      <c r="S1853"/>
    </row>
    <row r="1854" customHeight="1" spans="19:19">
      <c r="S1854"/>
    </row>
    <row r="1855" customHeight="1" spans="19:19">
      <c r="S1855"/>
    </row>
    <row r="1856" customHeight="1" spans="19:19">
      <c r="S1856"/>
    </row>
    <row r="1857" customHeight="1" spans="19:19">
      <c r="S1857"/>
    </row>
    <row r="1858" customHeight="1" spans="19:19">
      <c r="S1858"/>
    </row>
    <row r="1859" customHeight="1" spans="19:19">
      <c r="S1859"/>
    </row>
    <row r="1860" customHeight="1" spans="19:19">
      <c r="S1860"/>
    </row>
    <row r="1861" customHeight="1" spans="19:19">
      <c r="S1861"/>
    </row>
    <row r="1862" customHeight="1" spans="19:19">
      <c r="S1862"/>
    </row>
    <row r="1863" customHeight="1" spans="19:19">
      <c r="S1863"/>
    </row>
    <row r="1864" customHeight="1" spans="19:19">
      <c r="S1864"/>
    </row>
    <row r="1865" customHeight="1" spans="19:19">
      <c r="S1865"/>
    </row>
    <row r="1866" customHeight="1" spans="19:19">
      <c r="S1866"/>
    </row>
    <row r="1867" customHeight="1" spans="19:19">
      <c r="S1867"/>
    </row>
    <row r="1868" customHeight="1" spans="19:19">
      <c r="S1868"/>
    </row>
    <row r="1869" customHeight="1" spans="19:19">
      <c r="S1869"/>
    </row>
    <row r="1870" customHeight="1" spans="19:19">
      <c r="S1870"/>
    </row>
    <row r="1871" customHeight="1" spans="19:19">
      <c r="S1871"/>
    </row>
    <row r="1872" customHeight="1" spans="19:19">
      <c r="S1872"/>
    </row>
    <row r="1873" customHeight="1" spans="19:19">
      <c r="S1873"/>
    </row>
    <row r="1874" customHeight="1" spans="19:19">
      <c r="S1874"/>
    </row>
    <row r="1875" customHeight="1" spans="19:19">
      <c r="S1875"/>
    </row>
    <row r="1876" customHeight="1" spans="19:19">
      <c r="S1876"/>
    </row>
    <row r="1877" customHeight="1" spans="19:19">
      <c r="S1877"/>
    </row>
    <row r="1878" customHeight="1" spans="19:19">
      <c r="S1878"/>
    </row>
    <row r="1879" customHeight="1" spans="19:19">
      <c r="S1879"/>
    </row>
    <row r="1880" customHeight="1" spans="19:19">
      <c r="S1880"/>
    </row>
    <row r="1881" customHeight="1" spans="19:19">
      <c r="S1881"/>
    </row>
    <row r="1882" customHeight="1" spans="19:19">
      <c r="S1882"/>
    </row>
    <row r="1883" customHeight="1" spans="19:19">
      <c r="S1883"/>
    </row>
    <row r="1884" customHeight="1" spans="19:19">
      <c r="S1884"/>
    </row>
    <row r="1885" customHeight="1" spans="19:19">
      <c r="S1885"/>
    </row>
    <row r="1886" customHeight="1" spans="19:19">
      <c r="S1886"/>
    </row>
    <row r="1887" customHeight="1" spans="19:19">
      <c r="S1887"/>
    </row>
    <row r="1888" customHeight="1" spans="19:19">
      <c r="S1888"/>
    </row>
    <row r="1889" customHeight="1" spans="19:19">
      <c r="S1889"/>
    </row>
    <row r="1890" customHeight="1" spans="19:19">
      <c r="S1890"/>
    </row>
    <row r="1891" customHeight="1" spans="19:19">
      <c r="S1891"/>
    </row>
    <row r="1892" customHeight="1" spans="19:19">
      <c r="S1892"/>
    </row>
    <row r="1893" customHeight="1" spans="19:19">
      <c r="S1893"/>
    </row>
    <row r="1894" customHeight="1" spans="19:19">
      <c r="S1894"/>
    </row>
    <row r="1895" customHeight="1" spans="19:19">
      <c r="S1895"/>
    </row>
    <row r="1896" customHeight="1" spans="19:19">
      <c r="S1896"/>
    </row>
    <row r="1897" customHeight="1" spans="19:19">
      <c r="S1897"/>
    </row>
    <row r="1898" customHeight="1" spans="19:19">
      <c r="S1898"/>
    </row>
    <row r="1899" customHeight="1" spans="19:19">
      <c r="S1899"/>
    </row>
    <row r="1900" customHeight="1" spans="19:19">
      <c r="S1900"/>
    </row>
    <row r="1901" customHeight="1" spans="19:19">
      <c r="S1901"/>
    </row>
    <row r="1902" customHeight="1" spans="19:19">
      <c r="S1902"/>
    </row>
    <row r="1903" customHeight="1" spans="19:19">
      <c r="S1903"/>
    </row>
    <row r="1904" customHeight="1" spans="19:19">
      <c r="S1904"/>
    </row>
    <row r="1905" customHeight="1" spans="19:19">
      <c r="S1905"/>
    </row>
    <row r="1906" customHeight="1" spans="19:19">
      <c r="S1906"/>
    </row>
    <row r="1907" customHeight="1" spans="19:19">
      <c r="S1907"/>
    </row>
    <row r="1908" customHeight="1" spans="19:19">
      <c r="S1908"/>
    </row>
    <row r="1909" customHeight="1" spans="19:19">
      <c r="S1909"/>
    </row>
    <row r="1910" customHeight="1" spans="19:19">
      <c r="S1910"/>
    </row>
    <row r="1911" customHeight="1" spans="19:19">
      <c r="S1911"/>
    </row>
    <row r="1912" customHeight="1" spans="19:19">
      <c r="S1912"/>
    </row>
    <row r="1913" customHeight="1" spans="19:19">
      <c r="S1913"/>
    </row>
    <row r="1914" customHeight="1" spans="19:19">
      <c r="S1914"/>
    </row>
    <row r="1915" customHeight="1" spans="19:19">
      <c r="S1915"/>
    </row>
    <row r="1916" customHeight="1" spans="19:19">
      <c r="S1916"/>
    </row>
    <row r="1917" customHeight="1" spans="19:19">
      <c r="S1917"/>
    </row>
    <row r="1918" customHeight="1" spans="19:19">
      <c r="S1918"/>
    </row>
    <row r="1919" customHeight="1" spans="19:19">
      <c r="S1919"/>
    </row>
    <row r="1920" customHeight="1" spans="19:19">
      <c r="S1920"/>
    </row>
    <row r="1921" customHeight="1" spans="19:19">
      <c r="S1921"/>
    </row>
    <row r="1922" customHeight="1" spans="19:19">
      <c r="S1922"/>
    </row>
    <row r="1923" customHeight="1" spans="19:19">
      <c r="S1923"/>
    </row>
    <row r="1924" customHeight="1" spans="19:19">
      <c r="S1924"/>
    </row>
    <row r="1925" customHeight="1" spans="19:19">
      <c r="S1925"/>
    </row>
    <row r="1926" customHeight="1" spans="19:19">
      <c r="S1926"/>
    </row>
    <row r="1927" customHeight="1" spans="19:19">
      <c r="S1927"/>
    </row>
    <row r="1928" customHeight="1" spans="19:19">
      <c r="S1928"/>
    </row>
    <row r="1929" customHeight="1" spans="19:19">
      <c r="S1929"/>
    </row>
    <row r="1930" customHeight="1" spans="19:19">
      <c r="S1930"/>
    </row>
    <row r="1931" customHeight="1" spans="19:19">
      <c r="S1931"/>
    </row>
    <row r="1932" customHeight="1" spans="19:19">
      <c r="S1932"/>
    </row>
    <row r="1933" customHeight="1" spans="19:19">
      <c r="S1933"/>
    </row>
    <row r="1934" customHeight="1" spans="19:19">
      <c r="S1934"/>
    </row>
    <row r="1935" customHeight="1" spans="19:19">
      <c r="S1935"/>
    </row>
    <row r="1936" customHeight="1" spans="19:19">
      <c r="S1936"/>
    </row>
    <row r="1937" customHeight="1" spans="19:19">
      <c r="S1937"/>
    </row>
    <row r="1938" customHeight="1" spans="19:19">
      <c r="S1938"/>
    </row>
    <row r="1939" customHeight="1" spans="19:19">
      <c r="S1939"/>
    </row>
    <row r="1940" customHeight="1" spans="19:19">
      <c r="S1940"/>
    </row>
    <row r="1941" customHeight="1" spans="19:19">
      <c r="S1941"/>
    </row>
    <row r="1942" customHeight="1" spans="19:19">
      <c r="S1942"/>
    </row>
    <row r="1943" customHeight="1" spans="19:19">
      <c r="S1943"/>
    </row>
    <row r="1944" customHeight="1" spans="19:19">
      <c r="S1944"/>
    </row>
    <row r="1945" customHeight="1" spans="19:19">
      <c r="S1945"/>
    </row>
    <row r="1946" customHeight="1" spans="19:19">
      <c r="S1946"/>
    </row>
    <row r="1947" customHeight="1" spans="19:19">
      <c r="S1947"/>
    </row>
    <row r="1948" customHeight="1" spans="19:19">
      <c r="S1948"/>
    </row>
    <row r="1949" customHeight="1" spans="19:19">
      <c r="S1949"/>
    </row>
    <row r="1950" customHeight="1" spans="19:19">
      <c r="S1950"/>
    </row>
    <row r="1951" customHeight="1" spans="19:19">
      <c r="S1951"/>
    </row>
    <row r="1952" customHeight="1" spans="19:19">
      <c r="S1952"/>
    </row>
    <row r="1953" customHeight="1" spans="19:19">
      <c r="S1953"/>
    </row>
    <row r="1954" customHeight="1" spans="19:19">
      <c r="S1954"/>
    </row>
    <row r="1955" customHeight="1" spans="19:19">
      <c r="S1955"/>
    </row>
    <row r="1956" customHeight="1" spans="19:19">
      <c r="S1956"/>
    </row>
    <row r="1957" customHeight="1" spans="19:19">
      <c r="S1957"/>
    </row>
    <row r="1958" customHeight="1" spans="19:19">
      <c r="S1958"/>
    </row>
    <row r="1959" customHeight="1" spans="19:19">
      <c r="S1959"/>
    </row>
    <row r="1960" customHeight="1" spans="19:19">
      <c r="S1960"/>
    </row>
    <row r="1961" customHeight="1" spans="19:19">
      <c r="S1961"/>
    </row>
    <row r="1962" customHeight="1" spans="19:19">
      <c r="S1962"/>
    </row>
    <row r="1963" customHeight="1" spans="19:19">
      <c r="S1963"/>
    </row>
    <row r="1964" customHeight="1" spans="19:19">
      <c r="S1964"/>
    </row>
    <row r="1965" customHeight="1" spans="19:19">
      <c r="S1965"/>
    </row>
    <row r="1966" customHeight="1" spans="19:19">
      <c r="S1966"/>
    </row>
    <row r="1967" customHeight="1" spans="19:19">
      <c r="S1967"/>
    </row>
    <row r="1968" customHeight="1" spans="19:19">
      <c r="S1968"/>
    </row>
    <row r="1969" customHeight="1" spans="19:19">
      <c r="S1969"/>
    </row>
    <row r="1970" customHeight="1" spans="19:19">
      <c r="S1970"/>
    </row>
    <row r="1971" customHeight="1" spans="19:19">
      <c r="S1971"/>
    </row>
    <row r="1972" customHeight="1" spans="19:19">
      <c r="S1972"/>
    </row>
    <row r="1973" customHeight="1" spans="19:19">
      <c r="S1973"/>
    </row>
    <row r="1974" customHeight="1" spans="19:19">
      <c r="S1974"/>
    </row>
    <row r="1975" customHeight="1" spans="19:19">
      <c r="S1975"/>
    </row>
    <row r="1976" customHeight="1" spans="19:19">
      <c r="S1976"/>
    </row>
    <row r="1977" customHeight="1" spans="19:19">
      <c r="S1977"/>
    </row>
    <row r="1978" customHeight="1" spans="19:19">
      <c r="S1978"/>
    </row>
    <row r="1979" customHeight="1" spans="19:19">
      <c r="S1979"/>
    </row>
    <row r="1980" customHeight="1" spans="19:19">
      <c r="S1980"/>
    </row>
    <row r="1981" customHeight="1" spans="19:19">
      <c r="S1981"/>
    </row>
    <row r="1982" customHeight="1" spans="19:19">
      <c r="S1982"/>
    </row>
    <row r="1983" customHeight="1" spans="19:19">
      <c r="S1983"/>
    </row>
    <row r="1984" customHeight="1" spans="19:19">
      <c r="S1984"/>
    </row>
    <row r="1985" customHeight="1" spans="19:19">
      <c r="S1985"/>
    </row>
    <row r="1986" customHeight="1" spans="19:19">
      <c r="S1986"/>
    </row>
    <row r="1987" customHeight="1" spans="19:19">
      <c r="S1987"/>
    </row>
    <row r="1988" customHeight="1" spans="19:19">
      <c r="S1988"/>
    </row>
    <row r="1989" customHeight="1" spans="19:19">
      <c r="S1989"/>
    </row>
    <row r="1990" customHeight="1" spans="19:19">
      <c r="S1990"/>
    </row>
    <row r="1991" customHeight="1" spans="19:19">
      <c r="S1991"/>
    </row>
    <row r="1992" customHeight="1" spans="19:19">
      <c r="S1992"/>
    </row>
    <row r="1993" customHeight="1" spans="19:19">
      <c r="S1993"/>
    </row>
    <row r="1994" customHeight="1" spans="19:19">
      <c r="S1994"/>
    </row>
    <row r="1995" customHeight="1" spans="19:19">
      <c r="S1995"/>
    </row>
    <row r="1996" customHeight="1" spans="19:19">
      <c r="S1996"/>
    </row>
    <row r="1997" customHeight="1" spans="19:19">
      <c r="S1997"/>
    </row>
    <row r="1998" customHeight="1" spans="19:19">
      <c r="S1998"/>
    </row>
    <row r="1999" customHeight="1" spans="19:19">
      <c r="S1999"/>
    </row>
    <row r="2000" customHeight="1" spans="19:19">
      <c r="S2000"/>
    </row>
    <row r="2001" customHeight="1" spans="19:19">
      <c r="S2001"/>
    </row>
    <row r="2002" customHeight="1" spans="19:19">
      <c r="S2002"/>
    </row>
    <row r="2003" customHeight="1" spans="19:19">
      <c r="S2003"/>
    </row>
    <row r="2004" customHeight="1" spans="19:19">
      <c r="S2004"/>
    </row>
    <row r="2005" customHeight="1" spans="19:19">
      <c r="S2005"/>
    </row>
    <row r="2006" customHeight="1" spans="19:19">
      <c r="S2006"/>
    </row>
    <row r="2007" customHeight="1" spans="19:19">
      <c r="S2007"/>
    </row>
    <row r="2008" customHeight="1" spans="19:19">
      <c r="S2008"/>
    </row>
    <row r="2009" customHeight="1" spans="19:19">
      <c r="S2009"/>
    </row>
    <row r="2010" customHeight="1" spans="19:19">
      <c r="S2010"/>
    </row>
    <row r="2011" customHeight="1" spans="19:19">
      <c r="S2011"/>
    </row>
    <row r="2012" customHeight="1" spans="19:19">
      <c r="S2012"/>
    </row>
    <row r="2013" customHeight="1" spans="19:19">
      <c r="S2013"/>
    </row>
    <row r="2014" customHeight="1" spans="19:19">
      <c r="S2014"/>
    </row>
    <row r="2015" customHeight="1" spans="19:19">
      <c r="S2015"/>
    </row>
    <row r="2016" customHeight="1" spans="19:19">
      <c r="S2016"/>
    </row>
    <row r="2017" customHeight="1" spans="19:19">
      <c r="S2017"/>
    </row>
    <row r="2018" customHeight="1" spans="19:19">
      <c r="S2018"/>
    </row>
    <row r="2019" customHeight="1" spans="19:19">
      <c r="S2019"/>
    </row>
    <row r="2020" customHeight="1" spans="19:19">
      <c r="S2020"/>
    </row>
    <row r="2021" customHeight="1" spans="19:19">
      <c r="S2021"/>
    </row>
    <row r="2022" customHeight="1" spans="19:19">
      <c r="S2022"/>
    </row>
    <row r="2023" customHeight="1" spans="19:19">
      <c r="S2023"/>
    </row>
    <row r="2024" customHeight="1" spans="19:19">
      <c r="S2024"/>
    </row>
    <row r="2025" customHeight="1" spans="19:19">
      <c r="S2025"/>
    </row>
    <row r="2026" customHeight="1" spans="19:19">
      <c r="S2026"/>
    </row>
    <row r="2027" customHeight="1" spans="19:19">
      <c r="S2027"/>
    </row>
    <row r="2028" customHeight="1" spans="19:19">
      <c r="S2028"/>
    </row>
    <row r="2029" customHeight="1" spans="19:19">
      <c r="S2029"/>
    </row>
    <row r="2030" customHeight="1" spans="19:19">
      <c r="S2030"/>
    </row>
    <row r="2031" customHeight="1" spans="19:19">
      <c r="S2031"/>
    </row>
    <row r="2032" customHeight="1" spans="19:19">
      <c r="S2032"/>
    </row>
    <row r="2033" customHeight="1" spans="19:19">
      <c r="S2033"/>
    </row>
    <row r="2034" customHeight="1" spans="19:19">
      <c r="S2034"/>
    </row>
    <row r="2035" customHeight="1" spans="19:19">
      <c r="S2035"/>
    </row>
    <row r="2036" customHeight="1" spans="19:19">
      <c r="S2036"/>
    </row>
    <row r="2037" customHeight="1" spans="19:19">
      <c r="S2037"/>
    </row>
    <row r="2038" customHeight="1" spans="19:19">
      <c r="S2038"/>
    </row>
    <row r="2039" customHeight="1" spans="19:19">
      <c r="S2039"/>
    </row>
    <row r="2040" customHeight="1" spans="19:19">
      <c r="S2040"/>
    </row>
    <row r="2041" customHeight="1" spans="19:19">
      <c r="S2041"/>
    </row>
    <row r="2042" customHeight="1" spans="19:19">
      <c r="S2042"/>
    </row>
    <row r="2043" customHeight="1" spans="19:19">
      <c r="S2043"/>
    </row>
    <row r="2044" customHeight="1" spans="19:19">
      <c r="S2044"/>
    </row>
    <row r="2045" customHeight="1" spans="19:19">
      <c r="S2045"/>
    </row>
    <row r="2046" customHeight="1" spans="19:19">
      <c r="S2046"/>
    </row>
    <row r="2047" customHeight="1" spans="19:19">
      <c r="S2047"/>
    </row>
    <row r="2048" customHeight="1" spans="19:19">
      <c r="S2048"/>
    </row>
    <row r="2049" customHeight="1" spans="19:19">
      <c r="S2049"/>
    </row>
    <row r="2050" customHeight="1" spans="19:19">
      <c r="S2050"/>
    </row>
    <row r="2051" customHeight="1" spans="19:19">
      <c r="S2051"/>
    </row>
    <row r="2052" customHeight="1" spans="19:19">
      <c r="S2052"/>
    </row>
    <row r="2053" customHeight="1" spans="19:19">
      <c r="S2053"/>
    </row>
    <row r="2054" customHeight="1" spans="19:19">
      <c r="S2054"/>
    </row>
    <row r="2055" customHeight="1" spans="19:19">
      <c r="S2055"/>
    </row>
    <row r="2056" customHeight="1" spans="19:19">
      <c r="S2056"/>
    </row>
    <row r="2057" customHeight="1" spans="19:19">
      <c r="S2057"/>
    </row>
    <row r="2058" customHeight="1" spans="19:19">
      <c r="S2058"/>
    </row>
    <row r="2059" customHeight="1" spans="19:19">
      <c r="S2059"/>
    </row>
    <row r="2060" customHeight="1" spans="19:19">
      <c r="S2060"/>
    </row>
    <row r="2061" customHeight="1" spans="19:19">
      <c r="S2061"/>
    </row>
    <row r="2062" customHeight="1" spans="19:19">
      <c r="S2062"/>
    </row>
    <row r="2063" customHeight="1" spans="19:19">
      <c r="S2063"/>
    </row>
    <row r="2064" customHeight="1" spans="19:19">
      <c r="S2064"/>
    </row>
    <row r="2065" customHeight="1" spans="19:19">
      <c r="S2065"/>
    </row>
    <row r="2066" customHeight="1" spans="19:19">
      <c r="S2066"/>
    </row>
    <row r="2067" customHeight="1" spans="19:19">
      <c r="S2067"/>
    </row>
    <row r="2068" customHeight="1" spans="19:19">
      <c r="S2068"/>
    </row>
    <row r="2069" customHeight="1" spans="19:19">
      <c r="S2069"/>
    </row>
    <row r="2070" customHeight="1" spans="19:19">
      <c r="S2070"/>
    </row>
    <row r="2071" customHeight="1" spans="19:19">
      <c r="S2071"/>
    </row>
    <row r="2072" customHeight="1" spans="19:19">
      <c r="S2072"/>
    </row>
    <row r="2073" customHeight="1" spans="19:19">
      <c r="S2073"/>
    </row>
    <row r="2074" customHeight="1" spans="19:19">
      <c r="S2074"/>
    </row>
    <row r="2075" customHeight="1" spans="19:19">
      <c r="S2075"/>
    </row>
    <row r="2076" customHeight="1" spans="19:19">
      <c r="S2076"/>
    </row>
    <row r="2077" customHeight="1" spans="19:19">
      <c r="S2077"/>
    </row>
    <row r="2078" customHeight="1" spans="19:19">
      <c r="S2078"/>
    </row>
    <row r="2079" customHeight="1" spans="19:19">
      <c r="S2079"/>
    </row>
    <row r="2080" customHeight="1" spans="19:19">
      <c r="S2080"/>
    </row>
    <row r="2081" customHeight="1" spans="19:19">
      <c r="S2081"/>
    </row>
    <row r="2082" customHeight="1" spans="19:19">
      <c r="S2082"/>
    </row>
    <row r="2083" customHeight="1" spans="19:19">
      <c r="S2083"/>
    </row>
    <row r="2084" customHeight="1" spans="19:19">
      <c r="S2084"/>
    </row>
    <row r="2085" customHeight="1" spans="19:19">
      <c r="S2085"/>
    </row>
    <row r="2086" customHeight="1" spans="19:19">
      <c r="S2086"/>
    </row>
    <row r="2087" customHeight="1" spans="19:19">
      <c r="S2087"/>
    </row>
    <row r="2088" customHeight="1" spans="19:19">
      <c r="S2088"/>
    </row>
    <row r="2089" customHeight="1" spans="19:19">
      <c r="S2089"/>
    </row>
    <row r="2090" customHeight="1" spans="19:19">
      <c r="S2090"/>
    </row>
    <row r="2091" customHeight="1" spans="19:19">
      <c r="S2091"/>
    </row>
    <row r="2092" customHeight="1" spans="19:19">
      <c r="S2092"/>
    </row>
    <row r="2093" customHeight="1" spans="19:19">
      <c r="S2093"/>
    </row>
    <row r="2094" customHeight="1" spans="19:19">
      <c r="S2094"/>
    </row>
    <row r="2095" customHeight="1" spans="19:19">
      <c r="S2095"/>
    </row>
    <row r="2096" customHeight="1" spans="19:19">
      <c r="S2096"/>
    </row>
    <row r="2097" customHeight="1" spans="19:19">
      <c r="S2097"/>
    </row>
    <row r="2098" customHeight="1" spans="19:19">
      <c r="S2098"/>
    </row>
    <row r="2099" customHeight="1" spans="19:19">
      <c r="S2099"/>
    </row>
    <row r="2100" customHeight="1" spans="19:19">
      <c r="S2100"/>
    </row>
    <row r="2101" customHeight="1" spans="19:19">
      <c r="S2101"/>
    </row>
    <row r="2102" customHeight="1" spans="19:19">
      <c r="S2102"/>
    </row>
    <row r="2103" customHeight="1" spans="19:19">
      <c r="S2103"/>
    </row>
    <row r="2104" customHeight="1" spans="19:19">
      <c r="S2104"/>
    </row>
    <row r="2105" customHeight="1" spans="19:19">
      <c r="S2105"/>
    </row>
    <row r="2106" customHeight="1" spans="19:19">
      <c r="S2106"/>
    </row>
    <row r="2107" customHeight="1" spans="19:19">
      <c r="S2107"/>
    </row>
    <row r="2108" customHeight="1" spans="19:19">
      <c r="S2108"/>
    </row>
    <row r="2109" customHeight="1" spans="19:19">
      <c r="S2109"/>
    </row>
    <row r="2110" customHeight="1" spans="19:19">
      <c r="S2110"/>
    </row>
    <row r="2111" customHeight="1" spans="19:19">
      <c r="S2111"/>
    </row>
    <row r="2112" customHeight="1" spans="19:19">
      <c r="S2112"/>
    </row>
    <row r="2113" customHeight="1" spans="19:19">
      <c r="S2113"/>
    </row>
    <row r="2114" customHeight="1" spans="19:19">
      <c r="S2114"/>
    </row>
    <row r="2115" customHeight="1" spans="19:19">
      <c r="S2115"/>
    </row>
    <row r="2116" customHeight="1" spans="19:19">
      <c r="S2116"/>
    </row>
    <row r="2117" customHeight="1" spans="19:19">
      <c r="S2117"/>
    </row>
    <row r="2118" customHeight="1" spans="19:19">
      <c r="S2118"/>
    </row>
    <row r="2119" customHeight="1" spans="19:19">
      <c r="S2119"/>
    </row>
    <row r="2120" customHeight="1" spans="19:19">
      <c r="S2120"/>
    </row>
    <row r="2121" customHeight="1" spans="19:19">
      <c r="S2121"/>
    </row>
    <row r="2122" customHeight="1" spans="19:19">
      <c r="S2122"/>
    </row>
    <row r="2123" customHeight="1" spans="19:19">
      <c r="S2123"/>
    </row>
    <row r="2124" customHeight="1" spans="19:19">
      <c r="S2124"/>
    </row>
    <row r="2125" customHeight="1" spans="19:19">
      <c r="S2125"/>
    </row>
    <row r="2126" customHeight="1" spans="19:19">
      <c r="S2126"/>
    </row>
    <row r="2127" customHeight="1" spans="19:19">
      <c r="S2127"/>
    </row>
    <row r="2128" customHeight="1" spans="19:19">
      <c r="S2128"/>
    </row>
    <row r="2129" customHeight="1" spans="19:19">
      <c r="S2129"/>
    </row>
    <row r="2130" customHeight="1" spans="19:19">
      <c r="S2130"/>
    </row>
    <row r="2131" customHeight="1" spans="19:19">
      <c r="S2131"/>
    </row>
    <row r="2132" customHeight="1" spans="19:19">
      <c r="S2132"/>
    </row>
    <row r="2133" customHeight="1" spans="19:19">
      <c r="S2133"/>
    </row>
    <row r="2134" customHeight="1" spans="19:19">
      <c r="S2134"/>
    </row>
    <row r="2135" customHeight="1" spans="19:19">
      <c r="S2135"/>
    </row>
    <row r="2136" customHeight="1" spans="19:19">
      <c r="S2136"/>
    </row>
    <row r="2137" customHeight="1" spans="19:19">
      <c r="S2137"/>
    </row>
    <row r="2138" customHeight="1" spans="19:19">
      <c r="S2138"/>
    </row>
    <row r="2139" customHeight="1" spans="19:19">
      <c r="S2139"/>
    </row>
    <row r="2140" customHeight="1" spans="19:19">
      <c r="S2140"/>
    </row>
    <row r="2141" customHeight="1" spans="19:19">
      <c r="S2141"/>
    </row>
    <row r="2142" customHeight="1" spans="19:19">
      <c r="S2142"/>
    </row>
    <row r="2143" customHeight="1" spans="19:19">
      <c r="S2143"/>
    </row>
    <row r="2144" customHeight="1" spans="19:19">
      <c r="S2144"/>
    </row>
    <row r="2145" customHeight="1" spans="19:19">
      <c r="S2145"/>
    </row>
    <row r="2146" customHeight="1" spans="19:19">
      <c r="S2146"/>
    </row>
    <row r="2147" customHeight="1" spans="19:19">
      <c r="S2147"/>
    </row>
    <row r="2148" customHeight="1" spans="19:19">
      <c r="S2148"/>
    </row>
    <row r="2149" customHeight="1" spans="19:19">
      <c r="S2149"/>
    </row>
    <row r="2150" customHeight="1" spans="19:19">
      <c r="S2150"/>
    </row>
    <row r="2151" customHeight="1" spans="19:19">
      <c r="S2151"/>
    </row>
    <row r="2152" customHeight="1" spans="19:19">
      <c r="S2152"/>
    </row>
    <row r="2153" customHeight="1" spans="19:19">
      <c r="S2153"/>
    </row>
    <row r="2154" customHeight="1" spans="19:19">
      <c r="S2154"/>
    </row>
    <row r="2155" customHeight="1" spans="19:19">
      <c r="S2155"/>
    </row>
    <row r="2156" customHeight="1" spans="19:19">
      <c r="S2156"/>
    </row>
    <row r="2157" customHeight="1" spans="19:19">
      <c r="S2157"/>
    </row>
    <row r="2158" customHeight="1" spans="19:19">
      <c r="S2158"/>
    </row>
    <row r="2159" customHeight="1" spans="19:19">
      <c r="S2159"/>
    </row>
    <row r="2160" customHeight="1" spans="19:19">
      <c r="S2160"/>
    </row>
    <row r="2161" customHeight="1" spans="19:19">
      <c r="S2161"/>
    </row>
    <row r="2162" customHeight="1" spans="19:19">
      <c r="S2162"/>
    </row>
    <row r="2163" customHeight="1" spans="19:19">
      <c r="S2163"/>
    </row>
    <row r="2164" customHeight="1" spans="19:19">
      <c r="S2164"/>
    </row>
    <row r="2165" customHeight="1" spans="19:19">
      <c r="S2165"/>
    </row>
    <row r="2166" customHeight="1" spans="19:19">
      <c r="S2166"/>
    </row>
    <row r="2167" customHeight="1" spans="19:19">
      <c r="S2167"/>
    </row>
    <row r="2168" customHeight="1" spans="19:19">
      <c r="S2168"/>
    </row>
    <row r="2169" customHeight="1" spans="19:19">
      <c r="S2169"/>
    </row>
    <row r="2170" customHeight="1" spans="19:19">
      <c r="S2170"/>
    </row>
    <row r="2171" customHeight="1" spans="19:19">
      <c r="S2171"/>
    </row>
    <row r="2172" customHeight="1" spans="19:19">
      <c r="S2172"/>
    </row>
    <row r="2173" customHeight="1" spans="19:19">
      <c r="S2173"/>
    </row>
    <row r="2174" customHeight="1" spans="19:19">
      <c r="S2174"/>
    </row>
    <row r="2175" customHeight="1" spans="19:19">
      <c r="S2175"/>
    </row>
    <row r="2176" customHeight="1" spans="19:19">
      <c r="S2176"/>
    </row>
    <row r="2177" customHeight="1" spans="19:19">
      <c r="S2177"/>
    </row>
    <row r="2178" customHeight="1" spans="19:19">
      <c r="S2178"/>
    </row>
    <row r="2179" customHeight="1" spans="19:19">
      <c r="S2179"/>
    </row>
    <row r="2180" customHeight="1" spans="19:19">
      <c r="S2180"/>
    </row>
    <row r="2181" customHeight="1" spans="19:19">
      <c r="S2181"/>
    </row>
    <row r="2182" customHeight="1" spans="19:19">
      <c r="S2182"/>
    </row>
    <row r="2183" customHeight="1" spans="19:19">
      <c r="S2183"/>
    </row>
    <row r="2184" customHeight="1" spans="19:19">
      <c r="S2184"/>
    </row>
    <row r="2185" customHeight="1" spans="19:19">
      <c r="S2185"/>
    </row>
    <row r="2186" customHeight="1" spans="19:19">
      <c r="S2186"/>
    </row>
    <row r="2187" customHeight="1" spans="19:19">
      <c r="S2187"/>
    </row>
    <row r="2188" customHeight="1" spans="19:19">
      <c r="S2188"/>
    </row>
    <row r="2189" customHeight="1" spans="19:19">
      <c r="S2189"/>
    </row>
    <row r="2190" customHeight="1" spans="19:19">
      <c r="S2190"/>
    </row>
    <row r="2191" customHeight="1" spans="19:19">
      <c r="S2191"/>
    </row>
    <row r="2192" customHeight="1" spans="19:19">
      <c r="S2192"/>
    </row>
    <row r="2193" customHeight="1" spans="19:19">
      <c r="S2193"/>
    </row>
    <row r="2194" customHeight="1" spans="19:19">
      <c r="S2194"/>
    </row>
    <row r="2195" customHeight="1" spans="19:19">
      <c r="S2195"/>
    </row>
    <row r="2196" customHeight="1" spans="19:19">
      <c r="S2196"/>
    </row>
    <row r="2197" customHeight="1" spans="19:19">
      <c r="S2197"/>
    </row>
    <row r="2198" customHeight="1" spans="19:19">
      <c r="S2198"/>
    </row>
    <row r="2199" customHeight="1" spans="19:19">
      <c r="S2199"/>
    </row>
    <row r="2200" customHeight="1" spans="19:19">
      <c r="S2200"/>
    </row>
    <row r="2201" customHeight="1" spans="19:19">
      <c r="S2201"/>
    </row>
    <row r="2202" customHeight="1" spans="19:19">
      <c r="S2202"/>
    </row>
    <row r="2203" customHeight="1" spans="19:19">
      <c r="S2203"/>
    </row>
    <row r="2204" customHeight="1" spans="19:19">
      <c r="S2204"/>
    </row>
    <row r="2205" customHeight="1" spans="19:19">
      <c r="S2205"/>
    </row>
    <row r="2206" customHeight="1" spans="19:19">
      <c r="S2206"/>
    </row>
    <row r="2207" customHeight="1" spans="19:19">
      <c r="S2207"/>
    </row>
    <row r="2208" customHeight="1" spans="19:19">
      <c r="S2208"/>
    </row>
    <row r="2209" customHeight="1" spans="19:19">
      <c r="S2209"/>
    </row>
    <row r="2210" customHeight="1" spans="19:19">
      <c r="S2210"/>
    </row>
    <row r="2211" customHeight="1" spans="19:19">
      <c r="S2211"/>
    </row>
    <row r="2212" customHeight="1" spans="19:19">
      <c r="S2212"/>
    </row>
    <row r="2213" customHeight="1" spans="19:19">
      <c r="S2213"/>
    </row>
    <row r="2214" customHeight="1" spans="19:19">
      <c r="S2214"/>
    </row>
    <row r="2215" customHeight="1" spans="19:19">
      <c r="S2215"/>
    </row>
    <row r="2216" customHeight="1" spans="19:19">
      <c r="S2216"/>
    </row>
    <row r="2217" customHeight="1" spans="19:19">
      <c r="S2217"/>
    </row>
    <row r="2218" customHeight="1" spans="19:19">
      <c r="S2218"/>
    </row>
    <row r="2219" customHeight="1" spans="19:19">
      <c r="S2219"/>
    </row>
    <row r="2220" customHeight="1" spans="19:19">
      <c r="S2220"/>
    </row>
    <row r="2221" customHeight="1" spans="19:19">
      <c r="S2221"/>
    </row>
    <row r="2222" customHeight="1" spans="19:19">
      <c r="S2222"/>
    </row>
    <row r="2223" customHeight="1" spans="19:19">
      <c r="S2223"/>
    </row>
    <row r="2224" customHeight="1" spans="19:19">
      <c r="S2224"/>
    </row>
    <row r="2225" customHeight="1" spans="19:19">
      <c r="S2225"/>
    </row>
    <row r="2226" customHeight="1" spans="19:19">
      <c r="S2226"/>
    </row>
    <row r="2227" customHeight="1" spans="19:19">
      <c r="S2227"/>
    </row>
    <row r="2228" customHeight="1" spans="19:19">
      <c r="S2228"/>
    </row>
    <row r="2229" customHeight="1" spans="19:19">
      <c r="S2229"/>
    </row>
    <row r="2230" customHeight="1" spans="19:19">
      <c r="S2230"/>
    </row>
    <row r="2231" customHeight="1" spans="19:19">
      <c r="S2231"/>
    </row>
    <row r="2232" customHeight="1" spans="19:19">
      <c r="S2232"/>
    </row>
    <row r="2233" customHeight="1" spans="19:19">
      <c r="S2233"/>
    </row>
    <row r="2234" customHeight="1" spans="19:19">
      <c r="S2234"/>
    </row>
    <row r="2235" customHeight="1" spans="19:19">
      <c r="S2235"/>
    </row>
    <row r="2236" customHeight="1" spans="19:19">
      <c r="S2236"/>
    </row>
    <row r="2237" customHeight="1" spans="19:19">
      <c r="S2237"/>
    </row>
    <row r="2238" customHeight="1" spans="19:19">
      <c r="S2238"/>
    </row>
    <row r="2239" customHeight="1" spans="19:19">
      <c r="S2239"/>
    </row>
    <row r="2240" customHeight="1" spans="19:19">
      <c r="S2240"/>
    </row>
    <row r="2241" customHeight="1" spans="19:19">
      <c r="S2241"/>
    </row>
    <row r="2242" customHeight="1" spans="19:19">
      <c r="S2242"/>
    </row>
    <row r="2243" customHeight="1" spans="19:19">
      <c r="S2243"/>
    </row>
    <row r="2244" customHeight="1" spans="19:19">
      <c r="S2244"/>
    </row>
    <row r="2245" customHeight="1" spans="19:19">
      <c r="S2245"/>
    </row>
    <row r="2246" customHeight="1" spans="19:19">
      <c r="S2246"/>
    </row>
    <row r="2247" customHeight="1" spans="19:19">
      <c r="S2247"/>
    </row>
    <row r="2248" customHeight="1" spans="19:19">
      <c r="S2248"/>
    </row>
    <row r="2249" customHeight="1" spans="19:19">
      <c r="S2249"/>
    </row>
    <row r="2250" customHeight="1" spans="19:19">
      <c r="S2250"/>
    </row>
    <row r="2251" customHeight="1" spans="19:19">
      <c r="S2251"/>
    </row>
    <row r="2252" customHeight="1" spans="19:19">
      <c r="S2252"/>
    </row>
    <row r="2253" customHeight="1" spans="19:19">
      <c r="S2253"/>
    </row>
    <row r="2254" customHeight="1" spans="19:19">
      <c r="S2254"/>
    </row>
    <row r="2255" customHeight="1" spans="19:19">
      <c r="S2255"/>
    </row>
    <row r="2256" customHeight="1" spans="19:19">
      <c r="S2256"/>
    </row>
    <row r="2257" customHeight="1" spans="19:19">
      <c r="S2257"/>
    </row>
    <row r="2258" customHeight="1" spans="19:19">
      <c r="S2258"/>
    </row>
    <row r="2259" customHeight="1" spans="19:19">
      <c r="S2259"/>
    </row>
    <row r="2260" customHeight="1" spans="19:19">
      <c r="S2260"/>
    </row>
    <row r="2261" customHeight="1" spans="19:19">
      <c r="S2261"/>
    </row>
    <row r="2262" customHeight="1" spans="19:19">
      <c r="S2262"/>
    </row>
    <row r="2263" customHeight="1" spans="19:19">
      <c r="S2263"/>
    </row>
    <row r="2264" customHeight="1" spans="19:19">
      <c r="S2264"/>
    </row>
    <row r="2265" customHeight="1" spans="19:19">
      <c r="S2265"/>
    </row>
    <row r="2266" customHeight="1" spans="19:19">
      <c r="S2266"/>
    </row>
    <row r="2267" customHeight="1" spans="19:19">
      <c r="S2267"/>
    </row>
    <row r="2268" customHeight="1" spans="19:19">
      <c r="S2268"/>
    </row>
    <row r="2269" customHeight="1" spans="19:19">
      <c r="S2269"/>
    </row>
    <row r="2270" customHeight="1" spans="19:19">
      <c r="S2270"/>
    </row>
    <row r="2271" customHeight="1" spans="19:19">
      <c r="S2271"/>
    </row>
    <row r="2272" customHeight="1" spans="19:19">
      <c r="S2272"/>
    </row>
    <row r="2273" customHeight="1" spans="19:19">
      <c r="S2273"/>
    </row>
    <row r="2274" customHeight="1" spans="19:19">
      <c r="S2274"/>
    </row>
    <row r="2275" customHeight="1" spans="19:19">
      <c r="S2275"/>
    </row>
    <row r="2276" customHeight="1" spans="19:19">
      <c r="S2276"/>
    </row>
    <row r="2277" customHeight="1" spans="19:19">
      <c r="S2277"/>
    </row>
    <row r="2278" customHeight="1" spans="19:19">
      <c r="S2278"/>
    </row>
    <row r="2279" customHeight="1" spans="19:19">
      <c r="S2279"/>
    </row>
    <row r="2280" customHeight="1" spans="19:19">
      <c r="S2280"/>
    </row>
    <row r="2281" customHeight="1" spans="19:19">
      <c r="S2281"/>
    </row>
    <row r="2282" customHeight="1" spans="19:19">
      <c r="S2282"/>
    </row>
    <row r="2283" customHeight="1" spans="19:19">
      <c r="S2283"/>
    </row>
    <row r="2284" customHeight="1" spans="19:19">
      <c r="S2284"/>
    </row>
    <row r="2285" customHeight="1" spans="19:19">
      <c r="S2285"/>
    </row>
    <row r="2286" customHeight="1" spans="19:19">
      <c r="S2286"/>
    </row>
    <row r="2287" customHeight="1" spans="19:19">
      <c r="S2287"/>
    </row>
    <row r="2288" customHeight="1" spans="19:19">
      <c r="S2288"/>
    </row>
    <row r="2289" customHeight="1" spans="19:19">
      <c r="S2289"/>
    </row>
    <row r="2290" customHeight="1" spans="19:19">
      <c r="S2290"/>
    </row>
    <row r="2291" customHeight="1" spans="19:19">
      <c r="S2291"/>
    </row>
    <row r="2292" customHeight="1" spans="19:19">
      <c r="S2292"/>
    </row>
    <row r="2293" customHeight="1" spans="19:19">
      <c r="S2293"/>
    </row>
    <row r="2294" customHeight="1" spans="19:19">
      <c r="S2294"/>
    </row>
    <row r="2295" customHeight="1" spans="19:19">
      <c r="S2295"/>
    </row>
    <row r="2296" customHeight="1" spans="19:19">
      <c r="S2296"/>
    </row>
    <row r="2297" customHeight="1" spans="19:19">
      <c r="S2297"/>
    </row>
    <row r="2298" customHeight="1" spans="19:19">
      <c r="S2298"/>
    </row>
    <row r="2299" customHeight="1" spans="19:19">
      <c r="S2299"/>
    </row>
    <row r="2300" customHeight="1" spans="19:19">
      <c r="S2300"/>
    </row>
    <row r="2301" customHeight="1" spans="19:19">
      <c r="S2301"/>
    </row>
    <row r="2302" customHeight="1" spans="19:19">
      <c r="S2302"/>
    </row>
    <row r="2303" customHeight="1" spans="19:19">
      <c r="S2303"/>
    </row>
    <row r="2304" customHeight="1" spans="19:19">
      <c r="S2304"/>
    </row>
    <row r="2305" customHeight="1" spans="19:19">
      <c r="S2305"/>
    </row>
    <row r="2306" customHeight="1" spans="19:19">
      <c r="S2306"/>
    </row>
    <row r="2307" customHeight="1" spans="19:19">
      <c r="S2307"/>
    </row>
    <row r="2308" customHeight="1" spans="19:19">
      <c r="S2308"/>
    </row>
    <row r="2309" customHeight="1" spans="19:19">
      <c r="S2309"/>
    </row>
    <row r="2310" customHeight="1" spans="19:19">
      <c r="S2310"/>
    </row>
    <row r="2311" customHeight="1" spans="19:19">
      <c r="S2311"/>
    </row>
    <row r="2312" customHeight="1" spans="19:19">
      <c r="S2312"/>
    </row>
    <row r="2313" customHeight="1" spans="19:19">
      <c r="S2313"/>
    </row>
    <row r="2314" customHeight="1" spans="19:19">
      <c r="S2314"/>
    </row>
    <row r="2315" customHeight="1" spans="19:19">
      <c r="S2315"/>
    </row>
    <row r="2316" customHeight="1" spans="19:19">
      <c r="S2316"/>
    </row>
    <row r="2317" customHeight="1" spans="19:19">
      <c r="S2317"/>
    </row>
    <row r="2318" customHeight="1" spans="19:19">
      <c r="S2318"/>
    </row>
    <row r="2319" customHeight="1" spans="19:19">
      <c r="S2319"/>
    </row>
    <row r="2320" customHeight="1" spans="19:19">
      <c r="S2320"/>
    </row>
    <row r="2321" customHeight="1" spans="19:19">
      <c r="S2321"/>
    </row>
    <row r="2322" customHeight="1" spans="19:19">
      <c r="S2322"/>
    </row>
    <row r="2323" customHeight="1" spans="19:19">
      <c r="S2323"/>
    </row>
    <row r="2324" customHeight="1" spans="19:19">
      <c r="S2324"/>
    </row>
    <row r="2325" customHeight="1" spans="19:19">
      <c r="S2325"/>
    </row>
    <row r="2326" customHeight="1" spans="19:19">
      <c r="S2326"/>
    </row>
    <row r="2327" customHeight="1" spans="19:19">
      <c r="S2327"/>
    </row>
    <row r="2328" customHeight="1" spans="19:19">
      <c r="S2328"/>
    </row>
    <row r="2329" customHeight="1" spans="19:19">
      <c r="S2329"/>
    </row>
    <row r="2330" customHeight="1" spans="19:19">
      <c r="S2330"/>
    </row>
    <row r="2331" customHeight="1" spans="19:19">
      <c r="S2331"/>
    </row>
    <row r="2332" customHeight="1" spans="19:19">
      <c r="S2332"/>
    </row>
    <row r="2333" customHeight="1" spans="19:19">
      <c r="S2333"/>
    </row>
    <row r="2334" customHeight="1" spans="19:19">
      <c r="S2334"/>
    </row>
    <row r="2335" customHeight="1" spans="19:19">
      <c r="S2335"/>
    </row>
    <row r="2336" customHeight="1" spans="19:19">
      <c r="S2336"/>
    </row>
    <row r="2337" customHeight="1" spans="19:19">
      <c r="S2337"/>
    </row>
    <row r="2338" customHeight="1" spans="19:19">
      <c r="S2338"/>
    </row>
    <row r="2339" customHeight="1" spans="19:19">
      <c r="S2339"/>
    </row>
    <row r="2340" customHeight="1" spans="19:19">
      <c r="S2340"/>
    </row>
    <row r="2341" customHeight="1" spans="19:19">
      <c r="S2341"/>
    </row>
    <row r="2342" customHeight="1" spans="19:19">
      <c r="S2342"/>
    </row>
    <row r="2343" customHeight="1" spans="19:19">
      <c r="S2343"/>
    </row>
    <row r="2344" customHeight="1" spans="19:19">
      <c r="S2344"/>
    </row>
    <row r="2345" customHeight="1" spans="19:19">
      <c r="S2345"/>
    </row>
    <row r="2346" customHeight="1" spans="19:19">
      <c r="S2346"/>
    </row>
    <row r="2347" customHeight="1" spans="19:19">
      <c r="S2347"/>
    </row>
    <row r="2348" customHeight="1" spans="19:19">
      <c r="S2348"/>
    </row>
    <row r="2349" customHeight="1" spans="19:19">
      <c r="S2349"/>
    </row>
    <row r="2350" customHeight="1" spans="19:19">
      <c r="S2350"/>
    </row>
    <row r="2351" customHeight="1" spans="19:19">
      <c r="S2351"/>
    </row>
    <row r="2352" customHeight="1" spans="19:19">
      <c r="S2352"/>
    </row>
    <row r="2353" customHeight="1" spans="19:19">
      <c r="S2353"/>
    </row>
    <row r="2354" customHeight="1" spans="19:19">
      <c r="S2354"/>
    </row>
    <row r="2355" customHeight="1" spans="19:19">
      <c r="S2355"/>
    </row>
    <row r="2356" customHeight="1" spans="19:19">
      <c r="S2356"/>
    </row>
    <row r="2357" customHeight="1" spans="19:19">
      <c r="S2357"/>
    </row>
    <row r="2358" customHeight="1" spans="19:19">
      <c r="S2358"/>
    </row>
    <row r="2359" customHeight="1" spans="19:19">
      <c r="S2359"/>
    </row>
    <row r="2360" customHeight="1" spans="19:19">
      <c r="S2360"/>
    </row>
    <row r="2361" customHeight="1" spans="19:19">
      <c r="S2361"/>
    </row>
    <row r="2362" customHeight="1" spans="19:19">
      <c r="S2362"/>
    </row>
    <row r="2363" customHeight="1" spans="19:19">
      <c r="S2363"/>
    </row>
    <row r="2364" customHeight="1" spans="19:19">
      <c r="S2364"/>
    </row>
    <row r="2365" customHeight="1" spans="19:19">
      <c r="S2365"/>
    </row>
    <row r="2366" customHeight="1" spans="19:19">
      <c r="S2366"/>
    </row>
    <row r="2367" customHeight="1" spans="19:19">
      <c r="S2367"/>
    </row>
    <row r="2368" customHeight="1" spans="19:19">
      <c r="S2368"/>
    </row>
    <row r="2369" customHeight="1" spans="19:19">
      <c r="S2369"/>
    </row>
    <row r="2370" customHeight="1" spans="19:19">
      <c r="S2370"/>
    </row>
    <row r="2371" customHeight="1" spans="19:19">
      <c r="S2371"/>
    </row>
    <row r="2372" customHeight="1" spans="19:19">
      <c r="S2372"/>
    </row>
    <row r="2373" customHeight="1" spans="19:19">
      <c r="S2373"/>
    </row>
    <row r="2374" customHeight="1" spans="19:19">
      <c r="S2374"/>
    </row>
    <row r="2375" customHeight="1" spans="19:19">
      <c r="S2375"/>
    </row>
    <row r="2376" customHeight="1" spans="19:19">
      <c r="S2376"/>
    </row>
    <row r="2377" customHeight="1" spans="19:19">
      <c r="S2377"/>
    </row>
    <row r="2378" customHeight="1" spans="19:19">
      <c r="S2378"/>
    </row>
    <row r="2379" customHeight="1" spans="19:19">
      <c r="S2379"/>
    </row>
    <row r="2380" customHeight="1" spans="19:19">
      <c r="S2380"/>
    </row>
    <row r="2381" customHeight="1" spans="19:19">
      <c r="S2381"/>
    </row>
    <row r="2382" customHeight="1" spans="19:19">
      <c r="S2382"/>
    </row>
    <row r="2383" customHeight="1" spans="19:19">
      <c r="S2383"/>
    </row>
    <row r="2384" customHeight="1" spans="19:19">
      <c r="S2384"/>
    </row>
    <row r="2385" customHeight="1" spans="19:19">
      <c r="S2385"/>
    </row>
    <row r="2386" customHeight="1" spans="19:19">
      <c r="S2386"/>
    </row>
    <row r="2387" customHeight="1" spans="19:19">
      <c r="S2387"/>
    </row>
    <row r="2388" customHeight="1" spans="19:19">
      <c r="S2388"/>
    </row>
    <row r="2389" customHeight="1" spans="19:19">
      <c r="S2389"/>
    </row>
    <row r="2390" customHeight="1" spans="19:19">
      <c r="S2390"/>
    </row>
    <row r="2391" customHeight="1" spans="19:19">
      <c r="S2391"/>
    </row>
    <row r="2392" customHeight="1" spans="19:19">
      <c r="S2392"/>
    </row>
    <row r="2393" customHeight="1" spans="19:19">
      <c r="S2393"/>
    </row>
    <row r="2394" customHeight="1" spans="19:19">
      <c r="S2394"/>
    </row>
    <row r="2395" customHeight="1" spans="19:19">
      <c r="S2395"/>
    </row>
    <row r="2396" customHeight="1" spans="19:19">
      <c r="S2396"/>
    </row>
    <row r="2397" customHeight="1" spans="19:19">
      <c r="S2397"/>
    </row>
    <row r="2398" customHeight="1" spans="19:19">
      <c r="S2398"/>
    </row>
    <row r="2399" customHeight="1" spans="19:19">
      <c r="S2399"/>
    </row>
    <row r="2400" customHeight="1" spans="19:19">
      <c r="S2400"/>
    </row>
    <row r="2401" customHeight="1" spans="19:19">
      <c r="S2401"/>
    </row>
    <row r="2402" customHeight="1" spans="19:19">
      <c r="S2402"/>
    </row>
    <row r="2403" customHeight="1" spans="19:19">
      <c r="S2403"/>
    </row>
    <row r="2404" customHeight="1" spans="19:19">
      <c r="S2404"/>
    </row>
    <row r="2405" customHeight="1" spans="19:19">
      <c r="S2405"/>
    </row>
    <row r="2406" customHeight="1" spans="19:19">
      <c r="S2406"/>
    </row>
    <row r="2407" customHeight="1" spans="19:19">
      <c r="S2407"/>
    </row>
    <row r="2408" customHeight="1" spans="19:19">
      <c r="S2408"/>
    </row>
    <row r="2409" customHeight="1" spans="19:19">
      <c r="S2409"/>
    </row>
    <row r="2410" customHeight="1" spans="19:19">
      <c r="S2410"/>
    </row>
    <row r="2411" customHeight="1" spans="19:19">
      <c r="S2411"/>
    </row>
    <row r="2412" customHeight="1" spans="19:19">
      <c r="S2412"/>
    </row>
    <row r="2413" customHeight="1" spans="19:19">
      <c r="S2413"/>
    </row>
    <row r="2414" customHeight="1" spans="19:19">
      <c r="S2414"/>
    </row>
    <row r="2415" customHeight="1" spans="19:19">
      <c r="S2415"/>
    </row>
    <row r="2416" customHeight="1" spans="19:19">
      <c r="S2416"/>
    </row>
    <row r="2417" customHeight="1" spans="19:19">
      <c r="S2417"/>
    </row>
    <row r="2418" customHeight="1" spans="19:19">
      <c r="S2418"/>
    </row>
    <row r="2419" customHeight="1" spans="19:19">
      <c r="S2419"/>
    </row>
    <row r="2420" customHeight="1" spans="19:19">
      <c r="S2420"/>
    </row>
    <row r="2421" customHeight="1" spans="19:19">
      <c r="S2421"/>
    </row>
    <row r="2422" customHeight="1" spans="19:19">
      <c r="S2422"/>
    </row>
    <row r="2423" customHeight="1" spans="19:19">
      <c r="S2423"/>
    </row>
    <row r="2424" customHeight="1" spans="19:19">
      <c r="S2424"/>
    </row>
    <row r="2425" customHeight="1" spans="19:19">
      <c r="S2425"/>
    </row>
    <row r="2426" customHeight="1" spans="19:19">
      <c r="S2426"/>
    </row>
    <row r="2427" customHeight="1" spans="19:19">
      <c r="S2427"/>
    </row>
    <row r="2428" customHeight="1" spans="19:19">
      <c r="S2428"/>
    </row>
    <row r="2429" customHeight="1" spans="19:19">
      <c r="S2429"/>
    </row>
    <row r="2430" customHeight="1" spans="19:19">
      <c r="S2430"/>
    </row>
    <row r="2431" customHeight="1" spans="19:19">
      <c r="S2431"/>
    </row>
    <row r="2432" customHeight="1" spans="19:19">
      <c r="S2432"/>
    </row>
    <row r="2433" customHeight="1" spans="19:19">
      <c r="S2433"/>
    </row>
    <row r="2434" customHeight="1" spans="19:19">
      <c r="S2434"/>
    </row>
    <row r="2435" customHeight="1" spans="19:19">
      <c r="S2435"/>
    </row>
    <row r="2436" customHeight="1" spans="19:19">
      <c r="S2436"/>
    </row>
    <row r="2437" customHeight="1" spans="19:19">
      <c r="S2437"/>
    </row>
    <row r="2438" customHeight="1" spans="19:19">
      <c r="S2438"/>
    </row>
    <row r="2439" customHeight="1" spans="19:19">
      <c r="S2439"/>
    </row>
    <row r="2440" customHeight="1" spans="19:19">
      <c r="S2440"/>
    </row>
    <row r="2441" customHeight="1" spans="19:19">
      <c r="S2441"/>
    </row>
    <row r="2442" customHeight="1" spans="19:19">
      <c r="S2442"/>
    </row>
    <row r="2443" customHeight="1" spans="19:19">
      <c r="S2443"/>
    </row>
    <row r="2444" customHeight="1" spans="19:19">
      <c r="S2444"/>
    </row>
    <row r="2445" customHeight="1" spans="19:19">
      <c r="S2445"/>
    </row>
    <row r="2446" customHeight="1" spans="19:19">
      <c r="S2446"/>
    </row>
    <row r="2447" customHeight="1" spans="19:19">
      <c r="S2447"/>
    </row>
    <row r="2448" customHeight="1" spans="19:19">
      <c r="S2448"/>
    </row>
    <row r="2449" customHeight="1" spans="19:19">
      <c r="S2449"/>
    </row>
    <row r="2450" customHeight="1" spans="19:19">
      <c r="S2450"/>
    </row>
    <row r="2451" customHeight="1" spans="19:19">
      <c r="S2451"/>
    </row>
    <row r="2452" customHeight="1" spans="19:19">
      <c r="S2452"/>
    </row>
    <row r="2453" customHeight="1" spans="19:19">
      <c r="S2453"/>
    </row>
    <row r="2454" customHeight="1" spans="19:19">
      <c r="S2454"/>
    </row>
    <row r="2455" customHeight="1" spans="19:19">
      <c r="S2455"/>
    </row>
    <row r="2456" customHeight="1" spans="19:19">
      <c r="S2456"/>
    </row>
    <row r="2457" customHeight="1" spans="19:19">
      <c r="S2457"/>
    </row>
    <row r="2458" customHeight="1" spans="19:19">
      <c r="S2458"/>
    </row>
    <row r="2459" customHeight="1" spans="19:19">
      <c r="S2459"/>
    </row>
    <row r="2460" customHeight="1" spans="19:19">
      <c r="S2460"/>
    </row>
    <row r="2461" customHeight="1" spans="19:19">
      <c r="S2461"/>
    </row>
    <row r="2462" customHeight="1" spans="19:19">
      <c r="S2462"/>
    </row>
    <row r="2463" customHeight="1" spans="19:19">
      <c r="S2463"/>
    </row>
    <row r="2464" customHeight="1" spans="19:19">
      <c r="S2464"/>
    </row>
    <row r="2465" customHeight="1" spans="19:19">
      <c r="S2465"/>
    </row>
    <row r="2466" customHeight="1" spans="19:19">
      <c r="S2466"/>
    </row>
    <row r="2467" customHeight="1" spans="19:19">
      <c r="S2467"/>
    </row>
    <row r="2468" customHeight="1" spans="19:19">
      <c r="S2468"/>
    </row>
    <row r="2469" customHeight="1" spans="19:19">
      <c r="S2469"/>
    </row>
    <row r="2470" customHeight="1" spans="19:19">
      <c r="S2470"/>
    </row>
    <row r="2471" customHeight="1" spans="19:19">
      <c r="S2471"/>
    </row>
    <row r="2472" customHeight="1" spans="19:19">
      <c r="S2472"/>
    </row>
    <row r="2473" customHeight="1" spans="19:19">
      <c r="S2473"/>
    </row>
    <row r="2474" customHeight="1" spans="19:19">
      <c r="S2474"/>
    </row>
    <row r="2475" customHeight="1" spans="19:19">
      <c r="S2475"/>
    </row>
    <row r="2476" customHeight="1" spans="19:19">
      <c r="S2476"/>
    </row>
    <row r="2477" customHeight="1" spans="19:19">
      <c r="S2477"/>
    </row>
    <row r="2478" customHeight="1" spans="19:19">
      <c r="S2478"/>
    </row>
    <row r="2479" customHeight="1" spans="19:19">
      <c r="S2479"/>
    </row>
    <row r="2480" customHeight="1" spans="19:19">
      <c r="S2480"/>
    </row>
    <row r="2481" customHeight="1" spans="19:19">
      <c r="S2481"/>
    </row>
    <row r="2482" customHeight="1" spans="19:19">
      <c r="S2482"/>
    </row>
    <row r="2483" customHeight="1" spans="19:19">
      <c r="S2483"/>
    </row>
    <row r="2484" customHeight="1" spans="19:19">
      <c r="S2484"/>
    </row>
    <row r="2485" customHeight="1" spans="19:19">
      <c r="S2485"/>
    </row>
    <row r="2486" customHeight="1" spans="19:19">
      <c r="S2486"/>
    </row>
    <row r="2487" customHeight="1" spans="19:19">
      <c r="S2487"/>
    </row>
    <row r="2488" customHeight="1" spans="19:19">
      <c r="S2488"/>
    </row>
    <row r="2489" customHeight="1" spans="19:19">
      <c r="S2489"/>
    </row>
    <row r="2490" customHeight="1" spans="19:19">
      <c r="S2490"/>
    </row>
    <row r="2491" customHeight="1" spans="19:19">
      <c r="S2491"/>
    </row>
    <row r="2492" customHeight="1" spans="19:19">
      <c r="S2492"/>
    </row>
    <row r="2493" customHeight="1" spans="19:19">
      <c r="S2493"/>
    </row>
    <row r="2494" customHeight="1" spans="19:19">
      <c r="S2494"/>
    </row>
    <row r="2495" customHeight="1" spans="19:19">
      <c r="S2495"/>
    </row>
    <row r="2496" customHeight="1" spans="19:19">
      <c r="S2496"/>
    </row>
    <row r="2497" customHeight="1" spans="19:19">
      <c r="S2497"/>
    </row>
    <row r="2498" customHeight="1" spans="19:19">
      <c r="S2498"/>
    </row>
    <row r="2499" customHeight="1" spans="19:19">
      <c r="S2499"/>
    </row>
    <row r="2500" customHeight="1" spans="19:19">
      <c r="S2500"/>
    </row>
    <row r="2501" customHeight="1" spans="19:19">
      <c r="S2501"/>
    </row>
    <row r="2502" customHeight="1" spans="19:19">
      <c r="S2502"/>
    </row>
    <row r="2503" customHeight="1" spans="19:19">
      <c r="S2503"/>
    </row>
    <row r="2504" customHeight="1" spans="19:19">
      <c r="S2504"/>
    </row>
    <row r="2505" customHeight="1" spans="19:19">
      <c r="S2505"/>
    </row>
    <row r="2506" customHeight="1" spans="19:19">
      <c r="S2506"/>
    </row>
    <row r="2507" customHeight="1" spans="19:19">
      <c r="S2507"/>
    </row>
    <row r="2508" customHeight="1" spans="19:19">
      <c r="S2508"/>
    </row>
    <row r="2509" customHeight="1" spans="19:19">
      <c r="S2509"/>
    </row>
    <row r="2510" customHeight="1" spans="19:19">
      <c r="S2510"/>
    </row>
    <row r="2511" customHeight="1" spans="19:19">
      <c r="S2511"/>
    </row>
    <row r="2512" customHeight="1" spans="19:19">
      <c r="S2512"/>
    </row>
    <row r="2513" customHeight="1" spans="19:19">
      <c r="S2513"/>
    </row>
    <row r="2514" customHeight="1" spans="19:19">
      <c r="S2514"/>
    </row>
    <row r="2515" customHeight="1" spans="19:19">
      <c r="S2515"/>
    </row>
    <row r="2516" customHeight="1" spans="19:19">
      <c r="S2516"/>
    </row>
    <row r="2517" customHeight="1" spans="19:19">
      <c r="S2517"/>
    </row>
    <row r="2518" customHeight="1" spans="19:19">
      <c r="S2518"/>
    </row>
    <row r="2519" customHeight="1" spans="19:19">
      <c r="S2519"/>
    </row>
    <row r="2520" customHeight="1" spans="19:19">
      <c r="S2520"/>
    </row>
    <row r="2521" customHeight="1" spans="19:19">
      <c r="S2521"/>
    </row>
    <row r="2522" customHeight="1" spans="19:19">
      <c r="S2522"/>
    </row>
    <row r="2523" customHeight="1" spans="19:19">
      <c r="S2523"/>
    </row>
    <row r="2524" customHeight="1" spans="19:19">
      <c r="S2524"/>
    </row>
    <row r="2525" customHeight="1" spans="19:19">
      <c r="S2525"/>
    </row>
    <row r="2526" customHeight="1" spans="19:19">
      <c r="S2526"/>
    </row>
    <row r="2527" customHeight="1" spans="19:19">
      <c r="S2527"/>
    </row>
    <row r="2528" customHeight="1" spans="19:19">
      <c r="S2528"/>
    </row>
    <row r="2529" customHeight="1" spans="19:19">
      <c r="S2529"/>
    </row>
    <row r="2530" customHeight="1" spans="19:19">
      <c r="S2530"/>
    </row>
    <row r="2531" customHeight="1" spans="19:19">
      <c r="S2531"/>
    </row>
    <row r="2532" customHeight="1" spans="19:19">
      <c r="S2532"/>
    </row>
    <row r="2533" customHeight="1" spans="19:19">
      <c r="S2533"/>
    </row>
    <row r="2534" customHeight="1" spans="19:19">
      <c r="S2534"/>
    </row>
    <row r="2535" customHeight="1" spans="19:19">
      <c r="S2535"/>
    </row>
    <row r="2536" customHeight="1" spans="19:19">
      <c r="S2536"/>
    </row>
    <row r="2537" customHeight="1" spans="19:19">
      <c r="S2537"/>
    </row>
    <row r="2538" customHeight="1" spans="19:19">
      <c r="S2538"/>
    </row>
    <row r="2539" customHeight="1" spans="19:19">
      <c r="S2539"/>
    </row>
    <row r="2540" customHeight="1" spans="19:19">
      <c r="S2540"/>
    </row>
    <row r="2541" customHeight="1" spans="19:19">
      <c r="S2541"/>
    </row>
    <row r="2542" customHeight="1" spans="19:19">
      <c r="S2542"/>
    </row>
    <row r="2543" customHeight="1" spans="19:19">
      <c r="S2543"/>
    </row>
    <row r="2544" customHeight="1" spans="19:19">
      <c r="S2544"/>
    </row>
    <row r="2545" customHeight="1" spans="19:19">
      <c r="S2545"/>
    </row>
    <row r="2546" customHeight="1" spans="19:19">
      <c r="S2546"/>
    </row>
    <row r="2547" customHeight="1" spans="19:19">
      <c r="S2547"/>
    </row>
    <row r="2548" customHeight="1" spans="19:19">
      <c r="S2548"/>
    </row>
    <row r="2549" customHeight="1" spans="19:19">
      <c r="S2549"/>
    </row>
    <row r="2550" customHeight="1" spans="19:19">
      <c r="S2550"/>
    </row>
    <row r="2551" customHeight="1" spans="19:19">
      <c r="S2551"/>
    </row>
    <row r="2552" customHeight="1" spans="19:19">
      <c r="S2552"/>
    </row>
    <row r="2553" customHeight="1" spans="19:19">
      <c r="S2553"/>
    </row>
    <row r="2554" customHeight="1" spans="19:19">
      <c r="S2554"/>
    </row>
    <row r="2555" customHeight="1" spans="19:19">
      <c r="S2555"/>
    </row>
    <row r="2556" customHeight="1" spans="19:19">
      <c r="S2556"/>
    </row>
    <row r="2557" customHeight="1" spans="19:19">
      <c r="S2557"/>
    </row>
    <row r="2558" customHeight="1" spans="19:19">
      <c r="S2558"/>
    </row>
    <row r="2559" customHeight="1" spans="19:19">
      <c r="S2559"/>
    </row>
    <row r="2560" customHeight="1" spans="19:19">
      <c r="S2560"/>
    </row>
    <row r="2561" customHeight="1" spans="19:19">
      <c r="S2561"/>
    </row>
    <row r="2562" customHeight="1" spans="19:19">
      <c r="S2562"/>
    </row>
    <row r="2563" customHeight="1" spans="19:19">
      <c r="S2563"/>
    </row>
    <row r="2564" customHeight="1" spans="19:19">
      <c r="S2564"/>
    </row>
    <row r="2565" customHeight="1" spans="19:19">
      <c r="S2565"/>
    </row>
    <row r="2566" customHeight="1" spans="19:19">
      <c r="S2566"/>
    </row>
    <row r="2567" customHeight="1" spans="19:19">
      <c r="S2567"/>
    </row>
    <row r="2568" customHeight="1" spans="19:19">
      <c r="S2568"/>
    </row>
    <row r="2569" customHeight="1" spans="19:19">
      <c r="S2569"/>
    </row>
    <row r="2570" customHeight="1" spans="19:19">
      <c r="S2570"/>
    </row>
    <row r="2571" customHeight="1" spans="19:19">
      <c r="S2571"/>
    </row>
    <row r="2572" customHeight="1" spans="19:19">
      <c r="S2572"/>
    </row>
    <row r="2573" customHeight="1" spans="19:19">
      <c r="S2573"/>
    </row>
    <row r="2574" customHeight="1" spans="19:19">
      <c r="S2574"/>
    </row>
    <row r="2575" customHeight="1" spans="19:19">
      <c r="S2575"/>
    </row>
    <row r="2576" customHeight="1" spans="19:19">
      <c r="S2576"/>
    </row>
    <row r="2577" customHeight="1" spans="19:19">
      <c r="S2577"/>
    </row>
    <row r="2578" customHeight="1" spans="19:19">
      <c r="S2578"/>
    </row>
    <row r="2579" customHeight="1" spans="19:19">
      <c r="S2579"/>
    </row>
    <row r="2580" customHeight="1" spans="19:19">
      <c r="S2580"/>
    </row>
    <row r="2581" customHeight="1" spans="19:19">
      <c r="S2581"/>
    </row>
    <row r="2582" customHeight="1" spans="19:19">
      <c r="S2582"/>
    </row>
    <row r="2583" customHeight="1" spans="19:19">
      <c r="S2583"/>
    </row>
    <row r="2584" customHeight="1" spans="19:19">
      <c r="S2584"/>
    </row>
    <row r="2585" customHeight="1" spans="19:19">
      <c r="S2585"/>
    </row>
    <row r="2586" customHeight="1" spans="19:19">
      <c r="S2586"/>
    </row>
    <row r="2587" customHeight="1" spans="19:19">
      <c r="S2587"/>
    </row>
    <row r="2588" customHeight="1" spans="19:19">
      <c r="S2588"/>
    </row>
    <row r="2589" customHeight="1" spans="19:19">
      <c r="S2589"/>
    </row>
    <row r="2590" customHeight="1" spans="19:19">
      <c r="S2590"/>
    </row>
    <row r="2591" customHeight="1" spans="19:19">
      <c r="S2591"/>
    </row>
    <row r="2592" customHeight="1" spans="19:19">
      <c r="S2592"/>
    </row>
    <row r="2593" customHeight="1" spans="19:19">
      <c r="S2593"/>
    </row>
    <row r="2594" customHeight="1" spans="19:19">
      <c r="S2594"/>
    </row>
    <row r="2595" customHeight="1" spans="19:19">
      <c r="S2595"/>
    </row>
    <row r="2596" customHeight="1" spans="19:19">
      <c r="S2596"/>
    </row>
    <row r="2597" customHeight="1" spans="19:19">
      <c r="S2597"/>
    </row>
    <row r="2598" customHeight="1" spans="19:19">
      <c r="S2598"/>
    </row>
    <row r="2599" customHeight="1" spans="19:19">
      <c r="S2599"/>
    </row>
    <row r="2600" customHeight="1" spans="19:19">
      <c r="S2600"/>
    </row>
    <row r="2601" customHeight="1" spans="19:19">
      <c r="S2601"/>
    </row>
    <row r="2602" customHeight="1" spans="19:19">
      <c r="S2602"/>
    </row>
    <row r="2603" customHeight="1" spans="19:19">
      <c r="S2603"/>
    </row>
    <row r="2604" customHeight="1" spans="19:19">
      <c r="S2604"/>
    </row>
    <row r="2605" customHeight="1" spans="19:19">
      <c r="S2605"/>
    </row>
    <row r="2606" customHeight="1" spans="19:19">
      <c r="S2606"/>
    </row>
    <row r="2607" customHeight="1" spans="19:19">
      <c r="S2607"/>
    </row>
    <row r="2608" customHeight="1" spans="19:19">
      <c r="S2608"/>
    </row>
    <row r="2609" customHeight="1" spans="19:19">
      <c r="S2609"/>
    </row>
    <row r="2610" customHeight="1" spans="19:19">
      <c r="S2610"/>
    </row>
    <row r="2611" customHeight="1" spans="19:19">
      <c r="S2611"/>
    </row>
    <row r="2612" customHeight="1" spans="19:19">
      <c r="S2612"/>
    </row>
    <row r="2613" customHeight="1" spans="19:19">
      <c r="S2613"/>
    </row>
    <row r="2614" customHeight="1" spans="19:19">
      <c r="S2614"/>
    </row>
    <row r="2615" customHeight="1" spans="19:19">
      <c r="S2615"/>
    </row>
    <row r="2616" customHeight="1" spans="19:19">
      <c r="S2616"/>
    </row>
    <row r="2617" customHeight="1" spans="19:19">
      <c r="S2617"/>
    </row>
    <row r="2618" customHeight="1" spans="19:19">
      <c r="S2618"/>
    </row>
    <row r="2619" customHeight="1" spans="19:19">
      <c r="S2619"/>
    </row>
    <row r="2620" customHeight="1" spans="19:19">
      <c r="S2620"/>
    </row>
    <row r="2621" customHeight="1" spans="19:19">
      <c r="S2621"/>
    </row>
    <row r="2622" customHeight="1" spans="19:19">
      <c r="S2622"/>
    </row>
    <row r="2623" customHeight="1" spans="19:19">
      <c r="S2623"/>
    </row>
    <row r="2624" customHeight="1" spans="19:19">
      <c r="S2624"/>
    </row>
    <row r="2625" customHeight="1" spans="19:19">
      <c r="S2625"/>
    </row>
    <row r="2626" customHeight="1" spans="19:19">
      <c r="S2626"/>
    </row>
    <row r="2627" customHeight="1" spans="19:19">
      <c r="S2627"/>
    </row>
    <row r="2628" customHeight="1" spans="19:19">
      <c r="S2628"/>
    </row>
    <row r="2629" customHeight="1" spans="19:19">
      <c r="S2629"/>
    </row>
    <row r="2630" customHeight="1" spans="19:19">
      <c r="S2630"/>
    </row>
    <row r="2631" customHeight="1" spans="19:19">
      <c r="S2631"/>
    </row>
    <row r="2632" customHeight="1" spans="19:19">
      <c r="S2632"/>
    </row>
    <row r="2633" customHeight="1" spans="19:19">
      <c r="S2633"/>
    </row>
    <row r="2634" customHeight="1" spans="19:19">
      <c r="S2634"/>
    </row>
    <row r="2635" customHeight="1" spans="19:19">
      <c r="S2635"/>
    </row>
    <row r="2636" customHeight="1" spans="19:19">
      <c r="S2636"/>
    </row>
    <row r="2637" customHeight="1" spans="19:19">
      <c r="S2637"/>
    </row>
    <row r="2638" customHeight="1" spans="19:19">
      <c r="S2638"/>
    </row>
    <row r="2639" customHeight="1" spans="19:19">
      <c r="S2639"/>
    </row>
    <row r="2640" customHeight="1" spans="19:19">
      <c r="S2640"/>
    </row>
    <row r="2641" customHeight="1" spans="19:19">
      <c r="S2641"/>
    </row>
    <row r="2642" customHeight="1" spans="19:19">
      <c r="S2642"/>
    </row>
    <row r="2643" customHeight="1" spans="19:19">
      <c r="S2643"/>
    </row>
    <row r="2644" customHeight="1" spans="19:19">
      <c r="S2644"/>
    </row>
    <row r="2645" customHeight="1" spans="19:19">
      <c r="S2645"/>
    </row>
    <row r="2646" customHeight="1" spans="19:19">
      <c r="S2646"/>
    </row>
    <row r="2647" customHeight="1" spans="19:19">
      <c r="S2647"/>
    </row>
    <row r="2648" customHeight="1" spans="19:19">
      <c r="S2648"/>
    </row>
    <row r="2649" customHeight="1" spans="19:19">
      <c r="S2649"/>
    </row>
    <row r="2650" customHeight="1" spans="19:19">
      <c r="S2650"/>
    </row>
    <row r="2651" customHeight="1" spans="19:19">
      <c r="S2651"/>
    </row>
    <row r="2652" customHeight="1" spans="19:19">
      <c r="S2652"/>
    </row>
    <row r="2653" customHeight="1" spans="19:19">
      <c r="S2653"/>
    </row>
    <row r="2654" customHeight="1" spans="19:19">
      <c r="S2654"/>
    </row>
    <row r="2655" customHeight="1" spans="19:19">
      <c r="S2655"/>
    </row>
    <row r="2656" customHeight="1" spans="19:19">
      <c r="S2656"/>
    </row>
    <row r="2657" customHeight="1" spans="19:19">
      <c r="S2657"/>
    </row>
    <row r="2658" customHeight="1" spans="19:19">
      <c r="S2658"/>
    </row>
    <row r="2659" customHeight="1" spans="19:19">
      <c r="S2659"/>
    </row>
    <row r="2660" customHeight="1" spans="19:19">
      <c r="S2660"/>
    </row>
    <row r="2661" customHeight="1" spans="19:19">
      <c r="S2661"/>
    </row>
    <row r="2662" customHeight="1" spans="19:19">
      <c r="S2662"/>
    </row>
    <row r="2663" customHeight="1" spans="19:19">
      <c r="S2663"/>
    </row>
    <row r="2664" customHeight="1" spans="19:19">
      <c r="S2664"/>
    </row>
    <row r="2665" customHeight="1" spans="19:19">
      <c r="S2665"/>
    </row>
    <row r="2666" customHeight="1" spans="19:19">
      <c r="S2666"/>
    </row>
    <row r="2667" customHeight="1" spans="19:19">
      <c r="S2667"/>
    </row>
    <row r="2668" customHeight="1" spans="19:19">
      <c r="S2668"/>
    </row>
    <row r="2669" customHeight="1" spans="19:19">
      <c r="S2669"/>
    </row>
    <row r="2670" customHeight="1" spans="19:19">
      <c r="S2670"/>
    </row>
    <row r="2671" customHeight="1" spans="19:19">
      <c r="S2671"/>
    </row>
    <row r="2672" customHeight="1" spans="19:19">
      <c r="S2672"/>
    </row>
    <row r="2673" customHeight="1" spans="19:19">
      <c r="S2673"/>
    </row>
    <row r="2674" customHeight="1" spans="19:19">
      <c r="S2674"/>
    </row>
    <row r="2675" customHeight="1" spans="19:19">
      <c r="S2675"/>
    </row>
    <row r="2676" customHeight="1" spans="19:19">
      <c r="S2676"/>
    </row>
    <row r="2677" customHeight="1" spans="19:19">
      <c r="S2677"/>
    </row>
    <row r="2678" customHeight="1" spans="19:19">
      <c r="S2678"/>
    </row>
    <row r="2679" customHeight="1" spans="19:19">
      <c r="S2679"/>
    </row>
    <row r="2680" customHeight="1" spans="19:19">
      <c r="S2680"/>
    </row>
    <row r="2681" customHeight="1" spans="19:19">
      <c r="S2681"/>
    </row>
    <row r="2682" customHeight="1" spans="19:19">
      <c r="S2682"/>
    </row>
    <row r="2683" customHeight="1" spans="19:19">
      <c r="S2683"/>
    </row>
    <row r="2684" customHeight="1" spans="19:19">
      <c r="S2684"/>
    </row>
    <row r="2685" customHeight="1" spans="19:19">
      <c r="S2685"/>
    </row>
    <row r="2686" customHeight="1" spans="19:19">
      <c r="S2686"/>
    </row>
    <row r="2687" customHeight="1" spans="19:19">
      <c r="S2687"/>
    </row>
    <row r="2688" customHeight="1" spans="19:19">
      <c r="S2688"/>
    </row>
    <row r="2689" customHeight="1" spans="19:19">
      <c r="S2689"/>
    </row>
    <row r="2690" customHeight="1" spans="19:19">
      <c r="S2690"/>
    </row>
    <row r="2691" customHeight="1" spans="19:19">
      <c r="S2691"/>
    </row>
    <row r="2692" customHeight="1" spans="19:19">
      <c r="S2692"/>
    </row>
    <row r="2693" customHeight="1" spans="19:19">
      <c r="S2693"/>
    </row>
    <row r="2694" customHeight="1" spans="19:19">
      <c r="S2694"/>
    </row>
    <row r="2695" customHeight="1" spans="19:19">
      <c r="S2695"/>
    </row>
    <row r="2696" customHeight="1" spans="19:19">
      <c r="S2696"/>
    </row>
    <row r="2697" customHeight="1" spans="19:19">
      <c r="S2697"/>
    </row>
    <row r="2698" customHeight="1" spans="19:19">
      <c r="S2698"/>
    </row>
    <row r="2699" customHeight="1" spans="19:19">
      <c r="S2699"/>
    </row>
    <row r="2700" customHeight="1" spans="19:19">
      <c r="S2700"/>
    </row>
    <row r="2701" customHeight="1" spans="19:19">
      <c r="S2701"/>
    </row>
    <row r="2702" customHeight="1" spans="19:19">
      <c r="S2702"/>
    </row>
    <row r="2703" customHeight="1" spans="19:19">
      <c r="S2703"/>
    </row>
    <row r="2704" customHeight="1" spans="19:19">
      <c r="S2704"/>
    </row>
    <row r="2705" customHeight="1" spans="19:19">
      <c r="S2705"/>
    </row>
    <row r="2706" customHeight="1" spans="19:19">
      <c r="S2706"/>
    </row>
    <row r="2707" customHeight="1" spans="19:19">
      <c r="S2707"/>
    </row>
    <row r="2708" customHeight="1" spans="19:19">
      <c r="S2708"/>
    </row>
    <row r="2709" customHeight="1" spans="19:19">
      <c r="S2709"/>
    </row>
    <row r="2710" customHeight="1" spans="19:19">
      <c r="S2710"/>
    </row>
    <row r="2711" customHeight="1" spans="19:19">
      <c r="S2711"/>
    </row>
    <row r="2712" customHeight="1" spans="19:19">
      <c r="S2712"/>
    </row>
    <row r="2713" customHeight="1" spans="19:19">
      <c r="S2713"/>
    </row>
    <row r="2714" customHeight="1" spans="19:19">
      <c r="S2714"/>
    </row>
    <row r="2715" customHeight="1" spans="19:19">
      <c r="S2715"/>
    </row>
    <row r="2716" customHeight="1" spans="19:19">
      <c r="S2716"/>
    </row>
    <row r="2717" customHeight="1" spans="19:19">
      <c r="S2717"/>
    </row>
    <row r="2718" customHeight="1" spans="19:19">
      <c r="S2718"/>
    </row>
    <row r="2719" customHeight="1" spans="19:19">
      <c r="S2719"/>
    </row>
    <row r="2720" customHeight="1" spans="19:19">
      <c r="S2720"/>
    </row>
    <row r="2721" customHeight="1" spans="19:19">
      <c r="S2721"/>
    </row>
    <row r="2722" customHeight="1" spans="19:19">
      <c r="S2722"/>
    </row>
    <row r="2723" customHeight="1" spans="19:19">
      <c r="S2723"/>
    </row>
    <row r="2724" customHeight="1" spans="19:19">
      <c r="S2724"/>
    </row>
    <row r="2725" customHeight="1" spans="19:19">
      <c r="S2725"/>
    </row>
    <row r="2726" customHeight="1" spans="19:19">
      <c r="S2726"/>
    </row>
    <row r="2727" customHeight="1" spans="19:19">
      <c r="S2727"/>
    </row>
    <row r="2728" customHeight="1" spans="19:19">
      <c r="S2728"/>
    </row>
    <row r="2729" customHeight="1" spans="19:19">
      <c r="S2729"/>
    </row>
    <row r="2730" customHeight="1" spans="19:19">
      <c r="S2730"/>
    </row>
    <row r="2731" customHeight="1" spans="19:19">
      <c r="S2731"/>
    </row>
    <row r="2732" customHeight="1" spans="19:19">
      <c r="S2732"/>
    </row>
    <row r="2733" customHeight="1" spans="19:19">
      <c r="S2733"/>
    </row>
    <row r="2734" customHeight="1" spans="19:19">
      <c r="S2734"/>
    </row>
    <row r="2735" customHeight="1" spans="19:19">
      <c r="S2735"/>
    </row>
    <row r="2736" customHeight="1" spans="19:19">
      <c r="S2736"/>
    </row>
    <row r="2737" customHeight="1" spans="19:19">
      <c r="S2737"/>
    </row>
    <row r="2738" customHeight="1" spans="19:19">
      <c r="S2738"/>
    </row>
    <row r="2739" customHeight="1" spans="19:19">
      <c r="S2739"/>
    </row>
    <row r="2740" customHeight="1" spans="19:19">
      <c r="S2740"/>
    </row>
    <row r="2741" customHeight="1" spans="19:19">
      <c r="S2741"/>
    </row>
    <row r="2742" customHeight="1" spans="19:19">
      <c r="S2742"/>
    </row>
    <row r="2743" customHeight="1" spans="19:19">
      <c r="S2743"/>
    </row>
    <row r="2744" customHeight="1" spans="19:19">
      <c r="S2744"/>
    </row>
    <row r="2745" customHeight="1" spans="19:19">
      <c r="S2745"/>
    </row>
    <row r="2746" customHeight="1" spans="19:19">
      <c r="S2746"/>
    </row>
    <row r="2747" customHeight="1" spans="19:19">
      <c r="S2747"/>
    </row>
    <row r="2748" customHeight="1" spans="19:19">
      <c r="S2748"/>
    </row>
    <row r="2749" customHeight="1" spans="19:19">
      <c r="S2749"/>
    </row>
    <row r="2750" customHeight="1" spans="19:19">
      <c r="S2750"/>
    </row>
    <row r="2751" customHeight="1" spans="19:19">
      <c r="S2751"/>
    </row>
    <row r="2752" customHeight="1" spans="19:19">
      <c r="S2752"/>
    </row>
    <row r="2753" customHeight="1" spans="19:19">
      <c r="S2753"/>
    </row>
    <row r="2754" customHeight="1" spans="19:19">
      <c r="S2754"/>
    </row>
    <row r="2755" customHeight="1" spans="19:19">
      <c r="S2755"/>
    </row>
    <row r="2756" customHeight="1" spans="19:19">
      <c r="S2756"/>
    </row>
    <row r="2757" customHeight="1" spans="19:19">
      <c r="S2757"/>
    </row>
    <row r="2758" customHeight="1" spans="19:19">
      <c r="S2758"/>
    </row>
    <row r="2759" customHeight="1" spans="19:19">
      <c r="S2759"/>
    </row>
    <row r="2760" customHeight="1" spans="19:19">
      <c r="S2760"/>
    </row>
    <row r="2761" customHeight="1" spans="19:19">
      <c r="S2761"/>
    </row>
    <row r="2762" customHeight="1" spans="19:19">
      <c r="S2762"/>
    </row>
    <row r="2763" customHeight="1" spans="19:19">
      <c r="S2763"/>
    </row>
    <row r="2764" customHeight="1" spans="19:19">
      <c r="S2764"/>
    </row>
    <row r="2765" customHeight="1" spans="19:19">
      <c r="S2765"/>
    </row>
    <row r="2766" customHeight="1" spans="19:19">
      <c r="S2766"/>
    </row>
    <row r="2767" customHeight="1" spans="19:19">
      <c r="S2767"/>
    </row>
    <row r="2768" customHeight="1" spans="19:19">
      <c r="S2768"/>
    </row>
    <row r="2769" customHeight="1" spans="19:19">
      <c r="S2769"/>
    </row>
    <row r="2770" customHeight="1" spans="19:19">
      <c r="S2770"/>
    </row>
    <row r="2771" customHeight="1" spans="19:19">
      <c r="S2771"/>
    </row>
    <row r="2772" customHeight="1" spans="19:19">
      <c r="S2772"/>
    </row>
    <row r="2773" customHeight="1" spans="19:19">
      <c r="S2773"/>
    </row>
    <row r="2774" customHeight="1" spans="19:19">
      <c r="S2774"/>
    </row>
    <row r="2775" customHeight="1" spans="19:19">
      <c r="S2775"/>
    </row>
    <row r="2776" customHeight="1" spans="19:19">
      <c r="S2776"/>
    </row>
    <row r="2777" customHeight="1" spans="19:19">
      <c r="S2777"/>
    </row>
    <row r="2778" customHeight="1" spans="19:19">
      <c r="S2778"/>
    </row>
    <row r="2779" customHeight="1" spans="19:19">
      <c r="S2779"/>
    </row>
    <row r="2780" customHeight="1" spans="19:19">
      <c r="S2780"/>
    </row>
    <row r="2781" customHeight="1" spans="19:19">
      <c r="S2781"/>
    </row>
    <row r="2782" customHeight="1" spans="19:19">
      <c r="S2782"/>
    </row>
    <row r="2783" customHeight="1" spans="19:19">
      <c r="S2783"/>
    </row>
    <row r="2784" customHeight="1" spans="19:19">
      <c r="S2784"/>
    </row>
    <row r="2785" customHeight="1" spans="19:19">
      <c r="S2785"/>
    </row>
    <row r="2786" customHeight="1" spans="19:19">
      <c r="S2786"/>
    </row>
    <row r="2787" customHeight="1" spans="19:19">
      <c r="S2787"/>
    </row>
    <row r="2788" customHeight="1" spans="19:19">
      <c r="S2788"/>
    </row>
    <row r="2789" customHeight="1" spans="19:19">
      <c r="S2789"/>
    </row>
    <row r="2790" customHeight="1" spans="19:19">
      <c r="S2790"/>
    </row>
    <row r="2791" customHeight="1" spans="19:19">
      <c r="S2791"/>
    </row>
    <row r="2792" customHeight="1" spans="19:19">
      <c r="S2792"/>
    </row>
    <row r="2793" customHeight="1" spans="19:19">
      <c r="S2793"/>
    </row>
    <row r="2794" customHeight="1" spans="19:19">
      <c r="S2794"/>
    </row>
    <row r="2795" customHeight="1" spans="19:19">
      <c r="S2795"/>
    </row>
    <row r="2796" customHeight="1" spans="19:19">
      <c r="S2796"/>
    </row>
    <row r="2797" customHeight="1" spans="19:19">
      <c r="S2797"/>
    </row>
    <row r="2798" customHeight="1" spans="19:19">
      <c r="S2798"/>
    </row>
    <row r="2799" customHeight="1" spans="19:19">
      <c r="S2799"/>
    </row>
    <row r="2800" customHeight="1" spans="19:19">
      <c r="S2800"/>
    </row>
    <row r="2801" customHeight="1" spans="19:19">
      <c r="S2801"/>
    </row>
    <row r="2802" customHeight="1" spans="19:19">
      <c r="S2802"/>
    </row>
    <row r="2803" customHeight="1" spans="19:19">
      <c r="S2803"/>
    </row>
    <row r="2804" customHeight="1" spans="19:19">
      <c r="S2804"/>
    </row>
    <row r="2805" customHeight="1" spans="19:19">
      <c r="S2805"/>
    </row>
    <row r="2806" customHeight="1" spans="19:19">
      <c r="S2806"/>
    </row>
    <row r="2807" customHeight="1" spans="19:19">
      <c r="S2807"/>
    </row>
    <row r="2808" customHeight="1" spans="19:19">
      <c r="S2808"/>
    </row>
    <row r="2809" customHeight="1" spans="19:19">
      <c r="S2809"/>
    </row>
    <row r="2810" customHeight="1" spans="19:19">
      <c r="S2810"/>
    </row>
    <row r="2811" customHeight="1" spans="19:19">
      <c r="S2811"/>
    </row>
    <row r="2812" customHeight="1" spans="19:19">
      <c r="S2812"/>
    </row>
    <row r="2813" customHeight="1" spans="19:19">
      <c r="S2813"/>
    </row>
    <row r="2814" customHeight="1" spans="19:19">
      <c r="S2814"/>
    </row>
    <row r="2815" customHeight="1" spans="19:19">
      <c r="S2815"/>
    </row>
    <row r="2816" customHeight="1" spans="19:19">
      <c r="S2816"/>
    </row>
    <row r="2817" customHeight="1" spans="19:19">
      <c r="S2817"/>
    </row>
    <row r="2818" customHeight="1" spans="19:19">
      <c r="S2818"/>
    </row>
    <row r="2819" customHeight="1" spans="19:19">
      <c r="S2819"/>
    </row>
    <row r="2820" customHeight="1" spans="19:19">
      <c r="S2820"/>
    </row>
    <row r="2821" customHeight="1" spans="19:19">
      <c r="S2821"/>
    </row>
    <row r="2822" customHeight="1" spans="19:19">
      <c r="S2822"/>
    </row>
    <row r="2823" customHeight="1" spans="19:19">
      <c r="S2823"/>
    </row>
    <row r="2824" customHeight="1" spans="19:19">
      <c r="S2824"/>
    </row>
    <row r="2825" customHeight="1" spans="19:19">
      <c r="S2825"/>
    </row>
    <row r="2826" customHeight="1" spans="19:19">
      <c r="S2826"/>
    </row>
    <row r="2827" customHeight="1" spans="19:19">
      <c r="S2827"/>
    </row>
    <row r="2828" customHeight="1" spans="19:19">
      <c r="S2828"/>
    </row>
    <row r="2829" customHeight="1" spans="19:19">
      <c r="S2829"/>
    </row>
    <row r="2830" customHeight="1" spans="19:19">
      <c r="S2830"/>
    </row>
    <row r="2831" customHeight="1" spans="19:19">
      <c r="S2831"/>
    </row>
    <row r="2832" customHeight="1" spans="19:19">
      <c r="S2832"/>
    </row>
    <row r="2833" customHeight="1" spans="19:19">
      <c r="S2833"/>
    </row>
    <row r="2834" customHeight="1" spans="19:19">
      <c r="S2834"/>
    </row>
    <row r="2835" customHeight="1" spans="19:19">
      <c r="S2835"/>
    </row>
    <row r="2836" customHeight="1" spans="19:19">
      <c r="S2836"/>
    </row>
    <row r="2837" customHeight="1" spans="19:19">
      <c r="S2837"/>
    </row>
    <row r="2838" customHeight="1" spans="19:19">
      <c r="S2838"/>
    </row>
    <row r="2839" customHeight="1" spans="19:19">
      <c r="S2839"/>
    </row>
    <row r="2840" customHeight="1" spans="19:19">
      <c r="S2840"/>
    </row>
    <row r="2841" customHeight="1" spans="19:19">
      <c r="S2841"/>
    </row>
    <row r="2842" customHeight="1" spans="19:19">
      <c r="S2842"/>
    </row>
    <row r="2843" customHeight="1" spans="19:19">
      <c r="S2843"/>
    </row>
    <row r="2844" customHeight="1" spans="19:19">
      <c r="S2844"/>
    </row>
    <row r="2845" customHeight="1" spans="19:19">
      <c r="S2845"/>
    </row>
    <row r="2846" customHeight="1" spans="19:19">
      <c r="S2846"/>
    </row>
    <row r="2847" customHeight="1" spans="19:19">
      <c r="S2847"/>
    </row>
    <row r="2848" customHeight="1" spans="19:19">
      <c r="S2848"/>
    </row>
    <row r="2849" customHeight="1" spans="19:19">
      <c r="S2849"/>
    </row>
    <row r="2850" customHeight="1" spans="19:19">
      <c r="S2850"/>
    </row>
    <row r="2851" customHeight="1" spans="19:19">
      <c r="S2851"/>
    </row>
    <row r="2852" customHeight="1" spans="19:19">
      <c r="S2852"/>
    </row>
    <row r="2853" customHeight="1" spans="19:19">
      <c r="S2853"/>
    </row>
    <row r="2854" customHeight="1" spans="19:19">
      <c r="S2854"/>
    </row>
    <row r="2855" customHeight="1" spans="19:19">
      <c r="S2855"/>
    </row>
    <row r="2856" customHeight="1" spans="19:19">
      <c r="S2856"/>
    </row>
    <row r="2857" customHeight="1" spans="19:19">
      <c r="S2857"/>
    </row>
    <row r="2858" customHeight="1" spans="19:19">
      <c r="S2858"/>
    </row>
    <row r="2859" customHeight="1" spans="19:19">
      <c r="S2859"/>
    </row>
    <row r="2860" customHeight="1" spans="19:19">
      <c r="S2860"/>
    </row>
    <row r="2861" customHeight="1" spans="19:19">
      <c r="S2861"/>
    </row>
    <row r="2862" customHeight="1" spans="19:19">
      <c r="S2862"/>
    </row>
    <row r="2863" customHeight="1" spans="19:19">
      <c r="S2863"/>
    </row>
    <row r="2864" customHeight="1" spans="19:19">
      <c r="S2864"/>
    </row>
    <row r="2865" customHeight="1" spans="19:19">
      <c r="S2865"/>
    </row>
    <row r="2866" customHeight="1" spans="19:19">
      <c r="S2866"/>
    </row>
    <row r="2867" customHeight="1" spans="19:19">
      <c r="S2867"/>
    </row>
    <row r="2868" customHeight="1" spans="19:19">
      <c r="S2868"/>
    </row>
    <row r="2869" customHeight="1" spans="19:19">
      <c r="S2869"/>
    </row>
    <row r="2870" customHeight="1" spans="19:19">
      <c r="S2870"/>
    </row>
    <row r="2871" customHeight="1" spans="19:19">
      <c r="S2871"/>
    </row>
    <row r="2872" customHeight="1" spans="19:19">
      <c r="S2872"/>
    </row>
    <row r="2873" customHeight="1" spans="19:19">
      <c r="S2873"/>
    </row>
    <row r="2874" customHeight="1" spans="19:19">
      <c r="S2874"/>
    </row>
    <row r="2875" customHeight="1" spans="19:19">
      <c r="S2875"/>
    </row>
    <row r="2876" customHeight="1" spans="19:19">
      <c r="S2876"/>
    </row>
    <row r="2877" customHeight="1" spans="19:19">
      <c r="S2877"/>
    </row>
    <row r="2878" customHeight="1" spans="19:19">
      <c r="S2878"/>
    </row>
    <row r="2879" customHeight="1" spans="19:19">
      <c r="S2879"/>
    </row>
    <row r="2880" customHeight="1" spans="19:19">
      <c r="S2880"/>
    </row>
    <row r="2881" customHeight="1" spans="19:19">
      <c r="S2881"/>
    </row>
    <row r="2882" customHeight="1" spans="19:19">
      <c r="S2882"/>
    </row>
    <row r="2883" customHeight="1" spans="19:19">
      <c r="S2883"/>
    </row>
    <row r="2884" customHeight="1" spans="19:19">
      <c r="S2884"/>
    </row>
    <row r="2885" customHeight="1" spans="19:19">
      <c r="S2885"/>
    </row>
    <row r="2886" customHeight="1" spans="19:19">
      <c r="S2886"/>
    </row>
    <row r="2887" customHeight="1" spans="19:19">
      <c r="S2887"/>
    </row>
    <row r="2888" customHeight="1" spans="19:19">
      <c r="S2888"/>
    </row>
    <row r="2889" customHeight="1" spans="19:19">
      <c r="S2889"/>
    </row>
    <row r="2890" customHeight="1" spans="19:19">
      <c r="S2890"/>
    </row>
    <row r="2891" customHeight="1" spans="19:19">
      <c r="S2891"/>
    </row>
    <row r="2892" customHeight="1" spans="19:19">
      <c r="S2892"/>
    </row>
    <row r="2893" customHeight="1" spans="19:19">
      <c r="S2893"/>
    </row>
    <row r="2894" customHeight="1" spans="19:19">
      <c r="S2894"/>
    </row>
    <row r="2895" customHeight="1" spans="19:19">
      <c r="S2895"/>
    </row>
    <row r="2896" customHeight="1" spans="19:19">
      <c r="S2896"/>
    </row>
    <row r="2897" customHeight="1" spans="19:19">
      <c r="S2897"/>
    </row>
    <row r="2898" customHeight="1" spans="19:19">
      <c r="S2898"/>
    </row>
    <row r="2899" customHeight="1" spans="19:19">
      <c r="S2899"/>
    </row>
    <row r="2900" customHeight="1" spans="19:19">
      <c r="S2900"/>
    </row>
    <row r="2901" customHeight="1" spans="19:19">
      <c r="S2901"/>
    </row>
    <row r="2902" customHeight="1" spans="19:19">
      <c r="S2902"/>
    </row>
    <row r="2903" customHeight="1" spans="19:19">
      <c r="S2903"/>
    </row>
    <row r="2904" customHeight="1" spans="19:19">
      <c r="S2904"/>
    </row>
    <row r="2905" customHeight="1" spans="19:19">
      <c r="S2905"/>
    </row>
    <row r="2906" customHeight="1" spans="19:19">
      <c r="S2906"/>
    </row>
    <row r="2907" customHeight="1" spans="19:19">
      <c r="S2907"/>
    </row>
    <row r="2908" customHeight="1" spans="19:19">
      <c r="S2908"/>
    </row>
    <row r="2909" customHeight="1" spans="19:19">
      <c r="S2909"/>
    </row>
    <row r="2910" customHeight="1" spans="19:19">
      <c r="S2910"/>
    </row>
    <row r="2911" customHeight="1" spans="19:19">
      <c r="S2911"/>
    </row>
    <row r="2912" customHeight="1" spans="19:19">
      <c r="S2912"/>
    </row>
    <row r="2913" customHeight="1" spans="19:19">
      <c r="S2913"/>
    </row>
    <row r="2914" customHeight="1" spans="19:19">
      <c r="S2914"/>
    </row>
    <row r="2915" customHeight="1" spans="19:19">
      <c r="S2915"/>
    </row>
    <row r="2916" customHeight="1" spans="19:19">
      <c r="S2916"/>
    </row>
    <row r="2917" customHeight="1" spans="19:19">
      <c r="S2917"/>
    </row>
    <row r="2918" customHeight="1" spans="19:19">
      <c r="S2918"/>
    </row>
    <row r="2919" customHeight="1" spans="19:19">
      <c r="S2919"/>
    </row>
    <row r="2920" customHeight="1" spans="19:19">
      <c r="S2920"/>
    </row>
    <row r="2921" customHeight="1" spans="19:19">
      <c r="S2921"/>
    </row>
    <row r="2922" customHeight="1" spans="19:19">
      <c r="S2922"/>
    </row>
    <row r="2923" customHeight="1" spans="19:19">
      <c r="S2923"/>
    </row>
    <row r="2924" customHeight="1" spans="19:19">
      <c r="S2924"/>
    </row>
    <row r="2925" customHeight="1" spans="19:19">
      <c r="S2925"/>
    </row>
    <row r="2926" customHeight="1" spans="19:19">
      <c r="S2926"/>
    </row>
    <row r="2927" customHeight="1" spans="19:19">
      <c r="S2927"/>
    </row>
    <row r="2928" customHeight="1" spans="19:19">
      <c r="S2928"/>
    </row>
    <row r="2929" customHeight="1" spans="19:19">
      <c r="S2929"/>
    </row>
    <row r="2930" customHeight="1" spans="19:19">
      <c r="S2930"/>
    </row>
    <row r="2931" customHeight="1" spans="19:19">
      <c r="S2931"/>
    </row>
    <row r="2932" customHeight="1" spans="19:19">
      <c r="S2932"/>
    </row>
    <row r="2933" customHeight="1" spans="19:19">
      <c r="S2933"/>
    </row>
    <row r="2934" customHeight="1" spans="19:19">
      <c r="S2934"/>
    </row>
    <row r="2935" customHeight="1" spans="19:19">
      <c r="S2935"/>
    </row>
    <row r="2936" customHeight="1" spans="19:19">
      <c r="S2936"/>
    </row>
    <row r="2937" customHeight="1" spans="19:19">
      <c r="S2937"/>
    </row>
    <row r="2938" customHeight="1" spans="19:19">
      <c r="S2938"/>
    </row>
    <row r="2939" customHeight="1" spans="19:19">
      <c r="S2939"/>
    </row>
    <row r="2940" customHeight="1" spans="19:19">
      <c r="S2940"/>
    </row>
    <row r="2941" customHeight="1" spans="19:19">
      <c r="S2941"/>
    </row>
    <row r="2942" customHeight="1" spans="19:19">
      <c r="S2942"/>
    </row>
    <row r="2943" customHeight="1" spans="19:19">
      <c r="S2943"/>
    </row>
    <row r="2944" customHeight="1" spans="19:19">
      <c r="S2944"/>
    </row>
    <row r="2945" customHeight="1" spans="19:19">
      <c r="S2945"/>
    </row>
    <row r="2946" customHeight="1" spans="19:19">
      <c r="S2946"/>
    </row>
    <row r="2947" customHeight="1" spans="19:19">
      <c r="S2947"/>
    </row>
    <row r="2948" customHeight="1" spans="19:19">
      <c r="S2948"/>
    </row>
    <row r="2949" customHeight="1" spans="19:19">
      <c r="S2949"/>
    </row>
    <row r="2950" customHeight="1" spans="19:19">
      <c r="S2950"/>
    </row>
    <row r="2951" customHeight="1" spans="19:19">
      <c r="S2951"/>
    </row>
    <row r="2952" customHeight="1" spans="19:19">
      <c r="S2952"/>
    </row>
    <row r="2953" customHeight="1" spans="19:19">
      <c r="S2953"/>
    </row>
    <row r="2954" customHeight="1" spans="19:19">
      <c r="S2954"/>
    </row>
    <row r="2955" customHeight="1" spans="19:19">
      <c r="S2955"/>
    </row>
    <row r="2956" customHeight="1" spans="19:19">
      <c r="S2956"/>
    </row>
    <row r="2957" customHeight="1" spans="19:19">
      <c r="S2957"/>
    </row>
    <row r="2958" customHeight="1" spans="19:19">
      <c r="S2958"/>
    </row>
    <row r="2959" customHeight="1" spans="19:19">
      <c r="S2959"/>
    </row>
    <row r="2960" customHeight="1" spans="19:19">
      <c r="S2960"/>
    </row>
    <row r="2961" customHeight="1" spans="19:19">
      <c r="S2961"/>
    </row>
    <row r="2962" customHeight="1" spans="19:19">
      <c r="S2962"/>
    </row>
    <row r="2963" customHeight="1" spans="19:19">
      <c r="S2963"/>
    </row>
    <row r="2964" customHeight="1" spans="19:19">
      <c r="S2964"/>
    </row>
    <row r="2965" customHeight="1" spans="19:19">
      <c r="S2965"/>
    </row>
    <row r="2966" customHeight="1" spans="19:19">
      <c r="S2966"/>
    </row>
    <row r="2967" customHeight="1" spans="19:19">
      <c r="S2967"/>
    </row>
    <row r="2968" customHeight="1" spans="19:19">
      <c r="S2968"/>
    </row>
    <row r="2969" customHeight="1" spans="19:19">
      <c r="S2969"/>
    </row>
    <row r="2970" customHeight="1" spans="19:19">
      <c r="S2970"/>
    </row>
    <row r="2971" customHeight="1" spans="19:19">
      <c r="S2971"/>
    </row>
    <row r="2972" customHeight="1" spans="19:19">
      <c r="S2972"/>
    </row>
    <row r="2973" customHeight="1" spans="19:19">
      <c r="S2973"/>
    </row>
    <row r="2974" customHeight="1" spans="19:19">
      <c r="S2974"/>
    </row>
    <row r="2975" customHeight="1" spans="19:19">
      <c r="S2975"/>
    </row>
    <row r="2976" customHeight="1" spans="19:19">
      <c r="S2976"/>
    </row>
    <row r="2977" customHeight="1" spans="19:19">
      <c r="S2977"/>
    </row>
    <row r="2978" customHeight="1" spans="19:19">
      <c r="S2978"/>
    </row>
    <row r="2979" customHeight="1" spans="19:19">
      <c r="S2979"/>
    </row>
    <row r="2980" customHeight="1" spans="19:19">
      <c r="S2980"/>
    </row>
    <row r="2981" customHeight="1" spans="19:19">
      <c r="S2981"/>
    </row>
    <row r="2982" customHeight="1" spans="19:19">
      <c r="S2982"/>
    </row>
    <row r="2983" customHeight="1" spans="19:19">
      <c r="S2983"/>
    </row>
    <row r="2984" customHeight="1" spans="19:19">
      <c r="S2984"/>
    </row>
    <row r="2985" customHeight="1" spans="19:19">
      <c r="S2985"/>
    </row>
    <row r="2986" customHeight="1" spans="19:19">
      <c r="S2986"/>
    </row>
    <row r="2987" customHeight="1" spans="19:19">
      <c r="S2987"/>
    </row>
    <row r="2988" customHeight="1" spans="19:19">
      <c r="S2988"/>
    </row>
    <row r="2989" customHeight="1" spans="19:19">
      <c r="S2989"/>
    </row>
    <row r="2990" customHeight="1" spans="19:19">
      <c r="S2990"/>
    </row>
    <row r="2991" customHeight="1" spans="19:19">
      <c r="S2991"/>
    </row>
    <row r="2992" customHeight="1" spans="19:19">
      <c r="S2992"/>
    </row>
    <row r="2993" customHeight="1" spans="19:19">
      <c r="S2993"/>
    </row>
    <row r="2994" customHeight="1" spans="19:19">
      <c r="S2994"/>
    </row>
    <row r="2995" customHeight="1" spans="19:19">
      <c r="S2995"/>
    </row>
    <row r="2996" customHeight="1" spans="19:19">
      <c r="S2996"/>
    </row>
    <row r="2997" customHeight="1" spans="19:19">
      <c r="S2997"/>
    </row>
    <row r="2998" customHeight="1" spans="19:19">
      <c r="S2998"/>
    </row>
    <row r="2999" customHeight="1" spans="19:19">
      <c r="S2999"/>
    </row>
    <row r="3000" customHeight="1" spans="19:19">
      <c r="S3000"/>
    </row>
    <row r="3001" customHeight="1" spans="19:19">
      <c r="S3001"/>
    </row>
    <row r="3002" customHeight="1" spans="19:19">
      <c r="S3002"/>
    </row>
    <row r="3003" customHeight="1" spans="19:19">
      <c r="S3003"/>
    </row>
    <row r="3004" customHeight="1" spans="19:19">
      <c r="S3004"/>
    </row>
    <row r="3005" customHeight="1" spans="19:19">
      <c r="S3005"/>
    </row>
    <row r="3006" customHeight="1" spans="19:19">
      <c r="S3006"/>
    </row>
    <row r="3007" customHeight="1" spans="19:19">
      <c r="S3007"/>
    </row>
    <row r="3008" customHeight="1" spans="19:19">
      <c r="S3008"/>
    </row>
    <row r="3009" customHeight="1" spans="19:19">
      <c r="S3009"/>
    </row>
    <row r="3010" customHeight="1" spans="19:19">
      <c r="S3010"/>
    </row>
    <row r="3011" customHeight="1" spans="19:19">
      <c r="S3011"/>
    </row>
    <row r="3012" customHeight="1" spans="19:19">
      <c r="S3012"/>
    </row>
    <row r="3013" customHeight="1" spans="19:19">
      <c r="S3013"/>
    </row>
    <row r="3014" customHeight="1" spans="19:19">
      <c r="S3014"/>
    </row>
    <row r="3015" customHeight="1" spans="19:19">
      <c r="S3015"/>
    </row>
    <row r="3016" customHeight="1" spans="19:19">
      <c r="S3016"/>
    </row>
    <row r="3017" customHeight="1" spans="19:19">
      <c r="S3017"/>
    </row>
    <row r="3018" customHeight="1" spans="19:19">
      <c r="S3018"/>
    </row>
    <row r="3019" customHeight="1" spans="19:19">
      <c r="S3019"/>
    </row>
    <row r="3020" customHeight="1" spans="19:19">
      <c r="S3020"/>
    </row>
    <row r="3021" customHeight="1" spans="19:19">
      <c r="S3021"/>
    </row>
    <row r="3022" customHeight="1" spans="19:19">
      <c r="S3022"/>
    </row>
    <row r="3023" customHeight="1" spans="19:19">
      <c r="S3023"/>
    </row>
    <row r="3024" customHeight="1" spans="19:19">
      <c r="S3024"/>
    </row>
    <row r="3025" customHeight="1" spans="19:19">
      <c r="S3025"/>
    </row>
    <row r="3026" customHeight="1" spans="19:19">
      <c r="S3026"/>
    </row>
    <row r="3027" customHeight="1" spans="19:19">
      <c r="S3027"/>
    </row>
    <row r="3028" customHeight="1" spans="19:19">
      <c r="S3028"/>
    </row>
    <row r="3029" customHeight="1" spans="19:19">
      <c r="S3029"/>
    </row>
    <row r="3030" customHeight="1" spans="19:19">
      <c r="S3030"/>
    </row>
    <row r="3031" customHeight="1" spans="19:19">
      <c r="S3031"/>
    </row>
    <row r="3032" customHeight="1" spans="19:19">
      <c r="S3032"/>
    </row>
    <row r="3033" customHeight="1" spans="19:19">
      <c r="S3033"/>
    </row>
    <row r="3034" customHeight="1" spans="19:19">
      <c r="S3034"/>
    </row>
    <row r="3035" customHeight="1" spans="19:19">
      <c r="S3035"/>
    </row>
    <row r="3036" customHeight="1" spans="19:19">
      <c r="S3036"/>
    </row>
    <row r="3037" customHeight="1" spans="19:19">
      <c r="S3037"/>
    </row>
    <row r="3038" customHeight="1" spans="19:19">
      <c r="S3038"/>
    </row>
    <row r="3039" customHeight="1" spans="19:19">
      <c r="S3039"/>
    </row>
    <row r="3040" customHeight="1" spans="19:19">
      <c r="S3040"/>
    </row>
    <row r="3041" customHeight="1" spans="19:19">
      <c r="S3041"/>
    </row>
    <row r="3042" customHeight="1" spans="19:19">
      <c r="S3042"/>
    </row>
    <row r="3043" customHeight="1" spans="19:19">
      <c r="S3043"/>
    </row>
    <row r="3044" customHeight="1" spans="19:19">
      <c r="S3044"/>
    </row>
    <row r="3045" customHeight="1" spans="19:19">
      <c r="S3045"/>
    </row>
    <row r="3046" customHeight="1" spans="19:19">
      <c r="S3046"/>
    </row>
    <row r="3047" customHeight="1" spans="19:19">
      <c r="S3047"/>
    </row>
    <row r="3048" customHeight="1" spans="19:19">
      <c r="S3048"/>
    </row>
    <row r="3049" customHeight="1" spans="19:19">
      <c r="S3049"/>
    </row>
    <row r="3050" customHeight="1" spans="19:19">
      <c r="S3050"/>
    </row>
    <row r="3051" customHeight="1" spans="19:19">
      <c r="S3051"/>
    </row>
    <row r="3052" customHeight="1" spans="19:19">
      <c r="S3052"/>
    </row>
    <row r="3053" customHeight="1" spans="19:19">
      <c r="S3053"/>
    </row>
    <row r="3054" customHeight="1" spans="19:19">
      <c r="S3054"/>
    </row>
    <row r="3055" customHeight="1" spans="19:19">
      <c r="S3055"/>
    </row>
    <row r="3056" customHeight="1" spans="19:19">
      <c r="S3056"/>
    </row>
    <row r="3057" customHeight="1" spans="19:19">
      <c r="S3057"/>
    </row>
    <row r="3058" customHeight="1" spans="19:19">
      <c r="S3058"/>
    </row>
    <row r="3059" customHeight="1" spans="19:19">
      <c r="S3059"/>
    </row>
    <row r="3060" customHeight="1" spans="19:19">
      <c r="S3060"/>
    </row>
    <row r="3061" customHeight="1" spans="19:19">
      <c r="S3061"/>
    </row>
    <row r="3062" customHeight="1" spans="19:19">
      <c r="S3062"/>
    </row>
    <row r="3063" customHeight="1" spans="19:19">
      <c r="S3063"/>
    </row>
    <row r="3064" customHeight="1" spans="19:19">
      <c r="S3064"/>
    </row>
    <row r="3065" customHeight="1" spans="19:19">
      <c r="S3065"/>
    </row>
    <row r="3066" customHeight="1" spans="19:19">
      <c r="S3066"/>
    </row>
    <row r="3067" customHeight="1" spans="19:19">
      <c r="S3067"/>
    </row>
    <row r="3068" customHeight="1" spans="19:19">
      <c r="S3068"/>
    </row>
    <row r="3069" customHeight="1" spans="19:19">
      <c r="S3069"/>
    </row>
    <row r="3070" customHeight="1" spans="19:19">
      <c r="S3070"/>
    </row>
    <row r="3071" customHeight="1" spans="19:19">
      <c r="S3071"/>
    </row>
    <row r="3072" customHeight="1" spans="19:19">
      <c r="S3072"/>
    </row>
    <row r="3073" customHeight="1" spans="19:19">
      <c r="S3073"/>
    </row>
    <row r="3074" customHeight="1" spans="19:19">
      <c r="S3074"/>
    </row>
    <row r="3075" customHeight="1" spans="19:19">
      <c r="S3075"/>
    </row>
    <row r="3076" customHeight="1" spans="19:19">
      <c r="S3076"/>
    </row>
    <row r="3077" customHeight="1" spans="19:19">
      <c r="S3077"/>
    </row>
    <row r="3078" customHeight="1" spans="19:19">
      <c r="S3078"/>
    </row>
    <row r="3079" customHeight="1" spans="19:19">
      <c r="S3079"/>
    </row>
    <row r="3080" customHeight="1" spans="19:19">
      <c r="S3080"/>
    </row>
    <row r="3081" customHeight="1" spans="19:19">
      <c r="S3081"/>
    </row>
    <row r="3082" customHeight="1" spans="19:19">
      <c r="S3082"/>
    </row>
    <row r="3083" customHeight="1" spans="19:19">
      <c r="S3083"/>
    </row>
    <row r="3084" customHeight="1" spans="19:19">
      <c r="S3084"/>
    </row>
    <row r="3085" customHeight="1" spans="19:19">
      <c r="S3085"/>
    </row>
    <row r="3086" customHeight="1" spans="19:19">
      <c r="S3086"/>
    </row>
    <row r="3087" customHeight="1" spans="19:19">
      <c r="S3087"/>
    </row>
    <row r="3088" customHeight="1" spans="19:19">
      <c r="S3088"/>
    </row>
    <row r="3089" customHeight="1" spans="19:19">
      <c r="S3089"/>
    </row>
    <row r="3090" customHeight="1" spans="19:19">
      <c r="S3090"/>
    </row>
    <row r="3091" customHeight="1" spans="19:19">
      <c r="S3091"/>
    </row>
    <row r="3092" customHeight="1" spans="19:19">
      <c r="S3092"/>
    </row>
    <row r="3093" customHeight="1" spans="19:19">
      <c r="S3093"/>
    </row>
    <row r="3094" customHeight="1" spans="19:19">
      <c r="S3094"/>
    </row>
    <row r="3095" customHeight="1" spans="19:19">
      <c r="S3095"/>
    </row>
    <row r="3096" customHeight="1" spans="19:19">
      <c r="S3096"/>
    </row>
    <row r="3097" customHeight="1" spans="19:19">
      <c r="S3097"/>
    </row>
    <row r="3098" customHeight="1" spans="19:19">
      <c r="S3098"/>
    </row>
    <row r="3099" customHeight="1" spans="19:19">
      <c r="S3099"/>
    </row>
    <row r="3100" customHeight="1" spans="19:19">
      <c r="S3100"/>
    </row>
    <row r="3101" customHeight="1" spans="19:19">
      <c r="S3101"/>
    </row>
    <row r="3102" customHeight="1" spans="19:19">
      <c r="S3102"/>
    </row>
    <row r="3103" customHeight="1" spans="19:19">
      <c r="S3103"/>
    </row>
    <row r="3104" customHeight="1" spans="19:19">
      <c r="S3104"/>
    </row>
    <row r="3105" customHeight="1" spans="19:19">
      <c r="S3105"/>
    </row>
    <row r="3106" customHeight="1" spans="19:19">
      <c r="S3106"/>
    </row>
    <row r="3107" customHeight="1" spans="19:19">
      <c r="S3107"/>
    </row>
    <row r="3108" customHeight="1" spans="19:19">
      <c r="S3108"/>
    </row>
    <row r="3109" customHeight="1" spans="19:19">
      <c r="S3109"/>
    </row>
    <row r="3110" customHeight="1" spans="19:19">
      <c r="S3110"/>
    </row>
    <row r="3111" customHeight="1" spans="19:19">
      <c r="S3111"/>
    </row>
    <row r="3112" customHeight="1" spans="19:19">
      <c r="S3112"/>
    </row>
    <row r="3113" customHeight="1" spans="19:19">
      <c r="S3113"/>
    </row>
    <row r="3114" customHeight="1" spans="19:19">
      <c r="S3114"/>
    </row>
    <row r="3115" customHeight="1" spans="19:19">
      <c r="S3115"/>
    </row>
    <row r="3116" customHeight="1" spans="19:19">
      <c r="S3116"/>
    </row>
    <row r="3117" customHeight="1" spans="19:19">
      <c r="S3117"/>
    </row>
    <row r="3118" customHeight="1" spans="19:19">
      <c r="S3118"/>
    </row>
    <row r="3119" customHeight="1" spans="19:19">
      <c r="S3119"/>
    </row>
    <row r="3120" customHeight="1" spans="19:19">
      <c r="S3120"/>
    </row>
    <row r="3121" customHeight="1" spans="19:19">
      <c r="S3121"/>
    </row>
    <row r="3122" customHeight="1" spans="19:19">
      <c r="S3122"/>
    </row>
    <row r="3123" customHeight="1" spans="19:19">
      <c r="S3123"/>
    </row>
    <row r="3124" customHeight="1" spans="19:19">
      <c r="S3124"/>
    </row>
    <row r="3125" customHeight="1" spans="19:19">
      <c r="S3125"/>
    </row>
    <row r="3126" customHeight="1" spans="19:19">
      <c r="S3126"/>
    </row>
    <row r="3127" customHeight="1" spans="19:19">
      <c r="S3127"/>
    </row>
    <row r="3128" customHeight="1" spans="19:19">
      <c r="S3128"/>
    </row>
    <row r="3129" customHeight="1" spans="19:19">
      <c r="S3129"/>
    </row>
    <row r="3130" customHeight="1" spans="19:19">
      <c r="S3130"/>
    </row>
    <row r="3131" customHeight="1" spans="19:19">
      <c r="S3131"/>
    </row>
    <row r="3132" customHeight="1" spans="19:19">
      <c r="S3132"/>
    </row>
    <row r="3133" customHeight="1" spans="19:19">
      <c r="S3133"/>
    </row>
    <row r="3134" customHeight="1" spans="19:19">
      <c r="S3134"/>
    </row>
    <row r="3135" customHeight="1" spans="19:19">
      <c r="S3135"/>
    </row>
    <row r="3136" customHeight="1" spans="19:19">
      <c r="S3136"/>
    </row>
    <row r="3137" customHeight="1" spans="19:19">
      <c r="S3137"/>
    </row>
    <row r="3138" customHeight="1" spans="19:19">
      <c r="S3138"/>
    </row>
    <row r="3139" customHeight="1" spans="19:19">
      <c r="S3139"/>
    </row>
    <row r="3140" customHeight="1" spans="19:19">
      <c r="S3140"/>
    </row>
    <row r="3141" customHeight="1" spans="19:19">
      <c r="S3141"/>
    </row>
    <row r="3142" customHeight="1" spans="19:19">
      <c r="S3142"/>
    </row>
    <row r="3143" customHeight="1" spans="19:19">
      <c r="S3143"/>
    </row>
    <row r="3144" customHeight="1" spans="19:19">
      <c r="S3144"/>
    </row>
    <row r="3145" customHeight="1" spans="19:19">
      <c r="S3145"/>
    </row>
    <row r="3146" customHeight="1" spans="19:19">
      <c r="S3146"/>
    </row>
    <row r="3147" customHeight="1" spans="19:19">
      <c r="S3147"/>
    </row>
    <row r="3148" customHeight="1" spans="19:19">
      <c r="S3148"/>
    </row>
    <row r="3149" customHeight="1" spans="19:19">
      <c r="S3149"/>
    </row>
    <row r="3150" customHeight="1" spans="19:19">
      <c r="S3150"/>
    </row>
    <row r="3151" customHeight="1" spans="19:19">
      <c r="S3151"/>
    </row>
    <row r="3152" customHeight="1" spans="19:19">
      <c r="S3152"/>
    </row>
    <row r="3153" customHeight="1" spans="19:19">
      <c r="S3153"/>
    </row>
    <row r="3154" customHeight="1" spans="19:19">
      <c r="S3154"/>
    </row>
    <row r="3155" customHeight="1" spans="19:19">
      <c r="S3155"/>
    </row>
    <row r="3156" customHeight="1" spans="19:19">
      <c r="S3156"/>
    </row>
    <row r="3157" customHeight="1" spans="19:19">
      <c r="S3157"/>
    </row>
    <row r="3158" customHeight="1" spans="19:19">
      <c r="S3158"/>
    </row>
    <row r="3159" customHeight="1" spans="19:19">
      <c r="S3159"/>
    </row>
    <row r="3160" customHeight="1" spans="19:19">
      <c r="S3160"/>
    </row>
    <row r="3161" customHeight="1" spans="19:19">
      <c r="S3161"/>
    </row>
    <row r="3162" customHeight="1" spans="19:19">
      <c r="S3162"/>
    </row>
    <row r="3163" customHeight="1" spans="19:19">
      <c r="S3163"/>
    </row>
    <row r="3164" customHeight="1" spans="19:19">
      <c r="S3164"/>
    </row>
    <row r="3165" customHeight="1" spans="19:19">
      <c r="S3165"/>
    </row>
    <row r="3166" customHeight="1" spans="19:19">
      <c r="S3166"/>
    </row>
    <row r="3167" customHeight="1" spans="19:19">
      <c r="S3167"/>
    </row>
    <row r="3168" customHeight="1" spans="19:19">
      <c r="S3168"/>
    </row>
    <row r="3169" customHeight="1" spans="19:19">
      <c r="S3169"/>
    </row>
    <row r="3170" customHeight="1" spans="19:19">
      <c r="S3170"/>
    </row>
    <row r="3171" customHeight="1" spans="19:19">
      <c r="S3171"/>
    </row>
    <row r="3172" customHeight="1" spans="19:19">
      <c r="S3172"/>
    </row>
    <row r="3173" customHeight="1" spans="19:19">
      <c r="S3173"/>
    </row>
    <row r="3174" customHeight="1" spans="19:19">
      <c r="S3174"/>
    </row>
    <row r="3175" customHeight="1" spans="19:19">
      <c r="S3175"/>
    </row>
    <row r="3176" customHeight="1" spans="19:19">
      <c r="S3176"/>
    </row>
    <row r="3177" customHeight="1" spans="19:19">
      <c r="S3177"/>
    </row>
    <row r="3178" customHeight="1" spans="19:19">
      <c r="S3178"/>
    </row>
    <row r="3179" customHeight="1" spans="19:19">
      <c r="S3179"/>
    </row>
    <row r="3180" customHeight="1" spans="19:19">
      <c r="S3180"/>
    </row>
    <row r="3181" customHeight="1" spans="19:19">
      <c r="S3181"/>
    </row>
    <row r="3182" customHeight="1" spans="19:19">
      <c r="S3182"/>
    </row>
    <row r="3183" customHeight="1" spans="19:19">
      <c r="S3183"/>
    </row>
    <row r="3184" customHeight="1" spans="19:19">
      <c r="S3184"/>
    </row>
    <row r="3185" customHeight="1" spans="19:19">
      <c r="S3185"/>
    </row>
    <row r="3186" customHeight="1" spans="19:19">
      <c r="S3186"/>
    </row>
    <row r="3187" customHeight="1" spans="19:19">
      <c r="S3187"/>
    </row>
    <row r="3188" customHeight="1" spans="19:19">
      <c r="S3188"/>
    </row>
    <row r="3189" customHeight="1" spans="19:19">
      <c r="S3189"/>
    </row>
    <row r="3190" customHeight="1" spans="19:19">
      <c r="S3190"/>
    </row>
    <row r="3191" customHeight="1" spans="19:19">
      <c r="S3191"/>
    </row>
    <row r="3192" customHeight="1" spans="19:19">
      <c r="S3192"/>
    </row>
    <row r="3193" customHeight="1" spans="19:19">
      <c r="S3193"/>
    </row>
    <row r="3194" customHeight="1" spans="19:19">
      <c r="S3194"/>
    </row>
    <row r="3195" customHeight="1" spans="19:19">
      <c r="S3195"/>
    </row>
    <row r="3196" customHeight="1" spans="19:19">
      <c r="S3196"/>
    </row>
    <row r="3197" customHeight="1" spans="19:19">
      <c r="S3197"/>
    </row>
    <row r="3198" customHeight="1" spans="19:19">
      <c r="S3198"/>
    </row>
    <row r="3199" customHeight="1" spans="19:19">
      <c r="S3199"/>
    </row>
    <row r="3200" customHeight="1" spans="19:19">
      <c r="S3200"/>
    </row>
    <row r="3201" customHeight="1" spans="19:19">
      <c r="S3201"/>
    </row>
    <row r="3202" customHeight="1" spans="19:19">
      <c r="S3202"/>
    </row>
    <row r="3203" customHeight="1" spans="19:19">
      <c r="S3203"/>
    </row>
    <row r="3204" customHeight="1" spans="19:19">
      <c r="S3204"/>
    </row>
    <row r="3205" customHeight="1" spans="19:19">
      <c r="S3205"/>
    </row>
    <row r="3206" customHeight="1" spans="19:19">
      <c r="S3206"/>
    </row>
    <row r="3207" customHeight="1" spans="19:19">
      <c r="S3207"/>
    </row>
    <row r="3208" customHeight="1" spans="19:19">
      <c r="S3208"/>
    </row>
    <row r="3209" customHeight="1" spans="19:19">
      <c r="S3209"/>
    </row>
    <row r="3210" customHeight="1" spans="19:19">
      <c r="S3210"/>
    </row>
    <row r="3211" customHeight="1" spans="19:19">
      <c r="S3211"/>
    </row>
    <row r="3212" customHeight="1" spans="19:19">
      <c r="S3212"/>
    </row>
    <row r="3213" customHeight="1" spans="19:19">
      <c r="S3213"/>
    </row>
    <row r="3214" customHeight="1" spans="19:19">
      <c r="S3214"/>
    </row>
    <row r="3215" customHeight="1" spans="19:19">
      <c r="S3215"/>
    </row>
    <row r="3216" customHeight="1" spans="19:19">
      <c r="S3216"/>
    </row>
    <row r="3217" customHeight="1" spans="19:19">
      <c r="S3217"/>
    </row>
    <row r="3218" customHeight="1" spans="19:19">
      <c r="S3218"/>
    </row>
    <row r="3219" customHeight="1" spans="19:19">
      <c r="S3219"/>
    </row>
    <row r="3220" customHeight="1" spans="19:19">
      <c r="S3220"/>
    </row>
    <row r="3221" customHeight="1" spans="19:19">
      <c r="S3221"/>
    </row>
    <row r="3222" customHeight="1" spans="19:19">
      <c r="S3222"/>
    </row>
    <row r="3223" customHeight="1" spans="19:19">
      <c r="S3223"/>
    </row>
    <row r="3224" customHeight="1" spans="19:19">
      <c r="S3224"/>
    </row>
    <row r="3225" customHeight="1" spans="19:19">
      <c r="S3225"/>
    </row>
    <row r="3226" customHeight="1" spans="19:19">
      <c r="S3226"/>
    </row>
    <row r="3227" customHeight="1" spans="19:19">
      <c r="S3227"/>
    </row>
    <row r="3228" customHeight="1" spans="19:19">
      <c r="S3228"/>
    </row>
    <row r="3229" customHeight="1" spans="19:19">
      <c r="S3229"/>
    </row>
    <row r="3230" customHeight="1" spans="19:19">
      <c r="S3230"/>
    </row>
    <row r="3231" customHeight="1" spans="19:19">
      <c r="S3231"/>
    </row>
    <row r="3232" customHeight="1" spans="19:19">
      <c r="S3232"/>
    </row>
    <row r="3233" customHeight="1" spans="19:19">
      <c r="S3233"/>
    </row>
    <row r="3234" customHeight="1" spans="19:19">
      <c r="S3234"/>
    </row>
    <row r="3235" customHeight="1" spans="19:19">
      <c r="S3235"/>
    </row>
    <row r="3236" customHeight="1" spans="19:19">
      <c r="S3236"/>
    </row>
    <row r="3237" customHeight="1" spans="19:19">
      <c r="S3237"/>
    </row>
    <row r="3238" customHeight="1" spans="19:19">
      <c r="S3238"/>
    </row>
    <row r="3239" customHeight="1" spans="19:19">
      <c r="S3239"/>
    </row>
    <row r="3240" customHeight="1" spans="19:19">
      <c r="S3240"/>
    </row>
    <row r="3241" customHeight="1" spans="19:19">
      <c r="S3241"/>
    </row>
    <row r="3242" customHeight="1" spans="19:19">
      <c r="S3242"/>
    </row>
    <row r="3243" customHeight="1" spans="19:19">
      <c r="S3243"/>
    </row>
    <row r="3244" customHeight="1" spans="19:19">
      <c r="S3244"/>
    </row>
    <row r="3245" customHeight="1" spans="19:19">
      <c r="S3245"/>
    </row>
    <row r="3246" customHeight="1" spans="19:19">
      <c r="S3246"/>
    </row>
    <row r="3247" customHeight="1" spans="19:19">
      <c r="S3247"/>
    </row>
    <row r="3248" customHeight="1" spans="19:19">
      <c r="S3248"/>
    </row>
    <row r="3249" customHeight="1" spans="19:19">
      <c r="S3249"/>
    </row>
    <row r="3250" customHeight="1" spans="19:19">
      <c r="S3250"/>
    </row>
    <row r="3251" customHeight="1" spans="19:19">
      <c r="S3251"/>
    </row>
    <row r="3252" customHeight="1" spans="19:19">
      <c r="S3252"/>
    </row>
    <row r="3253" customHeight="1" spans="19:19">
      <c r="S3253"/>
    </row>
    <row r="3254" customHeight="1" spans="19:19">
      <c r="S3254"/>
    </row>
    <row r="3255" customHeight="1" spans="19:19">
      <c r="S3255"/>
    </row>
    <row r="3256" customHeight="1" spans="19:19">
      <c r="S3256"/>
    </row>
    <row r="3257" customHeight="1" spans="19:19">
      <c r="S3257"/>
    </row>
    <row r="3258" customHeight="1" spans="19:19">
      <c r="S3258"/>
    </row>
    <row r="3259" customHeight="1" spans="19:19">
      <c r="S3259"/>
    </row>
    <row r="3260" customHeight="1" spans="19:19">
      <c r="S3260"/>
    </row>
    <row r="3261" customHeight="1" spans="19:19">
      <c r="S3261"/>
    </row>
    <row r="3262" customHeight="1" spans="19:19">
      <c r="S3262"/>
    </row>
    <row r="3263" customHeight="1" spans="19:19">
      <c r="S3263"/>
    </row>
    <row r="3264" customHeight="1" spans="19:19">
      <c r="S3264"/>
    </row>
    <row r="3265" customHeight="1" spans="19:19">
      <c r="S3265"/>
    </row>
    <row r="3266" customHeight="1" spans="19:19">
      <c r="S3266"/>
    </row>
    <row r="3267" customHeight="1" spans="19:19">
      <c r="S3267"/>
    </row>
    <row r="3268" customHeight="1" spans="19:19">
      <c r="S3268"/>
    </row>
    <row r="3269" customHeight="1" spans="19:19">
      <c r="S3269"/>
    </row>
    <row r="3270" customHeight="1" spans="19:19">
      <c r="S3270"/>
    </row>
    <row r="3271" customHeight="1" spans="19:19">
      <c r="S3271"/>
    </row>
    <row r="3272" customHeight="1" spans="19:19">
      <c r="S3272"/>
    </row>
    <row r="3273" customHeight="1" spans="19:19">
      <c r="S3273"/>
    </row>
    <row r="3274" customHeight="1" spans="19:19">
      <c r="S3274"/>
    </row>
    <row r="3275" customHeight="1" spans="19:19">
      <c r="S3275"/>
    </row>
    <row r="3276" customHeight="1" spans="19:19">
      <c r="S3276"/>
    </row>
    <row r="3277" customHeight="1" spans="19:19">
      <c r="S3277"/>
    </row>
    <row r="3278" customHeight="1" spans="19:19">
      <c r="S3278"/>
    </row>
    <row r="3279" customHeight="1" spans="19:19">
      <c r="S3279"/>
    </row>
    <row r="3280" customHeight="1" spans="19:19">
      <c r="S3280"/>
    </row>
    <row r="3281" customHeight="1" spans="19:19">
      <c r="S3281"/>
    </row>
    <row r="3282" customHeight="1" spans="19:19">
      <c r="S3282"/>
    </row>
    <row r="3283" customHeight="1" spans="19:19">
      <c r="S3283"/>
    </row>
    <row r="3284" customHeight="1" spans="19:19">
      <c r="S3284"/>
    </row>
    <row r="3285" customHeight="1" spans="19:19">
      <c r="S3285"/>
    </row>
    <row r="3286" customHeight="1" spans="19:19">
      <c r="S3286"/>
    </row>
    <row r="3287" customHeight="1" spans="19:19">
      <c r="S3287"/>
    </row>
    <row r="3288" customHeight="1" spans="19:19">
      <c r="S3288"/>
    </row>
    <row r="3289" customHeight="1" spans="19:19">
      <c r="S3289"/>
    </row>
    <row r="3290" customHeight="1" spans="19:19">
      <c r="S3290"/>
    </row>
    <row r="3291" customHeight="1" spans="19:19">
      <c r="S3291"/>
    </row>
    <row r="3292" customHeight="1" spans="19:19">
      <c r="S3292"/>
    </row>
    <row r="3293" customHeight="1" spans="19:19">
      <c r="S3293"/>
    </row>
    <row r="3294" customHeight="1" spans="19:19">
      <c r="S3294"/>
    </row>
    <row r="3295" customHeight="1" spans="19:19">
      <c r="S3295"/>
    </row>
    <row r="3296" customHeight="1" spans="19:19">
      <c r="S3296"/>
    </row>
    <row r="3297" customHeight="1" spans="19:19">
      <c r="S3297"/>
    </row>
    <row r="3298" customHeight="1" spans="19:19">
      <c r="S3298"/>
    </row>
    <row r="3299" customHeight="1" spans="19:19">
      <c r="S3299"/>
    </row>
    <row r="3300" customHeight="1" spans="19:19">
      <c r="S3300"/>
    </row>
    <row r="3301" customHeight="1" spans="19:19">
      <c r="S3301"/>
    </row>
    <row r="3302" customHeight="1" spans="19:19">
      <c r="S3302"/>
    </row>
    <row r="3303" customHeight="1" spans="19:19">
      <c r="S3303"/>
    </row>
    <row r="3304" customHeight="1" spans="19:19">
      <c r="S3304"/>
    </row>
    <row r="3305" customHeight="1" spans="19:19">
      <c r="S3305"/>
    </row>
    <row r="3306" customHeight="1" spans="19:19">
      <c r="S3306"/>
    </row>
    <row r="3307" customHeight="1" spans="19:19">
      <c r="S3307"/>
    </row>
    <row r="3308" customHeight="1" spans="19:19">
      <c r="S3308"/>
    </row>
    <row r="3309" customHeight="1" spans="19:19">
      <c r="S3309"/>
    </row>
    <row r="3310" customHeight="1" spans="19:19">
      <c r="S3310"/>
    </row>
    <row r="3311" customHeight="1" spans="19:19">
      <c r="S3311"/>
    </row>
    <row r="3312" customHeight="1" spans="19:19">
      <c r="S3312"/>
    </row>
    <row r="3313" customHeight="1" spans="19:19">
      <c r="S3313"/>
    </row>
    <row r="3314" customHeight="1" spans="19:19">
      <c r="S3314"/>
    </row>
    <row r="3315" customHeight="1" spans="19:19">
      <c r="S3315"/>
    </row>
    <row r="3316" customHeight="1" spans="19:19">
      <c r="S3316"/>
    </row>
    <row r="3317" customHeight="1" spans="19:19">
      <c r="S3317"/>
    </row>
    <row r="3318" customHeight="1" spans="19:19">
      <c r="S3318"/>
    </row>
    <row r="3319" customHeight="1" spans="19:19">
      <c r="S3319"/>
    </row>
    <row r="3320" customHeight="1" spans="19:19">
      <c r="S3320"/>
    </row>
    <row r="3321" customHeight="1" spans="19:19">
      <c r="S3321"/>
    </row>
    <row r="3322" customHeight="1" spans="19:19">
      <c r="S3322"/>
    </row>
    <row r="3323" customHeight="1" spans="19:19">
      <c r="S3323"/>
    </row>
    <row r="3324" customHeight="1" spans="19:19">
      <c r="S3324"/>
    </row>
    <row r="3325" customHeight="1" spans="19:19">
      <c r="S3325"/>
    </row>
    <row r="3326" customHeight="1" spans="19:19">
      <c r="S3326"/>
    </row>
    <row r="3327" customHeight="1" spans="19:19">
      <c r="S3327"/>
    </row>
    <row r="3328" customHeight="1" spans="19:19">
      <c r="S3328"/>
    </row>
    <row r="3329" customHeight="1" spans="19:19">
      <c r="S3329"/>
    </row>
    <row r="3330" customHeight="1" spans="19:19">
      <c r="S3330"/>
    </row>
    <row r="3331" customHeight="1" spans="19:19">
      <c r="S3331"/>
    </row>
    <row r="3332" customHeight="1" spans="19:19">
      <c r="S3332"/>
    </row>
    <row r="3333" customHeight="1" spans="19:19">
      <c r="S3333"/>
    </row>
    <row r="3334" customHeight="1" spans="19:19">
      <c r="S3334"/>
    </row>
    <row r="3335" customHeight="1" spans="19:19">
      <c r="S3335"/>
    </row>
    <row r="3336" customHeight="1" spans="19:19">
      <c r="S3336"/>
    </row>
    <row r="3337" customHeight="1" spans="19:19">
      <c r="S3337"/>
    </row>
    <row r="3338" customHeight="1" spans="19:19">
      <c r="S3338"/>
    </row>
    <row r="3339" customHeight="1" spans="19:19">
      <c r="S3339"/>
    </row>
    <row r="3340" customHeight="1" spans="19:19">
      <c r="S3340"/>
    </row>
    <row r="3341" customHeight="1" spans="19:19">
      <c r="S3341"/>
    </row>
    <row r="3342" customHeight="1" spans="19:19">
      <c r="S3342"/>
    </row>
    <row r="3343" customHeight="1" spans="19:19">
      <c r="S3343"/>
    </row>
    <row r="3344" customHeight="1" spans="19:19">
      <c r="S3344"/>
    </row>
    <row r="3345" customHeight="1" spans="19:19">
      <c r="S3345"/>
    </row>
    <row r="3346" customHeight="1" spans="19:19">
      <c r="S3346"/>
    </row>
    <row r="3347" customHeight="1" spans="19:19">
      <c r="S3347"/>
    </row>
    <row r="3348" customHeight="1" spans="19:19">
      <c r="S3348"/>
    </row>
    <row r="3349" customHeight="1" spans="19:19">
      <c r="S3349"/>
    </row>
    <row r="3350" customHeight="1" spans="19:19">
      <c r="S3350"/>
    </row>
    <row r="3351" customHeight="1" spans="19:19">
      <c r="S3351"/>
    </row>
    <row r="3352" customHeight="1" spans="19:19">
      <c r="S3352"/>
    </row>
    <row r="3353" customHeight="1" spans="19:19">
      <c r="S3353"/>
    </row>
    <row r="3354" customHeight="1" spans="19:19">
      <c r="S3354"/>
    </row>
    <row r="3355" customHeight="1" spans="19:19">
      <c r="S3355"/>
    </row>
    <row r="3356" customHeight="1" spans="19:19">
      <c r="S3356"/>
    </row>
    <row r="3357" customHeight="1" spans="19:19">
      <c r="S3357"/>
    </row>
    <row r="3358" customHeight="1" spans="19:19">
      <c r="S3358"/>
    </row>
    <row r="3359" customHeight="1" spans="19:19">
      <c r="S3359"/>
    </row>
    <row r="3360" customHeight="1" spans="19:19">
      <c r="S3360"/>
    </row>
    <row r="3361" customHeight="1" spans="19:19">
      <c r="S3361"/>
    </row>
    <row r="3362" customHeight="1" spans="19:19">
      <c r="S3362"/>
    </row>
    <row r="3363" customHeight="1" spans="19:19">
      <c r="S3363"/>
    </row>
    <row r="3364" customHeight="1" spans="19:19">
      <c r="S3364"/>
    </row>
    <row r="3365" customHeight="1" spans="19:19">
      <c r="S3365"/>
    </row>
    <row r="3366" customHeight="1" spans="19:19">
      <c r="S3366"/>
    </row>
    <row r="3367" customHeight="1" spans="19:19">
      <c r="S3367"/>
    </row>
    <row r="3368" customHeight="1" spans="19:19">
      <c r="S3368"/>
    </row>
    <row r="3369" customHeight="1" spans="19:19">
      <c r="S3369"/>
    </row>
    <row r="3370" customHeight="1" spans="19:19">
      <c r="S3370"/>
    </row>
    <row r="3371" customHeight="1" spans="19:19">
      <c r="S3371"/>
    </row>
    <row r="3372" customHeight="1" spans="19:19">
      <c r="S3372"/>
    </row>
    <row r="3373" customHeight="1" spans="19:19">
      <c r="S3373"/>
    </row>
    <row r="3374" customHeight="1" spans="19:19">
      <c r="S3374"/>
    </row>
    <row r="3375" customHeight="1" spans="19:19">
      <c r="S3375"/>
    </row>
    <row r="3376" customHeight="1" spans="19:19">
      <c r="S3376"/>
    </row>
    <row r="3377" customHeight="1" spans="19:19">
      <c r="S3377"/>
    </row>
    <row r="3378" customHeight="1" spans="19:19">
      <c r="S3378"/>
    </row>
    <row r="3379" customHeight="1" spans="19:19">
      <c r="S3379"/>
    </row>
    <row r="3380" customHeight="1" spans="19:19">
      <c r="S3380"/>
    </row>
    <row r="3381" customHeight="1" spans="19:19">
      <c r="S3381"/>
    </row>
    <row r="3382" customHeight="1" spans="19:19">
      <c r="S3382"/>
    </row>
    <row r="3383" customHeight="1" spans="19:19">
      <c r="S3383"/>
    </row>
    <row r="3384" customHeight="1" spans="19:19">
      <c r="S3384"/>
    </row>
    <row r="3385" customHeight="1" spans="19:19">
      <c r="S3385"/>
    </row>
    <row r="3386" customHeight="1" spans="19:19">
      <c r="S3386"/>
    </row>
    <row r="3387" customHeight="1" spans="19:19">
      <c r="S3387"/>
    </row>
    <row r="3388" customHeight="1" spans="19:19">
      <c r="S3388"/>
    </row>
    <row r="3389" customHeight="1" spans="19:19">
      <c r="S3389"/>
    </row>
    <row r="3390" customHeight="1" spans="19:19">
      <c r="S3390"/>
    </row>
    <row r="3391" customHeight="1" spans="19:19">
      <c r="S3391"/>
    </row>
    <row r="3392" customHeight="1" spans="19:19">
      <c r="S3392"/>
    </row>
    <row r="3393" customHeight="1" spans="19:19">
      <c r="S3393"/>
    </row>
    <row r="3394" customHeight="1" spans="19:19">
      <c r="S3394"/>
    </row>
    <row r="3395" customHeight="1" spans="19:19">
      <c r="S3395"/>
    </row>
    <row r="3396" customHeight="1" spans="19:19">
      <c r="S3396"/>
    </row>
    <row r="3397" customHeight="1" spans="19:19">
      <c r="S3397"/>
    </row>
    <row r="3398" customHeight="1" spans="19:19">
      <c r="S3398"/>
    </row>
    <row r="3399" customHeight="1" spans="19:19">
      <c r="S3399"/>
    </row>
    <row r="3400" customHeight="1" spans="19:19">
      <c r="S3400"/>
    </row>
    <row r="3401" customHeight="1" spans="19:19">
      <c r="S3401"/>
    </row>
    <row r="3402" customHeight="1" spans="19:19">
      <c r="S3402"/>
    </row>
    <row r="3403" customHeight="1" spans="19:19">
      <c r="S3403"/>
    </row>
    <row r="3404" customHeight="1" spans="19:19">
      <c r="S3404"/>
    </row>
    <row r="3405" customHeight="1" spans="19:19">
      <c r="S3405"/>
    </row>
    <row r="3406" customHeight="1" spans="19:19">
      <c r="S3406"/>
    </row>
    <row r="3407" customHeight="1" spans="19:19">
      <c r="S3407"/>
    </row>
    <row r="3408" customHeight="1" spans="19:19">
      <c r="S3408"/>
    </row>
    <row r="3409" customHeight="1" spans="19:19">
      <c r="S3409"/>
    </row>
    <row r="3410" customHeight="1" spans="19:19">
      <c r="S3410"/>
    </row>
    <row r="3411" customHeight="1" spans="19:19">
      <c r="S3411"/>
    </row>
    <row r="3412" customHeight="1" spans="19:19">
      <c r="S3412"/>
    </row>
    <row r="3413" customHeight="1" spans="19:19">
      <c r="S3413"/>
    </row>
    <row r="3414" customHeight="1" spans="19:19">
      <c r="S3414"/>
    </row>
    <row r="3415" customHeight="1" spans="19:19">
      <c r="S3415"/>
    </row>
    <row r="3416" customHeight="1" spans="19:19">
      <c r="S3416"/>
    </row>
    <row r="3417" customHeight="1" spans="19:19">
      <c r="S3417"/>
    </row>
    <row r="3418" customHeight="1" spans="19:19">
      <c r="S3418"/>
    </row>
    <row r="3419" customHeight="1" spans="19:19">
      <c r="S3419"/>
    </row>
    <row r="3420" customHeight="1" spans="19:19">
      <c r="S3420"/>
    </row>
    <row r="3421" customHeight="1" spans="19:19">
      <c r="S3421"/>
    </row>
    <row r="3422" customHeight="1" spans="19:19">
      <c r="S3422"/>
    </row>
    <row r="3423" customHeight="1" spans="19:19">
      <c r="S3423"/>
    </row>
    <row r="3424" customHeight="1" spans="19:19">
      <c r="S3424"/>
    </row>
    <row r="3425" customHeight="1" spans="19:19">
      <c r="S3425"/>
    </row>
    <row r="3426" customHeight="1" spans="19:19">
      <c r="S3426"/>
    </row>
    <row r="3427" customHeight="1" spans="19:19">
      <c r="S3427"/>
    </row>
    <row r="3428" customHeight="1" spans="19:19">
      <c r="S3428"/>
    </row>
    <row r="3429" customHeight="1" spans="19:19">
      <c r="S3429"/>
    </row>
    <row r="3430" customHeight="1" spans="19:19">
      <c r="S3430"/>
    </row>
    <row r="3431" customHeight="1" spans="19:19">
      <c r="S3431"/>
    </row>
    <row r="3432" customHeight="1" spans="19:19">
      <c r="S3432"/>
    </row>
    <row r="3433" customHeight="1" spans="19:19">
      <c r="S3433"/>
    </row>
    <row r="3434" customHeight="1" spans="19:19">
      <c r="S3434"/>
    </row>
    <row r="3435" customHeight="1" spans="19:19">
      <c r="S3435"/>
    </row>
    <row r="3436" customHeight="1" spans="19:19">
      <c r="S3436"/>
    </row>
    <row r="3437" customHeight="1" spans="19:19">
      <c r="S3437"/>
    </row>
    <row r="3438" customHeight="1" spans="19:19">
      <c r="S3438"/>
    </row>
    <row r="3439" customHeight="1" spans="19:19">
      <c r="S3439"/>
    </row>
    <row r="3440" customHeight="1" spans="19:19">
      <c r="S3440"/>
    </row>
    <row r="3441" customHeight="1" spans="19:19">
      <c r="S3441"/>
    </row>
    <row r="3442" customHeight="1" spans="19:19">
      <c r="S3442"/>
    </row>
    <row r="3443" customHeight="1" spans="19:19">
      <c r="S3443"/>
    </row>
    <row r="3444" customHeight="1" spans="19:19">
      <c r="S3444"/>
    </row>
    <row r="3445" customHeight="1" spans="19:19">
      <c r="S3445"/>
    </row>
    <row r="3446" customHeight="1" spans="19:19">
      <c r="S3446"/>
    </row>
    <row r="3447" customHeight="1" spans="19:19">
      <c r="S3447"/>
    </row>
    <row r="3448" customHeight="1" spans="19:19">
      <c r="S3448"/>
    </row>
    <row r="3449" customHeight="1" spans="19:19">
      <c r="S3449"/>
    </row>
    <row r="3450" customHeight="1" spans="19:19">
      <c r="S3450"/>
    </row>
    <row r="3451" customHeight="1" spans="19:19">
      <c r="S3451"/>
    </row>
    <row r="3452" customHeight="1" spans="19:19">
      <c r="S3452"/>
    </row>
    <row r="3453" customHeight="1" spans="19:19">
      <c r="S3453"/>
    </row>
    <row r="3454" customHeight="1" spans="19:19">
      <c r="S3454"/>
    </row>
    <row r="3455" customHeight="1" spans="19:19">
      <c r="S3455"/>
    </row>
    <row r="3456" customHeight="1" spans="19:19">
      <c r="S3456"/>
    </row>
    <row r="3457" customHeight="1" spans="19:19">
      <c r="S3457"/>
    </row>
    <row r="3458" customHeight="1" spans="19:19">
      <c r="S3458"/>
    </row>
    <row r="3459" customHeight="1" spans="19:19">
      <c r="S3459"/>
    </row>
    <row r="3460" customHeight="1" spans="19:19">
      <c r="S3460"/>
    </row>
    <row r="3461" customHeight="1" spans="19:19">
      <c r="S3461"/>
    </row>
    <row r="3462" customHeight="1" spans="19:19">
      <c r="S3462"/>
    </row>
    <row r="3463" customHeight="1" spans="19:19">
      <c r="S3463"/>
    </row>
    <row r="3464" customHeight="1" spans="19:19">
      <c r="S3464"/>
    </row>
    <row r="3465" customHeight="1" spans="19:19">
      <c r="S3465"/>
    </row>
    <row r="3466" customHeight="1" spans="19:19">
      <c r="S3466"/>
    </row>
    <row r="3467" customHeight="1" spans="19:19">
      <c r="S3467"/>
    </row>
    <row r="3468" customHeight="1" spans="19:19">
      <c r="S3468"/>
    </row>
    <row r="3469" customHeight="1" spans="19:19">
      <c r="S3469"/>
    </row>
    <row r="3470" customHeight="1" spans="19:19">
      <c r="S3470"/>
    </row>
    <row r="3471" customHeight="1" spans="19:19">
      <c r="S3471"/>
    </row>
    <row r="3472" customHeight="1" spans="19:19">
      <c r="S3472"/>
    </row>
    <row r="3473" customHeight="1" spans="19:19">
      <c r="S3473"/>
    </row>
    <row r="3474" customHeight="1" spans="19:19">
      <c r="S3474"/>
    </row>
    <row r="3475" customHeight="1" spans="19:19">
      <c r="S3475"/>
    </row>
    <row r="3476" customHeight="1" spans="19:19">
      <c r="S3476"/>
    </row>
    <row r="3477" customHeight="1" spans="19:19">
      <c r="S3477"/>
    </row>
    <row r="3478" customHeight="1" spans="19:19">
      <c r="S3478"/>
    </row>
    <row r="3479" customHeight="1" spans="19:19">
      <c r="S3479"/>
    </row>
    <row r="3480" customHeight="1" spans="19:19">
      <c r="S3480"/>
    </row>
    <row r="3481" customHeight="1" spans="19:19">
      <c r="S3481"/>
    </row>
    <row r="3482" customHeight="1" spans="19:19">
      <c r="S3482"/>
    </row>
    <row r="3483" customHeight="1" spans="19:19">
      <c r="S3483"/>
    </row>
    <row r="3484" customHeight="1" spans="19:19">
      <c r="S3484"/>
    </row>
    <row r="3485" customHeight="1" spans="19:19">
      <c r="S3485"/>
    </row>
    <row r="3486" customHeight="1" spans="19:19">
      <c r="S3486"/>
    </row>
    <row r="3487" customHeight="1" spans="19:19">
      <c r="S3487"/>
    </row>
    <row r="3488" customHeight="1" spans="19:19">
      <c r="S3488"/>
    </row>
    <row r="3489" customHeight="1" spans="19:19">
      <c r="S3489"/>
    </row>
    <row r="3490" customHeight="1" spans="19:19">
      <c r="S3490"/>
    </row>
    <row r="3491" customHeight="1" spans="19:19">
      <c r="S3491"/>
    </row>
    <row r="3492" customHeight="1" spans="19:19">
      <c r="S3492"/>
    </row>
    <row r="3493" customHeight="1" spans="19:19">
      <c r="S3493"/>
    </row>
    <row r="3494" customHeight="1" spans="19:19">
      <c r="S3494"/>
    </row>
    <row r="3495" customHeight="1" spans="19:19">
      <c r="S3495"/>
    </row>
    <row r="3496" customHeight="1" spans="19:19">
      <c r="S3496"/>
    </row>
    <row r="3497" customHeight="1" spans="19:19">
      <c r="S3497"/>
    </row>
    <row r="3498" customHeight="1" spans="19:19">
      <c r="S3498"/>
    </row>
    <row r="3499" customHeight="1" spans="19:19">
      <c r="S3499"/>
    </row>
    <row r="3500" customHeight="1" spans="19:19">
      <c r="S3500"/>
    </row>
    <row r="3501" customHeight="1" spans="19:19">
      <c r="S3501"/>
    </row>
    <row r="3502" customHeight="1" spans="19:19">
      <c r="S3502"/>
    </row>
    <row r="3503" customHeight="1" spans="19:19">
      <c r="S3503"/>
    </row>
    <row r="3504" customHeight="1" spans="19:19">
      <c r="S3504"/>
    </row>
    <row r="3505" customHeight="1" spans="19:19">
      <c r="S3505"/>
    </row>
    <row r="3506" customHeight="1" spans="19:19">
      <c r="S3506"/>
    </row>
    <row r="3507" customHeight="1" spans="19:19">
      <c r="S3507"/>
    </row>
    <row r="3508" customHeight="1" spans="19:19">
      <c r="S3508"/>
    </row>
    <row r="3509" customHeight="1" spans="19:19">
      <c r="S3509"/>
    </row>
    <row r="3510" customHeight="1" spans="19:19">
      <c r="S3510"/>
    </row>
    <row r="3511" customHeight="1" spans="19:19">
      <c r="S3511"/>
    </row>
    <row r="3512" customHeight="1" spans="19:19">
      <c r="S3512"/>
    </row>
    <row r="3513" customHeight="1" spans="19:19">
      <c r="S3513"/>
    </row>
    <row r="3514" customHeight="1" spans="19:19">
      <c r="S3514"/>
    </row>
    <row r="3515" customHeight="1" spans="19:19">
      <c r="S3515"/>
    </row>
    <row r="3516" customHeight="1" spans="19:19">
      <c r="S3516"/>
    </row>
    <row r="3517" customHeight="1" spans="19:19">
      <c r="S3517"/>
    </row>
    <row r="3518" customHeight="1" spans="19:19">
      <c r="S3518"/>
    </row>
    <row r="3519" customHeight="1" spans="19:19">
      <c r="S3519"/>
    </row>
    <row r="3520" customHeight="1" spans="19:19">
      <c r="S3520"/>
    </row>
    <row r="3521" customHeight="1" spans="19:19">
      <c r="S3521"/>
    </row>
    <row r="3522" customHeight="1" spans="19:19">
      <c r="S3522"/>
    </row>
    <row r="3523" customHeight="1" spans="19:19">
      <c r="S3523"/>
    </row>
    <row r="3524" customHeight="1" spans="19:19">
      <c r="S3524"/>
    </row>
    <row r="3525" customHeight="1" spans="19:19">
      <c r="S3525"/>
    </row>
    <row r="3526" customHeight="1" spans="19:19">
      <c r="S3526"/>
    </row>
    <row r="3527" customHeight="1" spans="19:19">
      <c r="S3527"/>
    </row>
    <row r="3528" customHeight="1" spans="19:19">
      <c r="S3528"/>
    </row>
    <row r="3529" customHeight="1" spans="19:19">
      <c r="S3529"/>
    </row>
    <row r="3530" customHeight="1" spans="19:19">
      <c r="S3530"/>
    </row>
    <row r="3531" customHeight="1" spans="19:19">
      <c r="S3531"/>
    </row>
    <row r="3532" customHeight="1" spans="19:19">
      <c r="S3532"/>
    </row>
    <row r="3533" customHeight="1" spans="19:19">
      <c r="S3533"/>
    </row>
    <row r="3534" customHeight="1" spans="19:19">
      <c r="S3534"/>
    </row>
    <row r="3535" customHeight="1" spans="19:19">
      <c r="S3535"/>
    </row>
    <row r="3536" customHeight="1" spans="19:19">
      <c r="S3536"/>
    </row>
    <row r="3537" customHeight="1" spans="19:19">
      <c r="S3537"/>
    </row>
    <row r="3538" customHeight="1" spans="19:19">
      <c r="S3538"/>
    </row>
    <row r="3539" customHeight="1" spans="19:19">
      <c r="S3539"/>
    </row>
    <row r="3540" customHeight="1" spans="19:19">
      <c r="S3540"/>
    </row>
    <row r="3541" customHeight="1" spans="19:19">
      <c r="S3541"/>
    </row>
    <row r="3542" customHeight="1" spans="19:19">
      <c r="S3542"/>
    </row>
    <row r="3543" customHeight="1" spans="19:19">
      <c r="S3543"/>
    </row>
    <row r="3544" customHeight="1" spans="19:19">
      <c r="S3544"/>
    </row>
    <row r="3545" customHeight="1" spans="19:19">
      <c r="S3545"/>
    </row>
    <row r="3546" customHeight="1" spans="19:19">
      <c r="S3546"/>
    </row>
    <row r="3547" customHeight="1" spans="19:19">
      <c r="S3547"/>
    </row>
    <row r="3548" customHeight="1" spans="19:19">
      <c r="S3548"/>
    </row>
    <row r="3549" customHeight="1" spans="19:19">
      <c r="S3549"/>
    </row>
    <row r="3550" customHeight="1" spans="19:19">
      <c r="S3550"/>
    </row>
    <row r="3551" customHeight="1" spans="19:19">
      <c r="S3551"/>
    </row>
    <row r="3552" customHeight="1" spans="19:19">
      <c r="S3552"/>
    </row>
    <row r="3553" customHeight="1" spans="19:19">
      <c r="S3553"/>
    </row>
    <row r="3554" customHeight="1" spans="19:19">
      <c r="S3554"/>
    </row>
    <row r="3555" customHeight="1" spans="19:19">
      <c r="S3555"/>
    </row>
    <row r="3556" customHeight="1" spans="19:19">
      <c r="S3556"/>
    </row>
    <row r="3557" customHeight="1" spans="19:19">
      <c r="S3557"/>
    </row>
    <row r="3558" customHeight="1" spans="19:19">
      <c r="S3558"/>
    </row>
    <row r="3559" customHeight="1" spans="19:19">
      <c r="S3559"/>
    </row>
    <row r="3560" customHeight="1" spans="19:19">
      <c r="S3560"/>
    </row>
    <row r="3561" customHeight="1" spans="19:19">
      <c r="S3561"/>
    </row>
    <row r="3562" customHeight="1" spans="19:19">
      <c r="S3562"/>
    </row>
    <row r="3563" customHeight="1" spans="19:19">
      <c r="S3563"/>
    </row>
    <row r="3564" customHeight="1" spans="19:19">
      <c r="S3564"/>
    </row>
    <row r="3565" customHeight="1" spans="19:19">
      <c r="S3565"/>
    </row>
    <row r="3566" customHeight="1" spans="19:19">
      <c r="S3566"/>
    </row>
    <row r="3567" customHeight="1" spans="19:19">
      <c r="S3567"/>
    </row>
    <row r="3568" customHeight="1" spans="19:19">
      <c r="S3568"/>
    </row>
    <row r="3569" customHeight="1" spans="19:19">
      <c r="S3569"/>
    </row>
    <row r="3570" customHeight="1" spans="19:19">
      <c r="S3570"/>
    </row>
    <row r="3571" customHeight="1" spans="19:19">
      <c r="S3571"/>
    </row>
    <row r="3572" customHeight="1" spans="19:19">
      <c r="S3572"/>
    </row>
    <row r="3573" customHeight="1" spans="19:19">
      <c r="S3573"/>
    </row>
    <row r="3574" customHeight="1" spans="19:19">
      <c r="S3574"/>
    </row>
    <row r="3575" customHeight="1" spans="19:19">
      <c r="S3575"/>
    </row>
    <row r="3576" customHeight="1" spans="19:19">
      <c r="S3576"/>
    </row>
    <row r="3577" customHeight="1" spans="19:19">
      <c r="S3577"/>
    </row>
    <row r="3578" customHeight="1" spans="19:19">
      <c r="S3578"/>
    </row>
    <row r="3579" customHeight="1" spans="19:19">
      <c r="S3579"/>
    </row>
    <row r="3580" customHeight="1" spans="19:19">
      <c r="S3580"/>
    </row>
    <row r="3581" customHeight="1" spans="19:19">
      <c r="S3581"/>
    </row>
    <row r="3582" customHeight="1" spans="19:19">
      <c r="S3582"/>
    </row>
    <row r="3583" customHeight="1" spans="19:19">
      <c r="S3583"/>
    </row>
    <row r="3584" customHeight="1" spans="19:19">
      <c r="S3584"/>
    </row>
    <row r="3585" customHeight="1" spans="19:19">
      <c r="S3585"/>
    </row>
    <row r="3586" customHeight="1" spans="19:19">
      <c r="S3586"/>
    </row>
    <row r="3587" customHeight="1" spans="19:19">
      <c r="S3587"/>
    </row>
    <row r="3588" customHeight="1" spans="19:19">
      <c r="S3588"/>
    </row>
    <row r="3589" customHeight="1" spans="19:19">
      <c r="S3589"/>
    </row>
    <row r="3590" customHeight="1" spans="19:19">
      <c r="S3590"/>
    </row>
    <row r="3591" customHeight="1" spans="19:19">
      <c r="S3591"/>
    </row>
    <row r="3592" customHeight="1" spans="19:19">
      <c r="S3592"/>
    </row>
    <row r="3593" customHeight="1" spans="19:19">
      <c r="S3593"/>
    </row>
    <row r="3594" customHeight="1" spans="19:19">
      <c r="S3594"/>
    </row>
    <row r="3595" customHeight="1" spans="19:19">
      <c r="S3595"/>
    </row>
    <row r="3596" customHeight="1" spans="19:19">
      <c r="S3596"/>
    </row>
    <row r="3597" customHeight="1" spans="19:19">
      <c r="S3597"/>
    </row>
    <row r="3598" customHeight="1" spans="19:19">
      <c r="S3598"/>
    </row>
    <row r="3599" customHeight="1" spans="19:19">
      <c r="S3599"/>
    </row>
    <row r="3600" customHeight="1" spans="19:19">
      <c r="S3600"/>
    </row>
    <row r="3601" customHeight="1" spans="19:19">
      <c r="S3601"/>
    </row>
    <row r="3602" customHeight="1" spans="19:19">
      <c r="S3602"/>
    </row>
    <row r="3603" customHeight="1" spans="19:19">
      <c r="S3603"/>
    </row>
    <row r="3604" customHeight="1" spans="19:19">
      <c r="S3604"/>
    </row>
    <row r="3605" customHeight="1" spans="19:19">
      <c r="S3605"/>
    </row>
    <row r="3606" customHeight="1" spans="19:19">
      <c r="S3606"/>
    </row>
    <row r="3607" customHeight="1" spans="19:19">
      <c r="S3607"/>
    </row>
    <row r="3608" customHeight="1" spans="19:19">
      <c r="S3608"/>
    </row>
    <row r="3609" customHeight="1" spans="19:19">
      <c r="S3609"/>
    </row>
    <row r="3610" customHeight="1" spans="19:19">
      <c r="S3610"/>
    </row>
    <row r="3611" customHeight="1" spans="19:19">
      <c r="S3611"/>
    </row>
    <row r="3612" customHeight="1" spans="19:19">
      <c r="S3612"/>
    </row>
    <row r="3613" customHeight="1" spans="19:19">
      <c r="S3613"/>
    </row>
    <row r="3614" customHeight="1" spans="19:19">
      <c r="S3614"/>
    </row>
    <row r="3615" customHeight="1" spans="19:19">
      <c r="S3615"/>
    </row>
    <row r="3616" customHeight="1" spans="19:19">
      <c r="S3616"/>
    </row>
    <row r="3617" customHeight="1" spans="19:19">
      <c r="S3617"/>
    </row>
    <row r="3618" customHeight="1" spans="19:19">
      <c r="S3618"/>
    </row>
    <row r="3619" customHeight="1" spans="19:19">
      <c r="S3619"/>
    </row>
    <row r="3620" customHeight="1" spans="19:19">
      <c r="S3620"/>
    </row>
    <row r="3621" customHeight="1" spans="19:19">
      <c r="S3621"/>
    </row>
    <row r="3622" customHeight="1" spans="19:19">
      <c r="S3622"/>
    </row>
    <row r="3623" customHeight="1" spans="19:19">
      <c r="S3623"/>
    </row>
    <row r="3624" customHeight="1" spans="19:19">
      <c r="S3624"/>
    </row>
    <row r="3625" customHeight="1" spans="19:19">
      <c r="S3625"/>
    </row>
    <row r="3626" customHeight="1" spans="19:19">
      <c r="S3626"/>
    </row>
    <row r="3627" customHeight="1" spans="19:19">
      <c r="S3627"/>
    </row>
    <row r="3628" customHeight="1" spans="19:19">
      <c r="S3628"/>
    </row>
    <row r="3629" customHeight="1" spans="19:19">
      <c r="S3629"/>
    </row>
    <row r="3630" customHeight="1" spans="19:19">
      <c r="S3630"/>
    </row>
    <row r="3631" customHeight="1" spans="19:19">
      <c r="S3631"/>
    </row>
    <row r="3632" customHeight="1" spans="19:19">
      <c r="S3632"/>
    </row>
    <row r="3633" customHeight="1" spans="19:19">
      <c r="S3633"/>
    </row>
    <row r="3634" customHeight="1" spans="19:19">
      <c r="S3634"/>
    </row>
    <row r="3635" customHeight="1" spans="19:19">
      <c r="S3635"/>
    </row>
    <row r="3636" customHeight="1" spans="19:19">
      <c r="S3636"/>
    </row>
    <row r="3637" customHeight="1" spans="19:19">
      <c r="S3637"/>
    </row>
    <row r="3638" customHeight="1" spans="19:19">
      <c r="S3638"/>
    </row>
    <row r="3639" customHeight="1" spans="19:19">
      <c r="S3639"/>
    </row>
    <row r="3640" customHeight="1" spans="19:19">
      <c r="S3640"/>
    </row>
    <row r="3641" customHeight="1" spans="19:19">
      <c r="S3641"/>
    </row>
    <row r="3642" customHeight="1" spans="19:19">
      <c r="S3642"/>
    </row>
    <row r="3643" customHeight="1" spans="19:19">
      <c r="S3643"/>
    </row>
    <row r="3644" customHeight="1" spans="19:19">
      <c r="S3644"/>
    </row>
    <row r="3645" customHeight="1" spans="19:19">
      <c r="S3645"/>
    </row>
    <row r="3646" customHeight="1" spans="19:19">
      <c r="S3646"/>
    </row>
    <row r="3647" customHeight="1" spans="19:19">
      <c r="S3647"/>
    </row>
    <row r="3648" customHeight="1" spans="19:19">
      <c r="S3648"/>
    </row>
    <row r="3649" customHeight="1" spans="19:19">
      <c r="S3649"/>
    </row>
    <row r="3650" customHeight="1" spans="19:19">
      <c r="S3650"/>
    </row>
    <row r="3651" customHeight="1" spans="19:19">
      <c r="S3651"/>
    </row>
    <row r="3652" customHeight="1" spans="19:19">
      <c r="S3652"/>
    </row>
    <row r="3653" customHeight="1" spans="19:19">
      <c r="S3653"/>
    </row>
    <row r="3654" customHeight="1" spans="19:19">
      <c r="S3654"/>
    </row>
    <row r="3655" customHeight="1" spans="19:19">
      <c r="S3655"/>
    </row>
    <row r="3656" customHeight="1" spans="19:19">
      <c r="S3656"/>
    </row>
    <row r="3657" customHeight="1" spans="19:19">
      <c r="S3657"/>
    </row>
    <row r="3658" customHeight="1" spans="19:19">
      <c r="S3658"/>
    </row>
    <row r="3659" customHeight="1" spans="19:19">
      <c r="S3659"/>
    </row>
    <row r="3660" customHeight="1" spans="19:19">
      <c r="S3660"/>
    </row>
    <row r="3661" customHeight="1" spans="19:19">
      <c r="S3661"/>
    </row>
    <row r="3662" customHeight="1" spans="19:19">
      <c r="S3662"/>
    </row>
    <row r="3663" customHeight="1" spans="19:19">
      <c r="S3663"/>
    </row>
    <row r="3664" customHeight="1" spans="19:19">
      <c r="S3664"/>
    </row>
    <row r="3665" customHeight="1" spans="19:19">
      <c r="S3665"/>
    </row>
    <row r="3666" customHeight="1" spans="19:19">
      <c r="S3666"/>
    </row>
    <row r="3667" customHeight="1" spans="19:19">
      <c r="S3667"/>
    </row>
    <row r="3668" customHeight="1" spans="19:19">
      <c r="S3668"/>
    </row>
    <row r="3669" customHeight="1" spans="19:19">
      <c r="S3669"/>
    </row>
    <row r="3670" customHeight="1" spans="19:19">
      <c r="S3670"/>
    </row>
    <row r="3671" customHeight="1" spans="19:19">
      <c r="S3671"/>
    </row>
    <row r="3672" customHeight="1" spans="19:19">
      <c r="S3672"/>
    </row>
    <row r="3673" customHeight="1" spans="19:19">
      <c r="S3673"/>
    </row>
    <row r="3674" customHeight="1" spans="19:19">
      <c r="S3674"/>
    </row>
    <row r="3675" customHeight="1" spans="19:19">
      <c r="S3675"/>
    </row>
    <row r="3676" customHeight="1" spans="19:19">
      <c r="S3676"/>
    </row>
    <row r="3677" customHeight="1" spans="19:19">
      <c r="S3677"/>
    </row>
    <row r="3678" customHeight="1" spans="19:19">
      <c r="S3678"/>
    </row>
    <row r="3679" customHeight="1" spans="19:19">
      <c r="S3679"/>
    </row>
    <row r="3680" customHeight="1" spans="19:19">
      <c r="S3680"/>
    </row>
    <row r="3681" customHeight="1" spans="19:19">
      <c r="S3681"/>
    </row>
    <row r="3682" customHeight="1" spans="19:19">
      <c r="S3682"/>
    </row>
    <row r="3683" customHeight="1" spans="19:19">
      <c r="S3683"/>
    </row>
    <row r="3684" customHeight="1" spans="19:19">
      <c r="S3684"/>
    </row>
    <row r="3685" customHeight="1" spans="19:19">
      <c r="S3685"/>
    </row>
    <row r="3686" customHeight="1" spans="19:19">
      <c r="S3686"/>
    </row>
    <row r="3687" customHeight="1" spans="19:19">
      <c r="S3687"/>
    </row>
    <row r="3688" customHeight="1" spans="19:19">
      <c r="S3688"/>
    </row>
    <row r="3689" customHeight="1" spans="19:19">
      <c r="S3689"/>
    </row>
    <row r="3690" customHeight="1" spans="19:19">
      <c r="S3690"/>
    </row>
    <row r="3691" customHeight="1" spans="19:19">
      <c r="S3691"/>
    </row>
    <row r="3692" customHeight="1" spans="19:19">
      <c r="S3692"/>
    </row>
    <row r="3693" customHeight="1" spans="19:19">
      <c r="S3693"/>
    </row>
    <row r="3694" customHeight="1" spans="19:19">
      <c r="S3694"/>
    </row>
    <row r="3695" customHeight="1" spans="19:19">
      <c r="S3695"/>
    </row>
    <row r="3696" customHeight="1" spans="19:19">
      <c r="S3696"/>
    </row>
    <row r="3697" customHeight="1" spans="19:19">
      <c r="S3697"/>
    </row>
    <row r="3698" customHeight="1" spans="19:19">
      <c r="S3698"/>
    </row>
    <row r="3699" customHeight="1" spans="19:19">
      <c r="S3699"/>
    </row>
    <row r="3700" customHeight="1" spans="19:19">
      <c r="S3700"/>
    </row>
    <row r="3701" customHeight="1" spans="19:19">
      <c r="S3701"/>
    </row>
    <row r="3702" customHeight="1" spans="19:19">
      <c r="S3702"/>
    </row>
    <row r="3703" customHeight="1" spans="19:19">
      <c r="S3703"/>
    </row>
    <row r="3704" customHeight="1" spans="19:19">
      <c r="S3704"/>
    </row>
    <row r="3705" customHeight="1" spans="19:19">
      <c r="S3705"/>
    </row>
    <row r="3706" customHeight="1" spans="19:19">
      <c r="S3706"/>
    </row>
    <row r="3707" customHeight="1" spans="19:19">
      <c r="S3707"/>
    </row>
    <row r="3708" customHeight="1" spans="19:19">
      <c r="S3708"/>
    </row>
    <row r="3709" customHeight="1" spans="19:19">
      <c r="S3709"/>
    </row>
    <row r="3710" customHeight="1" spans="19:19">
      <c r="S3710"/>
    </row>
    <row r="3711" customHeight="1" spans="19:19">
      <c r="S3711"/>
    </row>
    <row r="3712" customHeight="1" spans="19:19">
      <c r="S3712"/>
    </row>
    <row r="3713" customHeight="1" spans="19:19">
      <c r="S3713"/>
    </row>
    <row r="3714" customHeight="1" spans="19:19">
      <c r="S3714"/>
    </row>
    <row r="3715" customHeight="1" spans="19:19">
      <c r="S3715"/>
    </row>
    <row r="3716" customHeight="1" spans="19:19">
      <c r="S3716"/>
    </row>
    <row r="3717" customHeight="1" spans="19:19">
      <c r="S3717"/>
    </row>
    <row r="3718" customHeight="1" spans="19:19">
      <c r="S3718"/>
    </row>
    <row r="3719" customHeight="1" spans="19:19">
      <c r="S3719"/>
    </row>
    <row r="3720" customHeight="1" spans="19:19">
      <c r="S3720"/>
    </row>
    <row r="3721" customHeight="1" spans="19:19">
      <c r="S3721"/>
    </row>
    <row r="3722" customHeight="1" spans="19:19">
      <c r="S3722"/>
    </row>
    <row r="3723" customHeight="1" spans="19:19">
      <c r="S3723"/>
    </row>
    <row r="3724" customHeight="1" spans="19:19">
      <c r="S3724"/>
    </row>
    <row r="3725" customHeight="1" spans="19:19">
      <c r="S3725"/>
    </row>
    <row r="3726" customHeight="1" spans="19:19">
      <c r="S3726"/>
    </row>
    <row r="3727" customHeight="1" spans="19:19">
      <c r="S3727"/>
    </row>
    <row r="3728" customHeight="1" spans="19:19">
      <c r="S3728"/>
    </row>
    <row r="3729" customHeight="1" spans="19:19">
      <c r="S3729"/>
    </row>
    <row r="3730" customHeight="1" spans="19:19">
      <c r="S3730"/>
    </row>
    <row r="3731" customHeight="1" spans="19:19">
      <c r="S3731"/>
    </row>
    <row r="3732" customHeight="1" spans="19:19">
      <c r="S3732"/>
    </row>
    <row r="3733" customHeight="1" spans="19:19">
      <c r="S3733"/>
    </row>
    <row r="3734" customHeight="1" spans="19:19">
      <c r="S3734"/>
    </row>
    <row r="3735" customHeight="1" spans="19:19">
      <c r="S3735"/>
    </row>
    <row r="3736" customHeight="1" spans="19:19">
      <c r="S3736"/>
    </row>
    <row r="3737" customHeight="1" spans="19:19">
      <c r="S3737"/>
    </row>
    <row r="3738" customHeight="1" spans="19:19">
      <c r="S3738"/>
    </row>
    <row r="3739" customHeight="1" spans="19:19">
      <c r="S3739"/>
    </row>
    <row r="3740" customHeight="1" spans="19:19">
      <c r="S3740"/>
    </row>
    <row r="3741" customHeight="1" spans="19:19">
      <c r="S3741"/>
    </row>
    <row r="3742" customHeight="1" spans="19:19">
      <c r="S3742"/>
    </row>
    <row r="3743" customHeight="1" spans="19:19">
      <c r="S3743"/>
    </row>
    <row r="3744" customHeight="1" spans="19:19">
      <c r="S3744"/>
    </row>
    <row r="3745" customHeight="1" spans="19:19">
      <c r="S3745"/>
    </row>
    <row r="3746" customHeight="1" spans="19:19">
      <c r="S3746"/>
    </row>
    <row r="3747" customHeight="1" spans="19:19">
      <c r="S3747"/>
    </row>
    <row r="3748" customHeight="1" spans="19:19">
      <c r="S3748"/>
    </row>
    <row r="3749" customHeight="1" spans="19:19">
      <c r="S3749"/>
    </row>
    <row r="3750" customHeight="1" spans="19:19">
      <c r="S3750"/>
    </row>
    <row r="3751" customHeight="1" spans="19:19">
      <c r="S3751"/>
    </row>
    <row r="3752" customHeight="1" spans="19:19">
      <c r="S3752"/>
    </row>
    <row r="3753" customHeight="1" spans="19:19">
      <c r="S3753"/>
    </row>
    <row r="3754" customHeight="1" spans="19:19">
      <c r="S3754"/>
    </row>
    <row r="3755" customHeight="1" spans="19:19">
      <c r="S3755"/>
    </row>
    <row r="3756" customHeight="1" spans="19:19">
      <c r="S3756"/>
    </row>
    <row r="3757" customHeight="1" spans="19:19">
      <c r="S3757"/>
    </row>
    <row r="3758" customHeight="1" spans="19:19">
      <c r="S3758"/>
    </row>
    <row r="3759" customHeight="1" spans="19:19">
      <c r="S3759"/>
    </row>
    <row r="3760" customHeight="1" spans="19:19">
      <c r="S3760"/>
    </row>
    <row r="3761" customHeight="1" spans="19:19">
      <c r="S3761"/>
    </row>
    <row r="3762" customHeight="1" spans="19:19">
      <c r="S3762"/>
    </row>
    <row r="3763" customHeight="1" spans="19:19">
      <c r="S3763"/>
    </row>
    <row r="3764" customHeight="1" spans="19:19">
      <c r="S3764"/>
    </row>
    <row r="3765" customHeight="1" spans="19:19">
      <c r="S3765"/>
    </row>
    <row r="3766" customHeight="1" spans="19:19">
      <c r="S3766"/>
    </row>
    <row r="3767" customHeight="1" spans="19:19">
      <c r="S3767"/>
    </row>
    <row r="3768" customHeight="1" spans="19:19">
      <c r="S3768"/>
    </row>
    <row r="3769" customHeight="1" spans="19:19">
      <c r="S3769"/>
    </row>
    <row r="3770" customHeight="1" spans="19:19">
      <c r="S3770"/>
    </row>
    <row r="3771" customHeight="1" spans="19:19">
      <c r="S3771"/>
    </row>
    <row r="3772" customHeight="1" spans="19:19">
      <c r="S3772"/>
    </row>
    <row r="3773" customHeight="1" spans="19:19">
      <c r="S3773"/>
    </row>
    <row r="3774" customHeight="1" spans="19:19">
      <c r="S3774"/>
    </row>
    <row r="3775" customHeight="1" spans="19:19">
      <c r="S3775"/>
    </row>
    <row r="3776" customHeight="1" spans="19:19">
      <c r="S3776"/>
    </row>
    <row r="3777" customHeight="1" spans="19:19">
      <c r="S3777"/>
    </row>
    <row r="3778" customHeight="1" spans="19:19">
      <c r="S3778"/>
    </row>
    <row r="3779" customHeight="1" spans="19:19">
      <c r="S3779"/>
    </row>
    <row r="3780" customHeight="1" spans="19:19">
      <c r="S3780"/>
    </row>
    <row r="3781" customHeight="1" spans="19:19">
      <c r="S3781"/>
    </row>
    <row r="3782" customHeight="1" spans="19:19">
      <c r="S3782"/>
    </row>
    <row r="3783" customHeight="1" spans="19:19">
      <c r="S3783"/>
    </row>
    <row r="3784" customHeight="1" spans="19:19">
      <c r="S3784"/>
    </row>
    <row r="3785" customHeight="1" spans="19:19">
      <c r="S3785"/>
    </row>
    <row r="3786" customHeight="1" spans="19:19">
      <c r="S3786"/>
    </row>
    <row r="3787" customHeight="1" spans="19:19">
      <c r="S3787"/>
    </row>
    <row r="3788" customHeight="1" spans="19:19">
      <c r="S3788"/>
    </row>
    <row r="3789" customHeight="1" spans="19:19">
      <c r="S3789"/>
    </row>
    <row r="3790" customHeight="1" spans="19:19">
      <c r="S3790"/>
    </row>
    <row r="3791" customHeight="1" spans="19:19">
      <c r="S3791"/>
    </row>
    <row r="3792" customHeight="1" spans="19:19">
      <c r="S3792"/>
    </row>
    <row r="3793" customHeight="1" spans="19:19">
      <c r="S3793"/>
    </row>
    <row r="3794" customHeight="1" spans="19:19">
      <c r="S3794"/>
    </row>
    <row r="3795" customHeight="1" spans="19:19">
      <c r="S3795"/>
    </row>
    <row r="3796" customHeight="1" spans="19:19">
      <c r="S3796"/>
    </row>
    <row r="3797" customHeight="1" spans="19:19">
      <c r="S3797"/>
    </row>
    <row r="3798" customHeight="1" spans="19:19">
      <c r="S3798"/>
    </row>
    <row r="3799" customHeight="1" spans="19:19">
      <c r="S3799"/>
    </row>
    <row r="3800" customHeight="1" spans="19:19">
      <c r="S3800"/>
    </row>
    <row r="3801" customHeight="1" spans="19:19">
      <c r="S3801"/>
    </row>
    <row r="3802" customHeight="1" spans="19:19">
      <c r="S3802"/>
    </row>
    <row r="3803" customHeight="1" spans="19:19">
      <c r="S3803"/>
    </row>
    <row r="3804" customHeight="1" spans="19:19">
      <c r="S3804"/>
    </row>
    <row r="3805" customHeight="1" spans="19:19">
      <c r="S3805"/>
    </row>
    <row r="3806" customHeight="1" spans="19:19">
      <c r="S3806"/>
    </row>
    <row r="3807" customHeight="1" spans="19:19">
      <c r="S3807"/>
    </row>
    <row r="3808" customHeight="1" spans="19:19">
      <c r="S3808"/>
    </row>
    <row r="3809" customHeight="1" spans="19:19">
      <c r="S3809"/>
    </row>
    <row r="3810" customHeight="1" spans="19:19">
      <c r="S3810"/>
    </row>
    <row r="3811" customHeight="1" spans="19:19">
      <c r="S3811"/>
    </row>
    <row r="3812" customHeight="1" spans="19:19">
      <c r="S3812"/>
    </row>
    <row r="3813" customHeight="1" spans="19:19">
      <c r="S3813"/>
    </row>
    <row r="3814" customHeight="1" spans="19:19">
      <c r="S3814"/>
    </row>
    <row r="3815" customHeight="1" spans="19:19">
      <c r="S3815"/>
    </row>
    <row r="3816" customHeight="1" spans="19:19">
      <c r="S3816"/>
    </row>
    <row r="3817" customHeight="1" spans="19:19">
      <c r="S3817"/>
    </row>
    <row r="3818" customHeight="1" spans="19:19">
      <c r="S3818"/>
    </row>
    <row r="3819" customHeight="1" spans="19:19">
      <c r="S3819"/>
    </row>
    <row r="3820" customHeight="1" spans="19:19">
      <c r="S3820"/>
    </row>
    <row r="3821" customHeight="1" spans="19:19">
      <c r="S3821"/>
    </row>
    <row r="3822" customHeight="1" spans="19:19">
      <c r="S3822"/>
    </row>
    <row r="3823" customHeight="1" spans="19:19">
      <c r="S3823"/>
    </row>
    <row r="3824" customHeight="1" spans="19:19">
      <c r="S3824"/>
    </row>
    <row r="3825" customHeight="1" spans="19:19">
      <c r="S3825"/>
    </row>
    <row r="3826" customHeight="1" spans="19:19">
      <c r="S3826"/>
    </row>
    <row r="3827" customHeight="1" spans="19:19">
      <c r="S3827"/>
    </row>
    <row r="3828" customHeight="1" spans="19:19">
      <c r="S3828"/>
    </row>
    <row r="3829" customHeight="1" spans="19:19">
      <c r="S3829"/>
    </row>
    <row r="3830" customHeight="1" spans="19:19">
      <c r="S3830"/>
    </row>
    <row r="3831" customHeight="1" spans="19:19">
      <c r="S3831"/>
    </row>
    <row r="3832" customHeight="1" spans="19:19">
      <c r="S3832"/>
    </row>
    <row r="3833" customHeight="1" spans="19:19">
      <c r="S3833"/>
    </row>
    <row r="3834" customHeight="1" spans="19:19">
      <c r="S3834"/>
    </row>
    <row r="3835" customHeight="1" spans="19:19">
      <c r="S3835"/>
    </row>
    <row r="3836" customHeight="1" spans="19:19">
      <c r="S3836"/>
    </row>
    <row r="3837" customHeight="1" spans="19:19">
      <c r="S3837"/>
    </row>
    <row r="3838" customHeight="1" spans="19:19">
      <c r="S3838"/>
    </row>
    <row r="3839" customHeight="1" spans="19:19">
      <c r="S3839"/>
    </row>
    <row r="3840" customHeight="1" spans="19:19">
      <c r="S3840"/>
    </row>
    <row r="3841" customHeight="1" spans="19:19">
      <c r="S3841"/>
    </row>
    <row r="3842" customHeight="1" spans="19:19">
      <c r="S3842"/>
    </row>
    <row r="3843" customHeight="1" spans="19:19">
      <c r="S3843"/>
    </row>
    <row r="3844" customHeight="1" spans="19:19">
      <c r="S3844"/>
    </row>
    <row r="3845" customHeight="1" spans="19:19">
      <c r="S3845"/>
    </row>
    <row r="3846" customHeight="1" spans="19:19">
      <c r="S3846"/>
    </row>
    <row r="3847" customHeight="1" spans="19:19">
      <c r="S3847"/>
    </row>
    <row r="3848" customHeight="1" spans="19:19">
      <c r="S3848"/>
    </row>
    <row r="3849" customHeight="1" spans="19:19">
      <c r="S3849"/>
    </row>
    <row r="3850" customHeight="1" spans="19:19">
      <c r="S3850"/>
    </row>
    <row r="3851" customHeight="1" spans="19:19">
      <c r="S3851"/>
    </row>
    <row r="3852" customHeight="1" spans="19:19">
      <c r="S3852"/>
    </row>
    <row r="3853" customHeight="1" spans="19:19">
      <c r="S3853"/>
    </row>
    <row r="3854" customHeight="1" spans="19:19">
      <c r="S3854"/>
    </row>
    <row r="3855" customHeight="1" spans="19:19">
      <c r="S3855"/>
    </row>
    <row r="3856" customHeight="1" spans="19:19">
      <c r="S3856"/>
    </row>
    <row r="3857" customHeight="1" spans="19:19">
      <c r="S3857"/>
    </row>
    <row r="3858" customHeight="1" spans="19:19">
      <c r="S3858"/>
    </row>
    <row r="3859" customHeight="1" spans="19:19">
      <c r="S3859"/>
    </row>
    <row r="3860" customHeight="1" spans="19:19">
      <c r="S3860"/>
    </row>
    <row r="3861" customHeight="1" spans="19:19">
      <c r="S3861"/>
    </row>
    <row r="3862" customHeight="1" spans="19:19">
      <c r="S3862"/>
    </row>
    <row r="3863" customHeight="1" spans="19:19">
      <c r="S3863"/>
    </row>
    <row r="3864" customHeight="1" spans="19:19">
      <c r="S3864"/>
    </row>
    <row r="3865" customHeight="1" spans="19:19">
      <c r="S3865"/>
    </row>
    <row r="3866" customHeight="1" spans="19:19">
      <c r="S3866"/>
    </row>
    <row r="3867" customHeight="1" spans="19:19">
      <c r="S3867"/>
    </row>
    <row r="3868" customHeight="1" spans="19:19">
      <c r="S3868"/>
    </row>
    <row r="3869" customHeight="1" spans="19:19">
      <c r="S3869"/>
    </row>
    <row r="3870" customHeight="1" spans="19:19">
      <c r="S3870"/>
    </row>
    <row r="3871" customHeight="1" spans="19:19">
      <c r="S3871"/>
    </row>
    <row r="3872" customHeight="1" spans="19:19">
      <c r="S3872"/>
    </row>
    <row r="3873" customHeight="1" spans="19:19">
      <c r="S3873"/>
    </row>
    <row r="3874" customHeight="1" spans="19:19">
      <c r="S3874"/>
    </row>
    <row r="3875" customHeight="1" spans="19:19">
      <c r="S3875"/>
    </row>
    <row r="3876" customHeight="1" spans="19:19">
      <c r="S3876"/>
    </row>
    <row r="3877" customHeight="1" spans="19:19">
      <c r="S3877"/>
    </row>
    <row r="3878" customHeight="1" spans="19:19">
      <c r="S3878"/>
    </row>
    <row r="3879" customHeight="1" spans="19:19">
      <c r="S3879"/>
    </row>
    <row r="3880" customHeight="1" spans="19:19">
      <c r="S3880"/>
    </row>
    <row r="3881" customHeight="1" spans="19:19">
      <c r="S3881"/>
    </row>
    <row r="3882" customHeight="1" spans="19:19">
      <c r="S3882"/>
    </row>
    <row r="3883" customHeight="1" spans="19:19">
      <c r="S3883"/>
    </row>
    <row r="3884" customHeight="1" spans="19:19">
      <c r="S3884"/>
    </row>
    <row r="3885" customHeight="1" spans="19:19">
      <c r="S3885"/>
    </row>
    <row r="3886" customHeight="1" spans="19:19">
      <c r="S3886"/>
    </row>
    <row r="3887" customHeight="1" spans="19:19">
      <c r="S3887"/>
    </row>
    <row r="3888" customHeight="1" spans="19:19">
      <c r="S3888"/>
    </row>
    <row r="3889" customHeight="1" spans="19:19">
      <c r="S3889"/>
    </row>
    <row r="3890" customHeight="1" spans="19:19">
      <c r="S3890"/>
    </row>
    <row r="3891" customHeight="1" spans="19:19">
      <c r="S3891"/>
    </row>
    <row r="3892" customHeight="1" spans="19:19">
      <c r="S3892"/>
    </row>
    <row r="3893" customHeight="1" spans="19:19">
      <c r="S3893"/>
    </row>
    <row r="3894" customHeight="1" spans="19:19">
      <c r="S3894"/>
    </row>
    <row r="3895" customHeight="1" spans="19:19">
      <c r="S3895"/>
    </row>
    <row r="3896" customHeight="1" spans="19:19">
      <c r="S3896"/>
    </row>
    <row r="3897" customHeight="1" spans="19:19">
      <c r="S3897"/>
    </row>
    <row r="3898" customHeight="1" spans="19:19">
      <c r="S3898"/>
    </row>
    <row r="3899" customHeight="1" spans="19:19">
      <c r="S3899"/>
    </row>
    <row r="3900" customHeight="1" spans="19:19">
      <c r="S3900"/>
    </row>
    <row r="3901" customHeight="1" spans="19:19">
      <c r="S3901"/>
    </row>
    <row r="3902" customHeight="1" spans="19:19">
      <c r="S3902"/>
    </row>
    <row r="3903" customHeight="1" spans="19:19">
      <c r="S3903"/>
    </row>
    <row r="3904" customHeight="1" spans="19:19">
      <c r="S3904"/>
    </row>
    <row r="3905" customHeight="1" spans="19:19">
      <c r="S3905"/>
    </row>
    <row r="3906" customHeight="1" spans="19:19">
      <c r="S3906"/>
    </row>
    <row r="3907" customHeight="1" spans="19:19">
      <c r="S3907"/>
    </row>
    <row r="3908" customHeight="1" spans="19:19">
      <c r="S3908"/>
    </row>
    <row r="3909" customHeight="1" spans="19:19">
      <c r="S3909"/>
    </row>
    <row r="3910" customHeight="1" spans="19:19">
      <c r="S3910"/>
    </row>
    <row r="3911" customHeight="1" spans="19:19">
      <c r="S3911"/>
    </row>
    <row r="3912" customHeight="1" spans="19:19">
      <c r="S3912"/>
    </row>
    <row r="3913" customHeight="1" spans="19:19">
      <c r="S3913"/>
    </row>
    <row r="3914" customHeight="1" spans="19:19">
      <c r="S3914"/>
    </row>
    <row r="3915" customHeight="1" spans="19:19">
      <c r="S3915"/>
    </row>
    <row r="3916" customHeight="1" spans="19:19">
      <c r="S3916"/>
    </row>
    <row r="3917" customHeight="1" spans="19:19">
      <c r="S3917"/>
    </row>
    <row r="3918" customHeight="1" spans="19:19">
      <c r="S3918"/>
    </row>
    <row r="3919" customHeight="1" spans="19:19">
      <c r="S3919"/>
    </row>
    <row r="3920" customHeight="1" spans="19:19">
      <c r="S3920"/>
    </row>
    <row r="3921" customHeight="1" spans="19:19">
      <c r="S3921"/>
    </row>
    <row r="3922" customHeight="1" spans="19:19">
      <c r="S3922"/>
    </row>
    <row r="3923" customHeight="1" spans="19:19">
      <c r="S3923"/>
    </row>
    <row r="3924" customHeight="1" spans="19:19">
      <c r="S3924"/>
    </row>
    <row r="3925" customHeight="1" spans="19:19">
      <c r="S3925"/>
    </row>
    <row r="3926" customHeight="1" spans="19:19">
      <c r="S3926"/>
    </row>
    <row r="3927" customHeight="1" spans="19:19">
      <c r="S3927"/>
    </row>
    <row r="3928" customHeight="1" spans="19:19">
      <c r="S3928"/>
    </row>
    <row r="3929" customHeight="1" spans="19:19">
      <c r="S3929"/>
    </row>
    <row r="3930" customHeight="1" spans="19:19">
      <c r="S3930"/>
    </row>
    <row r="3931" customHeight="1" spans="19:19">
      <c r="S3931"/>
    </row>
    <row r="3932" customHeight="1" spans="19:19">
      <c r="S3932"/>
    </row>
    <row r="3933" customHeight="1" spans="19:19">
      <c r="S3933"/>
    </row>
    <row r="3934" customHeight="1" spans="19:19">
      <c r="S3934"/>
    </row>
    <row r="3935" customHeight="1" spans="19:19">
      <c r="S3935"/>
    </row>
    <row r="3936" customHeight="1" spans="19:19">
      <c r="S3936"/>
    </row>
    <row r="3937" customHeight="1" spans="19:19">
      <c r="S3937"/>
    </row>
    <row r="3938" customHeight="1" spans="19:19">
      <c r="S3938"/>
    </row>
    <row r="3939" customHeight="1" spans="19:19">
      <c r="S3939"/>
    </row>
    <row r="3940" customHeight="1" spans="19:19">
      <c r="S3940"/>
    </row>
    <row r="3941" customHeight="1" spans="19:19">
      <c r="S3941"/>
    </row>
    <row r="3942" customHeight="1" spans="19:19">
      <c r="S3942"/>
    </row>
    <row r="3943" customHeight="1" spans="19:19">
      <c r="S3943"/>
    </row>
    <row r="3944" customHeight="1" spans="19:19">
      <c r="S3944"/>
    </row>
    <row r="3945" customHeight="1" spans="19:19">
      <c r="S3945"/>
    </row>
    <row r="3946" customHeight="1" spans="19:19">
      <c r="S3946"/>
    </row>
    <row r="3947" customHeight="1" spans="19:19">
      <c r="S3947"/>
    </row>
    <row r="3948" customHeight="1" spans="19:19">
      <c r="S3948"/>
    </row>
    <row r="3949" customHeight="1" spans="19:19">
      <c r="S3949"/>
    </row>
    <row r="3950" customHeight="1" spans="19:19">
      <c r="S3950"/>
    </row>
    <row r="3951" customHeight="1" spans="19:19">
      <c r="S3951"/>
    </row>
    <row r="3952" customHeight="1" spans="19:19">
      <c r="S3952"/>
    </row>
    <row r="3953" customHeight="1" spans="19:19">
      <c r="S3953"/>
    </row>
    <row r="3954" customHeight="1" spans="19:19">
      <c r="S3954"/>
    </row>
    <row r="3955" customHeight="1" spans="19:19">
      <c r="S3955"/>
    </row>
    <row r="3956" customHeight="1" spans="19:19">
      <c r="S3956"/>
    </row>
    <row r="3957" customHeight="1" spans="19:19">
      <c r="S3957"/>
    </row>
    <row r="3958" customHeight="1" spans="19:19">
      <c r="S3958"/>
    </row>
    <row r="3959" customHeight="1" spans="19:19">
      <c r="S3959"/>
    </row>
    <row r="3960" customHeight="1" spans="19:19">
      <c r="S3960"/>
    </row>
    <row r="3961" customHeight="1" spans="19:19">
      <c r="S3961"/>
    </row>
    <row r="3962" customHeight="1" spans="19:19">
      <c r="S3962"/>
    </row>
    <row r="3963" customHeight="1" spans="19:19">
      <c r="S3963"/>
    </row>
    <row r="3964" customHeight="1" spans="19:19">
      <c r="S3964"/>
    </row>
    <row r="3965" customHeight="1" spans="19:19">
      <c r="S3965"/>
    </row>
    <row r="3966" customHeight="1" spans="19:19">
      <c r="S3966"/>
    </row>
    <row r="3967" customHeight="1" spans="19:19">
      <c r="S3967"/>
    </row>
    <row r="3968" customHeight="1" spans="19:19">
      <c r="S3968"/>
    </row>
    <row r="3969" customHeight="1" spans="19:19">
      <c r="S3969"/>
    </row>
    <row r="3970" customHeight="1" spans="19:19">
      <c r="S3970"/>
    </row>
    <row r="3971" customHeight="1" spans="19:19">
      <c r="S3971"/>
    </row>
    <row r="3972" customHeight="1" spans="19:19">
      <c r="S3972"/>
    </row>
    <row r="3973" customHeight="1" spans="19:19">
      <c r="S3973"/>
    </row>
    <row r="3974" customHeight="1" spans="19:19">
      <c r="S3974"/>
    </row>
    <row r="3975" customHeight="1" spans="19:19">
      <c r="S3975"/>
    </row>
    <row r="3976" customHeight="1" spans="19:19">
      <c r="S3976"/>
    </row>
    <row r="3977" customHeight="1" spans="19:19">
      <c r="S3977"/>
    </row>
    <row r="3978" customHeight="1" spans="19:19">
      <c r="S3978"/>
    </row>
    <row r="3979" customHeight="1" spans="19:19">
      <c r="S3979"/>
    </row>
    <row r="3980" customHeight="1" spans="19:19">
      <c r="S3980"/>
    </row>
    <row r="3981" customHeight="1" spans="19:19">
      <c r="S3981"/>
    </row>
    <row r="3982" customHeight="1" spans="19:19">
      <c r="S3982"/>
    </row>
    <row r="3983" customHeight="1" spans="19:19">
      <c r="S3983"/>
    </row>
    <row r="3984" customHeight="1" spans="19:19">
      <c r="S3984"/>
    </row>
    <row r="3985" customHeight="1" spans="19:19">
      <c r="S3985"/>
    </row>
    <row r="3986" customHeight="1" spans="19:19">
      <c r="S3986"/>
    </row>
    <row r="3987" customHeight="1" spans="19:19">
      <c r="S3987"/>
    </row>
    <row r="3988" customHeight="1" spans="19:19">
      <c r="S3988"/>
    </row>
    <row r="3989" customHeight="1" spans="19:19">
      <c r="S3989"/>
    </row>
    <row r="3990" customHeight="1" spans="19:19">
      <c r="S3990"/>
    </row>
    <row r="3991" customHeight="1" spans="19:19">
      <c r="S3991"/>
    </row>
    <row r="3992" customHeight="1" spans="19:19">
      <c r="S3992"/>
    </row>
    <row r="3993" customHeight="1" spans="19:19">
      <c r="S3993"/>
    </row>
    <row r="3994" customHeight="1" spans="19:19">
      <c r="S3994"/>
    </row>
    <row r="3995" customHeight="1" spans="19:19">
      <c r="S3995"/>
    </row>
    <row r="3996" customHeight="1" spans="19:19">
      <c r="S3996"/>
    </row>
    <row r="3997" customHeight="1" spans="19:19">
      <c r="S3997"/>
    </row>
    <row r="3998" customHeight="1" spans="19:19">
      <c r="S3998"/>
    </row>
    <row r="3999" customHeight="1" spans="19:19">
      <c r="S3999"/>
    </row>
    <row r="4000" customHeight="1" spans="19:19">
      <c r="S4000"/>
    </row>
    <row r="4001" customHeight="1" spans="19:19">
      <c r="S4001"/>
    </row>
    <row r="4002" customHeight="1" spans="19:19">
      <c r="S4002"/>
    </row>
    <row r="4003" customHeight="1" spans="19:19">
      <c r="S4003"/>
    </row>
    <row r="4004" customHeight="1" spans="19:19">
      <c r="S4004"/>
    </row>
    <row r="4005" customHeight="1" spans="19:19">
      <c r="S4005"/>
    </row>
    <row r="4006" customHeight="1" spans="19:19">
      <c r="S4006"/>
    </row>
    <row r="4007" customHeight="1" spans="19:19">
      <c r="S4007"/>
    </row>
    <row r="4008" customHeight="1" spans="19:19">
      <c r="S4008"/>
    </row>
    <row r="4009" customHeight="1" spans="19:19">
      <c r="S4009"/>
    </row>
    <row r="4010" customHeight="1" spans="19:19">
      <c r="S4010"/>
    </row>
    <row r="4011" customHeight="1" spans="19:19">
      <c r="S4011"/>
    </row>
    <row r="4012" customHeight="1" spans="19:19">
      <c r="S4012"/>
    </row>
    <row r="4013" customHeight="1" spans="19:19">
      <c r="S4013"/>
    </row>
    <row r="4014" customHeight="1" spans="19:19">
      <c r="S4014"/>
    </row>
    <row r="4015" customHeight="1" spans="19:19">
      <c r="S4015"/>
    </row>
    <row r="4016" customHeight="1" spans="19:19">
      <c r="S4016"/>
    </row>
    <row r="4017" customHeight="1" spans="19:19">
      <c r="S4017"/>
    </row>
    <row r="4018" customHeight="1" spans="19:19">
      <c r="S4018"/>
    </row>
    <row r="4019" customHeight="1" spans="19:19">
      <c r="S4019"/>
    </row>
    <row r="4020" customHeight="1" spans="19:19">
      <c r="S4020"/>
    </row>
    <row r="4021" customHeight="1" spans="19:19">
      <c r="S4021"/>
    </row>
    <row r="4022" customHeight="1" spans="19:19">
      <c r="S4022"/>
    </row>
    <row r="4023" customHeight="1" spans="19:19">
      <c r="S4023"/>
    </row>
    <row r="4024" customHeight="1" spans="19:19">
      <c r="S4024"/>
    </row>
    <row r="4025" customHeight="1" spans="19:19">
      <c r="S4025"/>
    </row>
    <row r="4026" customHeight="1" spans="19:19">
      <c r="S4026"/>
    </row>
    <row r="4027" customHeight="1" spans="19:19">
      <c r="S4027"/>
    </row>
    <row r="4028" customHeight="1" spans="19:19">
      <c r="S4028"/>
    </row>
    <row r="4029" customHeight="1" spans="19:19">
      <c r="S4029"/>
    </row>
    <row r="4030" customHeight="1" spans="19:19">
      <c r="S4030"/>
    </row>
    <row r="4031" customHeight="1" spans="19:19">
      <c r="S4031"/>
    </row>
    <row r="4032" customHeight="1" spans="19:19">
      <c r="S4032"/>
    </row>
    <row r="4033" customHeight="1" spans="19:19">
      <c r="S4033"/>
    </row>
    <row r="4034" customHeight="1" spans="19:19">
      <c r="S4034"/>
    </row>
    <row r="4035" customHeight="1" spans="19:19">
      <c r="S4035"/>
    </row>
    <row r="4036" customHeight="1" spans="19:19">
      <c r="S4036"/>
    </row>
    <row r="4037" customHeight="1" spans="19:19">
      <c r="S4037"/>
    </row>
    <row r="4038" customHeight="1" spans="19:19">
      <c r="S4038"/>
    </row>
    <row r="4039" customHeight="1" spans="19:19">
      <c r="S4039"/>
    </row>
    <row r="4040" customHeight="1" spans="19:19">
      <c r="S4040"/>
    </row>
    <row r="4041" customHeight="1" spans="19:19">
      <c r="S4041"/>
    </row>
    <row r="4042" customHeight="1" spans="19:19">
      <c r="S4042"/>
    </row>
    <row r="4043" customHeight="1" spans="19:19">
      <c r="S4043"/>
    </row>
    <row r="4044" customHeight="1" spans="19:19">
      <c r="S4044"/>
    </row>
    <row r="4045" customHeight="1" spans="19:19">
      <c r="S4045"/>
    </row>
    <row r="4046" customHeight="1" spans="19:19">
      <c r="S4046"/>
    </row>
    <row r="4047" customHeight="1" spans="19:19">
      <c r="S4047"/>
    </row>
    <row r="4048" customHeight="1" spans="19:19">
      <c r="S4048"/>
    </row>
    <row r="4049" customHeight="1" spans="19:19">
      <c r="S4049"/>
    </row>
    <row r="4050" customHeight="1" spans="19:19">
      <c r="S4050"/>
    </row>
    <row r="4051" customHeight="1" spans="19:19">
      <c r="S4051"/>
    </row>
    <row r="4052" customHeight="1" spans="19:19">
      <c r="S4052"/>
    </row>
    <row r="4053" customHeight="1" spans="19:19">
      <c r="S4053"/>
    </row>
    <row r="4054" customHeight="1" spans="19:19">
      <c r="S4054"/>
    </row>
    <row r="4055" customHeight="1" spans="19:19">
      <c r="S4055"/>
    </row>
    <row r="4056" customHeight="1" spans="19:19">
      <c r="S4056"/>
    </row>
    <row r="4057" customHeight="1" spans="19:19">
      <c r="S4057"/>
    </row>
    <row r="4058" customHeight="1" spans="19:19">
      <c r="S4058"/>
    </row>
    <row r="4059" customHeight="1" spans="19:19">
      <c r="S4059"/>
    </row>
    <row r="4060" customHeight="1" spans="19:19">
      <c r="S4060"/>
    </row>
    <row r="4061" customHeight="1" spans="19:19">
      <c r="S4061"/>
    </row>
    <row r="4062" customHeight="1" spans="19:19">
      <c r="S4062"/>
    </row>
    <row r="4063" customHeight="1" spans="19:19">
      <c r="S4063"/>
    </row>
    <row r="4064" customHeight="1" spans="19:19">
      <c r="S4064"/>
    </row>
    <row r="4065" customHeight="1" spans="19:19">
      <c r="S4065"/>
    </row>
    <row r="4066" customHeight="1" spans="19:19">
      <c r="S4066"/>
    </row>
    <row r="4067" customHeight="1" spans="19:19">
      <c r="S4067"/>
    </row>
    <row r="4068" customHeight="1" spans="19:19">
      <c r="S4068"/>
    </row>
    <row r="4069" customHeight="1" spans="19:19">
      <c r="S4069"/>
    </row>
    <row r="4070" customHeight="1" spans="19:19">
      <c r="S4070"/>
    </row>
    <row r="4071" customHeight="1" spans="19:19">
      <c r="S4071"/>
    </row>
    <row r="4072" customHeight="1" spans="19:19">
      <c r="S4072"/>
    </row>
    <row r="4073" customHeight="1" spans="19:19">
      <c r="S4073"/>
    </row>
    <row r="4074" customHeight="1" spans="19:19">
      <c r="S4074"/>
    </row>
    <row r="4075" customHeight="1" spans="19:19">
      <c r="S4075"/>
    </row>
    <row r="4076" customHeight="1" spans="19:19">
      <c r="S4076"/>
    </row>
    <row r="4077" customHeight="1" spans="19:19">
      <c r="S4077"/>
    </row>
    <row r="4078" customHeight="1" spans="19:19">
      <c r="S4078"/>
    </row>
    <row r="4079" customHeight="1" spans="19:19">
      <c r="S4079"/>
    </row>
    <row r="4080" customHeight="1" spans="19:19">
      <c r="S4080"/>
    </row>
    <row r="4081" customHeight="1" spans="19:19">
      <c r="S4081"/>
    </row>
    <row r="4082" customHeight="1" spans="19:19">
      <c r="S4082"/>
    </row>
    <row r="4083" customHeight="1" spans="19:19">
      <c r="S4083"/>
    </row>
    <row r="4084" customHeight="1" spans="19:19">
      <c r="S4084"/>
    </row>
    <row r="4085" customHeight="1" spans="19:19">
      <c r="S4085"/>
    </row>
    <row r="4086" customHeight="1" spans="19:19">
      <c r="S4086"/>
    </row>
    <row r="4087" customHeight="1" spans="19:19">
      <c r="S4087"/>
    </row>
    <row r="4088" customHeight="1" spans="19:19">
      <c r="S4088"/>
    </row>
    <row r="4089" customHeight="1" spans="19:19">
      <c r="S4089"/>
    </row>
    <row r="4090" customHeight="1" spans="19:19">
      <c r="S4090"/>
    </row>
    <row r="4091" customHeight="1" spans="19:19">
      <c r="S4091"/>
    </row>
    <row r="4092" customHeight="1" spans="19:19">
      <c r="S4092"/>
    </row>
    <row r="4093" customHeight="1" spans="19:19">
      <c r="S4093"/>
    </row>
    <row r="4094" customHeight="1" spans="19:19">
      <c r="S4094"/>
    </row>
    <row r="4095" customHeight="1" spans="19:19">
      <c r="S4095"/>
    </row>
    <row r="4096" customHeight="1" spans="19:19">
      <c r="S4096"/>
    </row>
    <row r="4097" customHeight="1" spans="19:19">
      <c r="S4097"/>
    </row>
    <row r="4098" customHeight="1" spans="19:19">
      <c r="S4098"/>
    </row>
    <row r="4099" customHeight="1" spans="19:19">
      <c r="S4099"/>
    </row>
    <row r="4100" customHeight="1" spans="19:19">
      <c r="S4100"/>
    </row>
    <row r="4101" customHeight="1" spans="19:19">
      <c r="S4101"/>
    </row>
    <row r="4102" customHeight="1" spans="19:19">
      <c r="S4102"/>
    </row>
    <row r="4103" customHeight="1" spans="19:19">
      <c r="S4103"/>
    </row>
    <row r="4104" customHeight="1" spans="19:19">
      <c r="S4104"/>
    </row>
    <row r="4105" customHeight="1" spans="19:19">
      <c r="S4105"/>
    </row>
    <row r="4106" customHeight="1" spans="19:19">
      <c r="S4106"/>
    </row>
    <row r="4107" customHeight="1" spans="19:19">
      <c r="S4107"/>
    </row>
    <row r="4108" customHeight="1" spans="19:19">
      <c r="S4108"/>
    </row>
    <row r="4109" customHeight="1" spans="19:19">
      <c r="S4109"/>
    </row>
    <row r="4110" customHeight="1" spans="19:19">
      <c r="S4110"/>
    </row>
    <row r="4111" customHeight="1" spans="19:19">
      <c r="S4111"/>
    </row>
    <row r="4112" customHeight="1" spans="19:19">
      <c r="S4112"/>
    </row>
    <row r="4113" customHeight="1" spans="19:19">
      <c r="S4113"/>
    </row>
    <row r="4114" customHeight="1" spans="19:19">
      <c r="S4114"/>
    </row>
    <row r="4115" customHeight="1" spans="19:19">
      <c r="S4115"/>
    </row>
    <row r="4116" customHeight="1" spans="19:19">
      <c r="S4116"/>
    </row>
    <row r="4117" customHeight="1" spans="19:19">
      <c r="S4117"/>
    </row>
    <row r="4118" customHeight="1" spans="19:19">
      <c r="S4118"/>
    </row>
    <row r="4119" customHeight="1" spans="19:19">
      <c r="S4119"/>
    </row>
    <row r="4120" customHeight="1" spans="19:19">
      <c r="S4120"/>
    </row>
    <row r="4121" customHeight="1" spans="19:19">
      <c r="S4121"/>
    </row>
    <row r="4122" customHeight="1" spans="19:19">
      <c r="S4122"/>
    </row>
    <row r="4123" customHeight="1" spans="19:19">
      <c r="S4123"/>
    </row>
    <row r="4124" customHeight="1" spans="19:19">
      <c r="S4124"/>
    </row>
    <row r="4125" customHeight="1" spans="19:19">
      <c r="S4125"/>
    </row>
    <row r="4126" customHeight="1" spans="19:19">
      <c r="S4126"/>
    </row>
    <row r="4127" customHeight="1" spans="19:19">
      <c r="S4127"/>
    </row>
    <row r="4128" customHeight="1" spans="19:19">
      <c r="S4128"/>
    </row>
    <row r="4129" customHeight="1" spans="19:19">
      <c r="S4129"/>
    </row>
    <row r="4130" customHeight="1" spans="19:19">
      <c r="S4130"/>
    </row>
    <row r="4131" customHeight="1" spans="19:19">
      <c r="S4131"/>
    </row>
    <row r="4132" customHeight="1" spans="19:19">
      <c r="S4132"/>
    </row>
    <row r="4133" customHeight="1" spans="19:19">
      <c r="S4133"/>
    </row>
    <row r="4134" customHeight="1" spans="19:19">
      <c r="S4134"/>
    </row>
    <row r="4135" customHeight="1" spans="19:19">
      <c r="S4135"/>
    </row>
    <row r="4136" customHeight="1" spans="19:19">
      <c r="S4136"/>
    </row>
    <row r="4137" customHeight="1" spans="19:19">
      <c r="S4137"/>
    </row>
    <row r="4138" customHeight="1" spans="19:19">
      <c r="S4138"/>
    </row>
    <row r="4139" customHeight="1" spans="19:19">
      <c r="S4139"/>
    </row>
    <row r="4140" customHeight="1" spans="19:19">
      <c r="S4140"/>
    </row>
    <row r="4141" customHeight="1" spans="19:19">
      <c r="S4141"/>
    </row>
    <row r="4142" customHeight="1" spans="19:19">
      <c r="S4142"/>
    </row>
    <row r="4143" customHeight="1" spans="19:19">
      <c r="S4143"/>
    </row>
    <row r="4144" customHeight="1" spans="19:19">
      <c r="S4144"/>
    </row>
    <row r="4145" customHeight="1" spans="19:19">
      <c r="S4145"/>
    </row>
    <row r="4146" customHeight="1" spans="19:19">
      <c r="S4146"/>
    </row>
    <row r="4147" customHeight="1" spans="19:19">
      <c r="S4147"/>
    </row>
    <row r="4148" customHeight="1" spans="19:19">
      <c r="S4148"/>
    </row>
    <row r="4149" customHeight="1" spans="19:19">
      <c r="S4149"/>
    </row>
    <row r="4150" customHeight="1" spans="19:19">
      <c r="S4150"/>
    </row>
    <row r="4151" customHeight="1" spans="19:19">
      <c r="S4151"/>
    </row>
    <row r="4152" customHeight="1" spans="19:19">
      <c r="S4152"/>
    </row>
    <row r="4153" customHeight="1" spans="19:19">
      <c r="S4153"/>
    </row>
    <row r="4154" customHeight="1" spans="19:19">
      <c r="S4154"/>
    </row>
    <row r="4155" customHeight="1" spans="19:19">
      <c r="S4155"/>
    </row>
    <row r="4156" customHeight="1" spans="19:19">
      <c r="S4156"/>
    </row>
    <row r="4157" customHeight="1" spans="19:19">
      <c r="S4157"/>
    </row>
    <row r="4158" customHeight="1" spans="19:19">
      <c r="S4158"/>
    </row>
    <row r="4159" customHeight="1" spans="19:19">
      <c r="S4159"/>
    </row>
    <row r="4160" customHeight="1" spans="19:19">
      <c r="S4160"/>
    </row>
    <row r="4161" customHeight="1" spans="19:19">
      <c r="S4161"/>
    </row>
    <row r="4162" customHeight="1" spans="19:19">
      <c r="S4162"/>
    </row>
    <row r="4163" customHeight="1" spans="19:19">
      <c r="S4163"/>
    </row>
    <row r="4164" customHeight="1" spans="19:19">
      <c r="S4164"/>
    </row>
    <row r="4165" customHeight="1" spans="19:19">
      <c r="S4165"/>
    </row>
    <row r="4166" customHeight="1" spans="19:19">
      <c r="S4166"/>
    </row>
    <row r="4167" customHeight="1" spans="19:19">
      <c r="S4167"/>
    </row>
    <row r="4168" customHeight="1" spans="19:19">
      <c r="S4168"/>
    </row>
    <row r="4169" customHeight="1" spans="19:19">
      <c r="S4169"/>
    </row>
    <row r="4170" customHeight="1" spans="19:19">
      <c r="S4170"/>
    </row>
    <row r="4171" customHeight="1" spans="19:19">
      <c r="S4171"/>
    </row>
    <row r="4172" customHeight="1" spans="19:19">
      <c r="S4172"/>
    </row>
    <row r="4173" customHeight="1" spans="19:19">
      <c r="S4173"/>
    </row>
    <row r="4174" customHeight="1" spans="19:19">
      <c r="S4174"/>
    </row>
    <row r="4175" customHeight="1" spans="19:19">
      <c r="S4175"/>
    </row>
    <row r="4176" customHeight="1" spans="19:19">
      <c r="S4176"/>
    </row>
    <row r="4177" customHeight="1" spans="19:19">
      <c r="S4177"/>
    </row>
    <row r="4178" customHeight="1" spans="19:19">
      <c r="S4178"/>
    </row>
    <row r="4179" customHeight="1" spans="19:19">
      <c r="S4179"/>
    </row>
    <row r="4180" customHeight="1" spans="19:19">
      <c r="S4180"/>
    </row>
    <row r="4181" customHeight="1" spans="19:19">
      <c r="S4181"/>
    </row>
    <row r="4182" customHeight="1" spans="19:19">
      <c r="S4182"/>
    </row>
    <row r="4183" customHeight="1" spans="19:19">
      <c r="S4183"/>
    </row>
    <row r="4184" customHeight="1" spans="19:19">
      <c r="S4184"/>
    </row>
    <row r="4185" customHeight="1" spans="19:19">
      <c r="S4185"/>
    </row>
    <row r="4186" customHeight="1" spans="19:19">
      <c r="S4186"/>
    </row>
    <row r="4187" customHeight="1" spans="19:19">
      <c r="S4187"/>
    </row>
    <row r="4188" customHeight="1" spans="19:19">
      <c r="S4188"/>
    </row>
    <row r="4189" customHeight="1" spans="19:19">
      <c r="S4189"/>
    </row>
    <row r="4190" customHeight="1" spans="19:19">
      <c r="S4190"/>
    </row>
    <row r="4191" customHeight="1" spans="19:19">
      <c r="S4191"/>
    </row>
    <row r="4192" customHeight="1" spans="19:19">
      <c r="S4192"/>
    </row>
    <row r="4193" customHeight="1" spans="19:19">
      <c r="S4193"/>
    </row>
    <row r="4194" customHeight="1" spans="19:19">
      <c r="S4194"/>
    </row>
    <row r="4195" customHeight="1" spans="19:19">
      <c r="S4195"/>
    </row>
    <row r="4196" customHeight="1" spans="19:19">
      <c r="S4196"/>
    </row>
    <row r="4197" customHeight="1" spans="19:19">
      <c r="S4197"/>
    </row>
    <row r="4198" customHeight="1" spans="19:19">
      <c r="S4198"/>
    </row>
    <row r="4199" customHeight="1" spans="19:19">
      <c r="S4199"/>
    </row>
    <row r="4200" customHeight="1" spans="19:19">
      <c r="S4200"/>
    </row>
    <row r="4201" customHeight="1" spans="19:19">
      <c r="S4201"/>
    </row>
    <row r="4202" customHeight="1" spans="19:19">
      <c r="S4202"/>
    </row>
    <row r="4203" customHeight="1" spans="19:19">
      <c r="S4203"/>
    </row>
    <row r="4204" customHeight="1" spans="19:19">
      <c r="S4204"/>
    </row>
    <row r="4205" customHeight="1" spans="19:19">
      <c r="S4205"/>
    </row>
    <row r="4206" customHeight="1" spans="19:19">
      <c r="S4206"/>
    </row>
    <row r="4207" customHeight="1" spans="19:19">
      <c r="S4207"/>
    </row>
    <row r="4208" customHeight="1" spans="19:19">
      <c r="S4208"/>
    </row>
    <row r="4209" customHeight="1" spans="19:19">
      <c r="S4209"/>
    </row>
    <row r="4210" customHeight="1" spans="19:19">
      <c r="S4210"/>
    </row>
    <row r="4211" customHeight="1" spans="19:19">
      <c r="S4211"/>
    </row>
    <row r="4212" customHeight="1" spans="19:19">
      <c r="S4212"/>
    </row>
    <row r="4213" customHeight="1" spans="19:19">
      <c r="S4213"/>
    </row>
    <row r="4214" customHeight="1" spans="19:19">
      <c r="S4214"/>
    </row>
  </sheetData>
  <mergeCells count="1">
    <mergeCell ref="A45:B45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3"/>
  <sheetViews>
    <sheetView zoomScale="115" zoomScaleNormal="115" workbookViewId="0">
      <pane ySplit="1" topLeftCell="A76" activePane="bottomLeft" state="frozen"/>
      <selection/>
      <selection pane="bottomLeft" activeCell="C93" sqref="C93"/>
    </sheetView>
  </sheetViews>
  <sheetFormatPr defaultColWidth="9" defaultRowHeight="20" customHeight="1"/>
  <cols>
    <col min="1" max="1" width="30.8796296296296" customWidth="1"/>
    <col min="2" max="2" width="8.87962962962963" style="20" customWidth="1"/>
    <col min="3" max="3" width="19" style="20" customWidth="1"/>
    <col min="4" max="4" width="38.1481481481481" customWidth="1"/>
    <col min="5" max="5" width="16.2962962962963" customWidth="1"/>
    <col min="6" max="6" width="16.6296296296296" style="21" customWidth="1"/>
    <col min="7" max="7" width="8.87962962962963" customWidth="1"/>
    <col min="8" max="8" width="6.37962962962963" customWidth="1"/>
    <col min="9" max="9" width="7" customWidth="1"/>
    <col min="10" max="10" width="5.12962962962963" customWidth="1"/>
    <col min="11" max="11" width="7" customWidth="1"/>
    <col min="12" max="12" width="12.1296296296296" customWidth="1"/>
    <col min="14" max="14" width="18.6296296296296" customWidth="1"/>
  </cols>
  <sheetData>
    <row r="1" customHeight="1" spans="1:14">
      <c r="A1" s="22" t="s">
        <v>173</v>
      </c>
      <c r="B1" s="22" t="s">
        <v>174</v>
      </c>
      <c r="C1" s="22" t="s">
        <v>175</v>
      </c>
      <c r="D1" s="23" t="s">
        <v>281</v>
      </c>
      <c r="E1" s="23" t="s">
        <v>177</v>
      </c>
      <c r="F1" s="24" t="s">
        <v>178</v>
      </c>
      <c r="G1" s="25" t="s">
        <v>180</v>
      </c>
      <c r="H1" s="25" t="s">
        <v>185</v>
      </c>
      <c r="I1" s="25" t="s">
        <v>186</v>
      </c>
      <c r="J1" s="25" t="s">
        <v>187</v>
      </c>
      <c r="K1" s="25" t="s">
        <v>188</v>
      </c>
      <c r="L1" s="25" t="s">
        <v>179</v>
      </c>
      <c r="M1" s="25" t="s">
        <v>323</v>
      </c>
      <c r="N1" s="25" t="s">
        <v>324</v>
      </c>
    </row>
    <row r="2" customHeight="1" spans="1:14">
      <c r="A2" s="26" t="s">
        <v>244</v>
      </c>
      <c r="B2" s="26" t="str">
        <f>_xlfn.DISPIMG("ID_5E9EA5F8E5644A48B56861AD555B58D3",1)</f>
        <v>=DISPIMG("ID_5E9EA5F8E5644A48B56861AD555B58D3",1)</v>
      </c>
      <c r="C2" s="27" t="s">
        <v>325</v>
      </c>
      <c r="D2" s="27" t="s">
        <v>326</v>
      </c>
      <c r="E2" s="28" t="s">
        <v>327</v>
      </c>
      <c r="F2" s="29">
        <v>44666</v>
      </c>
      <c r="G2" s="27" t="s">
        <v>328</v>
      </c>
      <c r="H2" s="26">
        <v>4913</v>
      </c>
      <c r="I2" s="26">
        <v>2268</v>
      </c>
      <c r="J2" s="26">
        <v>371</v>
      </c>
      <c r="K2" s="26">
        <f>J2+I2+H2</f>
        <v>7552</v>
      </c>
      <c r="L2" s="32" t="e">
        <v>#N/A</v>
      </c>
      <c r="M2" s="26" t="s">
        <v>329</v>
      </c>
      <c r="N2" s="26"/>
    </row>
    <row r="3" customHeight="1" spans="1:14">
      <c r="A3" s="26" t="s">
        <v>264</v>
      </c>
      <c r="B3" s="26" t="str">
        <f>_xlfn.DISPIMG("ID_88D3686328274914802B1C35D975CAEB",1)</f>
        <v>=DISPIMG("ID_88D3686328274914802B1C35D975CAEB",1)</v>
      </c>
      <c r="C3" s="27" t="s">
        <v>330</v>
      </c>
      <c r="D3" s="26" t="s">
        <v>331</v>
      </c>
      <c r="E3" s="28" t="s">
        <v>332</v>
      </c>
      <c r="F3" s="30">
        <v>44532</v>
      </c>
      <c r="G3" s="27" t="s">
        <v>328</v>
      </c>
      <c r="H3" s="26">
        <v>16000</v>
      </c>
      <c r="I3" s="26">
        <v>6143</v>
      </c>
      <c r="J3" s="26">
        <v>154</v>
      </c>
      <c r="K3" s="26">
        <f t="shared" ref="K3:K45" si="0">J3+I3+H3</f>
        <v>22297</v>
      </c>
      <c r="L3" s="32" t="e">
        <v>#N/A</v>
      </c>
      <c r="M3" s="26" t="s">
        <v>333</v>
      </c>
      <c r="N3" s="26" t="s">
        <v>334</v>
      </c>
    </row>
    <row r="4" customHeight="1" spans="1:14">
      <c r="A4" s="26" t="s">
        <v>277</v>
      </c>
      <c r="B4" s="27" t="str">
        <f>_xlfn.DISPIMG("ID_C4FEA19BC1F6488188A646F2368BBACB",1)</f>
        <v>=DISPIMG("ID_C4FEA19BC1F6488188A646F2368BBACB",1)</v>
      </c>
      <c r="C4" s="27" t="s">
        <v>335</v>
      </c>
      <c r="D4" s="27" t="s">
        <v>336</v>
      </c>
      <c r="E4" s="28" t="s">
        <v>337</v>
      </c>
      <c r="F4" s="29">
        <v>44560</v>
      </c>
      <c r="G4" s="27" t="s">
        <v>328</v>
      </c>
      <c r="H4" s="26">
        <v>26000</v>
      </c>
      <c r="I4" s="26">
        <v>9431</v>
      </c>
      <c r="J4" s="26">
        <v>167</v>
      </c>
      <c r="K4" s="26">
        <f t="shared" si="0"/>
        <v>35598</v>
      </c>
      <c r="L4" s="32" t="e">
        <v>#N/A</v>
      </c>
      <c r="M4" s="26" t="s">
        <v>333</v>
      </c>
      <c r="N4" s="26"/>
    </row>
    <row r="5" customHeight="1" spans="1:14">
      <c r="A5" s="26" t="s">
        <v>243</v>
      </c>
      <c r="B5" s="26" t="str">
        <f>_xlfn.DISPIMG("ID_CE060985C6EC4525989481774FDB1D78",1)</f>
        <v>=DISPIMG("ID_CE060985C6EC4525989481774FDB1D78",1)</v>
      </c>
      <c r="C5" s="27" t="s">
        <v>338</v>
      </c>
      <c r="D5" s="27" t="s">
        <v>339</v>
      </c>
      <c r="E5" s="28" t="s">
        <v>340</v>
      </c>
      <c r="F5" s="29">
        <v>44617</v>
      </c>
      <c r="G5" s="27" t="s">
        <v>328</v>
      </c>
      <c r="H5" s="26">
        <v>2901</v>
      </c>
      <c r="I5" s="26">
        <v>2354</v>
      </c>
      <c r="J5" s="26">
        <v>187</v>
      </c>
      <c r="K5" s="26">
        <f t="shared" si="0"/>
        <v>5442</v>
      </c>
      <c r="L5" s="32" t="e">
        <v>#N/A</v>
      </c>
      <c r="M5" s="26" t="s">
        <v>333</v>
      </c>
      <c r="N5" s="26" t="s">
        <v>334</v>
      </c>
    </row>
    <row r="6" customHeight="1" spans="1:14">
      <c r="A6" s="26" t="s">
        <v>253</v>
      </c>
      <c r="B6" s="26" t="str">
        <f>_xlfn.DISPIMG("ID_14C23915FF0045C2B4ED442FBE4BBFC7",1)</f>
        <v>=DISPIMG("ID_14C23915FF0045C2B4ED442FBE4BBFC7",1)</v>
      </c>
      <c r="C6" s="27" t="s">
        <v>341</v>
      </c>
      <c r="D6" s="26" t="s">
        <v>342</v>
      </c>
      <c r="E6" s="28" t="s">
        <v>343</v>
      </c>
      <c r="F6" s="30">
        <v>44666</v>
      </c>
      <c r="G6" s="27" t="s">
        <v>328</v>
      </c>
      <c r="H6" s="26">
        <v>6520</v>
      </c>
      <c r="I6" s="26">
        <v>3112</v>
      </c>
      <c r="J6" s="26">
        <v>138</v>
      </c>
      <c r="K6" s="26">
        <f t="shared" si="0"/>
        <v>9770</v>
      </c>
      <c r="L6" s="32" t="e">
        <v>#N/A</v>
      </c>
      <c r="M6" s="26" t="s">
        <v>344</v>
      </c>
      <c r="N6" s="26" t="s">
        <v>345</v>
      </c>
    </row>
    <row r="7" customHeight="1" spans="1:14">
      <c r="A7" s="26" t="s">
        <v>250</v>
      </c>
      <c r="B7" s="26" t="str">
        <f>_xlfn.DISPIMG("ID_4C66B91406B444BD94F77C8B3363A83B",1)</f>
        <v>=DISPIMG("ID_4C66B91406B444BD94F77C8B3363A83B",1)</v>
      </c>
      <c r="C7" s="27" t="s">
        <v>346</v>
      </c>
      <c r="D7" s="27" t="s">
        <v>347</v>
      </c>
      <c r="E7" s="28" t="s">
        <v>348</v>
      </c>
      <c r="F7" s="30">
        <v>44571</v>
      </c>
      <c r="G7" s="26" t="s">
        <v>328</v>
      </c>
      <c r="H7" s="26">
        <v>11000</v>
      </c>
      <c r="I7" s="26">
        <v>4495</v>
      </c>
      <c r="J7" s="26">
        <v>145</v>
      </c>
      <c r="K7" s="26">
        <f t="shared" si="0"/>
        <v>15640</v>
      </c>
      <c r="L7" s="32" t="e">
        <v>#N/A</v>
      </c>
      <c r="M7" s="26" t="s">
        <v>349</v>
      </c>
      <c r="N7" s="26" t="s">
        <v>350</v>
      </c>
    </row>
    <row r="8" customHeight="1" spans="1:14">
      <c r="A8" s="26" t="s">
        <v>252</v>
      </c>
      <c r="B8" s="26" t="str">
        <f>_xlfn.DISPIMG("ID_9814ECFEC83445B5837E7E0EA91506DD",1)</f>
        <v>=DISPIMG("ID_9814ECFEC83445B5837E7E0EA91506DD",1)</v>
      </c>
      <c r="C8" s="27" t="s">
        <v>351</v>
      </c>
      <c r="D8" s="26" t="s">
        <v>352</v>
      </c>
      <c r="E8" s="28" t="s">
        <v>353</v>
      </c>
      <c r="F8" s="30">
        <v>44533</v>
      </c>
      <c r="G8" s="26" t="s">
        <v>328</v>
      </c>
      <c r="H8" s="26">
        <v>5866</v>
      </c>
      <c r="I8" s="26">
        <v>3021</v>
      </c>
      <c r="J8" s="26">
        <v>79</v>
      </c>
      <c r="K8" s="26">
        <f t="shared" si="0"/>
        <v>8966</v>
      </c>
      <c r="L8" s="32" t="e">
        <v>#N/A</v>
      </c>
      <c r="M8" s="26" t="s">
        <v>349</v>
      </c>
      <c r="N8" s="26" t="s">
        <v>350</v>
      </c>
    </row>
    <row r="9" customHeight="1" spans="1:14">
      <c r="A9" s="26" t="s">
        <v>247</v>
      </c>
      <c r="B9" s="26" t="str">
        <f>_xlfn.DISPIMG("ID_AA7C7F8967A8401781F8BC0D49EC3F7F",1)</f>
        <v>=DISPIMG("ID_AA7C7F8967A8401781F8BC0D49EC3F7F",1)</v>
      </c>
      <c r="C9" s="27" t="s">
        <v>354</v>
      </c>
      <c r="D9" s="26" t="s">
        <v>355</v>
      </c>
      <c r="E9" s="28" t="s">
        <v>356</v>
      </c>
      <c r="F9" s="30">
        <v>44530</v>
      </c>
      <c r="G9" s="26" t="s">
        <v>328</v>
      </c>
      <c r="H9" s="26">
        <v>1881</v>
      </c>
      <c r="I9" s="26">
        <v>776</v>
      </c>
      <c r="J9" s="26">
        <v>43</v>
      </c>
      <c r="K9" s="26">
        <f t="shared" si="0"/>
        <v>2700</v>
      </c>
      <c r="L9" s="32" t="e">
        <v>#N/A</v>
      </c>
      <c r="M9" s="26" t="s">
        <v>349</v>
      </c>
      <c r="N9" s="26" t="s">
        <v>350</v>
      </c>
    </row>
    <row r="10" customHeight="1" spans="1:14">
      <c r="A10" s="31">
        <v>6.2385005e+23</v>
      </c>
      <c r="B10" s="26" t="str">
        <f>_xlfn.DISPIMG("ID_FBFFA1F7E1564AC0B8A0C6D802E2F642",1)</f>
        <v>=DISPIMG("ID_FBFFA1F7E1564AC0B8A0C6D802E2F642",1)</v>
      </c>
      <c r="C10" s="27" t="s">
        <v>357</v>
      </c>
      <c r="D10" s="26" t="s">
        <v>358</v>
      </c>
      <c r="E10" s="28" t="s">
        <v>359</v>
      </c>
      <c r="F10" s="30">
        <v>44642</v>
      </c>
      <c r="G10" s="26" t="s">
        <v>328</v>
      </c>
      <c r="H10" s="26">
        <v>1680</v>
      </c>
      <c r="I10" s="26">
        <v>2000</v>
      </c>
      <c r="J10" s="26">
        <v>41</v>
      </c>
      <c r="K10" s="26">
        <f t="shared" si="0"/>
        <v>3721</v>
      </c>
      <c r="L10" s="32" t="e">
        <v>#N/A</v>
      </c>
      <c r="M10" s="26" t="s">
        <v>344</v>
      </c>
      <c r="N10" s="26"/>
    </row>
    <row r="11" customHeight="1" spans="1:14">
      <c r="A11" s="26" t="s">
        <v>274</v>
      </c>
      <c r="B11" s="26" t="str">
        <f>_xlfn.DISPIMG("ID_F6A55DE53F5747D0BC0CBD7061F88FEB",1)</f>
        <v>=DISPIMG("ID_F6A55DE53F5747D0BC0CBD7061F88FEB",1)</v>
      </c>
      <c r="C11" s="27" t="s">
        <v>360</v>
      </c>
      <c r="D11" s="26" t="s">
        <v>361</v>
      </c>
      <c r="E11" s="28" t="s">
        <v>362</v>
      </c>
      <c r="F11" s="30">
        <v>44686</v>
      </c>
      <c r="G11" s="26" t="s">
        <v>328</v>
      </c>
      <c r="H11" s="26">
        <v>4767</v>
      </c>
      <c r="I11" s="26">
        <v>898</v>
      </c>
      <c r="J11" s="26">
        <v>95</v>
      </c>
      <c r="K11" s="26">
        <f t="shared" si="0"/>
        <v>5760</v>
      </c>
      <c r="L11" s="32" t="e">
        <v>#N/A</v>
      </c>
      <c r="M11" s="26" t="s">
        <v>329</v>
      </c>
      <c r="N11" s="26"/>
    </row>
    <row r="12" customHeight="1" spans="1:14">
      <c r="A12" s="26" t="s">
        <v>254</v>
      </c>
      <c r="B12" s="26" t="str">
        <f>_xlfn.DISPIMG("ID_9169302701E1483B996B8C7447D6DD47",1)</f>
        <v>=DISPIMG("ID_9169302701E1483B996B8C7447D6DD47",1)</v>
      </c>
      <c r="C12" s="27" t="s">
        <v>363</v>
      </c>
      <c r="D12" s="27" t="s">
        <v>364</v>
      </c>
      <c r="E12" s="28" t="s">
        <v>365</v>
      </c>
      <c r="F12" s="29">
        <v>44682</v>
      </c>
      <c r="G12" s="26" t="s">
        <v>328</v>
      </c>
      <c r="H12" s="26">
        <v>13000</v>
      </c>
      <c r="I12" s="26">
        <v>4669</v>
      </c>
      <c r="J12" s="26">
        <v>178</v>
      </c>
      <c r="K12" s="26">
        <f t="shared" si="0"/>
        <v>17847</v>
      </c>
      <c r="L12" s="32" t="e">
        <v>#N/A</v>
      </c>
      <c r="M12" s="26" t="s">
        <v>349</v>
      </c>
      <c r="N12" s="26" t="s">
        <v>350</v>
      </c>
    </row>
    <row r="13" customHeight="1" spans="1:14">
      <c r="A13" s="26" t="s">
        <v>255</v>
      </c>
      <c r="B13" s="26" t="str">
        <f>_xlfn.DISPIMG("ID_C00EBEE87056450C8005A43B6447CD5C",1)</f>
        <v>=DISPIMG("ID_C00EBEE87056450C8005A43B6447CD5C",1)</v>
      </c>
      <c r="C13" s="27" t="s">
        <v>366</v>
      </c>
      <c r="D13" s="27" t="s">
        <v>367</v>
      </c>
      <c r="E13" s="28" t="s">
        <v>368</v>
      </c>
      <c r="F13" s="29">
        <v>44697</v>
      </c>
      <c r="G13" s="26" t="s">
        <v>328</v>
      </c>
      <c r="H13" s="26">
        <v>2916</v>
      </c>
      <c r="I13" s="26">
        <v>1006</v>
      </c>
      <c r="J13" s="26">
        <v>170</v>
      </c>
      <c r="K13" s="26">
        <f t="shared" si="0"/>
        <v>4092</v>
      </c>
      <c r="L13" s="32" t="e">
        <v>#N/A</v>
      </c>
      <c r="M13" s="26" t="s">
        <v>369</v>
      </c>
      <c r="N13" s="26" t="s">
        <v>370</v>
      </c>
    </row>
    <row r="14" customHeight="1" spans="1:14">
      <c r="A14" s="26" t="s">
        <v>246</v>
      </c>
      <c r="B14" s="26" t="str">
        <f>_xlfn.DISPIMG("ID_638DC1DDB30C4F8E907B2F3C607369D9",1)</f>
        <v>=DISPIMG("ID_638DC1DDB30C4F8E907B2F3C607369D9",1)</v>
      </c>
      <c r="C14" s="27" t="s">
        <v>371</v>
      </c>
      <c r="D14" s="26" t="s">
        <v>372</v>
      </c>
      <c r="E14" s="28" t="s">
        <v>373</v>
      </c>
      <c r="F14" s="30">
        <v>44699</v>
      </c>
      <c r="G14" s="26" t="s">
        <v>328</v>
      </c>
      <c r="H14" s="26">
        <v>669</v>
      </c>
      <c r="I14" s="26">
        <v>148</v>
      </c>
      <c r="J14" s="26">
        <v>48</v>
      </c>
      <c r="K14" s="26">
        <f t="shared" si="0"/>
        <v>865</v>
      </c>
      <c r="L14" s="32" t="e">
        <v>#N/A</v>
      </c>
      <c r="M14" s="26" t="s">
        <v>369</v>
      </c>
      <c r="N14" s="26" t="s">
        <v>370</v>
      </c>
    </row>
    <row r="15" customHeight="1" spans="1:14">
      <c r="A15" s="26" t="s">
        <v>195</v>
      </c>
      <c r="B15" s="26" t="str">
        <f>_xlfn.DISPIMG("ID_46DBBD10DBD24D0BAD45A5708B7EACC4",1)</f>
        <v>=DISPIMG("ID_46DBBD10DBD24D0BAD45A5708B7EACC4",1)</v>
      </c>
      <c r="C15" s="27" t="s">
        <v>374</v>
      </c>
      <c r="D15" s="27" t="s">
        <v>375</v>
      </c>
      <c r="E15" s="28" t="s">
        <v>376</v>
      </c>
      <c r="F15" s="30">
        <v>44699</v>
      </c>
      <c r="G15" s="26" t="s">
        <v>328</v>
      </c>
      <c r="H15" s="26">
        <v>2239</v>
      </c>
      <c r="I15" s="26">
        <v>457</v>
      </c>
      <c r="J15" s="26">
        <v>96</v>
      </c>
      <c r="K15" s="26">
        <f t="shared" si="0"/>
        <v>2792</v>
      </c>
      <c r="L15" s="33">
        <v>44521</v>
      </c>
      <c r="M15" s="26" t="s">
        <v>369</v>
      </c>
      <c r="N15" s="26" t="s">
        <v>370</v>
      </c>
    </row>
    <row r="16" customHeight="1" spans="1:14">
      <c r="A16" s="26" t="s">
        <v>198</v>
      </c>
      <c r="B16" s="26" t="str">
        <f>_xlfn.DISPIMG("ID_11FD018010764956A708A96028F43EC9",1)</f>
        <v>=DISPIMG("ID_11FD018010764956A708A96028F43EC9",1)</v>
      </c>
      <c r="C16" s="27" t="s">
        <v>131</v>
      </c>
      <c r="D16" s="26" t="s">
        <v>377</v>
      </c>
      <c r="E16" s="28" t="s">
        <v>378</v>
      </c>
      <c r="F16" s="30">
        <v>44699</v>
      </c>
      <c r="G16" s="26" t="s">
        <v>328</v>
      </c>
      <c r="H16" s="26">
        <v>83000</v>
      </c>
      <c r="I16" s="26">
        <v>59000</v>
      </c>
      <c r="J16" s="26">
        <v>427</v>
      </c>
      <c r="K16" s="26">
        <f t="shared" si="0"/>
        <v>142427</v>
      </c>
      <c r="L16" s="32" t="s">
        <v>19</v>
      </c>
      <c r="M16" s="26" t="s">
        <v>333</v>
      </c>
      <c r="N16" s="26" t="s">
        <v>334</v>
      </c>
    </row>
    <row r="17" customHeight="1" spans="1:14">
      <c r="A17" s="26" t="s">
        <v>269</v>
      </c>
      <c r="B17" s="26" t="str">
        <f>_xlfn.DISPIMG("ID_03252FFFFC9C48C7A206B4A33757A9DB",1)</f>
        <v>=DISPIMG("ID_03252FFFFC9C48C7A206B4A33757A9DB",1)</v>
      </c>
      <c r="C17" s="27" t="s">
        <v>379</v>
      </c>
      <c r="D17" s="27" t="s">
        <v>131</v>
      </c>
      <c r="E17" s="28" t="s">
        <v>380</v>
      </c>
      <c r="F17" s="30">
        <v>44702</v>
      </c>
      <c r="G17" s="26" t="s">
        <v>328</v>
      </c>
      <c r="H17" s="26">
        <v>3031</v>
      </c>
      <c r="I17" s="26">
        <v>3011</v>
      </c>
      <c r="J17" s="26">
        <v>217</v>
      </c>
      <c r="K17" s="26">
        <f t="shared" si="0"/>
        <v>6259</v>
      </c>
      <c r="L17" s="32" t="e">
        <v>#N/A</v>
      </c>
      <c r="M17" s="26" t="s">
        <v>344</v>
      </c>
      <c r="N17" s="26" t="s">
        <v>345</v>
      </c>
    </row>
    <row r="18" customHeight="1" spans="1:14">
      <c r="A18" s="26" t="s">
        <v>242</v>
      </c>
      <c r="B18" s="26" t="str">
        <f>_xlfn.DISPIMG("ID_39DA3A2EE4624C8C9ADE9A560E294987",1)</f>
        <v>=DISPIMG("ID_39DA3A2EE4624C8C9ADE9A560E294987",1)</v>
      </c>
      <c r="C18" s="27" t="s">
        <v>381</v>
      </c>
      <c r="D18" s="27" t="s">
        <v>382</v>
      </c>
      <c r="E18" s="28" t="s">
        <v>383</v>
      </c>
      <c r="F18" s="29">
        <v>44709</v>
      </c>
      <c r="G18" s="26" t="s">
        <v>328</v>
      </c>
      <c r="H18" s="26">
        <v>7793</v>
      </c>
      <c r="I18" s="26">
        <v>1082</v>
      </c>
      <c r="J18" s="26">
        <v>288</v>
      </c>
      <c r="K18" s="26">
        <f t="shared" si="0"/>
        <v>9163</v>
      </c>
      <c r="L18" s="32" t="e">
        <v>#N/A</v>
      </c>
      <c r="M18" s="26" t="s">
        <v>329</v>
      </c>
      <c r="N18" s="26"/>
    </row>
    <row r="19" customHeight="1" spans="1:14">
      <c r="A19" s="26" t="s">
        <v>273</v>
      </c>
      <c r="B19" s="26" t="str">
        <f>_xlfn.DISPIMG("ID_EDB7603AC2D34D428232A2788424FAFF",1)</f>
        <v>=DISPIMG("ID_EDB7603AC2D34D428232A2788424FAFF",1)</v>
      </c>
      <c r="C19" s="27" t="s">
        <v>384</v>
      </c>
      <c r="D19" s="27" t="s">
        <v>385</v>
      </c>
      <c r="E19" s="28" t="s">
        <v>386</v>
      </c>
      <c r="F19" s="29">
        <v>44719</v>
      </c>
      <c r="G19" s="26" t="s">
        <v>328</v>
      </c>
      <c r="H19" s="26">
        <v>591</v>
      </c>
      <c r="I19" s="26">
        <v>282</v>
      </c>
      <c r="J19" s="26">
        <v>45</v>
      </c>
      <c r="K19" s="26">
        <f t="shared" si="0"/>
        <v>918</v>
      </c>
      <c r="L19" s="32" t="e">
        <v>#N/A</v>
      </c>
      <c r="M19" s="26" t="s">
        <v>329</v>
      </c>
      <c r="N19" s="26" t="s">
        <v>334</v>
      </c>
    </row>
    <row r="20" customHeight="1" spans="1:14">
      <c r="A20" s="26" t="s">
        <v>248</v>
      </c>
      <c r="B20" s="26" t="str">
        <f>_xlfn.DISPIMG("ID_6B76489216B746C9BA0DBFDAF8974125",1)</f>
        <v>=DISPIMG("ID_6B76489216B746C9BA0DBFDAF8974125",1)</v>
      </c>
      <c r="C20" s="27" t="s">
        <v>387</v>
      </c>
      <c r="D20" s="26" t="s">
        <v>388</v>
      </c>
      <c r="E20" s="28" t="s">
        <v>389</v>
      </c>
      <c r="F20" s="30">
        <v>36684</v>
      </c>
      <c r="G20" s="26" t="s">
        <v>328</v>
      </c>
      <c r="H20" s="26">
        <v>1970</v>
      </c>
      <c r="I20" s="26">
        <v>317</v>
      </c>
      <c r="J20" s="26">
        <v>30</v>
      </c>
      <c r="K20" s="26">
        <f t="shared" si="0"/>
        <v>2317</v>
      </c>
      <c r="L20" s="32" t="e">
        <v>#N/A</v>
      </c>
      <c r="M20" s="26" t="s">
        <v>329</v>
      </c>
      <c r="N20" s="26" t="s">
        <v>334</v>
      </c>
    </row>
    <row r="21" customHeight="1" spans="1:14">
      <c r="A21" s="26" t="s">
        <v>272</v>
      </c>
      <c r="B21" s="26" t="str">
        <f>_xlfn.DISPIMG("ID_B35F6401053740F0928FF779CD38C115",1)</f>
        <v>=DISPIMG("ID_B35F6401053740F0928FF779CD38C115",1)</v>
      </c>
      <c r="C21" s="27" t="s">
        <v>390</v>
      </c>
      <c r="D21" s="26" t="s">
        <v>391</v>
      </c>
      <c r="E21" s="28" t="s">
        <v>386</v>
      </c>
      <c r="F21" s="29">
        <v>44719</v>
      </c>
      <c r="G21" s="26" t="s">
        <v>328</v>
      </c>
      <c r="H21" s="26">
        <v>1262</v>
      </c>
      <c r="I21" s="26">
        <v>1188</v>
      </c>
      <c r="J21" s="26">
        <v>18</v>
      </c>
      <c r="K21" s="26">
        <f t="shared" si="0"/>
        <v>2468</v>
      </c>
      <c r="L21" s="32" t="e">
        <v>#N/A</v>
      </c>
      <c r="M21" s="26" t="s">
        <v>344</v>
      </c>
      <c r="N21" s="26" t="s">
        <v>345</v>
      </c>
    </row>
    <row r="22" customHeight="1" spans="1:14">
      <c r="A22" s="26" t="s">
        <v>206</v>
      </c>
      <c r="B22" s="27" t="str">
        <f>_xlfn.DISPIMG("ID_D4A08DFACADD4771AFD39F849D89933D",1)</f>
        <v>=DISPIMG("ID_D4A08DFACADD4771AFD39F849D89933D",1)</v>
      </c>
      <c r="C22" s="27" t="s">
        <v>151</v>
      </c>
      <c r="D22" s="27" t="s">
        <v>392</v>
      </c>
      <c r="E22" s="28" t="s">
        <v>393</v>
      </c>
      <c r="F22" s="29">
        <v>44698</v>
      </c>
      <c r="G22" s="27" t="s">
        <v>328</v>
      </c>
      <c r="H22" s="26">
        <v>21000</v>
      </c>
      <c r="I22" s="26">
        <v>16000</v>
      </c>
      <c r="J22" s="26">
        <v>193</v>
      </c>
      <c r="K22" s="26">
        <f t="shared" si="0"/>
        <v>37193</v>
      </c>
      <c r="L22" s="32" t="s">
        <v>16</v>
      </c>
      <c r="M22" s="26" t="s">
        <v>394</v>
      </c>
      <c r="N22" s="26" t="s">
        <v>334</v>
      </c>
    </row>
    <row r="23" customHeight="1" spans="1:14">
      <c r="A23" s="26" t="s">
        <v>268</v>
      </c>
      <c r="B23" s="27" t="str">
        <f>_xlfn.DISPIMG("ID_E73C4122B26B404BACEF5A8FB034B518",1)</f>
        <v>=DISPIMG("ID_E73C4122B26B404BACEF5A8FB034B518",1)</v>
      </c>
      <c r="C23" s="27" t="s">
        <v>395</v>
      </c>
      <c r="D23" s="27" t="s">
        <v>396</v>
      </c>
      <c r="E23" s="28" t="s">
        <v>397</v>
      </c>
      <c r="F23" s="29">
        <v>44721</v>
      </c>
      <c r="G23" s="27" t="s">
        <v>328</v>
      </c>
      <c r="H23" s="26">
        <v>1736</v>
      </c>
      <c r="I23" s="26">
        <v>1445</v>
      </c>
      <c r="J23" s="26">
        <v>31</v>
      </c>
      <c r="K23" s="26">
        <f t="shared" si="0"/>
        <v>3212</v>
      </c>
      <c r="L23" s="32" t="e">
        <v>#N/A</v>
      </c>
      <c r="M23" s="26" t="s">
        <v>398</v>
      </c>
      <c r="N23" s="26" t="s">
        <v>350</v>
      </c>
    </row>
    <row r="24" customHeight="1" spans="1:14">
      <c r="A24" s="26" t="s">
        <v>275</v>
      </c>
      <c r="B24" s="26" t="str">
        <f>_xlfn.DISPIMG("ID_C01614BF2DBC46F98F3066A5BA6945C6",1)</f>
        <v>=DISPIMG("ID_C01614BF2DBC46F98F3066A5BA6945C6",1)</v>
      </c>
      <c r="C24" s="27" t="s">
        <v>399</v>
      </c>
      <c r="D24" s="26" t="s">
        <v>400</v>
      </c>
      <c r="E24" s="28" t="s">
        <v>386</v>
      </c>
      <c r="F24" s="30">
        <v>44719</v>
      </c>
      <c r="G24" s="27" t="s">
        <v>328</v>
      </c>
      <c r="H24" s="26">
        <v>255</v>
      </c>
      <c r="I24" s="26">
        <v>157</v>
      </c>
      <c r="J24" s="26">
        <v>20</v>
      </c>
      <c r="K24" s="26">
        <f t="shared" si="0"/>
        <v>432</v>
      </c>
      <c r="L24" s="32" t="e">
        <v>#N/A</v>
      </c>
      <c r="M24" s="26" t="s">
        <v>394</v>
      </c>
      <c r="N24" s="26" t="s">
        <v>401</v>
      </c>
    </row>
    <row r="25" customHeight="1" spans="1:14">
      <c r="A25" s="26" t="s">
        <v>207</v>
      </c>
      <c r="B25" s="26" t="str">
        <f>_xlfn.DISPIMG("ID_A2B931C29B054012820ABB70E24375FB",1)</f>
        <v>=DISPIMG("ID_A2B931C29B054012820ABB70E24375FB",1)</v>
      </c>
      <c r="C25" s="27" t="s">
        <v>103</v>
      </c>
      <c r="D25" s="26" t="s">
        <v>296</v>
      </c>
      <c r="E25" s="28" t="s">
        <v>402</v>
      </c>
      <c r="F25" s="30">
        <v>44722</v>
      </c>
      <c r="G25" s="26" t="s">
        <v>328</v>
      </c>
      <c r="H25" s="26">
        <v>13000</v>
      </c>
      <c r="I25" s="26">
        <v>8323</v>
      </c>
      <c r="J25" s="26">
        <v>179</v>
      </c>
      <c r="K25" s="26">
        <f t="shared" si="0"/>
        <v>21502</v>
      </c>
      <c r="L25" s="32" t="s">
        <v>16</v>
      </c>
      <c r="M25" s="26" t="s">
        <v>329</v>
      </c>
      <c r="N25" s="26" t="s">
        <v>334</v>
      </c>
    </row>
    <row r="26" customHeight="1" spans="1:14">
      <c r="A26" s="26" t="s">
        <v>215</v>
      </c>
      <c r="B26" s="27" t="str">
        <f>_xlfn.DISPIMG("ID_76B571611A1A416CBF79030F1A4BC995",1)</f>
        <v>=DISPIMG("ID_76B571611A1A416CBF79030F1A4BC995",1)</v>
      </c>
      <c r="C26" s="27" t="s">
        <v>125</v>
      </c>
      <c r="D26" s="27" t="s">
        <v>313</v>
      </c>
      <c r="E26" s="28" t="s">
        <v>403</v>
      </c>
      <c r="F26" s="29">
        <v>44723</v>
      </c>
      <c r="G26" s="27" t="s">
        <v>328</v>
      </c>
      <c r="H26" s="26">
        <v>5004</v>
      </c>
      <c r="I26" s="26">
        <v>939</v>
      </c>
      <c r="J26" s="26">
        <v>85</v>
      </c>
      <c r="K26" s="26">
        <f t="shared" si="0"/>
        <v>6028</v>
      </c>
      <c r="L26" s="32" t="s">
        <v>29</v>
      </c>
      <c r="M26" s="26" t="s">
        <v>329</v>
      </c>
      <c r="N26" s="26" t="s">
        <v>334</v>
      </c>
    </row>
    <row r="27" customHeight="1" spans="1:14">
      <c r="A27" s="27" t="s">
        <v>205</v>
      </c>
      <c r="B27" s="26" t="str">
        <f>_xlfn.DISPIMG("ID_DB5A52824ABE40F1815142C762021C2A",1)</f>
        <v>=DISPIMG("ID_DB5A52824ABE40F1815142C762021C2A",1)</v>
      </c>
      <c r="C27" s="27" t="s">
        <v>128</v>
      </c>
      <c r="D27" s="26" t="s">
        <v>404</v>
      </c>
      <c r="E27" s="28" t="s">
        <v>405</v>
      </c>
      <c r="F27" s="30">
        <v>44668</v>
      </c>
      <c r="G27" s="26" t="s">
        <v>406</v>
      </c>
      <c r="H27" s="26">
        <v>6327</v>
      </c>
      <c r="I27" s="26">
        <v>8352</v>
      </c>
      <c r="J27" s="26">
        <v>85</v>
      </c>
      <c r="K27" s="26">
        <f t="shared" si="0"/>
        <v>14764</v>
      </c>
      <c r="L27" s="32" t="s">
        <v>16</v>
      </c>
      <c r="M27" s="26" t="s">
        <v>394</v>
      </c>
      <c r="N27" s="26" t="s">
        <v>407</v>
      </c>
    </row>
    <row r="28" customHeight="1" spans="1:14">
      <c r="A28" s="26" t="s">
        <v>249</v>
      </c>
      <c r="B28" s="26" t="str">
        <f>_xlfn.DISPIMG("ID_680E2E4C6ECD4A84B424FDDC372F115C",1)</f>
        <v>=DISPIMG("ID_680E2E4C6ECD4A84B424FDDC372F115C",1)</v>
      </c>
      <c r="C28" s="27" t="s">
        <v>408</v>
      </c>
      <c r="D28" s="26" t="s">
        <v>409</v>
      </c>
      <c r="E28" s="28" t="s">
        <v>410</v>
      </c>
      <c r="F28" s="30">
        <v>44705</v>
      </c>
      <c r="G28" s="26" t="s">
        <v>406</v>
      </c>
      <c r="H28" s="26">
        <v>439</v>
      </c>
      <c r="I28" s="26">
        <v>186</v>
      </c>
      <c r="J28" s="26">
        <v>4</v>
      </c>
      <c r="K28" s="26">
        <f t="shared" si="0"/>
        <v>629</v>
      </c>
      <c r="L28" s="32" t="e">
        <v>#N/A</v>
      </c>
      <c r="M28" s="26" t="s">
        <v>394</v>
      </c>
      <c r="N28" s="26" t="s">
        <v>407</v>
      </c>
    </row>
    <row r="29" customHeight="1" spans="1:14">
      <c r="A29" s="27" t="s">
        <v>245</v>
      </c>
      <c r="B29" s="26" t="str">
        <f>_xlfn.DISPIMG("ID_981CDFA992E145C0BFDE081115BD4176",1)</f>
        <v>=DISPIMG("ID_981CDFA992E145C0BFDE081115BD4176",1)</v>
      </c>
      <c r="C29" s="27" t="s">
        <v>411</v>
      </c>
      <c r="D29" s="27" t="s">
        <v>412</v>
      </c>
      <c r="E29" s="28" t="s">
        <v>410</v>
      </c>
      <c r="F29" s="30">
        <v>44704</v>
      </c>
      <c r="G29" s="26" t="s">
        <v>406</v>
      </c>
      <c r="H29" s="26">
        <v>33000</v>
      </c>
      <c r="I29" s="26">
        <v>18000</v>
      </c>
      <c r="J29" s="26">
        <v>482</v>
      </c>
      <c r="K29" s="26">
        <f t="shared" si="0"/>
        <v>51482</v>
      </c>
      <c r="L29" s="32" t="e">
        <v>#N/A</v>
      </c>
      <c r="M29" s="26" t="s">
        <v>394</v>
      </c>
      <c r="N29" s="26" t="s">
        <v>413</v>
      </c>
    </row>
    <row r="30" customHeight="1" spans="1:14">
      <c r="A30" s="27" t="s">
        <v>203</v>
      </c>
      <c r="B30" s="27" t="str">
        <f>_xlfn.DISPIMG("ID_A93F6522D9BF48D5B6E5D8C6B30D6CB2",1)</f>
        <v>=DISPIMG("ID_A93F6522D9BF48D5B6E5D8C6B30D6CB2",1)</v>
      </c>
      <c r="C30" s="27" t="s">
        <v>100</v>
      </c>
      <c r="D30" s="27" t="s">
        <v>300</v>
      </c>
      <c r="E30" s="28" t="s">
        <v>414</v>
      </c>
      <c r="F30" s="29">
        <v>44681</v>
      </c>
      <c r="G30" s="27" t="s">
        <v>406</v>
      </c>
      <c r="H30" s="26">
        <v>5825</v>
      </c>
      <c r="I30" s="26">
        <v>5859</v>
      </c>
      <c r="J30" s="26">
        <v>95</v>
      </c>
      <c r="K30" s="26">
        <f t="shared" si="0"/>
        <v>11779</v>
      </c>
      <c r="L30" s="32" t="s">
        <v>16</v>
      </c>
      <c r="M30" s="26" t="s">
        <v>394</v>
      </c>
      <c r="N30" s="26" t="s">
        <v>407</v>
      </c>
    </row>
    <row r="31" customHeight="1" spans="1:14">
      <c r="A31" s="26" t="s">
        <v>267</v>
      </c>
      <c r="B31" s="26" t="str">
        <f>_xlfn.DISPIMG("ID_5D83D1F022F54A03AE813C0627D1DFC3",1)</f>
        <v>=DISPIMG("ID_5D83D1F022F54A03AE813C0627D1DFC3",1)</v>
      </c>
      <c r="C31" s="26" t="s">
        <v>415</v>
      </c>
      <c r="D31" s="26" t="s">
        <v>416</v>
      </c>
      <c r="E31" s="28" t="s">
        <v>417</v>
      </c>
      <c r="F31" s="30">
        <v>44727</v>
      </c>
      <c r="G31" s="26" t="s">
        <v>328</v>
      </c>
      <c r="H31" s="26">
        <v>1227</v>
      </c>
      <c r="I31" s="26">
        <v>991</v>
      </c>
      <c r="J31" s="26">
        <v>102</v>
      </c>
      <c r="K31" s="26">
        <f t="shared" si="0"/>
        <v>2320</v>
      </c>
      <c r="L31" s="32" t="e">
        <v>#N/A</v>
      </c>
      <c r="M31" s="26" t="s">
        <v>394</v>
      </c>
      <c r="N31" s="26" t="s">
        <v>418</v>
      </c>
    </row>
    <row r="32" customHeight="1" spans="1:14">
      <c r="A32" s="27" t="s">
        <v>204</v>
      </c>
      <c r="B32" s="27" t="str">
        <f>_xlfn.DISPIMG("ID_5262EE1813B341719C9D227F47B40F54",1)</f>
        <v>=DISPIMG("ID_5262EE1813B341719C9D227F47B40F54",1)</v>
      </c>
      <c r="C32" s="26" t="s">
        <v>110</v>
      </c>
      <c r="D32" s="27" t="s">
        <v>318</v>
      </c>
      <c r="E32" s="28" t="s">
        <v>419</v>
      </c>
      <c r="F32" s="29">
        <v>44726</v>
      </c>
      <c r="G32" s="27" t="s">
        <v>328</v>
      </c>
      <c r="H32" s="26">
        <v>2347</v>
      </c>
      <c r="I32" s="26">
        <v>1540</v>
      </c>
      <c r="J32" s="26">
        <v>61</v>
      </c>
      <c r="K32" s="26">
        <f t="shared" si="0"/>
        <v>3948</v>
      </c>
      <c r="L32" s="32" t="s">
        <v>20</v>
      </c>
      <c r="M32" s="26" t="s">
        <v>420</v>
      </c>
      <c r="N32" s="26" t="s">
        <v>421</v>
      </c>
    </row>
    <row r="33" customHeight="1" spans="1:14">
      <c r="A33" s="27" t="s">
        <v>257</v>
      </c>
      <c r="B33" s="26" t="str">
        <f>_xlfn.DISPIMG("ID_497B58F6ED244A93A9530920F4DE6DED",1)</f>
        <v>=DISPIMG("ID_497B58F6ED244A93A9530920F4DE6DED",1)</v>
      </c>
      <c r="C33" s="26" t="s">
        <v>422</v>
      </c>
      <c r="D33" s="27" t="s">
        <v>423</v>
      </c>
      <c r="E33" s="28" t="s">
        <v>424</v>
      </c>
      <c r="F33" s="29">
        <v>44735</v>
      </c>
      <c r="G33" s="27" t="s">
        <v>328</v>
      </c>
      <c r="H33" s="26">
        <v>1403</v>
      </c>
      <c r="I33" s="26">
        <v>278</v>
      </c>
      <c r="J33" s="26">
        <v>256</v>
      </c>
      <c r="K33" s="26">
        <f t="shared" si="0"/>
        <v>1937</v>
      </c>
      <c r="L33" s="32" t="e">
        <v>#N/A</v>
      </c>
      <c r="M33" s="26" t="s">
        <v>420</v>
      </c>
      <c r="N33" s="26" t="s">
        <v>421</v>
      </c>
    </row>
    <row r="34" customHeight="1" spans="1:14">
      <c r="A34" s="26" t="s">
        <v>210</v>
      </c>
      <c r="B34" s="26" t="str">
        <f>_xlfn.DISPIMG("ID_4ACAC60123A94EEBA12854CED45C0580",1)</f>
        <v>=DISPIMG("ID_4ACAC60123A94EEBA12854CED45C0580",1)</v>
      </c>
      <c r="C34" s="26" t="s">
        <v>119</v>
      </c>
      <c r="D34" s="26" t="s">
        <v>298</v>
      </c>
      <c r="E34" s="28" t="s">
        <v>425</v>
      </c>
      <c r="F34" s="30">
        <v>44735</v>
      </c>
      <c r="G34" s="26" t="s">
        <v>328</v>
      </c>
      <c r="H34" s="26">
        <v>11000</v>
      </c>
      <c r="I34" s="26">
        <v>4531</v>
      </c>
      <c r="J34" s="26">
        <v>233</v>
      </c>
      <c r="K34" s="26">
        <f t="shared" si="0"/>
        <v>15764</v>
      </c>
      <c r="L34" s="32" t="s">
        <v>16</v>
      </c>
      <c r="M34" s="26" t="s">
        <v>394</v>
      </c>
      <c r="N34" s="26" t="s">
        <v>426</v>
      </c>
    </row>
    <row r="35" customHeight="1" spans="1:14">
      <c r="A35" s="26" t="s">
        <v>256</v>
      </c>
      <c r="B35" s="26" t="str">
        <f>_xlfn.DISPIMG("ID_66651F5112064F85A885B05E6775C10D",1)</f>
        <v>=DISPIMG("ID_66651F5112064F85A885B05E6775C10D",1)</v>
      </c>
      <c r="C35" s="26" t="s">
        <v>427</v>
      </c>
      <c r="D35" s="26" t="s">
        <v>428</v>
      </c>
      <c r="E35" s="28" t="s">
        <v>429</v>
      </c>
      <c r="F35" s="30">
        <v>44664</v>
      </c>
      <c r="G35" s="26" t="s">
        <v>406</v>
      </c>
      <c r="H35" s="26">
        <v>513</v>
      </c>
      <c r="I35" s="26">
        <v>332</v>
      </c>
      <c r="J35" s="26">
        <v>52</v>
      </c>
      <c r="K35" s="26">
        <f t="shared" si="0"/>
        <v>897</v>
      </c>
      <c r="L35" s="32" t="e">
        <v>#N/A</v>
      </c>
      <c r="M35" s="26" t="s">
        <v>420</v>
      </c>
      <c r="N35" s="26" t="s">
        <v>430</v>
      </c>
    </row>
    <row r="36" customHeight="1" spans="1:14">
      <c r="A36" s="27" t="s">
        <v>278</v>
      </c>
      <c r="B36" s="27" t="str">
        <f>_xlfn.DISPIMG("ID_534369B575F24C20AA44C146D09019D2",1)</f>
        <v>=DISPIMG("ID_534369B575F24C20AA44C146D09019D2",1)</v>
      </c>
      <c r="C36" s="26" t="s">
        <v>431</v>
      </c>
      <c r="D36" s="27" t="s">
        <v>432</v>
      </c>
      <c r="E36" s="28" t="s">
        <v>433</v>
      </c>
      <c r="F36" s="29">
        <v>44662</v>
      </c>
      <c r="G36" s="26" t="s">
        <v>406</v>
      </c>
      <c r="H36" s="26">
        <v>1024</v>
      </c>
      <c r="I36" s="26">
        <v>901</v>
      </c>
      <c r="J36" s="26">
        <v>41</v>
      </c>
      <c r="K36" s="26">
        <f t="shared" si="0"/>
        <v>1966</v>
      </c>
      <c r="L36" s="32" t="e">
        <v>#N/A</v>
      </c>
      <c r="M36" s="26" t="s">
        <v>420</v>
      </c>
      <c r="N36" s="26" t="s">
        <v>430</v>
      </c>
    </row>
    <row r="37" customHeight="1" spans="1:14">
      <c r="A37" s="26" t="s">
        <v>251</v>
      </c>
      <c r="B37" s="26" t="str">
        <f>_xlfn.DISPIMG("ID_9EBC5501D773429EBF378F0C1CC1D59E",1)</f>
        <v>=DISPIMG("ID_9EBC5501D773429EBF378F0C1CC1D59E",1)</v>
      </c>
      <c r="C37" s="26" t="s">
        <v>434</v>
      </c>
      <c r="D37" s="26" t="s">
        <v>435</v>
      </c>
      <c r="E37" s="28" t="s">
        <v>436</v>
      </c>
      <c r="F37" s="30">
        <v>44699</v>
      </c>
      <c r="G37" s="26" t="s">
        <v>406</v>
      </c>
      <c r="H37" s="26">
        <v>925</v>
      </c>
      <c r="I37" s="26">
        <v>530</v>
      </c>
      <c r="J37" s="26">
        <v>29</v>
      </c>
      <c r="K37" s="26">
        <f t="shared" si="0"/>
        <v>1484</v>
      </c>
      <c r="L37" s="32" t="e">
        <v>#N/A</v>
      </c>
      <c r="M37" s="26" t="s">
        <v>420</v>
      </c>
      <c r="N37" s="26" t="s">
        <v>430</v>
      </c>
    </row>
    <row r="38" customHeight="1" spans="1:14">
      <c r="A38" s="27" t="s">
        <v>212</v>
      </c>
      <c r="B38" s="27" t="str">
        <f>_xlfn.DISPIMG("ID_D062C71CA5C441E8A683A20A9704D4F8",1)</f>
        <v>=DISPIMG("ID_D062C71CA5C441E8A683A20A9704D4F8",1)</v>
      </c>
      <c r="C38" s="26" t="s">
        <v>437</v>
      </c>
      <c r="D38" s="27" t="s">
        <v>438</v>
      </c>
      <c r="E38" s="28" t="s">
        <v>212</v>
      </c>
      <c r="F38" s="29">
        <v>44751</v>
      </c>
      <c r="G38" s="27" t="s">
        <v>328</v>
      </c>
      <c r="H38" s="26">
        <v>5377</v>
      </c>
      <c r="I38" s="26">
        <v>2599</v>
      </c>
      <c r="J38" s="26">
        <v>202</v>
      </c>
      <c r="K38" s="26">
        <f t="shared" si="0"/>
        <v>8178</v>
      </c>
      <c r="L38" s="32" t="s">
        <v>36</v>
      </c>
      <c r="M38" s="26" t="s">
        <v>420</v>
      </c>
      <c r="N38" s="26" t="s">
        <v>439</v>
      </c>
    </row>
    <row r="39" customHeight="1" spans="1:14">
      <c r="A39" s="27" t="s">
        <v>279</v>
      </c>
      <c r="B39" s="27" t="str">
        <f>_xlfn.DISPIMG("ID_371D87F6E2CF48228405B8EF3784D7A6",1)</f>
        <v>=DISPIMG("ID_371D87F6E2CF48228405B8EF3784D7A6",1)</v>
      </c>
      <c r="C39" s="26" t="s">
        <v>440</v>
      </c>
      <c r="D39" s="27" t="s">
        <v>441</v>
      </c>
      <c r="E39" s="28" t="s">
        <v>442</v>
      </c>
      <c r="F39" s="29">
        <v>44700</v>
      </c>
      <c r="G39" s="27" t="s">
        <v>406</v>
      </c>
      <c r="H39" s="26">
        <v>275</v>
      </c>
      <c r="I39" s="26">
        <v>425</v>
      </c>
      <c r="J39" s="26">
        <v>18</v>
      </c>
      <c r="K39" s="26">
        <f t="shared" si="0"/>
        <v>718</v>
      </c>
      <c r="L39" s="32" t="e">
        <v>#N/A</v>
      </c>
      <c r="M39" s="26" t="s">
        <v>443</v>
      </c>
      <c r="N39" s="26" t="s">
        <v>444</v>
      </c>
    </row>
    <row r="40" customHeight="1" spans="1:14">
      <c r="A40" s="26" t="s">
        <v>259</v>
      </c>
      <c r="B40" s="26" t="str">
        <f>_xlfn.DISPIMG("ID_C455763EA2ED4D7192F69D39B3C06C96",1)</f>
        <v>=DISPIMG("ID_C455763EA2ED4D7192F69D39B3C06C96",1)</v>
      </c>
      <c r="C40" s="26" t="s">
        <v>445</v>
      </c>
      <c r="D40" s="26" t="s">
        <v>446</v>
      </c>
      <c r="E40" s="28" t="s">
        <v>447</v>
      </c>
      <c r="F40" s="30">
        <v>44732</v>
      </c>
      <c r="G40" s="26" t="s">
        <v>328</v>
      </c>
      <c r="H40" s="26">
        <v>750</v>
      </c>
      <c r="I40" s="26">
        <v>184</v>
      </c>
      <c r="J40" s="26">
        <v>450</v>
      </c>
      <c r="K40" s="26">
        <f t="shared" si="0"/>
        <v>1384</v>
      </c>
      <c r="L40" s="32" t="e">
        <v>#N/A</v>
      </c>
      <c r="M40" s="26" t="s">
        <v>448</v>
      </c>
      <c r="N40" s="26" t="s">
        <v>449</v>
      </c>
    </row>
    <row r="41" customHeight="1" spans="1:14">
      <c r="A41" s="26" t="s">
        <v>265</v>
      </c>
      <c r="B41" s="26" t="str">
        <f>_xlfn.DISPIMG("ID_3F38646DAD3942E083C8F0E08A4E9527",1)</f>
        <v>=DISPIMG("ID_3F38646DAD3942E083C8F0E08A4E9527",1)</v>
      </c>
      <c r="C41" s="26" t="s">
        <v>112</v>
      </c>
      <c r="D41" s="26" t="s">
        <v>316</v>
      </c>
      <c r="E41" s="28" t="s">
        <v>450</v>
      </c>
      <c r="F41" s="30">
        <v>44749</v>
      </c>
      <c r="G41" s="26" t="s">
        <v>328</v>
      </c>
      <c r="H41" s="26">
        <v>1725</v>
      </c>
      <c r="I41" s="26">
        <v>1047</v>
      </c>
      <c r="J41" s="26">
        <v>68</v>
      </c>
      <c r="K41" s="26">
        <f t="shared" si="0"/>
        <v>2840</v>
      </c>
      <c r="L41" s="32" t="e">
        <v>#N/A</v>
      </c>
      <c r="M41" s="26" t="s">
        <v>344</v>
      </c>
      <c r="N41" s="26" t="s">
        <v>451</v>
      </c>
    </row>
    <row r="42" customHeight="1" spans="1:14">
      <c r="A42" s="26" t="s">
        <v>208</v>
      </c>
      <c r="B42" s="26" t="str">
        <f>_xlfn.DISPIMG("ID_F00ACEC890434500847BBD182BAA0A5D",1)</f>
        <v>=DISPIMG("ID_F00ACEC890434500847BBD182BAA0A5D",1)</v>
      </c>
      <c r="C42" s="26" t="s">
        <v>111</v>
      </c>
      <c r="D42" s="26" t="s">
        <v>317</v>
      </c>
      <c r="E42" s="28" t="s">
        <v>452</v>
      </c>
      <c r="F42" s="30">
        <v>44763</v>
      </c>
      <c r="G42" s="26" t="s">
        <v>328</v>
      </c>
      <c r="H42" s="26">
        <v>6594</v>
      </c>
      <c r="I42" s="26">
        <v>2639</v>
      </c>
      <c r="J42" s="26">
        <v>167</v>
      </c>
      <c r="K42" s="26">
        <f t="shared" si="0"/>
        <v>9400</v>
      </c>
      <c r="L42" s="32" t="s">
        <v>16</v>
      </c>
      <c r="M42" s="26" t="s">
        <v>394</v>
      </c>
      <c r="N42" s="26" t="s">
        <v>453</v>
      </c>
    </row>
    <row r="43" customHeight="1" spans="1:14">
      <c r="A43" s="26" t="s">
        <v>261</v>
      </c>
      <c r="B43" s="26" t="str">
        <f>_xlfn.DISPIMG("ID_125AF04B9D1344758A61EFC7DA9FBF3E",1)</f>
        <v>=DISPIMG("ID_125AF04B9D1344758A61EFC7DA9FBF3E",1)</v>
      </c>
      <c r="C43" s="26" t="s">
        <v>454</v>
      </c>
      <c r="D43" s="26" t="s">
        <v>455</v>
      </c>
      <c r="E43" s="28" t="s">
        <v>456</v>
      </c>
      <c r="F43" s="30">
        <v>44756</v>
      </c>
      <c r="G43" s="26" t="s">
        <v>328</v>
      </c>
      <c r="H43" s="26">
        <v>4081</v>
      </c>
      <c r="I43" s="26">
        <v>1575</v>
      </c>
      <c r="J43" s="26">
        <v>225</v>
      </c>
      <c r="K43" s="26">
        <f t="shared" si="0"/>
        <v>5881</v>
      </c>
      <c r="L43" s="32" t="e">
        <v>#N/A</v>
      </c>
      <c r="M43" s="26" t="s">
        <v>394</v>
      </c>
      <c r="N43" s="26" t="s">
        <v>453</v>
      </c>
    </row>
    <row r="44" customHeight="1" spans="1:14">
      <c r="A44" s="26" t="s">
        <v>263</v>
      </c>
      <c r="B44" s="26" t="str">
        <f>_xlfn.DISPIMG("ID_0DEF02E2A89E4FA4ADBEB8CBB8B35A18",1)</f>
        <v>=DISPIMG("ID_0DEF02E2A89E4FA4ADBEB8CBB8B35A18",1)</v>
      </c>
      <c r="C44" s="26" t="s">
        <v>132</v>
      </c>
      <c r="D44" s="26" t="s">
        <v>310</v>
      </c>
      <c r="E44" s="28" t="s">
        <v>457</v>
      </c>
      <c r="F44" s="30">
        <v>44771</v>
      </c>
      <c r="G44" s="26" t="s">
        <v>328</v>
      </c>
      <c r="H44" s="26">
        <v>4756</v>
      </c>
      <c r="I44" s="26">
        <v>4076</v>
      </c>
      <c r="J44" s="26">
        <v>132</v>
      </c>
      <c r="K44" s="26">
        <f t="shared" si="0"/>
        <v>8964</v>
      </c>
      <c r="L44" s="32" t="e">
        <v>#N/A</v>
      </c>
      <c r="M44" s="26" t="s">
        <v>458</v>
      </c>
      <c r="N44" s="26" t="s">
        <v>459</v>
      </c>
    </row>
    <row r="45" customHeight="1" spans="1:14">
      <c r="A45" s="26" t="s">
        <v>270</v>
      </c>
      <c r="B45" s="26" t="str">
        <f>_xlfn.DISPIMG("ID_E70BB3221E6E44E98AA2B14A78DAFE16",1)</f>
        <v>=DISPIMG("ID_E70BB3221E6E44E98AA2B14A78DAFE16",1)</v>
      </c>
      <c r="C45" s="26" t="s">
        <v>460</v>
      </c>
      <c r="D45" s="26" t="s">
        <v>461</v>
      </c>
      <c r="E45" s="28" t="s">
        <v>462</v>
      </c>
      <c r="F45" s="30">
        <v>44771</v>
      </c>
      <c r="G45" s="26" t="s">
        <v>328</v>
      </c>
      <c r="H45" s="26">
        <v>758</v>
      </c>
      <c r="I45" s="26">
        <v>217</v>
      </c>
      <c r="J45" s="26">
        <v>125</v>
      </c>
      <c r="K45" s="26">
        <f t="shared" si="0"/>
        <v>1100</v>
      </c>
      <c r="L45" s="32" t="e">
        <v>#N/A</v>
      </c>
      <c r="M45" s="26" t="s">
        <v>329</v>
      </c>
      <c r="N45" s="26" t="s">
        <v>463</v>
      </c>
    </row>
    <row r="46" customHeight="1" spans="1:14">
      <c r="A46" s="26" t="s">
        <v>258</v>
      </c>
      <c r="B46" s="26" t="str">
        <f>_xlfn.DISPIMG("ID_AAF6E6D3688748F2A618684B65B1BBFA",1)</f>
        <v>=DISPIMG("ID_AAF6E6D3688748F2A618684B65B1BBFA",1)</v>
      </c>
      <c r="C46" s="26" t="s">
        <v>464</v>
      </c>
      <c r="D46" s="26" t="s">
        <v>465</v>
      </c>
      <c r="E46" s="27" t="s">
        <v>466</v>
      </c>
      <c r="F46" s="30">
        <v>44740</v>
      </c>
      <c r="G46" s="26" t="s">
        <v>406</v>
      </c>
      <c r="H46" s="26">
        <v>2661</v>
      </c>
      <c r="I46" s="26">
        <v>2346</v>
      </c>
      <c r="J46" s="26">
        <v>48</v>
      </c>
      <c r="K46" s="26">
        <f t="shared" ref="K46:K84" si="1">J46+I46+H46</f>
        <v>5055</v>
      </c>
      <c r="L46" s="32" t="e">
        <v>#N/A</v>
      </c>
      <c r="M46" s="26" t="s">
        <v>398</v>
      </c>
      <c r="N46" s="26" t="s">
        <v>467</v>
      </c>
    </row>
    <row r="47" customHeight="1" spans="1:14">
      <c r="A47" s="26" t="s">
        <v>217</v>
      </c>
      <c r="B47" s="26" t="str">
        <f>_xlfn.DISPIMG("ID_994437DA0BC0476FA2FBDC7653DB5396",1)</f>
        <v>=DISPIMG("ID_994437DA0BC0476FA2FBDC7653DB5396",1)</v>
      </c>
      <c r="C47" s="26" t="s">
        <v>88</v>
      </c>
      <c r="D47" s="26" t="s">
        <v>322</v>
      </c>
      <c r="E47" s="32" t="s">
        <v>468</v>
      </c>
      <c r="F47" s="30">
        <v>44786</v>
      </c>
      <c r="G47" s="26" t="s">
        <v>406</v>
      </c>
      <c r="H47" s="26">
        <v>7827</v>
      </c>
      <c r="I47" s="26">
        <v>3158</v>
      </c>
      <c r="J47" s="26">
        <v>127</v>
      </c>
      <c r="K47" s="26">
        <f t="shared" si="1"/>
        <v>11112</v>
      </c>
      <c r="L47" s="32" t="s">
        <v>20</v>
      </c>
      <c r="M47" s="26" t="s">
        <v>469</v>
      </c>
      <c r="N47" s="26" t="s">
        <v>470</v>
      </c>
    </row>
    <row r="48" customHeight="1" spans="1:14">
      <c r="A48" s="26" t="s">
        <v>209</v>
      </c>
      <c r="B48" s="26" t="str">
        <f>_xlfn.DISPIMG("ID_3E3E11627D5D41D7B8D53EE2F0389109",1)</f>
        <v>=DISPIMG("ID_3E3E11627D5D41D7B8D53EE2F0389109",1)</v>
      </c>
      <c r="C48" s="26" t="s">
        <v>76</v>
      </c>
      <c r="D48" s="26" t="s">
        <v>471</v>
      </c>
      <c r="E48" s="27" t="s">
        <v>472</v>
      </c>
      <c r="F48" s="30">
        <v>44790</v>
      </c>
      <c r="G48" s="26" t="s">
        <v>406</v>
      </c>
      <c r="H48" s="26">
        <v>14000</v>
      </c>
      <c r="I48" s="26">
        <v>14000</v>
      </c>
      <c r="J48" s="26">
        <v>156</v>
      </c>
      <c r="K48" s="26">
        <f t="shared" si="1"/>
        <v>28156</v>
      </c>
      <c r="L48" s="32" t="s">
        <v>16</v>
      </c>
      <c r="M48" s="26" t="s">
        <v>473</v>
      </c>
      <c r="N48" s="26" t="s">
        <v>474</v>
      </c>
    </row>
    <row r="49" customHeight="1" spans="1:14">
      <c r="A49" s="26" t="s">
        <v>260</v>
      </c>
      <c r="B49" s="26" t="str">
        <f>_xlfn.DISPIMG("ID_87F1FCB56C4E4847A41B5B80A789827B",1)</f>
        <v>=DISPIMG("ID_87F1FCB56C4E4847A41B5B80A789827B",1)</v>
      </c>
      <c r="C49" s="26" t="s">
        <v>475</v>
      </c>
      <c r="D49" s="26" t="s">
        <v>476</v>
      </c>
      <c r="E49" s="27" t="s">
        <v>477</v>
      </c>
      <c r="F49" s="30">
        <v>44791</v>
      </c>
      <c r="G49" s="26" t="s">
        <v>328</v>
      </c>
      <c r="H49" s="26">
        <v>3226</v>
      </c>
      <c r="I49" s="26">
        <v>1225</v>
      </c>
      <c r="J49" s="26">
        <v>36</v>
      </c>
      <c r="K49" s="26">
        <f t="shared" si="1"/>
        <v>4487</v>
      </c>
      <c r="L49" s="32" t="e">
        <v>#N/A</v>
      </c>
      <c r="M49" s="26" t="s">
        <v>334</v>
      </c>
      <c r="N49" s="26" t="s">
        <v>478</v>
      </c>
    </row>
    <row r="50" customHeight="1" spans="1:14">
      <c r="A50" s="26" t="s">
        <v>262</v>
      </c>
      <c r="B50" s="27" t="str">
        <f>_xlfn.DISPIMG("ID_A65B56B422064753ABF89417673FF981",1)</f>
        <v>=DISPIMG("ID_A65B56B422064753ABF89417673FF981",1)</v>
      </c>
      <c r="C50" s="26" t="s">
        <v>479</v>
      </c>
      <c r="D50" s="27" t="s">
        <v>480</v>
      </c>
      <c r="E50" s="27" t="s">
        <v>481</v>
      </c>
      <c r="F50" s="29">
        <v>44798</v>
      </c>
      <c r="G50" s="27" t="s">
        <v>328</v>
      </c>
      <c r="H50" s="26">
        <v>2806</v>
      </c>
      <c r="I50" s="26">
        <v>888</v>
      </c>
      <c r="J50" s="26">
        <v>183</v>
      </c>
      <c r="K50" s="26">
        <f t="shared" si="1"/>
        <v>3877</v>
      </c>
      <c r="L50" s="32" t="e">
        <v>#N/A</v>
      </c>
      <c r="M50" s="26" t="s">
        <v>482</v>
      </c>
      <c r="N50" s="26" t="s">
        <v>483</v>
      </c>
    </row>
    <row r="51" customHeight="1" spans="1:14">
      <c r="A51" s="26" t="s">
        <v>266</v>
      </c>
      <c r="B51" s="27" t="str">
        <f>_xlfn.DISPIMG("ID_682F7258EB83421EA23A7F6D32FE2256",1)</f>
        <v>=DISPIMG("ID_682F7258EB83421EA23A7F6D32FE2256",1)</v>
      </c>
      <c r="C51" s="26" t="s">
        <v>484</v>
      </c>
      <c r="D51" s="27" t="s">
        <v>485</v>
      </c>
      <c r="E51" s="27" t="s">
        <v>486</v>
      </c>
      <c r="F51" s="29">
        <v>44798</v>
      </c>
      <c r="G51" s="27" t="s">
        <v>328</v>
      </c>
      <c r="H51" s="26">
        <v>1270</v>
      </c>
      <c r="I51" s="26">
        <v>178</v>
      </c>
      <c r="J51" s="26">
        <v>55</v>
      </c>
      <c r="K51" s="26">
        <f t="shared" si="1"/>
        <v>1503</v>
      </c>
      <c r="L51" s="32" t="e">
        <v>#N/A</v>
      </c>
      <c r="M51" s="26" t="s">
        <v>394</v>
      </c>
      <c r="N51" s="26" t="s">
        <v>487</v>
      </c>
    </row>
    <row r="52" customHeight="1" spans="1:14">
      <c r="A52" s="26" t="s">
        <v>232</v>
      </c>
      <c r="B52" s="27" t="str">
        <f>_xlfn.DISPIMG("ID_44A8FC7F795A49E6B812855924C60572",1)</f>
        <v>=DISPIMG("ID_44A8FC7F795A49E6B812855924C60572",1)</v>
      </c>
      <c r="C52" s="26" t="s">
        <v>169</v>
      </c>
      <c r="D52" s="27" t="s">
        <v>488</v>
      </c>
      <c r="E52" s="27" t="s">
        <v>489</v>
      </c>
      <c r="F52" s="29">
        <v>44795</v>
      </c>
      <c r="G52" s="27" t="s">
        <v>328</v>
      </c>
      <c r="H52" s="26"/>
      <c r="I52" s="26"/>
      <c r="J52" s="26"/>
      <c r="K52" s="26">
        <f t="shared" si="1"/>
        <v>0</v>
      </c>
      <c r="L52" s="32" t="s">
        <v>16</v>
      </c>
      <c r="M52" s="26" t="s">
        <v>334</v>
      </c>
      <c r="N52" s="26" t="s">
        <v>490</v>
      </c>
    </row>
    <row r="53" customHeight="1" spans="1:14">
      <c r="A53" s="26" t="s">
        <v>271</v>
      </c>
      <c r="B53" s="27" t="str">
        <f>_xlfn.DISPIMG("ID_EEF9017DCCC74AC0BF339C17FBD42090",1)</f>
        <v>=DISPIMG("ID_EEF9017DCCC74AC0BF339C17FBD42090",1)</v>
      </c>
      <c r="C53" s="26" t="s">
        <v>491</v>
      </c>
      <c r="D53" s="27" t="s">
        <v>492</v>
      </c>
      <c r="E53" s="27" t="s">
        <v>493</v>
      </c>
      <c r="F53" s="29">
        <v>44791</v>
      </c>
      <c r="G53" s="27" t="s">
        <v>328</v>
      </c>
      <c r="H53" s="26">
        <v>1560</v>
      </c>
      <c r="I53" s="26">
        <v>1493</v>
      </c>
      <c r="J53" s="26">
        <v>8</v>
      </c>
      <c r="K53" s="26">
        <f t="shared" si="1"/>
        <v>3061</v>
      </c>
      <c r="L53" s="32" t="e">
        <v>#N/A</v>
      </c>
      <c r="M53" s="26" t="s">
        <v>344</v>
      </c>
      <c r="N53" s="26" t="s">
        <v>494</v>
      </c>
    </row>
    <row r="54" customHeight="1" spans="1:14">
      <c r="A54" s="26" t="s">
        <v>216</v>
      </c>
      <c r="B54" s="27" t="str">
        <f>_xlfn.DISPIMG("ID_24E3DC8244C24490BE92D7BA95B15C7B",1)</f>
        <v>=DISPIMG("ID_24E3DC8244C24490BE92D7BA95B15C7B",1)</v>
      </c>
      <c r="C54" s="26" t="s">
        <v>123</v>
      </c>
      <c r="D54" s="27" t="s">
        <v>312</v>
      </c>
      <c r="E54" s="27" t="s">
        <v>495</v>
      </c>
      <c r="F54" s="29">
        <v>44792</v>
      </c>
      <c r="G54" s="27" t="s">
        <v>328</v>
      </c>
      <c r="H54" s="26">
        <v>13000</v>
      </c>
      <c r="I54" s="26">
        <v>4203</v>
      </c>
      <c r="J54" s="26">
        <v>434</v>
      </c>
      <c r="K54" s="26">
        <f t="shared" si="1"/>
        <v>17637</v>
      </c>
      <c r="L54" s="32" t="s">
        <v>16</v>
      </c>
      <c r="M54" s="26" t="s">
        <v>496</v>
      </c>
      <c r="N54" s="26" t="s">
        <v>497</v>
      </c>
    </row>
    <row r="55" customHeight="1" spans="1:14">
      <c r="A55" s="26" t="s">
        <v>276</v>
      </c>
      <c r="B55" s="27" t="str">
        <f>_xlfn.DISPIMG("ID_131CFF75C62C4E69A691E332F2310C8D",1)</f>
        <v>=DISPIMG("ID_131CFF75C62C4E69A691E332F2310C8D",1)</v>
      </c>
      <c r="C55" s="26" t="s">
        <v>498</v>
      </c>
      <c r="D55" s="27" t="s">
        <v>499</v>
      </c>
      <c r="E55" s="27" t="s">
        <v>500</v>
      </c>
      <c r="F55" s="29">
        <v>44803</v>
      </c>
      <c r="G55" s="27" t="s">
        <v>406</v>
      </c>
      <c r="H55" s="26"/>
      <c r="I55" s="26"/>
      <c r="J55" s="26"/>
      <c r="K55" s="26">
        <f t="shared" si="1"/>
        <v>0</v>
      </c>
      <c r="L55" s="32" t="e">
        <v>#N/A</v>
      </c>
      <c r="M55" s="26" t="s">
        <v>349</v>
      </c>
      <c r="N55" s="26" t="s">
        <v>501</v>
      </c>
    </row>
    <row r="56" customHeight="1" spans="1:14">
      <c r="A56" s="26" t="s">
        <v>211</v>
      </c>
      <c r="B56" s="27" t="str">
        <f>_xlfn.DISPIMG("ID_20DDAD7F668B4C389AC4D2FFE61C86BF",1)</f>
        <v>=DISPIMG("ID_20DDAD7F668B4C389AC4D2FFE61C86BF",1)</v>
      </c>
      <c r="C56" s="26" t="s">
        <v>502</v>
      </c>
      <c r="D56" s="27" t="s">
        <v>503</v>
      </c>
      <c r="E56" s="27" t="s">
        <v>504</v>
      </c>
      <c r="F56" s="29">
        <v>44819</v>
      </c>
      <c r="G56" s="27" t="s">
        <v>328</v>
      </c>
      <c r="H56" s="26">
        <v>341</v>
      </c>
      <c r="I56" s="26">
        <v>71</v>
      </c>
      <c r="J56" s="26">
        <v>16</v>
      </c>
      <c r="K56" s="26">
        <f t="shared" si="1"/>
        <v>428</v>
      </c>
      <c r="L56" s="32" t="s">
        <v>18</v>
      </c>
      <c r="M56" s="26" t="s">
        <v>334</v>
      </c>
      <c r="N56" s="26" t="s">
        <v>505</v>
      </c>
    </row>
    <row r="57" customHeight="1" spans="1:14">
      <c r="A57" s="26">
        <v>6.3218999e+23</v>
      </c>
      <c r="B57" s="27" t="str">
        <f>_xlfn.DISPIMG("ID_7D15069B47DB4C38B044C5CAAF9894D3",1)</f>
        <v>=DISPIMG("ID_7D15069B47DB4C38B044C5CAAF9894D3",1)</v>
      </c>
      <c r="C57" s="26" t="s">
        <v>108</v>
      </c>
      <c r="D57" s="27" t="s">
        <v>285</v>
      </c>
      <c r="E57" s="27" t="s">
        <v>506</v>
      </c>
      <c r="F57" s="29">
        <v>44818</v>
      </c>
      <c r="G57" s="27" t="s">
        <v>328</v>
      </c>
      <c r="H57" s="26">
        <v>13000</v>
      </c>
      <c r="I57" s="26">
        <v>6144</v>
      </c>
      <c r="J57" s="26">
        <v>142</v>
      </c>
      <c r="K57" s="26">
        <f t="shared" si="1"/>
        <v>19286</v>
      </c>
      <c r="L57" s="32" t="s">
        <v>16</v>
      </c>
      <c r="M57" s="26" t="s">
        <v>473</v>
      </c>
      <c r="N57" s="26" t="s">
        <v>507</v>
      </c>
    </row>
    <row r="58" customHeight="1" spans="1:14">
      <c r="A58" s="26" t="s">
        <v>213</v>
      </c>
      <c r="B58" s="27" t="str">
        <f>_xlfn.DISPIMG("ID_9314256155FB46DB9D7D390E80FC26D6",1)</f>
        <v>=DISPIMG("ID_9314256155FB46DB9D7D390E80FC26D6",1)</v>
      </c>
      <c r="C58" s="26" t="s">
        <v>84</v>
      </c>
      <c r="D58" s="27" t="s">
        <v>311</v>
      </c>
      <c r="E58" s="27" t="s">
        <v>508</v>
      </c>
      <c r="F58" s="29">
        <v>44805</v>
      </c>
      <c r="G58" s="27" t="s">
        <v>328</v>
      </c>
      <c r="H58" s="26">
        <v>4184</v>
      </c>
      <c r="I58" s="26">
        <v>3508</v>
      </c>
      <c r="J58" s="26">
        <v>30</v>
      </c>
      <c r="K58" s="26">
        <f t="shared" si="1"/>
        <v>7722</v>
      </c>
      <c r="L58" s="32" t="s">
        <v>16</v>
      </c>
      <c r="M58" s="26" t="s">
        <v>334</v>
      </c>
      <c r="N58" s="26" t="s">
        <v>509</v>
      </c>
    </row>
    <row r="59" customHeight="1" spans="1:14">
      <c r="A59" s="26" t="s">
        <v>202</v>
      </c>
      <c r="B59" s="26" t="str">
        <f>_xlfn.DISPIMG("ID_79F3DF8091134325AE5ED53807BA387E",1)</f>
        <v>=DISPIMG("ID_79F3DF8091134325AE5ED53807BA387E",1)</v>
      </c>
      <c r="C59" s="26" t="s">
        <v>148</v>
      </c>
      <c r="D59" s="27" t="s">
        <v>510</v>
      </c>
      <c r="E59" s="32" t="s">
        <v>511</v>
      </c>
      <c r="F59" s="29">
        <v>44845</v>
      </c>
      <c r="G59" s="27" t="s">
        <v>328</v>
      </c>
      <c r="H59" s="26">
        <v>2963</v>
      </c>
      <c r="I59" s="26">
        <v>1450</v>
      </c>
      <c r="J59" s="26">
        <v>80</v>
      </c>
      <c r="K59" s="26">
        <f t="shared" si="1"/>
        <v>4493</v>
      </c>
      <c r="L59" s="32" t="s">
        <v>16</v>
      </c>
      <c r="M59" s="26" t="s">
        <v>473</v>
      </c>
      <c r="N59" s="26" t="s">
        <v>512</v>
      </c>
    </row>
    <row r="60" customHeight="1" spans="1:14">
      <c r="A60" s="26" t="s">
        <v>235</v>
      </c>
      <c r="B60" s="26" t="str">
        <f>_xlfn.DISPIMG("ID_93984A9C392F401D9FBAF7A190E63AFD",1)</f>
        <v>=DISPIMG("ID_93984A9C392F401D9FBAF7A190E63AFD",1)</v>
      </c>
      <c r="C60" s="26" t="s">
        <v>170</v>
      </c>
      <c r="D60" s="27" t="s">
        <v>513</v>
      </c>
      <c r="E60" s="27" t="s">
        <v>514</v>
      </c>
      <c r="F60" s="29">
        <v>44836</v>
      </c>
      <c r="G60" s="27" t="s">
        <v>328</v>
      </c>
      <c r="H60" s="26">
        <v>4018</v>
      </c>
      <c r="I60" s="26">
        <v>1279</v>
      </c>
      <c r="J60" s="26">
        <v>86</v>
      </c>
      <c r="K60" s="26">
        <f t="shared" si="1"/>
        <v>5383</v>
      </c>
      <c r="L60" s="32" t="s">
        <v>16</v>
      </c>
      <c r="M60" s="26" t="s">
        <v>349</v>
      </c>
      <c r="N60" s="26" t="s">
        <v>515</v>
      </c>
    </row>
    <row r="61" customHeight="1" spans="1:14">
      <c r="A61" s="26" t="s">
        <v>234</v>
      </c>
      <c r="B61" s="26" t="str">
        <f>_xlfn.DISPIMG("ID_72C8C473CF8D40878FF062C5404AE7F0",1)</f>
        <v>=DISPIMG("ID_72C8C473CF8D40878FF062C5404AE7F0",1)</v>
      </c>
      <c r="C61" s="26" t="s">
        <v>171</v>
      </c>
      <c r="D61" s="27" t="s">
        <v>516</v>
      </c>
      <c r="E61" s="27" t="s">
        <v>517</v>
      </c>
      <c r="F61" s="29">
        <v>44830</v>
      </c>
      <c r="G61" s="27" t="s">
        <v>328</v>
      </c>
      <c r="H61" s="26">
        <v>1416</v>
      </c>
      <c r="I61" s="26">
        <v>1037</v>
      </c>
      <c r="J61" s="26">
        <v>16</v>
      </c>
      <c r="K61" s="26">
        <f t="shared" si="1"/>
        <v>2469</v>
      </c>
      <c r="L61" s="32" t="s">
        <v>16</v>
      </c>
      <c r="M61" s="26" t="s">
        <v>344</v>
      </c>
      <c r="N61" s="26" t="s">
        <v>518</v>
      </c>
    </row>
    <row r="62" customHeight="1" spans="1:14">
      <c r="A62" s="26" t="s">
        <v>199</v>
      </c>
      <c r="B62" s="26" t="str">
        <f>_xlfn.DISPIMG("ID_F129CED81F0C479BABB897E8F858315B",1)</f>
        <v>=DISPIMG("ID_F129CED81F0C479BABB897E8F858315B",1)</v>
      </c>
      <c r="C62" s="26" t="s">
        <v>80</v>
      </c>
      <c r="D62" s="27" t="s">
        <v>293</v>
      </c>
      <c r="E62" s="27" t="s">
        <v>519</v>
      </c>
      <c r="F62" s="29">
        <v>44831</v>
      </c>
      <c r="G62" s="27" t="s">
        <v>328</v>
      </c>
      <c r="H62" s="26">
        <v>1447</v>
      </c>
      <c r="I62" s="26">
        <v>1146</v>
      </c>
      <c r="J62" s="26">
        <v>26</v>
      </c>
      <c r="K62" s="26">
        <f t="shared" si="1"/>
        <v>2619</v>
      </c>
      <c r="L62" s="32" t="s">
        <v>16</v>
      </c>
      <c r="M62" s="26" t="s">
        <v>349</v>
      </c>
      <c r="N62" s="26" t="s">
        <v>520</v>
      </c>
    </row>
    <row r="63" customHeight="1" spans="1:14">
      <c r="A63" s="26" t="s">
        <v>233</v>
      </c>
      <c r="B63" s="26" t="str">
        <f>_xlfn.DISPIMG("ID_54A616C4704A4FC4BAC70E7B7A028427",1)</f>
        <v>=DISPIMG("ID_54A616C4704A4FC4BAC70E7B7A028427",1)</v>
      </c>
      <c r="C63" s="26" t="s">
        <v>521</v>
      </c>
      <c r="D63" s="27" t="s">
        <v>522</v>
      </c>
      <c r="E63" s="27" t="s">
        <v>523</v>
      </c>
      <c r="F63" s="29">
        <v>44828</v>
      </c>
      <c r="G63" s="27" t="s">
        <v>328</v>
      </c>
      <c r="H63" s="26">
        <v>1991</v>
      </c>
      <c r="I63" s="26">
        <v>322</v>
      </c>
      <c r="J63" s="26">
        <v>52</v>
      </c>
      <c r="K63" s="26">
        <f t="shared" si="1"/>
        <v>2365</v>
      </c>
      <c r="L63" s="32" t="s">
        <v>16</v>
      </c>
      <c r="M63" s="26" t="s">
        <v>334</v>
      </c>
      <c r="N63" s="26" t="s">
        <v>524</v>
      </c>
    </row>
    <row r="64" customHeight="1" spans="1:14">
      <c r="A64" s="2" t="s">
        <v>237</v>
      </c>
      <c r="B64" s="2" t="str">
        <f>_xlfn.DISPIMG("ID_4793029F9014484E8FA289EA65FEAFCE",1)</f>
        <v>=DISPIMG("ID_4793029F9014484E8FA289EA65FEAFCE",1)</v>
      </c>
      <c r="C64" s="2" t="s">
        <v>150</v>
      </c>
      <c r="D64" s="26" t="s">
        <v>525</v>
      </c>
      <c r="E64" s="32" t="s">
        <v>526</v>
      </c>
      <c r="F64" s="30">
        <v>44761</v>
      </c>
      <c r="G64" s="27" t="s">
        <v>328</v>
      </c>
      <c r="H64" s="26">
        <v>1339</v>
      </c>
      <c r="I64" s="26">
        <v>552</v>
      </c>
      <c r="J64" s="26">
        <v>49</v>
      </c>
      <c r="K64" s="26">
        <f t="shared" si="1"/>
        <v>1940</v>
      </c>
      <c r="L64" s="32" t="s">
        <v>16</v>
      </c>
      <c r="M64" s="26"/>
      <c r="N64" s="26"/>
    </row>
    <row r="65" customHeight="1" spans="1:14">
      <c r="A65" s="2" t="s">
        <v>240</v>
      </c>
      <c r="B65" s="2" t="str">
        <f>_xlfn.DISPIMG("ID_D9B26F95C5AE4622800ACC8AE7CBC5C9",1)</f>
        <v>=DISPIMG("ID_D9B26F95C5AE4622800ACC8AE7CBC5C9",1)</v>
      </c>
      <c r="C65" s="2" t="s">
        <v>527</v>
      </c>
      <c r="D65" s="26" t="s">
        <v>528</v>
      </c>
      <c r="E65" s="32" t="s">
        <v>529</v>
      </c>
      <c r="F65" s="30">
        <v>44803</v>
      </c>
      <c r="G65" s="27" t="s">
        <v>328</v>
      </c>
      <c r="H65" s="26">
        <v>1262</v>
      </c>
      <c r="I65" s="26">
        <v>248</v>
      </c>
      <c r="J65" s="26">
        <v>65</v>
      </c>
      <c r="K65" s="26">
        <f t="shared" si="1"/>
        <v>1575</v>
      </c>
      <c r="L65" s="32" t="s">
        <v>16</v>
      </c>
      <c r="M65" s="26"/>
      <c r="N65" s="26"/>
    </row>
    <row r="66" customHeight="1" spans="1:14">
      <c r="A66" s="2" t="s">
        <v>236</v>
      </c>
      <c r="B66" s="2" t="str">
        <f>_xlfn.DISPIMG("ID_BF2D7154C71E4FC1BA51445981EE28A5",1)</f>
        <v>=DISPIMG("ID_BF2D7154C71E4FC1BA51445981EE28A5",1)</v>
      </c>
      <c r="C66" s="2" t="s">
        <v>82</v>
      </c>
      <c r="D66" s="26" t="s">
        <v>295</v>
      </c>
      <c r="E66" s="32" t="s">
        <v>530</v>
      </c>
      <c r="F66" s="30">
        <v>44855</v>
      </c>
      <c r="G66" s="27" t="s">
        <v>328</v>
      </c>
      <c r="H66" s="26">
        <v>221</v>
      </c>
      <c r="I66" s="26">
        <v>102</v>
      </c>
      <c r="J66" s="26">
        <v>6</v>
      </c>
      <c r="K66" s="26">
        <f t="shared" si="1"/>
        <v>329</v>
      </c>
      <c r="L66" s="32" t="s">
        <v>16</v>
      </c>
      <c r="M66" s="26"/>
      <c r="N66" s="26"/>
    </row>
    <row r="67" customHeight="1" spans="1:14">
      <c r="A67" s="2" t="s">
        <v>238</v>
      </c>
      <c r="B67" s="2" t="str">
        <f>_xlfn.DISPIMG("ID_5F361446233C40758D9095284D911D68",1)</f>
        <v>=DISPIMG("ID_5F361446233C40758D9095284D911D68",1)</v>
      </c>
      <c r="C67" s="2" t="s">
        <v>122</v>
      </c>
      <c r="D67" s="26" t="s">
        <v>282</v>
      </c>
      <c r="E67" s="32" t="s">
        <v>531</v>
      </c>
      <c r="F67" s="30">
        <v>44855</v>
      </c>
      <c r="G67" s="27" t="s">
        <v>328</v>
      </c>
      <c r="H67" s="26">
        <v>84</v>
      </c>
      <c r="I67" s="26">
        <v>31</v>
      </c>
      <c r="J67" s="26">
        <v>5</v>
      </c>
      <c r="K67" s="26">
        <f t="shared" si="1"/>
        <v>120</v>
      </c>
      <c r="L67" s="32" t="s">
        <v>16</v>
      </c>
      <c r="M67" s="26"/>
      <c r="N67" s="26"/>
    </row>
    <row r="68" customHeight="1" spans="1:14">
      <c r="A68" s="2" t="s">
        <v>241</v>
      </c>
      <c r="B68" s="2" t="str">
        <f>_xlfn.DISPIMG("ID_D6E3C3135CE74668BC71789F03EDB1E7",1)</f>
        <v>=DISPIMG("ID_D6E3C3135CE74668BC71789F03EDB1E7",1)</v>
      </c>
      <c r="C68" s="2" t="s">
        <v>160</v>
      </c>
      <c r="D68" s="26" t="s">
        <v>532</v>
      </c>
      <c r="E68" s="32" t="s">
        <v>533</v>
      </c>
      <c r="F68" s="30">
        <v>44851</v>
      </c>
      <c r="G68" s="27" t="s">
        <v>328</v>
      </c>
      <c r="H68" s="26">
        <v>88</v>
      </c>
      <c r="I68" s="26">
        <v>66</v>
      </c>
      <c r="J68" s="26">
        <v>9</v>
      </c>
      <c r="K68" s="26">
        <f t="shared" si="1"/>
        <v>163</v>
      </c>
      <c r="L68" s="32" t="s">
        <v>16</v>
      </c>
      <c r="M68" s="26"/>
      <c r="N68" s="26"/>
    </row>
    <row r="69" customHeight="1" spans="1:14">
      <c r="A69" s="2" t="s">
        <v>201</v>
      </c>
      <c r="B69" s="2" t="str">
        <f>_xlfn.DISPIMG("ID_281B111EAB934C9EB649836C2D218F9A",1)</f>
        <v>=DISPIMG("ID_281B111EAB934C9EB649836C2D218F9A",1)</v>
      </c>
      <c r="C69" s="2" t="s">
        <v>83</v>
      </c>
      <c r="D69" s="26" t="s">
        <v>297</v>
      </c>
      <c r="E69" s="32" t="s">
        <v>534</v>
      </c>
      <c r="F69" s="30">
        <v>44830</v>
      </c>
      <c r="G69" s="27" t="s">
        <v>406</v>
      </c>
      <c r="H69" s="26">
        <v>2253</v>
      </c>
      <c r="I69" s="26">
        <v>2224</v>
      </c>
      <c r="J69" s="26">
        <v>24</v>
      </c>
      <c r="K69" s="26">
        <f t="shared" si="1"/>
        <v>4501</v>
      </c>
      <c r="L69" s="32" t="s">
        <v>16</v>
      </c>
      <c r="M69" s="26"/>
      <c r="N69" s="26"/>
    </row>
    <row r="70" customHeight="1" spans="1:14">
      <c r="A70" s="2" t="s">
        <v>214</v>
      </c>
      <c r="B70" s="2" t="str">
        <f>_xlfn.DISPIMG("ID_3683EBD852A64741BF91DC6B518C4B17",1)</f>
        <v>=DISPIMG("ID_3683EBD852A64741BF91DC6B518C4B17",1)</v>
      </c>
      <c r="C70" s="2" t="s">
        <v>86</v>
      </c>
      <c r="D70" s="26" t="s">
        <v>301</v>
      </c>
      <c r="E70" s="32" t="s">
        <v>535</v>
      </c>
      <c r="F70" s="30">
        <v>44853</v>
      </c>
      <c r="G70" s="27" t="s">
        <v>328</v>
      </c>
      <c r="H70" s="26">
        <v>162</v>
      </c>
      <c r="I70" s="26">
        <v>54</v>
      </c>
      <c r="J70" s="26">
        <v>32</v>
      </c>
      <c r="K70" s="26">
        <f t="shared" si="1"/>
        <v>248</v>
      </c>
      <c r="L70" s="32" t="s">
        <v>16</v>
      </c>
      <c r="M70" s="26" t="s">
        <v>473</v>
      </c>
      <c r="N70" s="26" t="s">
        <v>536</v>
      </c>
    </row>
    <row r="71" customHeight="1" spans="1:14">
      <c r="A71" s="2" t="s">
        <v>239</v>
      </c>
      <c r="B71" s="2" t="str">
        <f>_xlfn.DISPIMG("ID_EA199F1A960544CA8623B01746A059BF",1)</f>
        <v>=DISPIMG("ID_EA199F1A960544CA8623B01746A059BF",1)</v>
      </c>
      <c r="C71" s="2" t="s">
        <v>152</v>
      </c>
      <c r="D71" s="26" t="s">
        <v>537</v>
      </c>
      <c r="E71" s="32" t="s">
        <v>538</v>
      </c>
      <c r="F71" s="30">
        <v>44848</v>
      </c>
      <c r="G71" s="27" t="s">
        <v>406</v>
      </c>
      <c r="H71" s="26">
        <v>171</v>
      </c>
      <c r="I71" s="26">
        <v>221</v>
      </c>
      <c r="J71" s="26">
        <v>3</v>
      </c>
      <c r="K71" s="26">
        <f t="shared" si="1"/>
        <v>395</v>
      </c>
      <c r="L71" s="32" t="s">
        <v>16</v>
      </c>
      <c r="M71" s="26" t="s">
        <v>334</v>
      </c>
      <c r="N71" s="26" t="s">
        <v>539</v>
      </c>
    </row>
    <row r="72" customHeight="1" spans="1:14">
      <c r="A72" s="2" t="s">
        <v>200</v>
      </c>
      <c r="B72" s="2" t="str">
        <f>_xlfn.DISPIMG("ID_FC4B02B8B2EE47C09FE6FE89CDAE935B",1)</f>
        <v>=DISPIMG("ID_FC4B02B8B2EE47C09FE6FE89CDAE935B",1)</v>
      </c>
      <c r="C72" s="2" t="s">
        <v>73</v>
      </c>
      <c r="D72" s="26" t="s">
        <v>283</v>
      </c>
      <c r="E72" s="32" t="s">
        <v>540</v>
      </c>
      <c r="F72" s="30">
        <v>44861</v>
      </c>
      <c r="G72" s="27" t="s">
        <v>328</v>
      </c>
      <c r="H72" s="26">
        <v>881</v>
      </c>
      <c r="I72" s="26">
        <v>114</v>
      </c>
      <c r="J72" s="26">
        <v>25</v>
      </c>
      <c r="K72" s="26">
        <f t="shared" si="1"/>
        <v>1020</v>
      </c>
      <c r="L72" s="32" t="s">
        <v>17</v>
      </c>
      <c r="M72" s="26" t="s">
        <v>334</v>
      </c>
      <c r="N72" s="26" t="s">
        <v>541</v>
      </c>
    </row>
    <row r="73" customHeight="1" spans="1:14">
      <c r="A73" s="2" t="s">
        <v>230</v>
      </c>
      <c r="B73" s="2" t="str">
        <f>_xlfn.DISPIMG("ID_001A3E7872BF4F72872B76F0E299ECF2",1)</f>
        <v>=DISPIMG("ID_001A3E7872BF4F72872B76F0E299ECF2",1)</v>
      </c>
      <c r="C73" s="2" t="s">
        <v>130</v>
      </c>
      <c r="D73" s="26" t="s">
        <v>291</v>
      </c>
      <c r="E73" s="32" t="s">
        <v>542</v>
      </c>
      <c r="F73" s="30">
        <v>44859</v>
      </c>
      <c r="G73" s="27" t="s">
        <v>328</v>
      </c>
      <c r="H73" s="26">
        <v>716</v>
      </c>
      <c r="I73" s="26">
        <v>439</v>
      </c>
      <c r="J73" s="26">
        <v>65</v>
      </c>
      <c r="K73" s="26">
        <f t="shared" si="1"/>
        <v>1220</v>
      </c>
      <c r="L73" s="32" t="s">
        <v>17</v>
      </c>
      <c r="M73" s="26" t="s">
        <v>334</v>
      </c>
      <c r="N73" s="26" t="s">
        <v>543</v>
      </c>
    </row>
    <row r="74" customHeight="1" spans="1:14">
      <c r="A74" s="2" t="s">
        <v>231</v>
      </c>
      <c r="B74" s="2" t="str">
        <f>_xlfn.DISPIMG("ID_6AF41B6690484C07AB533691794502E0",1)</f>
        <v>=DISPIMG("ID_6AF41B6690484C07AB533691794502E0",1)</v>
      </c>
      <c r="C74" s="2" t="s">
        <v>77</v>
      </c>
      <c r="D74" s="26" t="s">
        <v>544</v>
      </c>
      <c r="E74" s="32" t="s">
        <v>545</v>
      </c>
      <c r="F74" s="30">
        <v>44858</v>
      </c>
      <c r="G74" s="27" t="s">
        <v>328</v>
      </c>
      <c r="H74" s="26">
        <v>76</v>
      </c>
      <c r="I74" s="26">
        <v>38</v>
      </c>
      <c r="J74" s="26">
        <v>25</v>
      </c>
      <c r="K74" s="26">
        <f t="shared" si="1"/>
        <v>139</v>
      </c>
      <c r="L74" s="32" t="s">
        <v>17</v>
      </c>
      <c r="M74" s="26" t="s">
        <v>546</v>
      </c>
      <c r="N74" s="26" t="s">
        <v>547</v>
      </c>
    </row>
    <row r="75" customHeight="1" spans="1:14">
      <c r="A75" s="2" t="s">
        <v>196</v>
      </c>
      <c r="B75" s="2" t="str">
        <f>_xlfn.DISPIMG("ID_1EE906D186AC48BBB189886F96934920",1)</f>
        <v>=DISPIMG("ID_1EE906D186AC48BBB189886F96934920",1)</v>
      </c>
      <c r="C75" s="2" t="s">
        <v>109</v>
      </c>
      <c r="D75" s="26" t="s">
        <v>303</v>
      </c>
      <c r="E75" s="32" t="s">
        <v>548</v>
      </c>
      <c r="F75" s="30">
        <v>44868</v>
      </c>
      <c r="G75" s="27" t="s">
        <v>328</v>
      </c>
      <c r="H75" s="26">
        <v>823</v>
      </c>
      <c r="I75" s="26">
        <v>198</v>
      </c>
      <c r="J75" s="26">
        <v>28</v>
      </c>
      <c r="K75" s="26">
        <f t="shared" si="1"/>
        <v>1049</v>
      </c>
      <c r="L75" s="32" t="s">
        <v>25</v>
      </c>
      <c r="M75" s="26" t="s">
        <v>334</v>
      </c>
      <c r="N75" s="26" t="s">
        <v>549</v>
      </c>
    </row>
    <row r="76" customHeight="1" spans="1:14">
      <c r="A76" s="2" t="s">
        <v>228</v>
      </c>
      <c r="B76" s="2" t="str">
        <f>_xlfn.DISPIMG("ID_3CD539CB5EB3447A8AE3BE8D4AADB89A",1)</f>
        <v>=DISPIMG("ID_3CD539CB5EB3447A8AE3BE8D4AADB89A",1)</v>
      </c>
      <c r="C76" s="2" t="s">
        <v>149</v>
      </c>
      <c r="D76" s="26" t="s">
        <v>550</v>
      </c>
      <c r="E76" s="32" t="s">
        <v>551</v>
      </c>
      <c r="F76" s="30">
        <v>44868</v>
      </c>
      <c r="G76" s="27" t="s">
        <v>328</v>
      </c>
      <c r="H76" s="26">
        <v>363</v>
      </c>
      <c r="I76" s="26">
        <v>61</v>
      </c>
      <c r="J76" s="26">
        <v>17</v>
      </c>
      <c r="K76" s="26">
        <f t="shared" si="1"/>
        <v>441</v>
      </c>
      <c r="L76" s="32" t="s">
        <v>25</v>
      </c>
      <c r="M76" s="26" t="s">
        <v>334</v>
      </c>
      <c r="N76" s="26" t="s">
        <v>552</v>
      </c>
    </row>
    <row r="77" customHeight="1" spans="1:14">
      <c r="A77" s="2" t="s">
        <v>226</v>
      </c>
      <c r="B77" s="2" t="str">
        <f>_xlfn.DISPIMG("ID_1D8E01904EA04C91AC7319C7167CC2CF",1)</f>
        <v>=DISPIMG("ID_1D8E01904EA04C91AC7319C7167CC2CF",1)</v>
      </c>
      <c r="C77" s="2" t="s">
        <v>70</v>
      </c>
      <c r="D77" s="26" t="s">
        <v>287</v>
      </c>
      <c r="E77" s="32" t="s">
        <v>553</v>
      </c>
      <c r="F77" s="30">
        <v>44856</v>
      </c>
      <c r="G77" s="27" t="s">
        <v>328</v>
      </c>
      <c r="H77" s="26">
        <v>933</v>
      </c>
      <c r="I77" s="26">
        <v>654</v>
      </c>
      <c r="J77" s="26">
        <v>35</v>
      </c>
      <c r="K77" s="26">
        <f t="shared" si="1"/>
        <v>1622</v>
      </c>
      <c r="L77" s="32" t="s">
        <v>25</v>
      </c>
      <c r="M77" s="26" t="s">
        <v>334</v>
      </c>
      <c r="N77" s="26" t="s">
        <v>554</v>
      </c>
    </row>
    <row r="78" customHeight="1" spans="1:14">
      <c r="A78" s="2" t="s">
        <v>227</v>
      </c>
      <c r="B78" s="2" t="str">
        <f>_xlfn.DISPIMG("ID_67DD26266051413A93510F2577C0D37D",1)</f>
        <v>=DISPIMG("ID_67DD26266051413A93510F2577C0D37D",1)</v>
      </c>
      <c r="C78" s="2" t="s">
        <v>75</v>
      </c>
      <c r="D78" s="26" t="s">
        <v>555</v>
      </c>
      <c r="E78" s="32" t="s">
        <v>556</v>
      </c>
      <c r="F78" s="30">
        <v>44867</v>
      </c>
      <c r="G78" s="27" t="s">
        <v>328</v>
      </c>
      <c r="H78" s="26">
        <v>71</v>
      </c>
      <c r="I78" s="26">
        <v>49</v>
      </c>
      <c r="J78" s="26">
        <v>6</v>
      </c>
      <c r="K78" s="26">
        <f t="shared" si="1"/>
        <v>126</v>
      </c>
      <c r="L78" s="32" t="s">
        <v>25</v>
      </c>
      <c r="M78" s="26" t="s">
        <v>546</v>
      </c>
      <c r="N78" s="26" t="s">
        <v>557</v>
      </c>
    </row>
    <row r="79" customHeight="1" spans="1:14">
      <c r="A79" s="2" t="s">
        <v>229</v>
      </c>
      <c r="B79" s="2" t="str">
        <f>_xlfn.DISPIMG("ID_381B55E6A71B4ADAB3741770CE6B565D",1)</f>
        <v>=DISPIMG("ID_381B55E6A71B4ADAB3741770CE6B565D",1)</v>
      </c>
      <c r="C79" s="2" t="s">
        <v>81</v>
      </c>
      <c r="D79" s="26" t="s">
        <v>558</v>
      </c>
      <c r="E79" s="32" t="s">
        <v>559</v>
      </c>
      <c r="F79" s="30">
        <v>44860</v>
      </c>
      <c r="G79" s="27" t="s">
        <v>328</v>
      </c>
      <c r="H79" s="26">
        <v>68</v>
      </c>
      <c r="I79" s="26">
        <v>46</v>
      </c>
      <c r="J79" s="26">
        <v>11</v>
      </c>
      <c r="K79" s="26">
        <f t="shared" si="1"/>
        <v>125</v>
      </c>
      <c r="L79" s="32" t="s">
        <v>25</v>
      </c>
      <c r="M79" s="26" t="s">
        <v>546</v>
      </c>
      <c r="N79" s="26" t="s">
        <v>560</v>
      </c>
    </row>
    <row r="80" customHeight="1" spans="1:14">
      <c r="A80" s="2" t="s">
        <v>224</v>
      </c>
      <c r="B80" s="2" t="str">
        <f>_xlfn.DISPIMG("ID_6450584E45AF49E9B22F095BB73E3BD9",1)</f>
        <v>=DISPIMG("ID_6450584E45AF49E9B22F095BB73E3BD9",1)</v>
      </c>
      <c r="C80" s="2" t="s">
        <v>87</v>
      </c>
      <c r="D80" s="26" t="s">
        <v>302</v>
      </c>
      <c r="E80" s="32" t="s">
        <v>561</v>
      </c>
      <c r="F80" s="30">
        <v>44872</v>
      </c>
      <c r="G80" s="27" t="s">
        <v>328</v>
      </c>
      <c r="H80" s="26">
        <v>180</v>
      </c>
      <c r="I80" s="26">
        <v>111</v>
      </c>
      <c r="J80" s="26">
        <v>14</v>
      </c>
      <c r="K80" s="26">
        <f t="shared" si="1"/>
        <v>305</v>
      </c>
      <c r="L80" s="32" t="s">
        <v>31</v>
      </c>
      <c r="M80" s="26" t="s">
        <v>344</v>
      </c>
      <c r="N80" s="26" t="s">
        <v>562</v>
      </c>
    </row>
    <row r="81" customHeight="1" spans="1:14">
      <c r="A81" s="2" t="s">
        <v>222</v>
      </c>
      <c r="B81" s="2" t="str">
        <f>_xlfn.DISPIMG("ID_4387C80D123240CA9413465C1E104114",1)</f>
        <v>=DISPIMG("ID_4387C80D123240CA9413465C1E104114",1)</v>
      </c>
      <c r="C81" s="2" t="s">
        <v>78</v>
      </c>
      <c r="D81" s="26" t="s">
        <v>290</v>
      </c>
      <c r="E81" s="32" t="s">
        <v>563</v>
      </c>
      <c r="F81" s="30">
        <v>44873</v>
      </c>
      <c r="G81" s="27" t="s">
        <v>406</v>
      </c>
      <c r="H81" s="26">
        <v>2812</v>
      </c>
      <c r="I81" s="26">
        <v>2650</v>
      </c>
      <c r="J81" s="26">
        <v>44</v>
      </c>
      <c r="K81" s="26">
        <f t="shared" si="1"/>
        <v>5506</v>
      </c>
      <c r="L81" s="32" t="s">
        <v>31</v>
      </c>
      <c r="M81" s="26" t="s">
        <v>564</v>
      </c>
      <c r="N81" s="26" t="s">
        <v>565</v>
      </c>
    </row>
    <row r="82" customHeight="1" spans="1:14">
      <c r="A82" s="2" t="s">
        <v>225</v>
      </c>
      <c r="B82" s="2" t="str">
        <f>_xlfn.DISPIMG("ID_34082AB6652948ABBE7BD41AC673C019",1)</f>
        <v>=DISPIMG("ID_34082AB6652948ABBE7BD41AC673C019",1)</v>
      </c>
      <c r="C82" s="2" t="s">
        <v>85</v>
      </c>
      <c r="D82" s="26" t="s">
        <v>566</v>
      </c>
      <c r="E82" s="32" t="s">
        <v>567</v>
      </c>
      <c r="F82" s="30">
        <v>44879</v>
      </c>
      <c r="G82" s="27" t="s">
        <v>406</v>
      </c>
      <c r="H82" s="26">
        <v>18</v>
      </c>
      <c r="I82" s="26">
        <v>15</v>
      </c>
      <c r="J82" s="26">
        <v>2</v>
      </c>
      <c r="K82" s="26">
        <f t="shared" si="1"/>
        <v>35</v>
      </c>
      <c r="L82" s="32" t="s">
        <v>31</v>
      </c>
      <c r="M82" s="26" t="s">
        <v>349</v>
      </c>
      <c r="N82" s="26" t="s">
        <v>568</v>
      </c>
    </row>
    <row r="83" customHeight="1" spans="1:14">
      <c r="A83" s="2" t="s">
        <v>223</v>
      </c>
      <c r="B83" s="2" t="str">
        <f>_xlfn.DISPIMG("ID_D8BF4025E66F4479A36799C2E0DCF03D",1)</f>
        <v>=DISPIMG("ID_D8BF4025E66F4479A36799C2E0DCF03D",1)</v>
      </c>
      <c r="C83" s="2" t="s">
        <v>74</v>
      </c>
      <c r="D83" s="26" t="s">
        <v>284</v>
      </c>
      <c r="E83" s="32" t="s">
        <v>569</v>
      </c>
      <c r="F83" s="30">
        <v>44875</v>
      </c>
      <c r="G83" s="27" t="s">
        <v>328</v>
      </c>
      <c r="H83" s="26">
        <v>68</v>
      </c>
      <c r="I83" s="26">
        <v>41</v>
      </c>
      <c r="J83" s="26">
        <v>0</v>
      </c>
      <c r="K83" s="26">
        <f t="shared" si="1"/>
        <v>109</v>
      </c>
      <c r="L83" s="32" t="s">
        <v>31</v>
      </c>
      <c r="M83" s="26" t="s">
        <v>473</v>
      </c>
      <c r="N83" s="26" t="s">
        <v>570</v>
      </c>
    </row>
    <row r="84" customHeight="1" spans="1:14">
      <c r="A84" s="2" t="s">
        <v>197</v>
      </c>
      <c r="B84" s="2" t="str">
        <f>_xlfn.DISPIMG("ID_845A95C98AD24948BDD99D43C6E5A7D7",1)</f>
        <v>=DISPIMG("ID_845A95C98AD24948BDD99D43C6E5A7D7",1)</v>
      </c>
      <c r="C84" s="2" t="s">
        <v>79</v>
      </c>
      <c r="D84" s="26" t="s">
        <v>292</v>
      </c>
      <c r="E84" s="32" t="s">
        <v>571</v>
      </c>
      <c r="F84" s="30">
        <v>44879</v>
      </c>
      <c r="G84" s="27" t="s">
        <v>406</v>
      </c>
      <c r="H84" s="26">
        <v>26</v>
      </c>
      <c r="I84" s="26">
        <v>32</v>
      </c>
      <c r="J84" s="26">
        <v>2</v>
      </c>
      <c r="K84" s="26">
        <f t="shared" si="1"/>
        <v>60</v>
      </c>
      <c r="L84" s="32" t="s">
        <v>31</v>
      </c>
      <c r="M84" s="26" t="s">
        <v>473</v>
      </c>
      <c r="N84" s="26" t="s">
        <v>572</v>
      </c>
    </row>
    <row r="85" customHeight="1" spans="1:14">
      <c r="A85" s="2" t="s">
        <v>218</v>
      </c>
      <c r="B85" s="2" t="str">
        <f>_xlfn.DISPIMG("ID_4EB414F073154CC79200BD572B79466D",1)</f>
        <v>=DISPIMG("ID_4EB414F073154CC79200BD572B79466D",1)</v>
      </c>
      <c r="C85" s="2" t="s">
        <v>89</v>
      </c>
      <c r="D85" s="26" t="s">
        <v>305</v>
      </c>
      <c r="E85" s="32" t="s">
        <v>573</v>
      </c>
      <c r="F85" s="30">
        <v>44873</v>
      </c>
      <c r="G85" s="27" t="s">
        <v>406</v>
      </c>
      <c r="H85" s="26"/>
      <c r="I85" s="26"/>
      <c r="J85" s="26"/>
      <c r="K85" s="26"/>
      <c r="L85" s="32" t="s">
        <v>37</v>
      </c>
      <c r="M85" s="26" t="s">
        <v>344</v>
      </c>
      <c r="N85" s="26" t="s">
        <v>574</v>
      </c>
    </row>
    <row r="86" customHeight="1" spans="1:14">
      <c r="A86" s="2" t="s">
        <v>219</v>
      </c>
      <c r="B86" s="2" t="str">
        <f>_xlfn.DISPIMG("ID_6F6500CCFCE4406F91F105F0592CED15",1)</f>
        <v>=DISPIMG("ID_6F6500CCFCE4406F91F105F0592CED15",1)</v>
      </c>
      <c r="C86" s="2" t="s">
        <v>90</v>
      </c>
      <c r="D86" s="26" t="s">
        <v>575</v>
      </c>
      <c r="E86" s="32" t="s">
        <v>576</v>
      </c>
      <c r="F86" s="30">
        <v>44867</v>
      </c>
      <c r="G86" s="27" t="s">
        <v>328</v>
      </c>
      <c r="H86" s="26"/>
      <c r="I86" s="26"/>
      <c r="J86" s="26"/>
      <c r="K86" s="26"/>
      <c r="L86" s="32" t="s">
        <v>37</v>
      </c>
      <c r="M86" s="26" t="s">
        <v>344</v>
      </c>
      <c r="N86" s="26" t="s">
        <v>577</v>
      </c>
    </row>
    <row r="87" customHeight="1" spans="1:14">
      <c r="A87" s="2" t="s">
        <v>220</v>
      </c>
      <c r="B87" s="2" t="str">
        <f>_xlfn.DISPIMG("ID_E6F544E0206A4B61A73E21DB4DAEABE9",1)</f>
        <v>=DISPIMG("ID_E6F544E0206A4B61A73E21DB4DAEABE9",1)</v>
      </c>
      <c r="C87" s="2" t="s">
        <v>91</v>
      </c>
      <c r="D87" s="26" t="s">
        <v>307</v>
      </c>
      <c r="E87" s="32" t="s">
        <v>578</v>
      </c>
      <c r="F87" s="30">
        <v>44875</v>
      </c>
      <c r="G87" s="27" t="s">
        <v>328</v>
      </c>
      <c r="H87" s="26"/>
      <c r="I87" s="26"/>
      <c r="J87" s="26"/>
      <c r="K87" s="26"/>
      <c r="L87" s="32" t="s">
        <v>37</v>
      </c>
      <c r="M87" s="26" t="s">
        <v>334</v>
      </c>
      <c r="N87" s="26" t="s">
        <v>579</v>
      </c>
    </row>
    <row r="88" customHeight="1" spans="1:14">
      <c r="A88" s="2" t="s">
        <v>221</v>
      </c>
      <c r="B88" s="2" t="str">
        <f>_xlfn.DISPIMG("ID_B3B99556AB9F40A98B442B295831061C",1)</f>
        <v>=DISPIMG("ID_B3B99556AB9F40A98B442B295831061C",1)</v>
      </c>
      <c r="C88" s="2" t="s">
        <v>92</v>
      </c>
      <c r="D88" s="26" t="s">
        <v>308</v>
      </c>
      <c r="E88" s="32" t="s">
        <v>580</v>
      </c>
      <c r="F88" s="30">
        <v>44874</v>
      </c>
      <c r="G88" s="27" t="s">
        <v>328</v>
      </c>
      <c r="H88" s="26"/>
      <c r="I88" s="26"/>
      <c r="J88" s="26"/>
      <c r="K88" s="26"/>
      <c r="L88" s="32" t="s">
        <v>37</v>
      </c>
      <c r="M88" s="26" t="s">
        <v>473</v>
      </c>
      <c r="N88" s="26" t="s">
        <v>581</v>
      </c>
    </row>
    <row r="89" customHeight="1" spans="1:14">
      <c r="A89" s="2" t="s">
        <v>582</v>
      </c>
      <c r="B89" s="2" t="str">
        <f>_xlfn.DISPIMG("ID_4C74667FF76E4EA8831DE557E0D8D73A",1)</f>
        <v>=DISPIMG("ID_4C74667FF76E4EA8831DE557E0D8D73A",1)</v>
      </c>
      <c r="C89" s="2" t="s">
        <v>93</v>
      </c>
      <c r="D89" s="26" t="s">
        <v>314</v>
      </c>
      <c r="E89" s="32" t="s">
        <v>583</v>
      </c>
      <c r="F89" s="30">
        <v>44890</v>
      </c>
      <c r="G89" s="27" t="s">
        <v>328</v>
      </c>
      <c r="H89" s="26"/>
      <c r="I89" s="26"/>
      <c r="J89" s="26"/>
      <c r="K89" s="26"/>
      <c r="L89" s="36">
        <v>44903</v>
      </c>
      <c r="M89" s="26" t="s">
        <v>334</v>
      </c>
      <c r="N89" s="26" t="s">
        <v>584</v>
      </c>
    </row>
    <row r="90" customHeight="1" spans="1:14">
      <c r="A90" s="34" t="s">
        <v>585</v>
      </c>
      <c r="B90" s="2" t="str">
        <f>_xlfn.DISPIMG("ID_AB436852A0C0455081199B2582D9EBC2",1)</f>
        <v>=DISPIMG("ID_AB436852A0C0455081199B2582D9EBC2",1)</v>
      </c>
      <c r="C90" s="2" t="s">
        <v>94</v>
      </c>
      <c r="D90" s="26" t="s">
        <v>315</v>
      </c>
      <c r="E90" s="26" t="s">
        <v>586</v>
      </c>
      <c r="F90" s="30">
        <v>44894</v>
      </c>
      <c r="G90" s="27" t="s">
        <v>328</v>
      </c>
      <c r="H90" s="26"/>
      <c r="I90" s="26"/>
      <c r="J90" s="26"/>
      <c r="K90" s="26"/>
      <c r="L90" s="36">
        <v>44903</v>
      </c>
      <c r="M90" s="26" t="s">
        <v>334</v>
      </c>
      <c r="N90" s="26" t="s">
        <v>587</v>
      </c>
    </row>
    <row r="91" customHeight="1" spans="1:14">
      <c r="A91" s="34" t="s">
        <v>588</v>
      </c>
      <c r="B91" s="2" t="str">
        <f>_xlfn.DISPIMG("ID_E46AD6919B5C4C57BFEA5E7C268E1F14",1)</f>
        <v>=DISPIMG("ID_E46AD6919B5C4C57BFEA5E7C268E1F14",1)</v>
      </c>
      <c r="C91" s="2" t="s">
        <v>95</v>
      </c>
      <c r="D91" s="26" t="s">
        <v>319</v>
      </c>
      <c r="E91" s="26" t="s">
        <v>589</v>
      </c>
      <c r="F91" s="30">
        <v>44853</v>
      </c>
      <c r="G91" s="27" t="s">
        <v>328</v>
      </c>
      <c r="H91" s="26"/>
      <c r="I91" s="26"/>
      <c r="J91" s="26"/>
      <c r="K91" s="26"/>
      <c r="L91" s="36">
        <v>44909</v>
      </c>
      <c r="M91" s="26" t="s">
        <v>334</v>
      </c>
      <c r="N91" s="26" t="s">
        <v>590</v>
      </c>
    </row>
    <row r="92" customHeight="1" spans="1:14">
      <c r="A92" t="s">
        <v>591</v>
      </c>
      <c r="B92" s="2" t="str">
        <f>_xlfn.DISPIMG("ID_7D6F7982EC484D33AF585E400A8E6CE7",1)</f>
        <v>=DISPIMG("ID_7D6F7982EC484D33AF585E400A8E6CE7",1)</v>
      </c>
      <c r="C92" s="35" t="s">
        <v>96</v>
      </c>
      <c r="D92" s="27" t="s">
        <v>320</v>
      </c>
      <c r="E92" s="2" t="s">
        <v>592</v>
      </c>
      <c r="F92" s="30">
        <v>44855</v>
      </c>
      <c r="G92" s="27" t="s">
        <v>328</v>
      </c>
      <c r="H92" s="26"/>
      <c r="I92" s="26"/>
      <c r="J92" s="26"/>
      <c r="K92" s="26"/>
      <c r="L92" s="36">
        <v>44909</v>
      </c>
      <c r="M92" s="26" t="s">
        <v>334</v>
      </c>
      <c r="N92" s="26" t="s">
        <v>593</v>
      </c>
    </row>
    <row r="93" customHeight="1" spans="1:14">
      <c r="A93" t="s">
        <v>594</v>
      </c>
      <c r="B93" s="2" t="str">
        <f>_xlfn.DISPIMG("ID_99EA02FB2F42411FA74CA7FFE2C80F18",1)</f>
        <v>=DISPIMG("ID_99EA02FB2F42411FA74CA7FFE2C80F18",1)</v>
      </c>
      <c r="C93" s="35" t="s">
        <v>97</v>
      </c>
      <c r="D93" s="27" t="s">
        <v>321</v>
      </c>
      <c r="E93" s="2" t="s">
        <v>595</v>
      </c>
      <c r="F93" s="30">
        <v>44888</v>
      </c>
      <c r="G93" s="27" t="s">
        <v>328</v>
      </c>
      <c r="H93" s="26"/>
      <c r="I93" s="26"/>
      <c r="J93" s="26"/>
      <c r="K93" s="26"/>
      <c r="L93" s="36">
        <v>44909</v>
      </c>
      <c r="M93" s="26" t="s">
        <v>334</v>
      </c>
      <c r="N93" s="26" t="s">
        <v>596</v>
      </c>
    </row>
  </sheetData>
  <hyperlinks>
    <hyperlink ref="E70" r:id="rId1" display="https://www.xiaohongshu.com/discovery/item/634f6705000000000601c4e0"/>
    <hyperlink ref="E71" r:id="rId2" display="https://www.xiaohongshu.com/discovery/item/6347d2d1000000000603ce72"/>
    <hyperlink ref="E72" r:id="rId3" display="https://www.xiaohongshu.com/discovery/item/635a1a920000000015021ccd"/>
    <hyperlink ref="E73" r:id="rId4" display="https://www.xiaohongshu.com/discovery/item/635697ee000000001400ee99"/>
    <hyperlink ref="E74" r:id="rId5" display="https://www.xiaohongshu.com/discovery/item/63565590000000001601a460"/>
    <hyperlink ref="E75" r:id="rId6" display="https://www.xiaohongshu.com/discovery/item/63602f4700000000090107ad?app_platform=ios&amp;app_version=7.62.2&amp;share_from_user_hidden=true&amp;type=video&amp;xhsshare=WeixinSession&amp;appuid=5482a78b2e1d932a3ff9fd74&amp;apptime=1667876814"/>
    <hyperlink ref="E77" r:id="rId7" display="https://www.xiaohongshu.com/discovery/item/63525543000000001402484b"/>
    <hyperlink ref="E78" r:id="rId8" display="https://www.xiaohongshu.com/discovery/item/63609ead00000000080108cd"/>
    <hyperlink ref="E79" r:id="rId9" display="https://www.xiaohongshu.com/discovery/item/6357b4ad000000001601af8a"/>
    <hyperlink ref="E80" r:id="rId10" display="https://www.xiaohongshu.com/discovery/item/63688af50000000007037d8f?app_platform=ios&amp;app_version=7.62.2&amp;share_from_user_hidden=true&amp;type=video&amp;xhsshare=WeixinSession&amp;appuid=5b93271a2169380001e1df30&amp;apptime=1667821622"/>
    <hyperlink ref="E81" r:id="rId11" display="https://www.xiaohongshu.com/discovery/item/6369c737000000000901294c?app_platform=ios&amp;app_version=7.62.2&amp;share_from_user_hidden=true&amp;type=normal&amp;xhsshare=WeixinSession&amp;appuid=5a9f6e5fe8ac2b2c5df53691&amp;apptime=1667906537"/>
    <hyperlink ref="E82" r:id="rId12" display="https://www.xiaohongshu.com/discovery/item/636e0c7b000000000c0223ff?app_platform=ios&amp;app_version=7.62.2&amp;share_from_user_hidden=true&amp;type=normal&amp;xhsshare=CopyLink&amp;appuid=57ad1b1f82ec395a27e24761&amp;apptime=1668408482"/>
    <hyperlink ref="E83" r:id="rId13" display="https://www.xiaohongshu.com/discovery/item/636b67be000000000a00b768?app_platform=ios&amp;app_version=7.62.2&amp;share_from_user_hidden=true&amp;type=video&amp;xhsshare=CopyLink&amp;appuid=57ad1b1f82ec395a27e24761&amp;apptime=1668068417"/>
    <hyperlink ref="E84" r:id="rId14" display="https://www.xiaohongshu.com/discovery/item/6371ff92000000001c03ebd2?app_platform=ios&amp;app_version=7.62.2&amp;share_from_user_hidden=true&amp;type=normal&amp;xhsshare=CopyLink&amp;appuid=57ad1b1f82ec395a27e24761&amp;apptime=1668421557"/>
    <hyperlink ref="E86" r:id="rId15" display="https://www.xiaohongshu.com/discovery/item/63608865000000000601de77" tooltip="https://www.xiaohongshu.com/discovery/item/63608865000000000601de77"/>
    <hyperlink ref="E88" r:id="rId16" display="https://www.xiaohongshu.com/discovery/item/636a72c4000000000601f1ab" tooltip="https://www.xiaohongshu.com/discovery/item/636a72c4000000000601f1ab"/>
    <hyperlink ref="E87" r:id="rId17" display="https://www.xiaohongshu.com/discovery/item/636cbb0e000000001c03fe54"/>
    <hyperlink ref="E89" r:id="rId18" display="https://www.xiaohongshu.com/discovery/item/637ee757000000001c004e22"/>
  </hyperlinks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486"/>
  <sheetViews>
    <sheetView zoomScale="70" zoomScaleNormal="70" workbookViewId="0">
      <pane ySplit="1" topLeftCell="A1466" activePane="bottomLeft" state="frozen"/>
      <selection/>
      <selection pane="bottomLeft" activeCell="H1477" sqref="H1477"/>
    </sheetView>
  </sheetViews>
  <sheetFormatPr defaultColWidth="9" defaultRowHeight="14.4"/>
  <cols>
    <col min="1" max="1" width="11.5" customWidth="1"/>
    <col min="2" max="2" width="12.3240740740741" customWidth="1"/>
    <col min="3" max="3" width="9.66666666666667"/>
    <col min="4" max="4" width="13.9259259259259" style="15" customWidth="1"/>
    <col min="5" max="5" width="27.1296296296296" customWidth="1"/>
    <col min="6" max="6" width="9.28703703703704" customWidth="1"/>
    <col min="11" max="11" width="9.37962962962963"/>
    <col min="17" max="21" width="5.12962962962963" customWidth="1"/>
    <col min="22" max="22" width="7" customWidth="1"/>
    <col min="23" max="23" width="6.75" customWidth="1"/>
    <col min="24" max="24" width="3.87962962962963" customWidth="1"/>
    <col min="25" max="25" width="5.5" customWidth="1"/>
    <col min="26" max="26" width="2.37962962962963" customWidth="1"/>
    <col min="27" max="27" width="4.37962962962963" customWidth="1"/>
    <col min="28" max="28" width="13.5277777777778" customWidth="1"/>
    <col min="29" max="29" width="5.37962962962963" customWidth="1"/>
    <col min="30" max="30" width="4.87962962962963" customWidth="1"/>
    <col min="31" max="31" width="4.75" customWidth="1"/>
    <col min="32" max="32" width="6.62962962962963" customWidth="1"/>
    <col min="33" max="33" width="3.87962962962963" customWidth="1"/>
    <col min="34" max="34" width="4.25" customWidth="1"/>
    <col min="35" max="35" width="3.12962962962963" customWidth="1"/>
    <col min="49" max="49" width="9.37962962962963"/>
  </cols>
  <sheetData>
    <row r="1" spans="1:29">
      <c r="A1" s="16" t="s">
        <v>1</v>
      </c>
      <c r="B1" s="16" t="s">
        <v>597</v>
      </c>
      <c r="C1" s="16" t="s">
        <v>598</v>
      </c>
      <c r="D1" s="16" t="s">
        <v>67</v>
      </c>
      <c r="E1" s="16" t="s">
        <v>173</v>
      </c>
      <c r="F1" s="16" t="s">
        <v>599</v>
      </c>
      <c r="G1" s="16" t="s">
        <v>600</v>
      </c>
      <c r="H1" s="16" t="s">
        <v>601</v>
      </c>
      <c r="I1" s="16" t="s">
        <v>602</v>
      </c>
      <c r="J1" s="16" t="s">
        <v>603</v>
      </c>
      <c r="K1" s="16" t="s">
        <v>191</v>
      </c>
      <c r="L1" s="16" t="s">
        <v>604</v>
      </c>
      <c r="M1" s="16" t="s">
        <v>605</v>
      </c>
      <c r="N1" s="16" t="s">
        <v>192</v>
      </c>
      <c r="O1" s="16" t="s">
        <v>606</v>
      </c>
      <c r="P1" s="16" t="s">
        <v>607</v>
      </c>
      <c r="Q1" s="16" t="s">
        <v>185</v>
      </c>
      <c r="R1" s="16" t="s">
        <v>187</v>
      </c>
      <c r="S1" s="16" t="s">
        <v>186</v>
      </c>
      <c r="T1" s="16" t="s">
        <v>608</v>
      </c>
      <c r="U1" s="16" t="s">
        <v>609</v>
      </c>
      <c r="V1" s="16" t="s">
        <v>188</v>
      </c>
      <c r="W1" s="16" t="s">
        <v>610</v>
      </c>
      <c r="X1" s="16" t="s">
        <v>611</v>
      </c>
      <c r="Y1" s="16" t="s">
        <v>612</v>
      </c>
      <c r="Z1" s="16" t="s">
        <v>613</v>
      </c>
      <c r="AA1" s="16" t="s">
        <v>614</v>
      </c>
      <c r="AB1" t="s">
        <v>68</v>
      </c>
      <c r="AC1" t="s">
        <v>281</v>
      </c>
    </row>
    <row r="2" spans="1:29">
      <c r="A2" s="17" t="s">
        <v>16</v>
      </c>
      <c r="B2" s="17" t="s">
        <v>100</v>
      </c>
      <c r="C2" s="18">
        <v>15884678</v>
      </c>
      <c r="D2" s="17" t="s">
        <v>101</v>
      </c>
      <c r="E2" s="17" t="s">
        <v>203</v>
      </c>
      <c r="F2" s="17" t="s">
        <v>615</v>
      </c>
      <c r="G2" s="18">
        <v>3102051</v>
      </c>
      <c r="H2" s="17" t="s">
        <v>616</v>
      </c>
      <c r="I2" s="18">
        <v>2496937</v>
      </c>
      <c r="J2" s="17" t="s">
        <v>617</v>
      </c>
      <c r="K2" s="18">
        <v>458.52</v>
      </c>
      <c r="L2" s="18">
        <v>30417</v>
      </c>
      <c r="M2" s="18">
        <v>1176</v>
      </c>
      <c r="N2" s="19">
        <v>0.0387</v>
      </c>
      <c r="O2" s="18">
        <v>0.39</v>
      </c>
      <c r="P2" s="18">
        <v>15.07</v>
      </c>
      <c r="Q2" s="18">
        <v>11</v>
      </c>
      <c r="R2" s="18">
        <v>0</v>
      </c>
      <c r="S2" s="18">
        <v>15</v>
      </c>
      <c r="T2" s="18">
        <v>1</v>
      </c>
      <c r="U2" s="18">
        <v>4</v>
      </c>
      <c r="V2" s="18">
        <v>31</v>
      </c>
      <c r="W2" s="18">
        <v>14.79</v>
      </c>
      <c r="X2" s="18">
        <v>0</v>
      </c>
      <c r="Y2" s="19">
        <v>0</v>
      </c>
      <c r="Z2" s="18">
        <v>0</v>
      </c>
      <c r="AA2" s="18">
        <v>1</v>
      </c>
      <c r="AB2" t="str">
        <f>VLOOKUP(E:E,笔记匹配!A:M,3,FALSE)</f>
        <v>yaozilv</v>
      </c>
      <c r="AC2" t="str">
        <f>VLOOKUP(E:E,笔记匹配!A:M,4,FALSE)</f>
        <v>6.17-英语口语人绝不能错过的宝藏APP👈</v>
      </c>
    </row>
    <row r="3" spans="1:29">
      <c r="A3" s="17" t="s">
        <v>16</v>
      </c>
      <c r="B3" s="17" t="s">
        <v>119</v>
      </c>
      <c r="C3" s="18">
        <v>16331749</v>
      </c>
      <c r="D3" s="17" t="s">
        <v>72</v>
      </c>
      <c r="E3" s="17" t="s">
        <v>210</v>
      </c>
      <c r="F3" s="17" t="s">
        <v>618</v>
      </c>
      <c r="G3" s="18">
        <v>3178020</v>
      </c>
      <c r="H3" s="17" t="s">
        <v>619</v>
      </c>
      <c r="I3" s="18">
        <v>2568655</v>
      </c>
      <c r="J3" s="17" t="s">
        <v>617</v>
      </c>
      <c r="K3" s="18">
        <v>806.43</v>
      </c>
      <c r="L3" s="18">
        <v>47943</v>
      </c>
      <c r="M3" s="18">
        <v>2260</v>
      </c>
      <c r="N3" s="19">
        <v>0.0471</v>
      </c>
      <c r="O3" s="18">
        <v>0.36</v>
      </c>
      <c r="P3" s="18">
        <v>16.82</v>
      </c>
      <c r="Q3" s="18">
        <v>53</v>
      </c>
      <c r="R3" s="18">
        <v>1</v>
      </c>
      <c r="S3" s="18">
        <v>23</v>
      </c>
      <c r="T3" s="18">
        <v>84</v>
      </c>
      <c r="U3" s="18">
        <v>2</v>
      </c>
      <c r="V3" s="18">
        <v>163</v>
      </c>
      <c r="W3" s="18">
        <v>4.95</v>
      </c>
      <c r="X3" s="18">
        <v>0</v>
      </c>
      <c r="Y3" s="19">
        <v>0</v>
      </c>
      <c r="Z3" s="18">
        <v>8</v>
      </c>
      <c r="AA3" s="18">
        <v>0</v>
      </c>
      <c r="AB3" t="str">
        <f>VLOOKUP(E:E,笔记匹配!A:M,3,FALSE)</f>
        <v>tenchat-invite</v>
      </c>
      <c r="AC3" t="str">
        <f>VLOOKUP(E:E,笔记匹配!A:M,4,FALSE)</f>
        <v>6.28-🇬🇧小干货｜简单的地道英文表达</v>
      </c>
    </row>
    <row r="4" spans="1:29">
      <c r="A4" s="17" t="s">
        <v>16</v>
      </c>
      <c r="B4" s="17" t="s">
        <v>128</v>
      </c>
      <c r="C4" s="18">
        <v>18350059</v>
      </c>
      <c r="D4" s="17" t="s">
        <v>72</v>
      </c>
      <c r="E4" s="17" t="s">
        <v>205</v>
      </c>
      <c r="F4" s="17" t="s">
        <v>620</v>
      </c>
      <c r="G4" s="18">
        <v>3727790</v>
      </c>
      <c r="H4" s="17" t="s">
        <v>621</v>
      </c>
      <c r="I4" s="18">
        <v>3112901</v>
      </c>
      <c r="J4" s="17" t="s">
        <v>617</v>
      </c>
      <c r="K4" s="18">
        <v>0.54</v>
      </c>
      <c r="L4" s="18">
        <v>20</v>
      </c>
      <c r="M4" s="18">
        <v>1</v>
      </c>
      <c r="N4" s="19">
        <v>0.05</v>
      </c>
      <c r="O4" s="18">
        <v>0.54</v>
      </c>
      <c r="P4" s="18">
        <v>27</v>
      </c>
      <c r="Q4" s="18">
        <v>1</v>
      </c>
      <c r="R4" s="18">
        <v>0</v>
      </c>
      <c r="S4" s="18">
        <v>0</v>
      </c>
      <c r="T4" s="18">
        <v>0</v>
      </c>
      <c r="U4" s="18">
        <v>0</v>
      </c>
      <c r="V4" s="18">
        <v>1</v>
      </c>
      <c r="W4" s="18">
        <v>0.54</v>
      </c>
      <c r="X4" s="18">
        <v>0</v>
      </c>
      <c r="Y4" s="19">
        <v>0</v>
      </c>
      <c r="Z4" s="18">
        <v>0</v>
      </c>
      <c r="AA4" s="18">
        <v>0</v>
      </c>
      <c r="AB4" t="str">
        <f>VLOOKUP(E:E,笔记匹配!A:M,3,FALSE)</f>
        <v>lexiyeah</v>
      </c>
      <c r="AC4" t="str">
        <f>VLOOKUP(E:E,笔记匹配!A:M,4,FALSE)</f>
        <v>10.9-20天雅思口语上7的方法论‼️</v>
      </c>
    </row>
    <row r="5" spans="1:29">
      <c r="A5" s="17" t="s">
        <v>16</v>
      </c>
      <c r="B5" s="17" t="s">
        <v>100</v>
      </c>
      <c r="C5" s="18">
        <v>18616856</v>
      </c>
      <c r="D5" s="17" t="s">
        <v>72</v>
      </c>
      <c r="E5" s="17" t="s">
        <v>203</v>
      </c>
      <c r="F5" s="17" t="s">
        <v>622</v>
      </c>
      <c r="G5" s="18">
        <v>3856100</v>
      </c>
      <c r="H5" s="17" t="s">
        <v>623</v>
      </c>
      <c r="I5" s="18">
        <v>3241189</v>
      </c>
      <c r="J5" s="17" t="s">
        <v>617</v>
      </c>
      <c r="K5" s="18">
        <v>151.96</v>
      </c>
      <c r="L5" s="18">
        <v>5499</v>
      </c>
      <c r="M5" s="18">
        <v>194</v>
      </c>
      <c r="N5" s="19">
        <v>0.0353</v>
      </c>
      <c r="O5" s="18">
        <v>0.78</v>
      </c>
      <c r="P5" s="18">
        <v>27.63</v>
      </c>
      <c r="Q5" s="18">
        <v>13</v>
      </c>
      <c r="R5" s="18">
        <v>0</v>
      </c>
      <c r="S5" s="18">
        <v>13</v>
      </c>
      <c r="T5" s="18">
        <v>0</v>
      </c>
      <c r="U5" s="18">
        <v>0</v>
      </c>
      <c r="V5" s="18">
        <v>26</v>
      </c>
      <c r="W5" s="18">
        <v>5.84</v>
      </c>
      <c r="X5" s="18">
        <v>0</v>
      </c>
      <c r="Y5" s="19">
        <v>0</v>
      </c>
      <c r="Z5" s="18">
        <v>1</v>
      </c>
      <c r="AA5" s="18">
        <v>0</v>
      </c>
      <c r="AB5" t="str">
        <f>VLOOKUP(E:E,笔记匹配!A:M,3,FALSE)</f>
        <v>yaozilv</v>
      </c>
      <c r="AC5" t="str">
        <f>VLOOKUP(E:E,笔记匹配!A:M,4,FALSE)</f>
        <v>6.17-英语口语人绝不能错过的宝藏APP👈</v>
      </c>
    </row>
    <row r="6" spans="1:29">
      <c r="A6" s="17" t="s">
        <v>16</v>
      </c>
      <c r="B6" s="17" t="s">
        <v>76</v>
      </c>
      <c r="C6" s="18">
        <v>18706416</v>
      </c>
      <c r="D6" s="17" t="s">
        <v>72</v>
      </c>
      <c r="E6" s="17" t="s">
        <v>209</v>
      </c>
      <c r="F6" s="17" t="s">
        <v>624</v>
      </c>
      <c r="G6" s="18">
        <v>3899564</v>
      </c>
      <c r="H6" s="17" t="s">
        <v>625</v>
      </c>
      <c r="I6" s="18">
        <v>3284422</v>
      </c>
      <c r="J6" s="17" t="s">
        <v>617</v>
      </c>
      <c r="K6" s="18">
        <v>345.35</v>
      </c>
      <c r="L6" s="18">
        <v>15379</v>
      </c>
      <c r="M6" s="18">
        <v>431</v>
      </c>
      <c r="N6" s="19">
        <v>0.028</v>
      </c>
      <c r="O6" s="18">
        <v>0.8</v>
      </c>
      <c r="P6" s="18">
        <v>22.46</v>
      </c>
      <c r="Q6" s="18">
        <v>30</v>
      </c>
      <c r="R6" s="18">
        <v>1</v>
      </c>
      <c r="S6" s="18">
        <v>41</v>
      </c>
      <c r="T6" s="18">
        <v>1</v>
      </c>
      <c r="U6" s="18">
        <v>0</v>
      </c>
      <c r="V6" s="18">
        <v>73</v>
      </c>
      <c r="W6" s="18">
        <v>4.73</v>
      </c>
      <c r="X6" s="18">
        <v>0</v>
      </c>
      <c r="Y6" s="19">
        <v>0</v>
      </c>
      <c r="Z6" s="18">
        <v>7</v>
      </c>
      <c r="AA6" s="18">
        <v>3</v>
      </c>
      <c r="AB6" t="str">
        <f>VLOOKUP(E:E,笔记匹配!A:M,3,FALSE)</f>
        <v>ieltsyea-invite</v>
      </c>
      <c r="AC6" t="str">
        <f>VLOOKUP(E:E,笔记匹配!A:M,4,FALSE)</f>
        <v>8.24-雅思口语上7的捷径：Cambly外教推荐‼️</v>
      </c>
    </row>
    <row r="7" spans="1:29">
      <c r="A7" s="17" t="s">
        <v>16</v>
      </c>
      <c r="B7" s="17" t="s">
        <v>626</v>
      </c>
      <c r="C7" s="18">
        <v>19270981</v>
      </c>
      <c r="D7" s="17" t="s">
        <v>72</v>
      </c>
      <c r="E7" s="17" t="s">
        <v>232</v>
      </c>
      <c r="F7" s="17" t="s">
        <v>627</v>
      </c>
      <c r="G7" s="18">
        <v>4160480</v>
      </c>
      <c r="H7" s="17" t="s">
        <v>628</v>
      </c>
      <c r="I7" s="18">
        <v>3543321</v>
      </c>
      <c r="J7" s="17" t="s">
        <v>617</v>
      </c>
      <c r="K7" s="18">
        <v>1.01</v>
      </c>
      <c r="L7" s="18">
        <v>71</v>
      </c>
      <c r="M7" s="18">
        <v>2</v>
      </c>
      <c r="N7" s="19">
        <v>0.0282</v>
      </c>
      <c r="O7" s="18">
        <v>0.5</v>
      </c>
      <c r="P7" s="18">
        <v>14.23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9">
        <v>0</v>
      </c>
      <c r="Z7" s="18">
        <v>0</v>
      </c>
      <c r="AA7" s="18">
        <v>0</v>
      </c>
      <c r="AB7" t="str">
        <f>VLOOKUP(E:E,笔记匹配!A:M,3,FALSE)</f>
        <v>andy 2022</v>
      </c>
      <c r="AC7" t="str">
        <f>VLOOKUP(E:E,笔记匹配!A:M,4,FALSE)</f>
        <v>9.7-华裔的我伪装说不好英语对话外教</v>
      </c>
    </row>
    <row r="8" spans="1:29">
      <c r="A8" s="17" t="s">
        <v>16</v>
      </c>
      <c r="B8" s="17" t="s">
        <v>151</v>
      </c>
      <c r="C8" s="18">
        <v>19628118</v>
      </c>
      <c r="D8" s="17" t="s">
        <v>72</v>
      </c>
      <c r="E8" s="17" t="s">
        <v>206</v>
      </c>
      <c r="F8" s="17" t="s">
        <v>629</v>
      </c>
      <c r="G8" s="18">
        <v>4324522</v>
      </c>
      <c r="H8" s="17" t="s">
        <v>630</v>
      </c>
      <c r="I8" s="18">
        <v>3701145</v>
      </c>
      <c r="J8" s="17" t="s">
        <v>617</v>
      </c>
      <c r="K8" s="18">
        <v>970.98</v>
      </c>
      <c r="L8" s="18">
        <v>47609</v>
      </c>
      <c r="M8" s="18">
        <v>1447</v>
      </c>
      <c r="N8" s="19">
        <v>0.0304</v>
      </c>
      <c r="O8" s="18">
        <v>0.67</v>
      </c>
      <c r="P8" s="18">
        <v>20.39</v>
      </c>
      <c r="Q8" s="18">
        <v>171</v>
      </c>
      <c r="R8" s="18">
        <v>0</v>
      </c>
      <c r="S8" s="18">
        <v>89</v>
      </c>
      <c r="T8" s="18">
        <v>46</v>
      </c>
      <c r="U8" s="18">
        <v>3</v>
      </c>
      <c r="V8" s="18">
        <v>309</v>
      </c>
      <c r="W8" s="18">
        <v>3.14</v>
      </c>
      <c r="X8" s="18">
        <v>0</v>
      </c>
      <c r="Y8" s="19">
        <v>0</v>
      </c>
      <c r="Z8" s="18">
        <v>22</v>
      </c>
      <c r="AA8" s="18">
        <v>2</v>
      </c>
      <c r="AB8" t="str">
        <f>VLOOKUP(E:E,笔记匹配!A:M,3,FALSE)</f>
        <v>qiuchen</v>
      </c>
      <c r="AC8" t="str">
        <f>VLOOKUP(E:E,笔记匹配!A:M,4,FALSE)</f>
        <v>6.10-练习英语口语的方法，你真的掌握了吗？</v>
      </c>
    </row>
    <row r="9" spans="1:29">
      <c r="A9" s="17" t="s">
        <v>16</v>
      </c>
      <c r="B9" s="17" t="s">
        <v>76</v>
      </c>
      <c r="C9" s="18">
        <v>19691973</v>
      </c>
      <c r="D9" s="17" t="s">
        <v>69</v>
      </c>
      <c r="E9" s="17" t="s">
        <v>209</v>
      </c>
      <c r="F9" s="17" t="s">
        <v>631</v>
      </c>
      <c r="G9" s="18">
        <v>4355755</v>
      </c>
      <c r="H9" s="17" t="s">
        <v>631</v>
      </c>
      <c r="I9" s="18">
        <v>3730480</v>
      </c>
      <c r="J9" s="17" t="s">
        <v>617</v>
      </c>
      <c r="K9" s="18">
        <v>674.88</v>
      </c>
      <c r="L9" s="18">
        <v>26627</v>
      </c>
      <c r="M9" s="18">
        <v>764</v>
      </c>
      <c r="N9" s="19">
        <v>0.0287</v>
      </c>
      <c r="O9" s="18">
        <v>0.88</v>
      </c>
      <c r="P9" s="18">
        <v>25.35</v>
      </c>
      <c r="Q9" s="18">
        <v>85</v>
      </c>
      <c r="R9" s="18">
        <v>0</v>
      </c>
      <c r="S9" s="18">
        <v>91</v>
      </c>
      <c r="T9" s="18">
        <v>6</v>
      </c>
      <c r="U9" s="18">
        <v>1</v>
      </c>
      <c r="V9" s="18">
        <v>183</v>
      </c>
      <c r="W9" s="18">
        <v>3.69</v>
      </c>
      <c r="X9" s="18">
        <v>0</v>
      </c>
      <c r="Y9" s="19">
        <v>0</v>
      </c>
      <c r="Z9" s="18">
        <v>14</v>
      </c>
      <c r="AA9" s="18">
        <v>14</v>
      </c>
      <c r="AB9" t="str">
        <f>VLOOKUP(E:E,笔记匹配!A:M,3,FALSE)</f>
        <v>ieltsyea-invite</v>
      </c>
      <c r="AC9" t="str">
        <f>VLOOKUP(E:E,笔记匹配!A:M,4,FALSE)</f>
        <v>8.24-雅思口语上7的捷径：Cambly外教推荐‼️</v>
      </c>
    </row>
    <row r="10" spans="1:29">
      <c r="A10" s="17" t="s">
        <v>16</v>
      </c>
      <c r="B10" s="17" t="s">
        <v>103</v>
      </c>
      <c r="C10" s="18">
        <v>19913068</v>
      </c>
      <c r="D10" s="17" t="s">
        <v>69</v>
      </c>
      <c r="E10" s="17" t="s">
        <v>207</v>
      </c>
      <c r="F10" s="17" t="s">
        <v>632</v>
      </c>
      <c r="G10" s="18">
        <v>4458728</v>
      </c>
      <c r="H10" s="17" t="s">
        <v>633</v>
      </c>
      <c r="I10" s="18">
        <v>3823048</v>
      </c>
      <c r="J10" s="17" t="s">
        <v>617</v>
      </c>
      <c r="K10" s="18">
        <v>696.39</v>
      </c>
      <c r="L10" s="18">
        <v>14911</v>
      </c>
      <c r="M10" s="18">
        <v>561</v>
      </c>
      <c r="N10" s="19">
        <v>0.0376</v>
      </c>
      <c r="O10" s="18">
        <v>1.24</v>
      </c>
      <c r="P10" s="18">
        <v>46.7</v>
      </c>
      <c r="Q10" s="18">
        <v>110</v>
      </c>
      <c r="R10" s="18">
        <v>0</v>
      </c>
      <c r="S10" s="18">
        <v>58</v>
      </c>
      <c r="T10" s="18">
        <v>28</v>
      </c>
      <c r="U10" s="18">
        <v>3</v>
      </c>
      <c r="V10" s="18">
        <v>199</v>
      </c>
      <c r="W10" s="18">
        <v>3.5</v>
      </c>
      <c r="X10" s="18">
        <v>0</v>
      </c>
      <c r="Y10" s="19">
        <v>0</v>
      </c>
      <c r="Z10" s="18">
        <v>11</v>
      </c>
      <c r="AA10" s="18">
        <v>0</v>
      </c>
      <c r="AB10" t="str">
        <f>VLOOKUP(E:E,笔记匹配!A:M,3,FALSE)</f>
        <v>skk2022</v>
      </c>
      <c r="AC10" t="str">
        <f>VLOOKUP(E:E,笔记匹配!A:M,4,FALSE)</f>
        <v>6.13-如何不出国提高口语｜英语口语APP推荐</v>
      </c>
    </row>
    <row r="11" spans="1:29">
      <c r="A11" s="17" t="s">
        <v>16</v>
      </c>
      <c r="B11" s="17" t="s">
        <v>108</v>
      </c>
      <c r="C11" s="18">
        <v>19946771</v>
      </c>
      <c r="D11" s="17" t="s">
        <v>72</v>
      </c>
      <c r="E11" s="18">
        <v>6.3218999e+23</v>
      </c>
      <c r="F11" s="17" t="s">
        <v>634</v>
      </c>
      <c r="G11" s="18">
        <v>4474319</v>
      </c>
      <c r="H11" s="17" t="s">
        <v>635</v>
      </c>
      <c r="I11" s="18">
        <v>3836916</v>
      </c>
      <c r="J11" s="17" t="s">
        <v>617</v>
      </c>
      <c r="K11" s="18">
        <v>569.44</v>
      </c>
      <c r="L11" s="18">
        <v>28704</v>
      </c>
      <c r="M11" s="18">
        <v>1037</v>
      </c>
      <c r="N11" s="19">
        <v>0.0361</v>
      </c>
      <c r="O11" s="18">
        <v>0.55</v>
      </c>
      <c r="P11" s="18">
        <v>19.84</v>
      </c>
      <c r="Q11" s="18">
        <v>58</v>
      </c>
      <c r="R11" s="18">
        <v>0</v>
      </c>
      <c r="S11" s="18">
        <v>42</v>
      </c>
      <c r="T11" s="18">
        <v>37</v>
      </c>
      <c r="U11" s="18">
        <v>6</v>
      </c>
      <c r="V11" s="18">
        <v>143</v>
      </c>
      <c r="W11" s="18">
        <v>3.98</v>
      </c>
      <c r="X11" s="18">
        <v>0</v>
      </c>
      <c r="Y11" s="19">
        <v>0</v>
      </c>
      <c r="Z11" s="18">
        <v>1</v>
      </c>
      <c r="AA11" s="18">
        <v>0</v>
      </c>
      <c r="AB11" t="str">
        <f>VLOOKUP(E:E,笔记匹配!A:M,3,FALSE)</f>
        <v>gua0407</v>
      </c>
      <c r="AC11" t="str">
        <f>VLOOKUP(E:E,笔记匹配!A:M,4,FALSE)</f>
        <v>9.21-雅思考官“讨厌”的口语表达，你中了几个🤔</v>
      </c>
    </row>
    <row r="12" spans="1:29">
      <c r="A12" s="17" t="s">
        <v>16</v>
      </c>
      <c r="B12" s="17" t="s">
        <v>148</v>
      </c>
      <c r="C12" s="18">
        <v>20803346</v>
      </c>
      <c r="D12" s="17" t="s">
        <v>72</v>
      </c>
      <c r="E12" s="17" t="s">
        <v>202</v>
      </c>
      <c r="F12" s="17" t="s">
        <v>636</v>
      </c>
      <c r="G12" s="18">
        <v>4926198</v>
      </c>
      <c r="H12" s="17" t="s">
        <v>637</v>
      </c>
      <c r="I12" s="18">
        <v>4181374</v>
      </c>
      <c r="J12" s="17" t="s">
        <v>617</v>
      </c>
      <c r="K12" s="18">
        <v>527.45</v>
      </c>
      <c r="L12" s="18">
        <v>29206</v>
      </c>
      <c r="M12" s="18">
        <v>1040</v>
      </c>
      <c r="N12" s="19">
        <v>0.0356</v>
      </c>
      <c r="O12" s="18">
        <v>0.51</v>
      </c>
      <c r="P12" s="18">
        <v>18.06</v>
      </c>
      <c r="Q12" s="18">
        <v>53</v>
      </c>
      <c r="R12" s="18">
        <v>1</v>
      </c>
      <c r="S12" s="18">
        <v>25</v>
      </c>
      <c r="T12" s="18">
        <v>66</v>
      </c>
      <c r="U12" s="18">
        <v>5</v>
      </c>
      <c r="V12" s="18">
        <v>150</v>
      </c>
      <c r="W12" s="18">
        <v>3.52</v>
      </c>
      <c r="X12" s="18">
        <v>0</v>
      </c>
      <c r="Y12" s="19">
        <v>0</v>
      </c>
      <c r="Z12" s="18">
        <v>2</v>
      </c>
      <c r="AA12" s="18">
        <v>0</v>
      </c>
      <c r="AB12" t="str">
        <f>VLOOKUP(E:E,笔记匹配!A:M,3,FALSE)</f>
        <v>tinaloveu</v>
      </c>
      <c r="AC12" t="str">
        <f>VLOOKUP(E:E,笔记匹配!A:M,4,FALSE)</f>
        <v>10.9-【全英】雅思8.5口语提升干货！</v>
      </c>
    </row>
    <row r="13" spans="1:29">
      <c r="A13" s="17" t="s">
        <v>16</v>
      </c>
      <c r="B13" s="17" t="s">
        <v>170</v>
      </c>
      <c r="C13" s="18">
        <v>20803993</v>
      </c>
      <c r="D13" s="17" t="s">
        <v>72</v>
      </c>
      <c r="E13" s="17" t="s">
        <v>235</v>
      </c>
      <c r="F13" s="17" t="s">
        <v>638</v>
      </c>
      <c r="G13" s="18">
        <v>4926466</v>
      </c>
      <c r="H13" s="17" t="s">
        <v>639</v>
      </c>
      <c r="I13" s="18">
        <v>4181884</v>
      </c>
      <c r="J13" s="17" t="s">
        <v>617</v>
      </c>
      <c r="K13" s="18">
        <v>2.59</v>
      </c>
      <c r="L13" s="18">
        <v>87</v>
      </c>
      <c r="M13" s="18">
        <v>8</v>
      </c>
      <c r="N13" s="19">
        <v>0.092</v>
      </c>
      <c r="O13" s="18">
        <v>0.32</v>
      </c>
      <c r="P13" s="18">
        <v>29.77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9">
        <v>0</v>
      </c>
      <c r="Z13" s="18">
        <v>0</v>
      </c>
      <c r="AA13" s="18">
        <v>0</v>
      </c>
      <c r="AB13" t="str">
        <f>VLOOKUP(E:E,笔记匹配!A:M,3,FALSE)</f>
        <v>musicjia</v>
      </c>
      <c r="AC13" t="str">
        <f>VLOOKUP(E:E,笔记匹配!A:M,4,FALSE)</f>
        <v>10.9-当音乐博主遇到和迈克尔杰克逊同门的外教</v>
      </c>
    </row>
    <row r="14" spans="1:29">
      <c r="A14" s="17" t="s">
        <v>16</v>
      </c>
      <c r="B14" s="17" t="s">
        <v>171</v>
      </c>
      <c r="C14" s="18">
        <v>20804315</v>
      </c>
      <c r="D14" s="17" t="s">
        <v>72</v>
      </c>
      <c r="E14" s="17" t="s">
        <v>234</v>
      </c>
      <c r="F14" s="17" t="s">
        <v>640</v>
      </c>
      <c r="G14" s="18">
        <v>4926588</v>
      </c>
      <c r="H14" s="17" t="s">
        <v>641</v>
      </c>
      <c r="I14" s="18">
        <v>4181983</v>
      </c>
      <c r="J14" s="17" t="s">
        <v>617</v>
      </c>
      <c r="K14" s="18">
        <v>1.44</v>
      </c>
      <c r="L14" s="18">
        <v>110</v>
      </c>
      <c r="M14" s="18">
        <v>1</v>
      </c>
      <c r="N14" s="19">
        <v>0.0091</v>
      </c>
      <c r="O14" s="18">
        <v>1.44</v>
      </c>
      <c r="P14" s="18">
        <v>13.09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9">
        <v>0</v>
      </c>
      <c r="Z14" s="18">
        <v>0</v>
      </c>
      <c r="AA14" s="18">
        <v>0</v>
      </c>
      <c r="AB14" t="str">
        <f>VLOOKUP(E:E,笔记匹配!A:M,3,FALSE)</f>
        <v>halihot-invite</v>
      </c>
      <c r="AC14" t="str">
        <f>VLOOKUP(E:E,笔记匹配!A:M,4,FALSE)</f>
        <v>10.9-如何快速提高英文口语？拿下面试！</v>
      </c>
    </row>
    <row r="15" spans="1:29">
      <c r="A15" s="17" t="s">
        <v>16</v>
      </c>
      <c r="B15" s="17" t="s">
        <v>80</v>
      </c>
      <c r="C15" s="18">
        <v>20804514</v>
      </c>
      <c r="D15" s="17" t="s">
        <v>72</v>
      </c>
      <c r="E15" s="17" t="s">
        <v>199</v>
      </c>
      <c r="F15" s="17" t="s">
        <v>642</v>
      </c>
      <c r="G15" s="18">
        <v>4926725</v>
      </c>
      <c r="H15" s="17" t="s">
        <v>643</v>
      </c>
      <c r="I15" s="18">
        <v>4182082</v>
      </c>
      <c r="J15" s="17" t="s">
        <v>617</v>
      </c>
      <c r="K15" s="18">
        <v>218.11</v>
      </c>
      <c r="L15" s="18">
        <v>10564</v>
      </c>
      <c r="M15" s="18">
        <v>342</v>
      </c>
      <c r="N15" s="19">
        <v>0.0324</v>
      </c>
      <c r="O15" s="18">
        <v>0.64</v>
      </c>
      <c r="P15" s="18">
        <v>20.65</v>
      </c>
      <c r="Q15" s="18">
        <v>31</v>
      </c>
      <c r="R15" s="18">
        <v>1</v>
      </c>
      <c r="S15" s="18">
        <v>27</v>
      </c>
      <c r="T15" s="18">
        <v>6</v>
      </c>
      <c r="U15" s="18">
        <v>0</v>
      </c>
      <c r="V15" s="18">
        <v>65</v>
      </c>
      <c r="W15" s="18">
        <v>3.36</v>
      </c>
      <c r="X15" s="18">
        <v>0</v>
      </c>
      <c r="Y15" s="19">
        <v>0</v>
      </c>
      <c r="Z15" s="18">
        <v>2</v>
      </c>
      <c r="AA15" s="18">
        <v>0</v>
      </c>
      <c r="AB15" t="str">
        <f>VLOOKUP(E:E,笔记匹配!A:M,3,FALSE)</f>
        <v>lily1234</v>
      </c>
      <c r="AC15" t="str">
        <f>VLOOKUP(E:E,笔记匹配!A:M,4,FALSE)</f>
        <v>10.9-30岁想把英语好好学一遍｜妈妈提升口语app</v>
      </c>
    </row>
    <row r="16" spans="1:29">
      <c r="A16" s="17" t="s">
        <v>16</v>
      </c>
      <c r="B16" s="17" t="s">
        <v>103</v>
      </c>
      <c r="C16" s="18">
        <v>20929745</v>
      </c>
      <c r="D16" s="17" t="s">
        <v>72</v>
      </c>
      <c r="E16" s="17" t="s">
        <v>207</v>
      </c>
      <c r="F16" s="17" t="s">
        <v>644</v>
      </c>
      <c r="G16" s="18">
        <v>4988589</v>
      </c>
      <c r="H16" s="17" t="s">
        <v>645</v>
      </c>
      <c r="I16" s="18">
        <v>4228308</v>
      </c>
      <c r="J16" s="17" t="s">
        <v>617</v>
      </c>
      <c r="K16" s="18">
        <v>303.27</v>
      </c>
      <c r="L16" s="18">
        <v>8856</v>
      </c>
      <c r="M16" s="18">
        <v>436</v>
      </c>
      <c r="N16" s="19">
        <v>0.0492</v>
      </c>
      <c r="O16" s="18">
        <v>0.7</v>
      </c>
      <c r="P16" s="18">
        <v>34.24</v>
      </c>
      <c r="Q16" s="18">
        <v>31</v>
      </c>
      <c r="R16" s="18">
        <v>1</v>
      </c>
      <c r="S16" s="18">
        <v>18</v>
      </c>
      <c r="T16" s="18">
        <v>11</v>
      </c>
      <c r="U16" s="18">
        <v>2</v>
      </c>
      <c r="V16" s="18">
        <v>63</v>
      </c>
      <c r="W16" s="18">
        <v>4.81</v>
      </c>
      <c r="X16" s="18">
        <v>0</v>
      </c>
      <c r="Y16" s="19">
        <v>0</v>
      </c>
      <c r="Z16" s="18">
        <v>2</v>
      </c>
      <c r="AA16" s="18">
        <v>1</v>
      </c>
      <c r="AB16" t="str">
        <f>VLOOKUP(E:E,笔记匹配!A:M,3,FALSE)</f>
        <v>skk2022</v>
      </c>
      <c r="AC16" t="str">
        <f>VLOOKUP(E:E,笔记匹配!A:M,4,FALSE)</f>
        <v>6.13-如何不出国提高口语｜英语口语APP推荐</v>
      </c>
    </row>
    <row r="17" spans="1:29">
      <c r="A17" s="17" t="s">
        <v>16</v>
      </c>
      <c r="B17" s="17" t="s">
        <v>83</v>
      </c>
      <c r="C17" s="18">
        <v>21378722</v>
      </c>
      <c r="D17" s="17" t="s">
        <v>72</v>
      </c>
      <c r="E17" s="17" t="s">
        <v>201</v>
      </c>
      <c r="F17" s="17" t="s">
        <v>646</v>
      </c>
      <c r="G17" s="18">
        <v>5201126</v>
      </c>
      <c r="H17" s="17" t="s">
        <v>647</v>
      </c>
      <c r="I17" s="18">
        <v>4386152</v>
      </c>
      <c r="J17" s="17" t="s">
        <v>617</v>
      </c>
      <c r="K17" s="18">
        <v>368.13</v>
      </c>
      <c r="L17" s="18">
        <v>27612</v>
      </c>
      <c r="M17" s="18">
        <v>600</v>
      </c>
      <c r="N17" s="19">
        <v>0.0217</v>
      </c>
      <c r="O17" s="18">
        <v>0.61</v>
      </c>
      <c r="P17" s="18">
        <v>13.33</v>
      </c>
      <c r="Q17" s="18">
        <v>41</v>
      </c>
      <c r="R17" s="18">
        <v>0</v>
      </c>
      <c r="S17" s="18">
        <v>70</v>
      </c>
      <c r="T17" s="18">
        <v>1</v>
      </c>
      <c r="U17" s="18">
        <v>3</v>
      </c>
      <c r="V17" s="18">
        <v>115</v>
      </c>
      <c r="W17" s="18">
        <v>3.2</v>
      </c>
      <c r="X17" s="18">
        <v>0</v>
      </c>
      <c r="Y17" s="19">
        <v>0</v>
      </c>
      <c r="Z17" s="18">
        <v>2</v>
      </c>
      <c r="AA17" s="18">
        <v>13</v>
      </c>
      <c r="AB17" t="str">
        <f>VLOOKUP(E:E,笔记匹配!A:M,3,FALSE)</f>
        <v>talkalot-invite</v>
      </c>
      <c r="AC17" t="str">
        <f>VLOOKUP(E:E,笔记匹配!A:M,4,FALSE)</f>
        <v>10.17宝藏Cambly外教大推荐‼️入门篇</v>
      </c>
    </row>
    <row r="18" spans="1:29">
      <c r="A18" s="17" t="s">
        <v>16</v>
      </c>
      <c r="B18" s="17" t="s">
        <v>150</v>
      </c>
      <c r="C18" s="18">
        <v>21378969</v>
      </c>
      <c r="D18" s="17" t="s">
        <v>72</v>
      </c>
      <c r="E18" s="17" t="s">
        <v>237</v>
      </c>
      <c r="F18" s="17" t="s">
        <v>648</v>
      </c>
      <c r="G18" s="18">
        <v>5201261</v>
      </c>
      <c r="H18" s="17" t="s">
        <v>649</v>
      </c>
      <c r="I18" s="18">
        <v>4386268</v>
      </c>
      <c r="J18" s="17" t="s">
        <v>617</v>
      </c>
      <c r="K18" s="18">
        <v>201.66</v>
      </c>
      <c r="L18" s="18">
        <v>8951</v>
      </c>
      <c r="M18" s="18">
        <v>439</v>
      </c>
      <c r="N18" s="19">
        <v>0.049</v>
      </c>
      <c r="O18" s="18">
        <v>0.46</v>
      </c>
      <c r="P18" s="18">
        <v>22.53</v>
      </c>
      <c r="Q18" s="18">
        <v>17</v>
      </c>
      <c r="R18" s="18">
        <v>0</v>
      </c>
      <c r="S18" s="18">
        <v>12</v>
      </c>
      <c r="T18" s="18">
        <v>13</v>
      </c>
      <c r="U18" s="18">
        <v>2</v>
      </c>
      <c r="V18" s="18">
        <v>44</v>
      </c>
      <c r="W18" s="18">
        <v>4.58</v>
      </c>
      <c r="X18" s="18">
        <v>0</v>
      </c>
      <c r="Y18" s="19">
        <v>0</v>
      </c>
      <c r="Z18" s="18">
        <v>1</v>
      </c>
      <c r="AA18" s="18">
        <v>3</v>
      </c>
      <c r="AB18" t="str">
        <f>VLOOKUP(E:E,笔记匹配!A:M,3,FALSE)</f>
        <v>lingge</v>
      </c>
      <c r="AC18" t="str">
        <f>VLOOKUP(E:E,笔记匹配!A:M,4,FALSE)</f>
        <v>10.17-全英干货｜无语言环境如何有效提高口语</v>
      </c>
    </row>
    <row r="19" spans="1:29">
      <c r="A19" s="17" t="s">
        <v>16</v>
      </c>
      <c r="B19" s="17" t="s">
        <v>83</v>
      </c>
      <c r="C19" s="18">
        <v>21438951</v>
      </c>
      <c r="D19" s="17" t="s">
        <v>69</v>
      </c>
      <c r="E19" s="17" t="s">
        <v>201</v>
      </c>
      <c r="F19" s="17" t="s">
        <v>650</v>
      </c>
      <c r="G19" s="18">
        <v>5229065</v>
      </c>
      <c r="H19" s="17" t="s">
        <v>651</v>
      </c>
      <c r="I19" s="18">
        <v>4407441</v>
      </c>
      <c r="J19" s="17" t="s">
        <v>617</v>
      </c>
      <c r="K19" s="18">
        <v>1450.54</v>
      </c>
      <c r="L19" s="18">
        <v>76015</v>
      </c>
      <c r="M19" s="18">
        <v>2177</v>
      </c>
      <c r="N19" s="19">
        <v>0.0286</v>
      </c>
      <c r="O19" s="18">
        <v>0.67</v>
      </c>
      <c r="P19" s="18">
        <v>19.08</v>
      </c>
      <c r="Q19" s="18">
        <v>255</v>
      </c>
      <c r="R19" s="18">
        <v>4</v>
      </c>
      <c r="S19" s="18">
        <v>224</v>
      </c>
      <c r="T19" s="18">
        <v>19</v>
      </c>
      <c r="U19" s="18">
        <v>9</v>
      </c>
      <c r="V19" s="18">
        <v>511</v>
      </c>
      <c r="W19" s="18">
        <v>2.84</v>
      </c>
      <c r="X19" s="18">
        <v>0</v>
      </c>
      <c r="Y19" s="19">
        <v>0</v>
      </c>
      <c r="Z19" s="18">
        <v>13</v>
      </c>
      <c r="AA19" s="18">
        <v>16</v>
      </c>
      <c r="AB19" t="str">
        <f>VLOOKUP(E:E,笔记匹配!A:M,3,FALSE)</f>
        <v>talkalot-invite</v>
      </c>
      <c r="AC19" t="str">
        <f>VLOOKUP(E:E,笔记匹配!A:M,4,FALSE)</f>
        <v>10.17宝藏Cambly外教大推荐‼️入门篇</v>
      </c>
    </row>
    <row r="20" spans="1:29">
      <c r="A20" s="17" t="s">
        <v>16</v>
      </c>
      <c r="B20" s="17" t="s">
        <v>80</v>
      </c>
      <c r="C20" s="18">
        <v>21548733</v>
      </c>
      <c r="D20" s="17" t="s">
        <v>69</v>
      </c>
      <c r="E20" s="17" t="s">
        <v>199</v>
      </c>
      <c r="F20" s="17" t="s">
        <v>652</v>
      </c>
      <c r="G20" s="18">
        <v>5277914</v>
      </c>
      <c r="H20" s="17" t="s">
        <v>652</v>
      </c>
      <c r="I20" s="18">
        <v>4445164</v>
      </c>
      <c r="J20" s="17" t="s">
        <v>617</v>
      </c>
      <c r="K20" s="18">
        <v>505.54</v>
      </c>
      <c r="L20" s="18">
        <v>13109</v>
      </c>
      <c r="M20" s="18">
        <v>615</v>
      </c>
      <c r="N20" s="19">
        <v>0.0469</v>
      </c>
      <c r="O20" s="18">
        <v>0.82</v>
      </c>
      <c r="P20" s="18">
        <v>38.56</v>
      </c>
      <c r="Q20" s="18">
        <v>89</v>
      </c>
      <c r="R20" s="18">
        <v>0</v>
      </c>
      <c r="S20" s="18">
        <v>60</v>
      </c>
      <c r="T20" s="18">
        <v>25</v>
      </c>
      <c r="U20" s="18">
        <v>1</v>
      </c>
      <c r="V20" s="18">
        <v>175</v>
      </c>
      <c r="W20" s="18">
        <v>2.89</v>
      </c>
      <c r="X20" s="18">
        <v>0</v>
      </c>
      <c r="Y20" s="19">
        <v>0</v>
      </c>
      <c r="Z20" s="18">
        <v>15</v>
      </c>
      <c r="AA20" s="18">
        <v>0</v>
      </c>
      <c r="AB20" t="str">
        <f>VLOOKUP(E:E,笔记匹配!A:M,3,FALSE)</f>
        <v>lily1234</v>
      </c>
      <c r="AC20" t="str">
        <f>VLOOKUP(E:E,笔记匹配!A:M,4,FALSE)</f>
        <v>10.9-30岁想把英语好好学一遍｜妈妈提升口语app</v>
      </c>
    </row>
    <row r="21" spans="1:29">
      <c r="A21" s="17" t="s">
        <v>16</v>
      </c>
      <c r="B21" s="17" t="s">
        <v>148</v>
      </c>
      <c r="C21" s="18">
        <v>21548883</v>
      </c>
      <c r="D21" s="17" t="s">
        <v>69</v>
      </c>
      <c r="E21" s="17" t="s">
        <v>202</v>
      </c>
      <c r="F21" s="17" t="s">
        <v>653</v>
      </c>
      <c r="G21" s="18">
        <v>5278000</v>
      </c>
      <c r="H21" s="17" t="s">
        <v>653</v>
      </c>
      <c r="I21" s="18">
        <v>4445232</v>
      </c>
      <c r="J21" s="17" t="s">
        <v>617</v>
      </c>
      <c r="K21" s="18">
        <v>498.76</v>
      </c>
      <c r="L21" s="18">
        <v>11790</v>
      </c>
      <c r="M21" s="18">
        <v>460</v>
      </c>
      <c r="N21" s="19">
        <v>0.039</v>
      </c>
      <c r="O21" s="18">
        <v>1.08</v>
      </c>
      <c r="P21" s="18">
        <v>42.3</v>
      </c>
      <c r="Q21" s="18">
        <v>94</v>
      </c>
      <c r="R21" s="18">
        <v>0</v>
      </c>
      <c r="S21" s="18">
        <v>59</v>
      </c>
      <c r="T21" s="18">
        <v>82</v>
      </c>
      <c r="U21" s="18">
        <v>5</v>
      </c>
      <c r="V21" s="18">
        <v>240</v>
      </c>
      <c r="W21" s="18">
        <v>2.08</v>
      </c>
      <c r="X21" s="18">
        <v>0</v>
      </c>
      <c r="Y21" s="19">
        <v>0</v>
      </c>
      <c r="Z21" s="18">
        <v>8</v>
      </c>
      <c r="AA21" s="18">
        <v>1</v>
      </c>
      <c r="AB21" t="str">
        <f>VLOOKUP(E:E,笔记匹配!A:M,3,FALSE)</f>
        <v>tinaloveu</v>
      </c>
      <c r="AC21" t="str">
        <f>VLOOKUP(E:E,笔记匹配!A:M,4,FALSE)</f>
        <v>10.9-【全英】雅思8.5口语提升干货！</v>
      </c>
    </row>
    <row r="22" spans="1:29">
      <c r="A22" s="17" t="s">
        <v>16</v>
      </c>
      <c r="B22" s="17" t="s">
        <v>108</v>
      </c>
      <c r="C22" s="18">
        <v>21906276</v>
      </c>
      <c r="D22" s="17" t="s">
        <v>69</v>
      </c>
      <c r="E22" s="18">
        <v>6.3218999e+23</v>
      </c>
      <c r="F22" s="17" t="s">
        <v>654</v>
      </c>
      <c r="G22" s="18">
        <v>5442255</v>
      </c>
      <c r="H22" s="17" t="s">
        <v>654</v>
      </c>
      <c r="I22" s="18">
        <v>4570099</v>
      </c>
      <c r="J22" s="17" t="s">
        <v>617</v>
      </c>
      <c r="K22" s="18">
        <v>505.8</v>
      </c>
      <c r="L22" s="18">
        <v>15595</v>
      </c>
      <c r="M22" s="18">
        <v>764</v>
      </c>
      <c r="N22" s="19">
        <v>0.049</v>
      </c>
      <c r="O22" s="18">
        <v>0.66</v>
      </c>
      <c r="P22" s="18">
        <v>32.43</v>
      </c>
      <c r="Q22" s="18">
        <v>146</v>
      </c>
      <c r="R22" s="18">
        <v>3</v>
      </c>
      <c r="S22" s="18">
        <v>71</v>
      </c>
      <c r="T22" s="18">
        <v>51</v>
      </c>
      <c r="U22" s="18">
        <v>8</v>
      </c>
      <c r="V22" s="18">
        <v>279</v>
      </c>
      <c r="W22" s="18">
        <v>1.81</v>
      </c>
      <c r="X22" s="18">
        <v>0</v>
      </c>
      <c r="Y22" s="19">
        <v>0</v>
      </c>
      <c r="Z22" s="18">
        <v>8</v>
      </c>
      <c r="AA22" s="18">
        <v>0</v>
      </c>
      <c r="AB22" t="str">
        <f>VLOOKUP(E:E,笔记匹配!A:M,3,FALSE)</f>
        <v>gua0407</v>
      </c>
      <c r="AC22" t="str">
        <f>VLOOKUP(E:E,笔记匹配!A:M,4,FALSE)</f>
        <v>9.21-雅思考官“讨厌”的口语表达，你中了几个🤔</v>
      </c>
    </row>
    <row r="23" spans="1:29">
      <c r="A23" s="17" t="s">
        <v>16</v>
      </c>
      <c r="B23" s="17" t="s">
        <v>82</v>
      </c>
      <c r="C23" s="18">
        <v>22054791</v>
      </c>
      <c r="D23" s="17" t="s">
        <v>72</v>
      </c>
      <c r="E23" s="17" t="s">
        <v>241</v>
      </c>
      <c r="F23" s="17" t="s">
        <v>655</v>
      </c>
      <c r="G23" s="18">
        <v>5512759</v>
      </c>
      <c r="H23" s="17" t="s">
        <v>656</v>
      </c>
      <c r="I23" s="18">
        <v>4623373</v>
      </c>
      <c r="J23" s="17" t="s">
        <v>617</v>
      </c>
      <c r="K23" s="18">
        <v>8.53</v>
      </c>
      <c r="L23" s="18">
        <v>389</v>
      </c>
      <c r="M23" s="18">
        <v>9</v>
      </c>
      <c r="N23" s="19">
        <v>0.0231</v>
      </c>
      <c r="O23" s="18">
        <v>0.95</v>
      </c>
      <c r="P23" s="18">
        <v>21.93</v>
      </c>
      <c r="Q23" s="18">
        <v>1</v>
      </c>
      <c r="R23" s="18">
        <v>0</v>
      </c>
      <c r="S23" s="18">
        <v>0</v>
      </c>
      <c r="T23" s="18">
        <v>0</v>
      </c>
      <c r="U23" s="18">
        <v>0</v>
      </c>
      <c r="V23" s="18">
        <v>1</v>
      </c>
      <c r="W23" s="18">
        <v>8.53</v>
      </c>
      <c r="X23" s="18">
        <v>0</v>
      </c>
      <c r="Y23" s="19">
        <v>0</v>
      </c>
      <c r="Z23" s="18">
        <v>0</v>
      </c>
      <c r="AA23" s="18">
        <v>0</v>
      </c>
      <c r="AB23" t="str">
        <f>VLOOKUP(E:E,笔记匹配!A:M,3,FALSE)</f>
        <v>wanka</v>
      </c>
      <c r="AC23" t="str">
        <f>VLOOKUP(E:E,笔记匹配!A:M,4,FALSE)</f>
        <v>10.26-新手如何主持会议？外教给的5条建议</v>
      </c>
    </row>
    <row r="24" spans="1:29">
      <c r="A24" s="17" t="s">
        <v>16</v>
      </c>
      <c r="B24" s="17" t="s">
        <v>657</v>
      </c>
      <c r="C24" s="18">
        <v>22054994</v>
      </c>
      <c r="D24" s="17" t="s">
        <v>72</v>
      </c>
      <c r="E24" s="17" t="s">
        <v>238</v>
      </c>
      <c r="F24" s="17" t="s">
        <v>658</v>
      </c>
      <c r="G24" s="18">
        <v>5512858</v>
      </c>
      <c r="H24" s="17" t="s">
        <v>659</v>
      </c>
      <c r="I24" s="18">
        <v>4623452</v>
      </c>
      <c r="J24" s="17" t="s">
        <v>617</v>
      </c>
      <c r="K24" s="18">
        <v>190.57</v>
      </c>
      <c r="L24" s="18">
        <v>11919</v>
      </c>
      <c r="M24" s="18">
        <v>317</v>
      </c>
      <c r="N24" s="19">
        <v>0.0266</v>
      </c>
      <c r="O24" s="18">
        <v>0.6</v>
      </c>
      <c r="P24" s="18">
        <v>15.99</v>
      </c>
      <c r="Q24" s="18">
        <v>27</v>
      </c>
      <c r="R24" s="18">
        <v>0</v>
      </c>
      <c r="S24" s="18">
        <v>8</v>
      </c>
      <c r="T24" s="18">
        <v>3</v>
      </c>
      <c r="U24" s="18">
        <v>1</v>
      </c>
      <c r="V24" s="18">
        <v>39</v>
      </c>
      <c r="W24" s="18">
        <v>4.89</v>
      </c>
      <c r="X24" s="18">
        <v>0</v>
      </c>
      <c r="Y24" s="19">
        <v>0</v>
      </c>
      <c r="Z24" s="18">
        <v>0</v>
      </c>
      <c r="AA24" s="18">
        <v>1</v>
      </c>
      <c r="AB24" t="str">
        <f>VLOOKUP(E:E,笔记匹配!A:M,3,FALSE)</f>
        <v>10quiz</v>
      </c>
      <c r="AC24" t="str">
        <f>VLOOKUP(E:E,笔记匹配!A:M,4,FALSE)</f>
        <v>10.26-🇬🇧语言类游戏｜口语提升小游戏</v>
      </c>
    </row>
    <row r="25" spans="1:29">
      <c r="A25" s="17" t="s">
        <v>16</v>
      </c>
      <c r="B25" s="17" t="s">
        <v>82</v>
      </c>
      <c r="C25" s="18">
        <v>22055095</v>
      </c>
      <c r="D25" s="17" t="s">
        <v>72</v>
      </c>
      <c r="E25" s="17" t="s">
        <v>236</v>
      </c>
      <c r="F25" s="17" t="s">
        <v>660</v>
      </c>
      <c r="G25" s="18">
        <v>5512921</v>
      </c>
      <c r="H25" s="17" t="s">
        <v>661</v>
      </c>
      <c r="I25" s="18">
        <v>4623502</v>
      </c>
      <c r="J25" s="17" t="s">
        <v>617</v>
      </c>
      <c r="K25" s="18">
        <v>301.91</v>
      </c>
      <c r="L25" s="18">
        <v>19522</v>
      </c>
      <c r="M25" s="18">
        <v>955</v>
      </c>
      <c r="N25" s="19">
        <v>0.0489</v>
      </c>
      <c r="O25" s="18">
        <v>0.32</v>
      </c>
      <c r="P25" s="18">
        <v>15.47</v>
      </c>
      <c r="Q25" s="18">
        <v>44</v>
      </c>
      <c r="R25" s="18">
        <v>0</v>
      </c>
      <c r="S25" s="18">
        <v>26</v>
      </c>
      <c r="T25" s="18">
        <v>11</v>
      </c>
      <c r="U25" s="18">
        <v>0</v>
      </c>
      <c r="V25" s="18">
        <v>81</v>
      </c>
      <c r="W25" s="18">
        <v>3.73</v>
      </c>
      <c r="X25" s="18">
        <v>1</v>
      </c>
      <c r="Y25" s="19">
        <v>0.001</v>
      </c>
      <c r="Z25" s="18">
        <v>2</v>
      </c>
      <c r="AA25" s="18">
        <v>1</v>
      </c>
      <c r="AB25" t="str">
        <f>VLOOKUP(E:E,笔记匹配!A:M,3,FALSE)</f>
        <v>pickgigi-invite</v>
      </c>
      <c r="AC25" t="str">
        <f>VLOOKUP(E:E,笔记匹配!A:M,4,FALSE)</f>
        <v>10.26-口语聊天用这几个开场 打开无限聊天模式</v>
      </c>
    </row>
    <row r="26" spans="1:29">
      <c r="A26" s="17" t="s">
        <v>16</v>
      </c>
      <c r="B26" s="17" t="s">
        <v>86</v>
      </c>
      <c r="C26" s="18">
        <v>22459591</v>
      </c>
      <c r="D26" s="17" t="s">
        <v>72</v>
      </c>
      <c r="E26" s="17" t="s">
        <v>214</v>
      </c>
      <c r="F26" s="17" t="s">
        <v>662</v>
      </c>
      <c r="G26" s="18">
        <v>5705404</v>
      </c>
      <c r="H26" s="17" t="s">
        <v>663</v>
      </c>
      <c r="I26" s="18">
        <v>4771610</v>
      </c>
      <c r="J26" s="17" t="s">
        <v>617</v>
      </c>
      <c r="K26" s="18">
        <v>198.8</v>
      </c>
      <c r="L26" s="18">
        <v>5617</v>
      </c>
      <c r="M26" s="18">
        <v>375</v>
      </c>
      <c r="N26" s="19">
        <v>0.0668</v>
      </c>
      <c r="O26" s="18">
        <v>0.53</v>
      </c>
      <c r="P26" s="18">
        <v>35.39</v>
      </c>
      <c r="Q26" s="18">
        <v>39</v>
      </c>
      <c r="R26" s="18">
        <v>0</v>
      </c>
      <c r="S26" s="18">
        <v>15</v>
      </c>
      <c r="T26" s="18">
        <v>17</v>
      </c>
      <c r="U26" s="18">
        <v>10</v>
      </c>
      <c r="V26" s="18">
        <v>81</v>
      </c>
      <c r="W26" s="18">
        <v>2.45</v>
      </c>
      <c r="X26" s="18">
        <v>0</v>
      </c>
      <c r="Y26" s="19">
        <v>0</v>
      </c>
      <c r="Z26" s="18">
        <v>3</v>
      </c>
      <c r="AA26" s="18">
        <v>0</v>
      </c>
      <c r="AB26" t="str">
        <f>VLOOKUP(E:E,笔记匹配!A:M,3,FALSE)</f>
        <v>yzyy123</v>
      </c>
      <c r="AC26" t="str">
        <f>VLOOKUP(E:E,笔记匹配!A:M,4,FALSE)</f>
        <v>11.1-前雅思口语考官评分我们的part 1!</v>
      </c>
    </row>
    <row r="27" spans="1:29">
      <c r="A27" s="17" t="s">
        <v>16</v>
      </c>
      <c r="B27" s="17" t="s">
        <v>152</v>
      </c>
      <c r="C27" s="18">
        <v>22459642</v>
      </c>
      <c r="D27" s="17" t="s">
        <v>72</v>
      </c>
      <c r="E27" s="17" t="s">
        <v>239</v>
      </c>
      <c r="F27" s="17" t="s">
        <v>664</v>
      </c>
      <c r="G27" s="18">
        <v>5705426</v>
      </c>
      <c r="H27" s="17" t="s">
        <v>665</v>
      </c>
      <c r="I27" s="18">
        <v>4771629</v>
      </c>
      <c r="J27" s="17" t="s">
        <v>617</v>
      </c>
      <c r="K27" s="18">
        <v>201.95</v>
      </c>
      <c r="L27" s="18">
        <v>11338</v>
      </c>
      <c r="M27" s="18">
        <v>526</v>
      </c>
      <c r="N27" s="19">
        <v>0.0464</v>
      </c>
      <c r="O27" s="18">
        <v>0.38</v>
      </c>
      <c r="P27" s="18">
        <v>17.81</v>
      </c>
      <c r="Q27" s="18">
        <v>20</v>
      </c>
      <c r="R27" s="18">
        <v>0</v>
      </c>
      <c r="S27" s="18">
        <v>17</v>
      </c>
      <c r="T27" s="18">
        <v>0</v>
      </c>
      <c r="U27" s="18">
        <v>0</v>
      </c>
      <c r="V27" s="18">
        <v>37</v>
      </c>
      <c r="W27" s="18">
        <v>5.46</v>
      </c>
      <c r="X27" s="18">
        <v>0</v>
      </c>
      <c r="Y27" s="19">
        <v>0</v>
      </c>
      <c r="Z27" s="18">
        <v>4</v>
      </c>
      <c r="AA27" s="18">
        <v>0</v>
      </c>
      <c r="AB27" t="str">
        <f>VLOOKUP(E:E,笔记匹配!A:M,3,FALSE)</f>
        <v>理理666</v>
      </c>
      <c r="AC27" t="str">
        <f>VLOOKUP(E:E,笔记匹配!A:M,4,FALSE)</f>
        <v>11.1-笑死！口语废物竟和外教唠了30分钟?</v>
      </c>
    </row>
    <row r="28" spans="1:29">
      <c r="A28" s="17" t="s">
        <v>17</v>
      </c>
      <c r="B28" s="17" t="s">
        <v>100</v>
      </c>
      <c r="C28" s="18">
        <v>15884678</v>
      </c>
      <c r="D28" s="17" t="s">
        <v>101</v>
      </c>
      <c r="E28" s="17" t="s">
        <v>203</v>
      </c>
      <c r="F28" s="17" t="s">
        <v>615</v>
      </c>
      <c r="G28" s="18">
        <v>3102051</v>
      </c>
      <c r="H28" s="17" t="s">
        <v>616</v>
      </c>
      <c r="I28" s="18">
        <v>2496937</v>
      </c>
      <c r="J28" s="17" t="s">
        <v>617</v>
      </c>
      <c r="K28" s="18">
        <v>500.71</v>
      </c>
      <c r="L28" s="18">
        <v>32659</v>
      </c>
      <c r="M28" s="18">
        <v>1282</v>
      </c>
      <c r="N28" s="19">
        <v>0.0393</v>
      </c>
      <c r="O28" s="18">
        <v>0.39</v>
      </c>
      <c r="P28" s="18">
        <v>15.33</v>
      </c>
      <c r="Q28" s="18">
        <v>8</v>
      </c>
      <c r="R28" s="18">
        <v>0</v>
      </c>
      <c r="S28" s="18">
        <v>10</v>
      </c>
      <c r="T28" s="18">
        <v>1</v>
      </c>
      <c r="U28" s="18">
        <v>4</v>
      </c>
      <c r="V28" s="18">
        <v>23</v>
      </c>
      <c r="W28" s="18">
        <v>21.77</v>
      </c>
      <c r="X28" s="18">
        <v>0</v>
      </c>
      <c r="Y28" s="19">
        <v>0</v>
      </c>
      <c r="Z28" s="18">
        <v>1</v>
      </c>
      <c r="AA28" s="18">
        <v>1</v>
      </c>
      <c r="AB28" t="str">
        <f>VLOOKUP(E:E,笔记匹配!A:M,3,FALSE)</f>
        <v>yaozilv</v>
      </c>
      <c r="AC28" t="str">
        <f>VLOOKUP(E:E,笔记匹配!A:M,4,FALSE)</f>
        <v>6.17-英语口语人绝不能错过的宝藏APP👈</v>
      </c>
    </row>
    <row r="29" spans="1:29">
      <c r="A29" s="17" t="s">
        <v>17</v>
      </c>
      <c r="B29" s="17" t="s">
        <v>119</v>
      </c>
      <c r="C29" s="18">
        <v>16331749</v>
      </c>
      <c r="D29" s="17" t="s">
        <v>72</v>
      </c>
      <c r="E29" s="17" t="s">
        <v>210</v>
      </c>
      <c r="F29" s="17" t="s">
        <v>618</v>
      </c>
      <c r="G29" s="18">
        <v>3178020</v>
      </c>
      <c r="H29" s="17" t="s">
        <v>619</v>
      </c>
      <c r="I29" s="18">
        <v>2568655</v>
      </c>
      <c r="J29" s="17" t="s">
        <v>617</v>
      </c>
      <c r="K29" s="18">
        <v>802.03</v>
      </c>
      <c r="L29" s="18">
        <v>52941</v>
      </c>
      <c r="M29" s="18">
        <v>2457</v>
      </c>
      <c r="N29" s="19">
        <v>0.0464</v>
      </c>
      <c r="O29" s="18">
        <v>0.33</v>
      </c>
      <c r="P29" s="18">
        <v>15.15</v>
      </c>
      <c r="Q29" s="18">
        <v>45</v>
      </c>
      <c r="R29" s="18">
        <v>1</v>
      </c>
      <c r="S29" s="18">
        <v>15</v>
      </c>
      <c r="T29" s="18">
        <v>71</v>
      </c>
      <c r="U29" s="18">
        <v>3</v>
      </c>
      <c r="V29" s="18">
        <v>135</v>
      </c>
      <c r="W29" s="18">
        <v>5.94</v>
      </c>
      <c r="X29" s="18">
        <v>0</v>
      </c>
      <c r="Y29" s="19">
        <v>0</v>
      </c>
      <c r="Z29" s="18">
        <v>12</v>
      </c>
      <c r="AA29" s="18">
        <v>0</v>
      </c>
      <c r="AB29" t="str">
        <f>VLOOKUP(E:E,笔记匹配!A:M,3,FALSE)</f>
        <v>tenchat-invite</v>
      </c>
      <c r="AC29" t="str">
        <f>VLOOKUP(E:E,笔记匹配!A:M,4,FALSE)</f>
        <v>6.28-🇬🇧小干货｜简单的地道英文表达</v>
      </c>
    </row>
    <row r="30" spans="1:29">
      <c r="A30" s="17" t="s">
        <v>17</v>
      </c>
      <c r="B30" s="17" t="s">
        <v>100</v>
      </c>
      <c r="C30" s="18">
        <v>18616856</v>
      </c>
      <c r="D30" s="17" t="s">
        <v>72</v>
      </c>
      <c r="E30" s="17" t="s">
        <v>203</v>
      </c>
      <c r="F30" s="17" t="s">
        <v>622</v>
      </c>
      <c r="G30" s="18">
        <v>3856100</v>
      </c>
      <c r="H30" s="17" t="s">
        <v>623</v>
      </c>
      <c r="I30" s="18">
        <v>3241189</v>
      </c>
      <c r="J30" s="17" t="s">
        <v>617</v>
      </c>
      <c r="K30" s="18">
        <v>360.68</v>
      </c>
      <c r="L30" s="18">
        <v>11488</v>
      </c>
      <c r="M30" s="18">
        <v>455</v>
      </c>
      <c r="N30" s="19">
        <v>0.0396</v>
      </c>
      <c r="O30" s="18">
        <v>0.79</v>
      </c>
      <c r="P30" s="18">
        <v>31.4</v>
      </c>
      <c r="Q30" s="18">
        <v>16</v>
      </c>
      <c r="R30" s="18">
        <v>2</v>
      </c>
      <c r="S30" s="18">
        <v>15</v>
      </c>
      <c r="T30" s="18">
        <v>2</v>
      </c>
      <c r="U30" s="18">
        <v>1</v>
      </c>
      <c r="V30" s="18">
        <v>36</v>
      </c>
      <c r="W30" s="18">
        <v>10.02</v>
      </c>
      <c r="X30" s="18">
        <v>0</v>
      </c>
      <c r="Y30" s="19">
        <v>0</v>
      </c>
      <c r="Z30" s="18">
        <v>0</v>
      </c>
      <c r="AA30" s="18">
        <v>0</v>
      </c>
      <c r="AB30" t="str">
        <f>VLOOKUP(E:E,笔记匹配!A:M,3,FALSE)</f>
        <v>yaozilv</v>
      </c>
      <c r="AC30" t="str">
        <f>VLOOKUP(E:E,笔记匹配!A:M,4,FALSE)</f>
        <v>6.17-英语口语人绝不能错过的宝藏APP👈</v>
      </c>
    </row>
    <row r="31" spans="1:29">
      <c r="A31" s="17" t="s">
        <v>17</v>
      </c>
      <c r="B31" s="17" t="s">
        <v>76</v>
      </c>
      <c r="C31" s="18">
        <v>18706416</v>
      </c>
      <c r="D31" s="17" t="s">
        <v>72</v>
      </c>
      <c r="E31" s="17" t="s">
        <v>209</v>
      </c>
      <c r="F31" s="17" t="s">
        <v>624</v>
      </c>
      <c r="G31" s="18">
        <v>3899564</v>
      </c>
      <c r="H31" s="17" t="s">
        <v>625</v>
      </c>
      <c r="I31" s="18">
        <v>3284422</v>
      </c>
      <c r="J31" s="17" t="s">
        <v>617</v>
      </c>
      <c r="K31" s="18">
        <v>474.18</v>
      </c>
      <c r="L31" s="18">
        <v>27355</v>
      </c>
      <c r="M31" s="18">
        <v>614</v>
      </c>
      <c r="N31" s="19">
        <v>0.0224</v>
      </c>
      <c r="O31" s="18">
        <v>0.77</v>
      </c>
      <c r="P31" s="18">
        <v>17.33</v>
      </c>
      <c r="Q31" s="18">
        <v>33</v>
      </c>
      <c r="R31" s="18">
        <v>1</v>
      </c>
      <c r="S31" s="18">
        <v>47</v>
      </c>
      <c r="T31" s="18">
        <v>2</v>
      </c>
      <c r="U31" s="18">
        <v>3</v>
      </c>
      <c r="V31" s="18">
        <v>86</v>
      </c>
      <c r="W31" s="18">
        <v>5.51</v>
      </c>
      <c r="X31" s="18">
        <v>0</v>
      </c>
      <c r="Y31" s="19">
        <v>0</v>
      </c>
      <c r="Z31" s="18">
        <v>6</v>
      </c>
      <c r="AA31" s="18">
        <v>1</v>
      </c>
      <c r="AB31" t="str">
        <f>VLOOKUP(E:E,笔记匹配!A:M,3,FALSE)</f>
        <v>ieltsyea-invite</v>
      </c>
      <c r="AC31" t="str">
        <f>VLOOKUP(E:E,笔记匹配!A:M,4,FALSE)</f>
        <v>8.24-雅思口语上7的捷径：Cambly外教推荐‼️</v>
      </c>
    </row>
    <row r="32" spans="1:29">
      <c r="A32" s="17" t="s">
        <v>17</v>
      </c>
      <c r="B32" s="17" t="s">
        <v>151</v>
      </c>
      <c r="C32" s="18">
        <v>19628118</v>
      </c>
      <c r="D32" s="17" t="s">
        <v>72</v>
      </c>
      <c r="E32" s="17" t="s">
        <v>206</v>
      </c>
      <c r="F32" s="17" t="s">
        <v>629</v>
      </c>
      <c r="G32" s="18">
        <v>4324522</v>
      </c>
      <c r="H32" s="17" t="s">
        <v>630</v>
      </c>
      <c r="I32" s="18">
        <v>3701145</v>
      </c>
      <c r="J32" s="17" t="s">
        <v>617</v>
      </c>
      <c r="K32" s="18">
        <v>1010.14</v>
      </c>
      <c r="L32" s="18">
        <v>51807</v>
      </c>
      <c r="M32" s="18">
        <v>1543</v>
      </c>
      <c r="N32" s="19">
        <v>0.0298</v>
      </c>
      <c r="O32" s="18">
        <v>0.65</v>
      </c>
      <c r="P32" s="18">
        <v>19.5</v>
      </c>
      <c r="Q32" s="18">
        <v>211</v>
      </c>
      <c r="R32" s="18">
        <v>1</v>
      </c>
      <c r="S32" s="18">
        <v>116</v>
      </c>
      <c r="T32" s="18">
        <v>44</v>
      </c>
      <c r="U32" s="18">
        <v>2</v>
      </c>
      <c r="V32" s="18">
        <v>374</v>
      </c>
      <c r="W32" s="18">
        <v>2.7</v>
      </c>
      <c r="X32" s="18">
        <v>0</v>
      </c>
      <c r="Y32" s="19">
        <v>0</v>
      </c>
      <c r="Z32" s="18">
        <v>24</v>
      </c>
      <c r="AA32" s="18">
        <v>1</v>
      </c>
      <c r="AB32" t="str">
        <f>VLOOKUP(E:E,笔记匹配!A:M,3,FALSE)</f>
        <v>qiuchen</v>
      </c>
      <c r="AC32" t="str">
        <f>VLOOKUP(E:E,笔记匹配!A:M,4,FALSE)</f>
        <v>6.10-练习英语口语的方法，你真的掌握了吗？</v>
      </c>
    </row>
    <row r="33" spans="1:29">
      <c r="A33" s="17" t="s">
        <v>17</v>
      </c>
      <c r="B33" s="17" t="s">
        <v>76</v>
      </c>
      <c r="C33" s="18">
        <v>19691973</v>
      </c>
      <c r="D33" s="17" t="s">
        <v>69</v>
      </c>
      <c r="E33" s="17" t="s">
        <v>209</v>
      </c>
      <c r="F33" s="17" t="s">
        <v>631</v>
      </c>
      <c r="G33" s="18">
        <v>4355755</v>
      </c>
      <c r="H33" s="17" t="s">
        <v>631</v>
      </c>
      <c r="I33" s="18">
        <v>3730480</v>
      </c>
      <c r="J33" s="17" t="s">
        <v>617</v>
      </c>
      <c r="K33" s="18">
        <v>778.21</v>
      </c>
      <c r="L33" s="18">
        <v>34617</v>
      </c>
      <c r="M33" s="18">
        <v>1065</v>
      </c>
      <c r="N33" s="19">
        <v>0.0308</v>
      </c>
      <c r="O33" s="18">
        <v>0.73</v>
      </c>
      <c r="P33" s="18">
        <v>22.48</v>
      </c>
      <c r="Q33" s="18">
        <v>91</v>
      </c>
      <c r="R33" s="18">
        <v>2</v>
      </c>
      <c r="S33" s="18">
        <v>110</v>
      </c>
      <c r="T33" s="18">
        <v>11</v>
      </c>
      <c r="U33" s="18">
        <v>5</v>
      </c>
      <c r="V33" s="18">
        <v>219</v>
      </c>
      <c r="W33" s="18">
        <v>3.55</v>
      </c>
      <c r="X33" s="18">
        <v>0</v>
      </c>
      <c r="Y33" s="19">
        <v>0</v>
      </c>
      <c r="Z33" s="18">
        <v>20</v>
      </c>
      <c r="AA33" s="18">
        <v>10</v>
      </c>
      <c r="AB33" t="str">
        <f>VLOOKUP(E:E,笔记匹配!A:M,3,FALSE)</f>
        <v>ieltsyea-invite</v>
      </c>
      <c r="AC33" t="str">
        <f>VLOOKUP(E:E,笔记匹配!A:M,4,FALSE)</f>
        <v>8.24-雅思口语上7的捷径：Cambly外教推荐‼️</v>
      </c>
    </row>
    <row r="34" spans="1:29">
      <c r="A34" s="17" t="s">
        <v>17</v>
      </c>
      <c r="B34" s="17" t="s">
        <v>103</v>
      </c>
      <c r="C34" s="18">
        <v>19913068</v>
      </c>
      <c r="D34" s="17" t="s">
        <v>69</v>
      </c>
      <c r="E34" s="17" t="s">
        <v>207</v>
      </c>
      <c r="F34" s="17" t="s">
        <v>632</v>
      </c>
      <c r="G34" s="18">
        <v>4458728</v>
      </c>
      <c r="H34" s="17" t="s">
        <v>633</v>
      </c>
      <c r="I34" s="18">
        <v>3823048</v>
      </c>
      <c r="J34" s="17" t="s">
        <v>617</v>
      </c>
      <c r="K34" s="18">
        <v>704.87</v>
      </c>
      <c r="L34" s="18">
        <v>16663</v>
      </c>
      <c r="M34" s="18">
        <v>685</v>
      </c>
      <c r="N34" s="19">
        <v>0.0411</v>
      </c>
      <c r="O34" s="18">
        <v>1.03</v>
      </c>
      <c r="P34" s="18">
        <v>42.3</v>
      </c>
      <c r="Q34" s="18">
        <v>93</v>
      </c>
      <c r="R34" s="18">
        <v>0</v>
      </c>
      <c r="S34" s="18">
        <v>58</v>
      </c>
      <c r="T34" s="18">
        <v>40</v>
      </c>
      <c r="U34" s="18">
        <v>6</v>
      </c>
      <c r="V34" s="18">
        <v>197</v>
      </c>
      <c r="W34" s="18">
        <v>3.58</v>
      </c>
      <c r="X34" s="18">
        <v>0</v>
      </c>
      <c r="Y34" s="19">
        <v>0</v>
      </c>
      <c r="Z34" s="18">
        <v>16</v>
      </c>
      <c r="AA34" s="18">
        <v>0</v>
      </c>
      <c r="AB34" t="str">
        <f>VLOOKUP(E:E,笔记匹配!A:M,3,FALSE)</f>
        <v>skk2022</v>
      </c>
      <c r="AC34" t="str">
        <f>VLOOKUP(E:E,笔记匹配!A:M,4,FALSE)</f>
        <v>6.13-如何不出国提高口语｜英语口语APP推荐</v>
      </c>
    </row>
    <row r="35" spans="1:29">
      <c r="A35" s="17" t="s">
        <v>17</v>
      </c>
      <c r="B35" s="17" t="s">
        <v>108</v>
      </c>
      <c r="C35" s="18">
        <v>19946771</v>
      </c>
      <c r="D35" s="17" t="s">
        <v>72</v>
      </c>
      <c r="E35" s="18">
        <v>6.3218999e+23</v>
      </c>
      <c r="F35" s="17" t="s">
        <v>634</v>
      </c>
      <c r="G35" s="18">
        <v>4474319</v>
      </c>
      <c r="H35" s="17" t="s">
        <v>635</v>
      </c>
      <c r="I35" s="18">
        <v>3836916</v>
      </c>
      <c r="J35" s="17" t="s">
        <v>617</v>
      </c>
      <c r="K35" s="18">
        <v>805.35</v>
      </c>
      <c r="L35" s="18">
        <v>40264</v>
      </c>
      <c r="M35" s="18">
        <v>1547</v>
      </c>
      <c r="N35" s="19">
        <v>0.0384</v>
      </c>
      <c r="O35" s="18">
        <v>0.52</v>
      </c>
      <c r="P35" s="18">
        <v>20</v>
      </c>
      <c r="Q35" s="18">
        <v>91</v>
      </c>
      <c r="R35" s="18">
        <v>2</v>
      </c>
      <c r="S35" s="18">
        <v>40</v>
      </c>
      <c r="T35" s="18">
        <v>55</v>
      </c>
      <c r="U35" s="18">
        <v>10</v>
      </c>
      <c r="V35" s="18">
        <v>198</v>
      </c>
      <c r="W35" s="18">
        <v>4.07</v>
      </c>
      <c r="X35" s="18">
        <v>0</v>
      </c>
      <c r="Y35" s="19">
        <v>0</v>
      </c>
      <c r="Z35" s="18">
        <v>7</v>
      </c>
      <c r="AA35" s="18">
        <v>0</v>
      </c>
      <c r="AB35" t="str">
        <f>VLOOKUP(E:E,笔记匹配!A:M,3,FALSE)</f>
        <v>gua0407</v>
      </c>
      <c r="AC35" t="str">
        <f>VLOOKUP(E:E,笔记匹配!A:M,4,FALSE)</f>
        <v>9.21-雅思考官“讨厌”的口语表达，你中了几个🤔</v>
      </c>
    </row>
    <row r="36" spans="1:29">
      <c r="A36" s="17" t="s">
        <v>17</v>
      </c>
      <c r="B36" s="17" t="s">
        <v>148</v>
      </c>
      <c r="C36" s="18">
        <v>20803346</v>
      </c>
      <c r="D36" s="17" t="s">
        <v>72</v>
      </c>
      <c r="E36" s="17" t="s">
        <v>202</v>
      </c>
      <c r="F36" s="17" t="s">
        <v>636</v>
      </c>
      <c r="G36" s="18">
        <v>4926198</v>
      </c>
      <c r="H36" s="17" t="s">
        <v>637</v>
      </c>
      <c r="I36" s="18">
        <v>4181374</v>
      </c>
      <c r="J36" s="17" t="s">
        <v>617</v>
      </c>
      <c r="K36" s="18">
        <v>629.53</v>
      </c>
      <c r="L36" s="18">
        <v>41000</v>
      </c>
      <c r="M36" s="18">
        <v>1303</v>
      </c>
      <c r="N36" s="19">
        <v>0.0318</v>
      </c>
      <c r="O36" s="18">
        <v>0.48</v>
      </c>
      <c r="P36" s="18">
        <v>15.35</v>
      </c>
      <c r="Q36" s="18">
        <v>70</v>
      </c>
      <c r="R36" s="18">
        <v>2</v>
      </c>
      <c r="S36" s="18">
        <v>23</v>
      </c>
      <c r="T36" s="18">
        <v>83</v>
      </c>
      <c r="U36" s="18">
        <v>5</v>
      </c>
      <c r="V36" s="18">
        <v>183</v>
      </c>
      <c r="W36" s="18">
        <v>3.44</v>
      </c>
      <c r="X36" s="18">
        <v>0</v>
      </c>
      <c r="Y36" s="19">
        <v>0</v>
      </c>
      <c r="Z36" s="18">
        <v>4</v>
      </c>
      <c r="AA36" s="18">
        <v>1</v>
      </c>
      <c r="AB36" t="str">
        <f>VLOOKUP(E:E,笔记匹配!A:M,3,FALSE)</f>
        <v>tinaloveu</v>
      </c>
      <c r="AC36" t="str">
        <f>VLOOKUP(E:E,笔记匹配!A:M,4,FALSE)</f>
        <v>10.9-【全英】雅思8.5口语提升干货！</v>
      </c>
    </row>
    <row r="37" spans="1:29">
      <c r="A37" s="17" t="s">
        <v>17</v>
      </c>
      <c r="B37" s="17" t="s">
        <v>80</v>
      </c>
      <c r="C37" s="18">
        <v>20804514</v>
      </c>
      <c r="D37" s="17" t="s">
        <v>72</v>
      </c>
      <c r="E37" s="17" t="s">
        <v>199</v>
      </c>
      <c r="F37" s="17" t="s">
        <v>642</v>
      </c>
      <c r="G37" s="18">
        <v>4926725</v>
      </c>
      <c r="H37" s="17" t="s">
        <v>643</v>
      </c>
      <c r="I37" s="18">
        <v>4182082</v>
      </c>
      <c r="J37" s="17" t="s">
        <v>617</v>
      </c>
      <c r="K37" s="18">
        <v>360.27</v>
      </c>
      <c r="L37" s="18">
        <v>17305</v>
      </c>
      <c r="M37" s="18">
        <v>600</v>
      </c>
      <c r="N37" s="19">
        <v>0.0347</v>
      </c>
      <c r="O37" s="18">
        <v>0.6</v>
      </c>
      <c r="P37" s="18">
        <v>20.82</v>
      </c>
      <c r="Q37" s="18">
        <v>23</v>
      </c>
      <c r="R37" s="18">
        <v>1</v>
      </c>
      <c r="S37" s="18">
        <v>46</v>
      </c>
      <c r="T37" s="18">
        <v>8</v>
      </c>
      <c r="U37" s="18">
        <v>0</v>
      </c>
      <c r="V37" s="18">
        <v>78</v>
      </c>
      <c r="W37" s="18">
        <v>4.62</v>
      </c>
      <c r="X37" s="18">
        <v>0</v>
      </c>
      <c r="Y37" s="19">
        <v>0</v>
      </c>
      <c r="Z37" s="18">
        <v>0</v>
      </c>
      <c r="AA37" s="18">
        <v>0</v>
      </c>
      <c r="AB37" t="str">
        <f>VLOOKUP(E:E,笔记匹配!A:M,3,FALSE)</f>
        <v>lily1234</v>
      </c>
      <c r="AC37" t="str">
        <f>VLOOKUP(E:E,笔记匹配!A:M,4,FALSE)</f>
        <v>10.9-30岁想把英语好好学一遍｜妈妈提升口语app</v>
      </c>
    </row>
    <row r="38" spans="1:29">
      <c r="A38" s="17" t="s">
        <v>17</v>
      </c>
      <c r="B38" s="17" t="s">
        <v>103</v>
      </c>
      <c r="C38" s="18">
        <v>20929745</v>
      </c>
      <c r="D38" s="17" t="s">
        <v>72</v>
      </c>
      <c r="E38" s="17" t="s">
        <v>207</v>
      </c>
      <c r="F38" s="17" t="s">
        <v>644</v>
      </c>
      <c r="G38" s="18">
        <v>4988589</v>
      </c>
      <c r="H38" s="17" t="s">
        <v>645</v>
      </c>
      <c r="I38" s="18">
        <v>4228308</v>
      </c>
      <c r="J38" s="17" t="s">
        <v>617</v>
      </c>
      <c r="K38" s="18">
        <v>300.71</v>
      </c>
      <c r="L38" s="18">
        <v>10397</v>
      </c>
      <c r="M38" s="18">
        <v>486</v>
      </c>
      <c r="N38" s="19">
        <v>0.0467</v>
      </c>
      <c r="O38" s="18">
        <v>0.62</v>
      </c>
      <c r="P38" s="18">
        <v>28.92</v>
      </c>
      <c r="Q38" s="18">
        <v>31</v>
      </c>
      <c r="R38" s="18">
        <v>0</v>
      </c>
      <c r="S38" s="18">
        <v>20</v>
      </c>
      <c r="T38" s="18">
        <v>15</v>
      </c>
      <c r="U38" s="18">
        <v>4</v>
      </c>
      <c r="V38" s="18">
        <v>70</v>
      </c>
      <c r="W38" s="18">
        <v>4.3</v>
      </c>
      <c r="X38" s="18">
        <v>0</v>
      </c>
      <c r="Y38" s="19">
        <v>0</v>
      </c>
      <c r="Z38" s="18">
        <v>12</v>
      </c>
      <c r="AA38" s="18">
        <v>1</v>
      </c>
      <c r="AB38" t="str">
        <f>VLOOKUP(E:E,笔记匹配!A:M,3,FALSE)</f>
        <v>skk2022</v>
      </c>
      <c r="AC38" t="str">
        <f>VLOOKUP(E:E,笔记匹配!A:M,4,FALSE)</f>
        <v>6.13-如何不出国提高口语｜英语口语APP推荐</v>
      </c>
    </row>
    <row r="39" spans="1:29">
      <c r="A39" s="17" t="s">
        <v>17</v>
      </c>
      <c r="B39" s="17" t="s">
        <v>83</v>
      </c>
      <c r="C39" s="18">
        <v>21378722</v>
      </c>
      <c r="D39" s="17" t="s">
        <v>72</v>
      </c>
      <c r="E39" s="17" t="s">
        <v>201</v>
      </c>
      <c r="F39" s="17" t="s">
        <v>646</v>
      </c>
      <c r="G39" s="18">
        <v>5201126</v>
      </c>
      <c r="H39" s="17" t="s">
        <v>647</v>
      </c>
      <c r="I39" s="18">
        <v>4386152</v>
      </c>
      <c r="J39" s="17" t="s">
        <v>617</v>
      </c>
      <c r="K39" s="18">
        <v>468.99</v>
      </c>
      <c r="L39" s="18">
        <v>35699</v>
      </c>
      <c r="M39" s="18">
        <v>789</v>
      </c>
      <c r="N39" s="19">
        <v>0.0221</v>
      </c>
      <c r="O39" s="18">
        <v>0.59</v>
      </c>
      <c r="P39" s="18">
        <v>13.14</v>
      </c>
      <c r="Q39" s="18">
        <v>77</v>
      </c>
      <c r="R39" s="18">
        <v>0</v>
      </c>
      <c r="S39" s="18">
        <v>78</v>
      </c>
      <c r="T39" s="18">
        <v>2</v>
      </c>
      <c r="U39" s="18">
        <v>2</v>
      </c>
      <c r="V39" s="18">
        <v>159</v>
      </c>
      <c r="W39" s="18">
        <v>2.95</v>
      </c>
      <c r="X39" s="18">
        <v>0</v>
      </c>
      <c r="Y39" s="19">
        <v>0</v>
      </c>
      <c r="Z39" s="18">
        <v>7</v>
      </c>
      <c r="AA39" s="18">
        <v>6</v>
      </c>
      <c r="AB39" t="str">
        <f>VLOOKUP(E:E,笔记匹配!A:M,3,FALSE)</f>
        <v>talkalot-invite</v>
      </c>
      <c r="AC39" t="str">
        <f>VLOOKUP(E:E,笔记匹配!A:M,4,FALSE)</f>
        <v>10.17宝藏Cambly外教大推荐‼️入门篇</v>
      </c>
    </row>
    <row r="40" spans="1:29">
      <c r="A40" s="17" t="s">
        <v>17</v>
      </c>
      <c r="B40" s="17" t="s">
        <v>150</v>
      </c>
      <c r="C40" s="18">
        <v>21378969</v>
      </c>
      <c r="D40" s="17" t="s">
        <v>72</v>
      </c>
      <c r="E40" s="17" t="s">
        <v>237</v>
      </c>
      <c r="F40" s="17" t="s">
        <v>648</v>
      </c>
      <c r="G40" s="18">
        <v>5201261</v>
      </c>
      <c r="H40" s="17" t="s">
        <v>649</v>
      </c>
      <c r="I40" s="18">
        <v>4386268</v>
      </c>
      <c r="J40" s="17" t="s">
        <v>617</v>
      </c>
      <c r="K40" s="18">
        <v>202.66</v>
      </c>
      <c r="L40" s="18">
        <v>8784</v>
      </c>
      <c r="M40" s="18">
        <v>458</v>
      </c>
      <c r="N40" s="19">
        <v>0.0521</v>
      </c>
      <c r="O40" s="18">
        <v>0.44</v>
      </c>
      <c r="P40" s="18">
        <v>23.07</v>
      </c>
      <c r="Q40" s="18">
        <v>24</v>
      </c>
      <c r="R40" s="18">
        <v>0</v>
      </c>
      <c r="S40" s="18">
        <v>14</v>
      </c>
      <c r="T40" s="18">
        <v>20</v>
      </c>
      <c r="U40" s="18">
        <v>2</v>
      </c>
      <c r="V40" s="18">
        <v>60</v>
      </c>
      <c r="W40" s="18">
        <v>3.38</v>
      </c>
      <c r="X40" s="18">
        <v>0</v>
      </c>
      <c r="Y40" s="19">
        <v>0</v>
      </c>
      <c r="Z40" s="18">
        <v>1</v>
      </c>
      <c r="AA40" s="18">
        <v>1</v>
      </c>
      <c r="AB40" t="str">
        <f>VLOOKUP(E:E,笔记匹配!A:M,3,FALSE)</f>
        <v>lingge</v>
      </c>
      <c r="AC40" t="str">
        <f>VLOOKUP(E:E,笔记匹配!A:M,4,FALSE)</f>
        <v>10.17-全英干货｜无语言环境如何有效提高口语</v>
      </c>
    </row>
    <row r="41" spans="1:29">
      <c r="A41" s="17" t="s">
        <v>17</v>
      </c>
      <c r="B41" s="17" t="s">
        <v>83</v>
      </c>
      <c r="C41" s="18">
        <v>21438951</v>
      </c>
      <c r="D41" s="17" t="s">
        <v>69</v>
      </c>
      <c r="E41" s="17" t="s">
        <v>201</v>
      </c>
      <c r="F41" s="17" t="s">
        <v>650</v>
      </c>
      <c r="G41" s="18">
        <v>5229065</v>
      </c>
      <c r="H41" s="17" t="s">
        <v>651</v>
      </c>
      <c r="I41" s="18">
        <v>4407441</v>
      </c>
      <c r="J41" s="17" t="s">
        <v>617</v>
      </c>
      <c r="K41" s="18">
        <v>1471.86</v>
      </c>
      <c r="L41" s="18">
        <v>72699</v>
      </c>
      <c r="M41" s="18">
        <v>2107</v>
      </c>
      <c r="N41" s="19">
        <v>0.029</v>
      </c>
      <c r="O41" s="18">
        <v>0.7</v>
      </c>
      <c r="P41" s="18">
        <v>20.25</v>
      </c>
      <c r="Q41" s="18">
        <v>284</v>
      </c>
      <c r="R41" s="18">
        <v>3</v>
      </c>
      <c r="S41" s="18">
        <v>212</v>
      </c>
      <c r="T41" s="18">
        <v>15</v>
      </c>
      <c r="U41" s="18">
        <v>4</v>
      </c>
      <c r="V41" s="18">
        <v>518</v>
      </c>
      <c r="W41" s="18">
        <v>2.84</v>
      </c>
      <c r="X41" s="18">
        <v>0</v>
      </c>
      <c r="Y41" s="19">
        <v>0</v>
      </c>
      <c r="Z41" s="18">
        <v>28</v>
      </c>
      <c r="AA41" s="18">
        <v>22</v>
      </c>
      <c r="AB41" t="str">
        <f>VLOOKUP(E:E,笔记匹配!A:M,3,FALSE)</f>
        <v>talkalot-invite</v>
      </c>
      <c r="AC41" t="str">
        <f>VLOOKUP(E:E,笔记匹配!A:M,4,FALSE)</f>
        <v>10.17宝藏Cambly外教大推荐‼️入门篇</v>
      </c>
    </row>
    <row r="42" spans="1:29">
      <c r="A42" s="17" t="s">
        <v>17</v>
      </c>
      <c r="B42" s="17" t="s">
        <v>80</v>
      </c>
      <c r="C42" s="18">
        <v>21548733</v>
      </c>
      <c r="D42" s="17" t="s">
        <v>69</v>
      </c>
      <c r="E42" s="17" t="s">
        <v>199</v>
      </c>
      <c r="F42" s="17" t="s">
        <v>652</v>
      </c>
      <c r="G42" s="18">
        <v>5277914</v>
      </c>
      <c r="H42" s="17" t="s">
        <v>652</v>
      </c>
      <c r="I42" s="18">
        <v>4445164</v>
      </c>
      <c r="J42" s="17" t="s">
        <v>617</v>
      </c>
      <c r="K42" s="18">
        <v>504.16</v>
      </c>
      <c r="L42" s="18">
        <v>17276</v>
      </c>
      <c r="M42" s="18">
        <v>738</v>
      </c>
      <c r="N42" s="19">
        <v>0.0427</v>
      </c>
      <c r="O42" s="18">
        <v>0.68</v>
      </c>
      <c r="P42" s="18">
        <v>29.18</v>
      </c>
      <c r="Q42" s="18">
        <v>79</v>
      </c>
      <c r="R42" s="18">
        <v>1</v>
      </c>
      <c r="S42" s="18">
        <v>64</v>
      </c>
      <c r="T42" s="18">
        <v>25</v>
      </c>
      <c r="U42" s="18">
        <v>3</v>
      </c>
      <c r="V42" s="18">
        <v>172</v>
      </c>
      <c r="W42" s="18">
        <v>2.93</v>
      </c>
      <c r="X42" s="18">
        <v>0</v>
      </c>
      <c r="Y42" s="19">
        <v>0</v>
      </c>
      <c r="Z42" s="18">
        <v>6</v>
      </c>
      <c r="AA42" s="18">
        <v>0</v>
      </c>
      <c r="AB42" t="str">
        <f>VLOOKUP(E:E,笔记匹配!A:M,3,FALSE)</f>
        <v>lily1234</v>
      </c>
      <c r="AC42" t="str">
        <f>VLOOKUP(E:E,笔记匹配!A:M,4,FALSE)</f>
        <v>10.9-30岁想把英语好好学一遍｜妈妈提升口语app</v>
      </c>
    </row>
    <row r="43" spans="1:29">
      <c r="A43" s="17" t="s">
        <v>17</v>
      </c>
      <c r="B43" s="17" t="s">
        <v>148</v>
      </c>
      <c r="C43" s="18">
        <v>21548883</v>
      </c>
      <c r="D43" s="17" t="s">
        <v>69</v>
      </c>
      <c r="E43" s="17" t="s">
        <v>202</v>
      </c>
      <c r="F43" s="17" t="s">
        <v>653</v>
      </c>
      <c r="G43" s="18">
        <v>5278000</v>
      </c>
      <c r="H43" s="17" t="s">
        <v>653</v>
      </c>
      <c r="I43" s="18">
        <v>4445232</v>
      </c>
      <c r="J43" s="17" t="s">
        <v>617</v>
      </c>
      <c r="K43" s="18">
        <v>504.35</v>
      </c>
      <c r="L43" s="18">
        <v>13366</v>
      </c>
      <c r="M43" s="18">
        <v>516</v>
      </c>
      <c r="N43" s="19">
        <v>0.0386</v>
      </c>
      <c r="O43" s="18">
        <v>0.98</v>
      </c>
      <c r="P43" s="18">
        <v>37.73</v>
      </c>
      <c r="Q43" s="18">
        <v>111</v>
      </c>
      <c r="R43" s="18">
        <v>2</v>
      </c>
      <c r="S43" s="18">
        <v>46</v>
      </c>
      <c r="T43" s="18">
        <v>87</v>
      </c>
      <c r="U43" s="18">
        <v>4</v>
      </c>
      <c r="V43" s="18">
        <v>250</v>
      </c>
      <c r="W43" s="18">
        <v>2.02</v>
      </c>
      <c r="X43" s="18">
        <v>0</v>
      </c>
      <c r="Y43" s="19">
        <v>0</v>
      </c>
      <c r="Z43" s="18">
        <v>13</v>
      </c>
      <c r="AA43" s="18">
        <v>1</v>
      </c>
      <c r="AB43" t="str">
        <f>VLOOKUP(E:E,笔记匹配!A:M,3,FALSE)</f>
        <v>tinaloveu</v>
      </c>
      <c r="AC43" t="str">
        <f>VLOOKUP(E:E,笔记匹配!A:M,4,FALSE)</f>
        <v>10.9-【全英】雅思8.5口语提升干货！</v>
      </c>
    </row>
    <row r="44" spans="1:29">
      <c r="A44" s="17" t="s">
        <v>17</v>
      </c>
      <c r="B44" s="17" t="s">
        <v>108</v>
      </c>
      <c r="C44" s="18">
        <v>21906276</v>
      </c>
      <c r="D44" s="17" t="s">
        <v>69</v>
      </c>
      <c r="E44" s="18">
        <v>6.3218999e+23</v>
      </c>
      <c r="F44" s="17" t="s">
        <v>654</v>
      </c>
      <c r="G44" s="18">
        <v>5442255</v>
      </c>
      <c r="H44" s="17" t="s">
        <v>654</v>
      </c>
      <c r="I44" s="18">
        <v>4570099</v>
      </c>
      <c r="J44" s="17" t="s">
        <v>617</v>
      </c>
      <c r="K44" s="18">
        <v>507.75</v>
      </c>
      <c r="L44" s="18">
        <v>13377</v>
      </c>
      <c r="M44" s="18">
        <v>630</v>
      </c>
      <c r="N44" s="19">
        <v>0.0471</v>
      </c>
      <c r="O44" s="18">
        <v>0.81</v>
      </c>
      <c r="P44" s="18">
        <v>37.96</v>
      </c>
      <c r="Q44" s="18">
        <v>149</v>
      </c>
      <c r="R44" s="18">
        <v>1</v>
      </c>
      <c r="S44" s="18">
        <v>60</v>
      </c>
      <c r="T44" s="18">
        <v>58</v>
      </c>
      <c r="U44" s="18">
        <v>6</v>
      </c>
      <c r="V44" s="18">
        <v>274</v>
      </c>
      <c r="W44" s="18">
        <v>1.85</v>
      </c>
      <c r="X44" s="18">
        <v>0</v>
      </c>
      <c r="Y44" s="19">
        <v>0</v>
      </c>
      <c r="Z44" s="18">
        <v>4</v>
      </c>
      <c r="AA44" s="18">
        <v>2</v>
      </c>
      <c r="AB44" t="str">
        <f>VLOOKUP(E:E,笔记匹配!A:M,3,FALSE)</f>
        <v>gua0407</v>
      </c>
      <c r="AC44" t="str">
        <f>VLOOKUP(E:E,笔记匹配!A:M,4,FALSE)</f>
        <v>9.21-雅思考官“讨厌”的口语表达，你中了几个🤔</v>
      </c>
    </row>
    <row r="45" spans="1:29">
      <c r="A45" s="17" t="s">
        <v>17</v>
      </c>
      <c r="B45" s="17" t="s">
        <v>82</v>
      </c>
      <c r="C45" s="18">
        <v>22054791</v>
      </c>
      <c r="D45" s="17" t="s">
        <v>72</v>
      </c>
      <c r="E45" s="17" t="s">
        <v>241</v>
      </c>
      <c r="F45" s="17" t="s">
        <v>655</v>
      </c>
      <c r="G45" s="18">
        <v>5512759</v>
      </c>
      <c r="H45" s="17" t="s">
        <v>656</v>
      </c>
      <c r="I45" s="18">
        <v>4623373</v>
      </c>
      <c r="J45" s="17" t="s">
        <v>617</v>
      </c>
      <c r="K45" s="18">
        <v>11.33</v>
      </c>
      <c r="L45" s="18">
        <v>574</v>
      </c>
      <c r="M45" s="18">
        <v>11</v>
      </c>
      <c r="N45" s="19">
        <v>0.0192</v>
      </c>
      <c r="O45" s="18">
        <v>1.03</v>
      </c>
      <c r="P45" s="18">
        <v>19.74</v>
      </c>
      <c r="Q45" s="18">
        <v>0</v>
      </c>
      <c r="R45" s="18">
        <v>0</v>
      </c>
      <c r="S45" s="18">
        <v>1</v>
      </c>
      <c r="T45" s="18">
        <v>0</v>
      </c>
      <c r="U45" s="18">
        <v>0</v>
      </c>
      <c r="V45" s="18">
        <v>1</v>
      </c>
      <c r="W45" s="18">
        <v>11.33</v>
      </c>
      <c r="X45" s="18">
        <v>0</v>
      </c>
      <c r="Y45" s="19">
        <v>0</v>
      </c>
      <c r="Z45" s="18">
        <v>0</v>
      </c>
      <c r="AA45" s="18">
        <v>0</v>
      </c>
      <c r="AB45" t="str">
        <f>VLOOKUP(E:E,笔记匹配!A:M,3,FALSE)</f>
        <v>wanka</v>
      </c>
      <c r="AC45" t="str">
        <f>VLOOKUP(E:E,笔记匹配!A:M,4,FALSE)</f>
        <v>10.26-新手如何主持会议？外教给的5条建议</v>
      </c>
    </row>
    <row r="46" spans="1:29">
      <c r="A46" s="17" t="s">
        <v>17</v>
      </c>
      <c r="B46" s="17" t="s">
        <v>657</v>
      </c>
      <c r="C46" s="18">
        <v>22054994</v>
      </c>
      <c r="D46" s="17" t="s">
        <v>72</v>
      </c>
      <c r="E46" s="17" t="s">
        <v>238</v>
      </c>
      <c r="F46" s="17" t="s">
        <v>658</v>
      </c>
      <c r="G46" s="18">
        <v>5512858</v>
      </c>
      <c r="H46" s="17" t="s">
        <v>659</v>
      </c>
      <c r="I46" s="18">
        <v>4623452</v>
      </c>
      <c r="J46" s="17" t="s">
        <v>617</v>
      </c>
      <c r="K46" s="18">
        <v>162.42</v>
      </c>
      <c r="L46" s="18">
        <v>11493</v>
      </c>
      <c r="M46" s="18">
        <v>276</v>
      </c>
      <c r="N46" s="19">
        <v>0.024</v>
      </c>
      <c r="O46" s="18">
        <v>0.59</v>
      </c>
      <c r="P46" s="18">
        <v>14.13</v>
      </c>
      <c r="Q46" s="18">
        <v>36</v>
      </c>
      <c r="R46" s="18">
        <v>0</v>
      </c>
      <c r="S46" s="18">
        <v>11</v>
      </c>
      <c r="T46" s="18">
        <v>3</v>
      </c>
      <c r="U46" s="18">
        <v>3</v>
      </c>
      <c r="V46" s="18">
        <v>53</v>
      </c>
      <c r="W46" s="18">
        <v>3.06</v>
      </c>
      <c r="X46" s="18">
        <v>0</v>
      </c>
      <c r="Y46" s="19">
        <v>0</v>
      </c>
      <c r="Z46" s="18">
        <v>0</v>
      </c>
      <c r="AA46" s="18">
        <v>1</v>
      </c>
      <c r="AB46" t="str">
        <f>VLOOKUP(E:E,笔记匹配!A:M,3,FALSE)</f>
        <v>10quiz</v>
      </c>
      <c r="AC46" t="str">
        <f>VLOOKUP(E:E,笔记匹配!A:M,4,FALSE)</f>
        <v>10.26-🇬🇧语言类游戏｜口语提升小游戏</v>
      </c>
    </row>
    <row r="47" spans="1:29">
      <c r="A47" s="17" t="s">
        <v>17</v>
      </c>
      <c r="B47" s="17" t="s">
        <v>82</v>
      </c>
      <c r="C47" s="18">
        <v>22055095</v>
      </c>
      <c r="D47" s="17" t="s">
        <v>72</v>
      </c>
      <c r="E47" s="17" t="s">
        <v>236</v>
      </c>
      <c r="F47" s="17" t="s">
        <v>660</v>
      </c>
      <c r="G47" s="18">
        <v>5512921</v>
      </c>
      <c r="H47" s="17" t="s">
        <v>661</v>
      </c>
      <c r="I47" s="18">
        <v>4623502</v>
      </c>
      <c r="J47" s="17" t="s">
        <v>617</v>
      </c>
      <c r="K47" s="18">
        <v>314.92</v>
      </c>
      <c r="L47" s="18">
        <v>28899</v>
      </c>
      <c r="M47" s="18">
        <v>1397</v>
      </c>
      <c r="N47" s="19">
        <v>0.0483</v>
      </c>
      <c r="O47" s="18">
        <v>0.23</v>
      </c>
      <c r="P47" s="18">
        <v>10.9</v>
      </c>
      <c r="Q47" s="18">
        <v>37</v>
      </c>
      <c r="R47" s="18">
        <v>2</v>
      </c>
      <c r="S47" s="18">
        <v>32</v>
      </c>
      <c r="T47" s="18">
        <v>14</v>
      </c>
      <c r="U47" s="18">
        <v>1</v>
      </c>
      <c r="V47" s="18">
        <v>86</v>
      </c>
      <c r="W47" s="18">
        <v>3.66</v>
      </c>
      <c r="X47" s="18">
        <v>0</v>
      </c>
      <c r="Y47" s="19">
        <v>0</v>
      </c>
      <c r="Z47" s="18">
        <v>7</v>
      </c>
      <c r="AA47" s="18">
        <v>0</v>
      </c>
      <c r="AB47" t="str">
        <f>VLOOKUP(E:E,笔记匹配!A:M,3,FALSE)</f>
        <v>pickgigi-invite</v>
      </c>
      <c r="AC47" t="str">
        <f>VLOOKUP(E:E,笔记匹配!A:M,4,FALSE)</f>
        <v>10.26-口语聊天用这几个开场 打开无限聊天模式</v>
      </c>
    </row>
    <row r="48" spans="1:29">
      <c r="A48" s="17" t="s">
        <v>17</v>
      </c>
      <c r="B48" s="17" t="s">
        <v>86</v>
      </c>
      <c r="C48" s="18">
        <v>22459591</v>
      </c>
      <c r="D48" s="17" t="s">
        <v>72</v>
      </c>
      <c r="E48" s="17" t="s">
        <v>214</v>
      </c>
      <c r="F48" s="17" t="s">
        <v>662</v>
      </c>
      <c r="G48" s="18">
        <v>5705404</v>
      </c>
      <c r="H48" s="17" t="s">
        <v>663</v>
      </c>
      <c r="I48" s="18">
        <v>4771610</v>
      </c>
      <c r="J48" s="17" t="s">
        <v>617</v>
      </c>
      <c r="K48" s="18">
        <v>201.21</v>
      </c>
      <c r="L48" s="18">
        <v>14824</v>
      </c>
      <c r="M48" s="18">
        <v>738</v>
      </c>
      <c r="N48" s="19">
        <v>0.0498</v>
      </c>
      <c r="O48" s="18">
        <v>0.27</v>
      </c>
      <c r="P48" s="18">
        <v>13.57</v>
      </c>
      <c r="Q48" s="18">
        <v>38</v>
      </c>
      <c r="R48" s="18">
        <v>0</v>
      </c>
      <c r="S48" s="18">
        <v>21</v>
      </c>
      <c r="T48" s="18">
        <v>11</v>
      </c>
      <c r="U48" s="18">
        <v>1</v>
      </c>
      <c r="V48" s="18">
        <v>71</v>
      </c>
      <c r="W48" s="18">
        <v>2.83</v>
      </c>
      <c r="X48" s="18">
        <v>0</v>
      </c>
      <c r="Y48" s="19">
        <v>0</v>
      </c>
      <c r="Z48" s="18">
        <v>3</v>
      </c>
      <c r="AA48" s="18">
        <v>0</v>
      </c>
      <c r="AB48" t="str">
        <f>VLOOKUP(E:E,笔记匹配!A:M,3,FALSE)</f>
        <v>yzyy123</v>
      </c>
      <c r="AC48" t="str">
        <f>VLOOKUP(E:E,笔记匹配!A:M,4,FALSE)</f>
        <v>11.1-前雅思口语考官评分我们的part 1!</v>
      </c>
    </row>
    <row r="49" spans="1:29">
      <c r="A49" s="17" t="s">
        <v>17</v>
      </c>
      <c r="B49" s="17" t="s">
        <v>152</v>
      </c>
      <c r="C49" s="18">
        <v>22459642</v>
      </c>
      <c r="D49" s="17" t="s">
        <v>72</v>
      </c>
      <c r="E49" s="17" t="s">
        <v>239</v>
      </c>
      <c r="F49" s="17" t="s">
        <v>664</v>
      </c>
      <c r="G49" s="18">
        <v>5705426</v>
      </c>
      <c r="H49" s="17" t="s">
        <v>665</v>
      </c>
      <c r="I49" s="18">
        <v>4771629</v>
      </c>
      <c r="J49" s="17" t="s">
        <v>617</v>
      </c>
      <c r="K49" s="18">
        <v>200.5</v>
      </c>
      <c r="L49" s="18">
        <v>15885</v>
      </c>
      <c r="M49" s="18">
        <v>924</v>
      </c>
      <c r="N49" s="19">
        <v>0.0582</v>
      </c>
      <c r="O49" s="18">
        <v>0.22</v>
      </c>
      <c r="P49" s="18">
        <v>12.62</v>
      </c>
      <c r="Q49" s="18">
        <v>13</v>
      </c>
      <c r="R49" s="18">
        <v>1</v>
      </c>
      <c r="S49" s="18">
        <v>24</v>
      </c>
      <c r="T49" s="18">
        <v>0</v>
      </c>
      <c r="U49" s="18">
        <v>0</v>
      </c>
      <c r="V49" s="18">
        <v>38</v>
      </c>
      <c r="W49" s="18">
        <v>5.28</v>
      </c>
      <c r="X49" s="18">
        <v>0</v>
      </c>
      <c r="Y49" s="19">
        <v>0</v>
      </c>
      <c r="Z49" s="18">
        <v>13</v>
      </c>
      <c r="AA49" s="18">
        <v>0</v>
      </c>
      <c r="AB49" t="str">
        <f>VLOOKUP(E:E,笔记匹配!A:M,3,FALSE)</f>
        <v>理理666</v>
      </c>
      <c r="AC49" t="str">
        <f>VLOOKUP(E:E,笔记匹配!A:M,4,FALSE)</f>
        <v>11.1-笑死！口语废物竟和外教唠了30分钟?</v>
      </c>
    </row>
    <row r="50" spans="1:29">
      <c r="A50" s="17" t="s">
        <v>17</v>
      </c>
      <c r="B50" s="17" t="s">
        <v>73</v>
      </c>
      <c r="C50" s="18">
        <v>22612439</v>
      </c>
      <c r="D50" s="17" t="s">
        <v>72</v>
      </c>
      <c r="E50" s="17" t="s">
        <v>200</v>
      </c>
      <c r="F50" s="17" t="s">
        <v>666</v>
      </c>
      <c r="G50" s="18">
        <v>5779468</v>
      </c>
      <c r="H50" s="17" t="s">
        <v>667</v>
      </c>
      <c r="I50" s="18">
        <v>4830161</v>
      </c>
      <c r="J50" s="17" t="s">
        <v>617</v>
      </c>
      <c r="K50" s="18">
        <v>25.52</v>
      </c>
      <c r="L50" s="18">
        <v>1927</v>
      </c>
      <c r="M50" s="18">
        <v>123</v>
      </c>
      <c r="N50" s="19">
        <v>0.0638</v>
      </c>
      <c r="O50" s="18">
        <v>0.21</v>
      </c>
      <c r="P50" s="18">
        <v>13.24</v>
      </c>
      <c r="Q50" s="18">
        <v>6</v>
      </c>
      <c r="R50" s="18">
        <v>0</v>
      </c>
      <c r="S50" s="18">
        <v>0</v>
      </c>
      <c r="T50" s="18">
        <v>0</v>
      </c>
      <c r="U50" s="18">
        <v>0</v>
      </c>
      <c r="V50" s="18">
        <v>6</v>
      </c>
      <c r="W50" s="18">
        <v>4.25</v>
      </c>
      <c r="X50" s="18">
        <v>0</v>
      </c>
      <c r="Y50" s="19">
        <v>0</v>
      </c>
      <c r="Z50" s="18">
        <v>5</v>
      </c>
      <c r="AA50" s="18">
        <v>0</v>
      </c>
      <c r="AB50" t="str">
        <f>VLOOKUP(E:E,笔记匹配!A:M,3,FALSE)</f>
        <v>adamchen</v>
      </c>
      <c r="AC50" t="str">
        <f>VLOOKUP(E:E,笔记匹配!A:M,4,FALSE)</f>
        <v>11.2-当社牛和老外pk全网热门挑战</v>
      </c>
    </row>
    <row r="51" spans="1:29">
      <c r="A51" s="17" t="s">
        <v>17</v>
      </c>
      <c r="B51" s="17" t="s">
        <v>130</v>
      </c>
      <c r="C51" s="18">
        <v>22612503</v>
      </c>
      <c r="D51" s="17" t="s">
        <v>72</v>
      </c>
      <c r="E51" s="17" t="s">
        <v>230</v>
      </c>
      <c r="F51" s="17" t="s">
        <v>668</v>
      </c>
      <c r="G51" s="18">
        <v>5779551</v>
      </c>
      <c r="H51" s="17" t="s">
        <v>669</v>
      </c>
      <c r="I51" s="18">
        <v>4830227</v>
      </c>
      <c r="J51" s="17" t="s">
        <v>617</v>
      </c>
      <c r="K51" s="18">
        <v>2.58</v>
      </c>
      <c r="L51" s="18">
        <v>204</v>
      </c>
      <c r="M51" s="18">
        <v>10</v>
      </c>
      <c r="N51" s="19">
        <v>0.049</v>
      </c>
      <c r="O51" s="18">
        <v>0.26</v>
      </c>
      <c r="P51" s="18">
        <v>12.65</v>
      </c>
      <c r="Q51" s="18">
        <v>1</v>
      </c>
      <c r="R51" s="18">
        <v>0</v>
      </c>
      <c r="S51" s="18">
        <v>0</v>
      </c>
      <c r="T51" s="18">
        <v>0</v>
      </c>
      <c r="U51" s="18">
        <v>0</v>
      </c>
      <c r="V51" s="18">
        <v>1</v>
      </c>
      <c r="W51" s="18">
        <v>2.58</v>
      </c>
      <c r="X51" s="18">
        <v>0</v>
      </c>
      <c r="Y51" s="19">
        <v>0</v>
      </c>
      <c r="Z51" s="18">
        <v>0</v>
      </c>
      <c r="AA51" s="18">
        <v>0</v>
      </c>
      <c r="AB51" t="str">
        <f>VLOOKUP(E:E,笔记匹配!A:M,3,FALSE)</f>
        <v>kkjiayou-invite</v>
      </c>
      <c r="AC51" t="str">
        <f>VLOOKUP(E:E,笔记匹配!A:M,4,FALSE)</f>
        <v>11.2-我悟了！宝藏外教点醒我！英语这么学</v>
      </c>
    </row>
    <row r="52" spans="1:29">
      <c r="A52" s="17" t="s">
        <v>18</v>
      </c>
      <c r="B52" s="17" t="s">
        <v>100</v>
      </c>
      <c r="C52" s="18">
        <v>15884678</v>
      </c>
      <c r="D52" s="17" t="s">
        <v>101</v>
      </c>
      <c r="E52" s="17" t="s">
        <v>203</v>
      </c>
      <c r="F52" s="17" t="s">
        <v>615</v>
      </c>
      <c r="G52" s="18">
        <v>3102051</v>
      </c>
      <c r="H52" s="17" t="s">
        <v>616</v>
      </c>
      <c r="I52" s="18">
        <v>2496937</v>
      </c>
      <c r="J52" s="17" t="s">
        <v>617</v>
      </c>
      <c r="K52" s="18">
        <v>483.38</v>
      </c>
      <c r="L52" s="18">
        <v>28324</v>
      </c>
      <c r="M52" s="18">
        <v>1205</v>
      </c>
      <c r="N52" s="19">
        <v>0.0425</v>
      </c>
      <c r="O52" s="18">
        <v>0.4</v>
      </c>
      <c r="P52" s="18">
        <v>17.07</v>
      </c>
      <c r="Q52" s="18">
        <v>13</v>
      </c>
      <c r="R52" s="18">
        <v>0</v>
      </c>
      <c r="S52" s="18">
        <v>14</v>
      </c>
      <c r="T52" s="18">
        <v>3</v>
      </c>
      <c r="U52" s="18">
        <v>1</v>
      </c>
      <c r="V52" s="18">
        <v>31</v>
      </c>
      <c r="W52" s="18">
        <v>15.59</v>
      </c>
      <c r="X52" s="18">
        <v>0</v>
      </c>
      <c r="Y52" s="19">
        <v>0</v>
      </c>
      <c r="Z52" s="18">
        <v>3</v>
      </c>
      <c r="AA52" s="18">
        <v>2</v>
      </c>
      <c r="AB52" t="str">
        <f>VLOOKUP(E:E,笔记匹配!A:M,3,FALSE)</f>
        <v>yaozilv</v>
      </c>
      <c r="AC52" t="str">
        <f>VLOOKUP(E:E,笔记匹配!A:M,4,FALSE)</f>
        <v>6.17-英语口语人绝不能错过的宝藏APP👈</v>
      </c>
    </row>
    <row r="53" spans="1:29">
      <c r="A53" s="17" t="s">
        <v>18</v>
      </c>
      <c r="B53" s="17" t="s">
        <v>119</v>
      </c>
      <c r="C53" s="18">
        <v>16331749</v>
      </c>
      <c r="D53" s="17" t="s">
        <v>72</v>
      </c>
      <c r="E53" s="17" t="s">
        <v>210</v>
      </c>
      <c r="F53" s="17" t="s">
        <v>618</v>
      </c>
      <c r="G53" s="18">
        <v>3178020</v>
      </c>
      <c r="H53" s="17" t="s">
        <v>619</v>
      </c>
      <c r="I53" s="18">
        <v>2568655</v>
      </c>
      <c r="J53" s="17" t="s">
        <v>617</v>
      </c>
      <c r="K53" s="18">
        <v>807.12</v>
      </c>
      <c r="L53" s="18">
        <v>55891</v>
      </c>
      <c r="M53" s="18">
        <v>2435</v>
      </c>
      <c r="N53" s="19">
        <v>0.0436</v>
      </c>
      <c r="O53" s="18">
        <v>0.33</v>
      </c>
      <c r="P53" s="18">
        <v>14.44</v>
      </c>
      <c r="Q53" s="18">
        <v>61</v>
      </c>
      <c r="R53" s="18">
        <v>1</v>
      </c>
      <c r="S53" s="18">
        <v>18</v>
      </c>
      <c r="T53" s="18">
        <v>83</v>
      </c>
      <c r="U53" s="18">
        <v>1</v>
      </c>
      <c r="V53" s="18">
        <v>164</v>
      </c>
      <c r="W53" s="18">
        <v>4.92</v>
      </c>
      <c r="X53" s="18">
        <v>0</v>
      </c>
      <c r="Y53" s="19">
        <v>0</v>
      </c>
      <c r="Z53" s="18">
        <v>11</v>
      </c>
      <c r="AA53" s="18">
        <v>0</v>
      </c>
      <c r="AB53" t="str">
        <f>VLOOKUP(E:E,笔记匹配!A:M,3,FALSE)</f>
        <v>tenchat-invite</v>
      </c>
      <c r="AC53" t="str">
        <f>VLOOKUP(E:E,笔记匹配!A:M,4,FALSE)</f>
        <v>6.28-🇬🇧小干货｜简单的地道英文表达</v>
      </c>
    </row>
    <row r="54" spans="1:29">
      <c r="A54" s="17" t="s">
        <v>18</v>
      </c>
      <c r="B54" s="17" t="s">
        <v>100</v>
      </c>
      <c r="C54" s="18">
        <v>18616856</v>
      </c>
      <c r="D54" s="17" t="s">
        <v>72</v>
      </c>
      <c r="E54" s="17" t="s">
        <v>203</v>
      </c>
      <c r="F54" s="17" t="s">
        <v>622</v>
      </c>
      <c r="G54" s="18">
        <v>3856100</v>
      </c>
      <c r="H54" s="17" t="s">
        <v>623</v>
      </c>
      <c r="I54" s="18">
        <v>3241189</v>
      </c>
      <c r="J54" s="17" t="s">
        <v>617</v>
      </c>
      <c r="K54" s="18">
        <v>197.23</v>
      </c>
      <c r="L54" s="18">
        <v>6087</v>
      </c>
      <c r="M54" s="18">
        <v>241</v>
      </c>
      <c r="N54" s="19">
        <v>0.0396</v>
      </c>
      <c r="O54" s="18">
        <v>0.82</v>
      </c>
      <c r="P54" s="18">
        <v>32.4</v>
      </c>
      <c r="Q54" s="18">
        <v>18</v>
      </c>
      <c r="R54" s="18">
        <v>0</v>
      </c>
      <c r="S54" s="18">
        <v>14</v>
      </c>
      <c r="T54" s="18">
        <v>2</v>
      </c>
      <c r="U54" s="18">
        <v>1</v>
      </c>
      <c r="V54" s="18">
        <v>35</v>
      </c>
      <c r="W54" s="18">
        <v>5.64</v>
      </c>
      <c r="X54" s="18">
        <v>0</v>
      </c>
      <c r="Y54" s="19">
        <v>0</v>
      </c>
      <c r="Z54" s="18">
        <v>0</v>
      </c>
      <c r="AA54" s="18">
        <v>8</v>
      </c>
      <c r="AB54" t="str">
        <f>VLOOKUP(E:E,笔记匹配!A:M,3,FALSE)</f>
        <v>yaozilv</v>
      </c>
      <c r="AC54" t="str">
        <f>VLOOKUP(E:E,笔记匹配!A:M,4,FALSE)</f>
        <v>6.17-英语口语人绝不能错过的宝藏APP👈</v>
      </c>
    </row>
    <row r="55" spans="1:29">
      <c r="A55" s="17" t="s">
        <v>18</v>
      </c>
      <c r="B55" s="17" t="s">
        <v>76</v>
      </c>
      <c r="C55" s="18">
        <v>18706416</v>
      </c>
      <c r="D55" s="17" t="s">
        <v>72</v>
      </c>
      <c r="E55" s="17" t="s">
        <v>209</v>
      </c>
      <c r="F55" s="17" t="s">
        <v>624</v>
      </c>
      <c r="G55" s="18">
        <v>3899564</v>
      </c>
      <c r="H55" s="17" t="s">
        <v>625</v>
      </c>
      <c r="I55" s="18">
        <v>3284422</v>
      </c>
      <c r="J55" s="17" t="s">
        <v>617</v>
      </c>
      <c r="K55" s="18">
        <v>380.15</v>
      </c>
      <c r="L55" s="18">
        <v>21731</v>
      </c>
      <c r="M55" s="18">
        <v>463</v>
      </c>
      <c r="N55" s="19">
        <v>0.0213</v>
      </c>
      <c r="O55" s="18">
        <v>0.82</v>
      </c>
      <c r="P55" s="18">
        <v>17.49</v>
      </c>
      <c r="Q55" s="18">
        <v>36</v>
      </c>
      <c r="R55" s="18">
        <v>0</v>
      </c>
      <c r="S55" s="18">
        <v>51</v>
      </c>
      <c r="T55" s="18">
        <v>2</v>
      </c>
      <c r="U55" s="18">
        <v>1</v>
      </c>
      <c r="V55" s="18">
        <v>90</v>
      </c>
      <c r="W55" s="18">
        <v>4.22</v>
      </c>
      <c r="X55" s="18">
        <v>0</v>
      </c>
      <c r="Y55" s="19">
        <v>0</v>
      </c>
      <c r="Z55" s="18">
        <v>8</v>
      </c>
      <c r="AA55" s="18">
        <v>2</v>
      </c>
      <c r="AB55" t="str">
        <f>VLOOKUP(E:E,笔记匹配!A:M,3,FALSE)</f>
        <v>ieltsyea-invite</v>
      </c>
      <c r="AC55" t="str">
        <f>VLOOKUP(E:E,笔记匹配!A:M,4,FALSE)</f>
        <v>8.24-雅思口语上7的捷径：Cambly外教推荐‼️</v>
      </c>
    </row>
    <row r="56" spans="1:29">
      <c r="A56" s="17" t="s">
        <v>18</v>
      </c>
      <c r="B56" s="17" t="s">
        <v>151</v>
      </c>
      <c r="C56" s="18">
        <v>19628118</v>
      </c>
      <c r="D56" s="17" t="s">
        <v>72</v>
      </c>
      <c r="E56" s="17" t="s">
        <v>206</v>
      </c>
      <c r="F56" s="17" t="s">
        <v>629</v>
      </c>
      <c r="G56" s="18">
        <v>4324522</v>
      </c>
      <c r="H56" s="17" t="s">
        <v>630</v>
      </c>
      <c r="I56" s="18">
        <v>3701145</v>
      </c>
      <c r="J56" s="17" t="s">
        <v>617</v>
      </c>
      <c r="K56" s="18">
        <v>964.37</v>
      </c>
      <c r="L56" s="18">
        <v>48304</v>
      </c>
      <c r="M56" s="18">
        <v>1515</v>
      </c>
      <c r="N56" s="19">
        <v>0.0314</v>
      </c>
      <c r="O56" s="18">
        <v>0.64</v>
      </c>
      <c r="P56" s="18">
        <v>19.96</v>
      </c>
      <c r="Q56" s="18">
        <v>194</v>
      </c>
      <c r="R56" s="18">
        <v>0</v>
      </c>
      <c r="S56" s="18">
        <v>125</v>
      </c>
      <c r="T56" s="18">
        <v>50</v>
      </c>
      <c r="U56" s="18">
        <v>3</v>
      </c>
      <c r="V56" s="18">
        <v>372</v>
      </c>
      <c r="W56" s="18">
        <v>2.59</v>
      </c>
      <c r="X56" s="18">
        <v>0</v>
      </c>
      <c r="Y56" s="19">
        <v>0</v>
      </c>
      <c r="Z56" s="18">
        <v>15</v>
      </c>
      <c r="AA56" s="18">
        <v>1</v>
      </c>
      <c r="AB56" t="str">
        <f>VLOOKUP(E:E,笔记匹配!A:M,3,FALSE)</f>
        <v>qiuchen</v>
      </c>
      <c r="AC56" t="str">
        <f>VLOOKUP(E:E,笔记匹配!A:M,4,FALSE)</f>
        <v>6.10-练习英语口语的方法，你真的掌握了吗？</v>
      </c>
    </row>
    <row r="57" spans="1:29">
      <c r="A57" s="17" t="s">
        <v>18</v>
      </c>
      <c r="B57" s="17" t="s">
        <v>76</v>
      </c>
      <c r="C57" s="18">
        <v>19691973</v>
      </c>
      <c r="D57" s="17" t="s">
        <v>69</v>
      </c>
      <c r="E57" s="17" t="s">
        <v>209</v>
      </c>
      <c r="F57" s="17" t="s">
        <v>631</v>
      </c>
      <c r="G57" s="18">
        <v>4355755</v>
      </c>
      <c r="H57" s="17" t="s">
        <v>631</v>
      </c>
      <c r="I57" s="18">
        <v>3730480</v>
      </c>
      <c r="J57" s="17" t="s">
        <v>617</v>
      </c>
      <c r="K57" s="18">
        <v>1001.92</v>
      </c>
      <c r="L57" s="18">
        <v>34458</v>
      </c>
      <c r="M57" s="18">
        <v>1065</v>
      </c>
      <c r="N57" s="19">
        <v>0.0309</v>
      </c>
      <c r="O57" s="18">
        <v>0.94</v>
      </c>
      <c r="P57" s="18">
        <v>29.08</v>
      </c>
      <c r="Q57" s="18">
        <v>128</v>
      </c>
      <c r="R57" s="18">
        <v>2</v>
      </c>
      <c r="S57" s="18">
        <v>141</v>
      </c>
      <c r="T57" s="18">
        <v>11</v>
      </c>
      <c r="U57" s="18">
        <v>2</v>
      </c>
      <c r="V57" s="18">
        <v>284</v>
      </c>
      <c r="W57" s="18">
        <v>3.53</v>
      </c>
      <c r="X57" s="18">
        <v>0</v>
      </c>
      <c r="Y57" s="19">
        <v>0</v>
      </c>
      <c r="Z57" s="18">
        <v>11</v>
      </c>
      <c r="AA57" s="18">
        <v>6</v>
      </c>
      <c r="AB57" t="str">
        <f>VLOOKUP(E:E,笔记匹配!A:M,3,FALSE)</f>
        <v>ieltsyea-invite</v>
      </c>
      <c r="AC57" t="str">
        <f>VLOOKUP(E:E,笔记匹配!A:M,4,FALSE)</f>
        <v>8.24-雅思口语上7的捷径：Cambly外教推荐‼️</v>
      </c>
    </row>
    <row r="58" spans="1:29">
      <c r="A58" s="17" t="s">
        <v>18</v>
      </c>
      <c r="B58" s="17" t="s">
        <v>103</v>
      </c>
      <c r="C58" s="18">
        <v>19913068</v>
      </c>
      <c r="D58" s="17" t="s">
        <v>69</v>
      </c>
      <c r="E58" s="17" t="s">
        <v>207</v>
      </c>
      <c r="F58" s="17" t="s">
        <v>632</v>
      </c>
      <c r="G58" s="18">
        <v>4458728</v>
      </c>
      <c r="H58" s="17" t="s">
        <v>633</v>
      </c>
      <c r="I58" s="18">
        <v>3823048</v>
      </c>
      <c r="J58" s="17" t="s">
        <v>617</v>
      </c>
      <c r="K58" s="18">
        <v>693.2</v>
      </c>
      <c r="L58" s="18">
        <v>14723</v>
      </c>
      <c r="M58" s="18">
        <v>628</v>
      </c>
      <c r="N58" s="19">
        <v>0.0427</v>
      </c>
      <c r="O58" s="18">
        <v>1.1</v>
      </c>
      <c r="P58" s="18">
        <v>47.08</v>
      </c>
      <c r="Q58" s="18">
        <v>101</v>
      </c>
      <c r="R58" s="18">
        <v>0</v>
      </c>
      <c r="S58" s="18">
        <v>45</v>
      </c>
      <c r="T58" s="18">
        <v>30</v>
      </c>
      <c r="U58" s="18">
        <v>3</v>
      </c>
      <c r="V58" s="18">
        <v>179</v>
      </c>
      <c r="W58" s="18">
        <v>3.87</v>
      </c>
      <c r="X58" s="18">
        <v>0</v>
      </c>
      <c r="Y58" s="19">
        <v>0</v>
      </c>
      <c r="Z58" s="18">
        <v>3</v>
      </c>
      <c r="AA58" s="18">
        <v>0</v>
      </c>
      <c r="AB58" t="str">
        <f>VLOOKUP(E:E,笔记匹配!A:M,3,FALSE)</f>
        <v>skk2022</v>
      </c>
      <c r="AC58" t="str">
        <f>VLOOKUP(E:E,笔记匹配!A:M,4,FALSE)</f>
        <v>6.13-如何不出国提高口语｜英语口语APP推荐</v>
      </c>
    </row>
    <row r="59" spans="1:29">
      <c r="A59" s="17" t="s">
        <v>18</v>
      </c>
      <c r="B59" s="17" t="s">
        <v>108</v>
      </c>
      <c r="C59" s="18">
        <v>19946771</v>
      </c>
      <c r="D59" s="17" t="s">
        <v>72</v>
      </c>
      <c r="E59" s="18">
        <v>6.3218999e+23</v>
      </c>
      <c r="F59" s="17" t="s">
        <v>634</v>
      </c>
      <c r="G59" s="18">
        <v>4474319</v>
      </c>
      <c r="H59" s="17" t="s">
        <v>635</v>
      </c>
      <c r="I59" s="18">
        <v>3836916</v>
      </c>
      <c r="J59" s="17" t="s">
        <v>617</v>
      </c>
      <c r="K59" s="18">
        <v>795.26</v>
      </c>
      <c r="L59" s="18">
        <v>43941</v>
      </c>
      <c r="M59" s="18">
        <v>1588</v>
      </c>
      <c r="N59" s="19">
        <v>0.0361</v>
      </c>
      <c r="O59" s="18">
        <v>0.5</v>
      </c>
      <c r="P59" s="18">
        <v>18.1</v>
      </c>
      <c r="Q59" s="18">
        <v>90</v>
      </c>
      <c r="R59" s="18">
        <v>4</v>
      </c>
      <c r="S59" s="18">
        <v>41</v>
      </c>
      <c r="T59" s="18">
        <v>58</v>
      </c>
      <c r="U59" s="18">
        <v>8</v>
      </c>
      <c r="V59" s="18">
        <v>201</v>
      </c>
      <c r="W59" s="18">
        <v>3.96</v>
      </c>
      <c r="X59" s="18">
        <v>0</v>
      </c>
      <c r="Y59" s="19">
        <v>0</v>
      </c>
      <c r="Z59" s="18">
        <v>3</v>
      </c>
      <c r="AA59" s="18">
        <v>0</v>
      </c>
      <c r="AB59" t="str">
        <f>VLOOKUP(E:E,笔记匹配!A:M,3,FALSE)</f>
        <v>gua0407</v>
      </c>
      <c r="AC59" t="str">
        <f>VLOOKUP(E:E,笔记匹配!A:M,4,FALSE)</f>
        <v>9.21-雅思考官“讨厌”的口语表达，你中了几个🤔</v>
      </c>
    </row>
    <row r="60" spans="1:29">
      <c r="A60" s="17" t="s">
        <v>18</v>
      </c>
      <c r="B60" s="17" t="s">
        <v>148</v>
      </c>
      <c r="C60" s="18">
        <v>20803346</v>
      </c>
      <c r="D60" s="17" t="s">
        <v>72</v>
      </c>
      <c r="E60" s="17" t="s">
        <v>202</v>
      </c>
      <c r="F60" s="17" t="s">
        <v>636</v>
      </c>
      <c r="G60" s="18">
        <v>4926198</v>
      </c>
      <c r="H60" s="17" t="s">
        <v>637</v>
      </c>
      <c r="I60" s="18">
        <v>4181374</v>
      </c>
      <c r="J60" s="17" t="s">
        <v>617</v>
      </c>
      <c r="K60" s="18">
        <v>492.24</v>
      </c>
      <c r="L60" s="18">
        <v>28206</v>
      </c>
      <c r="M60" s="18">
        <v>997</v>
      </c>
      <c r="N60" s="19">
        <v>0.0353</v>
      </c>
      <c r="O60" s="18">
        <v>0.49</v>
      </c>
      <c r="P60" s="18">
        <v>17.45</v>
      </c>
      <c r="Q60" s="18">
        <v>69</v>
      </c>
      <c r="R60" s="18">
        <v>1</v>
      </c>
      <c r="S60" s="18">
        <v>27</v>
      </c>
      <c r="T60" s="18">
        <v>73</v>
      </c>
      <c r="U60" s="18">
        <v>2</v>
      </c>
      <c r="V60" s="18">
        <v>172</v>
      </c>
      <c r="W60" s="18">
        <v>2.86</v>
      </c>
      <c r="X60" s="18">
        <v>0</v>
      </c>
      <c r="Y60" s="19">
        <v>0</v>
      </c>
      <c r="Z60" s="18">
        <v>1</v>
      </c>
      <c r="AA60" s="18">
        <v>0</v>
      </c>
      <c r="AB60" t="str">
        <f>VLOOKUP(E:E,笔记匹配!A:M,3,FALSE)</f>
        <v>tinaloveu</v>
      </c>
      <c r="AC60" t="str">
        <f>VLOOKUP(E:E,笔记匹配!A:M,4,FALSE)</f>
        <v>10.9-【全英】雅思8.5口语提升干货！</v>
      </c>
    </row>
    <row r="61" spans="1:29">
      <c r="A61" s="17" t="s">
        <v>18</v>
      </c>
      <c r="B61" s="17" t="s">
        <v>80</v>
      </c>
      <c r="C61" s="18">
        <v>20804514</v>
      </c>
      <c r="D61" s="17" t="s">
        <v>72</v>
      </c>
      <c r="E61" s="17" t="s">
        <v>199</v>
      </c>
      <c r="F61" s="17" t="s">
        <v>642</v>
      </c>
      <c r="G61" s="18">
        <v>4926725</v>
      </c>
      <c r="H61" s="17" t="s">
        <v>643</v>
      </c>
      <c r="I61" s="18">
        <v>4182082</v>
      </c>
      <c r="J61" s="17" t="s">
        <v>617</v>
      </c>
      <c r="K61" s="18">
        <v>391.26</v>
      </c>
      <c r="L61" s="18">
        <v>17795</v>
      </c>
      <c r="M61" s="18">
        <v>664</v>
      </c>
      <c r="N61" s="19">
        <v>0.0373</v>
      </c>
      <c r="O61" s="18">
        <v>0.59</v>
      </c>
      <c r="P61" s="18">
        <v>21.99</v>
      </c>
      <c r="Q61" s="18">
        <v>47</v>
      </c>
      <c r="R61" s="18">
        <v>0</v>
      </c>
      <c r="S61" s="18">
        <v>36</v>
      </c>
      <c r="T61" s="18">
        <v>15</v>
      </c>
      <c r="U61" s="18">
        <v>1</v>
      </c>
      <c r="V61" s="18">
        <v>99</v>
      </c>
      <c r="W61" s="18">
        <v>3.95</v>
      </c>
      <c r="X61" s="18">
        <v>0</v>
      </c>
      <c r="Y61" s="19">
        <v>0</v>
      </c>
      <c r="Z61" s="18">
        <v>8</v>
      </c>
      <c r="AA61" s="18">
        <v>0</v>
      </c>
      <c r="AB61" t="str">
        <f>VLOOKUP(E:E,笔记匹配!A:M,3,FALSE)</f>
        <v>lily1234</v>
      </c>
      <c r="AC61" t="str">
        <f>VLOOKUP(E:E,笔记匹配!A:M,4,FALSE)</f>
        <v>10.9-30岁想把英语好好学一遍｜妈妈提升口语app</v>
      </c>
    </row>
    <row r="62" spans="1:29">
      <c r="A62" s="17" t="s">
        <v>18</v>
      </c>
      <c r="B62" s="17" t="s">
        <v>103</v>
      </c>
      <c r="C62" s="18">
        <v>20929745</v>
      </c>
      <c r="D62" s="17" t="s">
        <v>72</v>
      </c>
      <c r="E62" s="17" t="s">
        <v>207</v>
      </c>
      <c r="F62" s="17" t="s">
        <v>644</v>
      </c>
      <c r="G62" s="18">
        <v>4988589</v>
      </c>
      <c r="H62" s="17" t="s">
        <v>645</v>
      </c>
      <c r="I62" s="18">
        <v>4228308</v>
      </c>
      <c r="J62" s="17" t="s">
        <v>617</v>
      </c>
      <c r="K62" s="18">
        <v>304.46</v>
      </c>
      <c r="L62" s="18">
        <v>8600</v>
      </c>
      <c r="M62" s="18">
        <v>469</v>
      </c>
      <c r="N62" s="19">
        <v>0.0545</v>
      </c>
      <c r="O62" s="18">
        <v>0.65</v>
      </c>
      <c r="P62" s="18">
        <v>35.4</v>
      </c>
      <c r="Q62" s="18">
        <v>31</v>
      </c>
      <c r="R62" s="18">
        <v>0</v>
      </c>
      <c r="S62" s="18">
        <v>18</v>
      </c>
      <c r="T62" s="18">
        <v>18</v>
      </c>
      <c r="U62" s="18">
        <v>1</v>
      </c>
      <c r="V62" s="18">
        <v>68</v>
      </c>
      <c r="W62" s="18">
        <v>4.48</v>
      </c>
      <c r="X62" s="18">
        <v>0</v>
      </c>
      <c r="Y62" s="19">
        <v>0</v>
      </c>
      <c r="Z62" s="18">
        <v>5</v>
      </c>
      <c r="AA62" s="18">
        <v>0</v>
      </c>
      <c r="AB62" t="str">
        <f>VLOOKUP(E:E,笔记匹配!A:M,3,FALSE)</f>
        <v>skk2022</v>
      </c>
      <c r="AC62" t="str">
        <f>VLOOKUP(E:E,笔记匹配!A:M,4,FALSE)</f>
        <v>6.13-如何不出国提高口语｜英语口语APP推荐</v>
      </c>
    </row>
    <row r="63" spans="1:29">
      <c r="A63" s="17" t="s">
        <v>18</v>
      </c>
      <c r="B63" s="17" t="s">
        <v>83</v>
      </c>
      <c r="C63" s="18">
        <v>21378722</v>
      </c>
      <c r="D63" s="17" t="s">
        <v>72</v>
      </c>
      <c r="E63" s="17" t="s">
        <v>201</v>
      </c>
      <c r="F63" s="17" t="s">
        <v>646</v>
      </c>
      <c r="G63" s="18">
        <v>5201126</v>
      </c>
      <c r="H63" s="17" t="s">
        <v>647</v>
      </c>
      <c r="I63" s="18">
        <v>4386152</v>
      </c>
      <c r="J63" s="17" t="s">
        <v>617</v>
      </c>
      <c r="K63" s="18">
        <v>346.5</v>
      </c>
      <c r="L63" s="18">
        <v>23565</v>
      </c>
      <c r="M63" s="18">
        <v>567</v>
      </c>
      <c r="N63" s="19">
        <v>0.0241</v>
      </c>
      <c r="O63" s="18">
        <v>0.61</v>
      </c>
      <c r="P63" s="18">
        <v>14.7</v>
      </c>
      <c r="Q63" s="18">
        <v>44</v>
      </c>
      <c r="R63" s="18">
        <v>1</v>
      </c>
      <c r="S63" s="18">
        <v>62</v>
      </c>
      <c r="T63" s="18">
        <v>3</v>
      </c>
      <c r="U63" s="18">
        <v>4</v>
      </c>
      <c r="V63" s="18">
        <v>114</v>
      </c>
      <c r="W63" s="18">
        <v>3.04</v>
      </c>
      <c r="X63" s="18">
        <v>0</v>
      </c>
      <c r="Y63" s="19">
        <v>0</v>
      </c>
      <c r="Z63" s="18">
        <v>3</v>
      </c>
      <c r="AA63" s="18">
        <v>2</v>
      </c>
      <c r="AB63" t="str">
        <f>VLOOKUP(E:E,笔记匹配!A:M,3,FALSE)</f>
        <v>talkalot-invite</v>
      </c>
      <c r="AC63" t="str">
        <f>VLOOKUP(E:E,笔记匹配!A:M,4,FALSE)</f>
        <v>10.17宝藏Cambly外教大推荐‼️入门篇</v>
      </c>
    </row>
    <row r="64" spans="1:29">
      <c r="A64" s="17" t="s">
        <v>18</v>
      </c>
      <c r="B64" s="17" t="s">
        <v>150</v>
      </c>
      <c r="C64" s="18">
        <v>21378969</v>
      </c>
      <c r="D64" s="17" t="s">
        <v>72</v>
      </c>
      <c r="E64" s="17" t="s">
        <v>237</v>
      </c>
      <c r="F64" s="17" t="s">
        <v>648</v>
      </c>
      <c r="G64" s="18">
        <v>5201261</v>
      </c>
      <c r="H64" s="17" t="s">
        <v>649</v>
      </c>
      <c r="I64" s="18">
        <v>4386268</v>
      </c>
      <c r="J64" s="17" t="s">
        <v>617</v>
      </c>
      <c r="K64" s="18">
        <v>198.64</v>
      </c>
      <c r="L64" s="18">
        <v>8073</v>
      </c>
      <c r="M64" s="18">
        <v>411</v>
      </c>
      <c r="N64" s="19">
        <v>0.0509</v>
      </c>
      <c r="O64" s="18">
        <v>0.48</v>
      </c>
      <c r="P64" s="18">
        <v>24.61</v>
      </c>
      <c r="Q64" s="18">
        <v>25</v>
      </c>
      <c r="R64" s="18">
        <v>1</v>
      </c>
      <c r="S64" s="18">
        <v>11</v>
      </c>
      <c r="T64" s="18">
        <v>13</v>
      </c>
      <c r="U64" s="18">
        <v>3</v>
      </c>
      <c r="V64" s="18">
        <v>53</v>
      </c>
      <c r="W64" s="18">
        <v>3.75</v>
      </c>
      <c r="X64" s="18">
        <v>0</v>
      </c>
      <c r="Y64" s="19">
        <v>0</v>
      </c>
      <c r="Z64" s="18">
        <v>2</v>
      </c>
      <c r="AA64" s="18">
        <v>0</v>
      </c>
      <c r="AB64" t="str">
        <f>VLOOKUP(E:E,笔记匹配!A:M,3,FALSE)</f>
        <v>lingge</v>
      </c>
      <c r="AC64" t="str">
        <f>VLOOKUP(E:E,笔记匹配!A:M,4,FALSE)</f>
        <v>10.17-全英干货｜无语言环境如何有效提高口语</v>
      </c>
    </row>
    <row r="65" spans="1:29">
      <c r="A65" s="17" t="s">
        <v>18</v>
      </c>
      <c r="B65" s="17" t="s">
        <v>83</v>
      </c>
      <c r="C65" s="18">
        <v>21438951</v>
      </c>
      <c r="D65" s="17" t="s">
        <v>69</v>
      </c>
      <c r="E65" s="17" t="s">
        <v>201</v>
      </c>
      <c r="F65" s="17" t="s">
        <v>650</v>
      </c>
      <c r="G65" s="18">
        <v>5229065</v>
      </c>
      <c r="H65" s="17" t="s">
        <v>651</v>
      </c>
      <c r="I65" s="18">
        <v>4407441</v>
      </c>
      <c r="J65" s="17" t="s">
        <v>617</v>
      </c>
      <c r="K65" s="18">
        <v>1494.51</v>
      </c>
      <c r="L65" s="18">
        <v>69835</v>
      </c>
      <c r="M65" s="18">
        <v>2010</v>
      </c>
      <c r="N65" s="19">
        <v>0.0288</v>
      </c>
      <c r="O65" s="18">
        <v>0.74</v>
      </c>
      <c r="P65" s="18">
        <v>21.4</v>
      </c>
      <c r="Q65" s="18">
        <v>271</v>
      </c>
      <c r="R65" s="18">
        <v>2</v>
      </c>
      <c r="S65" s="18">
        <v>238</v>
      </c>
      <c r="T65" s="18">
        <v>12</v>
      </c>
      <c r="U65" s="18">
        <v>6</v>
      </c>
      <c r="V65" s="18">
        <v>529</v>
      </c>
      <c r="W65" s="18">
        <v>2.83</v>
      </c>
      <c r="X65" s="18">
        <v>0</v>
      </c>
      <c r="Y65" s="19">
        <v>0</v>
      </c>
      <c r="Z65" s="18">
        <v>19</v>
      </c>
      <c r="AA65" s="18">
        <v>6</v>
      </c>
      <c r="AB65" t="str">
        <f>VLOOKUP(E:E,笔记匹配!A:M,3,FALSE)</f>
        <v>talkalot-invite</v>
      </c>
      <c r="AC65" t="str">
        <f>VLOOKUP(E:E,笔记匹配!A:M,4,FALSE)</f>
        <v>10.17宝藏Cambly外教大推荐‼️入门篇</v>
      </c>
    </row>
    <row r="66" spans="1:29">
      <c r="A66" s="17" t="s">
        <v>18</v>
      </c>
      <c r="B66" s="17" t="s">
        <v>80</v>
      </c>
      <c r="C66" s="18">
        <v>21548733</v>
      </c>
      <c r="D66" s="17" t="s">
        <v>69</v>
      </c>
      <c r="E66" s="17" t="s">
        <v>199</v>
      </c>
      <c r="F66" s="17" t="s">
        <v>652</v>
      </c>
      <c r="G66" s="18">
        <v>5277914</v>
      </c>
      <c r="H66" s="17" t="s">
        <v>652</v>
      </c>
      <c r="I66" s="18">
        <v>4445164</v>
      </c>
      <c r="J66" s="17" t="s">
        <v>617</v>
      </c>
      <c r="K66" s="18">
        <v>504.47</v>
      </c>
      <c r="L66" s="18">
        <v>15495</v>
      </c>
      <c r="M66" s="18">
        <v>744</v>
      </c>
      <c r="N66" s="19">
        <v>0.048</v>
      </c>
      <c r="O66" s="18">
        <v>0.68</v>
      </c>
      <c r="P66" s="18">
        <v>32.56</v>
      </c>
      <c r="Q66" s="18">
        <v>78</v>
      </c>
      <c r="R66" s="18">
        <v>3</v>
      </c>
      <c r="S66" s="18">
        <v>58</v>
      </c>
      <c r="T66" s="18">
        <v>21</v>
      </c>
      <c r="U66" s="18">
        <v>2</v>
      </c>
      <c r="V66" s="18">
        <v>162</v>
      </c>
      <c r="W66" s="18">
        <v>3.11</v>
      </c>
      <c r="X66" s="18">
        <v>0</v>
      </c>
      <c r="Y66" s="19">
        <v>0</v>
      </c>
      <c r="Z66" s="18">
        <v>8</v>
      </c>
      <c r="AA66" s="18">
        <v>0</v>
      </c>
      <c r="AB66" t="str">
        <f>VLOOKUP(E:E,笔记匹配!A:M,3,FALSE)</f>
        <v>lily1234</v>
      </c>
      <c r="AC66" t="str">
        <f>VLOOKUP(E:E,笔记匹配!A:M,4,FALSE)</f>
        <v>10.9-30岁想把英语好好学一遍｜妈妈提升口语app</v>
      </c>
    </row>
    <row r="67" spans="1:29">
      <c r="A67" s="17" t="s">
        <v>18</v>
      </c>
      <c r="B67" s="17" t="s">
        <v>148</v>
      </c>
      <c r="C67" s="18">
        <v>21548883</v>
      </c>
      <c r="D67" s="17" t="s">
        <v>69</v>
      </c>
      <c r="E67" s="17" t="s">
        <v>202</v>
      </c>
      <c r="F67" s="17" t="s">
        <v>653</v>
      </c>
      <c r="G67" s="18">
        <v>5278000</v>
      </c>
      <c r="H67" s="17" t="s">
        <v>653</v>
      </c>
      <c r="I67" s="18">
        <v>4445232</v>
      </c>
      <c r="J67" s="17" t="s">
        <v>617</v>
      </c>
      <c r="K67" s="18">
        <v>505.59</v>
      </c>
      <c r="L67" s="18">
        <v>10321</v>
      </c>
      <c r="M67" s="18">
        <v>460</v>
      </c>
      <c r="N67" s="19">
        <v>0.0446</v>
      </c>
      <c r="O67" s="18">
        <v>1.1</v>
      </c>
      <c r="P67" s="18">
        <v>48.99</v>
      </c>
      <c r="Q67" s="18">
        <v>81</v>
      </c>
      <c r="R67" s="18">
        <v>0</v>
      </c>
      <c r="S67" s="18">
        <v>45</v>
      </c>
      <c r="T67" s="18">
        <v>80</v>
      </c>
      <c r="U67" s="18">
        <v>6</v>
      </c>
      <c r="V67" s="18">
        <v>212</v>
      </c>
      <c r="W67" s="18">
        <v>2.38</v>
      </c>
      <c r="X67" s="18">
        <v>0</v>
      </c>
      <c r="Y67" s="19">
        <v>0</v>
      </c>
      <c r="Z67" s="18">
        <v>7</v>
      </c>
      <c r="AA67" s="18">
        <v>2</v>
      </c>
      <c r="AB67" t="str">
        <f>VLOOKUP(E:E,笔记匹配!A:M,3,FALSE)</f>
        <v>tinaloveu</v>
      </c>
      <c r="AC67" t="str">
        <f>VLOOKUP(E:E,笔记匹配!A:M,4,FALSE)</f>
        <v>10.9-【全英】雅思8.5口语提升干货！</v>
      </c>
    </row>
    <row r="68" spans="1:29">
      <c r="A68" s="17" t="s">
        <v>18</v>
      </c>
      <c r="B68" s="17" t="s">
        <v>108</v>
      </c>
      <c r="C68" s="18">
        <v>21906276</v>
      </c>
      <c r="D68" s="17" t="s">
        <v>69</v>
      </c>
      <c r="E68" s="18">
        <v>6.3218999e+23</v>
      </c>
      <c r="F68" s="17" t="s">
        <v>654</v>
      </c>
      <c r="G68" s="18">
        <v>5442255</v>
      </c>
      <c r="H68" s="17" t="s">
        <v>654</v>
      </c>
      <c r="I68" s="18">
        <v>4570099</v>
      </c>
      <c r="J68" s="17" t="s">
        <v>617</v>
      </c>
      <c r="K68" s="18">
        <v>504.37</v>
      </c>
      <c r="L68" s="18">
        <v>12527</v>
      </c>
      <c r="M68" s="18">
        <v>619</v>
      </c>
      <c r="N68" s="19">
        <v>0.0494</v>
      </c>
      <c r="O68" s="18">
        <v>0.81</v>
      </c>
      <c r="P68" s="18">
        <v>40.26</v>
      </c>
      <c r="Q68" s="18">
        <v>179</v>
      </c>
      <c r="R68" s="18">
        <v>1</v>
      </c>
      <c r="S68" s="18">
        <v>76</v>
      </c>
      <c r="T68" s="18">
        <v>43</v>
      </c>
      <c r="U68" s="18">
        <v>4</v>
      </c>
      <c r="V68" s="18">
        <v>303</v>
      </c>
      <c r="W68" s="18">
        <v>1.66</v>
      </c>
      <c r="X68" s="18">
        <v>0</v>
      </c>
      <c r="Y68" s="19">
        <v>0</v>
      </c>
      <c r="Z68" s="18">
        <v>5</v>
      </c>
      <c r="AA68" s="18">
        <v>0</v>
      </c>
      <c r="AB68" t="str">
        <f>VLOOKUP(E:E,笔记匹配!A:M,3,FALSE)</f>
        <v>gua0407</v>
      </c>
      <c r="AC68" t="str">
        <f>VLOOKUP(E:E,笔记匹配!A:M,4,FALSE)</f>
        <v>9.21-雅思考官“讨厌”的口语表达，你中了几个🤔</v>
      </c>
    </row>
    <row r="69" spans="1:29">
      <c r="A69" s="17" t="s">
        <v>18</v>
      </c>
      <c r="B69" s="17" t="s">
        <v>82</v>
      </c>
      <c r="C69" s="18">
        <v>22054791</v>
      </c>
      <c r="D69" s="17" t="s">
        <v>72</v>
      </c>
      <c r="E69" s="17" t="s">
        <v>241</v>
      </c>
      <c r="F69" s="17" t="s">
        <v>655</v>
      </c>
      <c r="G69" s="18">
        <v>5512759</v>
      </c>
      <c r="H69" s="17" t="s">
        <v>656</v>
      </c>
      <c r="I69" s="18">
        <v>4623373</v>
      </c>
      <c r="J69" s="17" t="s">
        <v>617</v>
      </c>
      <c r="K69" s="18">
        <v>9.47</v>
      </c>
      <c r="L69" s="18">
        <v>466</v>
      </c>
      <c r="M69" s="18">
        <v>9</v>
      </c>
      <c r="N69" s="19">
        <v>0.0193</v>
      </c>
      <c r="O69" s="18">
        <v>1.05</v>
      </c>
      <c r="P69" s="18">
        <v>20.32</v>
      </c>
      <c r="Q69" s="18">
        <v>0</v>
      </c>
      <c r="R69" s="18">
        <v>0</v>
      </c>
      <c r="S69" s="18">
        <v>0</v>
      </c>
      <c r="T69" s="18">
        <v>1</v>
      </c>
      <c r="U69" s="18">
        <v>0</v>
      </c>
      <c r="V69" s="18">
        <v>1</v>
      </c>
      <c r="W69" s="18">
        <v>9.47</v>
      </c>
      <c r="X69" s="18">
        <v>0</v>
      </c>
      <c r="Y69" s="19">
        <v>0</v>
      </c>
      <c r="Z69" s="18">
        <v>0</v>
      </c>
      <c r="AA69" s="18">
        <v>0</v>
      </c>
      <c r="AB69" t="str">
        <f>VLOOKUP(E:E,笔记匹配!A:M,3,FALSE)</f>
        <v>wanka</v>
      </c>
      <c r="AC69" t="str">
        <f>VLOOKUP(E:E,笔记匹配!A:M,4,FALSE)</f>
        <v>10.26-新手如何主持会议？外教给的5条建议</v>
      </c>
    </row>
    <row r="70" spans="1:29">
      <c r="A70" s="17" t="s">
        <v>18</v>
      </c>
      <c r="B70" s="17" t="s">
        <v>657</v>
      </c>
      <c r="C70" s="18">
        <v>22054994</v>
      </c>
      <c r="D70" s="17" t="s">
        <v>72</v>
      </c>
      <c r="E70" s="17" t="s">
        <v>238</v>
      </c>
      <c r="F70" s="17" t="s">
        <v>658</v>
      </c>
      <c r="G70" s="18">
        <v>5512858</v>
      </c>
      <c r="H70" s="17" t="s">
        <v>659</v>
      </c>
      <c r="I70" s="18">
        <v>4623452</v>
      </c>
      <c r="J70" s="17" t="s">
        <v>617</v>
      </c>
      <c r="K70" s="18">
        <v>155.71</v>
      </c>
      <c r="L70" s="18">
        <v>9028</v>
      </c>
      <c r="M70" s="18">
        <v>253</v>
      </c>
      <c r="N70" s="19">
        <v>0.028</v>
      </c>
      <c r="O70" s="18">
        <v>0.62</v>
      </c>
      <c r="P70" s="18">
        <v>17.25</v>
      </c>
      <c r="Q70" s="18">
        <v>28</v>
      </c>
      <c r="R70" s="18">
        <v>0</v>
      </c>
      <c r="S70" s="18">
        <v>10</v>
      </c>
      <c r="T70" s="18">
        <v>3</v>
      </c>
      <c r="U70" s="18">
        <v>0</v>
      </c>
      <c r="V70" s="18">
        <v>41</v>
      </c>
      <c r="W70" s="18">
        <v>3.8</v>
      </c>
      <c r="X70" s="18">
        <v>0</v>
      </c>
      <c r="Y70" s="19">
        <v>0</v>
      </c>
      <c r="Z70" s="18">
        <v>3</v>
      </c>
      <c r="AA70" s="18">
        <v>0</v>
      </c>
      <c r="AB70" t="str">
        <f>VLOOKUP(E:E,笔记匹配!A:M,3,FALSE)</f>
        <v>10quiz</v>
      </c>
      <c r="AC70" t="str">
        <f>VLOOKUP(E:E,笔记匹配!A:M,4,FALSE)</f>
        <v>10.26-🇬🇧语言类游戏｜口语提升小游戏</v>
      </c>
    </row>
    <row r="71" spans="1:29">
      <c r="A71" s="17" t="s">
        <v>18</v>
      </c>
      <c r="B71" s="17" t="s">
        <v>82</v>
      </c>
      <c r="C71" s="18">
        <v>22055095</v>
      </c>
      <c r="D71" s="17" t="s">
        <v>72</v>
      </c>
      <c r="E71" s="17" t="s">
        <v>236</v>
      </c>
      <c r="F71" s="17" t="s">
        <v>660</v>
      </c>
      <c r="G71" s="18">
        <v>5512921</v>
      </c>
      <c r="H71" s="17" t="s">
        <v>661</v>
      </c>
      <c r="I71" s="18">
        <v>4623502</v>
      </c>
      <c r="J71" s="17" t="s">
        <v>617</v>
      </c>
      <c r="K71" s="18">
        <v>506.23</v>
      </c>
      <c r="L71" s="18">
        <v>32359</v>
      </c>
      <c r="M71" s="18">
        <v>1720</v>
      </c>
      <c r="N71" s="19">
        <v>0.0532</v>
      </c>
      <c r="O71" s="18">
        <v>0.29</v>
      </c>
      <c r="P71" s="18">
        <v>15.64</v>
      </c>
      <c r="Q71" s="18">
        <v>71</v>
      </c>
      <c r="R71" s="18">
        <v>3</v>
      </c>
      <c r="S71" s="18">
        <v>67</v>
      </c>
      <c r="T71" s="18">
        <v>28</v>
      </c>
      <c r="U71" s="18">
        <v>5</v>
      </c>
      <c r="V71" s="18">
        <v>174</v>
      </c>
      <c r="W71" s="18">
        <v>2.91</v>
      </c>
      <c r="X71" s="18">
        <v>0</v>
      </c>
      <c r="Y71" s="19">
        <v>0</v>
      </c>
      <c r="Z71" s="18">
        <v>22</v>
      </c>
      <c r="AA71" s="18">
        <v>2</v>
      </c>
      <c r="AB71" t="str">
        <f>VLOOKUP(E:E,笔记匹配!A:M,3,FALSE)</f>
        <v>pickgigi-invite</v>
      </c>
      <c r="AC71" t="str">
        <f>VLOOKUP(E:E,笔记匹配!A:M,4,FALSE)</f>
        <v>10.26-口语聊天用这几个开场 打开无限聊天模式</v>
      </c>
    </row>
    <row r="72" spans="1:29">
      <c r="A72" s="17" t="s">
        <v>18</v>
      </c>
      <c r="B72" s="17" t="s">
        <v>86</v>
      </c>
      <c r="C72" s="18">
        <v>22459591</v>
      </c>
      <c r="D72" s="17" t="s">
        <v>72</v>
      </c>
      <c r="E72" s="17" t="s">
        <v>214</v>
      </c>
      <c r="F72" s="17" t="s">
        <v>662</v>
      </c>
      <c r="G72" s="18">
        <v>5705404</v>
      </c>
      <c r="H72" s="17" t="s">
        <v>663</v>
      </c>
      <c r="I72" s="18">
        <v>4771610</v>
      </c>
      <c r="J72" s="17" t="s">
        <v>617</v>
      </c>
      <c r="K72" s="18">
        <v>201.56</v>
      </c>
      <c r="L72" s="18">
        <v>13134</v>
      </c>
      <c r="M72" s="18">
        <v>672</v>
      </c>
      <c r="N72" s="19">
        <v>0.0512</v>
      </c>
      <c r="O72" s="18">
        <v>0.3</v>
      </c>
      <c r="P72" s="18">
        <v>15.35</v>
      </c>
      <c r="Q72" s="18">
        <v>35</v>
      </c>
      <c r="R72" s="18">
        <v>0</v>
      </c>
      <c r="S72" s="18">
        <v>20</v>
      </c>
      <c r="T72" s="18">
        <v>13</v>
      </c>
      <c r="U72" s="18">
        <v>1</v>
      </c>
      <c r="V72" s="18">
        <v>69</v>
      </c>
      <c r="W72" s="18">
        <v>2.92</v>
      </c>
      <c r="X72" s="18">
        <v>0</v>
      </c>
      <c r="Y72" s="19">
        <v>0</v>
      </c>
      <c r="Z72" s="18">
        <v>4</v>
      </c>
      <c r="AA72" s="18">
        <v>0</v>
      </c>
      <c r="AB72" t="str">
        <f>VLOOKUP(E:E,笔记匹配!A:M,3,FALSE)</f>
        <v>yzyy123</v>
      </c>
      <c r="AC72" t="str">
        <f>VLOOKUP(E:E,笔记匹配!A:M,4,FALSE)</f>
        <v>11.1-前雅思口语考官评分我们的part 1!</v>
      </c>
    </row>
    <row r="73" spans="1:29">
      <c r="A73" s="17" t="s">
        <v>18</v>
      </c>
      <c r="B73" s="17" t="s">
        <v>152</v>
      </c>
      <c r="C73" s="18">
        <v>22459642</v>
      </c>
      <c r="D73" s="17" t="s">
        <v>72</v>
      </c>
      <c r="E73" s="17" t="s">
        <v>239</v>
      </c>
      <c r="F73" s="17" t="s">
        <v>664</v>
      </c>
      <c r="G73" s="18">
        <v>5705426</v>
      </c>
      <c r="H73" s="17" t="s">
        <v>665</v>
      </c>
      <c r="I73" s="18">
        <v>4771629</v>
      </c>
      <c r="J73" s="17" t="s">
        <v>617</v>
      </c>
      <c r="K73" s="18">
        <v>202.04</v>
      </c>
      <c r="L73" s="18">
        <v>15767</v>
      </c>
      <c r="M73" s="18">
        <v>1031</v>
      </c>
      <c r="N73" s="19">
        <v>0.0654</v>
      </c>
      <c r="O73" s="18">
        <v>0.2</v>
      </c>
      <c r="P73" s="18">
        <v>12.81</v>
      </c>
      <c r="Q73" s="18">
        <v>18</v>
      </c>
      <c r="R73" s="18">
        <v>0</v>
      </c>
      <c r="S73" s="18">
        <v>12</v>
      </c>
      <c r="T73" s="18">
        <v>0</v>
      </c>
      <c r="U73" s="18">
        <v>1</v>
      </c>
      <c r="V73" s="18">
        <v>31</v>
      </c>
      <c r="W73" s="18">
        <v>6.52</v>
      </c>
      <c r="X73" s="18">
        <v>0</v>
      </c>
      <c r="Y73" s="19">
        <v>0</v>
      </c>
      <c r="Z73" s="18">
        <v>4</v>
      </c>
      <c r="AA73" s="18">
        <v>1</v>
      </c>
      <c r="AB73" t="str">
        <f>VLOOKUP(E:E,笔记匹配!A:M,3,FALSE)</f>
        <v>理理666</v>
      </c>
      <c r="AC73" t="str">
        <f>VLOOKUP(E:E,笔记匹配!A:M,4,FALSE)</f>
        <v>11.1-笑死！口语废物竟和外教唠了30分钟?</v>
      </c>
    </row>
    <row r="74" spans="1:29">
      <c r="A74" s="17" t="s">
        <v>18</v>
      </c>
      <c r="B74" s="17" t="s">
        <v>73</v>
      </c>
      <c r="C74" s="18">
        <v>22612439</v>
      </c>
      <c r="D74" s="17" t="s">
        <v>72</v>
      </c>
      <c r="E74" s="17" t="s">
        <v>200</v>
      </c>
      <c r="F74" s="17" t="s">
        <v>666</v>
      </c>
      <c r="G74" s="18">
        <v>5779468</v>
      </c>
      <c r="H74" s="17" t="s">
        <v>667</v>
      </c>
      <c r="I74" s="18">
        <v>4830161</v>
      </c>
      <c r="J74" s="17" t="s">
        <v>617</v>
      </c>
      <c r="K74" s="18">
        <v>202.63</v>
      </c>
      <c r="L74" s="18">
        <v>9027</v>
      </c>
      <c r="M74" s="18">
        <v>620</v>
      </c>
      <c r="N74" s="19">
        <v>0.0687</v>
      </c>
      <c r="O74" s="18">
        <v>0.33</v>
      </c>
      <c r="P74" s="18">
        <v>22.45</v>
      </c>
      <c r="Q74" s="18">
        <v>57</v>
      </c>
      <c r="R74" s="18">
        <v>2</v>
      </c>
      <c r="S74" s="18">
        <v>11</v>
      </c>
      <c r="T74" s="18">
        <v>5</v>
      </c>
      <c r="U74" s="18">
        <v>0</v>
      </c>
      <c r="V74" s="18">
        <v>75</v>
      </c>
      <c r="W74" s="18">
        <v>2.7</v>
      </c>
      <c r="X74" s="18">
        <v>0</v>
      </c>
      <c r="Y74" s="19">
        <v>0</v>
      </c>
      <c r="Z74" s="18">
        <v>0</v>
      </c>
      <c r="AA74" s="18">
        <v>2</v>
      </c>
      <c r="AB74" t="str">
        <f>VLOOKUP(E:E,笔记匹配!A:M,3,FALSE)</f>
        <v>adamchen</v>
      </c>
      <c r="AC74" t="str">
        <f>VLOOKUP(E:E,笔记匹配!A:M,4,FALSE)</f>
        <v>11.2-当社牛和老外pk全网热门挑战</v>
      </c>
    </row>
    <row r="75" spans="1:29">
      <c r="A75" s="17" t="s">
        <v>18</v>
      </c>
      <c r="B75" s="17" t="s">
        <v>130</v>
      </c>
      <c r="C75" s="18">
        <v>22612503</v>
      </c>
      <c r="D75" s="17" t="s">
        <v>72</v>
      </c>
      <c r="E75" s="17" t="s">
        <v>230</v>
      </c>
      <c r="F75" s="17" t="s">
        <v>668</v>
      </c>
      <c r="G75" s="18">
        <v>5779551</v>
      </c>
      <c r="H75" s="17" t="s">
        <v>669</v>
      </c>
      <c r="I75" s="18">
        <v>4830227</v>
      </c>
      <c r="J75" s="17" t="s">
        <v>617</v>
      </c>
      <c r="K75" s="18">
        <v>201.11</v>
      </c>
      <c r="L75" s="18">
        <v>7494</v>
      </c>
      <c r="M75" s="18">
        <v>460</v>
      </c>
      <c r="N75" s="19">
        <v>0.0614</v>
      </c>
      <c r="O75" s="18">
        <v>0.44</v>
      </c>
      <c r="P75" s="18">
        <v>26.84</v>
      </c>
      <c r="Q75" s="18">
        <v>46</v>
      </c>
      <c r="R75" s="18">
        <v>2</v>
      </c>
      <c r="S75" s="18">
        <v>21</v>
      </c>
      <c r="T75" s="18">
        <v>6</v>
      </c>
      <c r="U75" s="18">
        <v>0</v>
      </c>
      <c r="V75" s="18">
        <v>75</v>
      </c>
      <c r="W75" s="18">
        <v>2.68</v>
      </c>
      <c r="X75" s="18">
        <v>0</v>
      </c>
      <c r="Y75" s="19">
        <v>0</v>
      </c>
      <c r="Z75" s="18">
        <v>11</v>
      </c>
      <c r="AA75" s="18">
        <v>0</v>
      </c>
      <c r="AB75" t="str">
        <f>VLOOKUP(E:E,笔记匹配!A:M,3,FALSE)</f>
        <v>kkjiayou-invite</v>
      </c>
      <c r="AC75" t="str">
        <f>VLOOKUP(E:E,笔记匹配!A:M,4,FALSE)</f>
        <v>11.2-我悟了！宝藏外教点醒我！英语这么学</v>
      </c>
    </row>
    <row r="76" spans="1:29">
      <c r="A76" s="17" t="s">
        <v>18</v>
      </c>
      <c r="B76" s="17" t="s">
        <v>77</v>
      </c>
      <c r="C76" s="18">
        <v>22612562</v>
      </c>
      <c r="D76" s="17" t="s">
        <v>72</v>
      </c>
      <c r="E76" s="17" t="s">
        <v>231</v>
      </c>
      <c r="F76" s="17" t="s">
        <v>670</v>
      </c>
      <c r="G76" s="18">
        <v>5779589</v>
      </c>
      <c r="H76" s="17" t="s">
        <v>671</v>
      </c>
      <c r="I76" s="18">
        <v>4830255</v>
      </c>
      <c r="J76" s="17" t="s">
        <v>617</v>
      </c>
      <c r="K76" s="18">
        <v>126.3</v>
      </c>
      <c r="L76" s="18">
        <v>5403</v>
      </c>
      <c r="M76" s="18">
        <v>246</v>
      </c>
      <c r="N76" s="19">
        <v>0.0455</v>
      </c>
      <c r="O76" s="18">
        <v>0.51</v>
      </c>
      <c r="P76" s="18">
        <v>23.38</v>
      </c>
      <c r="Q76" s="18">
        <v>28</v>
      </c>
      <c r="R76" s="18">
        <v>0</v>
      </c>
      <c r="S76" s="18">
        <v>20</v>
      </c>
      <c r="T76" s="18">
        <v>8</v>
      </c>
      <c r="U76" s="18">
        <v>4</v>
      </c>
      <c r="V76" s="18">
        <v>60</v>
      </c>
      <c r="W76" s="18">
        <v>2.1</v>
      </c>
      <c r="X76" s="18">
        <v>0</v>
      </c>
      <c r="Y76" s="19">
        <v>0</v>
      </c>
      <c r="Z76" s="18">
        <v>2</v>
      </c>
      <c r="AA76" s="18">
        <v>0</v>
      </c>
      <c r="AB76" t="str">
        <f>VLOOKUP(E:E,笔记匹配!A:M,3,FALSE)</f>
        <v>iris018-invite</v>
      </c>
      <c r="AC76" t="str">
        <f>VLOOKUP(E:E,笔记匹配!A:M,4,FALSE)</f>
        <v>11.2-⭐雅思口语救星❗心机girl这样备考㊙️</v>
      </c>
    </row>
    <row r="77" spans="1:29">
      <c r="A77" s="17" t="s">
        <v>19</v>
      </c>
      <c r="B77" s="17" t="s">
        <v>100</v>
      </c>
      <c r="C77" s="18">
        <v>15884678</v>
      </c>
      <c r="D77" s="17" t="s">
        <v>101</v>
      </c>
      <c r="E77" s="17" t="s">
        <v>203</v>
      </c>
      <c r="F77" s="17" t="s">
        <v>615</v>
      </c>
      <c r="G77" s="18">
        <v>3102051</v>
      </c>
      <c r="H77" s="17" t="s">
        <v>616</v>
      </c>
      <c r="I77" s="18">
        <v>2496937</v>
      </c>
      <c r="J77" s="17" t="s">
        <v>617</v>
      </c>
      <c r="K77" s="18">
        <v>720</v>
      </c>
      <c r="L77" s="18">
        <v>13349</v>
      </c>
      <c r="M77" s="18">
        <v>426</v>
      </c>
      <c r="N77" s="19">
        <v>0.0319</v>
      </c>
      <c r="O77" s="18">
        <v>1.69</v>
      </c>
      <c r="P77" s="18">
        <v>53.94</v>
      </c>
      <c r="Q77" s="18">
        <v>6</v>
      </c>
      <c r="R77" s="18">
        <v>0</v>
      </c>
      <c r="S77" s="18">
        <v>4</v>
      </c>
      <c r="T77" s="18">
        <v>1</v>
      </c>
      <c r="U77" s="18">
        <v>0</v>
      </c>
      <c r="V77" s="18">
        <v>11</v>
      </c>
      <c r="W77" s="18">
        <v>65.45</v>
      </c>
      <c r="X77" s="18">
        <v>0</v>
      </c>
      <c r="Y77" s="19">
        <v>0</v>
      </c>
      <c r="Z77" s="18">
        <v>1</v>
      </c>
      <c r="AA77" s="18">
        <v>0</v>
      </c>
      <c r="AB77" t="str">
        <f>VLOOKUP(E:E,笔记匹配!A:M,3,FALSE)</f>
        <v>yaozilv</v>
      </c>
      <c r="AC77" t="str">
        <f>VLOOKUP(E:E,笔记匹配!A:M,4,FALSE)</f>
        <v>6.17-英语口语人绝不能错过的宝藏APP👈</v>
      </c>
    </row>
    <row r="78" spans="1:29">
      <c r="A78" s="17" t="s">
        <v>19</v>
      </c>
      <c r="B78" s="17" t="s">
        <v>119</v>
      </c>
      <c r="C78" s="18">
        <v>16331749</v>
      </c>
      <c r="D78" s="17" t="s">
        <v>72</v>
      </c>
      <c r="E78" s="17" t="s">
        <v>210</v>
      </c>
      <c r="F78" s="17" t="s">
        <v>618</v>
      </c>
      <c r="G78" s="18">
        <v>3178020</v>
      </c>
      <c r="H78" s="17" t="s">
        <v>619</v>
      </c>
      <c r="I78" s="18">
        <v>2568655</v>
      </c>
      <c r="J78" s="17" t="s">
        <v>617</v>
      </c>
      <c r="K78" s="18">
        <v>812.32</v>
      </c>
      <c r="L78" s="18">
        <v>59363</v>
      </c>
      <c r="M78" s="18">
        <v>2738</v>
      </c>
      <c r="N78" s="19">
        <v>0.0461</v>
      </c>
      <c r="O78" s="18">
        <v>0.3</v>
      </c>
      <c r="P78" s="18">
        <v>13.68</v>
      </c>
      <c r="Q78" s="18">
        <v>67</v>
      </c>
      <c r="R78" s="18">
        <v>3</v>
      </c>
      <c r="S78" s="18">
        <v>25</v>
      </c>
      <c r="T78" s="18">
        <v>66</v>
      </c>
      <c r="U78" s="18">
        <v>3</v>
      </c>
      <c r="V78" s="18">
        <v>164</v>
      </c>
      <c r="W78" s="18">
        <v>4.95</v>
      </c>
      <c r="X78" s="18">
        <v>0</v>
      </c>
      <c r="Y78" s="19">
        <v>0</v>
      </c>
      <c r="Z78" s="18">
        <v>20</v>
      </c>
      <c r="AA78" s="18">
        <v>0</v>
      </c>
      <c r="AB78" t="str">
        <f>VLOOKUP(E:E,笔记匹配!A:M,3,FALSE)</f>
        <v>tenchat-invite</v>
      </c>
      <c r="AC78" t="str">
        <f>VLOOKUP(E:E,笔记匹配!A:M,4,FALSE)</f>
        <v>6.28-🇬🇧小干货｜简单的地道英文表达</v>
      </c>
    </row>
    <row r="79" spans="1:29">
      <c r="A79" s="17" t="s">
        <v>19</v>
      </c>
      <c r="B79" s="17" t="s">
        <v>100</v>
      </c>
      <c r="C79" s="18">
        <v>18616856</v>
      </c>
      <c r="D79" s="17" t="s">
        <v>72</v>
      </c>
      <c r="E79" s="17" t="s">
        <v>203</v>
      </c>
      <c r="F79" s="17" t="s">
        <v>622</v>
      </c>
      <c r="G79" s="18">
        <v>3856100</v>
      </c>
      <c r="H79" s="17" t="s">
        <v>623</v>
      </c>
      <c r="I79" s="18">
        <v>3241189</v>
      </c>
      <c r="J79" s="17" t="s">
        <v>617</v>
      </c>
      <c r="K79" s="18">
        <v>260.45</v>
      </c>
      <c r="L79" s="18">
        <v>9545</v>
      </c>
      <c r="M79" s="18">
        <v>344</v>
      </c>
      <c r="N79" s="19">
        <v>0.036</v>
      </c>
      <c r="O79" s="18">
        <v>0.76</v>
      </c>
      <c r="P79" s="18">
        <v>27.29</v>
      </c>
      <c r="Q79" s="18">
        <v>20</v>
      </c>
      <c r="R79" s="18">
        <v>1</v>
      </c>
      <c r="S79" s="18">
        <v>20</v>
      </c>
      <c r="T79" s="18">
        <v>3</v>
      </c>
      <c r="U79" s="18">
        <v>0</v>
      </c>
      <c r="V79" s="18">
        <v>44</v>
      </c>
      <c r="W79" s="18">
        <v>5.92</v>
      </c>
      <c r="X79" s="18">
        <v>0</v>
      </c>
      <c r="Y79" s="19">
        <v>0</v>
      </c>
      <c r="Z79" s="18">
        <v>2</v>
      </c>
      <c r="AA79" s="18">
        <v>0</v>
      </c>
      <c r="AB79" t="str">
        <f>VLOOKUP(E:E,笔记匹配!A:M,3,FALSE)</f>
        <v>yaozilv</v>
      </c>
      <c r="AC79" t="str">
        <f>VLOOKUP(E:E,笔记匹配!A:M,4,FALSE)</f>
        <v>6.17-英语口语人绝不能错过的宝藏APP👈</v>
      </c>
    </row>
    <row r="80" spans="1:29">
      <c r="A80" s="17" t="s">
        <v>19</v>
      </c>
      <c r="B80" s="17" t="s">
        <v>76</v>
      </c>
      <c r="C80" s="18">
        <v>18706416</v>
      </c>
      <c r="D80" s="17" t="s">
        <v>72</v>
      </c>
      <c r="E80" s="17" t="s">
        <v>209</v>
      </c>
      <c r="F80" s="17" t="s">
        <v>624</v>
      </c>
      <c r="G80" s="18">
        <v>3899564</v>
      </c>
      <c r="H80" s="17" t="s">
        <v>625</v>
      </c>
      <c r="I80" s="18">
        <v>3284422</v>
      </c>
      <c r="J80" s="17" t="s">
        <v>617</v>
      </c>
      <c r="K80" s="18">
        <v>427.44</v>
      </c>
      <c r="L80" s="18">
        <v>20657</v>
      </c>
      <c r="M80" s="18">
        <v>544</v>
      </c>
      <c r="N80" s="19">
        <v>0.0263</v>
      </c>
      <c r="O80" s="18">
        <v>0.79</v>
      </c>
      <c r="P80" s="18">
        <v>20.69</v>
      </c>
      <c r="Q80" s="18">
        <v>36</v>
      </c>
      <c r="R80" s="18">
        <v>0</v>
      </c>
      <c r="S80" s="18">
        <v>47</v>
      </c>
      <c r="T80" s="18">
        <v>4</v>
      </c>
      <c r="U80" s="18">
        <v>2</v>
      </c>
      <c r="V80" s="18">
        <v>89</v>
      </c>
      <c r="W80" s="18">
        <v>4.8</v>
      </c>
      <c r="X80" s="18">
        <v>0</v>
      </c>
      <c r="Y80" s="19">
        <v>0</v>
      </c>
      <c r="Z80" s="18">
        <v>9</v>
      </c>
      <c r="AA80" s="18">
        <v>5</v>
      </c>
      <c r="AB80" t="str">
        <f>VLOOKUP(E:E,笔记匹配!A:M,3,FALSE)</f>
        <v>ieltsyea-invite</v>
      </c>
      <c r="AC80" t="str">
        <f>VLOOKUP(E:E,笔记匹配!A:M,4,FALSE)</f>
        <v>8.24-雅思口语上7的捷径：Cambly外教推荐‼️</v>
      </c>
    </row>
    <row r="81" spans="1:29">
      <c r="A81" s="17" t="s">
        <v>19</v>
      </c>
      <c r="B81" s="17" t="s">
        <v>151</v>
      </c>
      <c r="C81" s="18">
        <v>19628118</v>
      </c>
      <c r="D81" s="17" t="s">
        <v>72</v>
      </c>
      <c r="E81" s="17" t="s">
        <v>206</v>
      </c>
      <c r="F81" s="17" t="s">
        <v>629</v>
      </c>
      <c r="G81" s="18">
        <v>4324522</v>
      </c>
      <c r="H81" s="17" t="s">
        <v>630</v>
      </c>
      <c r="I81" s="18">
        <v>3701145</v>
      </c>
      <c r="J81" s="17" t="s">
        <v>617</v>
      </c>
      <c r="K81" s="18">
        <v>997.05</v>
      </c>
      <c r="L81" s="18">
        <v>45825</v>
      </c>
      <c r="M81" s="18">
        <v>1538</v>
      </c>
      <c r="N81" s="19">
        <v>0.0336</v>
      </c>
      <c r="O81" s="18">
        <v>0.65</v>
      </c>
      <c r="P81" s="18">
        <v>21.76</v>
      </c>
      <c r="Q81" s="18">
        <v>231</v>
      </c>
      <c r="R81" s="18">
        <v>0</v>
      </c>
      <c r="S81" s="18">
        <v>87</v>
      </c>
      <c r="T81" s="18">
        <v>42</v>
      </c>
      <c r="U81" s="18">
        <v>5</v>
      </c>
      <c r="V81" s="18">
        <v>365</v>
      </c>
      <c r="W81" s="18">
        <v>2.73</v>
      </c>
      <c r="X81" s="18">
        <v>0</v>
      </c>
      <c r="Y81" s="19">
        <v>0</v>
      </c>
      <c r="Z81" s="18">
        <v>20</v>
      </c>
      <c r="AA81" s="18">
        <v>2</v>
      </c>
      <c r="AB81" t="str">
        <f>VLOOKUP(E:E,笔记匹配!A:M,3,FALSE)</f>
        <v>qiuchen</v>
      </c>
      <c r="AC81" t="str">
        <f>VLOOKUP(E:E,笔记匹配!A:M,4,FALSE)</f>
        <v>6.10-练习英语口语的方法，你真的掌握了吗？</v>
      </c>
    </row>
    <row r="82" spans="1:29">
      <c r="A82" s="17" t="s">
        <v>19</v>
      </c>
      <c r="B82" s="17" t="s">
        <v>76</v>
      </c>
      <c r="C82" s="18">
        <v>19691973</v>
      </c>
      <c r="D82" s="17" t="s">
        <v>69</v>
      </c>
      <c r="E82" s="17" t="s">
        <v>209</v>
      </c>
      <c r="F82" s="17" t="s">
        <v>631</v>
      </c>
      <c r="G82" s="18">
        <v>4355755</v>
      </c>
      <c r="H82" s="17" t="s">
        <v>631</v>
      </c>
      <c r="I82" s="18">
        <v>3730480</v>
      </c>
      <c r="J82" s="17" t="s">
        <v>617</v>
      </c>
      <c r="K82" s="18">
        <v>661.58</v>
      </c>
      <c r="L82" s="18">
        <v>23583</v>
      </c>
      <c r="M82" s="18">
        <v>790</v>
      </c>
      <c r="N82" s="19">
        <v>0.0335</v>
      </c>
      <c r="O82" s="18">
        <v>0.84</v>
      </c>
      <c r="P82" s="18">
        <v>28.05</v>
      </c>
      <c r="Q82" s="18">
        <v>82</v>
      </c>
      <c r="R82" s="18">
        <v>4</v>
      </c>
      <c r="S82" s="18">
        <v>91</v>
      </c>
      <c r="T82" s="18">
        <v>8</v>
      </c>
      <c r="U82" s="18">
        <v>1</v>
      </c>
      <c r="V82" s="18">
        <v>186</v>
      </c>
      <c r="W82" s="18">
        <v>3.56</v>
      </c>
      <c r="X82" s="18">
        <v>0</v>
      </c>
      <c r="Y82" s="19">
        <v>0</v>
      </c>
      <c r="Z82" s="18">
        <v>6</v>
      </c>
      <c r="AA82" s="18">
        <v>2</v>
      </c>
      <c r="AB82" t="str">
        <f>VLOOKUP(E:E,笔记匹配!A:M,3,FALSE)</f>
        <v>ieltsyea-invite</v>
      </c>
      <c r="AC82" t="str">
        <f>VLOOKUP(E:E,笔记匹配!A:M,4,FALSE)</f>
        <v>8.24-雅思口语上7的捷径：Cambly外教推荐‼️</v>
      </c>
    </row>
    <row r="83" spans="1:29">
      <c r="A83" s="17" t="s">
        <v>19</v>
      </c>
      <c r="B83" s="17" t="s">
        <v>103</v>
      </c>
      <c r="C83" s="18">
        <v>19913068</v>
      </c>
      <c r="D83" s="17" t="s">
        <v>69</v>
      </c>
      <c r="E83" s="17" t="s">
        <v>207</v>
      </c>
      <c r="F83" s="17" t="s">
        <v>632</v>
      </c>
      <c r="G83" s="18">
        <v>4458728</v>
      </c>
      <c r="H83" s="17" t="s">
        <v>633</v>
      </c>
      <c r="I83" s="18">
        <v>3823048</v>
      </c>
      <c r="J83" s="17" t="s">
        <v>617</v>
      </c>
      <c r="K83" s="18">
        <v>708.82</v>
      </c>
      <c r="L83" s="18">
        <v>14495</v>
      </c>
      <c r="M83" s="18">
        <v>659</v>
      </c>
      <c r="N83" s="19">
        <v>0.0455</v>
      </c>
      <c r="O83" s="18">
        <v>1.08</v>
      </c>
      <c r="P83" s="18">
        <v>48.9</v>
      </c>
      <c r="Q83" s="18">
        <v>120</v>
      </c>
      <c r="R83" s="18">
        <v>1</v>
      </c>
      <c r="S83" s="18">
        <v>54</v>
      </c>
      <c r="T83" s="18">
        <v>34</v>
      </c>
      <c r="U83" s="18">
        <v>2</v>
      </c>
      <c r="V83" s="18">
        <v>211</v>
      </c>
      <c r="W83" s="18">
        <v>3.36</v>
      </c>
      <c r="X83" s="18">
        <v>0</v>
      </c>
      <c r="Y83" s="19">
        <v>0</v>
      </c>
      <c r="Z83" s="18">
        <v>5</v>
      </c>
      <c r="AA83" s="18">
        <v>1</v>
      </c>
      <c r="AB83" t="str">
        <f>VLOOKUP(E:E,笔记匹配!A:M,3,FALSE)</f>
        <v>skk2022</v>
      </c>
      <c r="AC83" t="str">
        <f>VLOOKUP(E:E,笔记匹配!A:M,4,FALSE)</f>
        <v>6.13-如何不出国提高口语｜英语口语APP推荐</v>
      </c>
    </row>
    <row r="84" spans="1:29">
      <c r="A84" s="17" t="s">
        <v>19</v>
      </c>
      <c r="B84" s="17" t="s">
        <v>108</v>
      </c>
      <c r="C84" s="18">
        <v>19946771</v>
      </c>
      <c r="D84" s="17" t="s">
        <v>72</v>
      </c>
      <c r="E84" s="18">
        <v>6.3218999e+23</v>
      </c>
      <c r="F84" s="17" t="s">
        <v>634</v>
      </c>
      <c r="G84" s="18">
        <v>4474319</v>
      </c>
      <c r="H84" s="17" t="s">
        <v>635</v>
      </c>
      <c r="I84" s="18">
        <v>3836916</v>
      </c>
      <c r="J84" s="17" t="s">
        <v>617</v>
      </c>
      <c r="K84" s="18">
        <v>909.74</v>
      </c>
      <c r="L84" s="18">
        <v>49717</v>
      </c>
      <c r="M84" s="18">
        <v>1831</v>
      </c>
      <c r="N84" s="19">
        <v>0.0368</v>
      </c>
      <c r="O84" s="18">
        <v>0.5</v>
      </c>
      <c r="P84" s="18">
        <v>18.3</v>
      </c>
      <c r="Q84" s="18">
        <v>108</v>
      </c>
      <c r="R84" s="18">
        <v>1</v>
      </c>
      <c r="S84" s="18">
        <v>44</v>
      </c>
      <c r="T84" s="18">
        <v>41</v>
      </c>
      <c r="U84" s="18">
        <v>9</v>
      </c>
      <c r="V84" s="18">
        <v>203</v>
      </c>
      <c r="W84" s="18">
        <v>4.48</v>
      </c>
      <c r="X84" s="18">
        <v>0</v>
      </c>
      <c r="Y84" s="19">
        <v>0</v>
      </c>
      <c r="Z84" s="18">
        <v>10</v>
      </c>
      <c r="AA84" s="18">
        <v>1</v>
      </c>
      <c r="AB84" t="str">
        <f>VLOOKUP(E:E,笔记匹配!A:M,3,FALSE)</f>
        <v>gua0407</v>
      </c>
      <c r="AC84" t="str">
        <f>VLOOKUP(E:E,笔记匹配!A:M,4,FALSE)</f>
        <v>9.21-雅思考官“讨厌”的口语表达，你中了几个🤔</v>
      </c>
    </row>
    <row r="85" spans="1:29">
      <c r="A85" s="17" t="s">
        <v>19</v>
      </c>
      <c r="B85" s="17" t="s">
        <v>148</v>
      </c>
      <c r="C85" s="18">
        <v>20803346</v>
      </c>
      <c r="D85" s="17" t="s">
        <v>72</v>
      </c>
      <c r="E85" s="17" t="s">
        <v>202</v>
      </c>
      <c r="F85" s="17" t="s">
        <v>636</v>
      </c>
      <c r="G85" s="18">
        <v>4926198</v>
      </c>
      <c r="H85" s="17" t="s">
        <v>637</v>
      </c>
      <c r="I85" s="18">
        <v>4181374</v>
      </c>
      <c r="J85" s="17" t="s">
        <v>617</v>
      </c>
      <c r="K85" s="18">
        <v>554.74</v>
      </c>
      <c r="L85" s="18">
        <v>30101</v>
      </c>
      <c r="M85" s="18">
        <v>1150</v>
      </c>
      <c r="N85" s="19">
        <v>0.0382</v>
      </c>
      <c r="O85" s="18">
        <v>0.48</v>
      </c>
      <c r="P85" s="18">
        <v>18.43</v>
      </c>
      <c r="Q85" s="18">
        <v>75</v>
      </c>
      <c r="R85" s="18">
        <v>0</v>
      </c>
      <c r="S85" s="18">
        <v>35</v>
      </c>
      <c r="T85" s="18">
        <v>79</v>
      </c>
      <c r="U85" s="18">
        <v>6</v>
      </c>
      <c r="V85" s="18">
        <v>195</v>
      </c>
      <c r="W85" s="18">
        <v>2.84</v>
      </c>
      <c r="X85" s="18">
        <v>0</v>
      </c>
      <c r="Y85" s="19">
        <v>0</v>
      </c>
      <c r="Z85" s="18">
        <v>1</v>
      </c>
      <c r="AA85" s="18">
        <v>1</v>
      </c>
      <c r="AB85" t="str">
        <f>VLOOKUP(E:E,笔记匹配!A:M,3,FALSE)</f>
        <v>tinaloveu</v>
      </c>
      <c r="AC85" t="str">
        <f>VLOOKUP(E:E,笔记匹配!A:M,4,FALSE)</f>
        <v>10.9-【全英】雅思8.5口语提升干货！</v>
      </c>
    </row>
    <row r="86" spans="1:29">
      <c r="A86" s="17" t="s">
        <v>19</v>
      </c>
      <c r="B86" s="17" t="s">
        <v>80</v>
      </c>
      <c r="C86" s="18">
        <v>20804514</v>
      </c>
      <c r="D86" s="17" t="s">
        <v>72</v>
      </c>
      <c r="E86" s="17" t="s">
        <v>199</v>
      </c>
      <c r="F86" s="17" t="s">
        <v>642</v>
      </c>
      <c r="G86" s="18">
        <v>4926725</v>
      </c>
      <c r="H86" s="17" t="s">
        <v>643</v>
      </c>
      <c r="I86" s="18">
        <v>4182082</v>
      </c>
      <c r="J86" s="17" t="s">
        <v>617</v>
      </c>
      <c r="K86" s="18">
        <v>343.16</v>
      </c>
      <c r="L86" s="18">
        <v>15216</v>
      </c>
      <c r="M86" s="18">
        <v>591</v>
      </c>
      <c r="N86" s="19">
        <v>0.0388</v>
      </c>
      <c r="O86" s="18">
        <v>0.58</v>
      </c>
      <c r="P86" s="18">
        <v>22.55</v>
      </c>
      <c r="Q86" s="18">
        <v>39</v>
      </c>
      <c r="R86" s="18">
        <v>1</v>
      </c>
      <c r="S86" s="18">
        <v>29</v>
      </c>
      <c r="T86" s="18">
        <v>9</v>
      </c>
      <c r="U86" s="18">
        <v>2</v>
      </c>
      <c r="V86" s="18">
        <v>80</v>
      </c>
      <c r="W86" s="18">
        <v>4.29</v>
      </c>
      <c r="X86" s="18">
        <v>0</v>
      </c>
      <c r="Y86" s="19">
        <v>0</v>
      </c>
      <c r="Z86" s="18">
        <v>8</v>
      </c>
      <c r="AA86" s="18">
        <v>0</v>
      </c>
      <c r="AB86" t="str">
        <f>VLOOKUP(E:E,笔记匹配!A:M,3,FALSE)</f>
        <v>lily1234</v>
      </c>
      <c r="AC86" t="str">
        <f>VLOOKUP(E:E,笔记匹配!A:M,4,FALSE)</f>
        <v>10.9-30岁想把英语好好学一遍｜妈妈提升口语app</v>
      </c>
    </row>
    <row r="87" spans="1:29">
      <c r="A87" s="17" t="s">
        <v>19</v>
      </c>
      <c r="B87" s="17" t="s">
        <v>103</v>
      </c>
      <c r="C87" s="18">
        <v>20929745</v>
      </c>
      <c r="D87" s="17" t="s">
        <v>72</v>
      </c>
      <c r="E87" s="17" t="s">
        <v>207</v>
      </c>
      <c r="F87" s="17" t="s">
        <v>644</v>
      </c>
      <c r="G87" s="18">
        <v>4988589</v>
      </c>
      <c r="H87" s="17" t="s">
        <v>645</v>
      </c>
      <c r="I87" s="18">
        <v>4228308</v>
      </c>
      <c r="J87" s="17" t="s">
        <v>617</v>
      </c>
      <c r="K87" s="18">
        <v>297.37</v>
      </c>
      <c r="L87" s="18">
        <v>8946</v>
      </c>
      <c r="M87" s="18">
        <v>470</v>
      </c>
      <c r="N87" s="19">
        <v>0.0525</v>
      </c>
      <c r="O87" s="18">
        <v>0.63</v>
      </c>
      <c r="P87" s="18">
        <v>33.24</v>
      </c>
      <c r="Q87" s="18">
        <v>19</v>
      </c>
      <c r="R87" s="18">
        <v>0</v>
      </c>
      <c r="S87" s="18">
        <v>12</v>
      </c>
      <c r="T87" s="18">
        <v>11</v>
      </c>
      <c r="U87" s="18">
        <v>2</v>
      </c>
      <c r="V87" s="18">
        <v>44</v>
      </c>
      <c r="W87" s="18">
        <v>6.76</v>
      </c>
      <c r="X87" s="18">
        <v>0</v>
      </c>
      <c r="Y87" s="19">
        <v>0</v>
      </c>
      <c r="Z87" s="18">
        <v>3</v>
      </c>
      <c r="AA87" s="18">
        <v>0</v>
      </c>
      <c r="AB87" t="str">
        <f>VLOOKUP(E:E,笔记匹配!A:M,3,FALSE)</f>
        <v>skk2022</v>
      </c>
      <c r="AC87" t="str">
        <f>VLOOKUP(E:E,笔记匹配!A:M,4,FALSE)</f>
        <v>6.13-如何不出国提高口语｜英语口语APP推荐</v>
      </c>
    </row>
    <row r="88" spans="1:29">
      <c r="A88" s="17" t="s">
        <v>19</v>
      </c>
      <c r="B88" s="17" t="s">
        <v>83</v>
      </c>
      <c r="C88" s="18">
        <v>21378722</v>
      </c>
      <c r="D88" s="17" t="s">
        <v>72</v>
      </c>
      <c r="E88" s="17" t="s">
        <v>201</v>
      </c>
      <c r="F88" s="17" t="s">
        <v>646</v>
      </c>
      <c r="G88" s="18">
        <v>5201126</v>
      </c>
      <c r="H88" s="17" t="s">
        <v>647</v>
      </c>
      <c r="I88" s="18">
        <v>4386152</v>
      </c>
      <c r="J88" s="17" t="s">
        <v>617</v>
      </c>
      <c r="K88" s="18">
        <v>312.62</v>
      </c>
      <c r="L88" s="18">
        <v>18456</v>
      </c>
      <c r="M88" s="18">
        <v>514</v>
      </c>
      <c r="N88" s="19">
        <v>0.0279</v>
      </c>
      <c r="O88" s="18">
        <v>0.61</v>
      </c>
      <c r="P88" s="18">
        <v>16.94</v>
      </c>
      <c r="Q88" s="18">
        <v>47</v>
      </c>
      <c r="R88" s="18">
        <v>0</v>
      </c>
      <c r="S88" s="18">
        <v>40</v>
      </c>
      <c r="T88" s="18">
        <v>0</v>
      </c>
      <c r="U88" s="18">
        <v>0</v>
      </c>
      <c r="V88" s="18">
        <v>87</v>
      </c>
      <c r="W88" s="18">
        <v>3.59</v>
      </c>
      <c r="X88" s="18">
        <v>0</v>
      </c>
      <c r="Y88" s="19">
        <v>0</v>
      </c>
      <c r="Z88" s="18">
        <v>3</v>
      </c>
      <c r="AA88" s="18">
        <v>6</v>
      </c>
      <c r="AB88" t="str">
        <f>VLOOKUP(E:E,笔记匹配!A:M,3,FALSE)</f>
        <v>talkalot-invite</v>
      </c>
      <c r="AC88" t="str">
        <f>VLOOKUP(E:E,笔记匹配!A:M,4,FALSE)</f>
        <v>10.17宝藏Cambly外教大推荐‼️入门篇</v>
      </c>
    </row>
    <row r="89" spans="1:29">
      <c r="A89" s="17" t="s">
        <v>19</v>
      </c>
      <c r="B89" s="17" t="s">
        <v>150</v>
      </c>
      <c r="C89" s="18">
        <v>21378969</v>
      </c>
      <c r="D89" s="17" t="s">
        <v>72</v>
      </c>
      <c r="E89" s="17" t="s">
        <v>237</v>
      </c>
      <c r="F89" s="17" t="s">
        <v>648</v>
      </c>
      <c r="G89" s="18">
        <v>5201261</v>
      </c>
      <c r="H89" s="17" t="s">
        <v>649</v>
      </c>
      <c r="I89" s="18">
        <v>4386268</v>
      </c>
      <c r="J89" s="17" t="s">
        <v>617</v>
      </c>
      <c r="K89" s="18">
        <v>200.87</v>
      </c>
      <c r="L89" s="18">
        <v>8941</v>
      </c>
      <c r="M89" s="18">
        <v>487</v>
      </c>
      <c r="N89" s="19">
        <v>0.0545</v>
      </c>
      <c r="O89" s="18">
        <v>0.41</v>
      </c>
      <c r="P89" s="18">
        <v>22.47</v>
      </c>
      <c r="Q89" s="18">
        <v>27</v>
      </c>
      <c r="R89" s="18">
        <v>0</v>
      </c>
      <c r="S89" s="18">
        <v>14</v>
      </c>
      <c r="T89" s="18">
        <v>13</v>
      </c>
      <c r="U89" s="18">
        <v>1</v>
      </c>
      <c r="V89" s="18">
        <v>55</v>
      </c>
      <c r="W89" s="18">
        <v>3.65</v>
      </c>
      <c r="X89" s="18">
        <v>0</v>
      </c>
      <c r="Y89" s="19">
        <v>0</v>
      </c>
      <c r="Z89" s="18">
        <v>0</v>
      </c>
      <c r="AA89" s="18">
        <v>1</v>
      </c>
      <c r="AB89" t="str">
        <f>VLOOKUP(E:E,笔记匹配!A:M,3,FALSE)</f>
        <v>lingge</v>
      </c>
      <c r="AC89" t="str">
        <f>VLOOKUP(E:E,笔记匹配!A:M,4,FALSE)</f>
        <v>10.17-全英干货｜无语言环境如何有效提高口语</v>
      </c>
    </row>
    <row r="90" spans="1:29">
      <c r="A90" s="17" t="s">
        <v>19</v>
      </c>
      <c r="B90" s="17" t="s">
        <v>83</v>
      </c>
      <c r="C90" s="18">
        <v>21438951</v>
      </c>
      <c r="D90" s="17" t="s">
        <v>69</v>
      </c>
      <c r="E90" s="17" t="s">
        <v>201</v>
      </c>
      <c r="F90" s="17" t="s">
        <v>650</v>
      </c>
      <c r="G90" s="18">
        <v>5229065</v>
      </c>
      <c r="H90" s="17" t="s">
        <v>651</v>
      </c>
      <c r="I90" s="18">
        <v>4407441</v>
      </c>
      <c r="J90" s="17" t="s">
        <v>617</v>
      </c>
      <c r="K90" s="18">
        <v>1500.27</v>
      </c>
      <c r="L90" s="18">
        <v>59243</v>
      </c>
      <c r="M90" s="18">
        <v>1855</v>
      </c>
      <c r="N90" s="19">
        <v>0.0313</v>
      </c>
      <c r="O90" s="18">
        <v>0.81</v>
      </c>
      <c r="P90" s="18">
        <v>25.32</v>
      </c>
      <c r="Q90" s="18">
        <v>261</v>
      </c>
      <c r="R90" s="18">
        <v>1</v>
      </c>
      <c r="S90" s="18">
        <v>242</v>
      </c>
      <c r="T90" s="18">
        <v>12</v>
      </c>
      <c r="U90" s="18">
        <v>6</v>
      </c>
      <c r="V90" s="18">
        <v>522</v>
      </c>
      <c r="W90" s="18">
        <v>2.87</v>
      </c>
      <c r="X90" s="18">
        <v>0</v>
      </c>
      <c r="Y90" s="19">
        <v>0</v>
      </c>
      <c r="Z90" s="18">
        <v>23</v>
      </c>
      <c r="AA90" s="18">
        <v>22</v>
      </c>
      <c r="AB90" t="str">
        <f>VLOOKUP(E:E,笔记匹配!A:M,3,FALSE)</f>
        <v>talkalot-invite</v>
      </c>
      <c r="AC90" t="str">
        <f>VLOOKUP(E:E,笔记匹配!A:M,4,FALSE)</f>
        <v>10.17宝藏Cambly外教大推荐‼️入门篇</v>
      </c>
    </row>
    <row r="91" spans="1:29">
      <c r="A91" s="17" t="s">
        <v>19</v>
      </c>
      <c r="B91" s="17" t="s">
        <v>80</v>
      </c>
      <c r="C91" s="18">
        <v>21548733</v>
      </c>
      <c r="D91" s="17" t="s">
        <v>69</v>
      </c>
      <c r="E91" s="17" t="s">
        <v>199</v>
      </c>
      <c r="F91" s="17" t="s">
        <v>652</v>
      </c>
      <c r="G91" s="18">
        <v>5277914</v>
      </c>
      <c r="H91" s="17" t="s">
        <v>652</v>
      </c>
      <c r="I91" s="18">
        <v>4445164</v>
      </c>
      <c r="J91" s="17" t="s">
        <v>617</v>
      </c>
      <c r="K91" s="18">
        <v>504.77</v>
      </c>
      <c r="L91" s="18">
        <v>12724</v>
      </c>
      <c r="M91" s="18">
        <v>645</v>
      </c>
      <c r="N91" s="19">
        <v>0.0507</v>
      </c>
      <c r="O91" s="18">
        <v>0.78</v>
      </c>
      <c r="P91" s="18">
        <v>39.67</v>
      </c>
      <c r="Q91" s="18">
        <v>79</v>
      </c>
      <c r="R91" s="18">
        <v>3</v>
      </c>
      <c r="S91" s="18">
        <v>67</v>
      </c>
      <c r="T91" s="18">
        <v>20</v>
      </c>
      <c r="U91" s="18">
        <v>0</v>
      </c>
      <c r="V91" s="18">
        <v>169</v>
      </c>
      <c r="W91" s="18">
        <v>2.99</v>
      </c>
      <c r="X91" s="18">
        <v>0</v>
      </c>
      <c r="Y91" s="19">
        <v>0</v>
      </c>
      <c r="Z91" s="18">
        <v>20</v>
      </c>
      <c r="AA91" s="18">
        <v>0</v>
      </c>
      <c r="AB91" t="str">
        <f>VLOOKUP(E:E,笔记匹配!A:M,3,FALSE)</f>
        <v>lily1234</v>
      </c>
      <c r="AC91" t="str">
        <f>VLOOKUP(E:E,笔记匹配!A:M,4,FALSE)</f>
        <v>10.9-30岁想把英语好好学一遍｜妈妈提升口语app</v>
      </c>
    </row>
    <row r="92" spans="1:29">
      <c r="A92" s="17" t="s">
        <v>19</v>
      </c>
      <c r="B92" s="17" t="s">
        <v>148</v>
      </c>
      <c r="C92" s="18">
        <v>21548883</v>
      </c>
      <c r="D92" s="17" t="s">
        <v>69</v>
      </c>
      <c r="E92" s="17" t="s">
        <v>202</v>
      </c>
      <c r="F92" s="17" t="s">
        <v>653</v>
      </c>
      <c r="G92" s="18">
        <v>5278000</v>
      </c>
      <c r="H92" s="17" t="s">
        <v>653</v>
      </c>
      <c r="I92" s="18">
        <v>4445232</v>
      </c>
      <c r="J92" s="17" t="s">
        <v>617</v>
      </c>
      <c r="K92" s="18">
        <v>502.71</v>
      </c>
      <c r="L92" s="18">
        <v>8005</v>
      </c>
      <c r="M92" s="18">
        <v>411</v>
      </c>
      <c r="N92" s="19">
        <v>0.0513</v>
      </c>
      <c r="O92" s="18">
        <v>1.22</v>
      </c>
      <c r="P92" s="18">
        <v>62.8</v>
      </c>
      <c r="Q92" s="18">
        <v>103</v>
      </c>
      <c r="R92" s="18">
        <v>1</v>
      </c>
      <c r="S92" s="18">
        <v>60</v>
      </c>
      <c r="T92" s="18">
        <v>77</v>
      </c>
      <c r="U92" s="18">
        <v>5</v>
      </c>
      <c r="V92" s="18">
        <v>246</v>
      </c>
      <c r="W92" s="18">
        <v>2.04</v>
      </c>
      <c r="X92" s="18">
        <v>0</v>
      </c>
      <c r="Y92" s="19">
        <v>0</v>
      </c>
      <c r="Z92" s="18">
        <v>8</v>
      </c>
      <c r="AA92" s="18">
        <v>1</v>
      </c>
      <c r="AB92" t="str">
        <f>VLOOKUP(E:E,笔记匹配!A:M,3,FALSE)</f>
        <v>tinaloveu</v>
      </c>
      <c r="AC92" t="str">
        <f>VLOOKUP(E:E,笔记匹配!A:M,4,FALSE)</f>
        <v>10.9-【全英】雅思8.5口语提升干货！</v>
      </c>
    </row>
    <row r="93" spans="1:29">
      <c r="A93" s="17" t="s">
        <v>19</v>
      </c>
      <c r="B93" s="17" t="s">
        <v>108</v>
      </c>
      <c r="C93" s="18">
        <v>21906276</v>
      </c>
      <c r="D93" s="17" t="s">
        <v>69</v>
      </c>
      <c r="E93" s="18">
        <v>6.3218999e+23</v>
      </c>
      <c r="F93" s="17" t="s">
        <v>654</v>
      </c>
      <c r="G93" s="18">
        <v>5442255</v>
      </c>
      <c r="H93" s="17" t="s">
        <v>654</v>
      </c>
      <c r="I93" s="18">
        <v>4570099</v>
      </c>
      <c r="J93" s="17" t="s">
        <v>617</v>
      </c>
      <c r="K93" s="18">
        <v>500.99</v>
      </c>
      <c r="L93" s="18">
        <v>11867</v>
      </c>
      <c r="M93" s="18">
        <v>645</v>
      </c>
      <c r="N93" s="19">
        <v>0.0544</v>
      </c>
      <c r="O93" s="18">
        <v>0.78</v>
      </c>
      <c r="P93" s="18">
        <v>42.22</v>
      </c>
      <c r="Q93" s="18">
        <v>161</v>
      </c>
      <c r="R93" s="18">
        <v>1</v>
      </c>
      <c r="S93" s="18">
        <v>73</v>
      </c>
      <c r="T93" s="18">
        <v>52</v>
      </c>
      <c r="U93" s="18">
        <v>5</v>
      </c>
      <c r="V93" s="18">
        <v>292</v>
      </c>
      <c r="W93" s="18">
        <v>1.72</v>
      </c>
      <c r="X93" s="18">
        <v>0</v>
      </c>
      <c r="Y93" s="19">
        <v>0</v>
      </c>
      <c r="Z93" s="18">
        <v>2</v>
      </c>
      <c r="AA93" s="18">
        <v>0</v>
      </c>
      <c r="AB93" t="str">
        <f>VLOOKUP(E:E,笔记匹配!A:M,3,FALSE)</f>
        <v>gua0407</v>
      </c>
      <c r="AC93" t="str">
        <f>VLOOKUP(E:E,笔记匹配!A:M,4,FALSE)</f>
        <v>9.21-雅思考官“讨厌”的口语表达，你中了几个🤔</v>
      </c>
    </row>
    <row r="94" spans="1:29">
      <c r="A94" s="17" t="s">
        <v>19</v>
      </c>
      <c r="B94" s="17" t="s">
        <v>82</v>
      </c>
      <c r="C94" s="18">
        <v>22054791</v>
      </c>
      <c r="D94" s="17" t="s">
        <v>72</v>
      </c>
      <c r="E94" s="17" t="s">
        <v>241</v>
      </c>
      <c r="F94" s="17" t="s">
        <v>655</v>
      </c>
      <c r="G94" s="18">
        <v>5512759</v>
      </c>
      <c r="H94" s="17" t="s">
        <v>656</v>
      </c>
      <c r="I94" s="18">
        <v>4623373</v>
      </c>
      <c r="J94" s="17" t="s">
        <v>617</v>
      </c>
      <c r="K94" s="18">
        <v>9.7</v>
      </c>
      <c r="L94" s="18">
        <v>557</v>
      </c>
      <c r="M94" s="18">
        <v>11</v>
      </c>
      <c r="N94" s="19">
        <v>0.0197</v>
      </c>
      <c r="O94" s="18">
        <v>0.88</v>
      </c>
      <c r="P94" s="18">
        <v>17.41</v>
      </c>
      <c r="Q94" s="18">
        <v>1</v>
      </c>
      <c r="R94" s="18">
        <v>0</v>
      </c>
      <c r="S94" s="18">
        <v>0</v>
      </c>
      <c r="T94" s="18">
        <v>0</v>
      </c>
      <c r="U94" s="18">
        <v>0</v>
      </c>
      <c r="V94" s="18">
        <v>1</v>
      </c>
      <c r="W94" s="18">
        <v>9.7</v>
      </c>
      <c r="X94" s="18">
        <v>0</v>
      </c>
      <c r="Y94" s="19">
        <v>0</v>
      </c>
      <c r="Z94" s="18">
        <v>0</v>
      </c>
      <c r="AA94" s="18">
        <v>0</v>
      </c>
      <c r="AB94" t="str">
        <f>VLOOKUP(E:E,笔记匹配!A:M,3,FALSE)</f>
        <v>wanka</v>
      </c>
      <c r="AC94" t="str">
        <f>VLOOKUP(E:E,笔记匹配!A:M,4,FALSE)</f>
        <v>10.26-新手如何主持会议？外教给的5条建议</v>
      </c>
    </row>
    <row r="95" spans="1:29">
      <c r="A95" s="17" t="s">
        <v>19</v>
      </c>
      <c r="B95" s="17" t="s">
        <v>657</v>
      </c>
      <c r="C95" s="18">
        <v>22054994</v>
      </c>
      <c r="D95" s="17" t="s">
        <v>72</v>
      </c>
      <c r="E95" s="17" t="s">
        <v>238</v>
      </c>
      <c r="F95" s="17" t="s">
        <v>658</v>
      </c>
      <c r="G95" s="18">
        <v>5512858</v>
      </c>
      <c r="H95" s="17" t="s">
        <v>659</v>
      </c>
      <c r="I95" s="18">
        <v>4623452</v>
      </c>
      <c r="J95" s="17" t="s">
        <v>617</v>
      </c>
      <c r="K95" s="18">
        <v>170.4</v>
      </c>
      <c r="L95" s="18">
        <v>9055</v>
      </c>
      <c r="M95" s="18">
        <v>285</v>
      </c>
      <c r="N95" s="19">
        <v>0.0315</v>
      </c>
      <c r="O95" s="18">
        <v>0.6</v>
      </c>
      <c r="P95" s="18">
        <v>18.82</v>
      </c>
      <c r="Q95" s="18">
        <v>29</v>
      </c>
      <c r="R95" s="18">
        <v>0</v>
      </c>
      <c r="S95" s="18">
        <v>10</v>
      </c>
      <c r="T95" s="18">
        <v>2</v>
      </c>
      <c r="U95" s="18">
        <v>1</v>
      </c>
      <c r="V95" s="18">
        <v>42</v>
      </c>
      <c r="W95" s="18">
        <v>4.06</v>
      </c>
      <c r="X95" s="18">
        <v>0</v>
      </c>
      <c r="Y95" s="19">
        <v>0</v>
      </c>
      <c r="Z95" s="18">
        <v>0</v>
      </c>
      <c r="AA95" s="18">
        <v>0</v>
      </c>
      <c r="AB95" t="str">
        <f>VLOOKUP(E:E,笔记匹配!A:M,3,FALSE)</f>
        <v>10quiz</v>
      </c>
      <c r="AC95" t="str">
        <f>VLOOKUP(E:E,笔记匹配!A:M,4,FALSE)</f>
        <v>10.26-🇬🇧语言类游戏｜口语提升小游戏</v>
      </c>
    </row>
    <row r="96" spans="1:29">
      <c r="A96" s="17" t="s">
        <v>19</v>
      </c>
      <c r="B96" s="17" t="s">
        <v>82</v>
      </c>
      <c r="C96" s="18">
        <v>22055095</v>
      </c>
      <c r="D96" s="17" t="s">
        <v>72</v>
      </c>
      <c r="E96" s="17" t="s">
        <v>236</v>
      </c>
      <c r="F96" s="17" t="s">
        <v>660</v>
      </c>
      <c r="G96" s="18">
        <v>5512921</v>
      </c>
      <c r="H96" s="17" t="s">
        <v>661</v>
      </c>
      <c r="I96" s="18">
        <v>4623502</v>
      </c>
      <c r="J96" s="17" t="s">
        <v>617</v>
      </c>
      <c r="K96" s="18">
        <v>502.3</v>
      </c>
      <c r="L96" s="18">
        <v>40934</v>
      </c>
      <c r="M96" s="18">
        <v>1994</v>
      </c>
      <c r="N96" s="19">
        <v>0.0487</v>
      </c>
      <c r="O96" s="18">
        <v>0.25</v>
      </c>
      <c r="P96" s="18">
        <v>12.27</v>
      </c>
      <c r="Q96" s="18">
        <v>53</v>
      </c>
      <c r="R96" s="18">
        <v>2</v>
      </c>
      <c r="S96" s="18">
        <v>41</v>
      </c>
      <c r="T96" s="18">
        <v>22</v>
      </c>
      <c r="U96" s="18">
        <v>3</v>
      </c>
      <c r="V96" s="18">
        <v>121</v>
      </c>
      <c r="W96" s="18">
        <v>4.15</v>
      </c>
      <c r="X96" s="18">
        <v>0</v>
      </c>
      <c r="Y96" s="19">
        <v>0</v>
      </c>
      <c r="Z96" s="18">
        <v>11</v>
      </c>
      <c r="AA96" s="18">
        <v>0</v>
      </c>
      <c r="AB96" t="str">
        <f>VLOOKUP(E:E,笔记匹配!A:M,3,FALSE)</f>
        <v>pickgigi-invite</v>
      </c>
      <c r="AC96" t="str">
        <f>VLOOKUP(E:E,笔记匹配!A:M,4,FALSE)</f>
        <v>10.26-口语聊天用这几个开场 打开无限聊天模式</v>
      </c>
    </row>
    <row r="97" spans="1:29">
      <c r="A97" s="17" t="s">
        <v>19</v>
      </c>
      <c r="B97" s="17" t="s">
        <v>86</v>
      </c>
      <c r="C97" s="18">
        <v>22459591</v>
      </c>
      <c r="D97" s="17" t="s">
        <v>72</v>
      </c>
      <c r="E97" s="17" t="s">
        <v>214</v>
      </c>
      <c r="F97" s="17" t="s">
        <v>662</v>
      </c>
      <c r="G97" s="18">
        <v>5705404</v>
      </c>
      <c r="H97" s="17" t="s">
        <v>663</v>
      </c>
      <c r="I97" s="18">
        <v>4771610</v>
      </c>
      <c r="J97" s="17" t="s">
        <v>617</v>
      </c>
      <c r="K97" s="18">
        <v>200.92</v>
      </c>
      <c r="L97" s="18">
        <v>15380</v>
      </c>
      <c r="M97" s="18">
        <v>735</v>
      </c>
      <c r="N97" s="19">
        <v>0.0478</v>
      </c>
      <c r="O97" s="18">
        <v>0.27</v>
      </c>
      <c r="P97" s="18">
        <v>13.06</v>
      </c>
      <c r="Q97" s="18">
        <v>26</v>
      </c>
      <c r="R97" s="18">
        <v>1</v>
      </c>
      <c r="S97" s="18">
        <v>14</v>
      </c>
      <c r="T97" s="18">
        <v>9</v>
      </c>
      <c r="U97" s="18">
        <v>0</v>
      </c>
      <c r="V97" s="18">
        <v>50</v>
      </c>
      <c r="W97" s="18">
        <v>4.02</v>
      </c>
      <c r="X97" s="18">
        <v>0</v>
      </c>
      <c r="Y97" s="19">
        <v>0</v>
      </c>
      <c r="Z97" s="18">
        <v>8</v>
      </c>
      <c r="AA97" s="18">
        <v>0</v>
      </c>
      <c r="AB97" t="str">
        <f>VLOOKUP(E:E,笔记匹配!A:M,3,FALSE)</f>
        <v>yzyy123</v>
      </c>
      <c r="AC97" t="str">
        <f>VLOOKUP(E:E,笔记匹配!A:M,4,FALSE)</f>
        <v>11.1-前雅思口语考官评分我们的part 1!</v>
      </c>
    </row>
    <row r="98" spans="1:29">
      <c r="A98" s="17" t="s">
        <v>19</v>
      </c>
      <c r="B98" s="17" t="s">
        <v>152</v>
      </c>
      <c r="C98" s="18">
        <v>22459642</v>
      </c>
      <c r="D98" s="17" t="s">
        <v>72</v>
      </c>
      <c r="E98" s="17" t="s">
        <v>239</v>
      </c>
      <c r="F98" s="17" t="s">
        <v>664</v>
      </c>
      <c r="G98" s="18">
        <v>5705426</v>
      </c>
      <c r="H98" s="17" t="s">
        <v>665</v>
      </c>
      <c r="I98" s="18">
        <v>4771629</v>
      </c>
      <c r="J98" s="17" t="s">
        <v>617</v>
      </c>
      <c r="K98" s="18">
        <v>201.25</v>
      </c>
      <c r="L98" s="18">
        <v>17753</v>
      </c>
      <c r="M98" s="18">
        <v>1152</v>
      </c>
      <c r="N98" s="19">
        <v>0.0649</v>
      </c>
      <c r="O98" s="18">
        <v>0.17</v>
      </c>
      <c r="P98" s="18">
        <v>11.34</v>
      </c>
      <c r="Q98" s="18">
        <v>16</v>
      </c>
      <c r="R98" s="18">
        <v>1</v>
      </c>
      <c r="S98" s="18">
        <v>15</v>
      </c>
      <c r="T98" s="18">
        <v>2</v>
      </c>
      <c r="U98" s="18">
        <v>0</v>
      </c>
      <c r="V98" s="18">
        <v>34</v>
      </c>
      <c r="W98" s="18">
        <v>5.92</v>
      </c>
      <c r="X98" s="18">
        <v>0</v>
      </c>
      <c r="Y98" s="19">
        <v>0</v>
      </c>
      <c r="Z98" s="18">
        <v>4</v>
      </c>
      <c r="AA98" s="18">
        <v>3</v>
      </c>
      <c r="AB98" t="str">
        <f>VLOOKUP(E:E,笔记匹配!A:M,3,FALSE)</f>
        <v>理理666</v>
      </c>
      <c r="AC98" t="str">
        <f>VLOOKUP(E:E,笔记匹配!A:M,4,FALSE)</f>
        <v>11.1-笑死！口语废物竟和外教唠了30分钟?</v>
      </c>
    </row>
    <row r="99" spans="1:29">
      <c r="A99" s="17" t="s">
        <v>19</v>
      </c>
      <c r="B99" s="17" t="s">
        <v>73</v>
      </c>
      <c r="C99" s="18">
        <v>22612439</v>
      </c>
      <c r="D99" s="17" t="s">
        <v>72</v>
      </c>
      <c r="E99" s="17" t="s">
        <v>200</v>
      </c>
      <c r="F99" s="17" t="s">
        <v>666</v>
      </c>
      <c r="G99" s="18">
        <v>5779468</v>
      </c>
      <c r="H99" s="17" t="s">
        <v>667</v>
      </c>
      <c r="I99" s="18">
        <v>4830161</v>
      </c>
      <c r="J99" s="17" t="s">
        <v>617</v>
      </c>
      <c r="K99" s="18">
        <v>201.61</v>
      </c>
      <c r="L99" s="18">
        <v>12679</v>
      </c>
      <c r="M99" s="18">
        <v>705</v>
      </c>
      <c r="N99" s="19">
        <v>0.0556</v>
      </c>
      <c r="O99" s="18">
        <v>0.29</v>
      </c>
      <c r="P99" s="18">
        <v>15.9</v>
      </c>
      <c r="Q99" s="18">
        <v>44</v>
      </c>
      <c r="R99" s="18">
        <v>1</v>
      </c>
      <c r="S99" s="18">
        <v>5</v>
      </c>
      <c r="T99" s="18">
        <v>4</v>
      </c>
      <c r="U99" s="18">
        <v>0</v>
      </c>
      <c r="V99" s="18">
        <v>54</v>
      </c>
      <c r="W99" s="18">
        <v>3.73</v>
      </c>
      <c r="X99" s="18">
        <v>0</v>
      </c>
      <c r="Y99" s="19">
        <v>0</v>
      </c>
      <c r="Z99" s="18">
        <v>0</v>
      </c>
      <c r="AA99" s="18">
        <v>1</v>
      </c>
      <c r="AB99" t="str">
        <f>VLOOKUP(E:E,笔记匹配!A:M,3,FALSE)</f>
        <v>adamchen</v>
      </c>
      <c r="AC99" t="str">
        <f>VLOOKUP(E:E,笔记匹配!A:M,4,FALSE)</f>
        <v>11.2-当社牛和老外pk全网热门挑战</v>
      </c>
    </row>
    <row r="100" spans="1:29">
      <c r="A100" s="17" t="s">
        <v>19</v>
      </c>
      <c r="B100" s="17" t="s">
        <v>130</v>
      </c>
      <c r="C100" s="18">
        <v>22612503</v>
      </c>
      <c r="D100" s="17" t="s">
        <v>72</v>
      </c>
      <c r="E100" s="17" t="s">
        <v>230</v>
      </c>
      <c r="F100" s="17" t="s">
        <v>668</v>
      </c>
      <c r="G100" s="18">
        <v>5779551</v>
      </c>
      <c r="H100" s="17" t="s">
        <v>669</v>
      </c>
      <c r="I100" s="18">
        <v>4830227</v>
      </c>
      <c r="J100" s="17" t="s">
        <v>617</v>
      </c>
      <c r="K100" s="18">
        <v>200.94</v>
      </c>
      <c r="L100" s="18">
        <v>9953</v>
      </c>
      <c r="M100" s="18">
        <v>605</v>
      </c>
      <c r="N100" s="19">
        <v>0.0608</v>
      </c>
      <c r="O100" s="18">
        <v>0.33</v>
      </c>
      <c r="P100" s="18">
        <v>20.19</v>
      </c>
      <c r="Q100" s="18">
        <v>32</v>
      </c>
      <c r="R100" s="18">
        <v>0</v>
      </c>
      <c r="S100" s="18">
        <v>18</v>
      </c>
      <c r="T100" s="18">
        <v>17</v>
      </c>
      <c r="U100" s="18">
        <v>0</v>
      </c>
      <c r="V100" s="18">
        <v>67</v>
      </c>
      <c r="W100" s="18">
        <v>3</v>
      </c>
      <c r="X100" s="18">
        <v>0</v>
      </c>
      <c r="Y100" s="19">
        <v>0</v>
      </c>
      <c r="Z100" s="18">
        <v>6</v>
      </c>
      <c r="AA100" s="18">
        <v>0</v>
      </c>
      <c r="AB100" t="str">
        <f>VLOOKUP(E:E,笔记匹配!A:M,3,FALSE)</f>
        <v>kkjiayou-invite</v>
      </c>
      <c r="AC100" t="str">
        <f>VLOOKUP(E:E,笔记匹配!A:M,4,FALSE)</f>
        <v>11.2-我悟了！宝藏外教点醒我！英语这么学</v>
      </c>
    </row>
    <row r="101" spans="1:29">
      <c r="A101" s="17" t="s">
        <v>19</v>
      </c>
      <c r="B101" s="17" t="s">
        <v>77</v>
      </c>
      <c r="C101" s="18">
        <v>22612562</v>
      </c>
      <c r="D101" s="17" t="s">
        <v>72</v>
      </c>
      <c r="E101" s="17" t="s">
        <v>231</v>
      </c>
      <c r="F101" s="17" t="s">
        <v>670</v>
      </c>
      <c r="G101" s="18">
        <v>5779589</v>
      </c>
      <c r="H101" s="17" t="s">
        <v>671</v>
      </c>
      <c r="I101" s="18">
        <v>4830255</v>
      </c>
      <c r="J101" s="17" t="s">
        <v>617</v>
      </c>
      <c r="K101" s="18">
        <v>136.75</v>
      </c>
      <c r="L101" s="18">
        <v>5802</v>
      </c>
      <c r="M101" s="18">
        <v>285</v>
      </c>
      <c r="N101" s="19">
        <v>0.0491</v>
      </c>
      <c r="O101" s="18">
        <v>0.48</v>
      </c>
      <c r="P101" s="18">
        <v>23.57</v>
      </c>
      <c r="Q101" s="18">
        <v>30</v>
      </c>
      <c r="R101" s="18">
        <v>1</v>
      </c>
      <c r="S101" s="18">
        <v>23</v>
      </c>
      <c r="T101" s="18">
        <v>5</v>
      </c>
      <c r="U101" s="18">
        <v>0</v>
      </c>
      <c r="V101" s="18">
        <v>59</v>
      </c>
      <c r="W101" s="18">
        <v>2.32</v>
      </c>
      <c r="X101" s="18">
        <v>0</v>
      </c>
      <c r="Y101" s="19">
        <v>0</v>
      </c>
      <c r="Z101" s="18">
        <v>2</v>
      </c>
      <c r="AA101" s="18">
        <v>1</v>
      </c>
      <c r="AB101" t="str">
        <f>VLOOKUP(E:E,笔记匹配!A:M,3,FALSE)</f>
        <v>iris018-invite</v>
      </c>
      <c r="AC101" t="str">
        <f>VLOOKUP(E:E,笔记匹配!A:M,4,FALSE)</f>
        <v>11.2-⭐雅思口语救星❗心机girl这样备考㊙️</v>
      </c>
    </row>
    <row r="102" spans="1:29">
      <c r="A102" s="17" t="s">
        <v>20</v>
      </c>
      <c r="B102" s="17" t="s">
        <v>100</v>
      </c>
      <c r="C102" s="18">
        <v>15884678</v>
      </c>
      <c r="D102" s="17" t="s">
        <v>101</v>
      </c>
      <c r="E102" s="17" t="s">
        <v>203</v>
      </c>
      <c r="F102" s="17" t="s">
        <v>615</v>
      </c>
      <c r="G102" s="18">
        <v>3102051</v>
      </c>
      <c r="H102" s="17" t="s">
        <v>616</v>
      </c>
      <c r="I102" s="18">
        <v>2496937</v>
      </c>
      <c r="J102" s="17" t="s">
        <v>617</v>
      </c>
      <c r="K102" s="18">
        <v>709.73</v>
      </c>
      <c r="L102" s="18">
        <v>7660</v>
      </c>
      <c r="M102" s="18">
        <v>146</v>
      </c>
      <c r="N102" s="19">
        <v>0.0191</v>
      </c>
      <c r="O102" s="18">
        <v>4.86</v>
      </c>
      <c r="P102" s="18">
        <v>92.65</v>
      </c>
      <c r="Q102" s="18">
        <v>3</v>
      </c>
      <c r="R102" s="18">
        <v>0</v>
      </c>
      <c r="S102" s="18">
        <v>4</v>
      </c>
      <c r="T102" s="18">
        <v>2</v>
      </c>
      <c r="U102" s="18">
        <v>0</v>
      </c>
      <c r="V102" s="18">
        <v>9</v>
      </c>
      <c r="W102" s="18">
        <v>78.86</v>
      </c>
      <c r="X102" s="18">
        <v>0</v>
      </c>
      <c r="Y102" s="19">
        <v>0</v>
      </c>
      <c r="Z102" s="18">
        <v>1</v>
      </c>
      <c r="AA102" s="18">
        <v>0</v>
      </c>
      <c r="AB102" t="str">
        <f>VLOOKUP(E:E,笔记匹配!A:M,3,FALSE)</f>
        <v>yaozilv</v>
      </c>
      <c r="AC102" t="str">
        <f>VLOOKUP(E:E,笔记匹配!A:M,4,FALSE)</f>
        <v>6.17-英语口语人绝不能错过的宝藏APP👈</v>
      </c>
    </row>
    <row r="103" spans="1:29">
      <c r="A103" s="17" t="s">
        <v>20</v>
      </c>
      <c r="B103" s="17" t="s">
        <v>119</v>
      </c>
      <c r="C103" s="18">
        <v>16331749</v>
      </c>
      <c r="D103" s="17" t="s">
        <v>72</v>
      </c>
      <c r="E103" s="17" t="s">
        <v>210</v>
      </c>
      <c r="F103" s="17" t="s">
        <v>618</v>
      </c>
      <c r="G103" s="18">
        <v>3178020</v>
      </c>
      <c r="H103" s="17" t="s">
        <v>619</v>
      </c>
      <c r="I103" s="18">
        <v>2568655</v>
      </c>
      <c r="J103" s="17" t="s">
        <v>617</v>
      </c>
      <c r="K103" s="18">
        <v>806.4</v>
      </c>
      <c r="L103" s="18">
        <v>56764</v>
      </c>
      <c r="M103" s="18">
        <v>2634</v>
      </c>
      <c r="N103" s="19">
        <v>0.0464</v>
      </c>
      <c r="O103" s="18">
        <v>0.31</v>
      </c>
      <c r="P103" s="18">
        <v>14.21</v>
      </c>
      <c r="Q103" s="18">
        <v>58</v>
      </c>
      <c r="R103" s="18">
        <v>2</v>
      </c>
      <c r="S103" s="18">
        <v>18</v>
      </c>
      <c r="T103" s="18">
        <v>85</v>
      </c>
      <c r="U103" s="18">
        <v>0</v>
      </c>
      <c r="V103" s="18">
        <v>163</v>
      </c>
      <c r="W103" s="18">
        <v>4.95</v>
      </c>
      <c r="X103" s="18">
        <v>0</v>
      </c>
      <c r="Y103" s="19">
        <v>0</v>
      </c>
      <c r="Z103" s="18">
        <v>8</v>
      </c>
      <c r="AA103" s="18">
        <v>0</v>
      </c>
      <c r="AB103" t="str">
        <f>VLOOKUP(E:E,笔记匹配!A:M,3,FALSE)</f>
        <v>tenchat-invite</v>
      </c>
      <c r="AC103" t="str">
        <f>VLOOKUP(E:E,笔记匹配!A:M,4,FALSE)</f>
        <v>6.28-🇬🇧小干货｜简单的地道英文表达</v>
      </c>
    </row>
    <row r="104" spans="1:29">
      <c r="A104" s="17" t="s">
        <v>20</v>
      </c>
      <c r="B104" s="17" t="s">
        <v>100</v>
      </c>
      <c r="C104" s="18">
        <v>18616856</v>
      </c>
      <c r="D104" s="17" t="s">
        <v>72</v>
      </c>
      <c r="E104" s="17" t="s">
        <v>203</v>
      </c>
      <c r="F104" s="17" t="s">
        <v>622</v>
      </c>
      <c r="G104" s="18">
        <v>3856100</v>
      </c>
      <c r="H104" s="17" t="s">
        <v>623</v>
      </c>
      <c r="I104" s="18">
        <v>3241189</v>
      </c>
      <c r="J104" s="17" t="s">
        <v>617</v>
      </c>
      <c r="K104" s="18">
        <v>209.04</v>
      </c>
      <c r="L104" s="18">
        <v>6442</v>
      </c>
      <c r="M104" s="18">
        <v>265</v>
      </c>
      <c r="N104" s="19">
        <v>0.0411</v>
      </c>
      <c r="O104" s="18">
        <v>0.79</v>
      </c>
      <c r="P104" s="18">
        <v>32.45</v>
      </c>
      <c r="Q104" s="18">
        <v>16</v>
      </c>
      <c r="R104" s="18">
        <v>0</v>
      </c>
      <c r="S104" s="18">
        <v>17</v>
      </c>
      <c r="T104" s="18">
        <v>4</v>
      </c>
      <c r="U104" s="18">
        <v>0</v>
      </c>
      <c r="V104" s="18">
        <v>37</v>
      </c>
      <c r="W104" s="18">
        <v>5.65</v>
      </c>
      <c r="X104" s="18">
        <v>0</v>
      </c>
      <c r="Y104" s="19">
        <v>0</v>
      </c>
      <c r="Z104" s="18">
        <v>4</v>
      </c>
      <c r="AA104" s="18">
        <v>0</v>
      </c>
      <c r="AB104" t="str">
        <f>VLOOKUP(E:E,笔记匹配!A:M,3,FALSE)</f>
        <v>yaozilv</v>
      </c>
      <c r="AC104" t="str">
        <f>VLOOKUP(E:E,笔记匹配!A:M,4,FALSE)</f>
        <v>6.17-英语口语人绝不能错过的宝藏APP👈</v>
      </c>
    </row>
    <row r="105" spans="1:29">
      <c r="A105" s="17" t="s">
        <v>20</v>
      </c>
      <c r="B105" s="17" t="s">
        <v>76</v>
      </c>
      <c r="C105" s="18">
        <v>18706416</v>
      </c>
      <c r="D105" s="17" t="s">
        <v>72</v>
      </c>
      <c r="E105" s="17" t="s">
        <v>209</v>
      </c>
      <c r="F105" s="17" t="s">
        <v>624</v>
      </c>
      <c r="G105" s="18">
        <v>3899564</v>
      </c>
      <c r="H105" s="17" t="s">
        <v>625</v>
      </c>
      <c r="I105" s="18">
        <v>3284422</v>
      </c>
      <c r="J105" s="17" t="s">
        <v>617</v>
      </c>
      <c r="K105" s="18">
        <v>350.98</v>
      </c>
      <c r="L105" s="18">
        <v>15909</v>
      </c>
      <c r="M105" s="18">
        <v>406</v>
      </c>
      <c r="N105" s="19">
        <v>0.0255</v>
      </c>
      <c r="O105" s="18">
        <v>0.86</v>
      </c>
      <c r="P105" s="18">
        <v>22.06</v>
      </c>
      <c r="Q105" s="18">
        <v>41</v>
      </c>
      <c r="R105" s="18">
        <v>0</v>
      </c>
      <c r="S105" s="18">
        <v>55</v>
      </c>
      <c r="T105" s="18">
        <v>3</v>
      </c>
      <c r="U105" s="18">
        <v>0</v>
      </c>
      <c r="V105" s="18">
        <v>99</v>
      </c>
      <c r="W105" s="18">
        <v>3.55</v>
      </c>
      <c r="X105" s="18">
        <v>0</v>
      </c>
      <c r="Y105" s="19">
        <v>0</v>
      </c>
      <c r="Z105" s="18">
        <v>6</v>
      </c>
      <c r="AA105" s="18">
        <v>8</v>
      </c>
      <c r="AB105" t="str">
        <f>VLOOKUP(E:E,笔记匹配!A:M,3,FALSE)</f>
        <v>ieltsyea-invite</v>
      </c>
      <c r="AC105" t="str">
        <f>VLOOKUP(E:E,笔记匹配!A:M,4,FALSE)</f>
        <v>8.24-雅思口语上7的捷径：Cambly外教推荐‼️</v>
      </c>
    </row>
    <row r="106" spans="1:29">
      <c r="A106" s="17" t="s">
        <v>20</v>
      </c>
      <c r="B106" s="17" t="s">
        <v>151</v>
      </c>
      <c r="C106" s="18">
        <v>19628118</v>
      </c>
      <c r="D106" s="17" t="s">
        <v>72</v>
      </c>
      <c r="E106" s="17" t="s">
        <v>206</v>
      </c>
      <c r="F106" s="17" t="s">
        <v>629</v>
      </c>
      <c r="G106" s="18">
        <v>4324522</v>
      </c>
      <c r="H106" s="17" t="s">
        <v>630</v>
      </c>
      <c r="I106" s="18">
        <v>3701145</v>
      </c>
      <c r="J106" s="17" t="s">
        <v>617</v>
      </c>
      <c r="K106" s="18">
        <v>1011.39</v>
      </c>
      <c r="L106" s="18">
        <v>44845</v>
      </c>
      <c r="M106" s="18">
        <v>1596</v>
      </c>
      <c r="N106" s="19">
        <v>0.0356</v>
      </c>
      <c r="O106" s="18">
        <v>0.63</v>
      </c>
      <c r="P106" s="18">
        <v>22.55</v>
      </c>
      <c r="Q106" s="18">
        <v>232</v>
      </c>
      <c r="R106" s="18">
        <v>0</v>
      </c>
      <c r="S106" s="18">
        <v>100</v>
      </c>
      <c r="T106" s="18">
        <v>39</v>
      </c>
      <c r="U106" s="18">
        <v>6</v>
      </c>
      <c r="V106" s="18">
        <v>377</v>
      </c>
      <c r="W106" s="18">
        <v>2.68</v>
      </c>
      <c r="X106" s="18">
        <v>0</v>
      </c>
      <c r="Y106" s="19">
        <v>0</v>
      </c>
      <c r="Z106" s="18">
        <v>22</v>
      </c>
      <c r="AA106" s="18">
        <v>1</v>
      </c>
      <c r="AB106" t="str">
        <f>VLOOKUP(E:E,笔记匹配!A:M,3,FALSE)</f>
        <v>qiuchen</v>
      </c>
      <c r="AC106" t="str">
        <f>VLOOKUP(E:E,笔记匹配!A:M,4,FALSE)</f>
        <v>6.10-练习英语口语的方法，你真的掌握了吗？</v>
      </c>
    </row>
    <row r="107" spans="1:29">
      <c r="A107" s="17" t="s">
        <v>20</v>
      </c>
      <c r="B107" s="17" t="s">
        <v>76</v>
      </c>
      <c r="C107" s="18">
        <v>19691973</v>
      </c>
      <c r="D107" s="17" t="s">
        <v>69</v>
      </c>
      <c r="E107" s="17" t="s">
        <v>209</v>
      </c>
      <c r="F107" s="17" t="s">
        <v>631</v>
      </c>
      <c r="G107" s="18">
        <v>4355755</v>
      </c>
      <c r="H107" s="17" t="s">
        <v>631</v>
      </c>
      <c r="I107" s="18">
        <v>3730480</v>
      </c>
      <c r="J107" s="17" t="s">
        <v>617</v>
      </c>
      <c r="K107" s="18">
        <v>913.67</v>
      </c>
      <c r="L107" s="18">
        <v>27438</v>
      </c>
      <c r="M107" s="18">
        <v>951</v>
      </c>
      <c r="N107" s="19">
        <v>0.0347</v>
      </c>
      <c r="O107" s="18">
        <v>0.96</v>
      </c>
      <c r="P107" s="18">
        <v>33.3</v>
      </c>
      <c r="Q107" s="18">
        <v>141</v>
      </c>
      <c r="R107" s="18">
        <v>1</v>
      </c>
      <c r="S107" s="18">
        <v>112</v>
      </c>
      <c r="T107" s="18">
        <v>6</v>
      </c>
      <c r="U107" s="18">
        <v>2</v>
      </c>
      <c r="V107" s="18">
        <v>262</v>
      </c>
      <c r="W107" s="18">
        <v>3.49</v>
      </c>
      <c r="X107" s="18">
        <v>0</v>
      </c>
      <c r="Y107" s="19">
        <v>0</v>
      </c>
      <c r="Z107" s="18">
        <v>12</v>
      </c>
      <c r="AA107" s="18">
        <v>25</v>
      </c>
      <c r="AB107" t="str">
        <f>VLOOKUP(E:E,笔记匹配!A:M,3,FALSE)</f>
        <v>ieltsyea-invite</v>
      </c>
      <c r="AC107" t="str">
        <f>VLOOKUP(E:E,笔记匹配!A:M,4,FALSE)</f>
        <v>8.24-雅思口语上7的捷径：Cambly外教推荐‼️</v>
      </c>
    </row>
    <row r="108" spans="1:29">
      <c r="A108" s="17" t="s">
        <v>20</v>
      </c>
      <c r="B108" s="17" t="s">
        <v>103</v>
      </c>
      <c r="C108" s="18">
        <v>19913068</v>
      </c>
      <c r="D108" s="17" t="s">
        <v>69</v>
      </c>
      <c r="E108" s="17" t="s">
        <v>207</v>
      </c>
      <c r="F108" s="17" t="s">
        <v>632</v>
      </c>
      <c r="G108" s="18">
        <v>4458728</v>
      </c>
      <c r="H108" s="17" t="s">
        <v>633</v>
      </c>
      <c r="I108" s="18">
        <v>3823048</v>
      </c>
      <c r="J108" s="17" t="s">
        <v>617</v>
      </c>
      <c r="K108" s="18">
        <v>688.85</v>
      </c>
      <c r="L108" s="18">
        <v>12138</v>
      </c>
      <c r="M108" s="18">
        <v>572</v>
      </c>
      <c r="N108" s="19">
        <v>0.0471</v>
      </c>
      <c r="O108" s="18">
        <v>1.2</v>
      </c>
      <c r="P108" s="18">
        <v>56.75</v>
      </c>
      <c r="Q108" s="18">
        <v>115</v>
      </c>
      <c r="R108" s="18">
        <v>0</v>
      </c>
      <c r="S108" s="18">
        <v>45</v>
      </c>
      <c r="T108" s="18">
        <v>28</v>
      </c>
      <c r="U108" s="18">
        <v>2</v>
      </c>
      <c r="V108" s="18">
        <v>190</v>
      </c>
      <c r="W108" s="18">
        <v>3.63</v>
      </c>
      <c r="X108" s="18">
        <v>0</v>
      </c>
      <c r="Y108" s="19">
        <v>0</v>
      </c>
      <c r="Z108" s="18">
        <v>6</v>
      </c>
      <c r="AA108" s="18">
        <v>1</v>
      </c>
      <c r="AB108" t="str">
        <f>VLOOKUP(E:E,笔记匹配!A:M,3,FALSE)</f>
        <v>skk2022</v>
      </c>
      <c r="AC108" t="str">
        <f>VLOOKUP(E:E,笔记匹配!A:M,4,FALSE)</f>
        <v>6.13-如何不出国提高口语｜英语口语APP推荐</v>
      </c>
    </row>
    <row r="109" spans="1:29">
      <c r="A109" s="17" t="s">
        <v>20</v>
      </c>
      <c r="B109" s="17" t="s">
        <v>108</v>
      </c>
      <c r="C109" s="18">
        <v>19946771</v>
      </c>
      <c r="D109" s="17" t="s">
        <v>72</v>
      </c>
      <c r="E109" s="18">
        <v>6.3218999e+23</v>
      </c>
      <c r="F109" s="17" t="s">
        <v>634</v>
      </c>
      <c r="G109" s="18">
        <v>4474319</v>
      </c>
      <c r="H109" s="17" t="s">
        <v>635</v>
      </c>
      <c r="I109" s="18">
        <v>3836916</v>
      </c>
      <c r="J109" s="17" t="s">
        <v>617</v>
      </c>
      <c r="K109" s="18">
        <v>984.69</v>
      </c>
      <c r="L109" s="18">
        <v>51468</v>
      </c>
      <c r="M109" s="18">
        <v>1865</v>
      </c>
      <c r="N109" s="19">
        <v>0.0362</v>
      </c>
      <c r="O109" s="18">
        <v>0.53</v>
      </c>
      <c r="P109" s="18">
        <v>19.13</v>
      </c>
      <c r="Q109" s="18">
        <v>89</v>
      </c>
      <c r="R109" s="18">
        <v>0</v>
      </c>
      <c r="S109" s="18">
        <v>51</v>
      </c>
      <c r="T109" s="18">
        <v>53</v>
      </c>
      <c r="U109" s="18">
        <v>11</v>
      </c>
      <c r="V109" s="18">
        <v>204</v>
      </c>
      <c r="W109" s="18">
        <v>4.83</v>
      </c>
      <c r="X109" s="18">
        <v>0</v>
      </c>
      <c r="Y109" s="19">
        <v>0</v>
      </c>
      <c r="Z109" s="18">
        <v>10</v>
      </c>
      <c r="AA109" s="18">
        <v>0</v>
      </c>
      <c r="AB109" t="str">
        <f>VLOOKUP(E:E,笔记匹配!A:M,3,FALSE)</f>
        <v>gua0407</v>
      </c>
      <c r="AC109" t="str">
        <f>VLOOKUP(E:E,笔记匹配!A:M,4,FALSE)</f>
        <v>9.21-雅思考官“讨厌”的口语表达，你中了几个🤔</v>
      </c>
    </row>
    <row r="110" spans="1:29">
      <c r="A110" s="17" t="s">
        <v>20</v>
      </c>
      <c r="B110" s="17" t="s">
        <v>148</v>
      </c>
      <c r="C110" s="18">
        <v>20803346</v>
      </c>
      <c r="D110" s="17" t="s">
        <v>72</v>
      </c>
      <c r="E110" s="17" t="s">
        <v>202</v>
      </c>
      <c r="F110" s="17" t="s">
        <v>636</v>
      </c>
      <c r="G110" s="18">
        <v>4926198</v>
      </c>
      <c r="H110" s="17" t="s">
        <v>637</v>
      </c>
      <c r="I110" s="18">
        <v>4181374</v>
      </c>
      <c r="J110" s="17" t="s">
        <v>617</v>
      </c>
      <c r="K110" s="18">
        <v>546.48</v>
      </c>
      <c r="L110" s="18">
        <v>31323</v>
      </c>
      <c r="M110" s="18">
        <v>1113</v>
      </c>
      <c r="N110" s="19">
        <v>0.0355</v>
      </c>
      <c r="O110" s="18">
        <v>0.49</v>
      </c>
      <c r="P110" s="18">
        <v>17.45</v>
      </c>
      <c r="Q110" s="18">
        <v>73</v>
      </c>
      <c r="R110" s="18">
        <v>2</v>
      </c>
      <c r="S110" s="18">
        <v>28</v>
      </c>
      <c r="T110" s="18">
        <v>76</v>
      </c>
      <c r="U110" s="18">
        <v>5</v>
      </c>
      <c r="V110" s="18">
        <v>184</v>
      </c>
      <c r="W110" s="18">
        <v>2.97</v>
      </c>
      <c r="X110" s="18">
        <v>0</v>
      </c>
      <c r="Y110" s="19">
        <v>0</v>
      </c>
      <c r="Z110" s="18">
        <v>2</v>
      </c>
      <c r="AA110" s="18">
        <v>1</v>
      </c>
      <c r="AB110" t="str">
        <f>VLOOKUP(E:E,笔记匹配!A:M,3,FALSE)</f>
        <v>tinaloveu</v>
      </c>
      <c r="AC110" t="str">
        <f>VLOOKUP(E:E,笔记匹配!A:M,4,FALSE)</f>
        <v>10.9-【全英】雅思8.5口语提升干货！</v>
      </c>
    </row>
    <row r="111" spans="1:29">
      <c r="A111" s="17" t="s">
        <v>20</v>
      </c>
      <c r="B111" s="17" t="s">
        <v>80</v>
      </c>
      <c r="C111" s="18">
        <v>20804514</v>
      </c>
      <c r="D111" s="17" t="s">
        <v>72</v>
      </c>
      <c r="E111" s="17" t="s">
        <v>199</v>
      </c>
      <c r="F111" s="17" t="s">
        <v>642</v>
      </c>
      <c r="G111" s="18">
        <v>4926725</v>
      </c>
      <c r="H111" s="17" t="s">
        <v>643</v>
      </c>
      <c r="I111" s="18">
        <v>4182082</v>
      </c>
      <c r="J111" s="17" t="s">
        <v>617</v>
      </c>
      <c r="K111" s="18">
        <v>348.03</v>
      </c>
      <c r="L111" s="18">
        <v>16523</v>
      </c>
      <c r="M111" s="18">
        <v>595</v>
      </c>
      <c r="N111" s="19">
        <v>0.036</v>
      </c>
      <c r="O111" s="18">
        <v>0.58</v>
      </c>
      <c r="P111" s="18">
        <v>21.06</v>
      </c>
      <c r="Q111" s="18">
        <v>31</v>
      </c>
      <c r="R111" s="18">
        <v>0</v>
      </c>
      <c r="S111" s="18">
        <v>38</v>
      </c>
      <c r="T111" s="18">
        <v>11</v>
      </c>
      <c r="U111" s="18">
        <v>1</v>
      </c>
      <c r="V111" s="18">
        <v>81</v>
      </c>
      <c r="W111" s="18">
        <v>4.3</v>
      </c>
      <c r="X111" s="18">
        <v>0</v>
      </c>
      <c r="Y111" s="19">
        <v>0</v>
      </c>
      <c r="Z111" s="18">
        <v>4</v>
      </c>
      <c r="AA111" s="18">
        <v>0</v>
      </c>
      <c r="AB111" t="str">
        <f>VLOOKUP(E:E,笔记匹配!A:M,3,FALSE)</f>
        <v>lily1234</v>
      </c>
      <c r="AC111" t="str">
        <f>VLOOKUP(E:E,笔记匹配!A:M,4,FALSE)</f>
        <v>10.9-30岁想把英语好好学一遍｜妈妈提升口语app</v>
      </c>
    </row>
    <row r="112" spans="1:29">
      <c r="A112" s="17" t="s">
        <v>20</v>
      </c>
      <c r="B112" s="17" t="s">
        <v>103</v>
      </c>
      <c r="C112" s="18">
        <v>20929745</v>
      </c>
      <c r="D112" s="17" t="s">
        <v>72</v>
      </c>
      <c r="E112" s="17" t="s">
        <v>207</v>
      </c>
      <c r="F112" s="17" t="s">
        <v>644</v>
      </c>
      <c r="G112" s="18">
        <v>4988589</v>
      </c>
      <c r="H112" s="17" t="s">
        <v>645</v>
      </c>
      <c r="I112" s="18">
        <v>4228308</v>
      </c>
      <c r="J112" s="17" t="s">
        <v>617</v>
      </c>
      <c r="K112" s="18">
        <v>300.72</v>
      </c>
      <c r="L112" s="18">
        <v>8618</v>
      </c>
      <c r="M112" s="18">
        <v>468</v>
      </c>
      <c r="N112" s="19">
        <v>0.0543</v>
      </c>
      <c r="O112" s="18">
        <v>0.64</v>
      </c>
      <c r="P112" s="18">
        <v>34.89</v>
      </c>
      <c r="Q112" s="18">
        <v>33</v>
      </c>
      <c r="R112" s="18">
        <v>1</v>
      </c>
      <c r="S112" s="18">
        <v>17</v>
      </c>
      <c r="T112" s="18">
        <v>7</v>
      </c>
      <c r="U112" s="18">
        <v>1</v>
      </c>
      <c r="V112" s="18">
        <v>59</v>
      </c>
      <c r="W112" s="18">
        <v>5.1</v>
      </c>
      <c r="X112" s="18">
        <v>0</v>
      </c>
      <c r="Y112" s="19">
        <v>0</v>
      </c>
      <c r="Z112" s="18">
        <v>3</v>
      </c>
      <c r="AA112" s="18">
        <v>1</v>
      </c>
      <c r="AB112" t="str">
        <f>VLOOKUP(E:E,笔记匹配!A:M,3,FALSE)</f>
        <v>skk2022</v>
      </c>
      <c r="AC112" t="str">
        <f>VLOOKUP(E:E,笔记匹配!A:M,4,FALSE)</f>
        <v>6.13-如何不出国提高口语｜英语口语APP推荐</v>
      </c>
    </row>
    <row r="113" spans="1:29">
      <c r="A113" s="17" t="s">
        <v>20</v>
      </c>
      <c r="B113" s="17" t="s">
        <v>83</v>
      </c>
      <c r="C113" s="18">
        <v>21378722</v>
      </c>
      <c r="D113" s="17" t="s">
        <v>72</v>
      </c>
      <c r="E113" s="17" t="s">
        <v>201</v>
      </c>
      <c r="F113" s="17" t="s">
        <v>646</v>
      </c>
      <c r="G113" s="18">
        <v>5201126</v>
      </c>
      <c r="H113" s="17" t="s">
        <v>647</v>
      </c>
      <c r="I113" s="18">
        <v>4386152</v>
      </c>
      <c r="J113" s="17" t="s">
        <v>617</v>
      </c>
      <c r="K113" s="18">
        <v>266.4</v>
      </c>
      <c r="L113" s="18">
        <v>16118</v>
      </c>
      <c r="M113" s="18">
        <v>432</v>
      </c>
      <c r="N113" s="19">
        <v>0.0268</v>
      </c>
      <c r="O113" s="18">
        <v>0.62</v>
      </c>
      <c r="P113" s="18">
        <v>16.53</v>
      </c>
      <c r="Q113" s="18">
        <v>47</v>
      </c>
      <c r="R113" s="18">
        <v>2</v>
      </c>
      <c r="S113" s="18">
        <v>46</v>
      </c>
      <c r="T113" s="18">
        <v>2</v>
      </c>
      <c r="U113" s="18">
        <v>2</v>
      </c>
      <c r="V113" s="18">
        <v>99</v>
      </c>
      <c r="W113" s="18">
        <v>2.69</v>
      </c>
      <c r="X113" s="18">
        <v>0</v>
      </c>
      <c r="Y113" s="19">
        <v>0</v>
      </c>
      <c r="Z113" s="18">
        <v>1</v>
      </c>
      <c r="AA113" s="18">
        <v>1</v>
      </c>
      <c r="AB113" t="str">
        <f>VLOOKUP(E:E,笔记匹配!A:M,3,FALSE)</f>
        <v>talkalot-invite</v>
      </c>
      <c r="AC113" t="str">
        <f>VLOOKUP(E:E,笔记匹配!A:M,4,FALSE)</f>
        <v>10.17宝藏Cambly外教大推荐‼️入门篇</v>
      </c>
    </row>
    <row r="114" spans="1:29">
      <c r="A114" s="17" t="s">
        <v>20</v>
      </c>
      <c r="B114" s="17" t="s">
        <v>150</v>
      </c>
      <c r="C114" s="18">
        <v>21378969</v>
      </c>
      <c r="D114" s="17" t="s">
        <v>72</v>
      </c>
      <c r="E114" s="17" t="s">
        <v>237</v>
      </c>
      <c r="F114" s="17" t="s">
        <v>648</v>
      </c>
      <c r="G114" s="18">
        <v>5201261</v>
      </c>
      <c r="H114" s="17" t="s">
        <v>649</v>
      </c>
      <c r="I114" s="18">
        <v>4386268</v>
      </c>
      <c r="J114" s="17" t="s">
        <v>617</v>
      </c>
      <c r="K114" s="18">
        <v>202.12</v>
      </c>
      <c r="L114" s="18">
        <v>8483</v>
      </c>
      <c r="M114" s="18">
        <v>425</v>
      </c>
      <c r="N114" s="19">
        <v>0.0501</v>
      </c>
      <c r="O114" s="18">
        <v>0.48</v>
      </c>
      <c r="P114" s="18">
        <v>23.83</v>
      </c>
      <c r="Q114" s="18">
        <v>27</v>
      </c>
      <c r="R114" s="18">
        <v>1</v>
      </c>
      <c r="S114" s="18">
        <v>16</v>
      </c>
      <c r="T114" s="18">
        <v>8</v>
      </c>
      <c r="U114" s="18">
        <v>1</v>
      </c>
      <c r="V114" s="18">
        <v>53</v>
      </c>
      <c r="W114" s="18">
        <v>3.81</v>
      </c>
      <c r="X114" s="18">
        <v>0</v>
      </c>
      <c r="Y114" s="19">
        <v>0</v>
      </c>
      <c r="Z114" s="18">
        <v>5</v>
      </c>
      <c r="AA114" s="18">
        <v>0</v>
      </c>
      <c r="AB114" t="str">
        <f>VLOOKUP(E:E,笔记匹配!A:M,3,FALSE)</f>
        <v>lingge</v>
      </c>
      <c r="AC114" t="str">
        <f>VLOOKUP(E:E,笔记匹配!A:M,4,FALSE)</f>
        <v>10.17-全英干货｜无语言环境如何有效提高口语</v>
      </c>
    </row>
    <row r="115" spans="1:29">
      <c r="A115" s="17" t="s">
        <v>20</v>
      </c>
      <c r="B115" s="17" t="s">
        <v>83</v>
      </c>
      <c r="C115" s="18">
        <v>21438951</v>
      </c>
      <c r="D115" s="17" t="s">
        <v>69</v>
      </c>
      <c r="E115" s="17" t="s">
        <v>201</v>
      </c>
      <c r="F115" s="17" t="s">
        <v>650</v>
      </c>
      <c r="G115" s="18">
        <v>5229065</v>
      </c>
      <c r="H115" s="17" t="s">
        <v>651</v>
      </c>
      <c r="I115" s="18">
        <v>4407441</v>
      </c>
      <c r="J115" s="17" t="s">
        <v>617</v>
      </c>
      <c r="K115" s="18">
        <v>1508.56</v>
      </c>
      <c r="L115" s="18">
        <v>52664</v>
      </c>
      <c r="M115" s="18">
        <v>1615</v>
      </c>
      <c r="N115" s="19">
        <v>0.0307</v>
      </c>
      <c r="O115" s="18">
        <v>0.93</v>
      </c>
      <c r="P115" s="18">
        <v>28.64</v>
      </c>
      <c r="Q115" s="18">
        <v>322</v>
      </c>
      <c r="R115" s="18">
        <v>3</v>
      </c>
      <c r="S115" s="18">
        <v>211</v>
      </c>
      <c r="T115" s="18">
        <v>10</v>
      </c>
      <c r="U115" s="18">
        <v>5</v>
      </c>
      <c r="V115" s="18">
        <v>551</v>
      </c>
      <c r="W115" s="18">
        <v>2.74</v>
      </c>
      <c r="X115" s="18">
        <v>0</v>
      </c>
      <c r="Y115" s="19">
        <v>0</v>
      </c>
      <c r="Z115" s="18">
        <v>20</v>
      </c>
      <c r="AA115" s="18">
        <v>16</v>
      </c>
      <c r="AB115" t="str">
        <f>VLOOKUP(E:E,笔记匹配!A:M,3,FALSE)</f>
        <v>talkalot-invite</v>
      </c>
      <c r="AC115" t="str">
        <f>VLOOKUP(E:E,笔记匹配!A:M,4,FALSE)</f>
        <v>10.17宝藏Cambly外教大推荐‼️入门篇</v>
      </c>
    </row>
    <row r="116" spans="1:29">
      <c r="A116" s="17" t="s">
        <v>20</v>
      </c>
      <c r="B116" s="17" t="s">
        <v>80</v>
      </c>
      <c r="C116" s="18">
        <v>21548733</v>
      </c>
      <c r="D116" s="17" t="s">
        <v>69</v>
      </c>
      <c r="E116" s="17" t="s">
        <v>199</v>
      </c>
      <c r="F116" s="17" t="s">
        <v>652</v>
      </c>
      <c r="G116" s="18">
        <v>5277914</v>
      </c>
      <c r="H116" s="17" t="s">
        <v>652</v>
      </c>
      <c r="I116" s="18">
        <v>4445164</v>
      </c>
      <c r="J116" s="17" t="s">
        <v>617</v>
      </c>
      <c r="K116" s="18">
        <v>500.68</v>
      </c>
      <c r="L116" s="18">
        <v>15721</v>
      </c>
      <c r="M116" s="18">
        <v>734</v>
      </c>
      <c r="N116" s="19">
        <v>0.0467</v>
      </c>
      <c r="O116" s="18">
        <v>0.68</v>
      </c>
      <c r="P116" s="18">
        <v>31.85</v>
      </c>
      <c r="Q116" s="18">
        <v>80</v>
      </c>
      <c r="R116" s="18">
        <v>3</v>
      </c>
      <c r="S116" s="18">
        <v>52</v>
      </c>
      <c r="T116" s="18">
        <v>20</v>
      </c>
      <c r="U116" s="18">
        <v>3</v>
      </c>
      <c r="V116" s="18">
        <v>158</v>
      </c>
      <c r="W116" s="18">
        <v>3.17</v>
      </c>
      <c r="X116" s="18">
        <v>0</v>
      </c>
      <c r="Y116" s="19">
        <v>0</v>
      </c>
      <c r="Z116" s="18">
        <v>4</v>
      </c>
      <c r="AA116" s="18">
        <v>0</v>
      </c>
      <c r="AB116" t="str">
        <f>VLOOKUP(E:E,笔记匹配!A:M,3,FALSE)</f>
        <v>lily1234</v>
      </c>
      <c r="AC116" t="str">
        <f>VLOOKUP(E:E,笔记匹配!A:M,4,FALSE)</f>
        <v>10.9-30岁想把英语好好学一遍｜妈妈提升口语app</v>
      </c>
    </row>
    <row r="117" spans="1:29">
      <c r="A117" s="17" t="s">
        <v>20</v>
      </c>
      <c r="B117" s="17" t="s">
        <v>148</v>
      </c>
      <c r="C117" s="18">
        <v>21548883</v>
      </c>
      <c r="D117" s="17" t="s">
        <v>69</v>
      </c>
      <c r="E117" s="17" t="s">
        <v>202</v>
      </c>
      <c r="F117" s="17" t="s">
        <v>653</v>
      </c>
      <c r="G117" s="18">
        <v>5278000</v>
      </c>
      <c r="H117" s="17" t="s">
        <v>653</v>
      </c>
      <c r="I117" s="18">
        <v>4445232</v>
      </c>
      <c r="J117" s="17" t="s">
        <v>617</v>
      </c>
      <c r="K117" s="18">
        <v>495.37</v>
      </c>
      <c r="L117" s="18">
        <v>10086</v>
      </c>
      <c r="M117" s="18">
        <v>469</v>
      </c>
      <c r="N117" s="19">
        <v>0.0465</v>
      </c>
      <c r="O117" s="18">
        <v>1.06</v>
      </c>
      <c r="P117" s="18">
        <v>49.11</v>
      </c>
      <c r="Q117" s="18">
        <v>94</v>
      </c>
      <c r="R117" s="18">
        <v>1</v>
      </c>
      <c r="S117" s="18">
        <v>53</v>
      </c>
      <c r="T117" s="18">
        <v>67</v>
      </c>
      <c r="U117" s="18">
        <v>3</v>
      </c>
      <c r="V117" s="18">
        <v>218</v>
      </c>
      <c r="W117" s="18">
        <v>2.27</v>
      </c>
      <c r="X117" s="18">
        <v>0</v>
      </c>
      <c r="Y117" s="19">
        <v>0</v>
      </c>
      <c r="Z117" s="18">
        <v>4</v>
      </c>
      <c r="AA117" s="18">
        <v>1</v>
      </c>
      <c r="AB117" t="str">
        <f>VLOOKUP(E:E,笔记匹配!A:M,3,FALSE)</f>
        <v>tinaloveu</v>
      </c>
      <c r="AC117" t="str">
        <f>VLOOKUP(E:E,笔记匹配!A:M,4,FALSE)</f>
        <v>10.9-【全英】雅思8.5口语提升干货！</v>
      </c>
    </row>
    <row r="118" spans="1:29">
      <c r="A118" s="17" t="s">
        <v>20</v>
      </c>
      <c r="B118" s="17" t="s">
        <v>108</v>
      </c>
      <c r="C118" s="18">
        <v>21906276</v>
      </c>
      <c r="D118" s="17" t="s">
        <v>69</v>
      </c>
      <c r="E118" s="18">
        <v>6.3218999e+23</v>
      </c>
      <c r="F118" s="17" t="s">
        <v>654</v>
      </c>
      <c r="G118" s="18">
        <v>5442255</v>
      </c>
      <c r="H118" s="17" t="s">
        <v>654</v>
      </c>
      <c r="I118" s="18">
        <v>4570099</v>
      </c>
      <c r="J118" s="17" t="s">
        <v>617</v>
      </c>
      <c r="K118" s="18">
        <v>497.67</v>
      </c>
      <c r="L118" s="18">
        <v>9444</v>
      </c>
      <c r="M118" s="18">
        <v>519</v>
      </c>
      <c r="N118" s="19">
        <v>0.055</v>
      </c>
      <c r="O118" s="18">
        <v>0.96</v>
      </c>
      <c r="P118" s="18">
        <v>52.7</v>
      </c>
      <c r="Q118" s="18">
        <v>158</v>
      </c>
      <c r="R118" s="18">
        <v>2</v>
      </c>
      <c r="S118" s="18">
        <v>76</v>
      </c>
      <c r="T118" s="18">
        <v>58</v>
      </c>
      <c r="U118" s="18">
        <v>2</v>
      </c>
      <c r="V118" s="18">
        <v>296</v>
      </c>
      <c r="W118" s="18">
        <v>1.68</v>
      </c>
      <c r="X118" s="18">
        <v>0</v>
      </c>
      <c r="Y118" s="19">
        <v>0</v>
      </c>
      <c r="Z118" s="18">
        <v>9</v>
      </c>
      <c r="AA118" s="18">
        <v>0</v>
      </c>
      <c r="AB118" t="str">
        <f>VLOOKUP(E:E,笔记匹配!A:M,3,FALSE)</f>
        <v>gua0407</v>
      </c>
      <c r="AC118" t="str">
        <f>VLOOKUP(E:E,笔记匹配!A:M,4,FALSE)</f>
        <v>9.21-雅思考官“讨厌”的口语表达，你中了几个🤔</v>
      </c>
    </row>
    <row r="119" spans="1:29">
      <c r="A119" s="17" t="s">
        <v>20</v>
      </c>
      <c r="B119" s="17" t="s">
        <v>82</v>
      </c>
      <c r="C119" s="18">
        <v>22054791</v>
      </c>
      <c r="D119" s="17" t="s">
        <v>72</v>
      </c>
      <c r="E119" s="17" t="s">
        <v>241</v>
      </c>
      <c r="F119" s="17" t="s">
        <v>655</v>
      </c>
      <c r="G119" s="18">
        <v>5512759</v>
      </c>
      <c r="H119" s="17" t="s">
        <v>656</v>
      </c>
      <c r="I119" s="18">
        <v>4623373</v>
      </c>
      <c r="J119" s="17" t="s">
        <v>617</v>
      </c>
      <c r="K119" s="18">
        <v>22.43</v>
      </c>
      <c r="L119" s="18">
        <v>1125</v>
      </c>
      <c r="M119" s="18">
        <v>24</v>
      </c>
      <c r="N119" s="19">
        <v>0.0213</v>
      </c>
      <c r="O119" s="18">
        <v>0.93</v>
      </c>
      <c r="P119" s="18">
        <v>19.94</v>
      </c>
      <c r="Q119" s="18">
        <v>2</v>
      </c>
      <c r="R119" s="18">
        <v>0</v>
      </c>
      <c r="S119" s="18">
        <v>3</v>
      </c>
      <c r="T119" s="18">
        <v>0</v>
      </c>
      <c r="U119" s="18">
        <v>0</v>
      </c>
      <c r="V119" s="18">
        <v>5</v>
      </c>
      <c r="W119" s="18">
        <v>4.49</v>
      </c>
      <c r="X119" s="18">
        <v>0</v>
      </c>
      <c r="Y119" s="19">
        <v>0</v>
      </c>
      <c r="Z119" s="18">
        <v>0</v>
      </c>
      <c r="AA119" s="18">
        <v>0</v>
      </c>
      <c r="AB119" t="str">
        <f>VLOOKUP(E:E,笔记匹配!A:M,3,FALSE)</f>
        <v>wanka</v>
      </c>
      <c r="AC119" t="str">
        <f>VLOOKUP(E:E,笔记匹配!A:M,4,FALSE)</f>
        <v>10.26-新手如何主持会议？外教给的5条建议</v>
      </c>
    </row>
    <row r="120" spans="1:29">
      <c r="A120" s="17" t="s">
        <v>20</v>
      </c>
      <c r="B120" s="17" t="s">
        <v>657</v>
      </c>
      <c r="C120" s="18">
        <v>22054994</v>
      </c>
      <c r="D120" s="17" t="s">
        <v>72</v>
      </c>
      <c r="E120" s="17" t="s">
        <v>238</v>
      </c>
      <c r="F120" s="17" t="s">
        <v>658</v>
      </c>
      <c r="G120" s="18">
        <v>5512858</v>
      </c>
      <c r="H120" s="17" t="s">
        <v>659</v>
      </c>
      <c r="I120" s="18">
        <v>4623452</v>
      </c>
      <c r="J120" s="17" t="s">
        <v>617</v>
      </c>
      <c r="K120" s="18">
        <v>190.35</v>
      </c>
      <c r="L120" s="18">
        <v>11111</v>
      </c>
      <c r="M120" s="18">
        <v>340</v>
      </c>
      <c r="N120" s="19">
        <v>0.0306</v>
      </c>
      <c r="O120" s="18">
        <v>0.56</v>
      </c>
      <c r="P120" s="18">
        <v>17.13</v>
      </c>
      <c r="Q120" s="18">
        <v>28</v>
      </c>
      <c r="R120" s="18">
        <v>0</v>
      </c>
      <c r="S120" s="18">
        <v>9</v>
      </c>
      <c r="T120" s="18">
        <v>1</v>
      </c>
      <c r="U120" s="18">
        <v>0</v>
      </c>
      <c r="V120" s="18">
        <v>38</v>
      </c>
      <c r="W120" s="18">
        <v>5.01</v>
      </c>
      <c r="X120" s="18">
        <v>0</v>
      </c>
      <c r="Y120" s="19">
        <v>0</v>
      </c>
      <c r="Z120" s="18">
        <v>0</v>
      </c>
      <c r="AA120" s="18">
        <v>1</v>
      </c>
      <c r="AB120" t="str">
        <f>VLOOKUP(E:E,笔记匹配!A:M,3,FALSE)</f>
        <v>10quiz</v>
      </c>
      <c r="AC120" t="str">
        <f>VLOOKUP(E:E,笔记匹配!A:M,4,FALSE)</f>
        <v>10.26-🇬🇧语言类游戏｜口语提升小游戏</v>
      </c>
    </row>
    <row r="121" spans="1:29">
      <c r="A121" s="17" t="s">
        <v>20</v>
      </c>
      <c r="B121" s="17" t="s">
        <v>82</v>
      </c>
      <c r="C121" s="18">
        <v>22055095</v>
      </c>
      <c r="D121" s="17" t="s">
        <v>72</v>
      </c>
      <c r="E121" s="17" t="s">
        <v>236</v>
      </c>
      <c r="F121" s="17" t="s">
        <v>660</v>
      </c>
      <c r="G121" s="18">
        <v>5512921</v>
      </c>
      <c r="H121" s="17" t="s">
        <v>661</v>
      </c>
      <c r="I121" s="18">
        <v>4623502</v>
      </c>
      <c r="J121" s="17" t="s">
        <v>617</v>
      </c>
      <c r="K121" s="18">
        <v>499.76</v>
      </c>
      <c r="L121" s="18">
        <v>41276</v>
      </c>
      <c r="M121" s="18">
        <v>1927</v>
      </c>
      <c r="N121" s="19">
        <v>0.0467</v>
      </c>
      <c r="O121" s="18">
        <v>0.26</v>
      </c>
      <c r="P121" s="18">
        <v>12.11</v>
      </c>
      <c r="Q121" s="18">
        <v>80</v>
      </c>
      <c r="R121" s="18">
        <v>1</v>
      </c>
      <c r="S121" s="18">
        <v>55</v>
      </c>
      <c r="T121" s="18">
        <v>29</v>
      </c>
      <c r="U121" s="18">
        <v>3</v>
      </c>
      <c r="V121" s="18">
        <v>168</v>
      </c>
      <c r="W121" s="18">
        <v>2.97</v>
      </c>
      <c r="X121" s="18">
        <v>0</v>
      </c>
      <c r="Y121" s="19">
        <v>0</v>
      </c>
      <c r="Z121" s="18">
        <v>11</v>
      </c>
      <c r="AA121" s="18">
        <v>1</v>
      </c>
      <c r="AB121" t="str">
        <f>VLOOKUP(E:E,笔记匹配!A:M,3,FALSE)</f>
        <v>pickgigi-invite</v>
      </c>
      <c r="AC121" t="str">
        <f>VLOOKUP(E:E,笔记匹配!A:M,4,FALSE)</f>
        <v>10.26-口语聊天用这几个开场 打开无限聊天模式</v>
      </c>
    </row>
    <row r="122" spans="1:29">
      <c r="A122" s="17" t="s">
        <v>20</v>
      </c>
      <c r="B122" s="17" t="s">
        <v>86</v>
      </c>
      <c r="C122" s="18">
        <v>22459591</v>
      </c>
      <c r="D122" s="17" t="s">
        <v>72</v>
      </c>
      <c r="E122" s="17" t="s">
        <v>214</v>
      </c>
      <c r="F122" s="17" t="s">
        <v>662</v>
      </c>
      <c r="G122" s="18">
        <v>5705404</v>
      </c>
      <c r="H122" s="17" t="s">
        <v>663</v>
      </c>
      <c r="I122" s="18">
        <v>4771610</v>
      </c>
      <c r="J122" s="17" t="s">
        <v>617</v>
      </c>
      <c r="K122" s="18">
        <v>201.73</v>
      </c>
      <c r="L122" s="18">
        <v>20747</v>
      </c>
      <c r="M122" s="18">
        <v>923</v>
      </c>
      <c r="N122" s="19">
        <v>0.0445</v>
      </c>
      <c r="O122" s="18">
        <v>0.22</v>
      </c>
      <c r="P122" s="18">
        <v>9.72</v>
      </c>
      <c r="Q122" s="18">
        <v>35</v>
      </c>
      <c r="R122" s="18">
        <v>0</v>
      </c>
      <c r="S122" s="18">
        <v>11</v>
      </c>
      <c r="T122" s="18">
        <v>12</v>
      </c>
      <c r="U122" s="18">
        <v>6</v>
      </c>
      <c r="V122" s="18">
        <v>64</v>
      </c>
      <c r="W122" s="18">
        <v>3.15</v>
      </c>
      <c r="X122" s="18">
        <v>0</v>
      </c>
      <c r="Y122" s="19">
        <v>0</v>
      </c>
      <c r="Z122" s="18">
        <v>0</v>
      </c>
      <c r="AA122" s="18">
        <v>0</v>
      </c>
      <c r="AB122" t="str">
        <f>VLOOKUP(E:E,笔记匹配!A:M,3,FALSE)</f>
        <v>yzyy123</v>
      </c>
      <c r="AC122" t="str">
        <f>VLOOKUP(E:E,笔记匹配!A:M,4,FALSE)</f>
        <v>11.1-前雅思口语考官评分我们的part 1!</v>
      </c>
    </row>
    <row r="123" spans="1:29">
      <c r="A123" s="17" t="s">
        <v>20</v>
      </c>
      <c r="B123" s="17" t="s">
        <v>152</v>
      </c>
      <c r="C123" s="18">
        <v>22459642</v>
      </c>
      <c r="D123" s="17" t="s">
        <v>72</v>
      </c>
      <c r="E123" s="17" t="s">
        <v>239</v>
      </c>
      <c r="F123" s="17" t="s">
        <v>664</v>
      </c>
      <c r="G123" s="18">
        <v>5705426</v>
      </c>
      <c r="H123" s="17" t="s">
        <v>665</v>
      </c>
      <c r="I123" s="18">
        <v>4771629</v>
      </c>
      <c r="J123" s="17" t="s">
        <v>617</v>
      </c>
      <c r="K123" s="18">
        <v>201.69</v>
      </c>
      <c r="L123" s="18">
        <v>15599</v>
      </c>
      <c r="M123" s="18">
        <v>1087</v>
      </c>
      <c r="N123" s="19">
        <v>0.0697</v>
      </c>
      <c r="O123" s="18">
        <v>0.19</v>
      </c>
      <c r="P123" s="18">
        <v>12.93</v>
      </c>
      <c r="Q123" s="18">
        <v>7</v>
      </c>
      <c r="R123" s="18">
        <v>1</v>
      </c>
      <c r="S123" s="18">
        <v>15</v>
      </c>
      <c r="T123" s="18">
        <v>2</v>
      </c>
      <c r="U123" s="18">
        <v>1</v>
      </c>
      <c r="V123" s="18">
        <v>26</v>
      </c>
      <c r="W123" s="18">
        <v>7.76</v>
      </c>
      <c r="X123" s="18">
        <v>0</v>
      </c>
      <c r="Y123" s="19">
        <v>0</v>
      </c>
      <c r="Z123" s="18">
        <v>4</v>
      </c>
      <c r="AA123" s="18">
        <v>0</v>
      </c>
      <c r="AB123" t="str">
        <f>VLOOKUP(E:E,笔记匹配!A:M,3,FALSE)</f>
        <v>理理666</v>
      </c>
      <c r="AC123" t="str">
        <f>VLOOKUP(E:E,笔记匹配!A:M,4,FALSE)</f>
        <v>11.1-笑死！口语废物竟和外教唠了30分钟?</v>
      </c>
    </row>
    <row r="124" spans="1:29">
      <c r="A124" s="17" t="s">
        <v>20</v>
      </c>
      <c r="B124" s="17" t="s">
        <v>73</v>
      </c>
      <c r="C124" s="18">
        <v>22612439</v>
      </c>
      <c r="D124" s="17" t="s">
        <v>72</v>
      </c>
      <c r="E124" s="17" t="s">
        <v>200</v>
      </c>
      <c r="F124" s="17" t="s">
        <v>666</v>
      </c>
      <c r="G124" s="18">
        <v>5779468</v>
      </c>
      <c r="H124" s="17" t="s">
        <v>667</v>
      </c>
      <c r="I124" s="18">
        <v>4830161</v>
      </c>
      <c r="J124" s="17" t="s">
        <v>617</v>
      </c>
      <c r="K124" s="18">
        <v>202.18</v>
      </c>
      <c r="L124" s="18">
        <v>15754</v>
      </c>
      <c r="M124" s="18">
        <v>953</v>
      </c>
      <c r="N124" s="19">
        <v>0.0605</v>
      </c>
      <c r="O124" s="18">
        <v>0.21</v>
      </c>
      <c r="P124" s="18">
        <v>12.83</v>
      </c>
      <c r="Q124" s="18">
        <v>32</v>
      </c>
      <c r="R124" s="18">
        <v>1</v>
      </c>
      <c r="S124" s="18">
        <v>2</v>
      </c>
      <c r="T124" s="18">
        <v>1</v>
      </c>
      <c r="U124" s="18">
        <v>0</v>
      </c>
      <c r="V124" s="18">
        <v>36</v>
      </c>
      <c r="W124" s="18">
        <v>5.62</v>
      </c>
      <c r="X124" s="18">
        <v>0</v>
      </c>
      <c r="Y124" s="19">
        <v>0</v>
      </c>
      <c r="Z124" s="18">
        <v>0</v>
      </c>
      <c r="AA124" s="18">
        <v>0</v>
      </c>
      <c r="AB124" t="str">
        <f>VLOOKUP(E:E,笔记匹配!A:M,3,FALSE)</f>
        <v>adamchen</v>
      </c>
      <c r="AC124" t="str">
        <f>VLOOKUP(E:E,笔记匹配!A:M,4,FALSE)</f>
        <v>11.2-当社牛和老外pk全网热门挑战</v>
      </c>
    </row>
    <row r="125" spans="1:29">
      <c r="A125" s="17" t="s">
        <v>20</v>
      </c>
      <c r="B125" s="17" t="s">
        <v>130</v>
      </c>
      <c r="C125" s="18">
        <v>22612503</v>
      </c>
      <c r="D125" s="17" t="s">
        <v>72</v>
      </c>
      <c r="E125" s="17" t="s">
        <v>230</v>
      </c>
      <c r="F125" s="17" t="s">
        <v>668</v>
      </c>
      <c r="G125" s="18">
        <v>5779551</v>
      </c>
      <c r="H125" s="17" t="s">
        <v>669</v>
      </c>
      <c r="I125" s="18">
        <v>4830227</v>
      </c>
      <c r="J125" s="17" t="s">
        <v>617</v>
      </c>
      <c r="K125" s="18">
        <v>200.76</v>
      </c>
      <c r="L125" s="18">
        <v>11160</v>
      </c>
      <c r="M125" s="18">
        <v>704</v>
      </c>
      <c r="N125" s="19">
        <v>0.0631</v>
      </c>
      <c r="O125" s="18">
        <v>0.29</v>
      </c>
      <c r="P125" s="18">
        <v>17.99</v>
      </c>
      <c r="Q125" s="18">
        <v>31</v>
      </c>
      <c r="R125" s="18">
        <v>1</v>
      </c>
      <c r="S125" s="18">
        <v>19</v>
      </c>
      <c r="T125" s="18">
        <v>15</v>
      </c>
      <c r="U125" s="18">
        <v>0</v>
      </c>
      <c r="V125" s="18">
        <v>66</v>
      </c>
      <c r="W125" s="18">
        <v>3.04</v>
      </c>
      <c r="X125" s="18">
        <v>0</v>
      </c>
      <c r="Y125" s="19">
        <v>0</v>
      </c>
      <c r="Z125" s="18">
        <v>9</v>
      </c>
      <c r="AA125" s="18">
        <v>0</v>
      </c>
      <c r="AB125" t="str">
        <f>VLOOKUP(E:E,笔记匹配!A:M,3,FALSE)</f>
        <v>kkjiayou-invite</v>
      </c>
      <c r="AC125" t="str">
        <f>VLOOKUP(E:E,笔记匹配!A:M,4,FALSE)</f>
        <v>11.2-我悟了！宝藏外教点醒我！英语这么学</v>
      </c>
    </row>
    <row r="126" spans="1:29">
      <c r="A126" s="17" t="s">
        <v>20</v>
      </c>
      <c r="B126" s="17" t="s">
        <v>77</v>
      </c>
      <c r="C126" s="18">
        <v>22612562</v>
      </c>
      <c r="D126" s="17" t="s">
        <v>72</v>
      </c>
      <c r="E126" s="17" t="s">
        <v>231</v>
      </c>
      <c r="F126" s="17" t="s">
        <v>670</v>
      </c>
      <c r="G126" s="18">
        <v>5779589</v>
      </c>
      <c r="H126" s="17" t="s">
        <v>671</v>
      </c>
      <c r="I126" s="18">
        <v>4830255</v>
      </c>
      <c r="J126" s="17" t="s">
        <v>617</v>
      </c>
      <c r="K126" s="18">
        <v>196.26</v>
      </c>
      <c r="L126" s="18">
        <v>7194</v>
      </c>
      <c r="M126" s="18">
        <v>402</v>
      </c>
      <c r="N126" s="19">
        <v>0.0559</v>
      </c>
      <c r="O126" s="18">
        <v>0.49</v>
      </c>
      <c r="P126" s="18">
        <v>27.28</v>
      </c>
      <c r="Q126" s="18">
        <v>43</v>
      </c>
      <c r="R126" s="18">
        <v>2</v>
      </c>
      <c r="S126" s="18">
        <v>31</v>
      </c>
      <c r="T126" s="18">
        <v>9</v>
      </c>
      <c r="U126" s="18">
        <v>1</v>
      </c>
      <c r="V126" s="18">
        <v>86</v>
      </c>
      <c r="W126" s="18">
        <v>2.28</v>
      </c>
      <c r="X126" s="18">
        <v>0</v>
      </c>
      <c r="Y126" s="19">
        <v>0</v>
      </c>
      <c r="Z126" s="18">
        <v>5</v>
      </c>
      <c r="AA126" s="18">
        <v>0</v>
      </c>
      <c r="AB126" t="str">
        <f>VLOOKUP(E:E,笔记匹配!A:M,3,FALSE)</f>
        <v>iris018-invite</v>
      </c>
      <c r="AC126" t="str">
        <f>VLOOKUP(E:E,笔记匹配!A:M,4,FALSE)</f>
        <v>11.2-⭐雅思口语救星❗心机girl这样备考㊙️</v>
      </c>
    </row>
    <row r="127" spans="1:29">
      <c r="A127" s="17" t="s">
        <v>21</v>
      </c>
      <c r="B127" s="17" t="s">
        <v>100</v>
      </c>
      <c r="C127" s="18">
        <v>15884678</v>
      </c>
      <c r="D127" s="17" t="s">
        <v>101</v>
      </c>
      <c r="E127" s="17" t="s">
        <v>203</v>
      </c>
      <c r="F127" s="17" t="s">
        <v>615</v>
      </c>
      <c r="G127" s="18">
        <v>3102051</v>
      </c>
      <c r="H127" s="17" t="s">
        <v>616</v>
      </c>
      <c r="I127" s="18">
        <v>2496937</v>
      </c>
      <c r="J127" s="17" t="s">
        <v>617</v>
      </c>
      <c r="K127" s="18">
        <v>695.42</v>
      </c>
      <c r="L127" s="18">
        <v>5056</v>
      </c>
      <c r="M127" s="18">
        <v>128</v>
      </c>
      <c r="N127" s="19">
        <v>0.0253</v>
      </c>
      <c r="O127" s="18">
        <v>5.43</v>
      </c>
      <c r="P127" s="18">
        <v>137.54</v>
      </c>
      <c r="Q127" s="18">
        <v>3</v>
      </c>
      <c r="R127" s="18">
        <v>0</v>
      </c>
      <c r="S127" s="18">
        <v>2</v>
      </c>
      <c r="T127" s="18">
        <v>0</v>
      </c>
      <c r="U127" s="18">
        <v>0</v>
      </c>
      <c r="V127" s="18">
        <v>5</v>
      </c>
      <c r="W127" s="18">
        <v>139.08</v>
      </c>
      <c r="X127" s="18">
        <v>0</v>
      </c>
      <c r="Y127" s="19">
        <v>0</v>
      </c>
      <c r="Z127" s="18">
        <v>0</v>
      </c>
      <c r="AA127" s="18">
        <v>0</v>
      </c>
      <c r="AB127" t="str">
        <f>VLOOKUP(E:E,笔记匹配!A:M,3,FALSE)</f>
        <v>yaozilv</v>
      </c>
      <c r="AC127" t="str">
        <f>VLOOKUP(E:E,笔记匹配!A:M,4,FALSE)</f>
        <v>6.17-英语口语人绝不能错过的宝藏APP👈</v>
      </c>
    </row>
    <row r="128" spans="1:29">
      <c r="A128" s="17" t="s">
        <v>21</v>
      </c>
      <c r="B128" s="17" t="s">
        <v>119</v>
      </c>
      <c r="C128" s="18">
        <v>16331749</v>
      </c>
      <c r="D128" s="17" t="s">
        <v>72</v>
      </c>
      <c r="E128" s="17" t="s">
        <v>210</v>
      </c>
      <c r="F128" s="17" t="s">
        <v>618</v>
      </c>
      <c r="G128" s="18">
        <v>3178020</v>
      </c>
      <c r="H128" s="17" t="s">
        <v>619</v>
      </c>
      <c r="I128" s="18">
        <v>2568655</v>
      </c>
      <c r="J128" s="17" t="s">
        <v>617</v>
      </c>
      <c r="K128" s="18">
        <v>809.16</v>
      </c>
      <c r="L128" s="18">
        <v>54370</v>
      </c>
      <c r="M128" s="18">
        <v>2376</v>
      </c>
      <c r="N128" s="19">
        <v>0.0437</v>
      </c>
      <c r="O128" s="18">
        <v>0.34</v>
      </c>
      <c r="P128" s="18">
        <v>14.88</v>
      </c>
      <c r="Q128" s="18">
        <v>90</v>
      </c>
      <c r="R128" s="18">
        <v>3</v>
      </c>
      <c r="S128" s="18">
        <v>40</v>
      </c>
      <c r="T128" s="18">
        <v>84</v>
      </c>
      <c r="U128" s="18">
        <v>1</v>
      </c>
      <c r="V128" s="18">
        <v>218</v>
      </c>
      <c r="W128" s="18">
        <v>3.71</v>
      </c>
      <c r="X128" s="18">
        <v>0</v>
      </c>
      <c r="Y128" s="19">
        <v>0</v>
      </c>
      <c r="Z128" s="18">
        <v>6</v>
      </c>
      <c r="AA128" s="18">
        <v>0</v>
      </c>
      <c r="AB128" t="str">
        <f>VLOOKUP(E:E,笔记匹配!A:M,3,FALSE)</f>
        <v>tenchat-invite</v>
      </c>
      <c r="AC128" t="str">
        <f>VLOOKUP(E:E,笔记匹配!A:M,4,FALSE)</f>
        <v>6.28-🇬🇧小干货｜简单的地道英文表达</v>
      </c>
    </row>
    <row r="129" spans="1:29">
      <c r="A129" s="17" t="s">
        <v>21</v>
      </c>
      <c r="B129" s="17" t="s">
        <v>100</v>
      </c>
      <c r="C129" s="18">
        <v>18616856</v>
      </c>
      <c r="D129" s="17" t="s">
        <v>72</v>
      </c>
      <c r="E129" s="17" t="s">
        <v>203</v>
      </c>
      <c r="F129" s="17" t="s">
        <v>622</v>
      </c>
      <c r="G129" s="18">
        <v>3856100</v>
      </c>
      <c r="H129" s="17" t="s">
        <v>623</v>
      </c>
      <c r="I129" s="18">
        <v>3241189</v>
      </c>
      <c r="J129" s="17" t="s">
        <v>617</v>
      </c>
      <c r="K129" s="18">
        <v>252.25</v>
      </c>
      <c r="L129" s="18">
        <v>9645</v>
      </c>
      <c r="M129" s="18">
        <v>339</v>
      </c>
      <c r="N129" s="19">
        <v>0.0351</v>
      </c>
      <c r="O129" s="18">
        <v>0.74</v>
      </c>
      <c r="P129" s="18">
        <v>26.15</v>
      </c>
      <c r="Q129" s="18">
        <v>14</v>
      </c>
      <c r="R129" s="18">
        <v>0</v>
      </c>
      <c r="S129" s="18">
        <v>10</v>
      </c>
      <c r="T129" s="18">
        <v>3</v>
      </c>
      <c r="U129" s="18">
        <v>0</v>
      </c>
      <c r="V129" s="18">
        <v>27</v>
      </c>
      <c r="W129" s="18">
        <v>9.34</v>
      </c>
      <c r="X129" s="18">
        <v>0</v>
      </c>
      <c r="Y129" s="19">
        <v>0</v>
      </c>
      <c r="Z129" s="18">
        <v>2</v>
      </c>
      <c r="AA129" s="18">
        <v>1</v>
      </c>
      <c r="AB129" t="str">
        <f>VLOOKUP(E:E,笔记匹配!A:M,3,FALSE)</f>
        <v>yaozilv</v>
      </c>
      <c r="AC129" t="str">
        <f>VLOOKUP(E:E,笔记匹配!A:M,4,FALSE)</f>
        <v>6.17-英语口语人绝不能错过的宝藏APP👈</v>
      </c>
    </row>
    <row r="130" spans="1:29">
      <c r="A130" s="17" t="s">
        <v>21</v>
      </c>
      <c r="B130" s="17" t="s">
        <v>76</v>
      </c>
      <c r="C130" s="18">
        <v>18706416</v>
      </c>
      <c r="D130" s="17" t="s">
        <v>72</v>
      </c>
      <c r="E130" s="17" t="s">
        <v>209</v>
      </c>
      <c r="F130" s="17" t="s">
        <v>624</v>
      </c>
      <c r="G130" s="18">
        <v>3899564</v>
      </c>
      <c r="H130" s="17" t="s">
        <v>625</v>
      </c>
      <c r="I130" s="18">
        <v>3284422</v>
      </c>
      <c r="J130" s="17" t="s">
        <v>617</v>
      </c>
      <c r="K130" s="18">
        <v>232.4</v>
      </c>
      <c r="L130" s="18">
        <v>9626</v>
      </c>
      <c r="M130" s="18">
        <v>270</v>
      </c>
      <c r="N130" s="19">
        <v>0.028</v>
      </c>
      <c r="O130" s="18">
        <v>0.86</v>
      </c>
      <c r="P130" s="18">
        <v>24.14</v>
      </c>
      <c r="Q130" s="18">
        <v>20</v>
      </c>
      <c r="R130" s="18">
        <v>0</v>
      </c>
      <c r="S130" s="18">
        <v>21</v>
      </c>
      <c r="T130" s="18">
        <v>0</v>
      </c>
      <c r="U130" s="18">
        <v>0</v>
      </c>
      <c r="V130" s="18">
        <v>41</v>
      </c>
      <c r="W130" s="18">
        <v>5.67</v>
      </c>
      <c r="X130" s="18">
        <v>0</v>
      </c>
      <c r="Y130" s="19">
        <v>0</v>
      </c>
      <c r="Z130" s="18">
        <v>5</v>
      </c>
      <c r="AA130" s="18">
        <v>0</v>
      </c>
      <c r="AB130" t="str">
        <f>VLOOKUP(E:E,笔记匹配!A:M,3,FALSE)</f>
        <v>ieltsyea-invite</v>
      </c>
      <c r="AC130" t="str">
        <f>VLOOKUP(E:E,笔记匹配!A:M,4,FALSE)</f>
        <v>8.24-雅思口语上7的捷径：Cambly外教推荐‼️</v>
      </c>
    </row>
    <row r="131" spans="1:29">
      <c r="A131" s="17" t="s">
        <v>21</v>
      </c>
      <c r="B131" s="17" t="s">
        <v>151</v>
      </c>
      <c r="C131" s="18">
        <v>19628118</v>
      </c>
      <c r="D131" s="17" t="s">
        <v>72</v>
      </c>
      <c r="E131" s="17" t="s">
        <v>206</v>
      </c>
      <c r="F131" s="17" t="s">
        <v>629</v>
      </c>
      <c r="G131" s="18">
        <v>4324522</v>
      </c>
      <c r="H131" s="17" t="s">
        <v>630</v>
      </c>
      <c r="I131" s="18">
        <v>3701145</v>
      </c>
      <c r="J131" s="17" t="s">
        <v>617</v>
      </c>
      <c r="K131" s="18">
        <v>990.69</v>
      </c>
      <c r="L131" s="18">
        <v>43458</v>
      </c>
      <c r="M131" s="18">
        <v>1550</v>
      </c>
      <c r="N131" s="19">
        <v>0.0357</v>
      </c>
      <c r="O131" s="18">
        <v>0.64</v>
      </c>
      <c r="P131" s="18">
        <v>22.8</v>
      </c>
      <c r="Q131" s="18">
        <v>259</v>
      </c>
      <c r="R131" s="18">
        <v>0</v>
      </c>
      <c r="S131" s="18">
        <v>99</v>
      </c>
      <c r="T131" s="18">
        <v>56</v>
      </c>
      <c r="U131" s="18">
        <v>4</v>
      </c>
      <c r="V131" s="18">
        <v>418</v>
      </c>
      <c r="W131" s="18">
        <v>2.37</v>
      </c>
      <c r="X131" s="18">
        <v>0</v>
      </c>
      <c r="Y131" s="19">
        <v>0</v>
      </c>
      <c r="Z131" s="18">
        <v>11</v>
      </c>
      <c r="AA131" s="18">
        <v>1</v>
      </c>
      <c r="AB131" t="str">
        <f>VLOOKUP(E:E,笔记匹配!A:M,3,FALSE)</f>
        <v>qiuchen</v>
      </c>
      <c r="AC131" t="str">
        <f>VLOOKUP(E:E,笔记匹配!A:M,4,FALSE)</f>
        <v>6.10-练习英语口语的方法，你真的掌握了吗？</v>
      </c>
    </row>
    <row r="132" spans="1:29">
      <c r="A132" s="17" t="s">
        <v>21</v>
      </c>
      <c r="B132" s="17" t="s">
        <v>76</v>
      </c>
      <c r="C132" s="18">
        <v>19691973</v>
      </c>
      <c r="D132" s="17" t="s">
        <v>69</v>
      </c>
      <c r="E132" s="17" t="s">
        <v>209</v>
      </c>
      <c r="F132" s="17" t="s">
        <v>631</v>
      </c>
      <c r="G132" s="18">
        <v>4355755</v>
      </c>
      <c r="H132" s="17" t="s">
        <v>631</v>
      </c>
      <c r="I132" s="18">
        <v>3730480</v>
      </c>
      <c r="J132" s="17" t="s">
        <v>617</v>
      </c>
      <c r="K132" s="18">
        <v>845.38</v>
      </c>
      <c r="L132" s="18">
        <v>30064</v>
      </c>
      <c r="M132" s="18">
        <v>974</v>
      </c>
      <c r="N132" s="19">
        <v>0.0324</v>
      </c>
      <c r="O132" s="18">
        <v>0.87</v>
      </c>
      <c r="P132" s="18">
        <v>28.12</v>
      </c>
      <c r="Q132" s="18">
        <v>117</v>
      </c>
      <c r="R132" s="18">
        <v>3</v>
      </c>
      <c r="S132" s="18">
        <v>117</v>
      </c>
      <c r="T132" s="18">
        <v>12</v>
      </c>
      <c r="U132" s="18">
        <v>3</v>
      </c>
      <c r="V132" s="18">
        <v>252</v>
      </c>
      <c r="W132" s="18">
        <v>3.35</v>
      </c>
      <c r="X132" s="18">
        <v>0</v>
      </c>
      <c r="Y132" s="19">
        <v>0</v>
      </c>
      <c r="Z132" s="18">
        <v>23</v>
      </c>
      <c r="AA132" s="18">
        <v>8</v>
      </c>
      <c r="AB132" t="str">
        <f>VLOOKUP(E:E,笔记匹配!A:M,3,FALSE)</f>
        <v>ieltsyea-invite</v>
      </c>
      <c r="AC132" t="str">
        <f>VLOOKUP(E:E,笔记匹配!A:M,4,FALSE)</f>
        <v>8.24-雅思口语上7的捷径：Cambly外教推荐‼️</v>
      </c>
    </row>
    <row r="133" spans="1:29">
      <c r="A133" s="17" t="s">
        <v>21</v>
      </c>
      <c r="B133" s="17" t="s">
        <v>103</v>
      </c>
      <c r="C133" s="18">
        <v>19913068</v>
      </c>
      <c r="D133" s="17" t="s">
        <v>69</v>
      </c>
      <c r="E133" s="17" t="s">
        <v>207</v>
      </c>
      <c r="F133" s="17" t="s">
        <v>632</v>
      </c>
      <c r="G133" s="18">
        <v>4458728</v>
      </c>
      <c r="H133" s="17" t="s">
        <v>633</v>
      </c>
      <c r="I133" s="18">
        <v>3823048</v>
      </c>
      <c r="J133" s="17" t="s">
        <v>617</v>
      </c>
      <c r="K133" s="18">
        <v>697.61</v>
      </c>
      <c r="L133" s="18">
        <v>11502</v>
      </c>
      <c r="M133" s="18">
        <v>469</v>
      </c>
      <c r="N133" s="19">
        <v>0.0408</v>
      </c>
      <c r="O133" s="18">
        <v>1.49</v>
      </c>
      <c r="P133" s="18">
        <v>60.65</v>
      </c>
      <c r="Q133" s="18">
        <v>113</v>
      </c>
      <c r="R133" s="18">
        <v>1</v>
      </c>
      <c r="S133" s="18">
        <v>54</v>
      </c>
      <c r="T133" s="18">
        <v>33</v>
      </c>
      <c r="U133" s="18">
        <v>0</v>
      </c>
      <c r="V133" s="18">
        <v>201</v>
      </c>
      <c r="W133" s="18">
        <v>3.47</v>
      </c>
      <c r="X133" s="18">
        <v>0</v>
      </c>
      <c r="Y133" s="19">
        <v>0</v>
      </c>
      <c r="Z133" s="18">
        <v>16</v>
      </c>
      <c r="AA133" s="18">
        <v>0</v>
      </c>
      <c r="AB133" t="str">
        <f>VLOOKUP(E:E,笔记匹配!A:M,3,FALSE)</f>
        <v>skk2022</v>
      </c>
      <c r="AC133" t="str">
        <f>VLOOKUP(E:E,笔记匹配!A:M,4,FALSE)</f>
        <v>6.13-如何不出国提高口语｜英语口语APP推荐</v>
      </c>
    </row>
    <row r="134" spans="1:29">
      <c r="A134" s="17" t="s">
        <v>21</v>
      </c>
      <c r="B134" s="17" t="s">
        <v>108</v>
      </c>
      <c r="C134" s="18">
        <v>19946771</v>
      </c>
      <c r="D134" s="17" t="s">
        <v>72</v>
      </c>
      <c r="E134" s="18">
        <v>6.3218999e+23</v>
      </c>
      <c r="F134" s="17" t="s">
        <v>634</v>
      </c>
      <c r="G134" s="18">
        <v>4474319</v>
      </c>
      <c r="H134" s="17" t="s">
        <v>635</v>
      </c>
      <c r="I134" s="18">
        <v>3836916</v>
      </c>
      <c r="J134" s="17" t="s">
        <v>617</v>
      </c>
      <c r="K134" s="18">
        <v>964.93</v>
      </c>
      <c r="L134" s="18">
        <v>53027</v>
      </c>
      <c r="M134" s="18">
        <v>1933</v>
      </c>
      <c r="N134" s="19">
        <v>0.0365</v>
      </c>
      <c r="O134" s="18">
        <v>0.5</v>
      </c>
      <c r="P134" s="18">
        <v>18.2</v>
      </c>
      <c r="Q134" s="18">
        <v>101</v>
      </c>
      <c r="R134" s="18">
        <v>2</v>
      </c>
      <c r="S134" s="18">
        <v>59</v>
      </c>
      <c r="T134" s="18">
        <v>55</v>
      </c>
      <c r="U134" s="18">
        <v>5</v>
      </c>
      <c r="V134" s="18">
        <v>222</v>
      </c>
      <c r="W134" s="18">
        <v>4.35</v>
      </c>
      <c r="X134" s="18">
        <v>0</v>
      </c>
      <c r="Y134" s="19">
        <v>0</v>
      </c>
      <c r="Z134" s="18">
        <v>5</v>
      </c>
      <c r="AA134" s="18">
        <v>2</v>
      </c>
      <c r="AB134" t="str">
        <f>VLOOKUP(E:E,笔记匹配!A:M,3,FALSE)</f>
        <v>gua0407</v>
      </c>
      <c r="AC134" t="str">
        <f>VLOOKUP(E:E,笔记匹配!A:M,4,FALSE)</f>
        <v>9.21-雅思考官“讨厌”的口语表达，你中了几个🤔</v>
      </c>
    </row>
    <row r="135" spans="1:29">
      <c r="A135" s="17" t="s">
        <v>21</v>
      </c>
      <c r="B135" s="17" t="s">
        <v>148</v>
      </c>
      <c r="C135" s="18">
        <v>20803346</v>
      </c>
      <c r="D135" s="17" t="s">
        <v>72</v>
      </c>
      <c r="E135" s="17" t="s">
        <v>202</v>
      </c>
      <c r="F135" s="17" t="s">
        <v>636</v>
      </c>
      <c r="G135" s="18">
        <v>4926198</v>
      </c>
      <c r="H135" s="17" t="s">
        <v>637</v>
      </c>
      <c r="I135" s="18">
        <v>4181374</v>
      </c>
      <c r="J135" s="17" t="s">
        <v>617</v>
      </c>
      <c r="K135" s="18">
        <v>698.51</v>
      </c>
      <c r="L135" s="18">
        <v>38666</v>
      </c>
      <c r="M135" s="18">
        <v>1428</v>
      </c>
      <c r="N135" s="19">
        <v>0.0369</v>
      </c>
      <c r="O135" s="18">
        <v>0.49</v>
      </c>
      <c r="P135" s="18">
        <v>18.07</v>
      </c>
      <c r="Q135" s="18">
        <v>79</v>
      </c>
      <c r="R135" s="18">
        <v>2</v>
      </c>
      <c r="S135" s="18">
        <v>37</v>
      </c>
      <c r="T135" s="18">
        <v>82</v>
      </c>
      <c r="U135" s="18">
        <v>5</v>
      </c>
      <c r="V135" s="18">
        <v>205</v>
      </c>
      <c r="W135" s="18">
        <v>3.41</v>
      </c>
      <c r="X135" s="18">
        <v>0</v>
      </c>
      <c r="Y135" s="19">
        <v>0</v>
      </c>
      <c r="Z135" s="18">
        <v>8</v>
      </c>
      <c r="AA135" s="18">
        <v>0</v>
      </c>
      <c r="AB135" t="str">
        <f>VLOOKUP(E:E,笔记匹配!A:M,3,FALSE)</f>
        <v>tinaloveu</v>
      </c>
      <c r="AC135" t="str">
        <f>VLOOKUP(E:E,笔记匹配!A:M,4,FALSE)</f>
        <v>10.9-【全英】雅思8.5口语提升干货！</v>
      </c>
    </row>
    <row r="136" spans="1:29">
      <c r="A136" s="17" t="s">
        <v>21</v>
      </c>
      <c r="B136" s="17" t="s">
        <v>80</v>
      </c>
      <c r="C136" s="18">
        <v>20804514</v>
      </c>
      <c r="D136" s="17" t="s">
        <v>72</v>
      </c>
      <c r="E136" s="17" t="s">
        <v>199</v>
      </c>
      <c r="F136" s="17" t="s">
        <v>642</v>
      </c>
      <c r="G136" s="18">
        <v>4926725</v>
      </c>
      <c r="H136" s="17" t="s">
        <v>643</v>
      </c>
      <c r="I136" s="18">
        <v>4182082</v>
      </c>
      <c r="J136" s="17" t="s">
        <v>617</v>
      </c>
      <c r="K136" s="18">
        <v>405.03</v>
      </c>
      <c r="L136" s="18">
        <v>21679</v>
      </c>
      <c r="M136" s="18">
        <v>689</v>
      </c>
      <c r="N136" s="19">
        <v>0.0318</v>
      </c>
      <c r="O136" s="18">
        <v>0.59</v>
      </c>
      <c r="P136" s="18">
        <v>18.68</v>
      </c>
      <c r="Q136" s="18">
        <v>51</v>
      </c>
      <c r="R136" s="18">
        <v>0</v>
      </c>
      <c r="S136" s="18">
        <v>61</v>
      </c>
      <c r="T136" s="18">
        <v>11</v>
      </c>
      <c r="U136" s="18">
        <v>0</v>
      </c>
      <c r="V136" s="18">
        <v>123</v>
      </c>
      <c r="W136" s="18">
        <v>3.29</v>
      </c>
      <c r="X136" s="18">
        <v>0</v>
      </c>
      <c r="Y136" s="19">
        <v>0</v>
      </c>
      <c r="Z136" s="18">
        <v>2</v>
      </c>
      <c r="AA136" s="18">
        <v>1</v>
      </c>
      <c r="AB136" t="str">
        <f>VLOOKUP(E:E,笔记匹配!A:M,3,FALSE)</f>
        <v>lily1234</v>
      </c>
      <c r="AC136" t="str">
        <f>VLOOKUP(E:E,笔记匹配!A:M,4,FALSE)</f>
        <v>10.9-30岁想把英语好好学一遍｜妈妈提升口语app</v>
      </c>
    </row>
    <row r="137" spans="1:29">
      <c r="A137" s="17" t="s">
        <v>21</v>
      </c>
      <c r="B137" s="17" t="s">
        <v>103</v>
      </c>
      <c r="C137" s="18">
        <v>20929745</v>
      </c>
      <c r="D137" s="17" t="s">
        <v>72</v>
      </c>
      <c r="E137" s="17" t="s">
        <v>207</v>
      </c>
      <c r="F137" s="17" t="s">
        <v>644</v>
      </c>
      <c r="G137" s="18">
        <v>4988589</v>
      </c>
      <c r="H137" s="17" t="s">
        <v>645</v>
      </c>
      <c r="I137" s="18">
        <v>4228308</v>
      </c>
      <c r="J137" s="17" t="s">
        <v>617</v>
      </c>
      <c r="K137" s="18">
        <v>300.17</v>
      </c>
      <c r="L137" s="18">
        <v>10075</v>
      </c>
      <c r="M137" s="18">
        <v>464</v>
      </c>
      <c r="N137" s="19">
        <v>0.0461</v>
      </c>
      <c r="O137" s="18">
        <v>0.65</v>
      </c>
      <c r="P137" s="18">
        <v>29.79</v>
      </c>
      <c r="Q137" s="18">
        <v>31</v>
      </c>
      <c r="R137" s="18">
        <v>1</v>
      </c>
      <c r="S137" s="18">
        <v>24</v>
      </c>
      <c r="T137" s="18">
        <v>10</v>
      </c>
      <c r="U137" s="18">
        <v>1</v>
      </c>
      <c r="V137" s="18">
        <v>67</v>
      </c>
      <c r="W137" s="18">
        <v>4.48</v>
      </c>
      <c r="X137" s="18">
        <v>0</v>
      </c>
      <c r="Y137" s="19">
        <v>0</v>
      </c>
      <c r="Z137" s="18">
        <v>1</v>
      </c>
      <c r="AA137" s="18">
        <v>3</v>
      </c>
      <c r="AB137" t="str">
        <f>VLOOKUP(E:E,笔记匹配!A:M,3,FALSE)</f>
        <v>skk2022</v>
      </c>
      <c r="AC137" t="str">
        <f>VLOOKUP(E:E,笔记匹配!A:M,4,FALSE)</f>
        <v>6.13-如何不出国提高口语｜英语口语APP推荐</v>
      </c>
    </row>
    <row r="138" spans="1:29">
      <c r="A138" s="17" t="s">
        <v>21</v>
      </c>
      <c r="B138" s="17" t="s">
        <v>83</v>
      </c>
      <c r="C138" s="18">
        <v>21378722</v>
      </c>
      <c r="D138" s="17" t="s">
        <v>72</v>
      </c>
      <c r="E138" s="17" t="s">
        <v>201</v>
      </c>
      <c r="F138" s="17" t="s">
        <v>646</v>
      </c>
      <c r="G138" s="18">
        <v>5201126</v>
      </c>
      <c r="H138" s="17" t="s">
        <v>647</v>
      </c>
      <c r="I138" s="18">
        <v>4386152</v>
      </c>
      <c r="J138" s="17" t="s">
        <v>617</v>
      </c>
      <c r="K138" s="18">
        <v>277.31</v>
      </c>
      <c r="L138" s="18">
        <v>19252</v>
      </c>
      <c r="M138" s="18">
        <v>443</v>
      </c>
      <c r="N138" s="19">
        <v>0.023</v>
      </c>
      <c r="O138" s="18">
        <v>0.63</v>
      </c>
      <c r="P138" s="18">
        <v>14.4</v>
      </c>
      <c r="Q138" s="18">
        <v>37</v>
      </c>
      <c r="R138" s="18">
        <v>0</v>
      </c>
      <c r="S138" s="18">
        <v>42</v>
      </c>
      <c r="T138" s="18">
        <v>2</v>
      </c>
      <c r="U138" s="18">
        <v>2</v>
      </c>
      <c r="V138" s="18">
        <v>83</v>
      </c>
      <c r="W138" s="18">
        <v>3.34</v>
      </c>
      <c r="X138" s="18">
        <v>0</v>
      </c>
      <c r="Y138" s="19">
        <v>0</v>
      </c>
      <c r="Z138" s="18">
        <v>2</v>
      </c>
      <c r="AA138" s="18">
        <v>2</v>
      </c>
      <c r="AB138" t="str">
        <f>VLOOKUP(E:E,笔记匹配!A:M,3,FALSE)</f>
        <v>talkalot-invite</v>
      </c>
      <c r="AC138" t="str">
        <f>VLOOKUP(E:E,笔记匹配!A:M,4,FALSE)</f>
        <v>10.17宝藏Cambly外教大推荐‼️入门篇</v>
      </c>
    </row>
    <row r="139" spans="1:29">
      <c r="A139" s="17" t="s">
        <v>21</v>
      </c>
      <c r="B139" s="17" t="s">
        <v>150</v>
      </c>
      <c r="C139" s="18">
        <v>21378969</v>
      </c>
      <c r="D139" s="17" t="s">
        <v>72</v>
      </c>
      <c r="E139" s="17" t="s">
        <v>237</v>
      </c>
      <c r="F139" s="17" t="s">
        <v>648</v>
      </c>
      <c r="G139" s="18">
        <v>5201261</v>
      </c>
      <c r="H139" s="17" t="s">
        <v>649</v>
      </c>
      <c r="I139" s="18">
        <v>4386268</v>
      </c>
      <c r="J139" s="17" t="s">
        <v>617</v>
      </c>
      <c r="K139" s="18">
        <v>198.21</v>
      </c>
      <c r="L139" s="18">
        <v>7758</v>
      </c>
      <c r="M139" s="18">
        <v>412</v>
      </c>
      <c r="N139" s="19">
        <v>0.0531</v>
      </c>
      <c r="O139" s="18">
        <v>0.48</v>
      </c>
      <c r="P139" s="18">
        <v>25.55</v>
      </c>
      <c r="Q139" s="18">
        <v>24</v>
      </c>
      <c r="R139" s="18">
        <v>0</v>
      </c>
      <c r="S139" s="18">
        <v>9</v>
      </c>
      <c r="T139" s="18">
        <v>11</v>
      </c>
      <c r="U139" s="18">
        <v>5</v>
      </c>
      <c r="V139" s="18">
        <v>49</v>
      </c>
      <c r="W139" s="18">
        <v>4.05</v>
      </c>
      <c r="X139" s="18">
        <v>0</v>
      </c>
      <c r="Y139" s="19">
        <v>0</v>
      </c>
      <c r="Z139" s="18">
        <v>0</v>
      </c>
      <c r="AA139" s="18">
        <v>0</v>
      </c>
      <c r="AB139" t="str">
        <f>VLOOKUP(E:E,笔记匹配!A:M,3,FALSE)</f>
        <v>lingge</v>
      </c>
      <c r="AC139" t="str">
        <f>VLOOKUP(E:E,笔记匹配!A:M,4,FALSE)</f>
        <v>10.17-全英干货｜无语言环境如何有效提高口语</v>
      </c>
    </row>
    <row r="140" spans="1:29">
      <c r="A140" s="17" t="s">
        <v>21</v>
      </c>
      <c r="B140" s="17" t="s">
        <v>83</v>
      </c>
      <c r="C140" s="18">
        <v>21438951</v>
      </c>
      <c r="D140" s="17" t="s">
        <v>69</v>
      </c>
      <c r="E140" s="17" t="s">
        <v>201</v>
      </c>
      <c r="F140" s="17" t="s">
        <v>650</v>
      </c>
      <c r="G140" s="18">
        <v>5229065</v>
      </c>
      <c r="H140" s="17" t="s">
        <v>651</v>
      </c>
      <c r="I140" s="18">
        <v>4407441</v>
      </c>
      <c r="J140" s="17" t="s">
        <v>617</v>
      </c>
      <c r="K140" s="18">
        <v>1506.59</v>
      </c>
      <c r="L140" s="18">
        <v>63564</v>
      </c>
      <c r="M140" s="18">
        <v>1733</v>
      </c>
      <c r="N140" s="19">
        <v>0.0273</v>
      </c>
      <c r="O140" s="18">
        <v>0.87</v>
      </c>
      <c r="P140" s="18">
        <v>23.7</v>
      </c>
      <c r="Q140" s="18">
        <v>302</v>
      </c>
      <c r="R140" s="18">
        <v>4</v>
      </c>
      <c r="S140" s="18">
        <v>204</v>
      </c>
      <c r="T140" s="18">
        <v>20</v>
      </c>
      <c r="U140" s="18">
        <v>9</v>
      </c>
      <c r="V140" s="18">
        <v>539</v>
      </c>
      <c r="W140" s="18">
        <v>2.8</v>
      </c>
      <c r="X140" s="18">
        <v>0</v>
      </c>
      <c r="Y140" s="19">
        <v>0</v>
      </c>
      <c r="Z140" s="18">
        <v>21</v>
      </c>
      <c r="AA140" s="18">
        <v>26</v>
      </c>
      <c r="AB140" t="str">
        <f>VLOOKUP(E:E,笔记匹配!A:M,3,FALSE)</f>
        <v>talkalot-invite</v>
      </c>
      <c r="AC140" t="str">
        <f>VLOOKUP(E:E,笔记匹配!A:M,4,FALSE)</f>
        <v>10.17宝藏Cambly外教大推荐‼️入门篇</v>
      </c>
    </row>
    <row r="141" spans="1:29">
      <c r="A141" s="17" t="s">
        <v>21</v>
      </c>
      <c r="B141" s="17" t="s">
        <v>80</v>
      </c>
      <c r="C141" s="18">
        <v>21548733</v>
      </c>
      <c r="D141" s="17" t="s">
        <v>69</v>
      </c>
      <c r="E141" s="17" t="s">
        <v>199</v>
      </c>
      <c r="F141" s="17" t="s">
        <v>652</v>
      </c>
      <c r="G141" s="18">
        <v>5277914</v>
      </c>
      <c r="H141" s="17" t="s">
        <v>652</v>
      </c>
      <c r="I141" s="18">
        <v>4445164</v>
      </c>
      <c r="J141" s="17" t="s">
        <v>617</v>
      </c>
      <c r="K141" s="18">
        <v>501.43</v>
      </c>
      <c r="L141" s="18">
        <v>14310</v>
      </c>
      <c r="M141" s="18">
        <v>695</v>
      </c>
      <c r="N141" s="19">
        <v>0.0486</v>
      </c>
      <c r="O141" s="18">
        <v>0.72</v>
      </c>
      <c r="P141" s="18">
        <v>35.04</v>
      </c>
      <c r="Q141" s="18">
        <v>92</v>
      </c>
      <c r="R141" s="18">
        <v>1</v>
      </c>
      <c r="S141" s="18">
        <v>71</v>
      </c>
      <c r="T141" s="18">
        <v>21</v>
      </c>
      <c r="U141" s="18">
        <v>1</v>
      </c>
      <c r="V141" s="18">
        <v>186</v>
      </c>
      <c r="W141" s="18">
        <v>2.7</v>
      </c>
      <c r="X141" s="18">
        <v>0</v>
      </c>
      <c r="Y141" s="19">
        <v>0</v>
      </c>
      <c r="Z141" s="18">
        <v>2</v>
      </c>
      <c r="AA141" s="18">
        <v>1</v>
      </c>
      <c r="AB141" t="str">
        <f>VLOOKUP(E:E,笔记匹配!A:M,3,FALSE)</f>
        <v>lily1234</v>
      </c>
      <c r="AC141" t="str">
        <f>VLOOKUP(E:E,笔记匹配!A:M,4,FALSE)</f>
        <v>10.9-30岁想把英语好好学一遍｜妈妈提升口语app</v>
      </c>
    </row>
    <row r="142" spans="1:29">
      <c r="A142" s="17" t="s">
        <v>21</v>
      </c>
      <c r="B142" s="17" t="s">
        <v>148</v>
      </c>
      <c r="C142" s="18">
        <v>21548883</v>
      </c>
      <c r="D142" s="17" t="s">
        <v>69</v>
      </c>
      <c r="E142" s="17" t="s">
        <v>202</v>
      </c>
      <c r="F142" s="17" t="s">
        <v>653</v>
      </c>
      <c r="G142" s="18">
        <v>5278000</v>
      </c>
      <c r="H142" s="17" t="s">
        <v>653</v>
      </c>
      <c r="I142" s="18">
        <v>4445232</v>
      </c>
      <c r="J142" s="17" t="s">
        <v>617</v>
      </c>
      <c r="K142" s="18">
        <v>507.24</v>
      </c>
      <c r="L142" s="18">
        <v>11020</v>
      </c>
      <c r="M142" s="18">
        <v>572</v>
      </c>
      <c r="N142" s="19">
        <v>0.0519</v>
      </c>
      <c r="O142" s="18">
        <v>0.89</v>
      </c>
      <c r="P142" s="18">
        <v>46.03</v>
      </c>
      <c r="Q142" s="18">
        <v>97</v>
      </c>
      <c r="R142" s="18">
        <v>1</v>
      </c>
      <c r="S142" s="18">
        <v>63</v>
      </c>
      <c r="T142" s="18">
        <v>81</v>
      </c>
      <c r="U142" s="18">
        <v>2</v>
      </c>
      <c r="V142" s="18">
        <v>244</v>
      </c>
      <c r="W142" s="18">
        <v>2.08</v>
      </c>
      <c r="X142" s="18">
        <v>0</v>
      </c>
      <c r="Y142" s="19">
        <v>0</v>
      </c>
      <c r="Z142" s="18">
        <v>1</v>
      </c>
      <c r="AA142" s="18">
        <v>0</v>
      </c>
      <c r="AB142" t="str">
        <f>VLOOKUP(E:E,笔记匹配!A:M,3,FALSE)</f>
        <v>tinaloveu</v>
      </c>
      <c r="AC142" t="str">
        <f>VLOOKUP(E:E,笔记匹配!A:M,4,FALSE)</f>
        <v>10.9-【全英】雅思8.5口语提升干货！</v>
      </c>
    </row>
    <row r="143" spans="1:29">
      <c r="A143" s="17" t="s">
        <v>21</v>
      </c>
      <c r="B143" s="17" t="s">
        <v>108</v>
      </c>
      <c r="C143" s="18">
        <v>21906276</v>
      </c>
      <c r="D143" s="17" t="s">
        <v>69</v>
      </c>
      <c r="E143" s="18">
        <v>6.3218999e+23</v>
      </c>
      <c r="F143" s="17" t="s">
        <v>654</v>
      </c>
      <c r="G143" s="18">
        <v>5442255</v>
      </c>
      <c r="H143" s="17" t="s">
        <v>654</v>
      </c>
      <c r="I143" s="18">
        <v>4570099</v>
      </c>
      <c r="J143" s="17" t="s">
        <v>617</v>
      </c>
      <c r="K143" s="18">
        <v>504.2</v>
      </c>
      <c r="L143" s="18">
        <v>11467</v>
      </c>
      <c r="M143" s="18">
        <v>612</v>
      </c>
      <c r="N143" s="19">
        <v>0.0534</v>
      </c>
      <c r="O143" s="18">
        <v>0.82</v>
      </c>
      <c r="P143" s="18">
        <v>43.97</v>
      </c>
      <c r="Q143" s="18">
        <v>179</v>
      </c>
      <c r="R143" s="18">
        <v>0</v>
      </c>
      <c r="S143" s="18">
        <v>77</v>
      </c>
      <c r="T143" s="18">
        <v>47</v>
      </c>
      <c r="U143" s="18">
        <v>2</v>
      </c>
      <c r="V143" s="18">
        <v>305</v>
      </c>
      <c r="W143" s="18">
        <v>1.65</v>
      </c>
      <c r="X143" s="18">
        <v>0</v>
      </c>
      <c r="Y143" s="19">
        <v>0</v>
      </c>
      <c r="Z143" s="18">
        <v>5</v>
      </c>
      <c r="AA143" s="18">
        <v>2</v>
      </c>
      <c r="AB143" t="str">
        <f>VLOOKUP(E:E,笔记匹配!A:M,3,FALSE)</f>
        <v>gua0407</v>
      </c>
      <c r="AC143" t="str">
        <f>VLOOKUP(E:E,笔记匹配!A:M,4,FALSE)</f>
        <v>9.21-雅思考官“讨厌”的口语表达，你中了几个🤔</v>
      </c>
    </row>
    <row r="144" spans="1:29">
      <c r="A144" s="17" t="s">
        <v>21</v>
      </c>
      <c r="B144" s="17" t="s">
        <v>82</v>
      </c>
      <c r="C144" s="18">
        <v>22054791</v>
      </c>
      <c r="D144" s="17" t="s">
        <v>72</v>
      </c>
      <c r="E144" s="17" t="s">
        <v>241</v>
      </c>
      <c r="F144" s="17" t="s">
        <v>655</v>
      </c>
      <c r="G144" s="18">
        <v>5512759</v>
      </c>
      <c r="H144" s="17" t="s">
        <v>656</v>
      </c>
      <c r="I144" s="18">
        <v>4623373</v>
      </c>
      <c r="J144" s="17" t="s">
        <v>617</v>
      </c>
      <c r="K144" s="18">
        <v>25.99</v>
      </c>
      <c r="L144" s="18">
        <v>1874</v>
      </c>
      <c r="M144" s="18">
        <v>30</v>
      </c>
      <c r="N144" s="19">
        <v>0.016</v>
      </c>
      <c r="O144" s="18">
        <v>0.87</v>
      </c>
      <c r="P144" s="18">
        <v>13.87</v>
      </c>
      <c r="Q144" s="18">
        <v>0</v>
      </c>
      <c r="R144" s="18">
        <v>0</v>
      </c>
      <c r="S144" s="18">
        <v>1</v>
      </c>
      <c r="T144" s="18">
        <v>0</v>
      </c>
      <c r="U144" s="18">
        <v>0</v>
      </c>
      <c r="V144" s="18">
        <v>1</v>
      </c>
      <c r="W144" s="18">
        <v>25.99</v>
      </c>
      <c r="X144" s="18">
        <v>0</v>
      </c>
      <c r="Y144" s="19">
        <v>0</v>
      </c>
      <c r="Z144" s="18">
        <v>0</v>
      </c>
      <c r="AA144" s="18">
        <v>0</v>
      </c>
      <c r="AB144" t="str">
        <f>VLOOKUP(E:E,笔记匹配!A:M,3,FALSE)</f>
        <v>wanka</v>
      </c>
      <c r="AC144" t="str">
        <f>VLOOKUP(E:E,笔记匹配!A:M,4,FALSE)</f>
        <v>10.26-新手如何主持会议？外教给的5条建议</v>
      </c>
    </row>
    <row r="145" spans="1:29">
      <c r="A145" s="17" t="s">
        <v>21</v>
      </c>
      <c r="B145" s="17" t="s">
        <v>657</v>
      </c>
      <c r="C145" s="18">
        <v>22054994</v>
      </c>
      <c r="D145" s="17" t="s">
        <v>72</v>
      </c>
      <c r="E145" s="17" t="s">
        <v>238</v>
      </c>
      <c r="F145" s="17" t="s">
        <v>658</v>
      </c>
      <c r="G145" s="18">
        <v>5512858</v>
      </c>
      <c r="H145" s="17" t="s">
        <v>659</v>
      </c>
      <c r="I145" s="18">
        <v>4623452</v>
      </c>
      <c r="J145" s="17" t="s">
        <v>617</v>
      </c>
      <c r="K145" s="18">
        <v>203.88</v>
      </c>
      <c r="L145" s="18">
        <v>12024</v>
      </c>
      <c r="M145" s="18">
        <v>339</v>
      </c>
      <c r="N145" s="19">
        <v>0.0282</v>
      </c>
      <c r="O145" s="18">
        <v>0.6</v>
      </c>
      <c r="P145" s="18">
        <v>16.96</v>
      </c>
      <c r="Q145" s="18">
        <v>34</v>
      </c>
      <c r="R145" s="18">
        <v>0</v>
      </c>
      <c r="S145" s="18">
        <v>12</v>
      </c>
      <c r="T145" s="18">
        <v>5</v>
      </c>
      <c r="U145" s="18">
        <v>1</v>
      </c>
      <c r="V145" s="18">
        <v>52</v>
      </c>
      <c r="W145" s="18">
        <v>3.92</v>
      </c>
      <c r="X145" s="18">
        <v>0</v>
      </c>
      <c r="Y145" s="19">
        <v>0</v>
      </c>
      <c r="Z145" s="18">
        <v>0</v>
      </c>
      <c r="AA145" s="18">
        <v>0</v>
      </c>
      <c r="AB145" t="str">
        <f>VLOOKUP(E:E,笔记匹配!A:M,3,FALSE)</f>
        <v>10quiz</v>
      </c>
      <c r="AC145" t="str">
        <f>VLOOKUP(E:E,笔记匹配!A:M,4,FALSE)</f>
        <v>10.26-🇬🇧语言类游戏｜口语提升小游戏</v>
      </c>
    </row>
    <row r="146" spans="1:29">
      <c r="A146" s="17" t="s">
        <v>21</v>
      </c>
      <c r="B146" s="17" t="s">
        <v>82</v>
      </c>
      <c r="C146" s="18">
        <v>22055095</v>
      </c>
      <c r="D146" s="17" t="s">
        <v>72</v>
      </c>
      <c r="E146" s="17" t="s">
        <v>236</v>
      </c>
      <c r="F146" s="17" t="s">
        <v>660</v>
      </c>
      <c r="G146" s="18">
        <v>5512921</v>
      </c>
      <c r="H146" s="17" t="s">
        <v>661</v>
      </c>
      <c r="I146" s="18">
        <v>4623502</v>
      </c>
      <c r="J146" s="17" t="s">
        <v>617</v>
      </c>
      <c r="K146" s="18">
        <v>504.15</v>
      </c>
      <c r="L146" s="18">
        <v>35320</v>
      </c>
      <c r="M146" s="18">
        <v>1574</v>
      </c>
      <c r="N146" s="19">
        <v>0.0446</v>
      </c>
      <c r="O146" s="18">
        <v>0.32</v>
      </c>
      <c r="P146" s="18">
        <v>14.27</v>
      </c>
      <c r="Q146" s="18">
        <v>71</v>
      </c>
      <c r="R146" s="18">
        <v>0</v>
      </c>
      <c r="S146" s="18">
        <v>65</v>
      </c>
      <c r="T146" s="18">
        <v>27</v>
      </c>
      <c r="U146" s="18">
        <v>3</v>
      </c>
      <c r="V146" s="18">
        <v>166</v>
      </c>
      <c r="W146" s="18">
        <v>3.04</v>
      </c>
      <c r="X146" s="18">
        <v>0</v>
      </c>
      <c r="Y146" s="19">
        <v>0</v>
      </c>
      <c r="Z146" s="18">
        <v>4</v>
      </c>
      <c r="AA146" s="18">
        <v>3</v>
      </c>
      <c r="AB146" t="str">
        <f>VLOOKUP(E:E,笔记匹配!A:M,3,FALSE)</f>
        <v>pickgigi-invite</v>
      </c>
      <c r="AC146" t="str">
        <f>VLOOKUP(E:E,笔记匹配!A:M,4,FALSE)</f>
        <v>10.26-口语聊天用这几个开场 打开无限聊天模式</v>
      </c>
    </row>
    <row r="147" spans="1:29">
      <c r="A147" s="17" t="s">
        <v>21</v>
      </c>
      <c r="B147" s="17" t="s">
        <v>86</v>
      </c>
      <c r="C147" s="18">
        <v>22459591</v>
      </c>
      <c r="D147" s="17" t="s">
        <v>72</v>
      </c>
      <c r="E147" s="17" t="s">
        <v>214</v>
      </c>
      <c r="F147" s="17" t="s">
        <v>662</v>
      </c>
      <c r="G147" s="18">
        <v>5705404</v>
      </c>
      <c r="H147" s="17" t="s">
        <v>663</v>
      </c>
      <c r="I147" s="18">
        <v>4771610</v>
      </c>
      <c r="J147" s="17" t="s">
        <v>617</v>
      </c>
      <c r="K147" s="18">
        <v>201.95</v>
      </c>
      <c r="L147" s="18">
        <v>18533</v>
      </c>
      <c r="M147" s="18">
        <v>794</v>
      </c>
      <c r="N147" s="19">
        <v>0.0428</v>
      </c>
      <c r="O147" s="18">
        <v>0.25</v>
      </c>
      <c r="P147" s="18">
        <v>10.9</v>
      </c>
      <c r="Q147" s="18">
        <v>40</v>
      </c>
      <c r="R147" s="18">
        <v>1</v>
      </c>
      <c r="S147" s="18">
        <v>14</v>
      </c>
      <c r="T147" s="18">
        <v>15</v>
      </c>
      <c r="U147" s="18">
        <v>1</v>
      </c>
      <c r="V147" s="18">
        <v>71</v>
      </c>
      <c r="W147" s="18">
        <v>2.84</v>
      </c>
      <c r="X147" s="18">
        <v>0</v>
      </c>
      <c r="Y147" s="19">
        <v>0</v>
      </c>
      <c r="Z147" s="18">
        <v>2</v>
      </c>
      <c r="AA147" s="18">
        <v>0</v>
      </c>
      <c r="AB147" t="str">
        <f>VLOOKUP(E:E,笔记匹配!A:M,3,FALSE)</f>
        <v>yzyy123</v>
      </c>
      <c r="AC147" t="str">
        <f>VLOOKUP(E:E,笔记匹配!A:M,4,FALSE)</f>
        <v>11.1-前雅思口语考官评分我们的part 1!</v>
      </c>
    </row>
    <row r="148" spans="1:29">
      <c r="A148" s="17" t="s">
        <v>21</v>
      </c>
      <c r="B148" s="17" t="s">
        <v>152</v>
      </c>
      <c r="C148" s="18">
        <v>22459642</v>
      </c>
      <c r="D148" s="17" t="s">
        <v>72</v>
      </c>
      <c r="E148" s="17" t="s">
        <v>239</v>
      </c>
      <c r="F148" s="17" t="s">
        <v>664</v>
      </c>
      <c r="G148" s="18">
        <v>5705426</v>
      </c>
      <c r="H148" s="17" t="s">
        <v>665</v>
      </c>
      <c r="I148" s="18">
        <v>4771629</v>
      </c>
      <c r="J148" s="17" t="s">
        <v>617</v>
      </c>
      <c r="K148" s="18">
        <v>202.37</v>
      </c>
      <c r="L148" s="18">
        <v>16700</v>
      </c>
      <c r="M148" s="18">
        <v>1084</v>
      </c>
      <c r="N148" s="19">
        <v>0.0649</v>
      </c>
      <c r="O148" s="18">
        <v>0.19</v>
      </c>
      <c r="P148" s="18">
        <v>12.12</v>
      </c>
      <c r="Q148" s="18">
        <v>12</v>
      </c>
      <c r="R148" s="18">
        <v>0</v>
      </c>
      <c r="S148" s="18">
        <v>18</v>
      </c>
      <c r="T148" s="18">
        <v>3</v>
      </c>
      <c r="U148" s="18">
        <v>1</v>
      </c>
      <c r="V148" s="18">
        <v>34</v>
      </c>
      <c r="W148" s="18">
        <v>5.95</v>
      </c>
      <c r="X148" s="18">
        <v>0</v>
      </c>
      <c r="Y148" s="19">
        <v>0</v>
      </c>
      <c r="Z148" s="18">
        <v>3</v>
      </c>
      <c r="AA148" s="18">
        <v>0</v>
      </c>
      <c r="AB148" t="str">
        <f>VLOOKUP(E:E,笔记匹配!A:M,3,FALSE)</f>
        <v>理理666</v>
      </c>
      <c r="AC148" t="str">
        <f>VLOOKUP(E:E,笔记匹配!A:M,4,FALSE)</f>
        <v>11.1-笑死！口语废物竟和外教唠了30分钟?</v>
      </c>
    </row>
    <row r="149" spans="1:29">
      <c r="A149" s="17" t="s">
        <v>21</v>
      </c>
      <c r="B149" s="17" t="s">
        <v>73</v>
      </c>
      <c r="C149" s="18">
        <v>22612439</v>
      </c>
      <c r="D149" s="17" t="s">
        <v>72</v>
      </c>
      <c r="E149" s="17" t="s">
        <v>200</v>
      </c>
      <c r="F149" s="17" t="s">
        <v>666</v>
      </c>
      <c r="G149" s="18">
        <v>5779468</v>
      </c>
      <c r="H149" s="17" t="s">
        <v>667</v>
      </c>
      <c r="I149" s="18">
        <v>4830161</v>
      </c>
      <c r="J149" s="17" t="s">
        <v>617</v>
      </c>
      <c r="K149" s="18">
        <v>203.28</v>
      </c>
      <c r="L149" s="18">
        <v>13198</v>
      </c>
      <c r="M149" s="18">
        <v>833</v>
      </c>
      <c r="N149" s="19">
        <v>0.0631</v>
      </c>
      <c r="O149" s="18">
        <v>0.24</v>
      </c>
      <c r="P149" s="18">
        <v>15.4</v>
      </c>
      <c r="Q149" s="18">
        <v>42</v>
      </c>
      <c r="R149" s="18">
        <v>1</v>
      </c>
      <c r="S149" s="18">
        <v>6</v>
      </c>
      <c r="T149" s="18">
        <v>3</v>
      </c>
      <c r="U149" s="18">
        <v>0</v>
      </c>
      <c r="V149" s="18">
        <v>52</v>
      </c>
      <c r="W149" s="18">
        <v>3.91</v>
      </c>
      <c r="X149" s="18">
        <v>0</v>
      </c>
      <c r="Y149" s="19">
        <v>0</v>
      </c>
      <c r="Z149" s="18">
        <v>0</v>
      </c>
      <c r="AA149" s="18">
        <v>0</v>
      </c>
      <c r="AB149" t="str">
        <f>VLOOKUP(E:E,笔记匹配!A:M,3,FALSE)</f>
        <v>adamchen</v>
      </c>
      <c r="AC149" t="str">
        <f>VLOOKUP(E:E,笔记匹配!A:M,4,FALSE)</f>
        <v>11.2-当社牛和老外pk全网热门挑战</v>
      </c>
    </row>
    <row r="150" spans="1:29">
      <c r="A150" s="17" t="s">
        <v>21</v>
      </c>
      <c r="B150" s="17" t="s">
        <v>130</v>
      </c>
      <c r="C150" s="18">
        <v>22612503</v>
      </c>
      <c r="D150" s="17" t="s">
        <v>72</v>
      </c>
      <c r="E150" s="17" t="s">
        <v>230</v>
      </c>
      <c r="F150" s="17" t="s">
        <v>668</v>
      </c>
      <c r="G150" s="18">
        <v>5779551</v>
      </c>
      <c r="H150" s="17" t="s">
        <v>669</v>
      </c>
      <c r="I150" s="18">
        <v>4830227</v>
      </c>
      <c r="J150" s="17" t="s">
        <v>617</v>
      </c>
      <c r="K150" s="18">
        <v>199.69</v>
      </c>
      <c r="L150" s="18">
        <v>14772</v>
      </c>
      <c r="M150" s="18">
        <v>976</v>
      </c>
      <c r="N150" s="19">
        <v>0.0661</v>
      </c>
      <c r="O150" s="18">
        <v>0.2</v>
      </c>
      <c r="P150" s="18">
        <v>13.52</v>
      </c>
      <c r="Q150" s="18">
        <v>38</v>
      </c>
      <c r="R150" s="18">
        <v>2</v>
      </c>
      <c r="S150" s="18">
        <v>19</v>
      </c>
      <c r="T150" s="18">
        <v>15</v>
      </c>
      <c r="U150" s="18">
        <v>1</v>
      </c>
      <c r="V150" s="18">
        <v>75</v>
      </c>
      <c r="W150" s="18">
        <v>2.66</v>
      </c>
      <c r="X150" s="18">
        <v>0</v>
      </c>
      <c r="Y150" s="19">
        <v>0</v>
      </c>
      <c r="Z150" s="18">
        <v>12</v>
      </c>
      <c r="AA150" s="18">
        <v>0</v>
      </c>
      <c r="AB150" t="str">
        <f>VLOOKUP(E:E,笔记匹配!A:M,3,FALSE)</f>
        <v>kkjiayou-invite</v>
      </c>
      <c r="AC150" t="str">
        <f>VLOOKUP(E:E,笔记匹配!A:M,4,FALSE)</f>
        <v>11.2-我悟了！宝藏外教点醒我！英语这么学</v>
      </c>
    </row>
    <row r="151" spans="1:29">
      <c r="A151" s="17" t="s">
        <v>21</v>
      </c>
      <c r="B151" s="17" t="s">
        <v>77</v>
      </c>
      <c r="C151" s="18">
        <v>22612562</v>
      </c>
      <c r="D151" s="17" t="s">
        <v>72</v>
      </c>
      <c r="E151" s="17" t="s">
        <v>231</v>
      </c>
      <c r="F151" s="17" t="s">
        <v>670</v>
      </c>
      <c r="G151" s="18">
        <v>5779589</v>
      </c>
      <c r="H151" s="17" t="s">
        <v>671</v>
      </c>
      <c r="I151" s="18">
        <v>4830255</v>
      </c>
      <c r="J151" s="17" t="s">
        <v>617</v>
      </c>
      <c r="K151" s="18">
        <v>177.43</v>
      </c>
      <c r="L151" s="18">
        <v>6940</v>
      </c>
      <c r="M151" s="18">
        <v>366</v>
      </c>
      <c r="N151" s="19">
        <v>0.0527</v>
      </c>
      <c r="O151" s="18">
        <v>0.48</v>
      </c>
      <c r="P151" s="18">
        <v>25.57</v>
      </c>
      <c r="Q151" s="18">
        <v>46</v>
      </c>
      <c r="R151" s="18">
        <v>0</v>
      </c>
      <c r="S151" s="18">
        <v>18</v>
      </c>
      <c r="T151" s="18">
        <v>15</v>
      </c>
      <c r="U151" s="18">
        <v>1</v>
      </c>
      <c r="V151" s="18">
        <v>80</v>
      </c>
      <c r="W151" s="18">
        <v>2.22</v>
      </c>
      <c r="X151" s="18">
        <v>0</v>
      </c>
      <c r="Y151" s="19">
        <v>0</v>
      </c>
      <c r="Z151" s="18">
        <v>2</v>
      </c>
      <c r="AA151" s="18">
        <v>0</v>
      </c>
      <c r="AB151" t="str">
        <f>VLOOKUP(E:E,笔记匹配!A:M,3,FALSE)</f>
        <v>iris018-invite</v>
      </c>
      <c r="AC151" t="str">
        <f>VLOOKUP(E:E,笔记匹配!A:M,4,FALSE)</f>
        <v>11.2-⭐雅思口语救星❗心机girl这样备考㊙️</v>
      </c>
    </row>
    <row r="152" spans="1:29">
      <c r="A152" s="17" t="s">
        <v>22</v>
      </c>
      <c r="B152" s="17" t="s">
        <v>100</v>
      </c>
      <c r="C152" s="18">
        <v>15884678</v>
      </c>
      <c r="D152" s="17" t="s">
        <v>101</v>
      </c>
      <c r="E152" s="17" t="s">
        <v>203</v>
      </c>
      <c r="F152" s="17" t="s">
        <v>615</v>
      </c>
      <c r="G152" s="18">
        <v>3102051</v>
      </c>
      <c r="H152" s="17" t="s">
        <v>616</v>
      </c>
      <c r="I152" s="18">
        <v>2496937</v>
      </c>
      <c r="J152" s="17" t="s">
        <v>617</v>
      </c>
      <c r="K152" s="18">
        <v>701.39</v>
      </c>
      <c r="L152" s="18">
        <v>8743</v>
      </c>
      <c r="M152" s="18">
        <v>148</v>
      </c>
      <c r="N152" s="19">
        <v>0.0169</v>
      </c>
      <c r="O152" s="18">
        <v>4.74</v>
      </c>
      <c r="P152" s="18">
        <v>80.22</v>
      </c>
      <c r="Q152" s="18">
        <v>3</v>
      </c>
      <c r="R152" s="18">
        <v>1</v>
      </c>
      <c r="S152" s="18">
        <v>2</v>
      </c>
      <c r="T152" s="18">
        <v>1</v>
      </c>
      <c r="U152" s="18">
        <v>0</v>
      </c>
      <c r="V152" s="18">
        <v>7</v>
      </c>
      <c r="W152" s="18">
        <v>100.2</v>
      </c>
      <c r="X152" s="18">
        <v>0</v>
      </c>
      <c r="Y152" s="19">
        <v>0</v>
      </c>
      <c r="Z152" s="18">
        <v>0</v>
      </c>
      <c r="AA152" s="18">
        <v>0</v>
      </c>
      <c r="AB152" t="str">
        <f>VLOOKUP(E:E,笔记匹配!A:M,3,FALSE)</f>
        <v>yaozilv</v>
      </c>
      <c r="AC152" t="str">
        <f>VLOOKUP(E:E,笔记匹配!A:M,4,FALSE)</f>
        <v>6.17-英语口语人绝不能错过的宝藏APP👈</v>
      </c>
    </row>
    <row r="153" spans="1:29">
      <c r="A153" s="17" t="s">
        <v>22</v>
      </c>
      <c r="B153" s="17" t="s">
        <v>119</v>
      </c>
      <c r="C153" s="18">
        <v>16331749</v>
      </c>
      <c r="D153" s="17" t="s">
        <v>72</v>
      </c>
      <c r="E153" s="17" t="s">
        <v>210</v>
      </c>
      <c r="F153" s="17" t="s">
        <v>618</v>
      </c>
      <c r="G153" s="18">
        <v>3178020</v>
      </c>
      <c r="H153" s="17" t="s">
        <v>619</v>
      </c>
      <c r="I153" s="18">
        <v>2568655</v>
      </c>
      <c r="J153" s="17" t="s">
        <v>617</v>
      </c>
      <c r="K153" s="18">
        <v>805.93</v>
      </c>
      <c r="L153" s="18">
        <v>53622</v>
      </c>
      <c r="M153" s="18">
        <v>2434</v>
      </c>
      <c r="N153" s="19">
        <v>0.0454</v>
      </c>
      <c r="O153" s="18">
        <v>0.33</v>
      </c>
      <c r="P153" s="18">
        <v>15.03</v>
      </c>
      <c r="Q153" s="18">
        <v>54</v>
      </c>
      <c r="R153" s="18">
        <v>5</v>
      </c>
      <c r="S153" s="18">
        <v>30</v>
      </c>
      <c r="T153" s="18">
        <v>81</v>
      </c>
      <c r="U153" s="18">
        <v>5</v>
      </c>
      <c r="V153" s="18">
        <v>175</v>
      </c>
      <c r="W153" s="18">
        <v>4.61</v>
      </c>
      <c r="X153" s="18">
        <v>0</v>
      </c>
      <c r="Y153" s="19">
        <v>0</v>
      </c>
      <c r="Z153" s="18">
        <v>1</v>
      </c>
      <c r="AA153" s="18">
        <v>0</v>
      </c>
      <c r="AB153" t="str">
        <f>VLOOKUP(E:E,笔记匹配!A:M,3,FALSE)</f>
        <v>tenchat-invite</v>
      </c>
      <c r="AC153" t="str">
        <f>VLOOKUP(E:E,笔记匹配!A:M,4,FALSE)</f>
        <v>6.28-🇬🇧小干货｜简单的地道英文表达</v>
      </c>
    </row>
    <row r="154" spans="1:29">
      <c r="A154" s="17" t="s">
        <v>22</v>
      </c>
      <c r="B154" s="17" t="s">
        <v>100</v>
      </c>
      <c r="C154" s="18">
        <v>18616856</v>
      </c>
      <c r="D154" s="17" t="s">
        <v>72</v>
      </c>
      <c r="E154" s="17" t="s">
        <v>203</v>
      </c>
      <c r="F154" s="17" t="s">
        <v>622</v>
      </c>
      <c r="G154" s="18">
        <v>3856100</v>
      </c>
      <c r="H154" s="17" t="s">
        <v>623</v>
      </c>
      <c r="I154" s="18">
        <v>3241189</v>
      </c>
      <c r="J154" s="17" t="s">
        <v>617</v>
      </c>
      <c r="K154" s="18">
        <v>264.14</v>
      </c>
      <c r="L154" s="18">
        <v>9787</v>
      </c>
      <c r="M154" s="18">
        <v>332</v>
      </c>
      <c r="N154" s="19">
        <v>0.0339</v>
      </c>
      <c r="O154" s="18">
        <v>0.8</v>
      </c>
      <c r="P154" s="18">
        <v>26.99</v>
      </c>
      <c r="Q154" s="18">
        <v>16</v>
      </c>
      <c r="R154" s="18">
        <v>0</v>
      </c>
      <c r="S154" s="18">
        <v>19</v>
      </c>
      <c r="T154" s="18">
        <v>2</v>
      </c>
      <c r="U154" s="18">
        <v>2</v>
      </c>
      <c r="V154" s="18">
        <v>39</v>
      </c>
      <c r="W154" s="18">
        <v>6.77</v>
      </c>
      <c r="X154" s="18">
        <v>0</v>
      </c>
      <c r="Y154" s="19">
        <v>0</v>
      </c>
      <c r="Z154" s="18">
        <v>2</v>
      </c>
      <c r="AA154" s="18">
        <v>1</v>
      </c>
      <c r="AB154" t="str">
        <f>VLOOKUP(E:E,笔记匹配!A:M,3,FALSE)</f>
        <v>yaozilv</v>
      </c>
      <c r="AC154" t="str">
        <f>VLOOKUP(E:E,笔记匹配!A:M,4,FALSE)</f>
        <v>6.17-英语口语人绝不能错过的宝藏APP👈</v>
      </c>
    </row>
    <row r="155" spans="1:29">
      <c r="A155" s="17" t="s">
        <v>22</v>
      </c>
      <c r="B155" s="17" t="s">
        <v>76</v>
      </c>
      <c r="C155" s="18">
        <v>18706416</v>
      </c>
      <c r="D155" s="17" t="s">
        <v>72</v>
      </c>
      <c r="E155" s="17" t="s">
        <v>209</v>
      </c>
      <c r="F155" s="17" t="s">
        <v>624</v>
      </c>
      <c r="G155" s="18">
        <v>3899564</v>
      </c>
      <c r="H155" s="17" t="s">
        <v>625</v>
      </c>
      <c r="I155" s="18">
        <v>3284422</v>
      </c>
      <c r="J155" s="17" t="s">
        <v>617</v>
      </c>
      <c r="K155" s="18">
        <v>379.57</v>
      </c>
      <c r="L155" s="18">
        <v>17108</v>
      </c>
      <c r="M155" s="18">
        <v>467</v>
      </c>
      <c r="N155" s="19">
        <v>0.0273</v>
      </c>
      <c r="O155" s="18">
        <v>0.81</v>
      </c>
      <c r="P155" s="18">
        <v>22.19</v>
      </c>
      <c r="Q155" s="18">
        <v>36</v>
      </c>
      <c r="R155" s="18">
        <v>0</v>
      </c>
      <c r="S155" s="18">
        <v>51</v>
      </c>
      <c r="T155" s="18">
        <v>3</v>
      </c>
      <c r="U155" s="18">
        <v>0</v>
      </c>
      <c r="V155" s="18">
        <v>90</v>
      </c>
      <c r="W155" s="18">
        <v>4.22</v>
      </c>
      <c r="X155" s="18">
        <v>0</v>
      </c>
      <c r="Y155" s="19">
        <v>0</v>
      </c>
      <c r="Z155" s="18">
        <v>12</v>
      </c>
      <c r="AA155" s="18">
        <v>11</v>
      </c>
      <c r="AB155" t="str">
        <f>VLOOKUP(E:E,笔记匹配!A:M,3,FALSE)</f>
        <v>ieltsyea-invite</v>
      </c>
      <c r="AC155" t="str">
        <f>VLOOKUP(E:E,笔记匹配!A:M,4,FALSE)</f>
        <v>8.24-雅思口语上7的捷径：Cambly外教推荐‼️</v>
      </c>
    </row>
    <row r="156" spans="1:29">
      <c r="A156" s="17" t="s">
        <v>22</v>
      </c>
      <c r="B156" s="17" t="s">
        <v>151</v>
      </c>
      <c r="C156" s="18">
        <v>19628118</v>
      </c>
      <c r="D156" s="17" t="s">
        <v>72</v>
      </c>
      <c r="E156" s="17" t="s">
        <v>206</v>
      </c>
      <c r="F156" s="17" t="s">
        <v>629</v>
      </c>
      <c r="G156" s="18">
        <v>4324522</v>
      </c>
      <c r="H156" s="17" t="s">
        <v>630</v>
      </c>
      <c r="I156" s="18">
        <v>3701145</v>
      </c>
      <c r="J156" s="17" t="s">
        <v>617</v>
      </c>
      <c r="K156" s="18">
        <v>1003.94</v>
      </c>
      <c r="L156" s="18">
        <v>53177</v>
      </c>
      <c r="M156" s="18">
        <v>1606</v>
      </c>
      <c r="N156" s="19">
        <v>0.0302</v>
      </c>
      <c r="O156" s="18">
        <v>0.63</v>
      </c>
      <c r="P156" s="18">
        <v>18.88</v>
      </c>
      <c r="Q156" s="18">
        <v>216</v>
      </c>
      <c r="R156" s="18">
        <v>0</v>
      </c>
      <c r="S156" s="18">
        <v>106</v>
      </c>
      <c r="T156" s="18">
        <v>44</v>
      </c>
      <c r="U156" s="18">
        <v>4</v>
      </c>
      <c r="V156" s="18">
        <v>370</v>
      </c>
      <c r="W156" s="18">
        <v>2.71</v>
      </c>
      <c r="X156" s="18">
        <v>0</v>
      </c>
      <c r="Y156" s="19">
        <v>0</v>
      </c>
      <c r="Z156" s="18">
        <v>16</v>
      </c>
      <c r="AA156" s="18">
        <v>3</v>
      </c>
      <c r="AB156" t="str">
        <f>VLOOKUP(E:E,笔记匹配!A:M,3,FALSE)</f>
        <v>qiuchen</v>
      </c>
      <c r="AC156" t="str">
        <f>VLOOKUP(E:E,笔记匹配!A:M,4,FALSE)</f>
        <v>6.10-练习英语口语的方法，你真的掌握了吗？</v>
      </c>
    </row>
    <row r="157" spans="1:29">
      <c r="A157" s="17" t="s">
        <v>22</v>
      </c>
      <c r="B157" s="17" t="s">
        <v>76</v>
      </c>
      <c r="C157" s="18">
        <v>19691973</v>
      </c>
      <c r="D157" s="17" t="s">
        <v>69</v>
      </c>
      <c r="E157" s="17" t="s">
        <v>209</v>
      </c>
      <c r="F157" s="17" t="s">
        <v>631</v>
      </c>
      <c r="G157" s="18">
        <v>4355755</v>
      </c>
      <c r="H157" s="17" t="s">
        <v>631</v>
      </c>
      <c r="I157" s="18">
        <v>3730480</v>
      </c>
      <c r="J157" s="17" t="s">
        <v>617</v>
      </c>
      <c r="K157" s="18">
        <v>895.09</v>
      </c>
      <c r="L157" s="18">
        <v>28835</v>
      </c>
      <c r="M157" s="18">
        <v>1063</v>
      </c>
      <c r="N157" s="19">
        <v>0.0369</v>
      </c>
      <c r="O157" s="18">
        <v>0.84</v>
      </c>
      <c r="P157" s="18">
        <v>31.04</v>
      </c>
      <c r="Q157" s="18">
        <v>130</v>
      </c>
      <c r="R157" s="18">
        <v>2</v>
      </c>
      <c r="S157" s="18">
        <v>126</v>
      </c>
      <c r="T157" s="18">
        <v>9</v>
      </c>
      <c r="U157" s="18">
        <v>5</v>
      </c>
      <c r="V157" s="18">
        <v>272</v>
      </c>
      <c r="W157" s="18">
        <v>3.29</v>
      </c>
      <c r="X157" s="18">
        <v>0</v>
      </c>
      <c r="Y157" s="19">
        <v>0</v>
      </c>
      <c r="Z157" s="18">
        <v>8</v>
      </c>
      <c r="AA157" s="18">
        <v>13</v>
      </c>
      <c r="AB157" t="str">
        <f>VLOOKUP(E:E,笔记匹配!A:M,3,FALSE)</f>
        <v>ieltsyea-invite</v>
      </c>
      <c r="AC157" t="str">
        <f>VLOOKUP(E:E,笔记匹配!A:M,4,FALSE)</f>
        <v>8.24-雅思口语上7的捷径：Cambly外教推荐‼️</v>
      </c>
    </row>
    <row r="158" spans="1:29">
      <c r="A158" s="17" t="s">
        <v>22</v>
      </c>
      <c r="B158" s="17" t="s">
        <v>103</v>
      </c>
      <c r="C158" s="18">
        <v>19913068</v>
      </c>
      <c r="D158" s="17" t="s">
        <v>69</v>
      </c>
      <c r="E158" s="17" t="s">
        <v>207</v>
      </c>
      <c r="F158" s="17" t="s">
        <v>632</v>
      </c>
      <c r="G158" s="18">
        <v>4458728</v>
      </c>
      <c r="H158" s="17" t="s">
        <v>633</v>
      </c>
      <c r="I158" s="18">
        <v>3823048</v>
      </c>
      <c r="J158" s="17" t="s">
        <v>617</v>
      </c>
      <c r="K158" s="18">
        <v>688.99</v>
      </c>
      <c r="L158" s="18">
        <v>12958</v>
      </c>
      <c r="M158" s="18">
        <v>506</v>
      </c>
      <c r="N158" s="19">
        <v>0.039</v>
      </c>
      <c r="O158" s="18">
        <v>1.36</v>
      </c>
      <c r="P158" s="18">
        <v>53.17</v>
      </c>
      <c r="Q158" s="18">
        <v>108</v>
      </c>
      <c r="R158" s="18">
        <v>0</v>
      </c>
      <c r="S158" s="18">
        <v>56</v>
      </c>
      <c r="T158" s="18">
        <v>29</v>
      </c>
      <c r="U158" s="18">
        <v>1</v>
      </c>
      <c r="V158" s="18">
        <v>194</v>
      </c>
      <c r="W158" s="18">
        <v>3.55</v>
      </c>
      <c r="X158" s="18">
        <v>0</v>
      </c>
      <c r="Y158" s="19">
        <v>0</v>
      </c>
      <c r="Z158" s="18">
        <v>7</v>
      </c>
      <c r="AA158" s="18">
        <v>1</v>
      </c>
      <c r="AB158" t="str">
        <f>VLOOKUP(E:E,笔记匹配!A:M,3,FALSE)</f>
        <v>skk2022</v>
      </c>
      <c r="AC158" t="str">
        <f>VLOOKUP(E:E,笔记匹配!A:M,4,FALSE)</f>
        <v>6.13-如何不出国提高口语｜英语口语APP推荐</v>
      </c>
    </row>
    <row r="159" spans="1:29">
      <c r="A159" s="17" t="s">
        <v>22</v>
      </c>
      <c r="B159" s="17" t="s">
        <v>108</v>
      </c>
      <c r="C159" s="18">
        <v>19946771</v>
      </c>
      <c r="D159" s="17" t="s">
        <v>72</v>
      </c>
      <c r="E159" s="18">
        <v>6.3218999e+23</v>
      </c>
      <c r="F159" s="17" t="s">
        <v>634</v>
      </c>
      <c r="G159" s="18">
        <v>4474319</v>
      </c>
      <c r="H159" s="17" t="s">
        <v>635</v>
      </c>
      <c r="I159" s="18">
        <v>3836916</v>
      </c>
      <c r="J159" s="17" t="s">
        <v>617</v>
      </c>
      <c r="K159" s="18">
        <v>953.5</v>
      </c>
      <c r="L159" s="18">
        <v>54448</v>
      </c>
      <c r="M159" s="18">
        <v>1888</v>
      </c>
      <c r="N159" s="19">
        <v>0.0347</v>
      </c>
      <c r="O159" s="18">
        <v>0.51</v>
      </c>
      <c r="P159" s="18">
        <v>17.51</v>
      </c>
      <c r="Q159" s="18">
        <v>97</v>
      </c>
      <c r="R159" s="18">
        <v>0</v>
      </c>
      <c r="S159" s="18">
        <v>65</v>
      </c>
      <c r="T159" s="18">
        <v>53</v>
      </c>
      <c r="U159" s="18">
        <v>5</v>
      </c>
      <c r="V159" s="18">
        <v>220</v>
      </c>
      <c r="W159" s="18">
        <v>4.33</v>
      </c>
      <c r="X159" s="18">
        <v>0</v>
      </c>
      <c r="Y159" s="19">
        <v>0</v>
      </c>
      <c r="Z159" s="18">
        <v>7</v>
      </c>
      <c r="AA159" s="18">
        <v>1</v>
      </c>
      <c r="AB159" t="str">
        <f>VLOOKUP(E:E,笔记匹配!A:M,3,FALSE)</f>
        <v>gua0407</v>
      </c>
      <c r="AC159" t="str">
        <f>VLOOKUP(E:E,笔记匹配!A:M,4,FALSE)</f>
        <v>9.21-雅思考官“讨厌”的口语表达，你中了几个🤔</v>
      </c>
    </row>
    <row r="160" spans="1:29">
      <c r="A160" s="17" t="s">
        <v>22</v>
      </c>
      <c r="B160" s="17" t="s">
        <v>148</v>
      </c>
      <c r="C160" s="18">
        <v>20803346</v>
      </c>
      <c r="D160" s="17" t="s">
        <v>72</v>
      </c>
      <c r="E160" s="17" t="s">
        <v>202</v>
      </c>
      <c r="F160" s="17" t="s">
        <v>636</v>
      </c>
      <c r="G160" s="18">
        <v>4926198</v>
      </c>
      <c r="H160" s="17" t="s">
        <v>637</v>
      </c>
      <c r="I160" s="18">
        <v>4181374</v>
      </c>
      <c r="J160" s="17" t="s">
        <v>617</v>
      </c>
      <c r="K160" s="18">
        <v>519.72</v>
      </c>
      <c r="L160" s="18">
        <v>30601</v>
      </c>
      <c r="M160" s="18">
        <v>1089</v>
      </c>
      <c r="N160" s="19">
        <v>0.0356</v>
      </c>
      <c r="O160" s="18">
        <v>0.48</v>
      </c>
      <c r="P160" s="18">
        <v>16.98</v>
      </c>
      <c r="Q160" s="18">
        <v>64</v>
      </c>
      <c r="R160" s="18">
        <v>0</v>
      </c>
      <c r="S160" s="18">
        <v>29</v>
      </c>
      <c r="T160" s="18">
        <v>79</v>
      </c>
      <c r="U160" s="18">
        <v>2</v>
      </c>
      <c r="V160" s="18">
        <v>174</v>
      </c>
      <c r="W160" s="18">
        <v>2.99</v>
      </c>
      <c r="X160" s="18">
        <v>1</v>
      </c>
      <c r="Y160" s="19">
        <v>0.0009</v>
      </c>
      <c r="Z160" s="18">
        <v>2</v>
      </c>
      <c r="AA160" s="18">
        <v>0</v>
      </c>
      <c r="AB160" t="str">
        <f>VLOOKUP(E:E,笔记匹配!A:M,3,FALSE)</f>
        <v>tinaloveu</v>
      </c>
      <c r="AC160" t="str">
        <f>VLOOKUP(E:E,笔记匹配!A:M,4,FALSE)</f>
        <v>10.9-【全英】雅思8.5口语提升干货！</v>
      </c>
    </row>
    <row r="161" spans="1:29">
      <c r="A161" s="17" t="s">
        <v>22</v>
      </c>
      <c r="B161" s="17" t="s">
        <v>80</v>
      </c>
      <c r="C161" s="18">
        <v>20804514</v>
      </c>
      <c r="D161" s="17" t="s">
        <v>72</v>
      </c>
      <c r="E161" s="17" t="s">
        <v>199</v>
      </c>
      <c r="F161" s="17" t="s">
        <v>642</v>
      </c>
      <c r="G161" s="18">
        <v>4926725</v>
      </c>
      <c r="H161" s="17" t="s">
        <v>643</v>
      </c>
      <c r="I161" s="18">
        <v>4182082</v>
      </c>
      <c r="J161" s="17" t="s">
        <v>617</v>
      </c>
      <c r="K161" s="18">
        <v>367.39</v>
      </c>
      <c r="L161" s="18">
        <v>18579</v>
      </c>
      <c r="M161" s="18">
        <v>654</v>
      </c>
      <c r="N161" s="19">
        <v>0.0352</v>
      </c>
      <c r="O161" s="18">
        <v>0.56</v>
      </c>
      <c r="P161" s="18">
        <v>19.77</v>
      </c>
      <c r="Q161" s="18">
        <v>44</v>
      </c>
      <c r="R161" s="18">
        <v>2</v>
      </c>
      <c r="S161" s="18">
        <v>42</v>
      </c>
      <c r="T161" s="18">
        <v>8</v>
      </c>
      <c r="U161" s="18">
        <v>1</v>
      </c>
      <c r="V161" s="18">
        <v>97</v>
      </c>
      <c r="W161" s="18">
        <v>3.79</v>
      </c>
      <c r="X161" s="18">
        <v>0</v>
      </c>
      <c r="Y161" s="19">
        <v>0</v>
      </c>
      <c r="Z161" s="18">
        <v>1</v>
      </c>
      <c r="AA161" s="18">
        <v>0</v>
      </c>
      <c r="AB161" t="str">
        <f>VLOOKUP(E:E,笔记匹配!A:M,3,FALSE)</f>
        <v>lily1234</v>
      </c>
      <c r="AC161" t="str">
        <f>VLOOKUP(E:E,笔记匹配!A:M,4,FALSE)</f>
        <v>10.9-30岁想把英语好好学一遍｜妈妈提升口语app</v>
      </c>
    </row>
    <row r="162" spans="1:29">
      <c r="A162" s="17" t="s">
        <v>22</v>
      </c>
      <c r="B162" s="17" t="s">
        <v>103</v>
      </c>
      <c r="C162" s="18">
        <v>20929745</v>
      </c>
      <c r="D162" s="17" t="s">
        <v>72</v>
      </c>
      <c r="E162" s="17" t="s">
        <v>207</v>
      </c>
      <c r="F162" s="17" t="s">
        <v>644</v>
      </c>
      <c r="G162" s="18">
        <v>4988589</v>
      </c>
      <c r="H162" s="17" t="s">
        <v>645</v>
      </c>
      <c r="I162" s="18">
        <v>4228308</v>
      </c>
      <c r="J162" s="17" t="s">
        <v>617</v>
      </c>
      <c r="K162" s="18">
        <v>302.77</v>
      </c>
      <c r="L162" s="18">
        <v>9494</v>
      </c>
      <c r="M162" s="18">
        <v>462</v>
      </c>
      <c r="N162" s="19">
        <v>0.0487</v>
      </c>
      <c r="O162" s="18">
        <v>0.66</v>
      </c>
      <c r="P162" s="18">
        <v>31.89</v>
      </c>
      <c r="Q162" s="18">
        <v>23</v>
      </c>
      <c r="R162" s="18">
        <v>0</v>
      </c>
      <c r="S162" s="18">
        <v>18</v>
      </c>
      <c r="T162" s="18">
        <v>9</v>
      </c>
      <c r="U162" s="18">
        <v>0</v>
      </c>
      <c r="V162" s="18">
        <v>50</v>
      </c>
      <c r="W162" s="18">
        <v>6.06</v>
      </c>
      <c r="X162" s="18">
        <v>0</v>
      </c>
      <c r="Y162" s="19">
        <v>0</v>
      </c>
      <c r="Z162" s="18">
        <v>3</v>
      </c>
      <c r="AA162" s="18">
        <v>0</v>
      </c>
      <c r="AB162" t="str">
        <f>VLOOKUP(E:E,笔记匹配!A:M,3,FALSE)</f>
        <v>skk2022</v>
      </c>
      <c r="AC162" t="str">
        <f>VLOOKUP(E:E,笔记匹配!A:M,4,FALSE)</f>
        <v>6.13-如何不出国提高口语｜英语口语APP推荐</v>
      </c>
    </row>
    <row r="163" spans="1:29">
      <c r="A163" s="17" t="s">
        <v>22</v>
      </c>
      <c r="B163" s="17" t="s">
        <v>83</v>
      </c>
      <c r="C163" s="18">
        <v>21378722</v>
      </c>
      <c r="D163" s="17" t="s">
        <v>72</v>
      </c>
      <c r="E163" s="17" t="s">
        <v>201</v>
      </c>
      <c r="F163" s="17" t="s">
        <v>646</v>
      </c>
      <c r="G163" s="18">
        <v>5201126</v>
      </c>
      <c r="H163" s="17" t="s">
        <v>647</v>
      </c>
      <c r="I163" s="18">
        <v>4386152</v>
      </c>
      <c r="J163" s="17" t="s">
        <v>617</v>
      </c>
      <c r="K163" s="18">
        <v>290.69</v>
      </c>
      <c r="L163" s="18">
        <v>20450</v>
      </c>
      <c r="M163" s="18">
        <v>474</v>
      </c>
      <c r="N163" s="19">
        <v>0.0232</v>
      </c>
      <c r="O163" s="18">
        <v>0.61</v>
      </c>
      <c r="P163" s="18">
        <v>14.21</v>
      </c>
      <c r="Q163" s="18">
        <v>45</v>
      </c>
      <c r="R163" s="18">
        <v>1</v>
      </c>
      <c r="S163" s="18">
        <v>50</v>
      </c>
      <c r="T163" s="18">
        <v>2</v>
      </c>
      <c r="U163" s="18">
        <v>5</v>
      </c>
      <c r="V163" s="18">
        <v>103</v>
      </c>
      <c r="W163" s="18">
        <v>2.82</v>
      </c>
      <c r="X163" s="18">
        <v>0</v>
      </c>
      <c r="Y163" s="19">
        <v>0</v>
      </c>
      <c r="Z163" s="18">
        <v>3</v>
      </c>
      <c r="AA163" s="18">
        <v>0</v>
      </c>
      <c r="AB163" t="str">
        <f>VLOOKUP(E:E,笔记匹配!A:M,3,FALSE)</f>
        <v>talkalot-invite</v>
      </c>
      <c r="AC163" t="str">
        <f>VLOOKUP(E:E,笔记匹配!A:M,4,FALSE)</f>
        <v>10.17宝藏Cambly外教大推荐‼️入门篇</v>
      </c>
    </row>
    <row r="164" spans="1:29">
      <c r="A164" s="17" t="s">
        <v>22</v>
      </c>
      <c r="B164" s="17" t="s">
        <v>150</v>
      </c>
      <c r="C164" s="18">
        <v>21378969</v>
      </c>
      <c r="D164" s="17" t="s">
        <v>72</v>
      </c>
      <c r="E164" s="17" t="s">
        <v>237</v>
      </c>
      <c r="F164" s="17" t="s">
        <v>648</v>
      </c>
      <c r="G164" s="18">
        <v>5201261</v>
      </c>
      <c r="H164" s="17" t="s">
        <v>649</v>
      </c>
      <c r="I164" s="18">
        <v>4386268</v>
      </c>
      <c r="J164" s="17" t="s">
        <v>617</v>
      </c>
      <c r="K164" s="18">
        <v>200.23</v>
      </c>
      <c r="L164" s="18">
        <v>8988</v>
      </c>
      <c r="M164" s="18">
        <v>432</v>
      </c>
      <c r="N164" s="19">
        <v>0.0481</v>
      </c>
      <c r="O164" s="18">
        <v>0.46</v>
      </c>
      <c r="P164" s="18">
        <v>22.28</v>
      </c>
      <c r="Q164" s="18">
        <v>22</v>
      </c>
      <c r="R164" s="18">
        <v>1</v>
      </c>
      <c r="S164" s="18">
        <v>8</v>
      </c>
      <c r="T164" s="18">
        <v>18</v>
      </c>
      <c r="U164" s="18">
        <v>3</v>
      </c>
      <c r="V164" s="18">
        <v>52</v>
      </c>
      <c r="W164" s="18">
        <v>3.85</v>
      </c>
      <c r="X164" s="18">
        <v>0</v>
      </c>
      <c r="Y164" s="19">
        <v>0</v>
      </c>
      <c r="Z164" s="18">
        <v>2</v>
      </c>
      <c r="AA164" s="18">
        <v>0</v>
      </c>
      <c r="AB164" t="str">
        <f>VLOOKUP(E:E,笔记匹配!A:M,3,FALSE)</f>
        <v>lingge</v>
      </c>
      <c r="AC164" t="str">
        <f>VLOOKUP(E:E,笔记匹配!A:M,4,FALSE)</f>
        <v>10.17-全英干货｜无语言环境如何有效提高口语</v>
      </c>
    </row>
    <row r="165" spans="1:29">
      <c r="A165" s="17" t="s">
        <v>22</v>
      </c>
      <c r="B165" s="17" t="s">
        <v>83</v>
      </c>
      <c r="C165" s="18">
        <v>21438951</v>
      </c>
      <c r="D165" s="17" t="s">
        <v>69</v>
      </c>
      <c r="E165" s="17" t="s">
        <v>201</v>
      </c>
      <c r="F165" s="17" t="s">
        <v>650</v>
      </c>
      <c r="G165" s="18">
        <v>5229065</v>
      </c>
      <c r="H165" s="17" t="s">
        <v>651</v>
      </c>
      <c r="I165" s="18">
        <v>4407441</v>
      </c>
      <c r="J165" s="17" t="s">
        <v>617</v>
      </c>
      <c r="K165" s="18">
        <v>1519.15</v>
      </c>
      <c r="L165" s="18">
        <v>64274</v>
      </c>
      <c r="M165" s="18">
        <v>1662</v>
      </c>
      <c r="N165" s="19">
        <v>0.0259</v>
      </c>
      <c r="O165" s="18">
        <v>0.91</v>
      </c>
      <c r="P165" s="18">
        <v>23.64</v>
      </c>
      <c r="Q165" s="18">
        <v>284</v>
      </c>
      <c r="R165" s="18">
        <v>5</v>
      </c>
      <c r="S165" s="18">
        <v>211</v>
      </c>
      <c r="T165" s="18">
        <v>10</v>
      </c>
      <c r="U165" s="18">
        <v>4</v>
      </c>
      <c r="V165" s="18">
        <v>514</v>
      </c>
      <c r="W165" s="18">
        <v>2.96</v>
      </c>
      <c r="X165" s="18">
        <v>0</v>
      </c>
      <c r="Y165" s="19">
        <v>0</v>
      </c>
      <c r="Z165" s="18">
        <v>11</v>
      </c>
      <c r="AA165" s="18">
        <v>9</v>
      </c>
      <c r="AB165" t="str">
        <f>VLOOKUP(E:E,笔记匹配!A:M,3,FALSE)</f>
        <v>talkalot-invite</v>
      </c>
      <c r="AC165" t="str">
        <f>VLOOKUP(E:E,笔记匹配!A:M,4,FALSE)</f>
        <v>10.17宝藏Cambly外教大推荐‼️入门篇</v>
      </c>
    </row>
    <row r="166" spans="1:29">
      <c r="A166" s="17" t="s">
        <v>22</v>
      </c>
      <c r="B166" s="17" t="s">
        <v>80</v>
      </c>
      <c r="C166" s="18">
        <v>21548733</v>
      </c>
      <c r="D166" s="17" t="s">
        <v>69</v>
      </c>
      <c r="E166" s="17" t="s">
        <v>199</v>
      </c>
      <c r="F166" s="17" t="s">
        <v>652</v>
      </c>
      <c r="G166" s="18">
        <v>5277914</v>
      </c>
      <c r="H166" s="17" t="s">
        <v>652</v>
      </c>
      <c r="I166" s="18">
        <v>4445164</v>
      </c>
      <c r="J166" s="17" t="s">
        <v>617</v>
      </c>
      <c r="K166" s="18">
        <v>499</v>
      </c>
      <c r="L166" s="18">
        <v>10751</v>
      </c>
      <c r="M166" s="18">
        <v>546</v>
      </c>
      <c r="N166" s="19">
        <v>0.0508</v>
      </c>
      <c r="O166" s="18">
        <v>0.91</v>
      </c>
      <c r="P166" s="18">
        <v>46.41</v>
      </c>
      <c r="Q166" s="18">
        <v>78</v>
      </c>
      <c r="R166" s="18">
        <v>1</v>
      </c>
      <c r="S166" s="18">
        <v>70</v>
      </c>
      <c r="T166" s="18">
        <v>18</v>
      </c>
      <c r="U166" s="18">
        <v>2</v>
      </c>
      <c r="V166" s="18">
        <v>169</v>
      </c>
      <c r="W166" s="18">
        <v>2.95</v>
      </c>
      <c r="X166" s="18">
        <v>0</v>
      </c>
      <c r="Y166" s="19">
        <v>0</v>
      </c>
      <c r="Z166" s="18">
        <v>3</v>
      </c>
      <c r="AA166" s="18">
        <v>0</v>
      </c>
      <c r="AB166" t="str">
        <f>VLOOKUP(E:E,笔记匹配!A:M,3,FALSE)</f>
        <v>lily1234</v>
      </c>
      <c r="AC166" t="str">
        <f>VLOOKUP(E:E,笔记匹配!A:M,4,FALSE)</f>
        <v>10.9-30岁想把英语好好学一遍｜妈妈提升口语app</v>
      </c>
    </row>
    <row r="167" spans="1:29">
      <c r="A167" s="17" t="s">
        <v>22</v>
      </c>
      <c r="B167" s="17" t="s">
        <v>148</v>
      </c>
      <c r="C167" s="18">
        <v>21548883</v>
      </c>
      <c r="D167" s="17" t="s">
        <v>69</v>
      </c>
      <c r="E167" s="17" t="s">
        <v>202</v>
      </c>
      <c r="F167" s="17" t="s">
        <v>653</v>
      </c>
      <c r="G167" s="18">
        <v>5278000</v>
      </c>
      <c r="H167" s="17" t="s">
        <v>653</v>
      </c>
      <c r="I167" s="18">
        <v>4445232</v>
      </c>
      <c r="J167" s="17" t="s">
        <v>617</v>
      </c>
      <c r="K167" s="18">
        <v>502.22</v>
      </c>
      <c r="L167" s="18">
        <v>13720</v>
      </c>
      <c r="M167" s="18">
        <v>556</v>
      </c>
      <c r="N167" s="19">
        <v>0.0405</v>
      </c>
      <c r="O167" s="18">
        <v>0.9</v>
      </c>
      <c r="P167" s="18">
        <v>36.6</v>
      </c>
      <c r="Q167" s="18">
        <v>90</v>
      </c>
      <c r="R167" s="18">
        <v>0</v>
      </c>
      <c r="S167" s="18">
        <v>51</v>
      </c>
      <c r="T167" s="18">
        <v>85</v>
      </c>
      <c r="U167" s="18">
        <v>5</v>
      </c>
      <c r="V167" s="18">
        <v>231</v>
      </c>
      <c r="W167" s="18">
        <v>2.17</v>
      </c>
      <c r="X167" s="18">
        <v>0</v>
      </c>
      <c r="Y167" s="19">
        <v>0</v>
      </c>
      <c r="Z167" s="18">
        <v>1</v>
      </c>
      <c r="AA167" s="18">
        <v>1</v>
      </c>
      <c r="AB167" t="str">
        <f>VLOOKUP(E:E,笔记匹配!A:M,3,FALSE)</f>
        <v>tinaloveu</v>
      </c>
      <c r="AC167" t="str">
        <f>VLOOKUP(E:E,笔记匹配!A:M,4,FALSE)</f>
        <v>10.9-【全英】雅思8.5口语提升干货！</v>
      </c>
    </row>
    <row r="168" spans="1:29">
      <c r="A168" s="17" t="s">
        <v>22</v>
      </c>
      <c r="B168" s="17" t="s">
        <v>108</v>
      </c>
      <c r="C168" s="18">
        <v>21906276</v>
      </c>
      <c r="D168" s="17" t="s">
        <v>69</v>
      </c>
      <c r="E168" s="18">
        <v>6.3218999e+23</v>
      </c>
      <c r="F168" s="17" t="s">
        <v>654</v>
      </c>
      <c r="G168" s="18">
        <v>5442255</v>
      </c>
      <c r="H168" s="17" t="s">
        <v>654</v>
      </c>
      <c r="I168" s="18">
        <v>4570099</v>
      </c>
      <c r="J168" s="17" t="s">
        <v>617</v>
      </c>
      <c r="K168" s="18">
        <v>504.79</v>
      </c>
      <c r="L168" s="18">
        <v>14314</v>
      </c>
      <c r="M168" s="18">
        <v>659</v>
      </c>
      <c r="N168" s="19">
        <v>0.046</v>
      </c>
      <c r="O168" s="18">
        <v>0.77</v>
      </c>
      <c r="P168" s="18">
        <v>35.27</v>
      </c>
      <c r="Q168" s="18">
        <v>144</v>
      </c>
      <c r="R168" s="18">
        <v>1</v>
      </c>
      <c r="S168" s="18">
        <v>62</v>
      </c>
      <c r="T168" s="18">
        <v>54</v>
      </c>
      <c r="U168" s="18">
        <v>4</v>
      </c>
      <c r="V168" s="18">
        <v>265</v>
      </c>
      <c r="W168" s="18">
        <v>1.9</v>
      </c>
      <c r="X168" s="18">
        <v>0</v>
      </c>
      <c r="Y168" s="19">
        <v>0</v>
      </c>
      <c r="Z168" s="18">
        <v>12</v>
      </c>
      <c r="AA168" s="18">
        <v>0</v>
      </c>
      <c r="AB168" t="str">
        <f>VLOOKUP(E:E,笔记匹配!A:M,3,FALSE)</f>
        <v>gua0407</v>
      </c>
      <c r="AC168" t="str">
        <f>VLOOKUP(E:E,笔记匹配!A:M,4,FALSE)</f>
        <v>9.21-雅思考官“讨厌”的口语表达，你中了几个🤔</v>
      </c>
    </row>
    <row r="169" spans="1:29">
      <c r="A169" s="17" t="s">
        <v>22</v>
      </c>
      <c r="B169" s="17" t="s">
        <v>82</v>
      </c>
      <c r="C169" s="18">
        <v>22054791</v>
      </c>
      <c r="D169" s="17" t="s">
        <v>72</v>
      </c>
      <c r="E169" s="17" t="s">
        <v>241</v>
      </c>
      <c r="F169" s="17" t="s">
        <v>655</v>
      </c>
      <c r="G169" s="18">
        <v>5512759</v>
      </c>
      <c r="H169" s="17" t="s">
        <v>656</v>
      </c>
      <c r="I169" s="18">
        <v>4623373</v>
      </c>
      <c r="J169" s="17" t="s">
        <v>617</v>
      </c>
      <c r="K169" s="18">
        <v>29.33</v>
      </c>
      <c r="L169" s="18">
        <v>2355</v>
      </c>
      <c r="M169" s="18">
        <v>30</v>
      </c>
      <c r="N169" s="19">
        <v>0.0127</v>
      </c>
      <c r="O169" s="18">
        <v>0.98</v>
      </c>
      <c r="P169" s="18">
        <v>12.45</v>
      </c>
      <c r="Q169" s="18">
        <v>5</v>
      </c>
      <c r="R169" s="18">
        <v>0</v>
      </c>
      <c r="S169" s="18">
        <v>1</v>
      </c>
      <c r="T169" s="18">
        <v>0</v>
      </c>
      <c r="U169" s="18">
        <v>0</v>
      </c>
      <c r="V169" s="18">
        <v>6</v>
      </c>
      <c r="W169" s="18">
        <v>4.89</v>
      </c>
      <c r="X169" s="18">
        <v>0</v>
      </c>
      <c r="Y169" s="19">
        <v>0</v>
      </c>
      <c r="Z169" s="18">
        <v>0</v>
      </c>
      <c r="AA169" s="18">
        <v>0</v>
      </c>
      <c r="AB169" t="str">
        <f>VLOOKUP(E:E,笔记匹配!A:M,3,FALSE)</f>
        <v>wanka</v>
      </c>
      <c r="AC169" t="str">
        <f>VLOOKUP(E:E,笔记匹配!A:M,4,FALSE)</f>
        <v>10.26-新手如何主持会议？外教给的5条建议</v>
      </c>
    </row>
    <row r="170" spans="1:29">
      <c r="A170" s="17" t="s">
        <v>22</v>
      </c>
      <c r="B170" s="17" t="s">
        <v>657</v>
      </c>
      <c r="C170" s="18">
        <v>22054994</v>
      </c>
      <c r="D170" s="17" t="s">
        <v>72</v>
      </c>
      <c r="E170" s="17" t="s">
        <v>238</v>
      </c>
      <c r="F170" s="17" t="s">
        <v>658</v>
      </c>
      <c r="G170" s="18">
        <v>5512858</v>
      </c>
      <c r="H170" s="17" t="s">
        <v>659</v>
      </c>
      <c r="I170" s="18">
        <v>4623452</v>
      </c>
      <c r="J170" s="17" t="s">
        <v>617</v>
      </c>
      <c r="K170" s="18">
        <v>215.67</v>
      </c>
      <c r="L170" s="18">
        <v>13109</v>
      </c>
      <c r="M170" s="18">
        <v>359</v>
      </c>
      <c r="N170" s="19">
        <v>0.0274</v>
      </c>
      <c r="O170" s="18">
        <v>0.6</v>
      </c>
      <c r="P170" s="18">
        <v>16.45</v>
      </c>
      <c r="Q170" s="18">
        <v>37</v>
      </c>
      <c r="R170" s="18">
        <v>0</v>
      </c>
      <c r="S170" s="18">
        <v>25</v>
      </c>
      <c r="T170" s="18">
        <v>4</v>
      </c>
      <c r="U170" s="18">
        <v>2</v>
      </c>
      <c r="V170" s="18">
        <v>68</v>
      </c>
      <c r="W170" s="18">
        <v>3.17</v>
      </c>
      <c r="X170" s="18">
        <v>0</v>
      </c>
      <c r="Y170" s="19">
        <v>0</v>
      </c>
      <c r="Z170" s="18">
        <v>0</v>
      </c>
      <c r="AA170" s="18">
        <v>0</v>
      </c>
      <c r="AB170" t="str">
        <f>VLOOKUP(E:E,笔记匹配!A:M,3,FALSE)</f>
        <v>10quiz</v>
      </c>
      <c r="AC170" t="str">
        <f>VLOOKUP(E:E,笔记匹配!A:M,4,FALSE)</f>
        <v>10.26-🇬🇧语言类游戏｜口语提升小游戏</v>
      </c>
    </row>
    <row r="171" spans="1:29">
      <c r="A171" s="17" t="s">
        <v>22</v>
      </c>
      <c r="B171" s="17" t="s">
        <v>82</v>
      </c>
      <c r="C171" s="18">
        <v>22055095</v>
      </c>
      <c r="D171" s="17" t="s">
        <v>72</v>
      </c>
      <c r="E171" s="17" t="s">
        <v>236</v>
      </c>
      <c r="F171" s="17" t="s">
        <v>660</v>
      </c>
      <c r="G171" s="18">
        <v>5512921</v>
      </c>
      <c r="H171" s="17" t="s">
        <v>661</v>
      </c>
      <c r="I171" s="18">
        <v>4623502</v>
      </c>
      <c r="J171" s="17" t="s">
        <v>617</v>
      </c>
      <c r="K171" s="18">
        <v>443.08</v>
      </c>
      <c r="L171" s="18">
        <v>27374</v>
      </c>
      <c r="M171" s="18">
        <v>1173</v>
      </c>
      <c r="N171" s="19">
        <v>0.0429</v>
      </c>
      <c r="O171" s="18">
        <v>0.38</v>
      </c>
      <c r="P171" s="18">
        <v>16.19</v>
      </c>
      <c r="Q171" s="18">
        <v>76</v>
      </c>
      <c r="R171" s="18">
        <v>1</v>
      </c>
      <c r="S171" s="18">
        <v>68</v>
      </c>
      <c r="T171" s="18">
        <v>33</v>
      </c>
      <c r="U171" s="18">
        <v>3</v>
      </c>
      <c r="V171" s="18">
        <v>181</v>
      </c>
      <c r="W171" s="18">
        <v>2.45</v>
      </c>
      <c r="X171" s="18">
        <v>0</v>
      </c>
      <c r="Y171" s="19">
        <v>0</v>
      </c>
      <c r="Z171" s="18">
        <v>5</v>
      </c>
      <c r="AA171" s="18">
        <v>0</v>
      </c>
      <c r="AB171" t="str">
        <f>VLOOKUP(E:E,笔记匹配!A:M,3,FALSE)</f>
        <v>pickgigi-invite</v>
      </c>
      <c r="AC171" t="str">
        <f>VLOOKUP(E:E,笔记匹配!A:M,4,FALSE)</f>
        <v>10.26-口语聊天用这几个开场 打开无限聊天模式</v>
      </c>
    </row>
    <row r="172" spans="1:29">
      <c r="A172" s="17" t="s">
        <v>22</v>
      </c>
      <c r="B172" s="17" t="s">
        <v>86</v>
      </c>
      <c r="C172" s="18">
        <v>22459591</v>
      </c>
      <c r="D172" s="17" t="s">
        <v>72</v>
      </c>
      <c r="E172" s="17" t="s">
        <v>214</v>
      </c>
      <c r="F172" s="17" t="s">
        <v>662</v>
      </c>
      <c r="G172" s="18">
        <v>5705404</v>
      </c>
      <c r="H172" s="17" t="s">
        <v>663</v>
      </c>
      <c r="I172" s="18">
        <v>4771610</v>
      </c>
      <c r="J172" s="17" t="s">
        <v>617</v>
      </c>
      <c r="K172" s="18">
        <v>202.52</v>
      </c>
      <c r="L172" s="18">
        <v>13226</v>
      </c>
      <c r="M172" s="18">
        <v>584</v>
      </c>
      <c r="N172" s="19">
        <v>0.0442</v>
      </c>
      <c r="O172" s="18">
        <v>0.35</v>
      </c>
      <c r="P172" s="18">
        <v>15.31</v>
      </c>
      <c r="Q172" s="18">
        <v>51</v>
      </c>
      <c r="R172" s="18">
        <v>0</v>
      </c>
      <c r="S172" s="18">
        <v>16</v>
      </c>
      <c r="T172" s="18">
        <v>17</v>
      </c>
      <c r="U172" s="18">
        <v>0</v>
      </c>
      <c r="V172" s="18">
        <v>84</v>
      </c>
      <c r="W172" s="18">
        <v>2.41</v>
      </c>
      <c r="X172" s="18">
        <v>0</v>
      </c>
      <c r="Y172" s="19">
        <v>0</v>
      </c>
      <c r="Z172" s="18">
        <v>4</v>
      </c>
      <c r="AA172" s="18">
        <v>0</v>
      </c>
      <c r="AB172" t="str">
        <f>VLOOKUP(E:E,笔记匹配!A:M,3,FALSE)</f>
        <v>yzyy123</v>
      </c>
      <c r="AC172" t="str">
        <f>VLOOKUP(E:E,笔记匹配!A:M,4,FALSE)</f>
        <v>11.1-前雅思口语考官评分我们的part 1!</v>
      </c>
    </row>
    <row r="173" spans="1:29">
      <c r="A173" s="17" t="s">
        <v>22</v>
      </c>
      <c r="B173" s="17" t="s">
        <v>152</v>
      </c>
      <c r="C173" s="18">
        <v>22459642</v>
      </c>
      <c r="D173" s="17" t="s">
        <v>72</v>
      </c>
      <c r="E173" s="17" t="s">
        <v>239</v>
      </c>
      <c r="F173" s="17" t="s">
        <v>664</v>
      </c>
      <c r="G173" s="18">
        <v>5705426</v>
      </c>
      <c r="H173" s="17" t="s">
        <v>665</v>
      </c>
      <c r="I173" s="18">
        <v>4771629</v>
      </c>
      <c r="J173" s="17" t="s">
        <v>617</v>
      </c>
      <c r="K173" s="18">
        <v>202</v>
      </c>
      <c r="L173" s="18">
        <v>16168</v>
      </c>
      <c r="M173" s="18">
        <v>1009</v>
      </c>
      <c r="N173" s="19">
        <v>0.0624</v>
      </c>
      <c r="O173" s="18">
        <v>0.2</v>
      </c>
      <c r="P173" s="18">
        <v>12.49</v>
      </c>
      <c r="Q173" s="18">
        <v>15</v>
      </c>
      <c r="R173" s="18">
        <v>1</v>
      </c>
      <c r="S173" s="18">
        <v>14</v>
      </c>
      <c r="T173" s="18">
        <v>2</v>
      </c>
      <c r="U173" s="18">
        <v>3</v>
      </c>
      <c r="V173" s="18">
        <v>35</v>
      </c>
      <c r="W173" s="18">
        <v>5.77</v>
      </c>
      <c r="X173" s="18">
        <v>0</v>
      </c>
      <c r="Y173" s="19">
        <v>0</v>
      </c>
      <c r="Z173" s="18">
        <v>8</v>
      </c>
      <c r="AA173" s="18">
        <v>0</v>
      </c>
      <c r="AB173" t="str">
        <f>VLOOKUP(E:E,笔记匹配!A:M,3,FALSE)</f>
        <v>理理666</v>
      </c>
      <c r="AC173" t="str">
        <f>VLOOKUP(E:E,笔记匹配!A:M,4,FALSE)</f>
        <v>11.1-笑死！口语废物竟和外教唠了30分钟?</v>
      </c>
    </row>
    <row r="174" spans="1:29">
      <c r="A174" s="17" t="s">
        <v>22</v>
      </c>
      <c r="B174" s="17" t="s">
        <v>73</v>
      </c>
      <c r="C174" s="18">
        <v>22612439</v>
      </c>
      <c r="D174" s="17" t="s">
        <v>72</v>
      </c>
      <c r="E174" s="17" t="s">
        <v>200</v>
      </c>
      <c r="F174" s="17" t="s">
        <v>666</v>
      </c>
      <c r="G174" s="18">
        <v>5779468</v>
      </c>
      <c r="H174" s="17" t="s">
        <v>667</v>
      </c>
      <c r="I174" s="18">
        <v>4830161</v>
      </c>
      <c r="J174" s="17" t="s">
        <v>617</v>
      </c>
      <c r="K174" s="18">
        <v>200.47</v>
      </c>
      <c r="L174" s="18">
        <v>11018</v>
      </c>
      <c r="M174" s="18">
        <v>598</v>
      </c>
      <c r="N174" s="19">
        <v>0.0543</v>
      </c>
      <c r="O174" s="18">
        <v>0.34</v>
      </c>
      <c r="P174" s="18">
        <v>18.19</v>
      </c>
      <c r="Q174" s="18">
        <v>32</v>
      </c>
      <c r="R174" s="18">
        <v>0</v>
      </c>
      <c r="S174" s="18">
        <v>4</v>
      </c>
      <c r="T174" s="18">
        <v>4</v>
      </c>
      <c r="U174" s="18">
        <v>1</v>
      </c>
      <c r="V174" s="18">
        <v>41</v>
      </c>
      <c r="W174" s="18">
        <v>4.89</v>
      </c>
      <c r="X174" s="18">
        <v>0</v>
      </c>
      <c r="Y174" s="19">
        <v>0</v>
      </c>
      <c r="Z174" s="18">
        <v>1</v>
      </c>
      <c r="AA174" s="18">
        <v>0</v>
      </c>
      <c r="AB174" t="str">
        <f>VLOOKUP(E:E,笔记匹配!A:M,3,FALSE)</f>
        <v>adamchen</v>
      </c>
      <c r="AC174" t="str">
        <f>VLOOKUP(E:E,笔记匹配!A:M,4,FALSE)</f>
        <v>11.2-当社牛和老外pk全网热门挑战</v>
      </c>
    </row>
    <row r="175" spans="1:29">
      <c r="A175" s="17" t="s">
        <v>22</v>
      </c>
      <c r="B175" s="17" t="s">
        <v>130</v>
      </c>
      <c r="C175" s="18">
        <v>22612503</v>
      </c>
      <c r="D175" s="17" t="s">
        <v>72</v>
      </c>
      <c r="E175" s="17" t="s">
        <v>230</v>
      </c>
      <c r="F175" s="17" t="s">
        <v>668</v>
      </c>
      <c r="G175" s="18">
        <v>5779551</v>
      </c>
      <c r="H175" s="17" t="s">
        <v>669</v>
      </c>
      <c r="I175" s="18">
        <v>4830227</v>
      </c>
      <c r="J175" s="17" t="s">
        <v>617</v>
      </c>
      <c r="K175" s="18">
        <v>201.89</v>
      </c>
      <c r="L175" s="18">
        <v>18985</v>
      </c>
      <c r="M175" s="18">
        <v>1056</v>
      </c>
      <c r="N175" s="19">
        <v>0.0556</v>
      </c>
      <c r="O175" s="18">
        <v>0.19</v>
      </c>
      <c r="P175" s="18">
        <v>10.63</v>
      </c>
      <c r="Q175" s="18">
        <v>38</v>
      </c>
      <c r="R175" s="18">
        <v>0</v>
      </c>
      <c r="S175" s="18">
        <v>23</v>
      </c>
      <c r="T175" s="18">
        <v>16</v>
      </c>
      <c r="U175" s="18">
        <v>1</v>
      </c>
      <c r="V175" s="18">
        <v>78</v>
      </c>
      <c r="W175" s="18">
        <v>2.59</v>
      </c>
      <c r="X175" s="18">
        <v>0</v>
      </c>
      <c r="Y175" s="19">
        <v>0</v>
      </c>
      <c r="Z175" s="18">
        <v>4</v>
      </c>
      <c r="AA175" s="18">
        <v>0</v>
      </c>
      <c r="AB175" t="str">
        <f>VLOOKUP(E:E,笔记匹配!A:M,3,FALSE)</f>
        <v>kkjiayou-invite</v>
      </c>
      <c r="AC175" t="str">
        <f>VLOOKUP(E:E,笔记匹配!A:M,4,FALSE)</f>
        <v>11.2-我悟了！宝藏外教点醒我！英语这么学</v>
      </c>
    </row>
    <row r="176" spans="1:29">
      <c r="A176" s="17" t="s">
        <v>22</v>
      </c>
      <c r="B176" s="17" t="s">
        <v>77</v>
      </c>
      <c r="C176" s="18">
        <v>22612562</v>
      </c>
      <c r="D176" s="17" t="s">
        <v>72</v>
      </c>
      <c r="E176" s="17" t="s">
        <v>231</v>
      </c>
      <c r="F176" s="17" t="s">
        <v>670</v>
      </c>
      <c r="G176" s="18">
        <v>5779589</v>
      </c>
      <c r="H176" s="17" t="s">
        <v>671</v>
      </c>
      <c r="I176" s="18">
        <v>4830255</v>
      </c>
      <c r="J176" s="17" t="s">
        <v>617</v>
      </c>
      <c r="K176" s="18">
        <v>200.25</v>
      </c>
      <c r="L176" s="18">
        <v>8375</v>
      </c>
      <c r="M176" s="18">
        <v>414</v>
      </c>
      <c r="N176" s="19">
        <v>0.0494</v>
      </c>
      <c r="O176" s="18">
        <v>0.48</v>
      </c>
      <c r="P176" s="18">
        <v>23.91</v>
      </c>
      <c r="Q176" s="18">
        <v>44</v>
      </c>
      <c r="R176" s="18">
        <v>0</v>
      </c>
      <c r="S176" s="18">
        <v>18</v>
      </c>
      <c r="T176" s="18">
        <v>8</v>
      </c>
      <c r="U176" s="18">
        <v>0</v>
      </c>
      <c r="V176" s="18">
        <v>70</v>
      </c>
      <c r="W176" s="18">
        <v>2.86</v>
      </c>
      <c r="X176" s="18">
        <v>0</v>
      </c>
      <c r="Y176" s="19">
        <v>0</v>
      </c>
      <c r="Z176" s="18">
        <v>1</v>
      </c>
      <c r="AA176" s="18">
        <v>0</v>
      </c>
      <c r="AB176" t="str">
        <f>VLOOKUP(E:E,笔记匹配!A:M,3,FALSE)</f>
        <v>iris018-invite</v>
      </c>
      <c r="AC176" t="str">
        <f>VLOOKUP(E:E,笔记匹配!A:M,4,FALSE)</f>
        <v>11.2-⭐雅思口语救星❗心机girl这样备考㊙️</v>
      </c>
    </row>
    <row r="177" spans="1:29">
      <c r="A177" s="17" t="s">
        <v>23</v>
      </c>
      <c r="B177" s="17" t="s">
        <v>100</v>
      </c>
      <c r="C177" s="18">
        <v>15884678</v>
      </c>
      <c r="D177" s="17" t="s">
        <v>101</v>
      </c>
      <c r="E177" s="17" t="s">
        <v>203</v>
      </c>
      <c r="F177" s="17" t="s">
        <v>615</v>
      </c>
      <c r="G177" s="18">
        <v>3102051</v>
      </c>
      <c r="H177" s="17" t="s">
        <v>616</v>
      </c>
      <c r="I177" s="18">
        <v>2496937</v>
      </c>
      <c r="J177" s="17" t="s">
        <v>617</v>
      </c>
      <c r="K177" s="18">
        <v>677.78</v>
      </c>
      <c r="L177" s="18">
        <v>5320</v>
      </c>
      <c r="M177" s="18">
        <v>138</v>
      </c>
      <c r="N177" s="19">
        <v>0.0259</v>
      </c>
      <c r="O177" s="18">
        <v>4.91</v>
      </c>
      <c r="P177" s="18">
        <v>127.4</v>
      </c>
      <c r="Q177" s="18">
        <v>4</v>
      </c>
      <c r="R177" s="18">
        <v>0</v>
      </c>
      <c r="S177" s="18">
        <v>6</v>
      </c>
      <c r="T177" s="18">
        <v>1</v>
      </c>
      <c r="U177" s="18">
        <v>0</v>
      </c>
      <c r="V177" s="18">
        <v>11</v>
      </c>
      <c r="W177" s="18">
        <v>61.62</v>
      </c>
      <c r="X177" s="18">
        <v>0</v>
      </c>
      <c r="Y177" s="19">
        <v>0</v>
      </c>
      <c r="Z177" s="18">
        <v>0</v>
      </c>
      <c r="AA177" s="18">
        <v>1</v>
      </c>
      <c r="AB177" t="str">
        <f>VLOOKUP(E:E,笔记匹配!A:M,3,FALSE)</f>
        <v>yaozilv</v>
      </c>
      <c r="AC177" t="str">
        <f>VLOOKUP(E:E,笔记匹配!A:M,4,FALSE)</f>
        <v>6.17-英语口语人绝不能错过的宝藏APP👈</v>
      </c>
    </row>
    <row r="178" spans="1:29">
      <c r="A178" s="17" t="s">
        <v>23</v>
      </c>
      <c r="B178" s="17" t="s">
        <v>119</v>
      </c>
      <c r="C178" s="18">
        <v>16331749</v>
      </c>
      <c r="D178" s="17" t="s">
        <v>72</v>
      </c>
      <c r="E178" s="17" t="s">
        <v>210</v>
      </c>
      <c r="F178" s="17" t="s">
        <v>618</v>
      </c>
      <c r="G178" s="18">
        <v>3178020</v>
      </c>
      <c r="H178" s="17" t="s">
        <v>619</v>
      </c>
      <c r="I178" s="18">
        <v>2568655</v>
      </c>
      <c r="J178" s="17" t="s">
        <v>617</v>
      </c>
      <c r="K178" s="18">
        <v>501.45</v>
      </c>
      <c r="L178" s="18">
        <v>33939</v>
      </c>
      <c r="M178" s="18">
        <v>1671</v>
      </c>
      <c r="N178" s="19">
        <v>0.0492</v>
      </c>
      <c r="O178" s="18">
        <v>0.3</v>
      </c>
      <c r="P178" s="18">
        <v>14.78</v>
      </c>
      <c r="Q178" s="18">
        <v>37</v>
      </c>
      <c r="R178" s="18">
        <v>1</v>
      </c>
      <c r="S178" s="18">
        <v>14</v>
      </c>
      <c r="T178" s="18">
        <v>53</v>
      </c>
      <c r="U178" s="18">
        <v>3</v>
      </c>
      <c r="V178" s="18">
        <v>108</v>
      </c>
      <c r="W178" s="18">
        <v>4.64</v>
      </c>
      <c r="X178" s="18">
        <v>0</v>
      </c>
      <c r="Y178" s="19">
        <v>0</v>
      </c>
      <c r="Z178" s="18">
        <v>6</v>
      </c>
      <c r="AA178" s="18">
        <v>0</v>
      </c>
      <c r="AB178" t="str">
        <f>VLOOKUP(E:E,笔记匹配!A:M,3,FALSE)</f>
        <v>tenchat-invite</v>
      </c>
      <c r="AC178" t="str">
        <f>VLOOKUP(E:E,笔记匹配!A:M,4,FALSE)</f>
        <v>6.28-🇬🇧小干货｜简单的地道英文表达</v>
      </c>
    </row>
    <row r="179" spans="1:29">
      <c r="A179" s="17" t="s">
        <v>23</v>
      </c>
      <c r="B179" s="17" t="s">
        <v>100</v>
      </c>
      <c r="C179" s="18">
        <v>18616856</v>
      </c>
      <c r="D179" s="17" t="s">
        <v>72</v>
      </c>
      <c r="E179" s="17" t="s">
        <v>203</v>
      </c>
      <c r="F179" s="17" t="s">
        <v>622</v>
      </c>
      <c r="G179" s="18">
        <v>3856100</v>
      </c>
      <c r="H179" s="17" t="s">
        <v>623</v>
      </c>
      <c r="I179" s="18">
        <v>3241189</v>
      </c>
      <c r="J179" s="17" t="s">
        <v>617</v>
      </c>
      <c r="K179" s="18">
        <v>198.57</v>
      </c>
      <c r="L179" s="18">
        <v>6934</v>
      </c>
      <c r="M179" s="18">
        <v>264</v>
      </c>
      <c r="N179" s="19">
        <v>0.0381</v>
      </c>
      <c r="O179" s="18">
        <v>0.75</v>
      </c>
      <c r="P179" s="18">
        <v>28.64</v>
      </c>
      <c r="Q179" s="18">
        <v>8</v>
      </c>
      <c r="R179" s="18">
        <v>0</v>
      </c>
      <c r="S179" s="18">
        <v>15</v>
      </c>
      <c r="T179" s="18">
        <v>1</v>
      </c>
      <c r="U179" s="18">
        <v>1</v>
      </c>
      <c r="V179" s="18">
        <v>25</v>
      </c>
      <c r="W179" s="18">
        <v>7.94</v>
      </c>
      <c r="X179" s="18">
        <v>0</v>
      </c>
      <c r="Y179" s="19">
        <v>0</v>
      </c>
      <c r="Z179" s="18">
        <v>0</v>
      </c>
      <c r="AA179" s="18">
        <v>0</v>
      </c>
      <c r="AB179" t="str">
        <f>VLOOKUP(E:E,笔记匹配!A:M,3,FALSE)</f>
        <v>yaozilv</v>
      </c>
      <c r="AC179" t="str">
        <f>VLOOKUP(E:E,笔记匹配!A:M,4,FALSE)</f>
        <v>6.17-英语口语人绝不能错过的宝藏APP👈</v>
      </c>
    </row>
    <row r="180" spans="1:29">
      <c r="A180" s="17" t="s">
        <v>23</v>
      </c>
      <c r="B180" s="17" t="s">
        <v>76</v>
      </c>
      <c r="C180" s="18">
        <v>18706416</v>
      </c>
      <c r="D180" s="17" t="s">
        <v>72</v>
      </c>
      <c r="E180" s="17" t="s">
        <v>209</v>
      </c>
      <c r="F180" s="17" t="s">
        <v>624</v>
      </c>
      <c r="G180" s="18">
        <v>3899564</v>
      </c>
      <c r="H180" s="17" t="s">
        <v>625</v>
      </c>
      <c r="I180" s="18">
        <v>3284422</v>
      </c>
      <c r="J180" s="17" t="s">
        <v>617</v>
      </c>
      <c r="K180" s="18">
        <v>249.14</v>
      </c>
      <c r="L180" s="18">
        <v>9197</v>
      </c>
      <c r="M180" s="18">
        <v>294</v>
      </c>
      <c r="N180" s="19">
        <v>0.032</v>
      </c>
      <c r="O180" s="18">
        <v>0.85</v>
      </c>
      <c r="P180" s="18">
        <v>27.09</v>
      </c>
      <c r="Q180" s="18">
        <v>27</v>
      </c>
      <c r="R180" s="18">
        <v>0</v>
      </c>
      <c r="S180" s="18">
        <v>33</v>
      </c>
      <c r="T180" s="18">
        <v>3</v>
      </c>
      <c r="U180" s="18">
        <v>2</v>
      </c>
      <c r="V180" s="18">
        <v>65</v>
      </c>
      <c r="W180" s="18">
        <v>3.83</v>
      </c>
      <c r="X180" s="18">
        <v>0</v>
      </c>
      <c r="Y180" s="19">
        <v>0</v>
      </c>
      <c r="Z180" s="18">
        <v>9</v>
      </c>
      <c r="AA180" s="18">
        <v>0</v>
      </c>
      <c r="AB180" t="str">
        <f>VLOOKUP(E:E,笔记匹配!A:M,3,FALSE)</f>
        <v>ieltsyea-invite</v>
      </c>
      <c r="AC180" t="str">
        <f>VLOOKUP(E:E,笔记匹配!A:M,4,FALSE)</f>
        <v>8.24-雅思口语上7的捷径：Cambly外教推荐‼️</v>
      </c>
    </row>
    <row r="181" spans="1:29">
      <c r="A181" s="17" t="s">
        <v>23</v>
      </c>
      <c r="B181" s="17" t="s">
        <v>151</v>
      </c>
      <c r="C181" s="18">
        <v>19628118</v>
      </c>
      <c r="D181" s="17" t="s">
        <v>72</v>
      </c>
      <c r="E181" s="17" t="s">
        <v>206</v>
      </c>
      <c r="F181" s="17" t="s">
        <v>629</v>
      </c>
      <c r="G181" s="18">
        <v>4324522</v>
      </c>
      <c r="H181" s="17" t="s">
        <v>630</v>
      </c>
      <c r="I181" s="18">
        <v>3701145</v>
      </c>
      <c r="J181" s="17" t="s">
        <v>617</v>
      </c>
      <c r="K181" s="18">
        <v>504.11</v>
      </c>
      <c r="L181" s="18">
        <v>26946</v>
      </c>
      <c r="M181" s="18">
        <v>881</v>
      </c>
      <c r="N181" s="19">
        <v>0.0327</v>
      </c>
      <c r="O181" s="18">
        <v>0.57</v>
      </c>
      <c r="P181" s="18">
        <v>18.71</v>
      </c>
      <c r="Q181" s="18">
        <v>110</v>
      </c>
      <c r="R181" s="18">
        <v>0</v>
      </c>
      <c r="S181" s="18">
        <v>77</v>
      </c>
      <c r="T181" s="18">
        <v>27</v>
      </c>
      <c r="U181" s="18">
        <v>3</v>
      </c>
      <c r="V181" s="18">
        <v>217</v>
      </c>
      <c r="W181" s="18">
        <v>2.32</v>
      </c>
      <c r="X181" s="18">
        <v>0</v>
      </c>
      <c r="Y181" s="19">
        <v>0</v>
      </c>
      <c r="Z181" s="18">
        <v>5</v>
      </c>
      <c r="AA181" s="18">
        <v>0</v>
      </c>
      <c r="AB181" t="str">
        <f>VLOOKUP(E:E,笔记匹配!A:M,3,FALSE)</f>
        <v>qiuchen</v>
      </c>
      <c r="AC181" t="str">
        <f>VLOOKUP(E:E,笔记匹配!A:M,4,FALSE)</f>
        <v>6.10-练习英语口语的方法，你真的掌握了吗？</v>
      </c>
    </row>
    <row r="182" spans="1:29">
      <c r="A182" s="17" t="s">
        <v>23</v>
      </c>
      <c r="B182" s="17" t="s">
        <v>76</v>
      </c>
      <c r="C182" s="18">
        <v>19691973</v>
      </c>
      <c r="D182" s="17" t="s">
        <v>69</v>
      </c>
      <c r="E182" s="17" t="s">
        <v>209</v>
      </c>
      <c r="F182" s="17" t="s">
        <v>631</v>
      </c>
      <c r="G182" s="18">
        <v>4355755</v>
      </c>
      <c r="H182" s="17" t="s">
        <v>631</v>
      </c>
      <c r="I182" s="18">
        <v>3730480</v>
      </c>
      <c r="J182" s="17" t="s">
        <v>617</v>
      </c>
      <c r="K182" s="18">
        <v>505.82</v>
      </c>
      <c r="L182" s="18">
        <v>14504</v>
      </c>
      <c r="M182" s="18">
        <v>565</v>
      </c>
      <c r="N182" s="19">
        <v>0.039</v>
      </c>
      <c r="O182" s="18">
        <v>0.9</v>
      </c>
      <c r="P182" s="18">
        <v>34.87</v>
      </c>
      <c r="Q182" s="18">
        <v>55</v>
      </c>
      <c r="R182" s="18">
        <v>2</v>
      </c>
      <c r="S182" s="18">
        <v>70</v>
      </c>
      <c r="T182" s="18">
        <v>8</v>
      </c>
      <c r="U182" s="18">
        <v>5</v>
      </c>
      <c r="V182" s="18">
        <v>140</v>
      </c>
      <c r="W182" s="18">
        <v>3.61</v>
      </c>
      <c r="X182" s="18">
        <v>0</v>
      </c>
      <c r="Y182" s="19">
        <v>0</v>
      </c>
      <c r="Z182" s="18">
        <v>4</v>
      </c>
      <c r="AA182" s="18">
        <v>0</v>
      </c>
      <c r="AB182" t="str">
        <f>VLOOKUP(E:E,笔记匹配!A:M,3,FALSE)</f>
        <v>ieltsyea-invite</v>
      </c>
      <c r="AC182" t="str">
        <f>VLOOKUP(E:E,笔记匹配!A:M,4,FALSE)</f>
        <v>8.24-雅思口语上7的捷径：Cambly外教推荐‼️</v>
      </c>
    </row>
    <row r="183" spans="1:29">
      <c r="A183" s="17" t="s">
        <v>23</v>
      </c>
      <c r="B183" s="17" t="s">
        <v>103</v>
      </c>
      <c r="C183" s="18">
        <v>19913068</v>
      </c>
      <c r="D183" s="17" t="s">
        <v>69</v>
      </c>
      <c r="E183" s="17" t="s">
        <v>207</v>
      </c>
      <c r="F183" s="17" t="s">
        <v>632</v>
      </c>
      <c r="G183" s="18">
        <v>4458728</v>
      </c>
      <c r="H183" s="17" t="s">
        <v>633</v>
      </c>
      <c r="I183" s="18">
        <v>3823048</v>
      </c>
      <c r="J183" s="17" t="s">
        <v>617</v>
      </c>
      <c r="K183" s="18">
        <v>502.01</v>
      </c>
      <c r="L183" s="18">
        <v>9162</v>
      </c>
      <c r="M183" s="18">
        <v>430</v>
      </c>
      <c r="N183" s="19">
        <v>0.0469</v>
      </c>
      <c r="O183" s="18">
        <v>1.17</v>
      </c>
      <c r="P183" s="18">
        <v>54.79</v>
      </c>
      <c r="Q183" s="18">
        <v>78</v>
      </c>
      <c r="R183" s="18">
        <v>0</v>
      </c>
      <c r="S183" s="18">
        <v>48</v>
      </c>
      <c r="T183" s="18">
        <v>25</v>
      </c>
      <c r="U183" s="18">
        <v>1</v>
      </c>
      <c r="V183" s="18">
        <v>152</v>
      </c>
      <c r="W183" s="18">
        <v>3.3</v>
      </c>
      <c r="X183" s="18">
        <v>0</v>
      </c>
      <c r="Y183" s="19">
        <v>0</v>
      </c>
      <c r="Z183" s="18">
        <v>9</v>
      </c>
      <c r="AA183" s="18">
        <v>0</v>
      </c>
      <c r="AB183" t="str">
        <f>VLOOKUP(E:E,笔记匹配!A:M,3,FALSE)</f>
        <v>skk2022</v>
      </c>
      <c r="AC183" t="str">
        <f>VLOOKUP(E:E,笔记匹配!A:M,4,FALSE)</f>
        <v>6.13-如何不出国提高口语｜英语口语APP推荐</v>
      </c>
    </row>
    <row r="184" spans="1:29">
      <c r="A184" s="17" t="s">
        <v>23</v>
      </c>
      <c r="B184" s="17" t="s">
        <v>108</v>
      </c>
      <c r="C184" s="18">
        <v>19946771</v>
      </c>
      <c r="D184" s="17" t="s">
        <v>72</v>
      </c>
      <c r="E184" s="18">
        <v>6.3218999e+23</v>
      </c>
      <c r="F184" s="17" t="s">
        <v>634</v>
      </c>
      <c r="G184" s="18">
        <v>4474319</v>
      </c>
      <c r="H184" s="17" t="s">
        <v>635</v>
      </c>
      <c r="I184" s="18">
        <v>3836916</v>
      </c>
      <c r="J184" s="17" t="s">
        <v>617</v>
      </c>
      <c r="K184" s="18">
        <v>134.89</v>
      </c>
      <c r="L184" s="18">
        <v>7271</v>
      </c>
      <c r="M184" s="18">
        <v>264</v>
      </c>
      <c r="N184" s="19">
        <v>0.0363</v>
      </c>
      <c r="O184" s="18">
        <v>0.51</v>
      </c>
      <c r="P184" s="18">
        <v>18.55</v>
      </c>
      <c r="Q184" s="18">
        <v>20</v>
      </c>
      <c r="R184" s="18">
        <v>1</v>
      </c>
      <c r="S184" s="18">
        <v>17</v>
      </c>
      <c r="T184" s="18">
        <v>8</v>
      </c>
      <c r="U184" s="18">
        <v>0</v>
      </c>
      <c r="V184" s="18">
        <v>46</v>
      </c>
      <c r="W184" s="18">
        <v>2.93</v>
      </c>
      <c r="X184" s="18">
        <v>0</v>
      </c>
      <c r="Y184" s="19">
        <v>0</v>
      </c>
      <c r="Z184" s="18">
        <v>0</v>
      </c>
      <c r="AA184" s="18">
        <v>0</v>
      </c>
      <c r="AB184" t="str">
        <f>VLOOKUP(E:E,笔记匹配!A:M,3,FALSE)</f>
        <v>gua0407</v>
      </c>
      <c r="AC184" t="str">
        <f>VLOOKUP(E:E,笔记匹配!A:M,4,FALSE)</f>
        <v>9.21-雅思考官“讨厌”的口语表达，你中了几个🤔</v>
      </c>
    </row>
    <row r="185" spans="1:29">
      <c r="A185" s="17" t="s">
        <v>23</v>
      </c>
      <c r="B185" s="17" t="s">
        <v>148</v>
      </c>
      <c r="C185" s="18">
        <v>20803346</v>
      </c>
      <c r="D185" s="17" t="s">
        <v>72</v>
      </c>
      <c r="E185" s="17" t="s">
        <v>202</v>
      </c>
      <c r="F185" s="17" t="s">
        <v>636</v>
      </c>
      <c r="G185" s="18">
        <v>4926198</v>
      </c>
      <c r="H185" s="17" t="s">
        <v>637</v>
      </c>
      <c r="I185" s="18">
        <v>4181374</v>
      </c>
      <c r="J185" s="17" t="s">
        <v>617</v>
      </c>
      <c r="K185" s="18">
        <v>702.19</v>
      </c>
      <c r="L185" s="18">
        <v>37831</v>
      </c>
      <c r="M185" s="18">
        <v>1438</v>
      </c>
      <c r="N185" s="19">
        <v>0.038</v>
      </c>
      <c r="O185" s="18">
        <v>0.49</v>
      </c>
      <c r="P185" s="18">
        <v>18.56</v>
      </c>
      <c r="Q185" s="18">
        <v>93</v>
      </c>
      <c r="R185" s="18">
        <v>1</v>
      </c>
      <c r="S185" s="18">
        <v>37</v>
      </c>
      <c r="T185" s="18">
        <v>125</v>
      </c>
      <c r="U185" s="18">
        <v>5</v>
      </c>
      <c r="V185" s="18">
        <v>261</v>
      </c>
      <c r="W185" s="18">
        <v>2.69</v>
      </c>
      <c r="X185" s="18">
        <v>0</v>
      </c>
      <c r="Y185" s="19">
        <v>0</v>
      </c>
      <c r="Z185" s="18">
        <v>6</v>
      </c>
      <c r="AA185" s="18">
        <v>0</v>
      </c>
      <c r="AB185" t="str">
        <f>VLOOKUP(E:E,笔记匹配!A:M,3,FALSE)</f>
        <v>tinaloveu</v>
      </c>
      <c r="AC185" t="str">
        <f>VLOOKUP(E:E,笔记匹配!A:M,4,FALSE)</f>
        <v>10.9-【全英】雅思8.5口语提升干货！</v>
      </c>
    </row>
    <row r="186" spans="1:29">
      <c r="A186" s="17" t="s">
        <v>23</v>
      </c>
      <c r="B186" s="17" t="s">
        <v>80</v>
      </c>
      <c r="C186" s="18">
        <v>20804514</v>
      </c>
      <c r="D186" s="17" t="s">
        <v>72</v>
      </c>
      <c r="E186" s="17" t="s">
        <v>199</v>
      </c>
      <c r="F186" s="17" t="s">
        <v>642</v>
      </c>
      <c r="G186" s="18">
        <v>4926725</v>
      </c>
      <c r="H186" s="17" t="s">
        <v>643</v>
      </c>
      <c r="I186" s="18">
        <v>4182082</v>
      </c>
      <c r="J186" s="17" t="s">
        <v>617</v>
      </c>
      <c r="K186" s="18">
        <v>199.64</v>
      </c>
      <c r="L186" s="18">
        <v>11189</v>
      </c>
      <c r="M186" s="18">
        <v>386</v>
      </c>
      <c r="N186" s="19">
        <v>0.0345</v>
      </c>
      <c r="O186" s="18">
        <v>0.52</v>
      </c>
      <c r="P186" s="18">
        <v>17.84</v>
      </c>
      <c r="Q186" s="18">
        <v>24</v>
      </c>
      <c r="R186" s="18">
        <v>1</v>
      </c>
      <c r="S186" s="18">
        <v>20</v>
      </c>
      <c r="T186" s="18">
        <v>5</v>
      </c>
      <c r="U186" s="18">
        <v>1</v>
      </c>
      <c r="V186" s="18">
        <v>51</v>
      </c>
      <c r="W186" s="18">
        <v>3.91</v>
      </c>
      <c r="X186" s="18">
        <v>0</v>
      </c>
      <c r="Y186" s="19">
        <v>0</v>
      </c>
      <c r="Z186" s="18">
        <v>4</v>
      </c>
      <c r="AA186" s="18">
        <v>0</v>
      </c>
      <c r="AB186" t="str">
        <f>VLOOKUP(E:E,笔记匹配!A:M,3,FALSE)</f>
        <v>lily1234</v>
      </c>
      <c r="AC186" t="str">
        <f>VLOOKUP(E:E,笔记匹配!A:M,4,FALSE)</f>
        <v>10.9-30岁想把英语好好学一遍｜妈妈提升口语app</v>
      </c>
    </row>
    <row r="187" spans="1:29">
      <c r="A187" s="17" t="s">
        <v>23</v>
      </c>
      <c r="B187" s="17" t="s">
        <v>103</v>
      </c>
      <c r="C187" s="18">
        <v>20929745</v>
      </c>
      <c r="D187" s="17" t="s">
        <v>72</v>
      </c>
      <c r="E187" s="17" t="s">
        <v>207</v>
      </c>
      <c r="F187" s="17" t="s">
        <v>644</v>
      </c>
      <c r="G187" s="18">
        <v>4988589</v>
      </c>
      <c r="H187" s="17" t="s">
        <v>645</v>
      </c>
      <c r="I187" s="18">
        <v>4228308</v>
      </c>
      <c r="J187" s="17" t="s">
        <v>617</v>
      </c>
      <c r="K187" s="18">
        <v>47.96</v>
      </c>
      <c r="L187" s="18">
        <v>1475</v>
      </c>
      <c r="M187" s="18">
        <v>92</v>
      </c>
      <c r="N187" s="19">
        <v>0.0624</v>
      </c>
      <c r="O187" s="18">
        <v>0.52</v>
      </c>
      <c r="P187" s="18">
        <v>32.52</v>
      </c>
      <c r="Q187" s="18">
        <v>1</v>
      </c>
      <c r="R187" s="18">
        <v>0</v>
      </c>
      <c r="S187" s="18">
        <v>5</v>
      </c>
      <c r="T187" s="18">
        <v>0</v>
      </c>
      <c r="U187" s="18">
        <v>0</v>
      </c>
      <c r="V187" s="18">
        <v>6</v>
      </c>
      <c r="W187" s="18">
        <v>7.99</v>
      </c>
      <c r="X187" s="18">
        <v>0</v>
      </c>
      <c r="Y187" s="19">
        <v>0</v>
      </c>
      <c r="Z187" s="18">
        <v>0</v>
      </c>
      <c r="AA187" s="18">
        <v>0</v>
      </c>
      <c r="AB187" t="str">
        <f>VLOOKUP(E:E,笔记匹配!A:M,3,FALSE)</f>
        <v>skk2022</v>
      </c>
      <c r="AC187" t="str">
        <f>VLOOKUP(E:E,笔记匹配!A:M,4,FALSE)</f>
        <v>6.13-如何不出国提高口语｜英语口语APP推荐</v>
      </c>
    </row>
    <row r="188" spans="1:29">
      <c r="A188" s="17" t="s">
        <v>23</v>
      </c>
      <c r="B188" s="17" t="s">
        <v>83</v>
      </c>
      <c r="C188" s="18">
        <v>21378722</v>
      </c>
      <c r="D188" s="17" t="s">
        <v>72</v>
      </c>
      <c r="E188" s="17" t="s">
        <v>201</v>
      </c>
      <c r="F188" s="17" t="s">
        <v>646</v>
      </c>
      <c r="G188" s="18">
        <v>5201126</v>
      </c>
      <c r="H188" s="17" t="s">
        <v>647</v>
      </c>
      <c r="I188" s="18">
        <v>4386152</v>
      </c>
      <c r="J188" s="17" t="s">
        <v>617</v>
      </c>
      <c r="K188" s="18">
        <v>277.63</v>
      </c>
      <c r="L188" s="18">
        <v>18349</v>
      </c>
      <c r="M188" s="18">
        <v>473</v>
      </c>
      <c r="N188" s="19">
        <v>0.0258</v>
      </c>
      <c r="O188" s="18">
        <v>0.59</v>
      </c>
      <c r="P188" s="18">
        <v>15.13</v>
      </c>
      <c r="Q188" s="18">
        <v>42</v>
      </c>
      <c r="R188" s="18">
        <v>0</v>
      </c>
      <c r="S188" s="18">
        <v>47</v>
      </c>
      <c r="T188" s="18">
        <v>0</v>
      </c>
      <c r="U188" s="18">
        <v>0</v>
      </c>
      <c r="V188" s="18">
        <v>89</v>
      </c>
      <c r="W188" s="18">
        <v>3.12</v>
      </c>
      <c r="X188" s="18">
        <v>0</v>
      </c>
      <c r="Y188" s="19">
        <v>0</v>
      </c>
      <c r="Z188" s="18">
        <v>2</v>
      </c>
      <c r="AA188" s="18">
        <v>4</v>
      </c>
      <c r="AB188" t="str">
        <f>VLOOKUP(E:E,笔记匹配!A:M,3,FALSE)</f>
        <v>talkalot-invite</v>
      </c>
      <c r="AC188" t="str">
        <f>VLOOKUP(E:E,笔记匹配!A:M,4,FALSE)</f>
        <v>10.17宝藏Cambly外教大推荐‼️入门篇</v>
      </c>
    </row>
    <row r="189" spans="1:29">
      <c r="A189" s="17" t="s">
        <v>23</v>
      </c>
      <c r="B189" s="17" t="s">
        <v>150</v>
      </c>
      <c r="C189" s="18">
        <v>21378969</v>
      </c>
      <c r="D189" s="17" t="s">
        <v>72</v>
      </c>
      <c r="E189" s="17" t="s">
        <v>237</v>
      </c>
      <c r="F189" s="17" t="s">
        <v>648</v>
      </c>
      <c r="G189" s="18">
        <v>5201261</v>
      </c>
      <c r="H189" s="17" t="s">
        <v>649</v>
      </c>
      <c r="I189" s="18">
        <v>4386268</v>
      </c>
      <c r="J189" s="17" t="s">
        <v>617</v>
      </c>
      <c r="K189" s="18">
        <v>202.24</v>
      </c>
      <c r="L189" s="18">
        <v>9027</v>
      </c>
      <c r="M189" s="18">
        <v>481</v>
      </c>
      <c r="N189" s="19">
        <v>0.0533</v>
      </c>
      <c r="O189" s="18">
        <v>0.42</v>
      </c>
      <c r="P189" s="18">
        <v>22.4</v>
      </c>
      <c r="Q189" s="18">
        <v>21</v>
      </c>
      <c r="R189" s="18">
        <v>1</v>
      </c>
      <c r="S189" s="18">
        <v>2</v>
      </c>
      <c r="T189" s="18">
        <v>12</v>
      </c>
      <c r="U189" s="18">
        <v>4</v>
      </c>
      <c r="V189" s="18">
        <v>40</v>
      </c>
      <c r="W189" s="18">
        <v>5.06</v>
      </c>
      <c r="X189" s="18">
        <v>0</v>
      </c>
      <c r="Y189" s="19">
        <v>0</v>
      </c>
      <c r="Z189" s="18">
        <v>2</v>
      </c>
      <c r="AA189" s="18">
        <v>1</v>
      </c>
      <c r="AB189" t="str">
        <f>VLOOKUP(E:E,笔记匹配!A:M,3,FALSE)</f>
        <v>lingge</v>
      </c>
      <c r="AC189" t="str">
        <f>VLOOKUP(E:E,笔记匹配!A:M,4,FALSE)</f>
        <v>10.17-全英干货｜无语言环境如何有效提高口语</v>
      </c>
    </row>
    <row r="190" spans="1:29">
      <c r="A190" s="17" t="s">
        <v>23</v>
      </c>
      <c r="B190" s="17" t="s">
        <v>83</v>
      </c>
      <c r="C190" s="18">
        <v>21438951</v>
      </c>
      <c r="D190" s="17" t="s">
        <v>69</v>
      </c>
      <c r="E190" s="17" t="s">
        <v>201</v>
      </c>
      <c r="F190" s="17" t="s">
        <v>650</v>
      </c>
      <c r="G190" s="18">
        <v>5229065</v>
      </c>
      <c r="H190" s="17" t="s">
        <v>651</v>
      </c>
      <c r="I190" s="18">
        <v>4407441</v>
      </c>
      <c r="J190" s="17" t="s">
        <v>617</v>
      </c>
      <c r="K190" s="18">
        <v>1507.85</v>
      </c>
      <c r="L190" s="18">
        <v>60923</v>
      </c>
      <c r="M190" s="18">
        <v>1750</v>
      </c>
      <c r="N190" s="19">
        <v>0.0287</v>
      </c>
      <c r="O190" s="18">
        <v>0.86</v>
      </c>
      <c r="P190" s="18">
        <v>24.75</v>
      </c>
      <c r="Q190" s="18">
        <v>295</v>
      </c>
      <c r="R190" s="18">
        <v>1</v>
      </c>
      <c r="S190" s="18">
        <v>222</v>
      </c>
      <c r="T190" s="18">
        <v>17</v>
      </c>
      <c r="U190" s="18">
        <v>7</v>
      </c>
      <c r="V190" s="18">
        <v>542</v>
      </c>
      <c r="W190" s="18">
        <v>2.78</v>
      </c>
      <c r="X190" s="18">
        <v>0</v>
      </c>
      <c r="Y190" s="19">
        <v>0</v>
      </c>
      <c r="Z190" s="18">
        <v>20</v>
      </c>
      <c r="AA190" s="18">
        <v>13</v>
      </c>
      <c r="AB190" t="str">
        <f>VLOOKUP(E:E,笔记匹配!A:M,3,FALSE)</f>
        <v>talkalot-invite</v>
      </c>
      <c r="AC190" t="str">
        <f>VLOOKUP(E:E,笔记匹配!A:M,4,FALSE)</f>
        <v>10.17宝藏Cambly外教大推荐‼️入门篇</v>
      </c>
    </row>
    <row r="191" spans="1:29">
      <c r="A191" s="17" t="s">
        <v>23</v>
      </c>
      <c r="B191" s="17" t="s">
        <v>80</v>
      </c>
      <c r="C191" s="18">
        <v>21548733</v>
      </c>
      <c r="D191" s="17" t="s">
        <v>69</v>
      </c>
      <c r="E191" s="17" t="s">
        <v>199</v>
      </c>
      <c r="F191" s="17" t="s">
        <v>652</v>
      </c>
      <c r="G191" s="18">
        <v>5277914</v>
      </c>
      <c r="H191" s="17" t="s">
        <v>652</v>
      </c>
      <c r="I191" s="18">
        <v>4445164</v>
      </c>
      <c r="J191" s="17" t="s">
        <v>617</v>
      </c>
      <c r="K191" s="18">
        <v>301.91</v>
      </c>
      <c r="L191" s="18">
        <v>9109</v>
      </c>
      <c r="M191" s="18">
        <v>438</v>
      </c>
      <c r="N191" s="19">
        <v>0.0481</v>
      </c>
      <c r="O191" s="18">
        <v>0.69</v>
      </c>
      <c r="P191" s="18">
        <v>33.14</v>
      </c>
      <c r="Q191" s="18">
        <v>49</v>
      </c>
      <c r="R191" s="18">
        <v>1</v>
      </c>
      <c r="S191" s="18">
        <v>39</v>
      </c>
      <c r="T191" s="18">
        <v>18</v>
      </c>
      <c r="U191" s="18">
        <v>1</v>
      </c>
      <c r="V191" s="18">
        <v>108</v>
      </c>
      <c r="W191" s="18">
        <v>2.8</v>
      </c>
      <c r="X191" s="18">
        <v>0</v>
      </c>
      <c r="Y191" s="19">
        <v>0</v>
      </c>
      <c r="Z191" s="18">
        <v>16</v>
      </c>
      <c r="AA191" s="18">
        <v>0</v>
      </c>
      <c r="AB191" t="str">
        <f>VLOOKUP(E:E,笔记匹配!A:M,3,FALSE)</f>
        <v>lily1234</v>
      </c>
      <c r="AC191" t="str">
        <f>VLOOKUP(E:E,笔记匹配!A:M,4,FALSE)</f>
        <v>10.9-30岁想把英语好好学一遍｜妈妈提升口语app</v>
      </c>
    </row>
    <row r="192" spans="1:29">
      <c r="A192" s="17" t="s">
        <v>23</v>
      </c>
      <c r="B192" s="17" t="s">
        <v>148</v>
      </c>
      <c r="C192" s="18">
        <v>21548883</v>
      </c>
      <c r="D192" s="17" t="s">
        <v>69</v>
      </c>
      <c r="E192" s="17" t="s">
        <v>202</v>
      </c>
      <c r="F192" s="17" t="s">
        <v>653</v>
      </c>
      <c r="G192" s="18">
        <v>5278000</v>
      </c>
      <c r="H192" s="17" t="s">
        <v>653</v>
      </c>
      <c r="I192" s="18">
        <v>4445232</v>
      </c>
      <c r="J192" s="17" t="s">
        <v>617</v>
      </c>
      <c r="K192" s="18">
        <v>502.14</v>
      </c>
      <c r="L192" s="18">
        <v>12182</v>
      </c>
      <c r="M192" s="18">
        <v>603</v>
      </c>
      <c r="N192" s="19">
        <v>0.0495</v>
      </c>
      <c r="O192" s="18">
        <v>0.83</v>
      </c>
      <c r="P192" s="18">
        <v>41.22</v>
      </c>
      <c r="Q192" s="18">
        <v>90</v>
      </c>
      <c r="R192" s="18">
        <v>2</v>
      </c>
      <c r="S192" s="18">
        <v>58</v>
      </c>
      <c r="T192" s="18">
        <v>92</v>
      </c>
      <c r="U192" s="18">
        <v>2</v>
      </c>
      <c r="V192" s="18">
        <v>244</v>
      </c>
      <c r="W192" s="18">
        <v>2.06</v>
      </c>
      <c r="X192" s="18">
        <v>0</v>
      </c>
      <c r="Y192" s="19">
        <v>0</v>
      </c>
      <c r="Z192" s="18">
        <v>5</v>
      </c>
      <c r="AA192" s="18">
        <v>1</v>
      </c>
      <c r="AB192" t="str">
        <f>VLOOKUP(E:E,笔记匹配!A:M,3,FALSE)</f>
        <v>tinaloveu</v>
      </c>
      <c r="AC192" t="str">
        <f>VLOOKUP(E:E,笔记匹配!A:M,4,FALSE)</f>
        <v>10.9-【全英】雅思8.5口语提升干货！</v>
      </c>
    </row>
    <row r="193" spans="1:29">
      <c r="A193" s="17" t="s">
        <v>23</v>
      </c>
      <c r="B193" s="17" t="s">
        <v>108</v>
      </c>
      <c r="C193" s="18">
        <v>21906276</v>
      </c>
      <c r="D193" s="17" t="s">
        <v>69</v>
      </c>
      <c r="E193" s="18">
        <v>6.3218999e+23</v>
      </c>
      <c r="F193" s="17" t="s">
        <v>654</v>
      </c>
      <c r="G193" s="18">
        <v>5442255</v>
      </c>
      <c r="H193" s="17" t="s">
        <v>654</v>
      </c>
      <c r="I193" s="18">
        <v>4570099</v>
      </c>
      <c r="J193" s="17" t="s">
        <v>617</v>
      </c>
      <c r="K193" s="18">
        <v>202.27</v>
      </c>
      <c r="L193" s="18">
        <v>6773</v>
      </c>
      <c r="M193" s="18">
        <v>366</v>
      </c>
      <c r="N193" s="19">
        <v>0.054</v>
      </c>
      <c r="O193" s="18">
        <v>0.55</v>
      </c>
      <c r="P193" s="18">
        <v>29.86</v>
      </c>
      <c r="Q193" s="18">
        <v>68</v>
      </c>
      <c r="R193" s="18">
        <v>1</v>
      </c>
      <c r="S193" s="18">
        <v>42</v>
      </c>
      <c r="T193" s="18">
        <v>27</v>
      </c>
      <c r="U193" s="18">
        <v>0</v>
      </c>
      <c r="V193" s="18">
        <v>138</v>
      </c>
      <c r="W193" s="18">
        <v>1.47</v>
      </c>
      <c r="X193" s="18">
        <v>0</v>
      </c>
      <c r="Y193" s="19">
        <v>0</v>
      </c>
      <c r="Z193" s="18">
        <v>0</v>
      </c>
      <c r="AA193" s="18">
        <v>0</v>
      </c>
      <c r="AB193" t="str">
        <f>VLOOKUP(E:E,笔记匹配!A:M,3,FALSE)</f>
        <v>gua0407</v>
      </c>
      <c r="AC193" t="str">
        <f>VLOOKUP(E:E,笔记匹配!A:M,4,FALSE)</f>
        <v>9.21-雅思考官“讨厌”的口语表达，你中了几个🤔</v>
      </c>
    </row>
    <row r="194" spans="1:29">
      <c r="A194" s="17" t="s">
        <v>23</v>
      </c>
      <c r="B194" s="17" t="s">
        <v>82</v>
      </c>
      <c r="C194" s="18">
        <v>22054791</v>
      </c>
      <c r="D194" s="17" t="s">
        <v>72</v>
      </c>
      <c r="E194" s="17" t="s">
        <v>241</v>
      </c>
      <c r="F194" s="17" t="s">
        <v>655</v>
      </c>
      <c r="G194" s="18">
        <v>5512759</v>
      </c>
      <c r="H194" s="17" t="s">
        <v>656</v>
      </c>
      <c r="I194" s="18">
        <v>4623373</v>
      </c>
      <c r="J194" s="17" t="s">
        <v>617</v>
      </c>
      <c r="K194" s="18">
        <v>21.77</v>
      </c>
      <c r="L194" s="18">
        <v>1410</v>
      </c>
      <c r="M194" s="18">
        <v>18</v>
      </c>
      <c r="N194" s="19">
        <v>0.0128</v>
      </c>
      <c r="O194" s="18">
        <v>1.21</v>
      </c>
      <c r="P194" s="18">
        <v>15.44</v>
      </c>
      <c r="Q194" s="18">
        <v>0</v>
      </c>
      <c r="R194" s="18">
        <v>0</v>
      </c>
      <c r="S194" s="18">
        <v>1</v>
      </c>
      <c r="T194" s="18">
        <v>0</v>
      </c>
      <c r="U194" s="18">
        <v>0</v>
      </c>
      <c r="V194" s="18">
        <v>1</v>
      </c>
      <c r="W194" s="18">
        <v>21.77</v>
      </c>
      <c r="X194" s="18">
        <v>0</v>
      </c>
      <c r="Y194" s="19">
        <v>0</v>
      </c>
      <c r="Z194" s="18">
        <v>0</v>
      </c>
      <c r="AA194" s="18">
        <v>0</v>
      </c>
      <c r="AB194" t="str">
        <f>VLOOKUP(E:E,笔记匹配!A:M,3,FALSE)</f>
        <v>wanka</v>
      </c>
      <c r="AC194" t="str">
        <f>VLOOKUP(E:E,笔记匹配!A:M,4,FALSE)</f>
        <v>10.26-新手如何主持会议？外教给的5条建议</v>
      </c>
    </row>
    <row r="195" spans="1:29">
      <c r="A195" s="17" t="s">
        <v>23</v>
      </c>
      <c r="B195" s="17" t="s">
        <v>657</v>
      </c>
      <c r="C195" s="18">
        <v>22054994</v>
      </c>
      <c r="D195" s="17" t="s">
        <v>72</v>
      </c>
      <c r="E195" s="17" t="s">
        <v>238</v>
      </c>
      <c r="F195" s="17" t="s">
        <v>658</v>
      </c>
      <c r="G195" s="18">
        <v>5512858</v>
      </c>
      <c r="H195" s="17" t="s">
        <v>659</v>
      </c>
      <c r="I195" s="18">
        <v>4623452</v>
      </c>
      <c r="J195" s="17" t="s">
        <v>617</v>
      </c>
      <c r="K195" s="18">
        <v>166.79</v>
      </c>
      <c r="L195" s="18">
        <v>8789</v>
      </c>
      <c r="M195" s="18">
        <v>312</v>
      </c>
      <c r="N195" s="19">
        <v>0.0355</v>
      </c>
      <c r="O195" s="18">
        <v>0.53</v>
      </c>
      <c r="P195" s="18">
        <v>18.98</v>
      </c>
      <c r="Q195" s="18">
        <v>21</v>
      </c>
      <c r="R195" s="18">
        <v>0</v>
      </c>
      <c r="S195" s="18">
        <v>12</v>
      </c>
      <c r="T195" s="18">
        <v>-1</v>
      </c>
      <c r="U195" s="18">
        <v>0</v>
      </c>
      <c r="V195" s="18">
        <v>32</v>
      </c>
      <c r="W195" s="18">
        <v>5.21</v>
      </c>
      <c r="X195" s="18">
        <v>0</v>
      </c>
      <c r="Y195" s="19">
        <v>0</v>
      </c>
      <c r="Z195" s="18">
        <v>1</v>
      </c>
      <c r="AA195" s="18">
        <v>0</v>
      </c>
      <c r="AB195" t="str">
        <f>VLOOKUP(E:E,笔记匹配!A:M,3,FALSE)</f>
        <v>10quiz</v>
      </c>
      <c r="AC195" t="str">
        <f>VLOOKUP(E:E,笔记匹配!A:M,4,FALSE)</f>
        <v>10.26-🇬🇧语言类游戏｜口语提升小游戏</v>
      </c>
    </row>
    <row r="196" spans="1:29">
      <c r="A196" s="17" t="s">
        <v>23</v>
      </c>
      <c r="B196" s="17" t="s">
        <v>82</v>
      </c>
      <c r="C196" s="18">
        <v>22055095</v>
      </c>
      <c r="D196" s="17" t="s">
        <v>72</v>
      </c>
      <c r="E196" s="17" t="s">
        <v>236</v>
      </c>
      <c r="F196" s="17" t="s">
        <v>660</v>
      </c>
      <c r="G196" s="18">
        <v>5512921</v>
      </c>
      <c r="H196" s="17" t="s">
        <v>661</v>
      </c>
      <c r="I196" s="18">
        <v>4623502</v>
      </c>
      <c r="J196" s="17" t="s">
        <v>617</v>
      </c>
      <c r="K196" s="18">
        <v>200.74</v>
      </c>
      <c r="L196" s="18">
        <v>13008</v>
      </c>
      <c r="M196" s="18">
        <v>574</v>
      </c>
      <c r="N196" s="19">
        <v>0.0441</v>
      </c>
      <c r="O196" s="18">
        <v>0.35</v>
      </c>
      <c r="P196" s="18">
        <v>15.43</v>
      </c>
      <c r="Q196" s="18">
        <v>41</v>
      </c>
      <c r="R196" s="18">
        <v>0</v>
      </c>
      <c r="S196" s="18">
        <v>33</v>
      </c>
      <c r="T196" s="18">
        <v>16</v>
      </c>
      <c r="U196" s="18">
        <v>1</v>
      </c>
      <c r="V196" s="18">
        <v>91</v>
      </c>
      <c r="W196" s="18">
        <v>2.21</v>
      </c>
      <c r="X196" s="18">
        <v>0</v>
      </c>
      <c r="Y196" s="19">
        <v>0</v>
      </c>
      <c r="Z196" s="18">
        <v>5</v>
      </c>
      <c r="AA196" s="18">
        <v>0</v>
      </c>
      <c r="AB196" t="str">
        <f>VLOOKUP(E:E,笔记匹配!A:M,3,FALSE)</f>
        <v>pickgigi-invite</v>
      </c>
      <c r="AC196" t="str">
        <f>VLOOKUP(E:E,笔记匹配!A:M,4,FALSE)</f>
        <v>10.26-口语聊天用这几个开场 打开无限聊天模式</v>
      </c>
    </row>
    <row r="197" spans="1:29">
      <c r="A197" s="17" t="s">
        <v>23</v>
      </c>
      <c r="B197" s="17" t="s">
        <v>86</v>
      </c>
      <c r="C197" s="18">
        <v>22459591</v>
      </c>
      <c r="D197" s="17" t="s">
        <v>72</v>
      </c>
      <c r="E197" s="17" t="s">
        <v>214</v>
      </c>
      <c r="F197" s="17" t="s">
        <v>662</v>
      </c>
      <c r="G197" s="18">
        <v>5705404</v>
      </c>
      <c r="H197" s="17" t="s">
        <v>663</v>
      </c>
      <c r="I197" s="18">
        <v>4771610</v>
      </c>
      <c r="J197" s="17" t="s">
        <v>617</v>
      </c>
      <c r="K197" s="18">
        <v>597.89</v>
      </c>
      <c r="L197" s="18">
        <v>29858</v>
      </c>
      <c r="M197" s="18">
        <v>1526</v>
      </c>
      <c r="N197" s="19">
        <v>0.0511</v>
      </c>
      <c r="O197" s="18">
        <v>0.39</v>
      </c>
      <c r="P197" s="18">
        <v>20.02</v>
      </c>
      <c r="Q197" s="18">
        <v>99</v>
      </c>
      <c r="R197" s="18">
        <v>1</v>
      </c>
      <c r="S197" s="18">
        <v>37</v>
      </c>
      <c r="T197" s="18">
        <v>41</v>
      </c>
      <c r="U197" s="18">
        <v>11</v>
      </c>
      <c r="V197" s="18">
        <v>189</v>
      </c>
      <c r="W197" s="18">
        <v>3.16</v>
      </c>
      <c r="X197" s="18">
        <v>0</v>
      </c>
      <c r="Y197" s="19">
        <v>0</v>
      </c>
      <c r="Z197" s="18">
        <v>8</v>
      </c>
      <c r="AA197" s="18">
        <v>0</v>
      </c>
      <c r="AB197" t="str">
        <f>VLOOKUP(E:E,笔记匹配!A:M,3,FALSE)</f>
        <v>yzyy123</v>
      </c>
      <c r="AC197" t="str">
        <f>VLOOKUP(E:E,笔记匹配!A:M,4,FALSE)</f>
        <v>11.1-前雅思口语考官评分我们的part 1!</v>
      </c>
    </row>
    <row r="198" spans="1:29">
      <c r="A198" s="17" t="s">
        <v>23</v>
      </c>
      <c r="B198" s="17" t="s">
        <v>152</v>
      </c>
      <c r="C198" s="18">
        <v>22459642</v>
      </c>
      <c r="D198" s="17" t="s">
        <v>72</v>
      </c>
      <c r="E198" s="17" t="s">
        <v>239</v>
      </c>
      <c r="F198" s="17" t="s">
        <v>664</v>
      </c>
      <c r="G198" s="18">
        <v>5705426</v>
      </c>
      <c r="H198" s="17" t="s">
        <v>665</v>
      </c>
      <c r="I198" s="18">
        <v>4771629</v>
      </c>
      <c r="J198" s="17" t="s">
        <v>617</v>
      </c>
      <c r="K198" s="18">
        <v>200.9</v>
      </c>
      <c r="L198" s="18">
        <v>16028</v>
      </c>
      <c r="M198" s="18">
        <v>985</v>
      </c>
      <c r="N198" s="19">
        <v>0.0615</v>
      </c>
      <c r="O198" s="18">
        <v>0.2</v>
      </c>
      <c r="P198" s="18">
        <v>12.53</v>
      </c>
      <c r="Q198" s="18">
        <v>18</v>
      </c>
      <c r="R198" s="18">
        <v>1</v>
      </c>
      <c r="S198" s="18">
        <v>19</v>
      </c>
      <c r="T198" s="18">
        <v>1</v>
      </c>
      <c r="U198" s="18">
        <v>2</v>
      </c>
      <c r="V198" s="18">
        <v>41</v>
      </c>
      <c r="W198" s="18">
        <v>4.9</v>
      </c>
      <c r="X198" s="18">
        <v>0</v>
      </c>
      <c r="Y198" s="19">
        <v>0</v>
      </c>
      <c r="Z198" s="18">
        <v>7</v>
      </c>
      <c r="AA198" s="18">
        <v>0</v>
      </c>
      <c r="AB198" t="str">
        <f>VLOOKUP(E:E,笔记匹配!A:M,3,FALSE)</f>
        <v>理理666</v>
      </c>
      <c r="AC198" t="str">
        <f>VLOOKUP(E:E,笔记匹配!A:M,4,FALSE)</f>
        <v>11.1-笑死！口语废物竟和外教唠了30分钟?</v>
      </c>
    </row>
    <row r="199" spans="1:29">
      <c r="A199" s="17" t="s">
        <v>23</v>
      </c>
      <c r="B199" s="17" t="s">
        <v>73</v>
      </c>
      <c r="C199" s="18">
        <v>22612439</v>
      </c>
      <c r="D199" s="17" t="s">
        <v>72</v>
      </c>
      <c r="E199" s="17" t="s">
        <v>200</v>
      </c>
      <c r="F199" s="17" t="s">
        <v>666</v>
      </c>
      <c r="G199" s="18">
        <v>5779468</v>
      </c>
      <c r="H199" s="17" t="s">
        <v>667</v>
      </c>
      <c r="I199" s="18">
        <v>4830161</v>
      </c>
      <c r="J199" s="17" t="s">
        <v>617</v>
      </c>
      <c r="K199" s="18">
        <v>1723.58</v>
      </c>
      <c r="L199" s="18">
        <v>68131</v>
      </c>
      <c r="M199" s="18">
        <v>3754</v>
      </c>
      <c r="N199" s="19">
        <v>0.0551</v>
      </c>
      <c r="O199" s="18">
        <v>0.46</v>
      </c>
      <c r="P199" s="18">
        <v>25.3</v>
      </c>
      <c r="Q199" s="18">
        <v>187</v>
      </c>
      <c r="R199" s="18">
        <v>2</v>
      </c>
      <c r="S199" s="18">
        <v>25</v>
      </c>
      <c r="T199" s="18">
        <v>21</v>
      </c>
      <c r="U199" s="18">
        <v>2</v>
      </c>
      <c r="V199" s="18">
        <v>237</v>
      </c>
      <c r="W199" s="18">
        <v>7.27</v>
      </c>
      <c r="X199" s="18">
        <v>0</v>
      </c>
      <c r="Y199" s="19">
        <v>0</v>
      </c>
      <c r="Z199" s="18">
        <v>4</v>
      </c>
      <c r="AA199" s="18">
        <v>2</v>
      </c>
      <c r="AB199" t="str">
        <f>VLOOKUP(E:E,笔记匹配!A:M,3,FALSE)</f>
        <v>adamchen</v>
      </c>
      <c r="AC199" t="str">
        <f>VLOOKUP(E:E,笔记匹配!A:M,4,FALSE)</f>
        <v>11.2-当社牛和老外pk全网热门挑战</v>
      </c>
    </row>
    <row r="200" spans="1:29">
      <c r="A200" s="17" t="s">
        <v>23</v>
      </c>
      <c r="B200" s="17" t="s">
        <v>130</v>
      </c>
      <c r="C200" s="18">
        <v>22612503</v>
      </c>
      <c r="D200" s="17" t="s">
        <v>72</v>
      </c>
      <c r="E200" s="17" t="s">
        <v>230</v>
      </c>
      <c r="F200" s="17" t="s">
        <v>668</v>
      </c>
      <c r="G200" s="18">
        <v>5779551</v>
      </c>
      <c r="H200" s="17" t="s">
        <v>669</v>
      </c>
      <c r="I200" s="18">
        <v>4830227</v>
      </c>
      <c r="J200" s="17" t="s">
        <v>617</v>
      </c>
      <c r="K200" s="18">
        <v>201.4</v>
      </c>
      <c r="L200" s="18">
        <v>15798</v>
      </c>
      <c r="M200" s="18">
        <v>1014</v>
      </c>
      <c r="N200" s="19">
        <v>0.0642</v>
      </c>
      <c r="O200" s="18">
        <v>0.2</v>
      </c>
      <c r="P200" s="18">
        <v>12.75</v>
      </c>
      <c r="Q200" s="18">
        <v>50</v>
      </c>
      <c r="R200" s="18">
        <v>0</v>
      </c>
      <c r="S200" s="18">
        <v>28</v>
      </c>
      <c r="T200" s="18">
        <v>14</v>
      </c>
      <c r="U200" s="18">
        <v>2</v>
      </c>
      <c r="V200" s="18">
        <v>94</v>
      </c>
      <c r="W200" s="18">
        <v>2.14</v>
      </c>
      <c r="X200" s="18">
        <v>0</v>
      </c>
      <c r="Y200" s="19">
        <v>0</v>
      </c>
      <c r="Z200" s="18">
        <v>11</v>
      </c>
      <c r="AA200" s="18">
        <v>0</v>
      </c>
      <c r="AB200" t="str">
        <f>VLOOKUP(E:E,笔记匹配!A:M,3,FALSE)</f>
        <v>kkjiayou-invite</v>
      </c>
      <c r="AC200" t="str">
        <f>VLOOKUP(E:E,笔记匹配!A:M,4,FALSE)</f>
        <v>11.2-我悟了！宝藏外教点醒我！英语这么学</v>
      </c>
    </row>
    <row r="201" spans="1:29">
      <c r="A201" s="17" t="s">
        <v>23</v>
      </c>
      <c r="B201" s="17" t="s">
        <v>77</v>
      </c>
      <c r="C201" s="18">
        <v>22612562</v>
      </c>
      <c r="D201" s="17" t="s">
        <v>72</v>
      </c>
      <c r="E201" s="17" t="s">
        <v>231</v>
      </c>
      <c r="F201" s="17" t="s">
        <v>670</v>
      </c>
      <c r="G201" s="18">
        <v>5779589</v>
      </c>
      <c r="H201" s="17" t="s">
        <v>671</v>
      </c>
      <c r="I201" s="18">
        <v>4830255</v>
      </c>
      <c r="J201" s="17" t="s">
        <v>617</v>
      </c>
      <c r="K201" s="18">
        <v>149.52</v>
      </c>
      <c r="L201" s="18">
        <v>6180</v>
      </c>
      <c r="M201" s="18">
        <v>323</v>
      </c>
      <c r="N201" s="19">
        <v>0.0523</v>
      </c>
      <c r="O201" s="18">
        <v>0.46</v>
      </c>
      <c r="P201" s="18">
        <v>24.19</v>
      </c>
      <c r="Q201" s="18">
        <v>35</v>
      </c>
      <c r="R201" s="18">
        <v>0</v>
      </c>
      <c r="S201" s="18">
        <v>18</v>
      </c>
      <c r="T201" s="18">
        <v>8</v>
      </c>
      <c r="U201" s="18">
        <v>2</v>
      </c>
      <c r="V201" s="18">
        <v>63</v>
      </c>
      <c r="W201" s="18">
        <v>2.37</v>
      </c>
      <c r="X201" s="18">
        <v>0</v>
      </c>
      <c r="Y201" s="19">
        <v>0</v>
      </c>
      <c r="Z201" s="18">
        <v>8</v>
      </c>
      <c r="AA201" s="18">
        <v>0</v>
      </c>
      <c r="AB201" t="str">
        <f>VLOOKUP(E:E,笔记匹配!A:M,3,FALSE)</f>
        <v>iris018-invite</v>
      </c>
      <c r="AC201" t="str">
        <f>VLOOKUP(E:E,笔记匹配!A:M,4,FALSE)</f>
        <v>11.2-⭐雅思口语救星❗心机girl这样备考㊙️</v>
      </c>
    </row>
    <row r="202" spans="1:29">
      <c r="A202" s="17" t="s">
        <v>24</v>
      </c>
      <c r="B202" s="17" t="s">
        <v>100</v>
      </c>
      <c r="C202" s="18">
        <v>15884678</v>
      </c>
      <c r="D202" s="17" t="s">
        <v>101</v>
      </c>
      <c r="E202" s="17" t="s">
        <v>203</v>
      </c>
      <c r="F202" s="17" t="s">
        <v>615</v>
      </c>
      <c r="G202" s="18">
        <v>3102051</v>
      </c>
      <c r="H202" s="17" t="s">
        <v>616</v>
      </c>
      <c r="I202" s="18">
        <v>2496937</v>
      </c>
      <c r="J202" s="17" t="s">
        <v>617</v>
      </c>
      <c r="K202" s="18">
        <v>621.7</v>
      </c>
      <c r="L202" s="18">
        <v>8694</v>
      </c>
      <c r="M202" s="18">
        <v>264</v>
      </c>
      <c r="N202" s="19">
        <v>0.0304</v>
      </c>
      <c r="O202" s="18">
        <v>2.35</v>
      </c>
      <c r="P202" s="18">
        <v>71.51</v>
      </c>
      <c r="Q202" s="18">
        <v>7</v>
      </c>
      <c r="R202" s="18">
        <v>0</v>
      </c>
      <c r="S202" s="18">
        <v>2</v>
      </c>
      <c r="T202" s="18">
        <v>1</v>
      </c>
      <c r="U202" s="18">
        <v>0</v>
      </c>
      <c r="V202" s="18">
        <v>10</v>
      </c>
      <c r="W202" s="18">
        <v>62.17</v>
      </c>
      <c r="X202" s="18">
        <v>0</v>
      </c>
      <c r="Y202" s="19">
        <v>0</v>
      </c>
      <c r="Z202" s="18">
        <v>3</v>
      </c>
      <c r="AA202" s="18">
        <v>5</v>
      </c>
      <c r="AB202" t="str">
        <f>VLOOKUP(E:E,笔记匹配!A:M,3,FALSE)</f>
        <v>yaozilv</v>
      </c>
      <c r="AC202" t="str">
        <f>VLOOKUP(E:E,笔记匹配!A:M,4,FALSE)</f>
        <v>6.17-英语口语人绝不能错过的宝藏APP👈</v>
      </c>
    </row>
    <row r="203" spans="1:29">
      <c r="A203" s="17" t="s">
        <v>24</v>
      </c>
      <c r="B203" s="17" t="s">
        <v>119</v>
      </c>
      <c r="C203" s="18">
        <v>16331749</v>
      </c>
      <c r="D203" s="17" t="s">
        <v>72</v>
      </c>
      <c r="E203" s="17" t="s">
        <v>210</v>
      </c>
      <c r="F203" s="17" t="s">
        <v>618</v>
      </c>
      <c r="G203" s="18">
        <v>3178020</v>
      </c>
      <c r="H203" s="17" t="s">
        <v>619</v>
      </c>
      <c r="I203" s="18">
        <v>2568655</v>
      </c>
      <c r="J203" s="17" t="s">
        <v>617</v>
      </c>
      <c r="K203" s="18">
        <v>504.93</v>
      </c>
      <c r="L203" s="18">
        <v>33019</v>
      </c>
      <c r="M203" s="18">
        <v>1601</v>
      </c>
      <c r="N203" s="19">
        <v>0.0485</v>
      </c>
      <c r="O203" s="18">
        <v>0.32</v>
      </c>
      <c r="P203" s="18">
        <v>15.29</v>
      </c>
      <c r="Q203" s="18">
        <v>33</v>
      </c>
      <c r="R203" s="18">
        <v>0</v>
      </c>
      <c r="S203" s="18">
        <v>10</v>
      </c>
      <c r="T203" s="18">
        <v>44</v>
      </c>
      <c r="U203" s="18">
        <v>1</v>
      </c>
      <c r="V203" s="18">
        <v>88</v>
      </c>
      <c r="W203" s="18">
        <v>5.74</v>
      </c>
      <c r="X203" s="18">
        <v>0</v>
      </c>
      <c r="Y203" s="19">
        <v>0</v>
      </c>
      <c r="Z203" s="18">
        <v>8</v>
      </c>
      <c r="AA203" s="18">
        <v>0</v>
      </c>
      <c r="AB203" t="str">
        <f>VLOOKUP(E:E,笔记匹配!A:M,3,FALSE)</f>
        <v>tenchat-invite</v>
      </c>
      <c r="AC203" t="str">
        <f>VLOOKUP(E:E,笔记匹配!A:M,4,FALSE)</f>
        <v>6.28-🇬🇧小干货｜简单的地道英文表达</v>
      </c>
    </row>
    <row r="204" spans="1:29">
      <c r="A204" s="17" t="s">
        <v>24</v>
      </c>
      <c r="B204" s="17" t="s">
        <v>100</v>
      </c>
      <c r="C204" s="18">
        <v>18616856</v>
      </c>
      <c r="D204" s="17" t="s">
        <v>72</v>
      </c>
      <c r="E204" s="17" t="s">
        <v>203</v>
      </c>
      <c r="F204" s="17" t="s">
        <v>622</v>
      </c>
      <c r="G204" s="18">
        <v>3856100</v>
      </c>
      <c r="H204" s="17" t="s">
        <v>623</v>
      </c>
      <c r="I204" s="18">
        <v>3241189</v>
      </c>
      <c r="J204" s="17" t="s">
        <v>617</v>
      </c>
      <c r="K204" s="18">
        <v>158.58</v>
      </c>
      <c r="L204" s="18">
        <v>5737</v>
      </c>
      <c r="M204" s="18">
        <v>215</v>
      </c>
      <c r="N204" s="19">
        <v>0.0375</v>
      </c>
      <c r="O204" s="18">
        <v>0.74</v>
      </c>
      <c r="P204" s="18">
        <v>27.64</v>
      </c>
      <c r="Q204" s="18">
        <v>14</v>
      </c>
      <c r="R204" s="18">
        <v>0</v>
      </c>
      <c r="S204" s="18">
        <v>15</v>
      </c>
      <c r="T204" s="18">
        <v>2</v>
      </c>
      <c r="U204" s="18">
        <v>0</v>
      </c>
      <c r="V204" s="18">
        <v>31</v>
      </c>
      <c r="W204" s="18">
        <v>5.12</v>
      </c>
      <c r="X204" s="18">
        <v>0</v>
      </c>
      <c r="Y204" s="19">
        <v>0</v>
      </c>
      <c r="Z204" s="18">
        <v>1</v>
      </c>
      <c r="AA204" s="18">
        <v>0</v>
      </c>
      <c r="AB204" t="str">
        <f>VLOOKUP(E:E,笔记匹配!A:M,3,FALSE)</f>
        <v>yaozilv</v>
      </c>
      <c r="AC204" t="str">
        <f>VLOOKUP(E:E,笔记匹配!A:M,4,FALSE)</f>
        <v>6.17-英语口语人绝不能错过的宝藏APP👈</v>
      </c>
    </row>
    <row r="205" spans="1:29">
      <c r="A205" s="17" t="s">
        <v>24</v>
      </c>
      <c r="B205" s="17" t="s">
        <v>76</v>
      </c>
      <c r="C205" s="18">
        <v>18706416</v>
      </c>
      <c r="D205" s="17" t="s">
        <v>72</v>
      </c>
      <c r="E205" s="17" t="s">
        <v>209</v>
      </c>
      <c r="F205" s="17" t="s">
        <v>624</v>
      </c>
      <c r="G205" s="18">
        <v>3899564</v>
      </c>
      <c r="H205" s="17" t="s">
        <v>625</v>
      </c>
      <c r="I205" s="18">
        <v>3284422</v>
      </c>
      <c r="J205" s="17" t="s">
        <v>617</v>
      </c>
      <c r="K205" s="18">
        <v>215.42</v>
      </c>
      <c r="L205" s="18">
        <v>8492</v>
      </c>
      <c r="M205" s="18">
        <v>274</v>
      </c>
      <c r="N205" s="19">
        <v>0.0323</v>
      </c>
      <c r="O205" s="18">
        <v>0.79</v>
      </c>
      <c r="P205" s="18">
        <v>25.37</v>
      </c>
      <c r="Q205" s="18">
        <v>29</v>
      </c>
      <c r="R205" s="18">
        <v>0</v>
      </c>
      <c r="S205" s="18">
        <v>32</v>
      </c>
      <c r="T205" s="18">
        <v>1</v>
      </c>
      <c r="U205" s="18">
        <v>2</v>
      </c>
      <c r="V205" s="18">
        <v>64</v>
      </c>
      <c r="W205" s="18">
        <v>3.37</v>
      </c>
      <c r="X205" s="18">
        <v>0</v>
      </c>
      <c r="Y205" s="19">
        <v>0</v>
      </c>
      <c r="Z205" s="18">
        <v>4</v>
      </c>
      <c r="AA205" s="18">
        <v>0</v>
      </c>
      <c r="AB205" t="str">
        <f>VLOOKUP(E:E,笔记匹配!A:M,3,FALSE)</f>
        <v>ieltsyea-invite</v>
      </c>
      <c r="AC205" t="str">
        <f>VLOOKUP(E:E,笔记匹配!A:M,4,FALSE)</f>
        <v>8.24-雅思口语上7的捷径：Cambly外教推荐‼️</v>
      </c>
    </row>
    <row r="206" spans="1:29">
      <c r="A206" s="17" t="s">
        <v>24</v>
      </c>
      <c r="B206" s="17" t="s">
        <v>151</v>
      </c>
      <c r="C206" s="18">
        <v>19628118</v>
      </c>
      <c r="D206" s="17" t="s">
        <v>72</v>
      </c>
      <c r="E206" s="17" t="s">
        <v>206</v>
      </c>
      <c r="F206" s="17" t="s">
        <v>629</v>
      </c>
      <c r="G206" s="18">
        <v>4324522</v>
      </c>
      <c r="H206" s="17" t="s">
        <v>630</v>
      </c>
      <c r="I206" s="18">
        <v>3701145</v>
      </c>
      <c r="J206" s="17" t="s">
        <v>617</v>
      </c>
      <c r="K206" s="18">
        <v>504.57</v>
      </c>
      <c r="L206" s="18">
        <v>27182</v>
      </c>
      <c r="M206" s="18">
        <v>935</v>
      </c>
      <c r="N206" s="19">
        <v>0.0344</v>
      </c>
      <c r="O206" s="18">
        <v>0.54</v>
      </c>
      <c r="P206" s="18">
        <v>18.56</v>
      </c>
      <c r="Q206" s="18">
        <v>91</v>
      </c>
      <c r="R206" s="18">
        <v>0</v>
      </c>
      <c r="S206" s="18">
        <v>60</v>
      </c>
      <c r="T206" s="18">
        <v>25</v>
      </c>
      <c r="U206" s="18">
        <v>2</v>
      </c>
      <c r="V206" s="18">
        <v>178</v>
      </c>
      <c r="W206" s="18">
        <v>2.83</v>
      </c>
      <c r="X206" s="18">
        <v>0</v>
      </c>
      <c r="Y206" s="19">
        <v>0</v>
      </c>
      <c r="Z206" s="18">
        <v>10</v>
      </c>
      <c r="AA206" s="18">
        <v>0</v>
      </c>
      <c r="AB206" t="str">
        <f>VLOOKUP(E:E,笔记匹配!A:M,3,FALSE)</f>
        <v>qiuchen</v>
      </c>
      <c r="AC206" t="str">
        <f>VLOOKUP(E:E,笔记匹配!A:M,4,FALSE)</f>
        <v>6.10-练习英语口语的方法，你真的掌握了吗？</v>
      </c>
    </row>
    <row r="207" spans="1:29">
      <c r="A207" s="17" t="s">
        <v>24</v>
      </c>
      <c r="B207" s="17" t="s">
        <v>76</v>
      </c>
      <c r="C207" s="18">
        <v>19691973</v>
      </c>
      <c r="D207" s="17" t="s">
        <v>69</v>
      </c>
      <c r="E207" s="17" t="s">
        <v>209</v>
      </c>
      <c r="F207" s="17" t="s">
        <v>631</v>
      </c>
      <c r="G207" s="18">
        <v>4355755</v>
      </c>
      <c r="H207" s="17" t="s">
        <v>631</v>
      </c>
      <c r="I207" s="18">
        <v>3730480</v>
      </c>
      <c r="J207" s="17" t="s">
        <v>617</v>
      </c>
      <c r="K207" s="18">
        <v>307.47</v>
      </c>
      <c r="L207" s="18">
        <v>9900</v>
      </c>
      <c r="M207" s="18">
        <v>329</v>
      </c>
      <c r="N207" s="19">
        <v>0.0332</v>
      </c>
      <c r="O207" s="18">
        <v>0.93</v>
      </c>
      <c r="P207" s="18">
        <v>31.06</v>
      </c>
      <c r="Q207" s="18">
        <v>28</v>
      </c>
      <c r="R207" s="18">
        <v>0</v>
      </c>
      <c r="S207" s="18">
        <v>41</v>
      </c>
      <c r="T207" s="18">
        <v>7</v>
      </c>
      <c r="U207" s="18">
        <v>0</v>
      </c>
      <c r="V207" s="18">
        <v>76</v>
      </c>
      <c r="W207" s="18">
        <v>4.05</v>
      </c>
      <c r="X207" s="18">
        <v>0</v>
      </c>
      <c r="Y207" s="19">
        <v>0</v>
      </c>
      <c r="Z207" s="18">
        <v>2</v>
      </c>
      <c r="AA207" s="18">
        <v>0</v>
      </c>
      <c r="AB207" t="str">
        <f>VLOOKUP(E:E,笔记匹配!A:M,3,FALSE)</f>
        <v>ieltsyea-invite</v>
      </c>
      <c r="AC207" t="str">
        <f>VLOOKUP(E:E,笔记匹配!A:M,4,FALSE)</f>
        <v>8.24-雅思口语上7的捷径：Cambly外教推荐‼️</v>
      </c>
    </row>
    <row r="208" spans="1:29">
      <c r="A208" s="17" t="s">
        <v>24</v>
      </c>
      <c r="B208" s="17" t="s">
        <v>103</v>
      </c>
      <c r="C208" s="18">
        <v>19913068</v>
      </c>
      <c r="D208" s="17" t="s">
        <v>69</v>
      </c>
      <c r="E208" s="17" t="s">
        <v>207</v>
      </c>
      <c r="F208" s="17" t="s">
        <v>632</v>
      </c>
      <c r="G208" s="18">
        <v>4458728</v>
      </c>
      <c r="H208" s="17" t="s">
        <v>633</v>
      </c>
      <c r="I208" s="18">
        <v>3823048</v>
      </c>
      <c r="J208" s="17" t="s">
        <v>617</v>
      </c>
      <c r="K208" s="18">
        <v>509.58</v>
      </c>
      <c r="L208" s="18">
        <v>9868</v>
      </c>
      <c r="M208" s="18">
        <v>499</v>
      </c>
      <c r="N208" s="19">
        <v>0.0506</v>
      </c>
      <c r="O208" s="18">
        <v>1.02</v>
      </c>
      <c r="P208" s="18">
        <v>51.64</v>
      </c>
      <c r="Q208" s="18">
        <v>52</v>
      </c>
      <c r="R208" s="18">
        <v>2</v>
      </c>
      <c r="S208" s="18">
        <v>41</v>
      </c>
      <c r="T208" s="18">
        <v>29</v>
      </c>
      <c r="U208" s="18">
        <v>3</v>
      </c>
      <c r="V208" s="18">
        <v>127</v>
      </c>
      <c r="W208" s="18">
        <v>4.01</v>
      </c>
      <c r="X208" s="18">
        <v>0</v>
      </c>
      <c r="Y208" s="19">
        <v>0</v>
      </c>
      <c r="Z208" s="18">
        <v>7</v>
      </c>
      <c r="AA208" s="18">
        <v>1</v>
      </c>
      <c r="AB208" t="str">
        <f>VLOOKUP(E:E,笔记匹配!A:M,3,FALSE)</f>
        <v>skk2022</v>
      </c>
      <c r="AC208" t="str">
        <f>VLOOKUP(E:E,笔记匹配!A:M,4,FALSE)</f>
        <v>6.13-如何不出国提高口语｜英语口语APP推荐</v>
      </c>
    </row>
    <row r="209" spans="1:29">
      <c r="A209" s="17" t="s">
        <v>24</v>
      </c>
      <c r="B209" s="17" t="s">
        <v>148</v>
      </c>
      <c r="C209" s="18">
        <v>20803346</v>
      </c>
      <c r="D209" s="17" t="s">
        <v>72</v>
      </c>
      <c r="E209" s="17" t="s">
        <v>202</v>
      </c>
      <c r="F209" s="17" t="s">
        <v>636</v>
      </c>
      <c r="G209" s="18">
        <v>4926198</v>
      </c>
      <c r="H209" s="17" t="s">
        <v>637</v>
      </c>
      <c r="I209" s="18">
        <v>4181374</v>
      </c>
      <c r="J209" s="17" t="s">
        <v>617</v>
      </c>
      <c r="K209" s="18">
        <v>610.23</v>
      </c>
      <c r="L209" s="18">
        <v>34049</v>
      </c>
      <c r="M209" s="18">
        <v>1268</v>
      </c>
      <c r="N209" s="19">
        <v>0.0372</v>
      </c>
      <c r="O209" s="18">
        <v>0.48</v>
      </c>
      <c r="P209" s="18">
        <v>17.92</v>
      </c>
      <c r="Q209" s="18">
        <v>42</v>
      </c>
      <c r="R209" s="18">
        <v>1</v>
      </c>
      <c r="S209" s="18">
        <v>31</v>
      </c>
      <c r="T209" s="18">
        <v>98</v>
      </c>
      <c r="U209" s="18">
        <v>3</v>
      </c>
      <c r="V209" s="18">
        <v>175</v>
      </c>
      <c r="W209" s="18">
        <v>3.49</v>
      </c>
      <c r="X209" s="18">
        <v>0</v>
      </c>
      <c r="Y209" s="19">
        <v>0</v>
      </c>
      <c r="Z209" s="18">
        <v>3</v>
      </c>
      <c r="AA209" s="18">
        <v>3</v>
      </c>
      <c r="AB209" t="str">
        <f>VLOOKUP(E:E,笔记匹配!A:M,3,FALSE)</f>
        <v>tinaloveu</v>
      </c>
      <c r="AC209" t="str">
        <f>VLOOKUP(E:E,笔记匹配!A:M,4,FALSE)</f>
        <v>10.9-【全英】雅思8.5口语提升干货！</v>
      </c>
    </row>
    <row r="210" spans="1:29">
      <c r="A210" s="17" t="s">
        <v>24</v>
      </c>
      <c r="B210" s="17" t="s">
        <v>80</v>
      </c>
      <c r="C210" s="18">
        <v>20804514</v>
      </c>
      <c r="D210" s="17" t="s">
        <v>72</v>
      </c>
      <c r="E210" s="17" t="s">
        <v>199</v>
      </c>
      <c r="F210" s="17" t="s">
        <v>642</v>
      </c>
      <c r="G210" s="18">
        <v>4926725</v>
      </c>
      <c r="H210" s="17" t="s">
        <v>643</v>
      </c>
      <c r="I210" s="18">
        <v>4182082</v>
      </c>
      <c r="J210" s="17" t="s">
        <v>617</v>
      </c>
      <c r="K210" s="18">
        <v>201.4</v>
      </c>
      <c r="L210" s="18">
        <v>9542</v>
      </c>
      <c r="M210" s="18">
        <v>367</v>
      </c>
      <c r="N210" s="19">
        <v>0.0385</v>
      </c>
      <c r="O210" s="18">
        <v>0.55</v>
      </c>
      <c r="P210" s="18">
        <v>21.11</v>
      </c>
      <c r="Q210" s="18">
        <v>17</v>
      </c>
      <c r="R210" s="18">
        <v>0</v>
      </c>
      <c r="S210" s="18">
        <v>22</v>
      </c>
      <c r="T210" s="18">
        <v>10</v>
      </c>
      <c r="U210" s="18">
        <v>0</v>
      </c>
      <c r="V210" s="18">
        <v>49</v>
      </c>
      <c r="W210" s="18">
        <v>4.11</v>
      </c>
      <c r="X210" s="18">
        <v>0</v>
      </c>
      <c r="Y210" s="19">
        <v>0</v>
      </c>
      <c r="Z210" s="18">
        <v>3</v>
      </c>
      <c r="AA210" s="18">
        <v>0</v>
      </c>
      <c r="AB210" t="str">
        <f>VLOOKUP(E:E,笔记匹配!A:M,3,FALSE)</f>
        <v>lily1234</v>
      </c>
      <c r="AC210" t="str">
        <f>VLOOKUP(E:E,笔记匹配!A:M,4,FALSE)</f>
        <v>10.9-30岁想把英语好好学一遍｜妈妈提升口语app</v>
      </c>
    </row>
    <row r="211" spans="1:29">
      <c r="A211" s="17" t="s">
        <v>24</v>
      </c>
      <c r="B211" s="17" t="s">
        <v>83</v>
      </c>
      <c r="C211" s="18">
        <v>21378722</v>
      </c>
      <c r="D211" s="17" t="s">
        <v>72</v>
      </c>
      <c r="E211" s="17" t="s">
        <v>201</v>
      </c>
      <c r="F211" s="17" t="s">
        <v>646</v>
      </c>
      <c r="G211" s="18">
        <v>5201126</v>
      </c>
      <c r="H211" s="17" t="s">
        <v>647</v>
      </c>
      <c r="I211" s="18">
        <v>4386152</v>
      </c>
      <c r="J211" s="17" t="s">
        <v>617</v>
      </c>
      <c r="K211" s="18">
        <v>297.97</v>
      </c>
      <c r="L211" s="18">
        <v>18969</v>
      </c>
      <c r="M211" s="18">
        <v>481</v>
      </c>
      <c r="N211" s="19">
        <v>0.0254</v>
      </c>
      <c r="O211" s="18">
        <v>0.62</v>
      </c>
      <c r="P211" s="18">
        <v>15.71</v>
      </c>
      <c r="Q211" s="18">
        <v>43</v>
      </c>
      <c r="R211" s="18">
        <v>0</v>
      </c>
      <c r="S211" s="18">
        <v>38</v>
      </c>
      <c r="T211" s="18">
        <v>2</v>
      </c>
      <c r="U211" s="18">
        <v>2</v>
      </c>
      <c r="V211" s="18">
        <v>85</v>
      </c>
      <c r="W211" s="18">
        <v>3.51</v>
      </c>
      <c r="X211" s="18">
        <v>0</v>
      </c>
      <c r="Y211" s="19">
        <v>0</v>
      </c>
      <c r="Z211" s="18">
        <v>3</v>
      </c>
      <c r="AA211" s="18">
        <v>0</v>
      </c>
      <c r="AB211" t="str">
        <f>VLOOKUP(E:E,笔记匹配!A:M,3,FALSE)</f>
        <v>talkalot-invite</v>
      </c>
      <c r="AC211" t="str">
        <f>VLOOKUP(E:E,笔记匹配!A:M,4,FALSE)</f>
        <v>10.17宝藏Cambly外教大推荐‼️入门篇</v>
      </c>
    </row>
    <row r="212" spans="1:29">
      <c r="A212" s="17" t="s">
        <v>24</v>
      </c>
      <c r="B212" s="17" t="s">
        <v>150</v>
      </c>
      <c r="C212" s="18">
        <v>21378969</v>
      </c>
      <c r="D212" s="17" t="s">
        <v>72</v>
      </c>
      <c r="E212" s="17" t="s">
        <v>237</v>
      </c>
      <c r="F212" s="17" t="s">
        <v>648</v>
      </c>
      <c r="G212" s="18">
        <v>5201261</v>
      </c>
      <c r="H212" s="17" t="s">
        <v>649</v>
      </c>
      <c r="I212" s="18">
        <v>4386268</v>
      </c>
      <c r="J212" s="17" t="s">
        <v>617</v>
      </c>
      <c r="K212" s="18">
        <v>201.51</v>
      </c>
      <c r="L212" s="18">
        <v>7779</v>
      </c>
      <c r="M212" s="18">
        <v>402</v>
      </c>
      <c r="N212" s="19">
        <v>0.0517</v>
      </c>
      <c r="O212" s="18">
        <v>0.5</v>
      </c>
      <c r="P212" s="18">
        <v>25.9</v>
      </c>
      <c r="Q212" s="18">
        <v>20</v>
      </c>
      <c r="R212" s="18">
        <v>1</v>
      </c>
      <c r="S212" s="18">
        <v>10</v>
      </c>
      <c r="T212" s="18">
        <v>12</v>
      </c>
      <c r="U212" s="18">
        <v>0</v>
      </c>
      <c r="V212" s="18">
        <v>43</v>
      </c>
      <c r="W212" s="18">
        <v>4.69</v>
      </c>
      <c r="X212" s="18">
        <v>0</v>
      </c>
      <c r="Y212" s="19">
        <v>0</v>
      </c>
      <c r="Z212" s="18">
        <v>5</v>
      </c>
      <c r="AA212" s="18">
        <v>2</v>
      </c>
      <c r="AB212" t="str">
        <f>VLOOKUP(E:E,笔记匹配!A:M,3,FALSE)</f>
        <v>lingge</v>
      </c>
      <c r="AC212" t="str">
        <f>VLOOKUP(E:E,笔记匹配!A:M,4,FALSE)</f>
        <v>10.17-全英干货｜无语言环境如何有效提高口语</v>
      </c>
    </row>
    <row r="213" spans="1:29">
      <c r="A213" s="17" t="s">
        <v>24</v>
      </c>
      <c r="B213" s="17" t="s">
        <v>83</v>
      </c>
      <c r="C213" s="18">
        <v>21438951</v>
      </c>
      <c r="D213" s="17" t="s">
        <v>69</v>
      </c>
      <c r="E213" s="17" t="s">
        <v>201</v>
      </c>
      <c r="F213" s="17" t="s">
        <v>650</v>
      </c>
      <c r="G213" s="18">
        <v>5229065</v>
      </c>
      <c r="H213" s="17" t="s">
        <v>651</v>
      </c>
      <c r="I213" s="18">
        <v>4407441</v>
      </c>
      <c r="J213" s="17" t="s">
        <v>617</v>
      </c>
      <c r="K213" s="18">
        <v>1486.35</v>
      </c>
      <c r="L213" s="18">
        <v>60574</v>
      </c>
      <c r="M213" s="18">
        <v>1704</v>
      </c>
      <c r="N213" s="19">
        <v>0.0281</v>
      </c>
      <c r="O213" s="18">
        <v>0.87</v>
      </c>
      <c r="P213" s="18">
        <v>24.54</v>
      </c>
      <c r="Q213" s="18">
        <v>299</v>
      </c>
      <c r="R213" s="18">
        <v>1</v>
      </c>
      <c r="S213" s="18">
        <v>228</v>
      </c>
      <c r="T213" s="18">
        <v>10</v>
      </c>
      <c r="U213" s="18">
        <v>8</v>
      </c>
      <c r="V213" s="18">
        <v>546</v>
      </c>
      <c r="W213" s="18">
        <v>2.72</v>
      </c>
      <c r="X213" s="18">
        <v>0</v>
      </c>
      <c r="Y213" s="19">
        <v>0</v>
      </c>
      <c r="Z213" s="18">
        <v>15</v>
      </c>
      <c r="AA213" s="18">
        <v>22</v>
      </c>
      <c r="AB213" t="str">
        <f>VLOOKUP(E:E,笔记匹配!A:M,3,FALSE)</f>
        <v>talkalot-invite</v>
      </c>
      <c r="AC213" t="str">
        <f>VLOOKUP(E:E,笔记匹配!A:M,4,FALSE)</f>
        <v>10.17宝藏Cambly外教大推荐‼️入门篇</v>
      </c>
    </row>
    <row r="214" spans="1:29">
      <c r="A214" s="17" t="s">
        <v>24</v>
      </c>
      <c r="B214" s="17" t="s">
        <v>80</v>
      </c>
      <c r="C214" s="18">
        <v>21548733</v>
      </c>
      <c r="D214" s="17" t="s">
        <v>69</v>
      </c>
      <c r="E214" s="17" t="s">
        <v>199</v>
      </c>
      <c r="F214" s="17" t="s">
        <v>652</v>
      </c>
      <c r="G214" s="18">
        <v>5277914</v>
      </c>
      <c r="H214" s="17" t="s">
        <v>652</v>
      </c>
      <c r="I214" s="18">
        <v>4445164</v>
      </c>
      <c r="J214" s="17" t="s">
        <v>617</v>
      </c>
      <c r="K214" s="18">
        <v>301.61</v>
      </c>
      <c r="L214" s="18">
        <v>8055</v>
      </c>
      <c r="M214" s="18">
        <v>376</v>
      </c>
      <c r="N214" s="19">
        <v>0.0467</v>
      </c>
      <c r="O214" s="18">
        <v>0.8</v>
      </c>
      <c r="P214" s="18">
        <v>37.44</v>
      </c>
      <c r="Q214" s="18">
        <v>47</v>
      </c>
      <c r="R214" s="18">
        <v>2</v>
      </c>
      <c r="S214" s="18">
        <v>34</v>
      </c>
      <c r="T214" s="18">
        <v>17</v>
      </c>
      <c r="U214" s="18">
        <v>2</v>
      </c>
      <c r="V214" s="18">
        <v>102</v>
      </c>
      <c r="W214" s="18">
        <v>2.96</v>
      </c>
      <c r="X214" s="18">
        <v>0</v>
      </c>
      <c r="Y214" s="19">
        <v>0</v>
      </c>
      <c r="Z214" s="18">
        <v>4</v>
      </c>
      <c r="AA214" s="18">
        <v>0</v>
      </c>
      <c r="AB214" t="str">
        <f>VLOOKUP(E:E,笔记匹配!A:M,3,FALSE)</f>
        <v>lily1234</v>
      </c>
      <c r="AC214" t="str">
        <f>VLOOKUP(E:E,笔记匹配!A:M,4,FALSE)</f>
        <v>10.9-30岁想把英语好好学一遍｜妈妈提升口语app</v>
      </c>
    </row>
    <row r="215" spans="1:29">
      <c r="A215" s="17" t="s">
        <v>24</v>
      </c>
      <c r="B215" s="17" t="s">
        <v>148</v>
      </c>
      <c r="C215" s="18">
        <v>21548883</v>
      </c>
      <c r="D215" s="17" t="s">
        <v>69</v>
      </c>
      <c r="E215" s="17" t="s">
        <v>202</v>
      </c>
      <c r="F215" s="17" t="s">
        <v>653</v>
      </c>
      <c r="G215" s="18">
        <v>5278000</v>
      </c>
      <c r="H215" s="17" t="s">
        <v>653</v>
      </c>
      <c r="I215" s="18">
        <v>4445232</v>
      </c>
      <c r="J215" s="17" t="s">
        <v>617</v>
      </c>
      <c r="K215" s="18">
        <v>489.2</v>
      </c>
      <c r="L215" s="18">
        <v>11444</v>
      </c>
      <c r="M215" s="18">
        <v>499</v>
      </c>
      <c r="N215" s="19">
        <v>0.0436</v>
      </c>
      <c r="O215" s="18">
        <v>0.98</v>
      </c>
      <c r="P215" s="18">
        <v>42.75</v>
      </c>
      <c r="Q215" s="18">
        <v>90</v>
      </c>
      <c r="R215" s="18">
        <v>1</v>
      </c>
      <c r="S215" s="18">
        <v>45</v>
      </c>
      <c r="T215" s="18">
        <v>86</v>
      </c>
      <c r="U215" s="18">
        <v>3</v>
      </c>
      <c r="V215" s="18">
        <v>225</v>
      </c>
      <c r="W215" s="18">
        <v>2.17</v>
      </c>
      <c r="X215" s="18">
        <v>0</v>
      </c>
      <c r="Y215" s="19">
        <v>0</v>
      </c>
      <c r="Z215" s="18">
        <v>4</v>
      </c>
      <c r="AA215" s="18">
        <v>3</v>
      </c>
      <c r="AB215" t="str">
        <f>VLOOKUP(E:E,笔记匹配!A:M,3,FALSE)</f>
        <v>tinaloveu</v>
      </c>
      <c r="AC215" t="str">
        <f>VLOOKUP(E:E,笔记匹配!A:M,4,FALSE)</f>
        <v>10.9-【全英】雅思8.5口语提升干货！</v>
      </c>
    </row>
    <row r="216" spans="1:29">
      <c r="A216" s="17" t="s">
        <v>24</v>
      </c>
      <c r="B216" s="17" t="s">
        <v>108</v>
      </c>
      <c r="C216" s="18">
        <v>21906276</v>
      </c>
      <c r="D216" s="17" t="s">
        <v>69</v>
      </c>
      <c r="E216" s="18">
        <v>6.3218999e+23</v>
      </c>
      <c r="F216" s="17" t="s">
        <v>654</v>
      </c>
      <c r="G216" s="18">
        <v>5442255</v>
      </c>
      <c r="H216" s="17" t="s">
        <v>654</v>
      </c>
      <c r="I216" s="18">
        <v>4570099</v>
      </c>
      <c r="J216" s="17" t="s">
        <v>617</v>
      </c>
      <c r="K216" s="18">
        <v>202.58</v>
      </c>
      <c r="L216" s="18">
        <v>7070</v>
      </c>
      <c r="M216" s="18">
        <v>349</v>
      </c>
      <c r="N216" s="19">
        <v>0.0494</v>
      </c>
      <c r="O216" s="18">
        <v>0.58</v>
      </c>
      <c r="P216" s="18">
        <v>28.65</v>
      </c>
      <c r="Q216" s="18">
        <v>64</v>
      </c>
      <c r="R216" s="18">
        <v>0</v>
      </c>
      <c r="S216" s="18">
        <v>37</v>
      </c>
      <c r="T216" s="18">
        <v>18</v>
      </c>
      <c r="U216" s="18">
        <v>0</v>
      </c>
      <c r="V216" s="18">
        <v>119</v>
      </c>
      <c r="W216" s="18">
        <v>1.7</v>
      </c>
      <c r="X216" s="18">
        <v>0</v>
      </c>
      <c r="Y216" s="19">
        <v>0</v>
      </c>
      <c r="Z216" s="18">
        <v>3</v>
      </c>
      <c r="AA216" s="18">
        <v>0</v>
      </c>
      <c r="AB216" t="str">
        <f>VLOOKUP(E:E,笔记匹配!A:M,3,FALSE)</f>
        <v>gua0407</v>
      </c>
      <c r="AC216" t="str">
        <f>VLOOKUP(E:E,笔记匹配!A:M,4,FALSE)</f>
        <v>9.21-雅思考官“讨厌”的口语表达，你中了几个🤔</v>
      </c>
    </row>
    <row r="217" spans="1:29">
      <c r="A217" s="17" t="s">
        <v>24</v>
      </c>
      <c r="B217" s="17" t="s">
        <v>82</v>
      </c>
      <c r="C217" s="18">
        <v>22054791</v>
      </c>
      <c r="D217" s="17" t="s">
        <v>72</v>
      </c>
      <c r="E217" s="17" t="s">
        <v>241</v>
      </c>
      <c r="F217" s="17" t="s">
        <v>655</v>
      </c>
      <c r="G217" s="18">
        <v>5512759</v>
      </c>
      <c r="H217" s="17" t="s">
        <v>656</v>
      </c>
      <c r="I217" s="18">
        <v>4623373</v>
      </c>
      <c r="J217" s="17" t="s">
        <v>617</v>
      </c>
      <c r="K217" s="18">
        <v>8.26</v>
      </c>
      <c r="L217" s="18">
        <v>345</v>
      </c>
      <c r="M217" s="18">
        <v>9</v>
      </c>
      <c r="N217" s="19">
        <v>0.0261</v>
      </c>
      <c r="O217" s="18">
        <v>0.92</v>
      </c>
      <c r="P217" s="18">
        <v>23.94</v>
      </c>
      <c r="Q217" s="18">
        <v>0</v>
      </c>
      <c r="R217" s="18">
        <v>0</v>
      </c>
      <c r="S217" s="18">
        <v>0</v>
      </c>
      <c r="T217" s="18">
        <v>0</v>
      </c>
      <c r="U217" s="18">
        <v>0</v>
      </c>
      <c r="V217" s="18">
        <v>0</v>
      </c>
      <c r="W217" s="18">
        <v>0</v>
      </c>
      <c r="X217" s="18">
        <v>0</v>
      </c>
      <c r="Y217" s="19">
        <v>0</v>
      </c>
      <c r="Z217" s="18">
        <v>0</v>
      </c>
      <c r="AA217" s="18">
        <v>0</v>
      </c>
      <c r="AB217" t="str">
        <f>VLOOKUP(E:E,笔记匹配!A:M,3,FALSE)</f>
        <v>wanka</v>
      </c>
      <c r="AC217" t="str">
        <f>VLOOKUP(E:E,笔记匹配!A:M,4,FALSE)</f>
        <v>10.26-新手如何主持会议？外教给的5条建议</v>
      </c>
    </row>
    <row r="218" spans="1:29">
      <c r="A218" s="17" t="s">
        <v>24</v>
      </c>
      <c r="B218" s="17" t="s">
        <v>657</v>
      </c>
      <c r="C218" s="18">
        <v>22054994</v>
      </c>
      <c r="D218" s="17" t="s">
        <v>72</v>
      </c>
      <c r="E218" s="17" t="s">
        <v>238</v>
      </c>
      <c r="F218" s="17" t="s">
        <v>658</v>
      </c>
      <c r="G218" s="18">
        <v>5512858</v>
      </c>
      <c r="H218" s="17" t="s">
        <v>659</v>
      </c>
      <c r="I218" s="18">
        <v>4623452</v>
      </c>
      <c r="J218" s="17" t="s">
        <v>617</v>
      </c>
      <c r="K218" s="18">
        <v>201.88</v>
      </c>
      <c r="L218" s="18">
        <v>9052</v>
      </c>
      <c r="M218" s="18">
        <v>385</v>
      </c>
      <c r="N218" s="19">
        <v>0.0425</v>
      </c>
      <c r="O218" s="18">
        <v>0.52</v>
      </c>
      <c r="P218" s="18">
        <v>22.3</v>
      </c>
      <c r="Q218" s="18">
        <v>26</v>
      </c>
      <c r="R218" s="18">
        <v>0</v>
      </c>
      <c r="S218" s="18">
        <v>11</v>
      </c>
      <c r="T218" s="18">
        <v>1</v>
      </c>
      <c r="U218" s="18">
        <v>0</v>
      </c>
      <c r="V218" s="18">
        <v>38</v>
      </c>
      <c r="W218" s="18">
        <v>5.31</v>
      </c>
      <c r="X218" s="18">
        <v>0</v>
      </c>
      <c r="Y218" s="19">
        <v>0</v>
      </c>
      <c r="Z218" s="18">
        <v>0</v>
      </c>
      <c r="AA218" s="18">
        <v>0</v>
      </c>
      <c r="AB218" t="str">
        <f>VLOOKUP(E:E,笔记匹配!A:M,3,FALSE)</f>
        <v>10quiz</v>
      </c>
      <c r="AC218" t="str">
        <f>VLOOKUP(E:E,笔记匹配!A:M,4,FALSE)</f>
        <v>10.26-🇬🇧语言类游戏｜口语提升小游戏</v>
      </c>
    </row>
    <row r="219" spans="1:29">
      <c r="A219" s="17" t="s">
        <v>24</v>
      </c>
      <c r="B219" s="17" t="s">
        <v>82</v>
      </c>
      <c r="C219" s="18">
        <v>22055095</v>
      </c>
      <c r="D219" s="17" t="s">
        <v>72</v>
      </c>
      <c r="E219" s="17" t="s">
        <v>236</v>
      </c>
      <c r="F219" s="17" t="s">
        <v>660</v>
      </c>
      <c r="G219" s="18">
        <v>5512921</v>
      </c>
      <c r="H219" s="17" t="s">
        <v>661</v>
      </c>
      <c r="I219" s="18">
        <v>4623502</v>
      </c>
      <c r="J219" s="17" t="s">
        <v>617</v>
      </c>
      <c r="K219" s="18">
        <v>201.79</v>
      </c>
      <c r="L219" s="18">
        <v>11665</v>
      </c>
      <c r="M219" s="18">
        <v>558</v>
      </c>
      <c r="N219" s="19">
        <v>0.0478</v>
      </c>
      <c r="O219" s="18">
        <v>0.36</v>
      </c>
      <c r="P219" s="18">
        <v>17.3</v>
      </c>
      <c r="Q219" s="18">
        <v>20</v>
      </c>
      <c r="R219" s="18">
        <v>1</v>
      </c>
      <c r="S219" s="18">
        <v>28</v>
      </c>
      <c r="T219" s="18">
        <v>15</v>
      </c>
      <c r="U219" s="18">
        <v>2</v>
      </c>
      <c r="V219" s="18">
        <v>66</v>
      </c>
      <c r="W219" s="18">
        <v>3.06</v>
      </c>
      <c r="X219" s="18">
        <v>0</v>
      </c>
      <c r="Y219" s="19">
        <v>0</v>
      </c>
      <c r="Z219" s="18">
        <v>3</v>
      </c>
      <c r="AA219" s="18">
        <v>0</v>
      </c>
      <c r="AB219" t="str">
        <f>VLOOKUP(E:E,笔记匹配!A:M,3,FALSE)</f>
        <v>pickgigi-invite</v>
      </c>
      <c r="AC219" t="str">
        <f>VLOOKUP(E:E,笔记匹配!A:M,4,FALSE)</f>
        <v>10.26-口语聊天用这几个开场 打开无限聊天模式</v>
      </c>
    </row>
    <row r="220" spans="1:29">
      <c r="A220" s="17" t="s">
        <v>24</v>
      </c>
      <c r="B220" s="17" t="s">
        <v>86</v>
      </c>
      <c r="C220" s="18">
        <v>22459591</v>
      </c>
      <c r="D220" s="17" t="s">
        <v>72</v>
      </c>
      <c r="E220" s="17" t="s">
        <v>214</v>
      </c>
      <c r="F220" s="17" t="s">
        <v>662</v>
      </c>
      <c r="G220" s="18">
        <v>5705404</v>
      </c>
      <c r="H220" s="17" t="s">
        <v>663</v>
      </c>
      <c r="I220" s="18">
        <v>4771610</v>
      </c>
      <c r="J220" s="17" t="s">
        <v>617</v>
      </c>
      <c r="K220" s="18">
        <v>1729.38</v>
      </c>
      <c r="L220" s="18">
        <v>78175</v>
      </c>
      <c r="M220" s="18">
        <v>3120</v>
      </c>
      <c r="N220" s="19">
        <v>0.0399</v>
      </c>
      <c r="O220" s="18">
        <v>0.55</v>
      </c>
      <c r="P220" s="18">
        <v>22.12</v>
      </c>
      <c r="Q220" s="18">
        <v>193</v>
      </c>
      <c r="R220" s="18">
        <v>3</v>
      </c>
      <c r="S220" s="18">
        <v>76</v>
      </c>
      <c r="T220" s="18">
        <v>87</v>
      </c>
      <c r="U220" s="18">
        <v>11</v>
      </c>
      <c r="V220" s="18">
        <v>370</v>
      </c>
      <c r="W220" s="18">
        <v>4.67</v>
      </c>
      <c r="X220" s="18">
        <v>0</v>
      </c>
      <c r="Y220" s="19">
        <v>0</v>
      </c>
      <c r="Z220" s="18">
        <v>30</v>
      </c>
      <c r="AA220" s="18">
        <v>0</v>
      </c>
      <c r="AB220" t="str">
        <f>VLOOKUP(E:E,笔记匹配!A:M,3,FALSE)</f>
        <v>yzyy123</v>
      </c>
      <c r="AC220" t="str">
        <f>VLOOKUP(E:E,笔记匹配!A:M,4,FALSE)</f>
        <v>11.1-前雅思口语考官评分我们的part 1!</v>
      </c>
    </row>
    <row r="221" spans="1:29">
      <c r="A221" s="17" t="s">
        <v>24</v>
      </c>
      <c r="B221" s="17" t="s">
        <v>152</v>
      </c>
      <c r="C221" s="18">
        <v>22459642</v>
      </c>
      <c r="D221" s="17" t="s">
        <v>72</v>
      </c>
      <c r="E221" s="17" t="s">
        <v>239</v>
      </c>
      <c r="F221" s="17" t="s">
        <v>664</v>
      </c>
      <c r="G221" s="18">
        <v>5705426</v>
      </c>
      <c r="H221" s="17" t="s">
        <v>665</v>
      </c>
      <c r="I221" s="18">
        <v>4771629</v>
      </c>
      <c r="J221" s="17" t="s">
        <v>617</v>
      </c>
      <c r="K221" s="18">
        <v>201.06</v>
      </c>
      <c r="L221" s="18">
        <v>15968</v>
      </c>
      <c r="M221" s="18">
        <v>975</v>
      </c>
      <c r="N221" s="19">
        <v>0.0611</v>
      </c>
      <c r="O221" s="18">
        <v>0.21</v>
      </c>
      <c r="P221" s="18">
        <v>12.59</v>
      </c>
      <c r="Q221" s="18">
        <v>20</v>
      </c>
      <c r="R221" s="18">
        <v>0</v>
      </c>
      <c r="S221" s="18">
        <v>28</v>
      </c>
      <c r="T221" s="18">
        <v>1</v>
      </c>
      <c r="U221" s="18">
        <v>3</v>
      </c>
      <c r="V221" s="18">
        <v>52</v>
      </c>
      <c r="W221" s="18">
        <v>3.87</v>
      </c>
      <c r="X221" s="18">
        <v>0</v>
      </c>
      <c r="Y221" s="19">
        <v>0</v>
      </c>
      <c r="Z221" s="18">
        <v>3</v>
      </c>
      <c r="AA221" s="18">
        <v>0</v>
      </c>
      <c r="AB221" t="str">
        <f>VLOOKUP(E:E,笔记匹配!A:M,3,FALSE)</f>
        <v>理理666</v>
      </c>
      <c r="AC221" t="str">
        <f>VLOOKUP(E:E,笔记匹配!A:M,4,FALSE)</f>
        <v>11.1-笑死！口语废物竟和外教唠了30分钟?</v>
      </c>
    </row>
    <row r="222" spans="1:29">
      <c r="A222" s="17" t="s">
        <v>24</v>
      </c>
      <c r="B222" s="17" t="s">
        <v>73</v>
      </c>
      <c r="C222" s="18">
        <v>22612439</v>
      </c>
      <c r="D222" s="17" t="s">
        <v>72</v>
      </c>
      <c r="E222" s="17" t="s">
        <v>200</v>
      </c>
      <c r="F222" s="17" t="s">
        <v>666</v>
      </c>
      <c r="G222" s="18">
        <v>5779468</v>
      </c>
      <c r="H222" s="17" t="s">
        <v>667</v>
      </c>
      <c r="I222" s="18">
        <v>4830161</v>
      </c>
      <c r="J222" s="17" t="s">
        <v>617</v>
      </c>
      <c r="K222" s="18">
        <v>1180.8</v>
      </c>
      <c r="L222" s="18">
        <v>50118</v>
      </c>
      <c r="M222" s="18">
        <v>2469</v>
      </c>
      <c r="N222" s="19">
        <v>0.0493</v>
      </c>
      <c r="O222" s="18">
        <v>0.48</v>
      </c>
      <c r="P222" s="18">
        <v>23.56</v>
      </c>
      <c r="Q222" s="18">
        <v>143</v>
      </c>
      <c r="R222" s="18">
        <v>1</v>
      </c>
      <c r="S222" s="18">
        <v>23</v>
      </c>
      <c r="T222" s="18">
        <v>19</v>
      </c>
      <c r="U222" s="18">
        <v>0</v>
      </c>
      <c r="V222" s="18">
        <v>186</v>
      </c>
      <c r="W222" s="18">
        <v>6.35</v>
      </c>
      <c r="X222" s="18">
        <v>0</v>
      </c>
      <c r="Y222" s="19">
        <v>0</v>
      </c>
      <c r="Z222" s="18">
        <v>4</v>
      </c>
      <c r="AA222" s="18">
        <v>0</v>
      </c>
      <c r="AB222" t="str">
        <f>VLOOKUP(E:E,笔记匹配!A:M,3,FALSE)</f>
        <v>adamchen</v>
      </c>
      <c r="AC222" t="str">
        <f>VLOOKUP(E:E,笔记匹配!A:M,4,FALSE)</f>
        <v>11.2-当社牛和老外pk全网热门挑战</v>
      </c>
    </row>
    <row r="223" spans="1:29">
      <c r="A223" s="17" t="s">
        <v>24</v>
      </c>
      <c r="B223" s="17" t="s">
        <v>130</v>
      </c>
      <c r="C223" s="18">
        <v>22612503</v>
      </c>
      <c r="D223" s="17" t="s">
        <v>72</v>
      </c>
      <c r="E223" s="17" t="s">
        <v>230</v>
      </c>
      <c r="F223" s="17" t="s">
        <v>668</v>
      </c>
      <c r="G223" s="18">
        <v>5779551</v>
      </c>
      <c r="H223" s="17" t="s">
        <v>669</v>
      </c>
      <c r="I223" s="18">
        <v>4830227</v>
      </c>
      <c r="J223" s="17" t="s">
        <v>617</v>
      </c>
      <c r="K223" s="18">
        <v>200.96</v>
      </c>
      <c r="L223" s="18">
        <v>15751</v>
      </c>
      <c r="M223" s="18">
        <v>1002</v>
      </c>
      <c r="N223" s="19">
        <v>0.0636</v>
      </c>
      <c r="O223" s="18">
        <v>0.2</v>
      </c>
      <c r="P223" s="18">
        <v>12.76</v>
      </c>
      <c r="Q223" s="18">
        <v>42</v>
      </c>
      <c r="R223" s="18">
        <v>1</v>
      </c>
      <c r="S223" s="18">
        <v>23</v>
      </c>
      <c r="T223" s="18">
        <v>21</v>
      </c>
      <c r="U223" s="18">
        <v>5</v>
      </c>
      <c r="V223" s="18">
        <v>92</v>
      </c>
      <c r="W223" s="18">
        <v>2.18</v>
      </c>
      <c r="X223" s="18">
        <v>0</v>
      </c>
      <c r="Y223" s="19">
        <v>0</v>
      </c>
      <c r="Z223" s="18">
        <v>5</v>
      </c>
      <c r="AA223" s="18">
        <v>0</v>
      </c>
      <c r="AB223" t="str">
        <f>VLOOKUP(E:E,笔记匹配!A:M,3,FALSE)</f>
        <v>kkjiayou-invite</v>
      </c>
      <c r="AC223" t="str">
        <f>VLOOKUP(E:E,笔记匹配!A:M,4,FALSE)</f>
        <v>11.2-我悟了！宝藏外教点醒我！英语这么学</v>
      </c>
    </row>
    <row r="224" spans="1:29">
      <c r="A224" s="17" t="s">
        <v>24</v>
      </c>
      <c r="B224" s="17" t="s">
        <v>77</v>
      </c>
      <c r="C224" s="18">
        <v>22612562</v>
      </c>
      <c r="D224" s="17" t="s">
        <v>72</v>
      </c>
      <c r="E224" s="17" t="s">
        <v>231</v>
      </c>
      <c r="F224" s="17" t="s">
        <v>670</v>
      </c>
      <c r="G224" s="18">
        <v>5779589</v>
      </c>
      <c r="H224" s="17" t="s">
        <v>671</v>
      </c>
      <c r="I224" s="18">
        <v>4830255</v>
      </c>
      <c r="J224" s="17" t="s">
        <v>617</v>
      </c>
      <c r="K224" s="18">
        <v>129.75</v>
      </c>
      <c r="L224" s="18">
        <v>4714</v>
      </c>
      <c r="M224" s="18">
        <v>265</v>
      </c>
      <c r="N224" s="19">
        <v>0.0562</v>
      </c>
      <c r="O224" s="18">
        <v>0.49</v>
      </c>
      <c r="P224" s="18">
        <v>27.52</v>
      </c>
      <c r="Q224" s="18">
        <v>31</v>
      </c>
      <c r="R224" s="18">
        <v>1</v>
      </c>
      <c r="S224" s="18">
        <v>14</v>
      </c>
      <c r="T224" s="18">
        <v>6</v>
      </c>
      <c r="U224" s="18">
        <v>1</v>
      </c>
      <c r="V224" s="18">
        <v>53</v>
      </c>
      <c r="W224" s="18">
        <v>2.45</v>
      </c>
      <c r="X224" s="18">
        <v>0</v>
      </c>
      <c r="Y224" s="19">
        <v>0</v>
      </c>
      <c r="Z224" s="18">
        <v>1</v>
      </c>
      <c r="AA224" s="18">
        <v>1</v>
      </c>
      <c r="AB224" t="str">
        <f>VLOOKUP(E:E,笔记匹配!A:M,3,FALSE)</f>
        <v>iris018-invite</v>
      </c>
      <c r="AC224" t="str">
        <f>VLOOKUP(E:E,笔记匹配!A:M,4,FALSE)</f>
        <v>11.2-⭐雅思口语救星❗心机girl这样备考㊙️</v>
      </c>
    </row>
    <row r="225" spans="1:29">
      <c r="A225" s="17" t="s">
        <v>24</v>
      </c>
      <c r="B225" s="17" t="s">
        <v>73</v>
      </c>
      <c r="C225" s="18">
        <v>23040724</v>
      </c>
      <c r="D225" s="17" t="s">
        <v>69</v>
      </c>
      <c r="E225" s="17" t="s">
        <v>200</v>
      </c>
      <c r="F225" s="17" t="s">
        <v>672</v>
      </c>
      <c r="G225" s="18">
        <v>5991279</v>
      </c>
      <c r="H225" s="17" t="s">
        <v>672</v>
      </c>
      <c r="I225" s="18">
        <v>4988712</v>
      </c>
      <c r="J225" s="17" t="s">
        <v>617</v>
      </c>
      <c r="K225" s="18">
        <v>615.93</v>
      </c>
      <c r="L225" s="18">
        <v>13091</v>
      </c>
      <c r="M225" s="18">
        <v>734</v>
      </c>
      <c r="N225" s="19">
        <v>0.0561</v>
      </c>
      <c r="O225" s="18">
        <v>0.84</v>
      </c>
      <c r="P225" s="18">
        <v>47.05</v>
      </c>
      <c r="Q225" s="18">
        <v>136</v>
      </c>
      <c r="R225" s="18">
        <v>0</v>
      </c>
      <c r="S225" s="18">
        <v>25</v>
      </c>
      <c r="T225" s="18">
        <v>17</v>
      </c>
      <c r="U225" s="18">
        <v>1</v>
      </c>
      <c r="V225" s="18">
        <v>179</v>
      </c>
      <c r="W225" s="18">
        <v>3.44</v>
      </c>
      <c r="X225" s="18">
        <v>0</v>
      </c>
      <c r="Y225" s="19">
        <v>0</v>
      </c>
      <c r="Z225" s="18">
        <v>2</v>
      </c>
      <c r="AA225" s="18">
        <v>1</v>
      </c>
      <c r="AB225" t="str">
        <f>VLOOKUP(E:E,笔记匹配!A:M,3,FALSE)</f>
        <v>adamchen</v>
      </c>
      <c r="AC225" t="str">
        <f>VLOOKUP(E:E,笔记匹配!A:M,4,FALSE)</f>
        <v>11.2-当社牛和老外pk全网热门挑战</v>
      </c>
    </row>
    <row r="226" spans="1:29">
      <c r="A226" s="17" t="s">
        <v>24</v>
      </c>
      <c r="B226" s="17" t="s">
        <v>86</v>
      </c>
      <c r="C226" s="18">
        <v>23041229</v>
      </c>
      <c r="D226" s="17" t="s">
        <v>69</v>
      </c>
      <c r="E226" s="17" t="s">
        <v>214</v>
      </c>
      <c r="F226" s="17" t="s">
        <v>673</v>
      </c>
      <c r="G226" s="18">
        <v>5991556</v>
      </c>
      <c r="H226" s="17" t="s">
        <v>673</v>
      </c>
      <c r="I226" s="18">
        <v>4988903</v>
      </c>
      <c r="J226" s="17" t="s">
        <v>617</v>
      </c>
      <c r="K226" s="18">
        <v>806.68</v>
      </c>
      <c r="L226" s="18">
        <v>17447</v>
      </c>
      <c r="M226" s="18">
        <v>843</v>
      </c>
      <c r="N226" s="19">
        <v>0.0483</v>
      </c>
      <c r="O226" s="18">
        <v>0.96</v>
      </c>
      <c r="P226" s="18">
        <v>46.24</v>
      </c>
      <c r="Q226" s="18">
        <v>181</v>
      </c>
      <c r="R226" s="18">
        <v>3</v>
      </c>
      <c r="S226" s="18">
        <v>73</v>
      </c>
      <c r="T226" s="18">
        <v>56</v>
      </c>
      <c r="U226" s="18">
        <v>3</v>
      </c>
      <c r="V226" s="18">
        <v>316</v>
      </c>
      <c r="W226" s="18">
        <v>2.55</v>
      </c>
      <c r="X226" s="18">
        <v>0</v>
      </c>
      <c r="Y226" s="19">
        <v>0</v>
      </c>
      <c r="Z226" s="18">
        <v>6</v>
      </c>
      <c r="AA226" s="18">
        <v>0</v>
      </c>
      <c r="AB226" t="str">
        <f>VLOOKUP(E:E,笔记匹配!A:M,3,FALSE)</f>
        <v>yzyy123</v>
      </c>
      <c r="AC226" t="str">
        <f>VLOOKUP(E:E,笔记匹配!A:M,4,FALSE)</f>
        <v>11.1-前雅思口语考官评分我们的part 1!</v>
      </c>
    </row>
    <row r="227" spans="1:29">
      <c r="A227" s="17" t="s">
        <v>25</v>
      </c>
      <c r="B227" s="17" t="s">
        <v>100</v>
      </c>
      <c r="C227" s="18">
        <v>15884678</v>
      </c>
      <c r="D227" s="17" t="s">
        <v>101</v>
      </c>
      <c r="E227" s="17" t="s">
        <v>203</v>
      </c>
      <c r="F227" s="17" t="s">
        <v>615</v>
      </c>
      <c r="G227" s="18">
        <v>3102051</v>
      </c>
      <c r="H227" s="17" t="s">
        <v>616</v>
      </c>
      <c r="I227" s="18">
        <v>2496937</v>
      </c>
      <c r="J227" s="17" t="s">
        <v>617</v>
      </c>
      <c r="K227" s="18">
        <v>622.38</v>
      </c>
      <c r="L227" s="18">
        <v>9321</v>
      </c>
      <c r="M227" s="18">
        <v>285</v>
      </c>
      <c r="N227" s="19">
        <v>0.0306</v>
      </c>
      <c r="O227" s="18">
        <v>2.18</v>
      </c>
      <c r="P227" s="18">
        <v>66.77</v>
      </c>
      <c r="Q227" s="18">
        <v>3</v>
      </c>
      <c r="R227" s="18">
        <v>0</v>
      </c>
      <c r="S227" s="18">
        <v>5</v>
      </c>
      <c r="T227" s="18">
        <v>0</v>
      </c>
      <c r="U227" s="18">
        <v>1</v>
      </c>
      <c r="V227" s="18">
        <v>9</v>
      </c>
      <c r="W227" s="18">
        <v>69.15</v>
      </c>
      <c r="X227" s="18">
        <v>0</v>
      </c>
      <c r="Y227" s="19">
        <v>0</v>
      </c>
      <c r="Z227" s="18">
        <v>0</v>
      </c>
      <c r="AA227" s="18">
        <v>0</v>
      </c>
      <c r="AB227" t="str">
        <f>VLOOKUP(E:E,笔记匹配!A:M,3,FALSE)</f>
        <v>yaozilv</v>
      </c>
      <c r="AC227" t="str">
        <f>VLOOKUP(E:E,笔记匹配!A:M,4,FALSE)</f>
        <v>6.17-英语口语人绝不能错过的宝藏APP👈</v>
      </c>
    </row>
    <row r="228" spans="1:29">
      <c r="A228" s="17" t="s">
        <v>25</v>
      </c>
      <c r="B228" s="17" t="s">
        <v>119</v>
      </c>
      <c r="C228" s="18">
        <v>16331749</v>
      </c>
      <c r="D228" s="17" t="s">
        <v>72</v>
      </c>
      <c r="E228" s="17" t="s">
        <v>210</v>
      </c>
      <c r="F228" s="17" t="s">
        <v>618</v>
      </c>
      <c r="G228" s="18">
        <v>3178020</v>
      </c>
      <c r="H228" s="17" t="s">
        <v>619</v>
      </c>
      <c r="I228" s="18">
        <v>2568655</v>
      </c>
      <c r="J228" s="17" t="s">
        <v>617</v>
      </c>
      <c r="K228" s="18">
        <v>500.37</v>
      </c>
      <c r="L228" s="18">
        <v>32600</v>
      </c>
      <c r="M228" s="18">
        <v>1418</v>
      </c>
      <c r="N228" s="19">
        <v>0.0435</v>
      </c>
      <c r="O228" s="18">
        <v>0.35</v>
      </c>
      <c r="P228" s="18">
        <v>15.35</v>
      </c>
      <c r="Q228" s="18">
        <v>39</v>
      </c>
      <c r="R228" s="18">
        <v>1</v>
      </c>
      <c r="S228" s="18">
        <v>15</v>
      </c>
      <c r="T228" s="18">
        <v>66</v>
      </c>
      <c r="U228" s="18">
        <v>3</v>
      </c>
      <c r="V228" s="18">
        <v>124</v>
      </c>
      <c r="W228" s="18">
        <v>4.04</v>
      </c>
      <c r="X228" s="18">
        <v>0</v>
      </c>
      <c r="Y228" s="19">
        <v>0</v>
      </c>
      <c r="Z228" s="18">
        <v>22</v>
      </c>
      <c r="AA228" s="18">
        <v>0</v>
      </c>
      <c r="AB228" t="str">
        <f>VLOOKUP(E:E,笔记匹配!A:M,3,FALSE)</f>
        <v>tenchat-invite</v>
      </c>
      <c r="AC228" t="str">
        <f>VLOOKUP(E:E,笔记匹配!A:M,4,FALSE)</f>
        <v>6.28-🇬🇧小干货｜简单的地道英文表达</v>
      </c>
    </row>
    <row r="229" spans="1:29">
      <c r="A229" s="17" t="s">
        <v>25</v>
      </c>
      <c r="B229" s="17" t="s">
        <v>100</v>
      </c>
      <c r="C229" s="18">
        <v>18616856</v>
      </c>
      <c r="D229" s="17" t="s">
        <v>72</v>
      </c>
      <c r="E229" s="17" t="s">
        <v>203</v>
      </c>
      <c r="F229" s="17" t="s">
        <v>622</v>
      </c>
      <c r="G229" s="18">
        <v>3856100</v>
      </c>
      <c r="H229" s="17" t="s">
        <v>623</v>
      </c>
      <c r="I229" s="18">
        <v>3241189</v>
      </c>
      <c r="J229" s="17" t="s">
        <v>617</v>
      </c>
      <c r="K229" s="18">
        <v>138.55</v>
      </c>
      <c r="L229" s="18">
        <v>4963</v>
      </c>
      <c r="M229" s="18">
        <v>172</v>
      </c>
      <c r="N229" s="19">
        <v>0.0347</v>
      </c>
      <c r="O229" s="18">
        <v>0.81</v>
      </c>
      <c r="P229" s="18">
        <v>27.92</v>
      </c>
      <c r="Q229" s="18">
        <v>6</v>
      </c>
      <c r="R229" s="18">
        <v>0</v>
      </c>
      <c r="S229" s="18">
        <v>9</v>
      </c>
      <c r="T229" s="18">
        <v>4</v>
      </c>
      <c r="U229" s="18">
        <v>0</v>
      </c>
      <c r="V229" s="18">
        <v>19</v>
      </c>
      <c r="W229" s="18">
        <v>7.29</v>
      </c>
      <c r="X229" s="18">
        <v>0</v>
      </c>
      <c r="Y229" s="19">
        <v>0</v>
      </c>
      <c r="Z229" s="18">
        <v>0</v>
      </c>
      <c r="AA229" s="18">
        <v>1</v>
      </c>
      <c r="AB229" t="str">
        <f>VLOOKUP(E:E,笔记匹配!A:M,3,FALSE)</f>
        <v>yaozilv</v>
      </c>
      <c r="AC229" t="str">
        <f>VLOOKUP(E:E,笔记匹配!A:M,4,FALSE)</f>
        <v>6.17-英语口语人绝不能错过的宝藏APP👈</v>
      </c>
    </row>
    <row r="230" spans="1:29">
      <c r="A230" s="17" t="s">
        <v>25</v>
      </c>
      <c r="B230" s="17" t="s">
        <v>76</v>
      </c>
      <c r="C230" s="18">
        <v>18706416</v>
      </c>
      <c r="D230" s="17" t="s">
        <v>72</v>
      </c>
      <c r="E230" s="17" t="s">
        <v>209</v>
      </c>
      <c r="F230" s="17" t="s">
        <v>624</v>
      </c>
      <c r="G230" s="18">
        <v>3899564</v>
      </c>
      <c r="H230" s="17" t="s">
        <v>625</v>
      </c>
      <c r="I230" s="18">
        <v>3284422</v>
      </c>
      <c r="J230" s="17" t="s">
        <v>617</v>
      </c>
      <c r="K230" s="18">
        <v>195.45</v>
      </c>
      <c r="L230" s="18">
        <v>8163</v>
      </c>
      <c r="M230" s="18">
        <v>225</v>
      </c>
      <c r="N230" s="19">
        <v>0.0276</v>
      </c>
      <c r="O230" s="18">
        <v>0.87</v>
      </c>
      <c r="P230" s="18">
        <v>23.94</v>
      </c>
      <c r="Q230" s="18">
        <v>17</v>
      </c>
      <c r="R230" s="18">
        <v>0</v>
      </c>
      <c r="S230" s="18">
        <v>25</v>
      </c>
      <c r="T230" s="18">
        <v>0</v>
      </c>
      <c r="U230" s="18">
        <v>0</v>
      </c>
      <c r="V230" s="18">
        <v>42</v>
      </c>
      <c r="W230" s="18">
        <v>4.65</v>
      </c>
      <c r="X230" s="18">
        <v>0</v>
      </c>
      <c r="Y230" s="19">
        <v>0</v>
      </c>
      <c r="Z230" s="18">
        <v>6</v>
      </c>
      <c r="AA230" s="18">
        <v>7</v>
      </c>
      <c r="AB230" t="str">
        <f>VLOOKUP(E:E,笔记匹配!A:M,3,FALSE)</f>
        <v>ieltsyea-invite</v>
      </c>
      <c r="AC230" t="str">
        <f>VLOOKUP(E:E,笔记匹配!A:M,4,FALSE)</f>
        <v>8.24-雅思口语上7的捷径：Cambly外教推荐‼️</v>
      </c>
    </row>
    <row r="231" spans="1:29">
      <c r="A231" s="17" t="s">
        <v>25</v>
      </c>
      <c r="B231" s="17" t="s">
        <v>151</v>
      </c>
      <c r="C231" s="18">
        <v>19628118</v>
      </c>
      <c r="D231" s="17" t="s">
        <v>72</v>
      </c>
      <c r="E231" s="17" t="s">
        <v>206</v>
      </c>
      <c r="F231" s="17" t="s">
        <v>629</v>
      </c>
      <c r="G231" s="18">
        <v>4324522</v>
      </c>
      <c r="H231" s="17" t="s">
        <v>630</v>
      </c>
      <c r="I231" s="18">
        <v>3701145</v>
      </c>
      <c r="J231" s="17" t="s">
        <v>617</v>
      </c>
      <c r="K231" s="18">
        <v>502.16</v>
      </c>
      <c r="L231" s="18">
        <v>24185</v>
      </c>
      <c r="M231" s="18">
        <v>791</v>
      </c>
      <c r="N231" s="19">
        <v>0.0327</v>
      </c>
      <c r="O231" s="18">
        <v>0.63</v>
      </c>
      <c r="P231" s="18">
        <v>20.76</v>
      </c>
      <c r="Q231" s="18">
        <v>82</v>
      </c>
      <c r="R231" s="18">
        <v>0</v>
      </c>
      <c r="S231" s="18">
        <v>52</v>
      </c>
      <c r="T231" s="18">
        <v>26</v>
      </c>
      <c r="U231" s="18">
        <v>1</v>
      </c>
      <c r="V231" s="18">
        <v>161</v>
      </c>
      <c r="W231" s="18">
        <v>3.12</v>
      </c>
      <c r="X231" s="18">
        <v>0</v>
      </c>
      <c r="Y231" s="19">
        <v>0</v>
      </c>
      <c r="Z231" s="18">
        <v>6</v>
      </c>
      <c r="AA231" s="18">
        <v>0</v>
      </c>
      <c r="AB231" t="str">
        <f>VLOOKUP(E:E,笔记匹配!A:M,3,FALSE)</f>
        <v>qiuchen</v>
      </c>
      <c r="AC231" t="str">
        <f>VLOOKUP(E:E,笔记匹配!A:M,4,FALSE)</f>
        <v>6.10-练习英语口语的方法，你真的掌握了吗？</v>
      </c>
    </row>
    <row r="232" spans="1:29">
      <c r="A232" s="17" t="s">
        <v>25</v>
      </c>
      <c r="B232" s="17" t="s">
        <v>76</v>
      </c>
      <c r="C232" s="18">
        <v>19691973</v>
      </c>
      <c r="D232" s="17" t="s">
        <v>69</v>
      </c>
      <c r="E232" s="17" t="s">
        <v>209</v>
      </c>
      <c r="F232" s="17" t="s">
        <v>631</v>
      </c>
      <c r="G232" s="18">
        <v>4355755</v>
      </c>
      <c r="H232" s="17" t="s">
        <v>631</v>
      </c>
      <c r="I232" s="18">
        <v>3730480</v>
      </c>
      <c r="J232" s="17" t="s">
        <v>617</v>
      </c>
      <c r="K232" s="18">
        <v>248.33</v>
      </c>
      <c r="L232" s="18">
        <v>7190</v>
      </c>
      <c r="M232" s="18">
        <v>282</v>
      </c>
      <c r="N232" s="19">
        <v>0.0392</v>
      </c>
      <c r="O232" s="18">
        <v>0.88</v>
      </c>
      <c r="P232" s="18">
        <v>34.54</v>
      </c>
      <c r="Q232" s="18">
        <v>28</v>
      </c>
      <c r="R232" s="18">
        <v>2</v>
      </c>
      <c r="S232" s="18">
        <v>37</v>
      </c>
      <c r="T232" s="18">
        <v>2</v>
      </c>
      <c r="U232" s="18">
        <v>0</v>
      </c>
      <c r="V232" s="18">
        <v>69</v>
      </c>
      <c r="W232" s="18">
        <v>3.6</v>
      </c>
      <c r="X232" s="18">
        <v>0</v>
      </c>
      <c r="Y232" s="19">
        <v>0</v>
      </c>
      <c r="Z232" s="18">
        <v>4</v>
      </c>
      <c r="AA232" s="18">
        <v>5</v>
      </c>
      <c r="AB232" t="str">
        <f>VLOOKUP(E:E,笔记匹配!A:M,3,FALSE)</f>
        <v>ieltsyea-invite</v>
      </c>
      <c r="AC232" t="str">
        <f>VLOOKUP(E:E,笔记匹配!A:M,4,FALSE)</f>
        <v>8.24-雅思口语上7的捷径：Cambly外教推荐‼️</v>
      </c>
    </row>
    <row r="233" spans="1:29">
      <c r="A233" s="17" t="s">
        <v>25</v>
      </c>
      <c r="B233" s="17" t="s">
        <v>103</v>
      </c>
      <c r="C233" s="18">
        <v>19913068</v>
      </c>
      <c r="D233" s="17" t="s">
        <v>69</v>
      </c>
      <c r="E233" s="17" t="s">
        <v>207</v>
      </c>
      <c r="F233" s="17" t="s">
        <v>632</v>
      </c>
      <c r="G233" s="18">
        <v>4458728</v>
      </c>
      <c r="H233" s="17" t="s">
        <v>633</v>
      </c>
      <c r="I233" s="18">
        <v>3823048</v>
      </c>
      <c r="J233" s="17" t="s">
        <v>617</v>
      </c>
      <c r="K233" s="18">
        <v>481.81</v>
      </c>
      <c r="L233" s="18">
        <v>10253</v>
      </c>
      <c r="M233" s="18">
        <v>436</v>
      </c>
      <c r="N233" s="19">
        <v>0.0425</v>
      </c>
      <c r="O233" s="18">
        <v>1.11</v>
      </c>
      <c r="P233" s="18">
        <v>46.99</v>
      </c>
      <c r="Q233" s="18">
        <v>58</v>
      </c>
      <c r="R233" s="18">
        <v>0</v>
      </c>
      <c r="S233" s="18">
        <v>33</v>
      </c>
      <c r="T233" s="18">
        <v>21</v>
      </c>
      <c r="U233" s="18">
        <v>5</v>
      </c>
      <c r="V233" s="18">
        <v>117</v>
      </c>
      <c r="W233" s="18">
        <v>4.12</v>
      </c>
      <c r="X233" s="18">
        <v>0</v>
      </c>
      <c r="Y233" s="19">
        <v>0</v>
      </c>
      <c r="Z233" s="18">
        <v>5</v>
      </c>
      <c r="AA233" s="18">
        <v>1</v>
      </c>
      <c r="AB233" t="str">
        <f>VLOOKUP(E:E,笔记匹配!A:M,3,FALSE)</f>
        <v>skk2022</v>
      </c>
      <c r="AC233" t="str">
        <f>VLOOKUP(E:E,笔记匹配!A:M,4,FALSE)</f>
        <v>6.13-如何不出国提高口语｜英语口语APP推荐</v>
      </c>
    </row>
    <row r="234" spans="1:29">
      <c r="A234" s="17" t="s">
        <v>25</v>
      </c>
      <c r="B234" s="17" t="s">
        <v>148</v>
      </c>
      <c r="C234" s="18">
        <v>20803346</v>
      </c>
      <c r="D234" s="17" t="s">
        <v>72</v>
      </c>
      <c r="E234" s="17" t="s">
        <v>202</v>
      </c>
      <c r="F234" s="17" t="s">
        <v>636</v>
      </c>
      <c r="G234" s="18">
        <v>4926198</v>
      </c>
      <c r="H234" s="17" t="s">
        <v>637</v>
      </c>
      <c r="I234" s="18">
        <v>4181374</v>
      </c>
      <c r="J234" s="17" t="s">
        <v>617</v>
      </c>
      <c r="K234" s="18">
        <v>303.72</v>
      </c>
      <c r="L234" s="18">
        <v>16085</v>
      </c>
      <c r="M234" s="18">
        <v>608</v>
      </c>
      <c r="N234" s="19">
        <v>0.0378</v>
      </c>
      <c r="O234" s="18">
        <v>0.5</v>
      </c>
      <c r="P234" s="18">
        <v>18.88</v>
      </c>
      <c r="Q234" s="18">
        <v>32</v>
      </c>
      <c r="R234" s="18">
        <v>0</v>
      </c>
      <c r="S234" s="18">
        <v>15</v>
      </c>
      <c r="T234" s="18">
        <v>57</v>
      </c>
      <c r="U234" s="18">
        <v>6</v>
      </c>
      <c r="V234" s="18">
        <v>110</v>
      </c>
      <c r="W234" s="18">
        <v>2.76</v>
      </c>
      <c r="X234" s="18">
        <v>0</v>
      </c>
      <c r="Y234" s="19">
        <v>0</v>
      </c>
      <c r="Z234" s="18">
        <v>1</v>
      </c>
      <c r="AA234" s="18">
        <v>0</v>
      </c>
      <c r="AB234" t="str">
        <f>VLOOKUP(E:E,笔记匹配!A:M,3,FALSE)</f>
        <v>tinaloveu</v>
      </c>
      <c r="AC234" t="str">
        <f>VLOOKUP(E:E,笔记匹配!A:M,4,FALSE)</f>
        <v>10.9-【全英】雅思8.5口语提升干货！</v>
      </c>
    </row>
    <row r="235" spans="1:29">
      <c r="A235" s="17" t="s">
        <v>25</v>
      </c>
      <c r="B235" s="17" t="s">
        <v>80</v>
      </c>
      <c r="C235" s="18">
        <v>20804514</v>
      </c>
      <c r="D235" s="17" t="s">
        <v>72</v>
      </c>
      <c r="E235" s="17" t="s">
        <v>199</v>
      </c>
      <c r="F235" s="17" t="s">
        <v>642</v>
      </c>
      <c r="G235" s="18">
        <v>4926725</v>
      </c>
      <c r="H235" s="17" t="s">
        <v>643</v>
      </c>
      <c r="I235" s="18">
        <v>4182082</v>
      </c>
      <c r="J235" s="17" t="s">
        <v>617</v>
      </c>
      <c r="K235" s="18">
        <v>193.7</v>
      </c>
      <c r="L235" s="18">
        <v>11010</v>
      </c>
      <c r="M235" s="18">
        <v>367</v>
      </c>
      <c r="N235" s="19">
        <v>0.0333</v>
      </c>
      <c r="O235" s="18">
        <v>0.53</v>
      </c>
      <c r="P235" s="18">
        <v>17.59</v>
      </c>
      <c r="Q235" s="18">
        <v>10</v>
      </c>
      <c r="R235" s="18">
        <v>0</v>
      </c>
      <c r="S235" s="18">
        <v>20</v>
      </c>
      <c r="T235" s="18">
        <v>5</v>
      </c>
      <c r="U235" s="18">
        <v>0</v>
      </c>
      <c r="V235" s="18">
        <v>35</v>
      </c>
      <c r="W235" s="18">
        <v>5.53</v>
      </c>
      <c r="X235" s="18">
        <v>0</v>
      </c>
      <c r="Y235" s="19">
        <v>0</v>
      </c>
      <c r="Z235" s="18">
        <v>3</v>
      </c>
      <c r="AA235" s="18">
        <v>0</v>
      </c>
      <c r="AB235" t="str">
        <f>VLOOKUP(E:E,笔记匹配!A:M,3,FALSE)</f>
        <v>lily1234</v>
      </c>
      <c r="AC235" t="str">
        <f>VLOOKUP(E:E,笔记匹配!A:M,4,FALSE)</f>
        <v>10.9-30岁想把英语好好学一遍｜妈妈提升口语app</v>
      </c>
    </row>
    <row r="236" spans="1:29">
      <c r="A236" s="17" t="s">
        <v>25</v>
      </c>
      <c r="B236" s="17" t="s">
        <v>83</v>
      </c>
      <c r="C236" s="18">
        <v>21378722</v>
      </c>
      <c r="D236" s="17" t="s">
        <v>72</v>
      </c>
      <c r="E236" s="17" t="s">
        <v>201</v>
      </c>
      <c r="F236" s="17" t="s">
        <v>646</v>
      </c>
      <c r="G236" s="18">
        <v>5201126</v>
      </c>
      <c r="H236" s="17" t="s">
        <v>647</v>
      </c>
      <c r="I236" s="18">
        <v>4386152</v>
      </c>
      <c r="J236" s="17" t="s">
        <v>617</v>
      </c>
      <c r="K236" s="18">
        <v>249.64</v>
      </c>
      <c r="L236" s="18">
        <v>16129</v>
      </c>
      <c r="M236" s="18">
        <v>401</v>
      </c>
      <c r="N236" s="19">
        <v>0.0249</v>
      </c>
      <c r="O236" s="18">
        <v>0.62</v>
      </c>
      <c r="P236" s="18">
        <v>15.48</v>
      </c>
      <c r="Q236" s="18">
        <v>32</v>
      </c>
      <c r="R236" s="18">
        <v>0</v>
      </c>
      <c r="S236" s="18">
        <v>26</v>
      </c>
      <c r="T236" s="18">
        <v>3</v>
      </c>
      <c r="U236" s="18">
        <v>1</v>
      </c>
      <c r="V236" s="18">
        <v>62</v>
      </c>
      <c r="W236" s="18">
        <v>4.03</v>
      </c>
      <c r="X236" s="18">
        <v>0</v>
      </c>
      <c r="Y236" s="19">
        <v>0</v>
      </c>
      <c r="Z236" s="18">
        <v>9</v>
      </c>
      <c r="AA236" s="18">
        <v>5</v>
      </c>
      <c r="AB236" t="str">
        <f>VLOOKUP(E:E,笔记匹配!A:M,3,FALSE)</f>
        <v>talkalot-invite</v>
      </c>
      <c r="AC236" t="str">
        <f>VLOOKUP(E:E,笔记匹配!A:M,4,FALSE)</f>
        <v>10.17宝藏Cambly外教大推荐‼️入门篇</v>
      </c>
    </row>
    <row r="237" spans="1:29">
      <c r="A237" s="17" t="s">
        <v>25</v>
      </c>
      <c r="B237" s="17" t="s">
        <v>150</v>
      </c>
      <c r="C237" s="18">
        <v>21378969</v>
      </c>
      <c r="D237" s="17" t="s">
        <v>72</v>
      </c>
      <c r="E237" s="17" t="s">
        <v>237</v>
      </c>
      <c r="F237" s="17" t="s">
        <v>648</v>
      </c>
      <c r="G237" s="18">
        <v>5201261</v>
      </c>
      <c r="H237" s="17" t="s">
        <v>649</v>
      </c>
      <c r="I237" s="18">
        <v>4386268</v>
      </c>
      <c r="J237" s="17" t="s">
        <v>617</v>
      </c>
      <c r="K237" s="18">
        <v>200.54</v>
      </c>
      <c r="L237" s="18">
        <v>6934</v>
      </c>
      <c r="M237" s="18">
        <v>387</v>
      </c>
      <c r="N237" s="19">
        <v>0.0558</v>
      </c>
      <c r="O237" s="18">
        <v>0.52</v>
      </c>
      <c r="P237" s="18">
        <v>28.92</v>
      </c>
      <c r="Q237" s="18">
        <v>24</v>
      </c>
      <c r="R237" s="18">
        <v>1</v>
      </c>
      <c r="S237" s="18">
        <v>14</v>
      </c>
      <c r="T237" s="18">
        <v>16</v>
      </c>
      <c r="U237" s="18">
        <v>1</v>
      </c>
      <c r="V237" s="18">
        <v>56</v>
      </c>
      <c r="W237" s="18">
        <v>3.58</v>
      </c>
      <c r="X237" s="18">
        <v>0</v>
      </c>
      <c r="Y237" s="19">
        <v>0</v>
      </c>
      <c r="Z237" s="18">
        <v>1</v>
      </c>
      <c r="AA237" s="18">
        <v>1</v>
      </c>
      <c r="AB237" t="str">
        <f>VLOOKUP(E:E,笔记匹配!A:M,3,FALSE)</f>
        <v>lingge</v>
      </c>
      <c r="AC237" t="str">
        <f>VLOOKUP(E:E,笔记匹配!A:M,4,FALSE)</f>
        <v>10.17-全英干货｜无语言环境如何有效提高口语</v>
      </c>
    </row>
    <row r="238" spans="1:29">
      <c r="A238" s="17" t="s">
        <v>25</v>
      </c>
      <c r="B238" s="17" t="s">
        <v>83</v>
      </c>
      <c r="C238" s="18">
        <v>21438951</v>
      </c>
      <c r="D238" s="17" t="s">
        <v>69</v>
      </c>
      <c r="E238" s="17" t="s">
        <v>201</v>
      </c>
      <c r="F238" s="17" t="s">
        <v>650</v>
      </c>
      <c r="G238" s="18">
        <v>5229065</v>
      </c>
      <c r="H238" s="17" t="s">
        <v>651</v>
      </c>
      <c r="I238" s="18">
        <v>4407441</v>
      </c>
      <c r="J238" s="17" t="s">
        <v>617</v>
      </c>
      <c r="K238" s="18">
        <v>1480.39</v>
      </c>
      <c r="L238" s="18">
        <v>57118</v>
      </c>
      <c r="M238" s="18">
        <v>1693</v>
      </c>
      <c r="N238" s="19">
        <v>0.0296</v>
      </c>
      <c r="O238" s="18">
        <v>0.87</v>
      </c>
      <c r="P238" s="18">
        <v>25.92</v>
      </c>
      <c r="Q238" s="18">
        <v>261</v>
      </c>
      <c r="R238" s="18">
        <v>3</v>
      </c>
      <c r="S238" s="18">
        <v>218</v>
      </c>
      <c r="T238" s="18">
        <v>12</v>
      </c>
      <c r="U238" s="18">
        <v>4</v>
      </c>
      <c r="V238" s="18">
        <v>498</v>
      </c>
      <c r="W238" s="18">
        <v>2.97</v>
      </c>
      <c r="X238" s="18">
        <v>0</v>
      </c>
      <c r="Y238" s="19">
        <v>0</v>
      </c>
      <c r="Z238" s="18">
        <v>18</v>
      </c>
      <c r="AA238" s="18">
        <v>26</v>
      </c>
      <c r="AB238" t="str">
        <f>VLOOKUP(E:E,笔记匹配!A:M,3,FALSE)</f>
        <v>talkalot-invite</v>
      </c>
      <c r="AC238" t="str">
        <f>VLOOKUP(E:E,笔记匹配!A:M,4,FALSE)</f>
        <v>10.17宝藏Cambly外教大推荐‼️入门篇</v>
      </c>
    </row>
    <row r="239" spans="1:29">
      <c r="A239" s="17" t="s">
        <v>25</v>
      </c>
      <c r="B239" s="17" t="s">
        <v>80</v>
      </c>
      <c r="C239" s="18">
        <v>21548733</v>
      </c>
      <c r="D239" s="17" t="s">
        <v>69</v>
      </c>
      <c r="E239" s="17" t="s">
        <v>199</v>
      </c>
      <c r="F239" s="17" t="s">
        <v>652</v>
      </c>
      <c r="G239" s="18">
        <v>5277914</v>
      </c>
      <c r="H239" s="17" t="s">
        <v>652</v>
      </c>
      <c r="I239" s="18">
        <v>4445164</v>
      </c>
      <c r="J239" s="17" t="s">
        <v>617</v>
      </c>
      <c r="K239" s="18">
        <v>301.49</v>
      </c>
      <c r="L239" s="18">
        <v>11367</v>
      </c>
      <c r="M239" s="18">
        <v>555</v>
      </c>
      <c r="N239" s="19">
        <v>0.0488</v>
      </c>
      <c r="O239" s="18">
        <v>0.54</v>
      </c>
      <c r="P239" s="18">
        <v>26.52</v>
      </c>
      <c r="Q239" s="18">
        <v>57</v>
      </c>
      <c r="R239" s="18">
        <v>1</v>
      </c>
      <c r="S239" s="18">
        <v>34</v>
      </c>
      <c r="T239" s="18">
        <v>16</v>
      </c>
      <c r="U239" s="18">
        <v>2</v>
      </c>
      <c r="V239" s="18">
        <v>110</v>
      </c>
      <c r="W239" s="18">
        <v>2.74</v>
      </c>
      <c r="X239" s="18">
        <v>0</v>
      </c>
      <c r="Y239" s="19">
        <v>0</v>
      </c>
      <c r="Z239" s="18">
        <v>5</v>
      </c>
      <c r="AA239" s="18">
        <v>0</v>
      </c>
      <c r="AB239" t="str">
        <f>VLOOKUP(E:E,笔记匹配!A:M,3,FALSE)</f>
        <v>lily1234</v>
      </c>
      <c r="AC239" t="str">
        <f>VLOOKUP(E:E,笔记匹配!A:M,4,FALSE)</f>
        <v>10.9-30岁想把英语好好学一遍｜妈妈提升口语app</v>
      </c>
    </row>
    <row r="240" spans="1:29">
      <c r="A240" s="17" t="s">
        <v>25</v>
      </c>
      <c r="B240" s="17" t="s">
        <v>148</v>
      </c>
      <c r="C240" s="18">
        <v>21548883</v>
      </c>
      <c r="D240" s="17" t="s">
        <v>69</v>
      </c>
      <c r="E240" s="17" t="s">
        <v>202</v>
      </c>
      <c r="F240" s="17" t="s">
        <v>653</v>
      </c>
      <c r="G240" s="18">
        <v>5278000</v>
      </c>
      <c r="H240" s="17" t="s">
        <v>653</v>
      </c>
      <c r="I240" s="18">
        <v>4445232</v>
      </c>
      <c r="J240" s="17" t="s">
        <v>617</v>
      </c>
      <c r="K240" s="18">
        <v>499.58</v>
      </c>
      <c r="L240" s="18">
        <v>10343</v>
      </c>
      <c r="M240" s="18">
        <v>437</v>
      </c>
      <c r="N240" s="19">
        <v>0.0423</v>
      </c>
      <c r="O240" s="18">
        <v>1.14</v>
      </c>
      <c r="P240" s="18">
        <v>48.3</v>
      </c>
      <c r="Q240" s="18">
        <v>87</v>
      </c>
      <c r="R240" s="18">
        <v>2</v>
      </c>
      <c r="S240" s="18">
        <v>41</v>
      </c>
      <c r="T240" s="18">
        <v>79</v>
      </c>
      <c r="U240" s="18">
        <v>1</v>
      </c>
      <c r="V240" s="18">
        <v>210</v>
      </c>
      <c r="W240" s="18">
        <v>2.38</v>
      </c>
      <c r="X240" s="18">
        <v>0</v>
      </c>
      <c r="Y240" s="19">
        <v>0</v>
      </c>
      <c r="Z240" s="18">
        <v>12</v>
      </c>
      <c r="AA240" s="18">
        <v>1</v>
      </c>
      <c r="AB240" t="str">
        <f>VLOOKUP(E:E,笔记匹配!A:M,3,FALSE)</f>
        <v>tinaloveu</v>
      </c>
      <c r="AC240" t="str">
        <f>VLOOKUP(E:E,笔记匹配!A:M,4,FALSE)</f>
        <v>10.9-【全英】雅思8.5口语提升干货！</v>
      </c>
    </row>
    <row r="241" spans="1:29">
      <c r="A241" s="17" t="s">
        <v>25</v>
      </c>
      <c r="B241" s="17" t="s">
        <v>108</v>
      </c>
      <c r="C241" s="18">
        <v>21906276</v>
      </c>
      <c r="D241" s="17" t="s">
        <v>69</v>
      </c>
      <c r="E241" s="18">
        <v>6.3218999e+23</v>
      </c>
      <c r="F241" s="17" t="s">
        <v>654</v>
      </c>
      <c r="G241" s="18">
        <v>5442255</v>
      </c>
      <c r="H241" s="17" t="s">
        <v>654</v>
      </c>
      <c r="I241" s="18">
        <v>4570099</v>
      </c>
      <c r="J241" s="17" t="s">
        <v>617</v>
      </c>
      <c r="K241" s="18">
        <v>200.87</v>
      </c>
      <c r="L241" s="18">
        <v>7133</v>
      </c>
      <c r="M241" s="18">
        <v>349</v>
      </c>
      <c r="N241" s="19">
        <v>0.0489</v>
      </c>
      <c r="O241" s="18">
        <v>0.58</v>
      </c>
      <c r="P241" s="18">
        <v>28.16</v>
      </c>
      <c r="Q241" s="18">
        <v>57</v>
      </c>
      <c r="R241" s="18">
        <v>0</v>
      </c>
      <c r="S241" s="18">
        <v>27</v>
      </c>
      <c r="T241" s="18">
        <v>23</v>
      </c>
      <c r="U241" s="18">
        <v>5</v>
      </c>
      <c r="V241" s="18">
        <v>112</v>
      </c>
      <c r="W241" s="18">
        <v>1.79</v>
      </c>
      <c r="X241" s="18">
        <v>0</v>
      </c>
      <c r="Y241" s="19">
        <v>0</v>
      </c>
      <c r="Z241" s="18">
        <v>1</v>
      </c>
      <c r="AA241" s="18">
        <v>0</v>
      </c>
      <c r="AB241" t="str">
        <f>VLOOKUP(E:E,笔记匹配!A:M,3,FALSE)</f>
        <v>gua0407</v>
      </c>
      <c r="AC241" t="str">
        <f>VLOOKUP(E:E,笔记匹配!A:M,4,FALSE)</f>
        <v>9.21-雅思考官“讨厌”的口语表达，你中了几个🤔</v>
      </c>
    </row>
    <row r="242" spans="1:29">
      <c r="A242" s="17" t="s">
        <v>25</v>
      </c>
      <c r="B242" s="17" t="s">
        <v>657</v>
      </c>
      <c r="C242" s="18">
        <v>22054994</v>
      </c>
      <c r="D242" s="17" t="s">
        <v>72</v>
      </c>
      <c r="E242" s="17" t="s">
        <v>238</v>
      </c>
      <c r="F242" s="17" t="s">
        <v>658</v>
      </c>
      <c r="G242" s="18">
        <v>5512858</v>
      </c>
      <c r="H242" s="17" t="s">
        <v>659</v>
      </c>
      <c r="I242" s="18">
        <v>4623452</v>
      </c>
      <c r="J242" s="17" t="s">
        <v>617</v>
      </c>
      <c r="K242" s="18">
        <v>200.57</v>
      </c>
      <c r="L242" s="18">
        <v>8917</v>
      </c>
      <c r="M242" s="18">
        <v>348</v>
      </c>
      <c r="N242" s="19">
        <v>0.039</v>
      </c>
      <c r="O242" s="18">
        <v>0.58</v>
      </c>
      <c r="P242" s="18">
        <v>22.49</v>
      </c>
      <c r="Q242" s="18">
        <v>28</v>
      </c>
      <c r="R242" s="18">
        <v>0</v>
      </c>
      <c r="S242" s="18">
        <v>9</v>
      </c>
      <c r="T242" s="18">
        <v>4</v>
      </c>
      <c r="U242" s="18">
        <v>0</v>
      </c>
      <c r="V242" s="18">
        <v>41</v>
      </c>
      <c r="W242" s="18">
        <v>4.89</v>
      </c>
      <c r="X242" s="18">
        <v>0</v>
      </c>
      <c r="Y242" s="19">
        <v>0</v>
      </c>
      <c r="Z242" s="18">
        <v>0</v>
      </c>
      <c r="AA242" s="18">
        <v>0</v>
      </c>
      <c r="AB242" t="str">
        <f>VLOOKUP(E:E,笔记匹配!A:M,3,FALSE)</f>
        <v>10quiz</v>
      </c>
      <c r="AC242" t="str">
        <f>VLOOKUP(E:E,笔记匹配!A:M,4,FALSE)</f>
        <v>10.26-🇬🇧语言类游戏｜口语提升小游戏</v>
      </c>
    </row>
    <row r="243" spans="1:29">
      <c r="A243" s="17" t="s">
        <v>25</v>
      </c>
      <c r="B243" s="17" t="s">
        <v>82</v>
      </c>
      <c r="C243" s="18">
        <v>22055095</v>
      </c>
      <c r="D243" s="17" t="s">
        <v>72</v>
      </c>
      <c r="E243" s="17" t="s">
        <v>236</v>
      </c>
      <c r="F243" s="17" t="s">
        <v>660</v>
      </c>
      <c r="G243" s="18">
        <v>5512921</v>
      </c>
      <c r="H243" s="17" t="s">
        <v>661</v>
      </c>
      <c r="I243" s="18">
        <v>4623502</v>
      </c>
      <c r="J243" s="17" t="s">
        <v>617</v>
      </c>
      <c r="K243" s="18">
        <v>171.11</v>
      </c>
      <c r="L243" s="18">
        <v>8996</v>
      </c>
      <c r="M243" s="18">
        <v>444</v>
      </c>
      <c r="N243" s="19">
        <v>0.0494</v>
      </c>
      <c r="O243" s="18">
        <v>0.39</v>
      </c>
      <c r="P243" s="18">
        <v>19.02</v>
      </c>
      <c r="Q243" s="18">
        <v>25</v>
      </c>
      <c r="R243" s="18">
        <v>0</v>
      </c>
      <c r="S243" s="18">
        <v>17</v>
      </c>
      <c r="T243" s="18">
        <v>19</v>
      </c>
      <c r="U243" s="18">
        <v>2</v>
      </c>
      <c r="V243" s="18">
        <v>63</v>
      </c>
      <c r="W243" s="18">
        <v>2.72</v>
      </c>
      <c r="X243" s="18">
        <v>0</v>
      </c>
      <c r="Y243" s="19">
        <v>0</v>
      </c>
      <c r="Z243" s="18">
        <v>2</v>
      </c>
      <c r="AA243" s="18">
        <v>0</v>
      </c>
      <c r="AB243" t="str">
        <f>VLOOKUP(E:E,笔记匹配!A:M,3,FALSE)</f>
        <v>pickgigi-invite</v>
      </c>
      <c r="AC243" t="str">
        <f>VLOOKUP(E:E,笔记匹配!A:M,4,FALSE)</f>
        <v>10.26-口语聊天用这几个开场 打开无限聊天模式</v>
      </c>
    </row>
    <row r="244" spans="1:29">
      <c r="A244" s="17" t="s">
        <v>25</v>
      </c>
      <c r="B244" s="17" t="s">
        <v>86</v>
      </c>
      <c r="C244" s="18">
        <v>22459591</v>
      </c>
      <c r="D244" s="17" t="s">
        <v>72</v>
      </c>
      <c r="E244" s="17" t="s">
        <v>214</v>
      </c>
      <c r="F244" s="17" t="s">
        <v>662</v>
      </c>
      <c r="G244" s="18">
        <v>5705404</v>
      </c>
      <c r="H244" s="17" t="s">
        <v>663</v>
      </c>
      <c r="I244" s="18">
        <v>4771610</v>
      </c>
      <c r="J244" s="17" t="s">
        <v>617</v>
      </c>
      <c r="K244" s="18">
        <v>1537.18</v>
      </c>
      <c r="L244" s="18">
        <v>71964</v>
      </c>
      <c r="M244" s="18">
        <v>2562</v>
      </c>
      <c r="N244" s="19">
        <v>0.0356</v>
      </c>
      <c r="O244" s="18">
        <v>0.6</v>
      </c>
      <c r="P244" s="18">
        <v>21.36</v>
      </c>
      <c r="Q244" s="18">
        <v>198</v>
      </c>
      <c r="R244" s="18">
        <v>1</v>
      </c>
      <c r="S244" s="18">
        <v>69</v>
      </c>
      <c r="T244" s="18">
        <v>71</v>
      </c>
      <c r="U244" s="18">
        <v>5</v>
      </c>
      <c r="V244" s="18">
        <v>344</v>
      </c>
      <c r="W244" s="18">
        <v>4.47</v>
      </c>
      <c r="X244" s="18">
        <v>0</v>
      </c>
      <c r="Y244" s="19">
        <v>0</v>
      </c>
      <c r="Z244" s="18">
        <v>8</v>
      </c>
      <c r="AA244" s="18">
        <v>0</v>
      </c>
      <c r="AB244" t="str">
        <f>VLOOKUP(E:E,笔记匹配!A:M,3,FALSE)</f>
        <v>yzyy123</v>
      </c>
      <c r="AC244" t="str">
        <f>VLOOKUP(E:E,笔记匹配!A:M,4,FALSE)</f>
        <v>11.1-前雅思口语考官评分我们的part 1!</v>
      </c>
    </row>
    <row r="245" spans="1:29">
      <c r="A245" s="17" t="s">
        <v>25</v>
      </c>
      <c r="B245" s="17" t="s">
        <v>152</v>
      </c>
      <c r="C245" s="18">
        <v>22459642</v>
      </c>
      <c r="D245" s="17" t="s">
        <v>72</v>
      </c>
      <c r="E245" s="17" t="s">
        <v>239</v>
      </c>
      <c r="F245" s="17" t="s">
        <v>664</v>
      </c>
      <c r="G245" s="18">
        <v>5705426</v>
      </c>
      <c r="H245" s="17" t="s">
        <v>665</v>
      </c>
      <c r="I245" s="18">
        <v>4771629</v>
      </c>
      <c r="J245" s="17" t="s">
        <v>617</v>
      </c>
      <c r="K245" s="18">
        <v>200.64</v>
      </c>
      <c r="L245" s="18">
        <v>14502</v>
      </c>
      <c r="M245" s="18">
        <v>913</v>
      </c>
      <c r="N245" s="19">
        <v>0.063</v>
      </c>
      <c r="O245" s="18">
        <v>0.22</v>
      </c>
      <c r="P245" s="18">
        <v>13.84</v>
      </c>
      <c r="Q245" s="18">
        <v>17</v>
      </c>
      <c r="R245" s="18">
        <v>1</v>
      </c>
      <c r="S245" s="18">
        <v>27</v>
      </c>
      <c r="T245" s="18">
        <v>2</v>
      </c>
      <c r="U245" s="18">
        <v>1</v>
      </c>
      <c r="V245" s="18">
        <v>48</v>
      </c>
      <c r="W245" s="18">
        <v>4.18</v>
      </c>
      <c r="X245" s="18">
        <v>0</v>
      </c>
      <c r="Y245" s="19">
        <v>0</v>
      </c>
      <c r="Z245" s="18">
        <v>7</v>
      </c>
      <c r="AA245" s="18">
        <v>0</v>
      </c>
      <c r="AB245" t="str">
        <f>VLOOKUP(E:E,笔记匹配!A:M,3,FALSE)</f>
        <v>理理666</v>
      </c>
      <c r="AC245" t="str">
        <f>VLOOKUP(E:E,笔记匹配!A:M,4,FALSE)</f>
        <v>11.1-笑死！口语废物竟和外教唠了30分钟?</v>
      </c>
    </row>
    <row r="246" spans="1:29">
      <c r="A246" s="17" t="s">
        <v>25</v>
      </c>
      <c r="B246" s="17" t="s">
        <v>73</v>
      </c>
      <c r="C246" s="18">
        <v>22612439</v>
      </c>
      <c r="D246" s="17" t="s">
        <v>72</v>
      </c>
      <c r="E246" s="17" t="s">
        <v>200</v>
      </c>
      <c r="F246" s="17" t="s">
        <v>666</v>
      </c>
      <c r="G246" s="18">
        <v>5779468</v>
      </c>
      <c r="H246" s="17" t="s">
        <v>667</v>
      </c>
      <c r="I246" s="18">
        <v>4830161</v>
      </c>
      <c r="J246" s="17" t="s">
        <v>617</v>
      </c>
      <c r="K246" s="18">
        <v>783.55</v>
      </c>
      <c r="L246" s="18">
        <v>31409</v>
      </c>
      <c r="M246" s="18">
        <v>1561</v>
      </c>
      <c r="N246" s="19">
        <v>0.0497</v>
      </c>
      <c r="O246" s="18">
        <v>0.5</v>
      </c>
      <c r="P246" s="18">
        <v>24.95</v>
      </c>
      <c r="Q246" s="18">
        <v>89</v>
      </c>
      <c r="R246" s="18">
        <v>2</v>
      </c>
      <c r="S246" s="18">
        <v>20</v>
      </c>
      <c r="T246" s="18">
        <v>15</v>
      </c>
      <c r="U246" s="18">
        <v>0</v>
      </c>
      <c r="V246" s="18">
        <v>126</v>
      </c>
      <c r="W246" s="18">
        <v>6.22</v>
      </c>
      <c r="X246" s="18">
        <v>0</v>
      </c>
      <c r="Y246" s="19">
        <v>0</v>
      </c>
      <c r="Z246" s="18">
        <v>0</v>
      </c>
      <c r="AA246" s="18">
        <v>0</v>
      </c>
      <c r="AB246" t="str">
        <f>VLOOKUP(E:E,笔记匹配!A:M,3,FALSE)</f>
        <v>adamchen</v>
      </c>
      <c r="AC246" t="str">
        <f>VLOOKUP(E:E,笔记匹配!A:M,4,FALSE)</f>
        <v>11.2-当社牛和老外pk全网热门挑战</v>
      </c>
    </row>
    <row r="247" spans="1:29">
      <c r="A247" s="17" t="s">
        <v>25</v>
      </c>
      <c r="B247" s="17" t="s">
        <v>130</v>
      </c>
      <c r="C247" s="18">
        <v>22612503</v>
      </c>
      <c r="D247" s="17" t="s">
        <v>72</v>
      </c>
      <c r="E247" s="17" t="s">
        <v>230</v>
      </c>
      <c r="F247" s="17" t="s">
        <v>668</v>
      </c>
      <c r="G247" s="18">
        <v>5779551</v>
      </c>
      <c r="H247" s="17" t="s">
        <v>669</v>
      </c>
      <c r="I247" s="18">
        <v>4830227</v>
      </c>
      <c r="J247" s="17" t="s">
        <v>617</v>
      </c>
      <c r="K247" s="18">
        <v>200.22</v>
      </c>
      <c r="L247" s="18">
        <v>13646</v>
      </c>
      <c r="M247" s="18">
        <v>888</v>
      </c>
      <c r="N247" s="19">
        <v>0.0651</v>
      </c>
      <c r="O247" s="18">
        <v>0.23</v>
      </c>
      <c r="P247" s="18">
        <v>14.67</v>
      </c>
      <c r="Q247" s="18">
        <v>37</v>
      </c>
      <c r="R247" s="18">
        <v>1</v>
      </c>
      <c r="S247" s="18">
        <v>16</v>
      </c>
      <c r="T247" s="18">
        <v>14</v>
      </c>
      <c r="U247" s="18">
        <v>1</v>
      </c>
      <c r="V247" s="18">
        <v>69</v>
      </c>
      <c r="W247" s="18">
        <v>2.9</v>
      </c>
      <c r="X247" s="18">
        <v>0</v>
      </c>
      <c r="Y247" s="19">
        <v>0</v>
      </c>
      <c r="Z247" s="18">
        <v>2</v>
      </c>
      <c r="AA247" s="18">
        <v>0</v>
      </c>
      <c r="AB247" t="str">
        <f>VLOOKUP(E:E,笔记匹配!A:M,3,FALSE)</f>
        <v>kkjiayou-invite</v>
      </c>
      <c r="AC247" t="str">
        <f>VLOOKUP(E:E,笔记匹配!A:M,4,FALSE)</f>
        <v>11.2-我悟了！宝藏外教点醒我！英语这么学</v>
      </c>
    </row>
    <row r="248" spans="1:29">
      <c r="A248" s="17" t="s">
        <v>25</v>
      </c>
      <c r="B248" s="17" t="s">
        <v>77</v>
      </c>
      <c r="C248" s="18">
        <v>22612562</v>
      </c>
      <c r="D248" s="17" t="s">
        <v>72</v>
      </c>
      <c r="E248" s="17" t="s">
        <v>231</v>
      </c>
      <c r="F248" s="17" t="s">
        <v>670</v>
      </c>
      <c r="G248" s="18">
        <v>5779589</v>
      </c>
      <c r="H248" s="17" t="s">
        <v>671</v>
      </c>
      <c r="I248" s="18">
        <v>4830255</v>
      </c>
      <c r="J248" s="17" t="s">
        <v>617</v>
      </c>
      <c r="K248" s="18">
        <v>100.61</v>
      </c>
      <c r="L248" s="18">
        <v>3718</v>
      </c>
      <c r="M248" s="18">
        <v>198</v>
      </c>
      <c r="N248" s="19">
        <v>0.0533</v>
      </c>
      <c r="O248" s="18">
        <v>0.51</v>
      </c>
      <c r="P248" s="18">
        <v>27.06</v>
      </c>
      <c r="Q248" s="18">
        <v>19</v>
      </c>
      <c r="R248" s="18">
        <v>0</v>
      </c>
      <c r="S248" s="18">
        <v>14</v>
      </c>
      <c r="T248" s="18">
        <v>3</v>
      </c>
      <c r="U248" s="18">
        <v>3</v>
      </c>
      <c r="V248" s="18">
        <v>39</v>
      </c>
      <c r="W248" s="18">
        <v>2.58</v>
      </c>
      <c r="X248" s="18">
        <v>0</v>
      </c>
      <c r="Y248" s="19">
        <v>0</v>
      </c>
      <c r="Z248" s="18">
        <v>8</v>
      </c>
      <c r="AA248" s="18">
        <v>0</v>
      </c>
      <c r="AB248" t="str">
        <f>VLOOKUP(E:E,笔记匹配!A:M,3,FALSE)</f>
        <v>iris018-invite</v>
      </c>
      <c r="AC248" t="str">
        <f>VLOOKUP(E:E,笔记匹配!A:M,4,FALSE)</f>
        <v>11.2-⭐雅思口语救星❗心机girl这样备考㊙️</v>
      </c>
    </row>
    <row r="249" spans="1:29">
      <c r="A249" s="17" t="s">
        <v>25</v>
      </c>
      <c r="B249" s="17" t="s">
        <v>73</v>
      </c>
      <c r="C249" s="18">
        <v>23040724</v>
      </c>
      <c r="D249" s="17" t="s">
        <v>69</v>
      </c>
      <c r="E249" s="17" t="s">
        <v>200</v>
      </c>
      <c r="F249" s="17" t="s">
        <v>672</v>
      </c>
      <c r="G249" s="18">
        <v>5991279</v>
      </c>
      <c r="H249" s="17" t="s">
        <v>672</v>
      </c>
      <c r="I249" s="18">
        <v>4988712</v>
      </c>
      <c r="J249" s="17" t="s">
        <v>617</v>
      </c>
      <c r="K249" s="18">
        <v>488.04</v>
      </c>
      <c r="L249" s="18">
        <v>10813</v>
      </c>
      <c r="M249" s="18">
        <v>542</v>
      </c>
      <c r="N249" s="19">
        <v>0.0501</v>
      </c>
      <c r="O249" s="18">
        <v>0.9</v>
      </c>
      <c r="P249" s="18">
        <v>45.13</v>
      </c>
      <c r="Q249" s="18">
        <v>117</v>
      </c>
      <c r="R249" s="18">
        <v>0</v>
      </c>
      <c r="S249" s="18">
        <v>17</v>
      </c>
      <c r="T249" s="18">
        <v>19</v>
      </c>
      <c r="U249" s="18">
        <v>2</v>
      </c>
      <c r="V249" s="18">
        <v>155</v>
      </c>
      <c r="W249" s="18">
        <v>3.15</v>
      </c>
      <c r="X249" s="18">
        <v>0</v>
      </c>
      <c r="Y249" s="19">
        <v>0</v>
      </c>
      <c r="Z249" s="18">
        <v>1</v>
      </c>
      <c r="AA249" s="18">
        <v>0</v>
      </c>
      <c r="AB249" t="str">
        <f>VLOOKUP(E:E,笔记匹配!A:M,3,FALSE)</f>
        <v>adamchen</v>
      </c>
      <c r="AC249" t="str">
        <f>VLOOKUP(E:E,笔记匹配!A:M,4,FALSE)</f>
        <v>11.2-当社牛和老外pk全网热门挑战</v>
      </c>
    </row>
    <row r="250" spans="1:29">
      <c r="A250" s="17" t="s">
        <v>25</v>
      </c>
      <c r="B250" s="17" t="s">
        <v>86</v>
      </c>
      <c r="C250" s="18">
        <v>23041229</v>
      </c>
      <c r="D250" s="17" t="s">
        <v>69</v>
      </c>
      <c r="E250" s="17" t="s">
        <v>214</v>
      </c>
      <c r="F250" s="17" t="s">
        <v>673</v>
      </c>
      <c r="G250" s="18">
        <v>5991556</v>
      </c>
      <c r="H250" s="17" t="s">
        <v>673</v>
      </c>
      <c r="I250" s="18">
        <v>4988903</v>
      </c>
      <c r="J250" s="17" t="s">
        <v>617</v>
      </c>
      <c r="K250" s="18">
        <v>891.34</v>
      </c>
      <c r="L250" s="18">
        <v>21064</v>
      </c>
      <c r="M250" s="18">
        <v>867</v>
      </c>
      <c r="N250" s="19">
        <v>0.0412</v>
      </c>
      <c r="O250" s="18">
        <v>1.03</v>
      </c>
      <c r="P250" s="18">
        <v>42.32</v>
      </c>
      <c r="Q250" s="18">
        <v>179</v>
      </c>
      <c r="R250" s="18">
        <v>0</v>
      </c>
      <c r="S250" s="18">
        <v>78</v>
      </c>
      <c r="T250" s="18">
        <v>59</v>
      </c>
      <c r="U250" s="18">
        <v>2</v>
      </c>
      <c r="V250" s="18">
        <v>318</v>
      </c>
      <c r="W250" s="18">
        <v>2.8</v>
      </c>
      <c r="X250" s="18">
        <v>0</v>
      </c>
      <c r="Y250" s="19">
        <v>0</v>
      </c>
      <c r="Z250" s="18">
        <v>10</v>
      </c>
      <c r="AA250" s="18">
        <v>0</v>
      </c>
      <c r="AB250" t="str">
        <f>VLOOKUP(E:E,笔记匹配!A:M,3,FALSE)</f>
        <v>yzyy123</v>
      </c>
      <c r="AC250" t="str">
        <f>VLOOKUP(E:E,笔记匹配!A:M,4,FALSE)</f>
        <v>11.1-前雅思口语考官评分我们的part 1!</v>
      </c>
    </row>
    <row r="251" spans="1:29">
      <c r="A251" s="17" t="s">
        <v>25</v>
      </c>
      <c r="B251" s="17" t="s">
        <v>109</v>
      </c>
      <c r="C251" s="18">
        <v>23124143</v>
      </c>
      <c r="D251" s="17" t="s">
        <v>72</v>
      </c>
      <c r="E251" s="17" t="s">
        <v>196</v>
      </c>
      <c r="F251" s="17" t="s">
        <v>674</v>
      </c>
      <c r="G251" s="18">
        <v>6031256</v>
      </c>
      <c r="H251" s="17" t="s">
        <v>675</v>
      </c>
      <c r="I251" s="18">
        <v>5019187</v>
      </c>
      <c r="J251" s="17" t="s">
        <v>617</v>
      </c>
      <c r="K251" s="18">
        <v>129.07</v>
      </c>
      <c r="L251" s="18">
        <v>7469</v>
      </c>
      <c r="M251" s="18">
        <v>274</v>
      </c>
      <c r="N251" s="19">
        <v>0.0367</v>
      </c>
      <c r="O251" s="18">
        <v>0.47</v>
      </c>
      <c r="P251" s="18">
        <v>17.28</v>
      </c>
      <c r="Q251" s="18">
        <v>49</v>
      </c>
      <c r="R251" s="18">
        <v>0</v>
      </c>
      <c r="S251" s="18">
        <v>18</v>
      </c>
      <c r="T251" s="18">
        <v>9</v>
      </c>
      <c r="U251" s="18">
        <v>0</v>
      </c>
      <c r="V251" s="18">
        <v>76</v>
      </c>
      <c r="W251" s="18">
        <v>1.7</v>
      </c>
      <c r="X251" s="18">
        <v>0</v>
      </c>
      <c r="Y251" s="19">
        <v>0</v>
      </c>
      <c r="Z251" s="18">
        <v>0</v>
      </c>
      <c r="AA251" s="18">
        <v>0</v>
      </c>
      <c r="AB251" t="str">
        <f>VLOOKUP(E:E,笔记匹配!A:M,3,FALSE)</f>
        <v>山姆先生-invite</v>
      </c>
      <c r="AC251" t="str">
        <f>VLOOKUP(E:E,笔记匹配!A:M,4,FALSE)</f>
        <v>11.10-地道英语俚语🤯英美俚语意思差这么多?</v>
      </c>
    </row>
    <row r="252" spans="1:29">
      <c r="A252" s="17" t="s">
        <v>25</v>
      </c>
      <c r="B252" s="17" t="s">
        <v>149</v>
      </c>
      <c r="C252" s="18">
        <v>23124334</v>
      </c>
      <c r="D252" s="17" t="s">
        <v>72</v>
      </c>
      <c r="E252" s="17" t="s">
        <v>228</v>
      </c>
      <c r="F252" s="17" t="s">
        <v>676</v>
      </c>
      <c r="G252" s="18">
        <v>6031323</v>
      </c>
      <c r="H252" s="17" t="s">
        <v>677</v>
      </c>
      <c r="I252" s="18">
        <v>5019228</v>
      </c>
      <c r="J252" s="17" t="s">
        <v>617</v>
      </c>
      <c r="K252" s="18">
        <v>74.8</v>
      </c>
      <c r="L252" s="18">
        <v>2407</v>
      </c>
      <c r="M252" s="18">
        <v>132</v>
      </c>
      <c r="N252" s="19">
        <v>0.0548</v>
      </c>
      <c r="O252" s="18">
        <v>0.57</v>
      </c>
      <c r="P252" s="18">
        <v>31.08</v>
      </c>
      <c r="Q252" s="18">
        <v>15</v>
      </c>
      <c r="R252" s="18">
        <v>0</v>
      </c>
      <c r="S252" s="18">
        <v>0</v>
      </c>
      <c r="T252" s="18">
        <v>1</v>
      </c>
      <c r="U252" s="18">
        <v>0</v>
      </c>
      <c r="V252" s="18">
        <v>16</v>
      </c>
      <c r="W252" s="18">
        <v>4.68</v>
      </c>
      <c r="X252" s="18">
        <v>0</v>
      </c>
      <c r="Y252" s="19">
        <v>0</v>
      </c>
      <c r="Z252" s="18">
        <v>0</v>
      </c>
      <c r="AA252" s="18">
        <v>0</v>
      </c>
      <c r="AB252" t="str">
        <f>VLOOKUP(E:E,笔记匹配!A:M,3,FALSE)</f>
        <v>kristina-invite</v>
      </c>
      <c r="AC252" t="str">
        <f>VLOOKUP(E:E,笔记匹配!A:M,4,FALSE)</f>
        <v>11.10-健身不是内卷 是习惯 是快乐</v>
      </c>
    </row>
    <row r="253" spans="1:29">
      <c r="A253" s="17" t="s">
        <v>25</v>
      </c>
      <c r="B253" s="17" t="s">
        <v>70</v>
      </c>
      <c r="C253" s="18">
        <v>23124443</v>
      </c>
      <c r="D253" s="17" t="s">
        <v>72</v>
      </c>
      <c r="E253" s="17" t="s">
        <v>226</v>
      </c>
      <c r="F253" s="17" t="s">
        <v>678</v>
      </c>
      <c r="G253" s="18">
        <v>6031367</v>
      </c>
      <c r="H253" s="17" t="s">
        <v>679</v>
      </c>
      <c r="I253" s="18">
        <v>5019262</v>
      </c>
      <c r="J253" s="17" t="s">
        <v>617</v>
      </c>
      <c r="K253" s="18">
        <v>201.27</v>
      </c>
      <c r="L253" s="18">
        <v>13038</v>
      </c>
      <c r="M253" s="18">
        <v>1031</v>
      </c>
      <c r="N253" s="19">
        <v>0.0791</v>
      </c>
      <c r="O253" s="18">
        <v>0.2</v>
      </c>
      <c r="P253" s="18">
        <v>15.44</v>
      </c>
      <c r="Q253" s="18">
        <v>49</v>
      </c>
      <c r="R253" s="18">
        <v>1</v>
      </c>
      <c r="S253" s="18">
        <v>17</v>
      </c>
      <c r="T253" s="18">
        <v>13</v>
      </c>
      <c r="U253" s="18">
        <v>1</v>
      </c>
      <c r="V253" s="18">
        <v>81</v>
      </c>
      <c r="W253" s="18">
        <v>2.48</v>
      </c>
      <c r="X253" s="18">
        <v>0</v>
      </c>
      <c r="Y253" s="19">
        <v>0</v>
      </c>
      <c r="Z253" s="18">
        <v>3</v>
      </c>
      <c r="AA253" s="18">
        <v>0</v>
      </c>
      <c r="AB253" t="str">
        <f>VLOOKUP(E:E,笔记匹配!A:M,3,FALSE)</f>
        <v>hiella-invite</v>
      </c>
      <c r="AC253" t="str">
        <f>VLOOKUP(E:E,笔记匹配!A:M,4,FALSE)</f>
        <v>11.10-关于学口语，希望五年前就有人能告诉我的</v>
      </c>
    </row>
    <row r="254" spans="1:29">
      <c r="A254" s="17" t="s">
        <v>25</v>
      </c>
      <c r="B254" s="17" t="s">
        <v>75</v>
      </c>
      <c r="C254" s="18">
        <v>23124609</v>
      </c>
      <c r="D254" s="17" t="s">
        <v>72</v>
      </c>
      <c r="E254" s="17" t="s">
        <v>227</v>
      </c>
      <c r="F254" s="17" t="s">
        <v>680</v>
      </c>
      <c r="G254" s="18">
        <v>6031450</v>
      </c>
      <c r="H254" s="17" t="s">
        <v>681</v>
      </c>
      <c r="I254" s="18">
        <v>5019325</v>
      </c>
      <c r="J254" s="17" t="s">
        <v>617</v>
      </c>
      <c r="K254" s="18">
        <v>175.99</v>
      </c>
      <c r="L254" s="18">
        <v>5724</v>
      </c>
      <c r="M254" s="18">
        <v>345</v>
      </c>
      <c r="N254" s="19">
        <v>0.0603</v>
      </c>
      <c r="O254" s="18">
        <v>0.51</v>
      </c>
      <c r="P254" s="18">
        <v>30.75</v>
      </c>
      <c r="Q254" s="18">
        <v>33</v>
      </c>
      <c r="R254" s="18">
        <v>1</v>
      </c>
      <c r="S254" s="18">
        <v>22</v>
      </c>
      <c r="T254" s="18">
        <v>6</v>
      </c>
      <c r="U254" s="18">
        <v>6</v>
      </c>
      <c r="V254" s="18">
        <v>68</v>
      </c>
      <c r="W254" s="18">
        <v>2.59</v>
      </c>
      <c r="X254" s="18">
        <v>0</v>
      </c>
      <c r="Y254" s="19">
        <v>0</v>
      </c>
      <c r="Z254" s="18">
        <v>12</v>
      </c>
      <c r="AA254" s="18">
        <v>0</v>
      </c>
      <c r="AB254" t="str">
        <f>VLOOKUP(E:E,笔记匹配!A:M,3,FALSE)</f>
        <v>heykelly-invite</v>
      </c>
      <c r="AC254" t="str">
        <f>VLOOKUP(E:E,笔记匹配!A:M,4,FALSE)</f>
        <v>11.10-亲测❗️雅思考官听到就会打低分的口语表达</v>
      </c>
    </row>
    <row r="255" spans="1:29">
      <c r="A255" s="17" t="s">
        <v>25</v>
      </c>
      <c r="B255" s="17" t="s">
        <v>81</v>
      </c>
      <c r="C255" s="18">
        <v>23124709</v>
      </c>
      <c r="D255" s="17" t="s">
        <v>72</v>
      </c>
      <c r="E255" s="17" t="s">
        <v>229</v>
      </c>
      <c r="F255" s="17" t="s">
        <v>682</v>
      </c>
      <c r="G255" s="18">
        <v>6031503</v>
      </c>
      <c r="H255" s="17" t="s">
        <v>683</v>
      </c>
      <c r="I255" s="18">
        <v>5019370</v>
      </c>
      <c r="J255" s="17" t="s">
        <v>617</v>
      </c>
      <c r="K255" s="18">
        <v>89.57</v>
      </c>
      <c r="L255" s="18">
        <v>4291</v>
      </c>
      <c r="M255" s="18">
        <v>168</v>
      </c>
      <c r="N255" s="19">
        <v>0.0392</v>
      </c>
      <c r="O255" s="18">
        <v>0.53</v>
      </c>
      <c r="P255" s="18">
        <v>20.87</v>
      </c>
      <c r="Q255" s="18">
        <v>16</v>
      </c>
      <c r="R255" s="18">
        <v>1</v>
      </c>
      <c r="S255" s="18">
        <v>11</v>
      </c>
      <c r="T255" s="18">
        <v>5</v>
      </c>
      <c r="U255" s="18">
        <v>1</v>
      </c>
      <c r="V255" s="18">
        <v>34</v>
      </c>
      <c r="W255" s="18">
        <v>2.63</v>
      </c>
      <c r="X255" s="18">
        <v>0</v>
      </c>
      <c r="Y255" s="19">
        <v>0</v>
      </c>
      <c r="Z255" s="18">
        <v>14</v>
      </c>
      <c r="AA255" s="18">
        <v>0</v>
      </c>
      <c r="AB255" t="str">
        <f>VLOOKUP(E:E,笔记匹配!A:M,3,FALSE)</f>
        <v>nainai</v>
      </c>
      <c r="AC255" t="str">
        <f>VLOOKUP(E:E,笔记匹配!A:M,4,FALSE)</f>
        <v>11.10-985但雅思口语万年6分😩外教说你方法错啦❗️</v>
      </c>
    </row>
    <row r="256" spans="1:29">
      <c r="A256" s="17" t="s">
        <v>26</v>
      </c>
      <c r="B256" s="17" t="s">
        <v>100</v>
      </c>
      <c r="C256" s="18">
        <v>15884678</v>
      </c>
      <c r="D256" s="17" t="s">
        <v>101</v>
      </c>
      <c r="E256" s="17" t="s">
        <v>203</v>
      </c>
      <c r="F256" s="17" t="s">
        <v>615</v>
      </c>
      <c r="G256" s="18">
        <v>3102051</v>
      </c>
      <c r="H256" s="17" t="s">
        <v>616</v>
      </c>
      <c r="I256" s="18">
        <v>2496937</v>
      </c>
      <c r="J256" s="17" t="s">
        <v>617</v>
      </c>
      <c r="K256" s="18">
        <v>615.5</v>
      </c>
      <c r="L256" s="18">
        <v>8438</v>
      </c>
      <c r="M256" s="18">
        <v>259</v>
      </c>
      <c r="N256" s="19">
        <v>0.0307</v>
      </c>
      <c r="O256" s="18">
        <v>2.38</v>
      </c>
      <c r="P256" s="18">
        <v>72.94</v>
      </c>
      <c r="Q256" s="18">
        <v>2</v>
      </c>
      <c r="R256" s="18">
        <v>0</v>
      </c>
      <c r="S256" s="18">
        <v>4</v>
      </c>
      <c r="T256" s="18">
        <v>2</v>
      </c>
      <c r="U256" s="18">
        <v>0</v>
      </c>
      <c r="V256" s="18">
        <v>8</v>
      </c>
      <c r="W256" s="18">
        <v>76.94</v>
      </c>
      <c r="X256" s="18">
        <v>0</v>
      </c>
      <c r="Y256" s="19">
        <v>0</v>
      </c>
      <c r="Z256" s="18">
        <v>1</v>
      </c>
      <c r="AA256" s="18">
        <v>0</v>
      </c>
      <c r="AB256" t="str">
        <f>VLOOKUP(E:E,笔记匹配!A:M,3,FALSE)</f>
        <v>yaozilv</v>
      </c>
      <c r="AC256" t="str">
        <f>VLOOKUP(E:E,笔记匹配!A:M,4,FALSE)</f>
        <v>6.17-英语口语人绝不能错过的宝藏APP👈</v>
      </c>
    </row>
    <row r="257" spans="1:29">
      <c r="A257" s="17" t="s">
        <v>26</v>
      </c>
      <c r="B257" s="17" t="s">
        <v>119</v>
      </c>
      <c r="C257" s="18">
        <v>16331749</v>
      </c>
      <c r="D257" s="17" t="s">
        <v>72</v>
      </c>
      <c r="E257" s="17" t="s">
        <v>210</v>
      </c>
      <c r="F257" s="17" t="s">
        <v>618</v>
      </c>
      <c r="G257" s="18">
        <v>3178020</v>
      </c>
      <c r="H257" s="17" t="s">
        <v>619</v>
      </c>
      <c r="I257" s="18">
        <v>2568655</v>
      </c>
      <c r="J257" s="17" t="s">
        <v>617</v>
      </c>
      <c r="K257" s="18">
        <v>491.65</v>
      </c>
      <c r="L257" s="18">
        <v>29491</v>
      </c>
      <c r="M257" s="18">
        <v>1402</v>
      </c>
      <c r="N257" s="19">
        <v>0.0475</v>
      </c>
      <c r="O257" s="18">
        <v>0.35</v>
      </c>
      <c r="P257" s="18">
        <v>16.67</v>
      </c>
      <c r="Q257" s="18">
        <v>33</v>
      </c>
      <c r="R257" s="18">
        <v>0</v>
      </c>
      <c r="S257" s="18">
        <v>8</v>
      </c>
      <c r="T257" s="18">
        <v>48</v>
      </c>
      <c r="U257" s="18">
        <v>3</v>
      </c>
      <c r="V257" s="18">
        <v>92</v>
      </c>
      <c r="W257" s="18">
        <v>5.34</v>
      </c>
      <c r="X257" s="18">
        <v>0</v>
      </c>
      <c r="Y257" s="19">
        <v>0</v>
      </c>
      <c r="Z257" s="18">
        <v>0</v>
      </c>
      <c r="AA257" s="18">
        <v>0</v>
      </c>
      <c r="AB257" t="str">
        <f>VLOOKUP(E:E,笔记匹配!A:M,3,FALSE)</f>
        <v>tenchat-invite</v>
      </c>
      <c r="AC257" t="str">
        <f>VLOOKUP(E:E,笔记匹配!A:M,4,FALSE)</f>
        <v>6.28-🇬🇧小干货｜简单的地道英文表达</v>
      </c>
    </row>
    <row r="258" spans="1:29">
      <c r="A258" s="17" t="s">
        <v>26</v>
      </c>
      <c r="B258" s="17" t="s">
        <v>100</v>
      </c>
      <c r="C258" s="18">
        <v>18616856</v>
      </c>
      <c r="D258" s="17" t="s">
        <v>72</v>
      </c>
      <c r="E258" s="17" t="s">
        <v>203</v>
      </c>
      <c r="F258" s="17" t="s">
        <v>622</v>
      </c>
      <c r="G258" s="18">
        <v>3856100</v>
      </c>
      <c r="H258" s="17" t="s">
        <v>623</v>
      </c>
      <c r="I258" s="18">
        <v>3241189</v>
      </c>
      <c r="J258" s="17" t="s">
        <v>617</v>
      </c>
      <c r="K258" s="18">
        <v>102.48</v>
      </c>
      <c r="L258" s="18">
        <v>2866</v>
      </c>
      <c r="M258" s="18">
        <v>125</v>
      </c>
      <c r="N258" s="19">
        <v>0.0436</v>
      </c>
      <c r="O258" s="18">
        <v>0.82</v>
      </c>
      <c r="P258" s="18">
        <v>35.76</v>
      </c>
      <c r="Q258" s="18">
        <v>10</v>
      </c>
      <c r="R258" s="18">
        <v>0</v>
      </c>
      <c r="S258" s="18">
        <v>12</v>
      </c>
      <c r="T258" s="18">
        <v>0</v>
      </c>
      <c r="U258" s="18">
        <v>0</v>
      </c>
      <c r="V258" s="18">
        <v>22</v>
      </c>
      <c r="W258" s="18">
        <v>4.66</v>
      </c>
      <c r="X258" s="18">
        <v>0</v>
      </c>
      <c r="Y258" s="19">
        <v>0</v>
      </c>
      <c r="Z258" s="18">
        <v>1</v>
      </c>
      <c r="AA258" s="18">
        <v>0</v>
      </c>
      <c r="AB258" t="str">
        <f>VLOOKUP(E:E,笔记匹配!A:M,3,FALSE)</f>
        <v>yaozilv</v>
      </c>
      <c r="AC258" t="str">
        <f>VLOOKUP(E:E,笔记匹配!A:M,4,FALSE)</f>
        <v>6.17-英语口语人绝不能错过的宝藏APP👈</v>
      </c>
    </row>
    <row r="259" spans="1:29">
      <c r="A259" s="17" t="s">
        <v>26</v>
      </c>
      <c r="B259" s="17" t="s">
        <v>76</v>
      </c>
      <c r="C259" s="18">
        <v>18706416</v>
      </c>
      <c r="D259" s="17" t="s">
        <v>72</v>
      </c>
      <c r="E259" s="17" t="s">
        <v>209</v>
      </c>
      <c r="F259" s="17" t="s">
        <v>624</v>
      </c>
      <c r="G259" s="18">
        <v>3899564</v>
      </c>
      <c r="H259" s="17" t="s">
        <v>625</v>
      </c>
      <c r="I259" s="18">
        <v>3284422</v>
      </c>
      <c r="J259" s="17" t="s">
        <v>617</v>
      </c>
      <c r="K259" s="18">
        <v>240.24</v>
      </c>
      <c r="L259" s="18">
        <v>10324</v>
      </c>
      <c r="M259" s="18">
        <v>292</v>
      </c>
      <c r="N259" s="19">
        <v>0.0283</v>
      </c>
      <c r="O259" s="18">
        <v>0.82</v>
      </c>
      <c r="P259" s="18">
        <v>23.27</v>
      </c>
      <c r="Q259" s="18">
        <v>18</v>
      </c>
      <c r="R259" s="18">
        <v>1</v>
      </c>
      <c r="S259" s="18">
        <v>29</v>
      </c>
      <c r="T259" s="18">
        <v>1</v>
      </c>
      <c r="U259" s="18">
        <v>2</v>
      </c>
      <c r="V259" s="18">
        <v>51</v>
      </c>
      <c r="W259" s="18">
        <v>4.71</v>
      </c>
      <c r="X259" s="18">
        <v>0</v>
      </c>
      <c r="Y259" s="19">
        <v>0</v>
      </c>
      <c r="Z259" s="18">
        <v>4</v>
      </c>
      <c r="AA259" s="18">
        <v>0</v>
      </c>
      <c r="AB259" t="str">
        <f>VLOOKUP(E:E,笔记匹配!A:M,3,FALSE)</f>
        <v>ieltsyea-invite</v>
      </c>
      <c r="AC259" t="str">
        <f>VLOOKUP(E:E,笔记匹配!A:M,4,FALSE)</f>
        <v>8.24-雅思口语上7的捷径：Cambly外教推荐‼️</v>
      </c>
    </row>
    <row r="260" spans="1:29">
      <c r="A260" s="17" t="s">
        <v>26</v>
      </c>
      <c r="B260" s="17" t="s">
        <v>151</v>
      </c>
      <c r="C260" s="18">
        <v>19628118</v>
      </c>
      <c r="D260" s="17" t="s">
        <v>72</v>
      </c>
      <c r="E260" s="17" t="s">
        <v>206</v>
      </c>
      <c r="F260" s="17" t="s">
        <v>629</v>
      </c>
      <c r="G260" s="18">
        <v>4324522</v>
      </c>
      <c r="H260" s="17" t="s">
        <v>630</v>
      </c>
      <c r="I260" s="18">
        <v>3701145</v>
      </c>
      <c r="J260" s="17" t="s">
        <v>617</v>
      </c>
      <c r="K260" s="18">
        <v>503.45</v>
      </c>
      <c r="L260" s="18">
        <v>26316</v>
      </c>
      <c r="M260" s="18">
        <v>796</v>
      </c>
      <c r="N260" s="19">
        <v>0.0302</v>
      </c>
      <c r="O260" s="18">
        <v>0.63</v>
      </c>
      <c r="P260" s="18">
        <v>19.13</v>
      </c>
      <c r="Q260" s="18">
        <v>104</v>
      </c>
      <c r="R260" s="18">
        <v>1</v>
      </c>
      <c r="S260" s="18">
        <v>51</v>
      </c>
      <c r="T260" s="18">
        <v>35</v>
      </c>
      <c r="U260" s="18">
        <v>4</v>
      </c>
      <c r="V260" s="18">
        <v>195</v>
      </c>
      <c r="W260" s="18">
        <v>2.58</v>
      </c>
      <c r="X260" s="18">
        <v>0</v>
      </c>
      <c r="Y260" s="19">
        <v>0</v>
      </c>
      <c r="Z260" s="18">
        <v>8</v>
      </c>
      <c r="AA260" s="18">
        <v>0</v>
      </c>
      <c r="AB260" t="str">
        <f>VLOOKUP(E:E,笔记匹配!A:M,3,FALSE)</f>
        <v>qiuchen</v>
      </c>
      <c r="AC260" t="str">
        <f>VLOOKUP(E:E,笔记匹配!A:M,4,FALSE)</f>
        <v>6.10-练习英语口语的方法，你真的掌握了吗？</v>
      </c>
    </row>
    <row r="261" spans="1:29">
      <c r="A261" s="17" t="s">
        <v>26</v>
      </c>
      <c r="B261" s="17" t="s">
        <v>76</v>
      </c>
      <c r="C261" s="18">
        <v>19691973</v>
      </c>
      <c r="D261" s="17" t="s">
        <v>69</v>
      </c>
      <c r="E261" s="17" t="s">
        <v>209</v>
      </c>
      <c r="F261" s="17" t="s">
        <v>631</v>
      </c>
      <c r="G261" s="18">
        <v>4355755</v>
      </c>
      <c r="H261" s="17" t="s">
        <v>631</v>
      </c>
      <c r="I261" s="18">
        <v>3730480</v>
      </c>
      <c r="J261" s="17" t="s">
        <v>617</v>
      </c>
      <c r="K261" s="18">
        <v>217.86</v>
      </c>
      <c r="L261" s="18">
        <v>5829</v>
      </c>
      <c r="M261" s="18">
        <v>233</v>
      </c>
      <c r="N261" s="19">
        <v>0.04</v>
      </c>
      <c r="O261" s="18">
        <v>0.94</v>
      </c>
      <c r="P261" s="18">
        <v>37.38</v>
      </c>
      <c r="Q261" s="18">
        <v>26</v>
      </c>
      <c r="R261" s="18">
        <v>0</v>
      </c>
      <c r="S261" s="18">
        <v>31</v>
      </c>
      <c r="T261" s="18">
        <v>1</v>
      </c>
      <c r="U261" s="18">
        <v>1</v>
      </c>
      <c r="V261" s="18">
        <v>59</v>
      </c>
      <c r="W261" s="18">
        <v>3.69</v>
      </c>
      <c r="X261" s="18">
        <v>0</v>
      </c>
      <c r="Y261" s="19">
        <v>0</v>
      </c>
      <c r="Z261" s="18">
        <v>3</v>
      </c>
      <c r="AA261" s="18">
        <v>12</v>
      </c>
      <c r="AB261" t="str">
        <f>VLOOKUP(E:E,笔记匹配!A:M,3,FALSE)</f>
        <v>ieltsyea-invite</v>
      </c>
      <c r="AC261" t="str">
        <f>VLOOKUP(E:E,笔记匹配!A:M,4,FALSE)</f>
        <v>8.24-雅思口语上7的捷径：Cambly外教推荐‼️</v>
      </c>
    </row>
    <row r="262" spans="1:29">
      <c r="A262" s="17" t="s">
        <v>26</v>
      </c>
      <c r="B262" s="17" t="s">
        <v>103</v>
      </c>
      <c r="C262" s="18">
        <v>19913068</v>
      </c>
      <c r="D262" s="17" t="s">
        <v>69</v>
      </c>
      <c r="E262" s="17" t="s">
        <v>207</v>
      </c>
      <c r="F262" s="17" t="s">
        <v>632</v>
      </c>
      <c r="G262" s="18">
        <v>4458728</v>
      </c>
      <c r="H262" s="17" t="s">
        <v>633</v>
      </c>
      <c r="I262" s="18">
        <v>3823048</v>
      </c>
      <c r="J262" s="17" t="s">
        <v>617</v>
      </c>
      <c r="K262" s="18">
        <v>501.18</v>
      </c>
      <c r="L262" s="18">
        <v>11752</v>
      </c>
      <c r="M262" s="18">
        <v>537</v>
      </c>
      <c r="N262" s="19">
        <v>0.0457</v>
      </c>
      <c r="O262" s="18">
        <v>0.93</v>
      </c>
      <c r="P262" s="18">
        <v>42.65</v>
      </c>
      <c r="Q262" s="18">
        <v>57</v>
      </c>
      <c r="R262" s="18">
        <v>0</v>
      </c>
      <c r="S262" s="18">
        <v>35</v>
      </c>
      <c r="T262" s="18">
        <v>29</v>
      </c>
      <c r="U262" s="18">
        <v>8</v>
      </c>
      <c r="V262" s="18">
        <v>129</v>
      </c>
      <c r="W262" s="18">
        <v>3.89</v>
      </c>
      <c r="X262" s="18">
        <v>0</v>
      </c>
      <c r="Y262" s="19">
        <v>0</v>
      </c>
      <c r="Z262" s="18">
        <v>8</v>
      </c>
      <c r="AA262" s="18">
        <v>2</v>
      </c>
      <c r="AB262" t="str">
        <f>VLOOKUP(E:E,笔记匹配!A:M,3,FALSE)</f>
        <v>skk2022</v>
      </c>
      <c r="AC262" t="str">
        <f>VLOOKUP(E:E,笔记匹配!A:M,4,FALSE)</f>
        <v>6.13-如何不出国提高口语｜英语口语APP推荐</v>
      </c>
    </row>
    <row r="263" spans="1:29">
      <c r="A263" s="17" t="s">
        <v>26</v>
      </c>
      <c r="B263" s="17" t="s">
        <v>148</v>
      </c>
      <c r="C263" s="18">
        <v>20803346</v>
      </c>
      <c r="D263" s="17" t="s">
        <v>72</v>
      </c>
      <c r="E263" s="17" t="s">
        <v>202</v>
      </c>
      <c r="F263" s="17" t="s">
        <v>636</v>
      </c>
      <c r="G263" s="18">
        <v>4926198</v>
      </c>
      <c r="H263" s="17" t="s">
        <v>637</v>
      </c>
      <c r="I263" s="18">
        <v>4181374</v>
      </c>
      <c r="J263" s="17" t="s">
        <v>617</v>
      </c>
      <c r="K263" s="18">
        <v>338.69</v>
      </c>
      <c r="L263" s="18">
        <v>20081</v>
      </c>
      <c r="M263" s="18">
        <v>693</v>
      </c>
      <c r="N263" s="19">
        <v>0.0345</v>
      </c>
      <c r="O263" s="18">
        <v>0.49</v>
      </c>
      <c r="P263" s="18">
        <v>16.87</v>
      </c>
      <c r="Q263" s="18">
        <v>26</v>
      </c>
      <c r="R263" s="18">
        <v>1</v>
      </c>
      <c r="S263" s="18">
        <v>14</v>
      </c>
      <c r="T263" s="18">
        <v>47</v>
      </c>
      <c r="U263" s="18">
        <v>4</v>
      </c>
      <c r="V263" s="18">
        <v>92</v>
      </c>
      <c r="W263" s="18">
        <v>3.68</v>
      </c>
      <c r="X263" s="18">
        <v>0</v>
      </c>
      <c r="Y263" s="19">
        <v>0</v>
      </c>
      <c r="Z263" s="18">
        <v>1</v>
      </c>
      <c r="AA263" s="18">
        <v>0</v>
      </c>
      <c r="AB263" t="str">
        <f>VLOOKUP(E:E,笔记匹配!A:M,3,FALSE)</f>
        <v>tinaloveu</v>
      </c>
      <c r="AC263" t="str">
        <f>VLOOKUP(E:E,笔记匹配!A:M,4,FALSE)</f>
        <v>10.9-【全英】雅思8.5口语提升干货！</v>
      </c>
    </row>
    <row r="264" spans="1:29">
      <c r="A264" s="17" t="s">
        <v>26</v>
      </c>
      <c r="B264" s="17" t="s">
        <v>80</v>
      </c>
      <c r="C264" s="18">
        <v>20804514</v>
      </c>
      <c r="D264" s="17" t="s">
        <v>72</v>
      </c>
      <c r="E264" s="17" t="s">
        <v>199</v>
      </c>
      <c r="F264" s="17" t="s">
        <v>642</v>
      </c>
      <c r="G264" s="18">
        <v>4926725</v>
      </c>
      <c r="H264" s="17" t="s">
        <v>643</v>
      </c>
      <c r="I264" s="18">
        <v>4182082</v>
      </c>
      <c r="J264" s="17" t="s">
        <v>617</v>
      </c>
      <c r="K264" s="18">
        <v>202.13</v>
      </c>
      <c r="L264" s="18">
        <v>9777</v>
      </c>
      <c r="M264" s="18">
        <v>372</v>
      </c>
      <c r="N264" s="19">
        <v>0.038</v>
      </c>
      <c r="O264" s="18">
        <v>0.54</v>
      </c>
      <c r="P264" s="18">
        <v>20.67</v>
      </c>
      <c r="Q264" s="18">
        <v>19</v>
      </c>
      <c r="R264" s="18">
        <v>1</v>
      </c>
      <c r="S264" s="18">
        <v>25</v>
      </c>
      <c r="T264" s="18">
        <v>7</v>
      </c>
      <c r="U264" s="18">
        <v>1</v>
      </c>
      <c r="V264" s="18">
        <v>53</v>
      </c>
      <c r="W264" s="18">
        <v>3.81</v>
      </c>
      <c r="X264" s="18">
        <v>0</v>
      </c>
      <c r="Y264" s="19">
        <v>0</v>
      </c>
      <c r="Z264" s="18">
        <v>2</v>
      </c>
      <c r="AA264" s="18">
        <v>0</v>
      </c>
      <c r="AB264" t="str">
        <f>VLOOKUP(E:E,笔记匹配!A:M,3,FALSE)</f>
        <v>lily1234</v>
      </c>
      <c r="AC264" t="str">
        <f>VLOOKUP(E:E,笔记匹配!A:M,4,FALSE)</f>
        <v>10.9-30岁想把英语好好学一遍｜妈妈提升口语app</v>
      </c>
    </row>
    <row r="265" spans="1:29">
      <c r="A265" s="17" t="s">
        <v>26</v>
      </c>
      <c r="B265" s="17" t="s">
        <v>83</v>
      </c>
      <c r="C265" s="18">
        <v>21378722</v>
      </c>
      <c r="D265" s="17" t="s">
        <v>72</v>
      </c>
      <c r="E265" s="17" t="s">
        <v>201</v>
      </c>
      <c r="F265" s="17" t="s">
        <v>646</v>
      </c>
      <c r="G265" s="18">
        <v>5201126</v>
      </c>
      <c r="H265" s="17" t="s">
        <v>647</v>
      </c>
      <c r="I265" s="18">
        <v>4386152</v>
      </c>
      <c r="J265" s="17" t="s">
        <v>617</v>
      </c>
      <c r="K265" s="18">
        <v>207.56</v>
      </c>
      <c r="L265" s="18">
        <v>14048</v>
      </c>
      <c r="M265" s="18">
        <v>328</v>
      </c>
      <c r="N265" s="19">
        <v>0.0233</v>
      </c>
      <c r="O265" s="18">
        <v>0.63</v>
      </c>
      <c r="P265" s="18">
        <v>14.78</v>
      </c>
      <c r="Q265" s="18">
        <v>39</v>
      </c>
      <c r="R265" s="18">
        <v>0</v>
      </c>
      <c r="S265" s="18">
        <v>36</v>
      </c>
      <c r="T265" s="18">
        <v>3</v>
      </c>
      <c r="U265" s="18">
        <v>2</v>
      </c>
      <c r="V265" s="18">
        <v>80</v>
      </c>
      <c r="W265" s="18">
        <v>2.59</v>
      </c>
      <c r="X265" s="18">
        <v>0</v>
      </c>
      <c r="Y265" s="19">
        <v>0</v>
      </c>
      <c r="Z265" s="18">
        <v>1</v>
      </c>
      <c r="AA265" s="18">
        <v>3</v>
      </c>
      <c r="AB265" t="str">
        <f>VLOOKUP(E:E,笔记匹配!A:M,3,FALSE)</f>
        <v>talkalot-invite</v>
      </c>
      <c r="AC265" t="str">
        <f>VLOOKUP(E:E,笔记匹配!A:M,4,FALSE)</f>
        <v>10.17宝藏Cambly外教大推荐‼️入门篇</v>
      </c>
    </row>
    <row r="266" spans="1:29">
      <c r="A266" s="17" t="s">
        <v>26</v>
      </c>
      <c r="B266" s="17" t="s">
        <v>150</v>
      </c>
      <c r="C266" s="18">
        <v>21378969</v>
      </c>
      <c r="D266" s="17" t="s">
        <v>72</v>
      </c>
      <c r="E266" s="17" t="s">
        <v>237</v>
      </c>
      <c r="F266" s="17" t="s">
        <v>648</v>
      </c>
      <c r="G266" s="18">
        <v>5201261</v>
      </c>
      <c r="H266" s="17" t="s">
        <v>649</v>
      </c>
      <c r="I266" s="18">
        <v>4386268</v>
      </c>
      <c r="J266" s="17" t="s">
        <v>617</v>
      </c>
      <c r="K266" s="18">
        <v>199.06</v>
      </c>
      <c r="L266" s="18">
        <v>7870</v>
      </c>
      <c r="M266" s="18">
        <v>374</v>
      </c>
      <c r="N266" s="19">
        <v>0.0475</v>
      </c>
      <c r="O266" s="18">
        <v>0.53</v>
      </c>
      <c r="P266" s="18">
        <v>25.29</v>
      </c>
      <c r="Q266" s="18">
        <v>23</v>
      </c>
      <c r="R266" s="18">
        <v>0</v>
      </c>
      <c r="S266" s="18">
        <v>14</v>
      </c>
      <c r="T266" s="18">
        <v>10</v>
      </c>
      <c r="U266" s="18">
        <v>2</v>
      </c>
      <c r="V266" s="18">
        <v>49</v>
      </c>
      <c r="W266" s="18">
        <v>4.06</v>
      </c>
      <c r="X266" s="18">
        <v>0</v>
      </c>
      <c r="Y266" s="19">
        <v>0</v>
      </c>
      <c r="Z266" s="18">
        <v>0</v>
      </c>
      <c r="AA266" s="18">
        <v>0</v>
      </c>
      <c r="AB266" t="str">
        <f>VLOOKUP(E:E,笔记匹配!A:M,3,FALSE)</f>
        <v>lingge</v>
      </c>
      <c r="AC266" t="str">
        <f>VLOOKUP(E:E,笔记匹配!A:M,4,FALSE)</f>
        <v>10.17-全英干货｜无语言环境如何有效提高口语</v>
      </c>
    </row>
    <row r="267" spans="1:29">
      <c r="A267" s="17" t="s">
        <v>26</v>
      </c>
      <c r="B267" s="17" t="s">
        <v>83</v>
      </c>
      <c r="C267" s="18">
        <v>21438951</v>
      </c>
      <c r="D267" s="17" t="s">
        <v>69</v>
      </c>
      <c r="E267" s="17" t="s">
        <v>201</v>
      </c>
      <c r="F267" s="17" t="s">
        <v>650</v>
      </c>
      <c r="G267" s="18">
        <v>5229065</v>
      </c>
      <c r="H267" s="17" t="s">
        <v>651</v>
      </c>
      <c r="I267" s="18">
        <v>4407441</v>
      </c>
      <c r="J267" s="17" t="s">
        <v>617</v>
      </c>
      <c r="K267" s="18">
        <v>1501.97</v>
      </c>
      <c r="L267" s="18">
        <v>60331</v>
      </c>
      <c r="M267" s="18">
        <v>1643</v>
      </c>
      <c r="N267" s="19">
        <v>0.0272</v>
      </c>
      <c r="O267" s="18">
        <v>0.91</v>
      </c>
      <c r="P267" s="18">
        <v>24.9</v>
      </c>
      <c r="Q267" s="18">
        <v>287</v>
      </c>
      <c r="R267" s="18">
        <v>1</v>
      </c>
      <c r="S267" s="18">
        <v>200</v>
      </c>
      <c r="T267" s="18">
        <v>13</v>
      </c>
      <c r="U267" s="18">
        <v>1</v>
      </c>
      <c r="V267" s="18">
        <v>502</v>
      </c>
      <c r="W267" s="18">
        <v>2.99</v>
      </c>
      <c r="X267" s="18">
        <v>0</v>
      </c>
      <c r="Y267" s="19">
        <v>0</v>
      </c>
      <c r="Z267" s="18">
        <v>32</v>
      </c>
      <c r="AA267" s="18">
        <v>18</v>
      </c>
      <c r="AB267" t="str">
        <f>VLOOKUP(E:E,笔记匹配!A:M,3,FALSE)</f>
        <v>talkalot-invite</v>
      </c>
      <c r="AC267" t="str">
        <f>VLOOKUP(E:E,笔记匹配!A:M,4,FALSE)</f>
        <v>10.17宝藏Cambly外教大推荐‼️入门篇</v>
      </c>
    </row>
    <row r="268" spans="1:29">
      <c r="A268" s="17" t="s">
        <v>26</v>
      </c>
      <c r="B268" s="17" t="s">
        <v>80</v>
      </c>
      <c r="C268" s="18">
        <v>21548733</v>
      </c>
      <c r="D268" s="17" t="s">
        <v>69</v>
      </c>
      <c r="E268" s="17" t="s">
        <v>199</v>
      </c>
      <c r="F268" s="17" t="s">
        <v>652</v>
      </c>
      <c r="G268" s="18">
        <v>5277914</v>
      </c>
      <c r="H268" s="17" t="s">
        <v>652</v>
      </c>
      <c r="I268" s="18">
        <v>4445164</v>
      </c>
      <c r="J268" s="17" t="s">
        <v>617</v>
      </c>
      <c r="K268" s="18">
        <v>301.66</v>
      </c>
      <c r="L268" s="18">
        <v>9084</v>
      </c>
      <c r="M268" s="18">
        <v>463</v>
      </c>
      <c r="N268" s="19">
        <v>0.051</v>
      </c>
      <c r="O268" s="18">
        <v>0.65</v>
      </c>
      <c r="P268" s="18">
        <v>33.21</v>
      </c>
      <c r="Q268" s="18">
        <v>50</v>
      </c>
      <c r="R268" s="18">
        <v>2</v>
      </c>
      <c r="S268" s="18">
        <v>36</v>
      </c>
      <c r="T268" s="18">
        <v>18</v>
      </c>
      <c r="U268" s="18">
        <v>1</v>
      </c>
      <c r="V268" s="18">
        <v>107</v>
      </c>
      <c r="W268" s="18">
        <v>2.82</v>
      </c>
      <c r="X268" s="18">
        <v>0</v>
      </c>
      <c r="Y268" s="19">
        <v>0</v>
      </c>
      <c r="Z268" s="18">
        <v>3</v>
      </c>
      <c r="AA268" s="18">
        <v>0</v>
      </c>
      <c r="AB268" t="str">
        <f>VLOOKUP(E:E,笔记匹配!A:M,3,FALSE)</f>
        <v>lily1234</v>
      </c>
      <c r="AC268" t="str">
        <f>VLOOKUP(E:E,笔记匹配!A:M,4,FALSE)</f>
        <v>10.9-30岁想把英语好好学一遍｜妈妈提升口语app</v>
      </c>
    </row>
    <row r="269" spans="1:29">
      <c r="A269" s="17" t="s">
        <v>26</v>
      </c>
      <c r="B269" s="17" t="s">
        <v>148</v>
      </c>
      <c r="C269" s="18">
        <v>21548883</v>
      </c>
      <c r="D269" s="17" t="s">
        <v>69</v>
      </c>
      <c r="E269" s="17" t="s">
        <v>202</v>
      </c>
      <c r="F269" s="17" t="s">
        <v>653</v>
      </c>
      <c r="G269" s="18">
        <v>5278000</v>
      </c>
      <c r="H269" s="17" t="s">
        <v>653</v>
      </c>
      <c r="I269" s="18">
        <v>4445232</v>
      </c>
      <c r="J269" s="17" t="s">
        <v>617</v>
      </c>
      <c r="K269" s="18">
        <v>500.45</v>
      </c>
      <c r="L269" s="18">
        <v>11716</v>
      </c>
      <c r="M269" s="18">
        <v>477</v>
      </c>
      <c r="N269" s="19">
        <v>0.0407</v>
      </c>
      <c r="O269" s="18">
        <v>1.05</v>
      </c>
      <c r="P269" s="18">
        <v>42.72</v>
      </c>
      <c r="Q269" s="18">
        <v>83</v>
      </c>
      <c r="R269" s="18">
        <v>1</v>
      </c>
      <c r="S269" s="18">
        <v>51</v>
      </c>
      <c r="T269" s="18">
        <v>75</v>
      </c>
      <c r="U269" s="18">
        <v>6</v>
      </c>
      <c r="V269" s="18">
        <v>216</v>
      </c>
      <c r="W269" s="18">
        <v>2.32</v>
      </c>
      <c r="X269" s="18">
        <v>0</v>
      </c>
      <c r="Y269" s="19">
        <v>0</v>
      </c>
      <c r="Z269" s="18">
        <v>2</v>
      </c>
      <c r="AA269" s="18">
        <v>0</v>
      </c>
      <c r="AB269" t="str">
        <f>VLOOKUP(E:E,笔记匹配!A:M,3,FALSE)</f>
        <v>tinaloveu</v>
      </c>
      <c r="AC269" t="str">
        <f>VLOOKUP(E:E,笔记匹配!A:M,4,FALSE)</f>
        <v>10.9-【全英】雅思8.5口语提升干货！</v>
      </c>
    </row>
    <row r="270" spans="1:29">
      <c r="A270" s="17" t="s">
        <v>26</v>
      </c>
      <c r="B270" s="17" t="s">
        <v>108</v>
      </c>
      <c r="C270" s="18">
        <v>21906276</v>
      </c>
      <c r="D270" s="17" t="s">
        <v>69</v>
      </c>
      <c r="E270" s="18">
        <v>6.3218999e+23</v>
      </c>
      <c r="F270" s="17" t="s">
        <v>654</v>
      </c>
      <c r="G270" s="18">
        <v>5442255</v>
      </c>
      <c r="H270" s="17" t="s">
        <v>654</v>
      </c>
      <c r="I270" s="18">
        <v>4570099</v>
      </c>
      <c r="J270" s="17" t="s">
        <v>617</v>
      </c>
      <c r="K270" s="18">
        <v>197.42</v>
      </c>
      <c r="L270" s="18">
        <v>7367</v>
      </c>
      <c r="M270" s="18">
        <v>367</v>
      </c>
      <c r="N270" s="19">
        <v>0.0498</v>
      </c>
      <c r="O270" s="18">
        <v>0.54</v>
      </c>
      <c r="P270" s="18">
        <v>26.8</v>
      </c>
      <c r="Q270" s="18">
        <v>74</v>
      </c>
      <c r="R270" s="18">
        <v>0</v>
      </c>
      <c r="S270" s="18">
        <v>29</v>
      </c>
      <c r="T270" s="18">
        <v>23</v>
      </c>
      <c r="U270" s="18">
        <v>2</v>
      </c>
      <c r="V270" s="18">
        <v>128</v>
      </c>
      <c r="W270" s="18">
        <v>1.54</v>
      </c>
      <c r="X270" s="18">
        <v>0</v>
      </c>
      <c r="Y270" s="19">
        <v>0</v>
      </c>
      <c r="Z270" s="18">
        <v>6</v>
      </c>
      <c r="AA270" s="18">
        <v>0</v>
      </c>
      <c r="AB270" t="str">
        <f>VLOOKUP(E:E,笔记匹配!A:M,3,FALSE)</f>
        <v>gua0407</v>
      </c>
      <c r="AC270" t="str">
        <f>VLOOKUP(E:E,笔记匹配!A:M,4,FALSE)</f>
        <v>9.21-雅思考官“讨厌”的口语表达，你中了几个🤔</v>
      </c>
    </row>
    <row r="271" spans="1:29">
      <c r="A271" s="17" t="s">
        <v>26</v>
      </c>
      <c r="B271" s="17" t="s">
        <v>657</v>
      </c>
      <c r="C271" s="18">
        <v>22054994</v>
      </c>
      <c r="D271" s="17" t="s">
        <v>72</v>
      </c>
      <c r="E271" s="17" t="s">
        <v>238</v>
      </c>
      <c r="F271" s="17" t="s">
        <v>658</v>
      </c>
      <c r="G271" s="18">
        <v>5512858</v>
      </c>
      <c r="H271" s="17" t="s">
        <v>659</v>
      </c>
      <c r="I271" s="18">
        <v>4623452</v>
      </c>
      <c r="J271" s="17" t="s">
        <v>617</v>
      </c>
      <c r="K271" s="18">
        <v>200.14</v>
      </c>
      <c r="L271" s="18">
        <v>10618</v>
      </c>
      <c r="M271" s="18">
        <v>366</v>
      </c>
      <c r="N271" s="19">
        <v>0.0345</v>
      </c>
      <c r="O271" s="18">
        <v>0.55</v>
      </c>
      <c r="P271" s="18">
        <v>18.85</v>
      </c>
      <c r="Q271" s="18">
        <v>24</v>
      </c>
      <c r="R271" s="18">
        <v>1</v>
      </c>
      <c r="S271" s="18">
        <v>3</v>
      </c>
      <c r="T271" s="18">
        <v>4</v>
      </c>
      <c r="U271" s="18">
        <v>0</v>
      </c>
      <c r="V271" s="18">
        <v>32</v>
      </c>
      <c r="W271" s="18">
        <v>6.25</v>
      </c>
      <c r="X271" s="18">
        <v>0</v>
      </c>
      <c r="Y271" s="19">
        <v>0</v>
      </c>
      <c r="Z271" s="18">
        <v>1</v>
      </c>
      <c r="AA271" s="18">
        <v>0</v>
      </c>
      <c r="AB271" t="str">
        <f>VLOOKUP(E:E,笔记匹配!A:M,3,FALSE)</f>
        <v>10quiz</v>
      </c>
      <c r="AC271" t="str">
        <f>VLOOKUP(E:E,笔记匹配!A:M,4,FALSE)</f>
        <v>10.26-🇬🇧语言类游戏｜口语提升小游戏</v>
      </c>
    </row>
    <row r="272" spans="1:29">
      <c r="A272" s="17" t="s">
        <v>26</v>
      </c>
      <c r="B272" s="17" t="s">
        <v>82</v>
      </c>
      <c r="C272" s="18">
        <v>22055095</v>
      </c>
      <c r="D272" s="17" t="s">
        <v>72</v>
      </c>
      <c r="E272" s="17" t="s">
        <v>236</v>
      </c>
      <c r="F272" s="17" t="s">
        <v>660</v>
      </c>
      <c r="G272" s="18">
        <v>5512921</v>
      </c>
      <c r="H272" s="17" t="s">
        <v>661</v>
      </c>
      <c r="I272" s="18">
        <v>4623502</v>
      </c>
      <c r="J272" s="17" t="s">
        <v>617</v>
      </c>
      <c r="K272" s="18">
        <v>200.74</v>
      </c>
      <c r="L272" s="18">
        <v>11944</v>
      </c>
      <c r="M272" s="18">
        <v>580</v>
      </c>
      <c r="N272" s="19">
        <v>0.0486</v>
      </c>
      <c r="O272" s="18">
        <v>0.35</v>
      </c>
      <c r="P272" s="18">
        <v>16.81</v>
      </c>
      <c r="Q272" s="18">
        <v>24</v>
      </c>
      <c r="R272" s="18">
        <v>1</v>
      </c>
      <c r="S272" s="18">
        <v>24</v>
      </c>
      <c r="T272" s="18">
        <v>15</v>
      </c>
      <c r="U272" s="18">
        <v>2</v>
      </c>
      <c r="V272" s="18">
        <v>66</v>
      </c>
      <c r="W272" s="18">
        <v>3.04</v>
      </c>
      <c r="X272" s="18">
        <v>0</v>
      </c>
      <c r="Y272" s="19">
        <v>0</v>
      </c>
      <c r="Z272" s="18">
        <v>0</v>
      </c>
      <c r="AA272" s="18">
        <v>0</v>
      </c>
      <c r="AB272" t="str">
        <f>VLOOKUP(E:E,笔记匹配!A:M,3,FALSE)</f>
        <v>pickgigi-invite</v>
      </c>
      <c r="AC272" t="str">
        <f>VLOOKUP(E:E,笔记匹配!A:M,4,FALSE)</f>
        <v>10.26-口语聊天用这几个开场 打开无限聊天模式</v>
      </c>
    </row>
    <row r="273" spans="1:29">
      <c r="A273" s="17" t="s">
        <v>26</v>
      </c>
      <c r="B273" s="17" t="s">
        <v>86</v>
      </c>
      <c r="C273" s="18">
        <v>22459591</v>
      </c>
      <c r="D273" s="17" t="s">
        <v>72</v>
      </c>
      <c r="E273" s="17" t="s">
        <v>214</v>
      </c>
      <c r="F273" s="17" t="s">
        <v>662</v>
      </c>
      <c r="G273" s="18">
        <v>5705404</v>
      </c>
      <c r="H273" s="17" t="s">
        <v>663</v>
      </c>
      <c r="I273" s="18">
        <v>4771610</v>
      </c>
      <c r="J273" s="17" t="s">
        <v>617</v>
      </c>
      <c r="K273" s="18">
        <v>1154.59</v>
      </c>
      <c r="L273" s="18">
        <v>56080</v>
      </c>
      <c r="M273" s="18">
        <v>1951</v>
      </c>
      <c r="N273" s="19">
        <v>0.0348</v>
      </c>
      <c r="O273" s="18">
        <v>0.59</v>
      </c>
      <c r="P273" s="18">
        <v>20.59</v>
      </c>
      <c r="Q273" s="18">
        <v>135</v>
      </c>
      <c r="R273" s="18">
        <v>1</v>
      </c>
      <c r="S273" s="18">
        <v>59</v>
      </c>
      <c r="T273" s="18">
        <v>57</v>
      </c>
      <c r="U273" s="18">
        <v>6</v>
      </c>
      <c r="V273" s="18">
        <v>258</v>
      </c>
      <c r="W273" s="18">
        <v>4.48</v>
      </c>
      <c r="X273" s="18">
        <v>0</v>
      </c>
      <c r="Y273" s="19">
        <v>0</v>
      </c>
      <c r="Z273" s="18">
        <v>3</v>
      </c>
      <c r="AA273" s="18">
        <v>0</v>
      </c>
      <c r="AB273" t="str">
        <f>VLOOKUP(E:E,笔记匹配!A:M,3,FALSE)</f>
        <v>yzyy123</v>
      </c>
      <c r="AC273" t="str">
        <f>VLOOKUP(E:E,笔记匹配!A:M,4,FALSE)</f>
        <v>11.1-前雅思口语考官评分我们的part 1!</v>
      </c>
    </row>
    <row r="274" spans="1:29">
      <c r="A274" s="17" t="s">
        <v>26</v>
      </c>
      <c r="B274" s="17" t="s">
        <v>152</v>
      </c>
      <c r="C274" s="18">
        <v>22459642</v>
      </c>
      <c r="D274" s="17" t="s">
        <v>72</v>
      </c>
      <c r="E274" s="17" t="s">
        <v>239</v>
      </c>
      <c r="F274" s="17" t="s">
        <v>664</v>
      </c>
      <c r="G274" s="18">
        <v>5705426</v>
      </c>
      <c r="H274" s="17" t="s">
        <v>665</v>
      </c>
      <c r="I274" s="18">
        <v>4771629</v>
      </c>
      <c r="J274" s="17" t="s">
        <v>617</v>
      </c>
      <c r="K274" s="18">
        <v>200.62</v>
      </c>
      <c r="L274" s="18">
        <v>13542</v>
      </c>
      <c r="M274" s="18">
        <v>822</v>
      </c>
      <c r="N274" s="19">
        <v>0.0607</v>
      </c>
      <c r="O274" s="18">
        <v>0.24</v>
      </c>
      <c r="P274" s="18">
        <v>14.81</v>
      </c>
      <c r="Q274" s="18">
        <v>27</v>
      </c>
      <c r="R274" s="18">
        <v>0</v>
      </c>
      <c r="S274" s="18">
        <v>21</v>
      </c>
      <c r="T274" s="18">
        <v>3</v>
      </c>
      <c r="U274" s="18">
        <v>3</v>
      </c>
      <c r="V274" s="18">
        <v>54</v>
      </c>
      <c r="W274" s="18">
        <v>3.72</v>
      </c>
      <c r="X274" s="18">
        <v>0</v>
      </c>
      <c r="Y274" s="19">
        <v>0</v>
      </c>
      <c r="Z274" s="18">
        <v>6</v>
      </c>
      <c r="AA274" s="18">
        <v>0</v>
      </c>
      <c r="AB274" t="str">
        <f>VLOOKUP(E:E,笔记匹配!A:M,3,FALSE)</f>
        <v>理理666</v>
      </c>
      <c r="AC274" t="str">
        <f>VLOOKUP(E:E,笔记匹配!A:M,4,FALSE)</f>
        <v>11.1-笑死！口语废物竟和外教唠了30分钟?</v>
      </c>
    </row>
    <row r="275" spans="1:29">
      <c r="A275" s="17" t="s">
        <v>26</v>
      </c>
      <c r="B275" s="17" t="s">
        <v>73</v>
      </c>
      <c r="C275" s="18">
        <v>22612439</v>
      </c>
      <c r="D275" s="17" t="s">
        <v>72</v>
      </c>
      <c r="E275" s="17" t="s">
        <v>200</v>
      </c>
      <c r="F275" s="17" t="s">
        <v>666</v>
      </c>
      <c r="G275" s="18">
        <v>5779468</v>
      </c>
      <c r="H275" s="17" t="s">
        <v>667</v>
      </c>
      <c r="I275" s="18">
        <v>4830161</v>
      </c>
      <c r="J275" s="17" t="s">
        <v>617</v>
      </c>
      <c r="K275" s="18">
        <v>821.09</v>
      </c>
      <c r="L275" s="18">
        <v>35152</v>
      </c>
      <c r="M275" s="18">
        <v>1689</v>
      </c>
      <c r="N275" s="19">
        <v>0.048</v>
      </c>
      <c r="O275" s="18">
        <v>0.49</v>
      </c>
      <c r="P275" s="18">
        <v>23.36</v>
      </c>
      <c r="Q275" s="18">
        <v>114</v>
      </c>
      <c r="R275" s="18">
        <v>1</v>
      </c>
      <c r="S275" s="18">
        <v>9</v>
      </c>
      <c r="T275" s="18">
        <v>10</v>
      </c>
      <c r="U275" s="18">
        <v>3</v>
      </c>
      <c r="V275" s="18">
        <v>137</v>
      </c>
      <c r="W275" s="18">
        <v>5.99</v>
      </c>
      <c r="X275" s="18">
        <v>0</v>
      </c>
      <c r="Y275" s="19">
        <v>0</v>
      </c>
      <c r="Z275" s="18">
        <v>4</v>
      </c>
      <c r="AA275" s="18">
        <v>2</v>
      </c>
      <c r="AB275" t="str">
        <f>VLOOKUP(E:E,笔记匹配!A:M,3,FALSE)</f>
        <v>adamchen</v>
      </c>
      <c r="AC275" t="str">
        <f>VLOOKUP(E:E,笔记匹配!A:M,4,FALSE)</f>
        <v>11.2-当社牛和老外pk全网热门挑战</v>
      </c>
    </row>
    <row r="276" spans="1:29">
      <c r="A276" s="17" t="s">
        <v>26</v>
      </c>
      <c r="B276" s="17" t="s">
        <v>130</v>
      </c>
      <c r="C276" s="18">
        <v>22612503</v>
      </c>
      <c r="D276" s="17" t="s">
        <v>72</v>
      </c>
      <c r="E276" s="17" t="s">
        <v>230</v>
      </c>
      <c r="F276" s="17" t="s">
        <v>668</v>
      </c>
      <c r="G276" s="18">
        <v>5779551</v>
      </c>
      <c r="H276" s="17" t="s">
        <v>669</v>
      </c>
      <c r="I276" s="18">
        <v>4830227</v>
      </c>
      <c r="J276" s="17" t="s">
        <v>617</v>
      </c>
      <c r="K276" s="18">
        <v>200.9</v>
      </c>
      <c r="L276" s="18">
        <v>14344</v>
      </c>
      <c r="M276" s="18">
        <v>898</v>
      </c>
      <c r="N276" s="19">
        <v>0.0626</v>
      </c>
      <c r="O276" s="18">
        <v>0.22</v>
      </c>
      <c r="P276" s="18">
        <v>14.01</v>
      </c>
      <c r="Q276" s="18">
        <v>43</v>
      </c>
      <c r="R276" s="18">
        <v>0</v>
      </c>
      <c r="S276" s="18">
        <v>20</v>
      </c>
      <c r="T276" s="18">
        <v>16</v>
      </c>
      <c r="U276" s="18">
        <v>1</v>
      </c>
      <c r="V276" s="18">
        <v>80</v>
      </c>
      <c r="W276" s="18">
        <v>2.51</v>
      </c>
      <c r="X276" s="18">
        <v>0</v>
      </c>
      <c r="Y276" s="19">
        <v>0</v>
      </c>
      <c r="Z276" s="18">
        <v>8</v>
      </c>
      <c r="AA276" s="18">
        <v>0</v>
      </c>
      <c r="AB276" t="str">
        <f>VLOOKUP(E:E,笔记匹配!A:M,3,FALSE)</f>
        <v>kkjiayou-invite</v>
      </c>
      <c r="AC276" t="str">
        <f>VLOOKUP(E:E,笔记匹配!A:M,4,FALSE)</f>
        <v>11.2-我悟了！宝藏外教点醒我！英语这么学</v>
      </c>
    </row>
    <row r="277" spans="1:29">
      <c r="A277" s="17" t="s">
        <v>26</v>
      </c>
      <c r="B277" s="17" t="s">
        <v>77</v>
      </c>
      <c r="C277" s="18">
        <v>22612562</v>
      </c>
      <c r="D277" s="17" t="s">
        <v>72</v>
      </c>
      <c r="E277" s="17" t="s">
        <v>231</v>
      </c>
      <c r="F277" s="17" t="s">
        <v>670</v>
      </c>
      <c r="G277" s="18">
        <v>5779589</v>
      </c>
      <c r="H277" s="17" t="s">
        <v>671</v>
      </c>
      <c r="I277" s="18">
        <v>4830255</v>
      </c>
      <c r="J277" s="17" t="s">
        <v>617</v>
      </c>
      <c r="K277" s="18">
        <v>93.28</v>
      </c>
      <c r="L277" s="18">
        <v>3578</v>
      </c>
      <c r="M277" s="18">
        <v>179</v>
      </c>
      <c r="N277" s="19">
        <v>0.05</v>
      </c>
      <c r="O277" s="18">
        <v>0.52</v>
      </c>
      <c r="P277" s="18">
        <v>26.07</v>
      </c>
      <c r="Q277" s="18">
        <v>20</v>
      </c>
      <c r="R277" s="18">
        <v>0</v>
      </c>
      <c r="S277" s="18">
        <v>17</v>
      </c>
      <c r="T277" s="18">
        <v>4</v>
      </c>
      <c r="U277" s="18">
        <v>2</v>
      </c>
      <c r="V277" s="18">
        <v>43</v>
      </c>
      <c r="W277" s="18">
        <v>2.17</v>
      </c>
      <c r="X277" s="18">
        <v>0</v>
      </c>
      <c r="Y277" s="19">
        <v>0</v>
      </c>
      <c r="Z277" s="18">
        <v>1</v>
      </c>
      <c r="AA277" s="18">
        <v>0</v>
      </c>
      <c r="AB277" t="str">
        <f>VLOOKUP(E:E,笔记匹配!A:M,3,FALSE)</f>
        <v>iris018-invite</v>
      </c>
      <c r="AC277" t="str">
        <f>VLOOKUP(E:E,笔记匹配!A:M,4,FALSE)</f>
        <v>11.2-⭐雅思口语救星❗心机girl这样备考㊙️</v>
      </c>
    </row>
    <row r="278" spans="1:29">
      <c r="A278" s="17" t="s">
        <v>26</v>
      </c>
      <c r="B278" s="17" t="s">
        <v>73</v>
      </c>
      <c r="C278" s="18">
        <v>23040724</v>
      </c>
      <c r="D278" s="17" t="s">
        <v>69</v>
      </c>
      <c r="E278" s="17" t="s">
        <v>200</v>
      </c>
      <c r="F278" s="17" t="s">
        <v>672</v>
      </c>
      <c r="G278" s="18">
        <v>5991279</v>
      </c>
      <c r="H278" s="17" t="s">
        <v>672</v>
      </c>
      <c r="I278" s="18">
        <v>4988712</v>
      </c>
      <c r="J278" s="17" t="s">
        <v>617</v>
      </c>
      <c r="K278" s="18">
        <v>703.03</v>
      </c>
      <c r="L278" s="18">
        <v>14722</v>
      </c>
      <c r="M278" s="18">
        <v>723</v>
      </c>
      <c r="N278" s="19">
        <v>0.0491</v>
      </c>
      <c r="O278" s="18">
        <v>0.97</v>
      </c>
      <c r="P278" s="18">
        <v>47.75</v>
      </c>
      <c r="Q278" s="18">
        <v>168</v>
      </c>
      <c r="R278" s="18">
        <v>2</v>
      </c>
      <c r="S278" s="18">
        <v>31</v>
      </c>
      <c r="T278" s="18">
        <v>25</v>
      </c>
      <c r="U278" s="18">
        <v>0</v>
      </c>
      <c r="V278" s="18">
        <v>226</v>
      </c>
      <c r="W278" s="18">
        <v>3.11</v>
      </c>
      <c r="X278" s="18">
        <v>0</v>
      </c>
      <c r="Y278" s="19">
        <v>0</v>
      </c>
      <c r="Z278" s="18">
        <v>0</v>
      </c>
      <c r="AA278" s="18">
        <v>0</v>
      </c>
      <c r="AB278" t="str">
        <f>VLOOKUP(E:E,笔记匹配!A:M,3,FALSE)</f>
        <v>adamchen</v>
      </c>
      <c r="AC278" t="str">
        <f>VLOOKUP(E:E,笔记匹配!A:M,4,FALSE)</f>
        <v>11.2-当社牛和老外pk全网热门挑战</v>
      </c>
    </row>
    <row r="279" spans="1:29">
      <c r="A279" s="17" t="s">
        <v>26</v>
      </c>
      <c r="B279" s="17" t="s">
        <v>86</v>
      </c>
      <c r="C279" s="18">
        <v>23041229</v>
      </c>
      <c r="D279" s="17" t="s">
        <v>69</v>
      </c>
      <c r="E279" s="17" t="s">
        <v>214</v>
      </c>
      <c r="F279" s="17" t="s">
        <v>673</v>
      </c>
      <c r="G279" s="18">
        <v>5991556</v>
      </c>
      <c r="H279" s="17" t="s">
        <v>673</v>
      </c>
      <c r="I279" s="18">
        <v>4988903</v>
      </c>
      <c r="J279" s="17" t="s">
        <v>617</v>
      </c>
      <c r="K279" s="18">
        <v>992.31</v>
      </c>
      <c r="L279" s="18">
        <v>24303</v>
      </c>
      <c r="M279" s="18">
        <v>995</v>
      </c>
      <c r="N279" s="19">
        <v>0.0409</v>
      </c>
      <c r="O279" s="18">
        <v>1</v>
      </c>
      <c r="P279" s="18">
        <v>40.83</v>
      </c>
      <c r="Q279" s="18">
        <v>184</v>
      </c>
      <c r="R279" s="18">
        <v>2</v>
      </c>
      <c r="S279" s="18">
        <v>68</v>
      </c>
      <c r="T279" s="18">
        <v>64</v>
      </c>
      <c r="U279" s="18">
        <v>5</v>
      </c>
      <c r="V279" s="18">
        <v>323</v>
      </c>
      <c r="W279" s="18">
        <v>3.07</v>
      </c>
      <c r="X279" s="18">
        <v>0</v>
      </c>
      <c r="Y279" s="19">
        <v>0</v>
      </c>
      <c r="Z279" s="18">
        <v>4</v>
      </c>
      <c r="AA279" s="18">
        <v>0</v>
      </c>
      <c r="AB279" t="str">
        <f>VLOOKUP(E:E,笔记匹配!A:M,3,FALSE)</f>
        <v>yzyy123</v>
      </c>
      <c r="AC279" t="str">
        <f>VLOOKUP(E:E,笔记匹配!A:M,4,FALSE)</f>
        <v>11.1-前雅思口语考官评分我们的part 1!</v>
      </c>
    </row>
    <row r="280" spans="1:29">
      <c r="A280" s="17" t="s">
        <v>26</v>
      </c>
      <c r="B280" s="17" t="s">
        <v>109</v>
      </c>
      <c r="C280" s="18">
        <v>23124143</v>
      </c>
      <c r="D280" s="17" t="s">
        <v>72</v>
      </c>
      <c r="E280" s="17" t="s">
        <v>196</v>
      </c>
      <c r="F280" s="17" t="s">
        <v>674</v>
      </c>
      <c r="G280" s="18">
        <v>6031256</v>
      </c>
      <c r="H280" s="17" t="s">
        <v>675</v>
      </c>
      <c r="I280" s="18">
        <v>5019187</v>
      </c>
      <c r="J280" s="17" t="s">
        <v>617</v>
      </c>
      <c r="K280" s="18">
        <v>200.97</v>
      </c>
      <c r="L280" s="18">
        <v>14386</v>
      </c>
      <c r="M280" s="18">
        <v>437</v>
      </c>
      <c r="N280" s="19">
        <v>0.0304</v>
      </c>
      <c r="O280" s="18">
        <v>0.46</v>
      </c>
      <c r="P280" s="18">
        <v>13.97</v>
      </c>
      <c r="Q280" s="18">
        <v>47</v>
      </c>
      <c r="R280" s="18">
        <v>2</v>
      </c>
      <c r="S280" s="18">
        <v>12</v>
      </c>
      <c r="T280" s="18">
        <v>12</v>
      </c>
      <c r="U280" s="18">
        <v>3</v>
      </c>
      <c r="V280" s="18">
        <v>76</v>
      </c>
      <c r="W280" s="18">
        <v>2.64</v>
      </c>
      <c r="X280" s="18">
        <v>0</v>
      </c>
      <c r="Y280" s="19">
        <v>0</v>
      </c>
      <c r="Z280" s="18">
        <v>0</v>
      </c>
      <c r="AA280" s="18">
        <v>1</v>
      </c>
      <c r="AB280" t="str">
        <f>VLOOKUP(E:E,笔记匹配!A:M,3,FALSE)</f>
        <v>山姆先生-invite</v>
      </c>
      <c r="AC280" t="str">
        <f>VLOOKUP(E:E,笔记匹配!A:M,4,FALSE)</f>
        <v>11.10-地道英语俚语🤯英美俚语意思差这么多?</v>
      </c>
    </row>
    <row r="281" spans="1:29">
      <c r="A281" s="17" t="s">
        <v>26</v>
      </c>
      <c r="B281" s="17" t="s">
        <v>149</v>
      </c>
      <c r="C281" s="18">
        <v>23124334</v>
      </c>
      <c r="D281" s="17" t="s">
        <v>72</v>
      </c>
      <c r="E281" s="17" t="s">
        <v>228</v>
      </c>
      <c r="F281" s="17" t="s">
        <v>676</v>
      </c>
      <c r="G281" s="18">
        <v>6031323</v>
      </c>
      <c r="H281" s="17" t="s">
        <v>677</v>
      </c>
      <c r="I281" s="18">
        <v>5019228</v>
      </c>
      <c r="J281" s="17" t="s">
        <v>617</v>
      </c>
      <c r="K281" s="18">
        <v>175.38</v>
      </c>
      <c r="L281" s="18">
        <v>6976</v>
      </c>
      <c r="M281" s="18">
        <v>357</v>
      </c>
      <c r="N281" s="19">
        <v>0.0512</v>
      </c>
      <c r="O281" s="18">
        <v>0.49</v>
      </c>
      <c r="P281" s="18">
        <v>25.14</v>
      </c>
      <c r="Q281" s="18">
        <v>39</v>
      </c>
      <c r="R281" s="18">
        <v>0</v>
      </c>
      <c r="S281" s="18">
        <v>5</v>
      </c>
      <c r="T281" s="18">
        <v>11</v>
      </c>
      <c r="U281" s="18">
        <v>1</v>
      </c>
      <c r="V281" s="18">
        <v>56</v>
      </c>
      <c r="W281" s="18">
        <v>3.13</v>
      </c>
      <c r="X281" s="18">
        <v>0</v>
      </c>
      <c r="Y281" s="19">
        <v>0</v>
      </c>
      <c r="Z281" s="18">
        <v>1</v>
      </c>
      <c r="AA281" s="18">
        <v>1</v>
      </c>
      <c r="AB281" t="str">
        <f>VLOOKUP(E:E,笔记匹配!A:M,3,FALSE)</f>
        <v>kristina-invite</v>
      </c>
      <c r="AC281" t="str">
        <f>VLOOKUP(E:E,笔记匹配!A:M,4,FALSE)</f>
        <v>11.10-健身不是内卷 是习惯 是快乐</v>
      </c>
    </row>
    <row r="282" spans="1:29">
      <c r="A282" s="17" t="s">
        <v>26</v>
      </c>
      <c r="B282" s="17" t="s">
        <v>70</v>
      </c>
      <c r="C282" s="18">
        <v>23124443</v>
      </c>
      <c r="D282" s="17" t="s">
        <v>72</v>
      </c>
      <c r="E282" s="17" t="s">
        <v>226</v>
      </c>
      <c r="F282" s="17" t="s">
        <v>678</v>
      </c>
      <c r="G282" s="18">
        <v>6031367</v>
      </c>
      <c r="H282" s="17" t="s">
        <v>679</v>
      </c>
      <c r="I282" s="18">
        <v>5019262</v>
      </c>
      <c r="J282" s="17" t="s">
        <v>617</v>
      </c>
      <c r="K282" s="18">
        <v>201.59</v>
      </c>
      <c r="L282" s="18">
        <v>18314</v>
      </c>
      <c r="M282" s="18">
        <v>1337</v>
      </c>
      <c r="N282" s="19">
        <v>0.073</v>
      </c>
      <c r="O282" s="18">
        <v>0.15</v>
      </c>
      <c r="P282" s="18">
        <v>11.01</v>
      </c>
      <c r="Q282" s="18">
        <v>20</v>
      </c>
      <c r="R282" s="18">
        <v>0</v>
      </c>
      <c r="S282" s="18">
        <v>15</v>
      </c>
      <c r="T282" s="18">
        <v>3</v>
      </c>
      <c r="U282" s="18">
        <v>0</v>
      </c>
      <c r="V282" s="18">
        <v>38</v>
      </c>
      <c r="W282" s="18">
        <v>5.3</v>
      </c>
      <c r="X282" s="18">
        <v>0</v>
      </c>
      <c r="Y282" s="19">
        <v>0</v>
      </c>
      <c r="Z282" s="18">
        <v>0</v>
      </c>
      <c r="AA282" s="18">
        <v>0</v>
      </c>
      <c r="AB282" t="str">
        <f>VLOOKUP(E:E,笔记匹配!A:M,3,FALSE)</f>
        <v>hiella-invite</v>
      </c>
      <c r="AC282" t="str">
        <f>VLOOKUP(E:E,笔记匹配!A:M,4,FALSE)</f>
        <v>11.10-关于学口语，希望五年前就有人能告诉我的</v>
      </c>
    </row>
    <row r="283" spans="1:29">
      <c r="A283" s="17" t="s">
        <v>26</v>
      </c>
      <c r="B283" s="17" t="s">
        <v>75</v>
      </c>
      <c r="C283" s="18">
        <v>23124609</v>
      </c>
      <c r="D283" s="17" t="s">
        <v>72</v>
      </c>
      <c r="E283" s="17" t="s">
        <v>227</v>
      </c>
      <c r="F283" s="17" t="s">
        <v>680</v>
      </c>
      <c r="G283" s="18">
        <v>6031450</v>
      </c>
      <c r="H283" s="17" t="s">
        <v>681</v>
      </c>
      <c r="I283" s="18">
        <v>5019325</v>
      </c>
      <c r="J283" s="17" t="s">
        <v>617</v>
      </c>
      <c r="K283" s="18">
        <v>200.49</v>
      </c>
      <c r="L283" s="18">
        <v>12491</v>
      </c>
      <c r="M283" s="18">
        <v>718</v>
      </c>
      <c r="N283" s="19">
        <v>0.0575</v>
      </c>
      <c r="O283" s="18">
        <v>0.28</v>
      </c>
      <c r="P283" s="18">
        <v>16.05</v>
      </c>
      <c r="Q283" s="18">
        <v>34</v>
      </c>
      <c r="R283" s="18">
        <v>1</v>
      </c>
      <c r="S283" s="18">
        <v>44</v>
      </c>
      <c r="T283" s="18">
        <v>4</v>
      </c>
      <c r="U283" s="18">
        <v>3</v>
      </c>
      <c r="V283" s="18">
        <v>86</v>
      </c>
      <c r="W283" s="18">
        <v>2.33</v>
      </c>
      <c r="X283" s="18">
        <v>0</v>
      </c>
      <c r="Y283" s="19">
        <v>0</v>
      </c>
      <c r="Z283" s="18">
        <v>0</v>
      </c>
      <c r="AA283" s="18">
        <v>0</v>
      </c>
      <c r="AB283" t="str">
        <f>VLOOKUP(E:E,笔记匹配!A:M,3,FALSE)</f>
        <v>heykelly-invite</v>
      </c>
      <c r="AC283" t="str">
        <f>VLOOKUP(E:E,笔记匹配!A:M,4,FALSE)</f>
        <v>11.10-亲测❗️雅思考官听到就会打低分的口语表达</v>
      </c>
    </row>
    <row r="284" spans="1:29">
      <c r="A284" s="17" t="s">
        <v>26</v>
      </c>
      <c r="B284" s="17" t="s">
        <v>81</v>
      </c>
      <c r="C284" s="18">
        <v>23124709</v>
      </c>
      <c r="D284" s="17" t="s">
        <v>72</v>
      </c>
      <c r="E284" s="17" t="s">
        <v>229</v>
      </c>
      <c r="F284" s="17" t="s">
        <v>682</v>
      </c>
      <c r="G284" s="18">
        <v>6031503</v>
      </c>
      <c r="H284" s="17" t="s">
        <v>683</v>
      </c>
      <c r="I284" s="18">
        <v>5019370</v>
      </c>
      <c r="J284" s="17" t="s">
        <v>617</v>
      </c>
      <c r="K284" s="18">
        <v>106.77</v>
      </c>
      <c r="L284" s="18">
        <v>5411</v>
      </c>
      <c r="M284" s="18">
        <v>213</v>
      </c>
      <c r="N284" s="19">
        <v>0.0394</v>
      </c>
      <c r="O284" s="18">
        <v>0.5</v>
      </c>
      <c r="P284" s="18">
        <v>19.73</v>
      </c>
      <c r="Q284" s="18">
        <v>18</v>
      </c>
      <c r="R284" s="18">
        <v>0</v>
      </c>
      <c r="S284" s="18">
        <v>18</v>
      </c>
      <c r="T284" s="18">
        <v>0</v>
      </c>
      <c r="U284" s="18">
        <v>1</v>
      </c>
      <c r="V284" s="18">
        <v>37</v>
      </c>
      <c r="W284" s="18">
        <v>2.89</v>
      </c>
      <c r="X284" s="18">
        <v>0</v>
      </c>
      <c r="Y284" s="19">
        <v>0</v>
      </c>
      <c r="Z284" s="18">
        <v>2</v>
      </c>
      <c r="AA284" s="18">
        <v>0</v>
      </c>
      <c r="AB284" t="str">
        <f>VLOOKUP(E:E,笔记匹配!A:M,3,FALSE)</f>
        <v>nainai</v>
      </c>
      <c r="AC284" t="str">
        <f>VLOOKUP(E:E,笔记匹配!A:M,4,FALSE)</f>
        <v>11.10-985但雅思口语万年6分😩外教说你方法错啦❗️</v>
      </c>
    </row>
    <row r="285" spans="1:29">
      <c r="A285" s="17" t="s">
        <v>27</v>
      </c>
      <c r="B285" s="17" t="s">
        <v>100</v>
      </c>
      <c r="C285" s="18">
        <v>15884678</v>
      </c>
      <c r="D285" s="17" t="s">
        <v>101</v>
      </c>
      <c r="E285" s="17" t="s">
        <v>203</v>
      </c>
      <c r="F285" s="17" t="s">
        <v>615</v>
      </c>
      <c r="G285" s="18">
        <v>3102051</v>
      </c>
      <c r="H285" s="17" t="s">
        <v>616</v>
      </c>
      <c r="I285" s="18">
        <v>2496937</v>
      </c>
      <c r="J285" s="17" t="s">
        <v>617</v>
      </c>
      <c r="K285" s="18">
        <v>613.91</v>
      </c>
      <c r="L285" s="18">
        <v>10032</v>
      </c>
      <c r="M285" s="18">
        <v>261</v>
      </c>
      <c r="N285" s="19">
        <v>0.026</v>
      </c>
      <c r="O285" s="18">
        <v>2.35</v>
      </c>
      <c r="P285" s="18">
        <v>61.2</v>
      </c>
      <c r="Q285" s="18">
        <v>3</v>
      </c>
      <c r="R285" s="18">
        <v>0</v>
      </c>
      <c r="S285" s="18">
        <v>4</v>
      </c>
      <c r="T285" s="18">
        <v>1</v>
      </c>
      <c r="U285" s="18">
        <v>0</v>
      </c>
      <c r="V285" s="18">
        <v>8</v>
      </c>
      <c r="W285" s="18">
        <v>76.74</v>
      </c>
      <c r="X285" s="18">
        <v>0</v>
      </c>
      <c r="Y285" s="19">
        <v>0</v>
      </c>
      <c r="Z285" s="18">
        <v>0</v>
      </c>
      <c r="AA285" s="18">
        <v>0</v>
      </c>
      <c r="AB285" t="str">
        <f>VLOOKUP(E:E,笔记匹配!A:M,3,FALSE)</f>
        <v>yaozilv</v>
      </c>
      <c r="AC285" t="str">
        <f>VLOOKUP(E:E,笔记匹配!A:M,4,FALSE)</f>
        <v>6.17-英语口语人绝不能错过的宝藏APP👈</v>
      </c>
    </row>
    <row r="286" spans="1:29">
      <c r="A286" s="17" t="s">
        <v>27</v>
      </c>
      <c r="B286" s="17" t="s">
        <v>119</v>
      </c>
      <c r="C286" s="18">
        <v>16331749</v>
      </c>
      <c r="D286" s="17" t="s">
        <v>72</v>
      </c>
      <c r="E286" s="17" t="s">
        <v>210</v>
      </c>
      <c r="F286" s="17" t="s">
        <v>618</v>
      </c>
      <c r="G286" s="18">
        <v>3178020</v>
      </c>
      <c r="H286" s="17" t="s">
        <v>619</v>
      </c>
      <c r="I286" s="18">
        <v>2568655</v>
      </c>
      <c r="J286" s="17" t="s">
        <v>617</v>
      </c>
      <c r="K286" s="18">
        <v>351.91</v>
      </c>
      <c r="L286" s="18">
        <v>24538</v>
      </c>
      <c r="M286" s="18">
        <v>1551</v>
      </c>
      <c r="N286" s="19">
        <v>0.0632</v>
      </c>
      <c r="O286" s="18">
        <v>0.23</v>
      </c>
      <c r="P286" s="18">
        <v>14.34</v>
      </c>
      <c r="Q286" s="18">
        <v>30</v>
      </c>
      <c r="R286" s="18">
        <v>3</v>
      </c>
      <c r="S286" s="18">
        <v>16</v>
      </c>
      <c r="T286" s="18">
        <v>47</v>
      </c>
      <c r="U286" s="18">
        <v>1</v>
      </c>
      <c r="V286" s="18">
        <v>97</v>
      </c>
      <c r="W286" s="18">
        <v>3.63</v>
      </c>
      <c r="X286" s="18">
        <v>0</v>
      </c>
      <c r="Y286" s="19">
        <v>0</v>
      </c>
      <c r="Z286" s="18">
        <v>1</v>
      </c>
      <c r="AA286" s="18">
        <v>0</v>
      </c>
      <c r="AB286" t="str">
        <f>VLOOKUP(E:E,笔记匹配!A:M,3,FALSE)</f>
        <v>tenchat-invite</v>
      </c>
      <c r="AC286" t="str">
        <f>VLOOKUP(E:E,笔记匹配!A:M,4,FALSE)</f>
        <v>6.28-🇬🇧小干货｜简单的地道英文表达</v>
      </c>
    </row>
    <row r="287" spans="1:29">
      <c r="A287" s="17" t="s">
        <v>27</v>
      </c>
      <c r="B287" s="17" t="s">
        <v>100</v>
      </c>
      <c r="C287" s="18">
        <v>18616856</v>
      </c>
      <c r="D287" s="17" t="s">
        <v>72</v>
      </c>
      <c r="E287" s="17" t="s">
        <v>203</v>
      </c>
      <c r="F287" s="17" t="s">
        <v>622</v>
      </c>
      <c r="G287" s="18">
        <v>3856100</v>
      </c>
      <c r="H287" s="17" t="s">
        <v>623</v>
      </c>
      <c r="I287" s="18">
        <v>3241189</v>
      </c>
      <c r="J287" s="17" t="s">
        <v>617</v>
      </c>
      <c r="K287" s="18">
        <v>139.06</v>
      </c>
      <c r="L287" s="18">
        <v>4808</v>
      </c>
      <c r="M287" s="18">
        <v>213</v>
      </c>
      <c r="N287" s="19">
        <v>0.0443</v>
      </c>
      <c r="O287" s="18">
        <v>0.65</v>
      </c>
      <c r="P287" s="18">
        <v>28.92</v>
      </c>
      <c r="Q287" s="18">
        <v>12</v>
      </c>
      <c r="R287" s="18">
        <v>0</v>
      </c>
      <c r="S287" s="18">
        <v>3</v>
      </c>
      <c r="T287" s="18">
        <v>1</v>
      </c>
      <c r="U287" s="18">
        <v>1</v>
      </c>
      <c r="V287" s="18">
        <v>17</v>
      </c>
      <c r="W287" s="18">
        <v>8.18</v>
      </c>
      <c r="X287" s="18">
        <v>0</v>
      </c>
      <c r="Y287" s="19">
        <v>0</v>
      </c>
      <c r="Z287" s="18">
        <v>0</v>
      </c>
      <c r="AA287" s="18">
        <v>0</v>
      </c>
      <c r="AB287" t="str">
        <f>VLOOKUP(E:E,笔记匹配!A:M,3,FALSE)</f>
        <v>yaozilv</v>
      </c>
      <c r="AC287" t="str">
        <f>VLOOKUP(E:E,笔记匹配!A:M,4,FALSE)</f>
        <v>6.17-英语口语人绝不能错过的宝藏APP👈</v>
      </c>
    </row>
    <row r="288" spans="1:29">
      <c r="A288" s="17" t="s">
        <v>27</v>
      </c>
      <c r="B288" s="17" t="s">
        <v>76</v>
      </c>
      <c r="C288" s="18">
        <v>18706416</v>
      </c>
      <c r="D288" s="17" t="s">
        <v>72</v>
      </c>
      <c r="E288" s="17" t="s">
        <v>209</v>
      </c>
      <c r="F288" s="17" t="s">
        <v>624</v>
      </c>
      <c r="G288" s="18">
        <v>3899564</v>
      </c>
      <c r="H288" s="17" t="s">
        <v>625</v>
      </c>
      <c r="I288" s="18">
        <v>3284422</v>
      </c>
      <c r="J288" s="17" t="s">
        <v>617</v>
      </c>
      <c r="K288" s="18">
        <v>158.07</v>
      </c>
      <c r="L288" s="18">
        <v>4864</v>
      </c>
      <c r="M288" s="18">
        <v>186</v>
      </c>
      <c r="N288" s="19">
        <v>0.0382</v>
      </c>
      <c r="O288" s="18">
        <v>0.85</v>
      </c>
      <c r="P288" s="18">
        <v>32.5</v>
      </c>
      <c r="Q288" s="18">
        <v>27</v>
      </c>
      <c r="R288" s="18">
        <v>0</v>
      </c>
      <c r="S288" s="18">
        <v>25</v>
      </c>
      <c r="T288" s="18">
        <v>1</v>
      </c>
      <c r="U288" s="18">
        <v>1</v>
      </c>
      <c r="V288" s="18">
        <v>54</v>
      </c>
      <c r="W288" s="18">
        <v>2.93</v>
      </c>
      <c r="X288" s="18">
        <v>0</v>
      </c>
      <c r="Y288" s="19">
        <v>0</v>
      </c>
      <c r="Z288" s="18">
        <v>1</v>
      </c>
      <c r="AA288" s="18">
        <v>0</v>
      </c>
      <c r="AB288" t="str">
        <f>VLOOKUP(E:E,笔记匹配!A:M,3,FALSE)</f>
        <v>ieltsyea-invite</v>
      </c>
      <c r="AC288" t="str">
        <f>VLOOKUP(E:E,笔记匹配!A:M,4,FALSE)</f>
        <v>8.24-雅思口语上7的捷径：Cambly外教推荐‼️</v>
      </c>
    </row>
    <row r="289" spans="1:29">
      <c r="A289" s="17" t="s">
        <v>27</v>
      </c>
      <c r="B289" s="17" t="s">
        <v>151</v>
      </c>
      <c r="C289" s="18">
        <v>19628118</v>
      </c>
      <c r="D289" s="17" t="s">
        <v>72</v>
      </c>
      <c r="E289" s="17" t="s">
        <v>206</v>
      </c>
      <c r="F289" s="17" t="s">
        <v>629</v>
      </c>
      <c r="G289" s="18">
        <v>4324522</v>
      </c>
      <c r="H289" s="17" t="s">
        <v>630</v>
      </c>
      <c r="I289" s="18">
        <v>3701145</v>
      </c>
      <c r="J289" s="17" t="s">
        <v>617</v>
      </c>
      <c r="K289" s="18">
        <v>417.15</v>
      </c>
      <c r="L289" s="18">
        <v>26974</v>
      </c>
      <c r="M289" s="18">
        <v>1109</v>
      </c>
      <c r="N289" s="19">
        <v>0.0411</v>
      </c>
      <c r="O289" s="18">
        <v>0.38</v>
      </c>
      <c r="P289" s="18">
        <v>15.46</v>
      </c>
      <c r="Q289" s="18">
        <v>110</v>
      </c>
      <c r="R289" s="18">
        <v>1</v>
      </c>
      <c r="S289" s="18">
        <v>43</v>
      </c>
      <c r="T289" s="18">
        <v>22</v>
      </c>
      <c r="U289" s="18">
        <v>4</v>
      </c>
      <c r="V289" s="18">
        <v>180</v>
      </c>
      <c r="W289" s="18">
        <v>2.32</v>
      </c>
      <c r="X289" s="18">
        <v>0</v>
      </c>
      <c r="Y289" s="19">
        <v>0</v>
      </c>
      <c r="Z289" s="18">
        <v>10</v>
      </c>
      <c r="AA289" s="18">
        <v>1</v>
      </c>
      <c r="AB289" t="str">
        <f>VLOOKUP(E:E,笔记匹配!A:M,3,FALSE)</f>
        <v>qiuchen</v>
      </c>
      <c r="AC289" t="str">
        <f>VLOOKUP(E:E,笔记匹配!A:M,4,FALSE)</f>
        <v>6.10-练习英语口语的方法，你真的掌握了吗？</v>
      </c>
    </row>
    <row r="290" spans="1:29">
      <c r="A290" s="17" t="s">
        <v>27</v>
      </c>
      <c r="B290" s="17" t="s">
        <v>76</v>
      </c>
      <c r="C290" s="18">
        <v>19691973</v>
      </c>
      <c r="D290" s="17" t="s">
        <v>69</v>
      </c>
      <c r="E290" s="17" t="s">
        <v>209</v>
      </c>
      <c r="F290" s="17" t="s">
        <v>631</v>
      </c>
      <c r="G290" s="18">
        <v>4355755</v>
      </c>
      <c r="H290" s="17" t="s">
        <v>631</v>
      </c>
      <c r="I290" s="18">
        <v>3730480</v>
      </c>
      <c r="J290" s="17" t="s">
        <v>617</v>
      </c>
      <c r="K290" s="18">
        <v>325.44</v>
      </c>
      <c r="L290" s="18">
        <v>7880</v>
      </c>
      <c r="M290" s="18">
        <v>246</v>
      </c>
      <c r="N290" s="19">
        <v>0.0312</v>
      </c>
      <c r="O290" s="18">
        <v>1.32</v>
      </c>
      <c r="P290" s="18">
        <v>41.3</v>
      </c>
      <c r="Q290" s="18">
        <v>47</v>
      </c>
      <c r="R290" s="18">
        <v>0</v>
      </c>
      <c r="S290" s="18">
        <v>46</v>
      </c>
      <c r="T290" s="18">
        <v>1</v>
      </c>
      <c r="U290" s="18">
        <v>1</v>
      </c>
      <c r="V290" s="18">
        <v>95</v>
      </c>
      <c r="W290" s="18">
        <v>3.43</v>
      </c>
      <c r="X290" s="18">
        <v>0</v>
      </c>
      <c r="Y290" s="19">
        <v>0</v>
      </c>
      <c r="Z290" s="18">
        <v>5</v>
      </c>
      <c r="AA290" s="18">
        <v>9</v>
      </c>
      <c r="AB290" t="str">
        <f>VLOOKUP(E:E,笔记匹配!A:M,3,FALSE)</f>
        <v>ieltsyea-invite</v>
      </c>
      <c r="AC290" t="str">
        <f>VLOOKUP(E:E,笔记匹配!A:M,4,FALSE)</f>
        <v>8.24-雅思口语上7的捷径：Cambly外教推荐‼️</v>
      </c>
    </row>
    <row r="291" spans="1:29">
      <c r="A291" s="17" t="s">
        <v>27</v>
      </c>
      <c r="B291" s="17" t="s">
        <v>103</v>
      </c>
      <c r="C291" s="18">
        <v>19913068</v>
      </c>
      <c r="D291" s="17" t="s">
        <v>69</v>
      </c>
      <c r="E291" s="17" t="s">
        <v>207</v>
      </c>
      <c r="F291" s="17" t="s">
        <v>632</v>
      </c>
      <c r="G291" s="18">
        <v>4458728</v>
      </c>
      <c r="H291" s="17" t="s">
        <v>633</v>
      </c>
      <c r="I291" s="18">
        <v>3823048</v>
      </c>
      <c r="J291" s="17" t="s">
        <v>617</v>
      </c>
      <c r="K291" s="18">
        <v>384.32</v>
      </c>
      <c r="L291" s="18">
        <v>10154</v>
      </c>
      <c r="M291" s="18">
        <v>442</v>
      </c>
      <c r="N291" s="19">
        <v>0.0435</v>
      </c>
      <c r="O291" s="18">
        <v>0.87</v>
      </c>
      <c r="P291" s="18">
        <v>37.85</v>
      </c>
      <c r="Q291" s="18">
        <v>64</v>
      </c>
      <c r="R291" s="18">
        <v>0</v>
      </c>
      <c r="S291" s="18">
        <v>31</v>
      </c>
      <c r="T291" s="18">
        <v>15</v>
      </c>
      <c r="U291" s="18">
        <v>0</v>
      </c>
      <c r="V291" s="18">
        <v>110</v>
      </c>
      <c r="W291" s="18">
        <v>3.49</v>
      </c>
      <c r="X291" s="18">
        <v>0</v>
      </c>
      <c r="Y291" s="19">
        <v>0</v>
      </c>
      <c r="Z291" s="18">
        <v>7</v>
      </c>
      <c r="AA291" s="18">
        <v>0</v>
      </c>
      <c r="AB291" t="str">
        <f>VLOOKUP(E:E,笔记匹配!A:M,3,FALSE)</f>
        <v>skk2022</v>
      </c>
      <c r="AC291" t="str">
        <f>VLOOKUP(E:E,笔记匹配!A:M,4,FALSE)</f>
        <v>6.13-如何不出国提高口语｜英语口语APP推荐</v>
      </c>
    </row>
    <row r="292" spans="1:29">
      <c r="A292" s="17" t="s">
        <v>27</v>
      </c>
      <c r="B292" s="17" t="s">
        <v>148</v>
      </c>
      <c r="C292" s="18">
        <v>20803346</v>
      </c>
      <c r="D292" s="17" t="s">
        <v>72</v>
      </c>
      <c r="E292" s="17" t="s">
        <v>202</v>
      </c>
      <c r="F292" s="17" t="s">
        <v>636</v>
      </c>
      <c r="G292" s="18">
        <v>4926198</v>
      </c>
      <c r="H292" s="17" t="s">
        <v>637</v>
      </c>
      <c r="I292" s="18">
        <v>4181374</v>
      </c>
      <c r="J292" s="17" t="s">
        <v>617</v>
      </c>
      <c r="K292" s="18">
        <v>741.52</v>
      </c>
      <c r="L292" s="18">
        <v>43859</v>
      </c>
      <c r="M292" s="18">
        <v>1527</v>
      </c>
      <c r="N292" s="19">
        <v>0.0348</v>
      </c>
      <c r="O292" s="18">
        <v>0.49</v>
      </c>
      <c r="P292" s="18">
        <v>16.91</v>
      </c>
      <c r="Q292" s="18">
        <v>83</v>
      </c>
      <c r="R292" s="18">
        <v>4</v>
      </c>
      <c r="S292" s="18">
        <v>43</v>
      </c>
      <c r="T292" s="18">
        <v>98</v>
      </c>
      <c r="U292" s="18">
        <v>1</v>
      </c>
      <c r="V292" s="18">
        <v>229</v>
      </c>
      <c r="W292" s="18">
        <v>3.24</v>
      </c>
      <c r="X292" s="18">
        <v>1</v>
      </c>
      <c r="Y292" s="19">
        <v>0.0007</v>
      </c>
      <c r="Z292" s="18">
        <v>3</v>
      </c>
      <c r="AA292" s="18">
        <v>1</v>
      </c>
      <c r="AB292" t="str">
        <f>VLOOKUP(E:E,笔记匹配!A:M,3,FALSE)</f>
        <v>tinaloveu</v>
      </c>
      <c r="AC292" t="str">
        <f>VLOOKUP(E:E,笔记匹配!A:M,4,FALSE)</f>
        <v>10.9-【全英】雅思8.5口语提升干货！</v>
      </c>
    </row>
    <row r="293" spans="1:29">
      <c r="A293" s="17" t="s">
        <v>27</v>
      </c>
      <c r="B293" s="17" t="s">
        <v>80</v>
      </c>
      <c r="C293" s="18">
        <v>20804514</v>
      </c>
      <c r="D293" s="17" t="s">
        <v>72</v>
      </c>
      <c r="E293" s="17" t="s">
        <v>199</v>
      </c>
      <c r="F293" s="17" t="s">
        <v>642</v>
      </c>
      <c r="G293" s="18">
        <v>4926725</v>
      </c>
      <c r="H293" s="17" t="s">
        <v>643</v>
      </c>
      <c r="I293" s="18">
        <v>4182082</v>
      </c>
      <c r="J293" s="17" t="s">
        <v>617</v>
      </c>
      <c r="K293" s="18">
        <v>162.48</v>
      </c>
      <c r="L293" s="18">
        <v>10163</v>
      </c>
      <c r="M293" s="18">
        <v>365</v>
      </c>
      <c r="N293" s="19">
        <v>0.0359</v>
      </c>
      <c r="O293" s="18">
        <v>0.45</v>
      </c>
      <c r="P293" s="18">
        <v>15.99</v>
      </c>
      <c r="Q293" s="18">
        <v>29</v>
      </c>
      <c r="R293" s="18">
        <v>1</v>
      </c>
      <c r="S293" s="18">
        <v>24</v>
      </c>
      <c r="T293" s="18">
        <v>8</v>
      </c>
      <c r="U293" s="18">
        <v>0</v>
      </c>
      <c r="V293" s="18">
        <v>62</v>
      </c>
      <c r="W293" s="18">
        <v>2.62</v>
      </c>
      <c r="X293" s="18">
        <v>0</v>
      </c>
      <c r="Y293" s="19">
        <v>0</v>
      </c>
      <c r="Z293" s="18">
        <v>2</v>
      </c>
      <c r="AA293" s="18">
        <v>0</v>
      </c>
      <c r="AB293" t="str">
        <f>VLOOKUP(E:E,笔记匹配!A:M,3,FALSE)</f>
        <v>lily1234</v>
      </c>
      <c r="AC293" t="str">
        <f>VLOOKUP(E:E,笔记匹配!A:M,4,FALSE)</f>
        <v>10.9-30岁想把英语好好学一遍｜妈妈提升口语app</v>
      </c>
    </row>
    <row r="294" spans="1:29">
      <c r="A294" s="17" t="s">
        <v>27</v>
      </c>
      <c r="B294" s="17" t="s">
        <v>83</v>
      </c>
      <c r="C294" s="18">
        <v>21378722</v>
      </c>
      <c r="D294" s="17" t="s">
        <v>72</v>
      </c>
      <c r="E294" s="17" t="s">
        <v>201</v>
      </c>
      <c r="F294" s="17" t="s">
        <v>646</v>
      </c>
      <c r="G294" s="18">
        <v>5201126</v>
      </c>
      <c r="H294" s="17" t="s">
        <v>647</v>
      </c>
      <c r="I294" s="18">
        <v>4386152</v>
      </c>
      <c r="J294" s="17" t="s">
        <v>617</v>
      </c>
      <c r="K294" s="18">
        <v>200.29</v>
      </c>
      <c r="L294" s="18">
        <v>11232</v>
      </c>
      <c r="M294" s="18">
        <v>319</v>
      </c>
      <c r="N294" s="19">
        <v>0.0284</v>
      </c>
      <c r="O294" s="18">
        <v>0.63</v>
      </c>
      <c r="P294" s="18">
        <v>17.83</v>
      </c>
      <c r="Q294" s="18">
        <v>42</v>
      </c>
      <c r="R294" s="18">
        <v>0</v>
      </c>
      <c r="S294" s="18">
        <v>27</v>
      </c>
      <c r="T294" s="18">
        <v>2</v>
      </c>
      <c r="U294" s="18">
        <v>0</v>
      </c>
      <c r="V294" s="18">
        <v>71</v>
      </c>
      <c r="W294" s="18">
        <v>2.82</v>
      </c>
      <c r="X294" s="18">
        <v>0</v>
      </c>
      <c r="Y294" s="19">
        <v>0</v>
      </c>
      <c r="Z294" s="18">
        <v>3</v>
      </c>
      <c r="AA294" s="18">
        <v>6</v>
      </c>
      <c r="AB294" t="str">
        <f>VLOOKUP(E:E,笔记匹配!A:M,3,FALSE)</f>
        <v>talkalot-invite</v>
      </c>
      <c r="AC294" t="str">
        <f>VLOOKUP(E:E,笔记匹配!A:M,4,FALSE)</f>
        <v>10.17宝藏Cambly外教大推荐‼️入门篇</v>
      </c>
    </row>
    <row r="295" spans="1:29">
      <c r="A295" s="17" t="s">
        <v>27</v>
      </c>
      <c r="B295" s="17" t="s">
        <v>150</v>
      </c>
      <c r="C295" s="18">
        <v>21378969</v>
      </c>
      <c r="D295" s="17" t="s">
        <v>72</v>
      </c>
      <c r="E295" s="17" t="s">
        <v>237</v>
      </c>
      <c r="F295" s="17" t="s">
        <v>648</v>
      </c>
      <c r="G295" s="18">
        <v>5201261</v>
      </c>
      <c r="H295" s="17" t="s">
        <v>649</v>
      </c>
      <c r="I295" s="18">
        <v>4386268</v>
      </c>
      <c r="J295" s="17" t="s">
        <v>617</v>
      </c>
      <c r="K295" s="18">
        <v>189.8</v>
      </c>
      <c r="L295" s="18">
        <v>11519</v>
      </c>
      <c r="M295" s="18">
        <v>698</v>
      </c>
      <c r="N295" s="19">
        <v>0.0606</v>
      </c>
      <c r="O295" s="18">
        <v>0.27</v>
      </c>
      <c r="P295" s="18">
        <v>16.48</v>
      </c>
      <c r="Q295" s="18">
        <v>24</v>
      </c>
      <c r="R295" s="18">
        <v>1</v>
      </c>
      <c r="S295" s="18">
        <v>11</v>
      </c>
      <c r="T295" s="18">
        <v>15</v>
      </c>
      <c r="U295" s="18">
        <v>2</v>
      </c>
      <c r="V295" s="18">
        <v>53</v>
      </c>
      <c r="W295" s="18">
        <v>3.58</v>
      </c>
      <c r="X295" s="18">
        <v>0</v>
      </c>
      <c r="Y295" s="19">
        <v>0</v>
      </c>
      <c r="Z295" s="18">
        <v>1</v>
      </c>
      <c r="AA295" s="18">
        <v>2</v>
      </c>
      <c r="AB295" t="str">
        <f>VLOOKUP(E:E,笔记匹配!A:M,3,FALSE)</f>
        <v>lingge</v>
      </c>
      <c r="AC295" t="str">
        <f>VLOOKUP(E:E,笔记匹配!A:M,4,FALSE)</f>
        <v>10.17-全英干货｜无语言环境如何有效提高口语</v>
      </c>
    </row>
    <row r="296" spans="1:29">
      <c r="A296" s="17" t="s">
        <v>27</v>
      </c>
      <c r="B296" s="17" t="s">
        <v>83</v>
      </c>
      <c r="C296" s="18">
        <v>21438951</v>
      </c>
      <c r="D296" s="17" t="s">
        <v>69</v>
      </c>
      <c r="E296" s="17" t="s">
        <v>201</v>
      </c>
      <c r="F296" s="17" t="s">
        <v>650</v>
      </c>
      <c r="G296" s="18">
        <v>5229065</v>
      </c>
      <c r="H296" s="17" t="s">
        <v>651</v>
      </c>
      <c r="I296" s="18">
        <v>4407441</v>
      </c>
      <c r="J296" s="17" t="s">
        <v>617</v>
      </c>
      <c r="K296" s="18">
        <v>1294.13</v>
      </c>
      <c r="L296" s="18">
        <v>45399</v>
      </c>
      <c r="M296" s="18">
        <v>1500</v>
      </c>
      <c r="N296" s="19">
        <v>0.033</v>
      </c>
      <c r="O296" s="18">
        <v>0.86</v>
      </c>
      <c r="P296" s="18">
        <v>28.51</v>
      </c>
      <c r="Q296" s="18">
        <v>314</v>
      </c>
      <c r="R296" s="18">
        <v>1</v>
      </c>
      <c r="S296" s="18">
        <v>201</v>
      </c>
      <c r="T296" s="18">
        <v>5</v>
      </c>
      <c r="U296" s="18">
        <v>2</v>
      </c>
      <c r="V296" s="18">
        <v>523</v>
      </c>
      <c r="W296" s="18">
        <v>2.47</v>
      </c>
      <c r="X296" s="18">
        <v>0</v>
      </c>
      <c r="Y296" s="19">
        <v>0</v>
      </c>
      <c r="Z296" s="18">
        <v>17</v>
      </c>
      <c r="AA296" s="18">
        <v>21</v>
      </c>
      <c r="AB296" t="str">
        <f>VLOOKUP(E:E,笔记匹配!A:M,3,FALSE)</f>
        <v>talkalot-invite</v>
      </c>
      <c r="AC296" t="str">
        <f>VLOOKUP(E:E,笔记匹配!A:M,4,FALSE)</f>
        <v>10.17宝藏Cambly外教大推荐‼️入门篇</v>
      </c>
    </row>
    <row r="297" spans="1:29">
      <c r="A297" s="17" t="s">
        <v>27</v>
      </c>
      <c r="B297" s="17" t="s">
        <v>80</v>
      </c>
      <c r="C297" s="18">
        <v>21548733</v>
      </c>
      <c r="D297" s="17" t="s">
        <v>69</v>
      </c>
      <c r="E297" s="17" t="s">
        <v>199</v>
      </c>
      <c r="F297" s="17" t="s">
        <v>652</v>
      </c>
      <c r="G297" s="18">
        <v>5277914</v>
      </c>
      <c r="H297" s="17" t="s">
        <v>652</v>
      </c>
      <c r="I297" s="18">
        <v>4445164</v>
      </c>
      <c r="J297" s="17" t="s">
        <v>617</v>
      </c>
      <c r="K297" s="18">
        <v>268.38</v>
      </c>
      <c r="L297" s="18">
        <v>8312</v>
      </c>
      <c r="M297" s="18">
        <v>407</v>
      </c>
      <c r="N297" s="19">
        <v>0.049</v>
      </c>
      <c r="O297" s="18">
        <v>0.66</v>
      </c>
      <c r="P297" s="18">
        <v>32.29</v>
      </c>
      <c r="Q297" s="18">
        <v>47</v>
      </c>
      <c r="R297" s="18">
        <v>0</v>
      </c>
      <c r="S297" s="18">
        <v>30</v>
      </c>
      <c r="T297" s="18">
        <v>8</v>
      </c>
      <c r="U297" s="18">
        <v>1</v>
      </c>
      <c r="V297" s="18">
        <v>86</v>
      </c>
      <c r="W297" s="18">
        <v>3.12</v>
      </c>
      <c r="X297" s="18">
        <v>0</v>
      </c>
      <c r="Y297" s="19">
        <v>0</v>
      </c>
      <c r="Z297" s="18">
        <v>5</v>
      </c>
      <c r="AA297" s="18">
        <v>0</v>
      </c>
      <c r="AB297" t="str">
        <f>VLOOKUP(E:E,笔记匹配!A:M,3,FALSE)</f>
        <v>lily1234</v>
      </c>
      <c r="AC297" t="str">
        <f>VLOOKUP(E:E,笔记匹配!A:M,4,FALSE)</f>
        <v>10.9-30岁想把英语好好学一遍｜妈妈提升口语app</v>
      </c>
    </row>
    <row r="298" spans="1:29">
      <c r="A298" s="17" t="s">
        <v>27</v>
      </c>
      <c r="B298" s="17" t="s">
        <v>148</v>
      </c>
      <c r="C298" s="18">
        <v>21548883</v>
      </c>
      <c r="D298" s="17" t="s">
        <v>69</v>
      </c>
      <c r="E298" s="17" t="s">
        <v>202</v>
      </c>
      <c r="F298" s="17" t="s">
        <v>653</v>
      </c>
      <c r="G298" s="18">
        <v>5278000</v>
      </c>
      <c r="H298" s="17" t="s">
        <v>653</v>
      </c>
      <c r="I298" s="18">
        <v>4445232</v>
      </c>
      <c r="J298" s="17" t="s">
        <v>617</v>
      </c>
      <c r="K298" s="18">
        <v>448.52</v>
      </c>
      <c r="L298" s="18">
        <v>10118</v>
      </c>
      <c r="M298" s="18">
        <v>498</v>
      </c>
      <c r="N298" s="19">
        <v>0.0492</v>
      </c>
      <c r="O298" s="18">
        <v>0.9</v>
      </c>
      <c r="P298" s="18">
        <v>44.33</v>
      </c>
      <c r="Q298" s="18">
        <v>110</v>
      </c>
      <c r="R298" s="18">
        <v>1</v>
      </c>
      <c r="S298" s="18">
        <v>48</v>
      </c>
      <c r="T298" s="18">
        <v>84</v>
      </c>
      <c r="U298" s="18">
        <v>5</v>
      </c>
      <c r="V298" s="18">
        <v>248</v>
      </c>
      <c r="W298" s="18">
        <v>1.81</v>
      </c>
      <c r="X298" s="18">
        <v>0</v>
      </c>
      <c r="Y298" s="19">
        <v>0</v>
      </c>
      <c r="Z298" s="18">
        <v>2</v>
      </c>
      <c r="AA298" s="18">
        <v>2</v>
      </c>
      <c r="AB298" t="str">
        <f>VLOOKUP(E:E,笔记匹配!A:M,3,FALSE)</f>
        <v>tinaloveu</v>
      </c>
      <c r="AC298" t="str">
        <f>VLOOKUP(E:E,笔记匹配!A:M,4,FALSE)</f>
        <v>10.9-【全英】雅思8.5口语提升干货！</v>
      </c>
    </row>
    <row r="299" spans="1:29">
      <c r="A299" s="17" t="s">
        <v>27</v>
      </c>
      <c r="B299" s="17" t="s">
        <v>108</v>
      </c>
      <c r="C299" s="18">
        <v>21906276</v>
      </c>
      <c r="D299" s="17" t="s">
        <v>69</v>
      </c>
      <c r="E299" s="18">
        <v>6.3218999e+23</v>
      </c>
      <c r="F299" s="17" t="s">
        <v>654</v>
      </c>
      <c r="G299" s="18">
        <v>5442255</v>
      </c>
      <c r="H299" s="17" t="s">
        <v>654</v>
      </c>
      <c r="I299" s="18">
        <v>4570099</v>
      </c>
      <c r="J299" s="17" t="s">
        <v>617</v>
      </c>
      <c r="K299" s="18">
        <v>183.89</v>
      </c>
      <c r="L299" s="18">
        <v>8018</v>
      </c>
      <c r="M299" s="18">
        <v>475</v>
      </c>
      <c r="N299" s="19">
        <v>0.0592</v>
      </c>
      <c r="O299" s="18">
        <v>0.39</v>
      </c>
      <c r="P299" s="18">
        <v>22.93</v>
      </c>
      <c r="Q299" s="18">
        <v>82</v>
      </c>
      <c r="R299" s="18">
        <v>3</v>
      </c>
      <c r="S299" s="18">
        <v>29</v>
      </c>
      <c r="T299" s="18">
        <v>27</v>
      </c>
      <c r="U299" s="18">
        <v>3</v>
      </c>
      <c r="V299" s="18">
        <v>144</v>
      </c>
      <c r="W299" s="18">
        <v>1.28</v>
      </c>
      <c r="X299" s="18">
        <v>0</v>
      </c>
      <c r="Y299" s="19">
        <v>0</v>
      </c>
      <c r="Z299" s="18">
        <v>6</v>
      </c>
      <c r="AA299" s="18">
        <v>0</v>
      </c>
      <c r="AB299" t="str">
        <f>VLOOKUP(E:E,笔记匹配!A:M,3,FALSE)</f>
        <v>gua0407</v>
      </c>
      <c r="AC299" t="str">
        <f>VLOOKUP(E:E,笔记匹配!A:M,4,FALSE)</f>
        <v>9.21-雅思考官“讨厌”的口语表达，你中了几个🤔</v>
      </c>
    </row>
    <row r="300" spans="1:29">
      <c r="A300" s="17" t="s">
        <v>27</v>
      </c>
      <c r="B300" s="17" t="s">
        <v>657</v>
      </c>
      <c r="C300" s="18">
        <v>22054994</v>
      </c>
      <c r="D300" s="17" t="s">
        <v>72</v>
      </c>
      <c r="E300" s="17" t="s">
        <v>238</v>
      </c>
      <c r="F300" s="17" t="s">
        <v>658</v>
      </c>
      <c r="G300" s="18">
        <v>5512858</v>
      </c>
      <c r="H300" s="17" t="s">
        <v>659</v>
      </c>
      <c r="I300" s="18">
        <v>4623452</v>
      </c>
      <c r="J300" s="17" t="s">
        <v>617</v>
      </c>
      <c r="K300" s="18">
        <v>171.13</v>
      </c>
      <c r="L300" s="18">
        <v>10031</v>
      </c>
      <c r="M300" s="18">
        <v>492</v>
      </c>
      <c r="N300" s="19">
        <v>0.049</v>
      </c>
      <c r="O300" s="18">
        <v>0.35</v>
      </c>
      <c r="P300" s="18">
        <v>17.06</v>
      </c>
      <c r="Q300" s="18">
        <v>31</v>
      </c>
      <c r="R300" s="18">
        <v>0</v>
      </c>
      <c r="S300" s="18">
        <v>10</v>
      </c>
      <c r="T300" s="18">
        <v>7</v>
      </c>
      <c r="U300" s="18">
        <v>0</v>
      </c>
      <c r="V300" s="18">
        <v>48</v>
      </c>
      <c r="W300" s="18">
        <v>3.57</v>
      </c>
      <c r="X300" s="18">
        <v>0</v>
      </c>
      <c r="Y300" s="19">
        <v>0</v>
      </c>
      <c r="Z300" s="18">
        <v>1</v>
      </c>
      <c r="AA300" s="18">
        <v>0</v>
      </c>
      <c r="AB300" t="str">
        <f>VLOOKUP(E:E,笔记匹配!A:M,3,FALSE)</f>
        <v>10quiz</v>
      </c>
      <c r="AC300" t="str">
        <f>VLOOKUP(E:E,笔记匹配!A:M,4,FALSE)</f>
        <v>10.26-🇬🇧语言类游戏｜口语提升小游戏</v>
      </c>
    </row>
    <row r="301" spans="1:29">
      <c r="A301" s="17" t="s">
        <v>27</v>
      </c>
      <c r="B301" s="17" t="s">
        <v>82</v>
      </c>
      <c r="C301" s="18">
        <v>22055095</v>
      </c>
      <c r="D301" s="17" t="s">
        <v>72</v>
      </c>
      <c r="E301" s="17" t="s">
        <v>236</v>
      </c>
      <c r="F301" s="17" t="s">
        <v>660</v>
      </c>
      <c r="G301" s="18">
        <v>5512921</v>
      </c>
      <c r="H301" s="17" t="s">
        <v>661</v>
      </c>
      <c r="I301" s="18">
        <v>4623502</v>
      </c>
      <c r="J301" s="17" t="s">
        <v>617</v>
      </c>
      <c r="K301" s="18">
        <v>173.91</v>
      </c>
      <c r="L301" s="18">
        <v>17837</v>
      </c>
      <c r="M301" s="18">
        <v>1051</v>
      </c>
      <c r="N301" s="19">
        <v>0.0589</v>
      </c>
      <c r="O301" s="18">
        <v>0.17</v>
      </c>
      <c r="P301" s="18">
        <v>9.75</v>
      </c>
      <c r="Q301" s="18">
        <v>31</v>
      </c>
      <c r="R301" s="18">
        <v>0</v>
      </c>
      <c r="S301" s="18">
        <v>32</v>
      </c>
      <c r="T301" s="18">
        <v>14</v>
      </c>
      <c r="U301" s="18">
        <v>0</v>
      </c>
      <c r="V301" s="18">
        <v>77</v>
      </c>
      <c r="W301" s="18">
        <v>2.26</v>
      </c>
      <c r="X301" s="18">
        <v>0</v>
      </c>
      <c r="Y301" s="19">
        <v>0</v>
      </c>
      <c r="Z301" s="18">
        <v>5</v>
      </c>
      <c r="AA301" s="18">
        <v>1</v>
      </c>
      <c r="AB301" t="str">
        <f>VLOOKUP(E:E,笔记匹配!A:M,3,FALSE)</f>
        <v>pickgigi-invite</v>
      </c>
      <c r="AC301" t="str">
        <f>VLOOKUP(E:E,笔记匹配!A:M,4,FALSE)</f>
        <v>10.26-口语聊天用这几个开场 打开无限聊天模式</v>
      </c>
    </row>
    <row r="302" spans="1:29">
      <c r="A302" s="17" t="s">
        <v>27</v>
      </c>
      <c r="B302" s="17" t="s">
        <v>86</v>
      </c>
      <c r="C302" s="18">
        <v>22459591</v>
      </c>
      <c r="D302" s="17" t="s">
        <v>72</v>
      </c>
      <c r="E302" s="17" t="s">
        <v>214</v>
      </c>
      <c r="F302" s="17" t="s">
        <v>662</v>
      </c>
      <c r="G302" s="18">
        <v>5705404</v>
      </c>
      <c r="H302" s="17" t="s">
        <v>663</v>
      </c>
      <c r="I302" s="18">
        <v>4771610</v>
      </c>
      <c r="J302" s="17" t="s">
        <v>617</v>
      </c>
      <c r="K302" s="18">
        <v>1613.37</v>
      </c>
      <c r="L302" s="18">
        <v>80209</v>
      </c>
      <c r="M302" s="18">
        <v>3390</v>
      </c>
      <c r="N302" s="19">
        <v>0.0423</v>
      </c>
      <c r="O302" s="18">
        <v>0.48</v>
      </c>
      <c r="P302" s="18">
        <v>20.11</v>
      </c>
      <c r="Q302" s="18">
        <v>270</v>
      </c>
      <c r="R302" s="18">
        <v>0</v>
      </c>
      <c r="S302" s="18">
        <v>80</v>
      </c>
      <c r="T302" s="18">
        <v>80</v>
      </c>
      <c r="U302" s="18">
        <v>8</v>
      </c>
      <c r="V302" s="18">
        <v>438</v>
      </c>
      <c r="W302" s="18">
        <v>3.68</v>
      </c>
      <c r="X302" s="18">
        <v>0</v>
      </c>
      <c r="Y302" s="19">
        <v>0</v>
      </c>
      <c r="Z302" s="18">
        <v>12</v>
      </c>
      <c r="AA302" s="18">
        <v>0</v>
      </c>
      <c r="AB302" t="str">
        <f>VLOOKUP(E:E,笔记匹配!A:M,3,FALSE)</f>
        <v>yzyy123</v>
      </c>
      <c r="AC302" t="str">
        <f>VLOOKUP(E:E,笔记匹配!A:M,4,FALSE)</f>
        <v>11.1-前雅思口语考官评分我们的part 1!</v>
      </c>
    </row>
    <row r="303" spans="1:29">
      <c r="A303" s="17" t="s">
        <v>27</v>
      </c>
      <c r="B303" s="17" t="s">
        <v>152</v>
      </c>
      <c r="C303" s="18">
        <v>22459642</v>
      </c>
      <c r="D303" s="17" t="s">
        <v>72</v>
      </c>
      <c r="E303" s="17" t="s">
        <v>239</v>
      </c>
      <c r="F303" s="17" t="s">
        <v>664</v>
      </c>
      <c r="G303" s="18">
        <v>5705426</v>
      </c>
      <c r="H303" s="17" t="s">
        <v>665</v>
      </c>
      <c r="I303" s="18">
        <v>4771629</v>
      </c>
      <c r="J303" s="17" t="s">
        <v>617</v>
      </c>
      <c r="K303" s="18">
        <v>201.29</v>
      </c>
      <c r="L303" s="18">
        <v>17978</v>
      </c>
      <c r="M303" s="18">
        <v>1073</v>
      </c>
      <c r="N303" s="19">
        <v>0.0597</v>
      </c>
      <c r="O303" s="18">
        <v>0.19</v>
      </c>
      <c r="P303" s="18">
        <v>11.2</v>
      </c>
      <c r="Q303" s="18">
        <v>29</v>
      </c>
      <c r="R303" s="18">
        <v>0</v>
      </c>
      <c r="S303" s="18">
        <v>27</v>
      </c>
      <c r="T303" s="18">
        <v>0</v>
      </c>
      <c r="U303" s="18">
        <v>1</v>
      </c>
      <c r="V303" s="18">
        <v>57</v>
      </c>
      <c r="W303" s="18">
        <v>3.53</v>
      </c>
      <c r="X303" s="18">
        <v>0</v>
      </c>
      <c r="Y303" s="19">
        <v>0</v>
      </c>
      <c r="Z303" s="18">
        <v>6</v>
      </c>
      <c r="AA303" s="18">
        <v>0</v>
      </c>
      <c r="AB303" t="str">
        <f>VLOOKUP(E:E,笔记匹配!A:M,3,FALSE)</f>
        <v>理理666</v>
      </c>
      <c r="AC303" t="str">
        <f>VLOOKUP(E:E,笔记匹配!A:M,4,FALSE)</f>
        <v>11.1-笑死！口语废物竟和外教唠了30分钟?</v>
      </c>
    </row>
    <row r="304" spans="1:29">
      <c r="A304" s="17" t="s">
        <v>27</v>
      </c>
      <c r="B304" s="17" t="s">
        <v>73</v>
      </c>
      <c r="C304" s="18">
        <v>22612439</v>
      </c>
      <c r="D304" s="17" t="s">
        <v>72</v>
      </c>
      <c r="E304" s="17" t="s">
        <v>200</v>
      </c>
      <c r="F304" s="17" t="s">
        <v>666</v>
      </c>
      <c r="G304" s="18">
        <v>5779468</v>
      </c>
      <c r="H304" s="17" t="s">
        <v>667</v>
      </c>
      <c r="I304" s="18">
        <v>4830161</v>
      </c>
      <c r="J304" s="17" t="s">
        <v>617</v>
      </c>
      <c r="K304" s="18">
        <v>1286.56</v>
      </c>
      <c r="L304" s="18">
        <v>62392</v>
      </c>
      <c r="M304" s="18">
        <v>3647</v>
      </c>
      <c r="N304" s="19">
        <v>0.0585</v>
      </c>
      <c r="O304" s="18">
        <v>0.35</v>
      </c>
      <c r="P304" s="18">
        <v>20.62</v>
      </c>
      <c r="Q304" s="18">
        <v>223</v>
      </c>
      <c r="R304" s="18">
        <v>0</v>
      </c>
      <c r="S304" s="18">
        <v>18</v>
      </c>
      <c r="T304" s="18">
        <v>13</v>
      </c>
      <c r="U304" s="18">
        <v>2</v>
      </c>
      <c r="V304" s="18">
        <v>256</v>
      </c>
      <c r="W304" s="18">
        <v>5.03</v>
      </c>
      <c r="X304" s="18">
        <v>0</v>
      </c>
      <c r="Y304" s="19">
        <v>0</v>
      </c>
      <c r="Z304" s="18">
        <v>1</v>
      </c>
      <c r="AA304" s="18">
        <v>0</v>
      </c>
      <c r="AB304" t="str">
        <f>VLOOKUP(E:E,笔记匹配!A:M,3,FALSE)</f>
        <v>adamchen</v>
      </c>
      <c r="AC304" t="str">
        <f>VLOOKUP(E:E,笔记匹配!A:M,4,FALSE)</f>
        <v>11.2-当社牛和老外pk全网热门挑战</v>
      </c>
    </row>
    <row r="305" spans="1:29">
      <c r="A305" s="17" t="s">
        <v>27</v>
      </c>
      <c r="B305" s="17" t="s">
        <v>130</v>
      </c>
      <c r="C305" s="18">
        <v>22612503</v>
      </c>
      <c r="D305" s="17" t="s">
        <v>72</v>
      </c>
      <c r="E305" s="17" t="s">
        <v>230</v>
      </c>
      <c r="F305" s="17" t="s">
        <v>668</v>
      </c>
      <c r="G305" s="18">
        <v>5779551</v>
      </c>
      <c r="H305" s="17" t="s">
        <v>669</v>
      </c>
      <c r="I305" s="18">
        <v>4830227</v>
      </c>
      <c r="J305" s="17" t="s">
        <v>617</v>
      </c>
      <c r="K305" s="18">
        <v>200.73</v>
      </c>
      <c r="L305" s="18">
        <v>18877</v>
      </c>
      <c r="M305" s="18">
        <v>1270</v>
      </c>
      <c r="N305" s="19">
        <v>0.0673</v>
      </c>
      <c r="O305" s="18">
        <v>0.16</v>
      </c>
      <c r="P305" s="18">
        <v>10.63</v>
      </c>
      <c r="Q305" s="18">
        <v>38</v>
      </c>
      <c r="R305" s="18">
        <v>2</v>
      </c>
      <c r="S305" s="18">
        <v>23</v>
      </c>
      <c r="T305" s="18">
        <v>17</v>
      </c>
      <c r="U305" s="18">
        <v>1</v>
      </c>
      <c r="V305" s="18">
        <v>81</v>
      </c>
      <c r="W305" s="18">
        <v>2.48</v>
      </c>
      <c r="X305" s="18">
        <v>0</v>
      </c>
      <c r="Y305" s="19">
        <v>0</v>
      </c>
      <c r="Z305" s="18">
        <v>3</v>
      </c>
      <c r="AA305" s="18">
        <v>0</v>
      </c>
      <c r="AB305" t="str">
        <f>VLOOKUP(E:E,笔记匹配!A:M,3,FALSE)</f>
        <v>kkjiayou-invite</v>
      </c>
      <c r="AC305" t="str">
        <f>VLOOKUP(E:E,笔记匹配!A:M,4,FALSE)</f>
        <v>11.2-我悟了！宝藏外教点醒我！英语这么学</v>
      </c>
    </row>
    <row r="306" spans="1:29">
      <c r="A306" s="17" t="s">
        <v>27</v>
      </c>
      <c r="B306" s="17" t="s">
        <v>77</v>
      </c>
      <c r="C306" s="18">
        <v>22612562</v>
      </c>
      <c r="D306" s="17" t="s">
        <v>72</v>
      </c>
      <c r="E306" s="17" t="s">
        <v>231</v>
      </c>
      <c r="F306" s="17" t="s">
        <v>670</v>
      </c>
      <c r="G306" s="18">
        <v>5779589</v>
      </c>
      <c r="H306" s="17" t="s">
        <v>671</v>
      </c>
      <c r="I306" s="18">
        <v>4830255</v>
      </c>
      <c r="J306" s="17" t="s">
        <v>617</v>
      </c>
      <c r="K306" s="18">
        <v>130.98</v>
      </c>
      <c r="L306" s="18">
        <v>4546</v>
      </c>
      <c r="M306" s="18">
        <v>266</v>
      </c>
      <c r="N306" s="19">
        <v>0.0585</v>
      </c>
      <c r="O306" s="18">
        <v>0.49</v>
      </c>
      <c r="P306" s="18">
        <v>28.81</v>
      </c>
      <c r="Q306" s="18">
        <v>33</v>
      </c>
      <c r="R306" s="18">
        <v>0</v>
      </c>
      <c r="S306" s="18">
        <v>19</v>
      </c>
      <c r="T306" s="18">
        <v>5</v>
      </c>
      <c r="U306" s="18">
        <v>1</v>
      </c>
      <c r="V306" s="18">
        <v>58</v>
      </c>
      <c r="W306" s="18">
        <v>2.26</v>
      </c>
      <c r="X306" s="18">
        <v>0</v>
      </c>
      <c r="Y306" s="19">
        <v>0</v>
      </c>
      <c r="Z306" s="18">
        <v>4</v>
      </c>
      <c r="AA306" s="18">
        <v>0</v>
      </c>
      <c r="AB306" t="str">
        <f>VLOOKUP(E:E,笔记匹配!A:M,3,FALSE)</f>
        <v>iris018-invite</v>
      </c>
      <c r="AC306" t="str">
        <f>VLOOKUP(E:E,笔记匹配!A:M,4,FALSE)</f>
        <v>11.2-⭐雅思口语救星❗心机girl这样备考㊙️</v>
      </c>
    </row>
    <row r="307" spans="1:29">
      <c r="A307" s="17" t="s">
        <v>27</v>
      </c>
      <c r="B307" s="17" t="s">
        <v>73</v>
      </c>
      <c r="C307" s="18">
        <v>23040724</v>
      </c>
      <c r="D307" s="17" t="s">
        <v>69</v>
      </c>
      <c r="E307" s="17" t="s">
        <v>200</v>
      </c>
      <c r="F307" s="17" t="s">
        <v>672</v>
      </c>
      <c r="G307" s="18">
        <v>5991279</v>
      </c>
      <c r="H307" s="17" t="s">
        <v>672</v>
      </c>
      <c r="I307" s="18">
        <v>4988712</v>
      </c>
      <c r="J307" s="17" t="s">
        <v>617</v>
      </c>
      <c r="K307" s="18">
        <v>709.13</v>
      </c>
      <c r="L307" s="18">
        <v>14174</v>
      </c>
      <c r="M307" s="18">
        <v>885</v>
      </c>
      <c r="N307" s="19">
        <v>0.0624</v>
      </c>
      <c r="O307" s="18">
        <v>0.8</v>
      </c>
      <c r="P307" s="18">
        <v>50.03</v>
      </c>
      <c r="Q307" s="18">
        <v>228</v>
      </c>
      <c r="R307" s="18">
        <v>0</v>
      </c>
      <c r="S307" s="18">
        <v>41</v>
      </c>
      <c r="T307" s="18">
        <v>20</v>
      </c>
      <c r="U307" s="18">
        <v>0</v>
      </c>
      <c r="V307" s="18">
        <v>289</v>
      </c>
      <c r="W307" s="18">
        <v>2.45</v>
      </c>
      <c r="X307" s="18">
        <v>0</v>
      </c>
      <c r="Y307" s="19">
        <v>0</v>
      </c>
      <c r="Z307" s="18">
        <v>0</v>
      </c>
      <c r="AA307" s="18">
        <v>2</v>
      </c>
      <c r="AB307" t="str">
        <f>VLOOKUP(E:E,笔记匹配!A:M,3,FALSE)</f>
        <v>adamchen</v>
      </c>
      <c r="AC307" t="str">
        <f>VLOOKUP(E:E,笔记匹配!A:M,4,FALSE)</f>
        <v>11.2-当社牛和老外pk全网热门挑战</v>
      </c>
    </row>
    <row r="308" spans="1:29">
      <c r="A308" s="17" t="s">
        <v>27</v>
      </c>
      <c r="B308" s="17" t="s">
        <v>86</v>
      </c>
      <c r="C308" s="18">
        <v>23041229</v>
      </c>
      <c r="D308" s="17" t="s">
        <v>69</v>
      </c>
      <c r="E308" s="17" t="s">
        <v>214</v>
      </c>
      <c r="F308" s="17" t="s">
        <v>673</v>
      </c>
      <c r="G308" s="18">
        <v>5991556</v>
      </c>
      <c r="H308" s="17" t="s">
        <v>673</v>
      </c>
      <c r="I308" s="18">
        <v>4988903</v>
      </c>
      <c r="J308" s="17" t="s">
        <v>617</v>
      </c>
      <c r="K308" s="18">
        <v>956.96</v>
      </c>
      <c r="L308" s="18">
        <v>23965</v>
      </c>
      <c r="M308" s="18">
        <v>1162</v>
      </c>
      <c r="N308" s="19">
        <v>0.0485</v>
      </c>
      <c r="O308" s="18">
        <v>0.82</v>
      </c>
      <c r="P308" s="18">
        <v>39.93</v>
      </c>
      <c r="Q308" s="18">
        <v>247</v>
      </c>
      <c r="R308" s="18">
        <v>2</v>
      </c>
      <c r="S308" s="18">
        <v>82</v>
      </c>
      <c r="T308" s="18">
        <v>80</v>
      </c>
      <c r="U308" s="18">
        <v>3</v>
      </c>
      <c r="V308" s="18">
        <v>414</v>
      </c>
      <c r="W308" s="18">
        <v>2.31</v>
      </c>
      <c r="X308" s="18">
        <v>0</v>
      </c>
      <c r="Y308" s="19">
        <v>0</v>
      </c>
      <c r="Z308" s="18">
        <v>12</v>
      </c>
      <c r="AA308" s="18">
        <v>0</v>
      </c>
      <c r="AB308" t="str">
        <f>VLOOKUP(E:E,笔记匹配!A:M,3,FALSE)</f>
        <v>yzyy123</v>
      </c>
      <c r="AC308" t="str">
        <f>VLOOKUP(E:E,笔记匹配!A:M,4,FALSE)</f>
        <v>11.1-前雅思口语考官评分我们的part 1!</v>
      </c>
    </row>
    <row r="309" spans="1:29">
      <c r="A309" s="17" t="s">
        <v>27</v>
      </c>
      <c r="B309" s="17" t="s">
        <v>109</v>
      </c>
      <c r="C309" s="18">
        <v>23124143</v>
      </c>
      <c r="D309" s="17" t="s">
        <v>72</v>
      </c>
      <c r="E309" s="17" t="s">
        <v>196</v>
      </c>
      <c r="F309" s="17" t="s">
        <v>674</v>
      </c>
      <c r="G309" s="18">
        <v>6031256</v>
      </c>
      <c r="H309" s="17" t="s">
        <v>675</v>
      </c>
      <c r="I309" s="18">
        <v>5019187</v>
      </c>
      <c r="J309" s="17" t="s">
        <v>617</v>
      </c>
      <c r="K309" s="18">
        <v>174.12</v>
      </c>
      <c r="L309" s="18">
        <v>11570</v>
      </c>
      <c r="M309" s="18">
        <v>459</v>
      </c>
      <c r="N309" s="19">
        <v>0.0397</v>
      </c>
      <c r="O309" s="18">
        <v>0.38</v>
      </c>
      <c r="P309" s="18">
        <v>15.05</v>
      </c>
      <c r="Q309" s="18">
        <v>61</v>
      </c>
      <c r="R309" s="18">
        <v>1</v>
      </c>
      <c r="S309" s="18">
        <v>16</v>
      </c>
      <c r="T309" s="18">
        <v>14</v>
      </c>
      <c r="U309" s="18">
        <v>0</v>
      </c>
      <c r="V309" s="18">
        <v>92</v>
      </c>
      <c r="W309" s="18">
        <v>1.89</v>
      </c>
      <c r="X309" s="18">
        <v>0</v>
      </c>
      <c r="Y309" s="19">
        <v>0</v>
      </c>
      <c r="Z309" s="18">
        <v>0</v>
      </c>
      <c r="AA309" s="18">
        <v>0</v>
      </c>
      <c r="AB309" t="str">
        <f>VLOOKUP(E:E,笔记匹配!A:M,3,FALSE)</f>
        <v>山姆先生-invite</v>
      </c>
      <c r="AC309" t="str">
        <f>VLOOKUP(E:E,笔记匹配!A:M,4,FALSE)</f>
        <v>11.10-地道英语俚语🤯英美俚语意思差这么多?</v>
      </c>
    </row>
    <row r="310" spans="1:29">
      <c r="A310" s="17" t="s">
        <v>27</v>
      </c>
      <c r="B310" s="17" t="s">
        <v>149</v>
      </c>
      <c r="C310" s="18">
        <v>23124334</v>
      </c>
      <c r="D310" s="17" t="s">
        <v>72</v>
      </c>
      <c r="E310" s="17" t="s">
        <v>228</v>
      </c>
      <c r="F310" s="17" t="s">
        <v>676</v>
      </c>
      <c r="G310" s="18">
        <v>6031323</v>
      </c>
      <c r="H310" s="17" t="s">
        <v>677</v>
      </c>
      <c r="I310" s="18">
        <v>5019228</v>
      </c>
      <c r="J310" s="17" t="s">
        <v>617</v>
      </c>
      <c r="K310" s="18">
        <v>181</v>
      </c>
      <c r="L310" s="18">
        <v>12079</v>
      </c>
      <c r="M310" s="18">
        <v>772</v>
      </c>
      <c r="N310" s="19">
        <v>0.0639</v>
      </c>
      <c r="O310" s="18">
        <v>0.23</v>
      </c>
      <c r="P310" s="18">
        <v>14.98</v>
      </c>
      <c r="Q310" s="18">
        <v>44</v>
      </c>
      <c r="R310" s="18">
        <v>0</v>
      </c>
      <c r="S310" s="18">
        <v>7</v>
      </c>
      <c r="T310" s="18">
        <v>10</v>
      </c>
      <c r="U310" s="18">
        <v>0</v>
      </c>
      <c r="V310" s="18">
        <v>61</v>
      </c>
      <c r="W310" s="18">
        <v>2.97</v>
      </c>
      <c r="X310" s="18">
        <v>0</v>
      </c>
      <c r="Y310" s="19">
        <v>0</v>
      </c>
      <c r="Z310" s="18">
        <v>2</v>
      </c>
      <c r="AA310" s="18">
        <v>2</v>
      </c>
      <c r="AB310" t="str">
        <f>VLOOKUP(E:E,笔记匹配!A:M,3,FALSE)</f>
        <v>kristina-invite</v>
      </c>
      <c r="AC310" t="str">
        <f>VLOOKUP(E:E,笔记匹配!A:M,4,FALSE)</f>
        <v>11.10-健身不是内卷 是习惯 是快乐</v>
      </c>
    </row>
    <row r="311" spans="1:29">
      <c r="A311" s="17" t="s">
        <v>27</v>
      </c>
      <c r="B311" s="17" t="s">
        <v>70</v>
      </c>
      <c r="C311" s="18">
        <v>23124443</v>
      </c>
      <c r="D311" s="17" t="s">
        <v>72</v>
      </c>
      <c r="E311" s="17" t="s">
        <v>226</v>
      </c>
      <c r="F311" s="17" t="s">
        <v>678</v>
      </c>
      <c r="G311" s="18">
        <v>6031367</v>
      </c>
      <c r="H311" s="17" t="s">
        <v>679</v>
      </c>
      <c r="I311" s="18">
        <v>5019262</v>
      </c>
      <c r="J311" s="17" t="s">
        <v>617</v>
      </c>
      <c r="K311" s="18">
        <v>201.68</v>
      </c>
      <c r="L311" s="18">
        <v>17083</v>
      </c>
      <c r="M311" s="18">
        <v>1359</v>
      </c>
      <c r="N311" s="19">
        <v>0.0796</v>
      </c>
      <c r="O311" s="18">
        <v>0.15</v>
      </c>
      <c r="P311" s="18">
        <v>11.81</v>
      </c>
      <c r="Q311" s="18">
        <v>26</v>
      </c>
      <c r="R311" s="18">
        <v>1</v>
      </c>
      <c r="S311" s="18">
        <v>14</v>
      </c>
      <c r="T311" s="18">
        <v>6</v>
      </c>
      <c r="U311" s="18">
        <v>1</v>
      </c>
      <c r="V311" s="18">
        <v>48</v>
      </c>
      <c r="W311" s="18">
        <v>4.2</v>
      </c>
      <c r="X311" s="18">
        <v>0</v>
      </c>
      <c r="Y311" s="19">
        <v>0</v>
      </c>
      <c r="Z311" s="18">
        <v>2</v>
      </c>
      <c r="AA311" s="18">
        <v>0</v>
      </c>
      <c r="AB311" t="str">
        <f>VLOOKUP(E:E,笔记匹配!A:M,3,FALSE)</f>
        <v>hiella-invite</v>
      </c>
      <c r="AC311" t="str">
        <f>VLOOKUP(E:E,笔记匹配!A:M,4,FALSE)</f>
        <v>11.10-关于学口语，希望五年前就有人能告诉我的</v>
      </c>
    </row>
    <row r="312" spans="1:29">
      <c r="A312" s="17" t="s">
        <v>27</v>
      </c>
      <c r="B312" s="17" t="s">
        <v>75</v>
      </c>
      <c r="C312" s="18">
        <v>23124609</v>
      </c>
      <c r="D312" s="17" t="s">
        <v>72</v>
      </c>
      <c r="E312" s="17" t="s">
        <v>227</v>
      </c>
      <c r="F312" s="17" t="s">
        <v>680</v>
      </c>
      <c r="G312" s="18">
        <v>6031450</v>
      </c>
      <c r="H312" s="17" t="s">
        <v>681</v>
      </c>
      <c r="I312" s="18">
        <v>5019325</v>
      </c>
      <c r="J312" s="17" t="s">
        <v>617</v>
      </c>
      <c r="K312" s="18">
        <v>200.5</v>
      </c>
      <c r="L312" s="18">
        <v>17956</v>
      </c>
      <c r="M312" s="18">
        <v>1052</v>
      </c>
      <c r="N312" s="19">
        <v>0.0586</v>
      </c>
      <c r="O312" s="18">
        <v>0.19</v>
      </c>
      <c r="P312" s="18">
        <v>11.17</v>
      </c>
      <c r="Q312" s="18">
        <v>33</v>
      </c>
      <c r="R312" s="18">
        <v>3</v>
      </c>
      <c r="S312" s="18">
        <v>18</v>
      </c>
      <c r="T312" s="18">
        <v>10</v>
      </c>
      <c r="U312" s="18">
        <v>4</v>
      </c>
      <c r="V312" s="18">
        <v>68</v>
      </c>
      <c r="W312" s="18">
        <v>2.95</v>
      </c>
      <c r="X312" s="18">
        <v>0</v>
      </c>
      <c r="Y312" s="19">
        <v>0</v>
      </c>
      <c r="Z312" s="18">
        <v>22</v>
      </c>
      <c r="AA312" s="18">
        <v>1</v>
      </c>
      <c r="AB312" t="str">
        <f>VLOOKUP(E:E,笔记匹配!A:M,3,FALSE)</f>
        <v>heykelly-invite</v>
      </c>
      <c r="AC312" t="str">
        <f>VLOOKUP(E:E,笔记匹配!A:M,4,FALSE)</f>
        <v>11.10-亲测❗️雅思考官听到就会打低分的口语表达</v>
      </c>
    </row>
    <row r="313" spans="1:29">
      <c r="A313" s="17" t="s">
        <v>27</v>
      </c>
      <c r="B313" s="17" t="s">
        <v>81</v>
      </c>
      <c r="C313" s="18">
        <v>23124709</v>
      </c>
      <c r="D313" s="17" t="s">
        <v>72</v>
      </c>
      <c r="E313" s="17" t="s">
        <v>229</v>
      </c>
      <c r="F313" s="17" t="s">
        <v>682</v>
      </c>
      <c r="G313" s="18">
        <v>6031503</v>
      </c>
      <c r="H313" s="17" t="s">
        <v>683</v>
      </c>
      <c r="I313" s="18">
        <v>5019370</v>
      </c>
      <c r="J313" s="17" t="s">
        <v>617</v>
      </c>
      <c r="K313" s="18">
        <v>77.49</v>
      </c>
      <c r="L313" s="18">
        <v>3374</v>
      </c>
      <c r="M313" s="18">
        <v>157</v>
      </c>
      <c r="N313" s="19">
        <v>0.0465</v>
      </c>
      <c r="O313" s="18">
        <v>0.49</v>
      </c>
      <c r="P313" s="18">
        <v>22.97</v>
      </c>
      <c r="Q313" s="18">
        <v>20</v>
      </c>
      <c r="R313" s="18">
        <v>0</v>
      </c>
      <c r="S313" s="18">
        <v>8</v>
      </c>
      <c r="T313" s="18">
        <v>9</v>
      </c>
      <c r="U313" s="18">
        <v>1</v>
      </c>
      <c r="V313" s="18">
        <v>38</v>
      </c>
      <c r="W313" s="18">
        <v>2.04</v>
      </c>
      <c r="X313" s="18">
        <v>0</v>
      </c>
      <c r="Y313" s="19">
        <v>0</v>
      </c>
      <c r="Z313" s="18">
        <v>2</v>
      </c>
      <c r="AA313" s="18">
        <v>0</v>
      </c>
      <c r="AB313" t="str">
        <f>VLOOKUP(E:E,笔记匹配!A:M,3,FALSE)</f>
        <v>nainai</v>
      </c>
      <c r="AC313" t="str">
        <f>VLOOKUP(E:E,笔记匹配!A:M,4,FALSE)</f>
        <v>11.10-985但雅思口语万年6分😩外教说你方法错啦❗️</v>
      </c>
    </row>
    <row r="314" spans="1:29">
      <c r="A314" s="17" t="s">
        <v>28</v>
      </c>
      <c r="B314" s="17" t="s">
        <v>100</v>
      </c>
      <c r="C314" s="18">
        <v>15884678</v>
      </c>
      <c r="D314" s="17" t="s">
        <v>101</v>
      </c>
      <c r="E314" s="17" t="s">
        <v>203</v>
      </c>
      <c r="F314" s="17" t="s">
        <v>615</v>
      </c>
      <c r="G314" s="18">
        <v>3102051</v>
      </c>
      <c r="H314" s="17" t="s">
        <v>616</v>
      </c>
      <c r="I314" s="18">
        <v>2496937</v>
      </c>
      <c r="J314" s="17" t="s">
        <v>617</v>
      </c>
      <c r="K314" s="18">
        <v>614.72</v>
      </c>
      <c r="L314" s="18">
        <v>9385</v>
      </c>
      <c r="M314" s="18">
        <v>257</v>
      </c>
      <c r="N314" s="19">
        <v>0.0274</v>
      </c>
      <c r="O314" s="18">
        <v>2.39</v>
      </c>
      <c r="P314" s="18">
        <v>65.5</v>
      </c>
      <c r="Q314" s="18">
        <v>7</v>
      </c>
      <c r="R314" s="18">
        <v>0</v>
      </c>
      <c r="S314" s="18">
        <v>6</v>
      </c>
      <c r="T314" s="18">
        <v>0</v>
      </c>
      <c r="U314" s="18">
        <v>1</v>
      </c>
      <c r="V314" s="18">
        <v>14</v>
      </c>
      <c r="W314" s="18">
        <v>43.91</v>
      </c>
      <c r="X314" s="18">
        <v>0</v>
      </c>
      <c r="Y314" s="19">
        <v>0</v>
      </c>
      <c r="Z314" s="18">
        <v>0</v>
      </c>
      <c r="AA314" s="18">
        <v>0</v>
      </c>
      <c r="AB314" t="str">
        <f>VLOOKUP(E:E,笔记匹配!A:M,3,FALSE)</f>
        <v>yaozilv</v>
      </c>
      <c r="AC314" t="str">
        <f>VLOOKUP(E:E,笔记匹配!A:M,4,FALSE)</f>
        <v>6.17-英语口语人绝不能错过的宝藏APP👈</v>
      </c>
    </row>
    <row r="315" spans="1:29">
      <c r="A315" s="17" t="s">
        <v>28</v>
      </c>
      <c r="B315" s="17" t="s">
        <v>119</v>
      </c>
      <c r="C315" s="18">
        <v>16331749</v>
      </c>
      <c r="D315" s="17" t="s">
        <v>72</v>
      </c>
      <c r="E315" s="17" t="s">
        <v>210</v>
      </c>
      <c r="F315" s="17" t="s">
        <v>618</v>
      </c>
      <c r="G315" s="18">
        <v>3178020</v>
      </c>
      <c r="H315" s="17" t="s">
        <v>619</v>
      </c>
      <c r="I315" s="18">
        <v>2568655</v>
      </c>
      <c r="J315" s="17" t="s">
        <v>617</v>
      </c>
      <c r="K315" s="18">
        <v>355.99</v>
      </c>
      <c r="L315" s="18">
        <v>37697</v>
      </c>
      <c r="M315" s="18">
        <v>2382</v>
      </c>
      <c r="N315" s="19">
        <v>0.0632</v>
      </c>
      <c r="O315" s="18">
        <v>0.15</v>
      </c>
      <c r="P315" s="18">
        <v>9.44</v>
      </c>
      <c r="Q315" s="18">
        <v>31</v>
      </c>
      <c r="R315" s="18">
        <v>3</v>
      </c>
      <c r="S315" s="18">
        <v>14</v>
      </c>
      <c r="T315" s="18">
        <v>29</v>
      </c>
      <c r="U315" s="18">
        <v>1</v>
      </c>
      <c r="V315" s="18">
        <v>78</v>
      </c>
      <c r="W315" s="18">
        <v>4.56</v>
      </c>
      <c r="X315" s="18">
        <v>0</v>
      </c>
      <c r="Y315" s="19">
        <v>0</v>
      </c>
      <c r="Z315" s="18">
        <v>0</v>
      </c>
      <c r="AA315" s="18">
        <v>0</v>
      </c>
      <c r="AB315" t="str">
        <f>VLOOKUP(E:E,笔记匹配!A:M,3,FALSE)</f>
        <v>tenchat-invite</v>
      </c>
      <c r="AC315" t="str">
        <f>VLOOKUP(E:E,笔记匹配!A:M,4,FALSE)</f>
        <v>6.28-🇬🇧小干货｜简单的地道英文表达</v>
      </c>
    </row>
    <row r="316" spans="1:29">
      <c r="A316" s="17" t="s">
        <v>28</v>
      </c>
      <c r="B316" s="17" t="s">
        <v>100</v>
      </c>
      <c r="C316" s="18">
        <v>18616856</v>
      </c>
      <c r="D316" s="17" t="s">
        <v>72</v>
      </c>
      <c r="E316" s="17" t="s">
        <v>203</v>
      </c>
      <c r="F316" s="17" t="s">
        <v>622</v>
      </c>
      <c r="G316" s="18">
        <v>3856100</v>
      </c>
      <c r="H316" s="17" t="s">
        <v>623</v>
      </c>
      <c r="I316" s="18">
        <v>3241189</v>
      </c>
      <c r="J316" s="17" t="s">
        <v>617</v>
      </c>
      <c r="K316" s="18">
        <v>152.9</v>
      </c>
      <c r="L316" s="18">
        <v>5099</v>
      </c>
      <c r="M316" s="18">
        <v>224</v>
      </c>
      <c r="N316" s="19">
        <v>0.0439</v>
      </c>
      <c r="O316" s="18">
        <v>0.68</v>
      </c>
      <c r="P316" s="18">
        <v>29.99</v>
      </c>
      <c r="Q316" s="18">
        <v>9</v>
      </c>
      <c r="R316" s="18">
        <v>1</v>
      </c>
      <c r="S316" s="18">
        <v>11</v>
      </c>
      <c r="T316" s="18">
        <v>2</v>
      </c>
      <c r="U316" s="18">
        <v>2</v>
      </c>
      <c r="V316" s="18">
        <v>25</v>
      </c>
      <c r="W316" s="18">
        <v>6.12</v>
      </c>
      <c r="X316" s="18">
        <v>0</v>
      </c>
      <c r="Y316" s="19">
        <v>0</v>
      </c>
      <c r="Z316" s="18">
        <v>1</v>
      </c>
      <c r="AA316" s="18">
        <v>0</v>
      </c>
      <c r="AB316" t="str">
        <f>VLOOKUP(E:E,笔记匹配!A:M,3,FALSE)</f>
        <v>yaozilv</v>
      </c>
      <c r="AC316" t="str">
        <f>VLOOKUP(E:E,笔记匹配!A:M,4,FALSE)</f>
        <v>6.17-英语口语人绝不能错过的宝藏APP👈</v>
      </c>
    </row>
    <row r="317" spans="1:29">
      <c r="A317" s="17" t="s">
        <v>28</v>
      </c>
      <c r="B317" s="17" t="s">
        <v>76</v>
      </c>
      <c r="C317" s="18">
        <v>18706416</v>
      </c>
      <c r="D317" s="17" t="s">
        <v>72</v>
      </c>
      <c r="E317" s="17" t="s">
        <v>209</v>
      </c>
      <c r="F317" s="17" t="s">
        <v>624</v>
      </c>
      <c r="G317" s="18">
        <v>3899564</v>
      </c>
      <c r="H317" s="17" t="s">
        <v>625</v>
      </c>
      <c r="I317" s="18">
        <v>3284422</v>
      </c>
      <c r="J317" s="17" t="s">
        <v>617</v>
      </c>
      <c r="K317" s="18">
        <v>241.09</v>
      </c>
      <c r="L317" s="18">
        <v>10856</v>
      </c>
      <c r="M317" s="18">
        <v>362</v>
      </c>
      <c r="N317" s="19">
        <v>0.0333</v>
      </c>
      <c r="O317" s="18">
        <v>0.67</v>
      </c>
      <c r="P317" s="18">
        <v>22.21</v>
      </c>
      <c r="Q317" s="18">
        <v>29</v>
      </c>
      <c r="R317" s="18">
        <v>0</v>
      </c>
      <c r="S317" s="18">
        <v>38</v>
      </c>
      <c r="T317" s="18">
        <v>0</v>
      </c>
      <c r="U317" s="18">
        <v>2</v>
      </c>
      <c r="V317" s="18">
        <v>69</v>
      </c>
      <c r="W317" s="18">
        <v>3.49</v>
      </c>
      <c r="X317" s="18">
        <v>0</v>
      </c>
      <c r="Y317" s="19">
        <v>0</v>
      </c>
      <c r="Z317" s="18">
        <v>6</v>
      </c>
      <c r="AA317" s="18">
        <v>0</v>
      </c>
      <c r="AB317" t="str">
        <f>VLOOKUP(E:E,笔记匹配!A:M,3,FALSE)</f>
        <v>ieltsyea-invite</v>
      </c>
      <c r="AC317" t="str">
        <f>VLOOKUP(E:E,笔记匹配!A:M,4,FALSE)</f>
        <v>8.24-雅思口语上7的捷径：Cambly外教推荐‼️</v>
      </c>
    </row>
    <row r="318" spans="1:29">
      <c r="A318" s="17" t="s">
        <v>28</v>
      </c>
      <c r="B318" s="17" t="s">
        <v>151</v>
      </c>
      <c r="C318" s="18">
        <v>19628118</v>
      </c>
      <c r="D318" s="17" t="s">
        <v>72</v>
      </c>
      <c r="E318" s="17" t="s">
        <v>206</v>
      </c>
      <c r="F318" s="17" t="s">
        <v>629</v>
      </c>
      <c r="G318" s="18">
        <v>4324522</v>
      </c>
      <c r="H318" s="17" t="s">
        <v>630</v>
      </c>
      <c r="I318" s="18">
        <v>3701145</v>
      </c>
      <c r="J318" s="17" t="s">
        <v>617</v>
      </c>
      <c r="K318" s="18">
        <v>402.58</v>
      </c>
      <c r="L318" s="18">
        <v>24392</v>
      </c>
      <c r="M318" s="18">
        <v>1043</v>
      </c>
      <c r="N318" s="19">
        <v>0.0428</v>
      </c>
      <c r="O318" s="18">
        <v>0.39</v>
      </c>
      <c r="P318" s="18">
        <v>16.5</v>
      </c>
      <c r="Q318" s="18">
        <v>103</v>
      </c>
      <c r="R318" s="18">
        <v>0</v>
      </c>
      <c r="S318" s="18">
        <v>62</v>
      </c>
      <c r="T318" s="18">
        <v>34</v>
      </c>
      <c r="U318" s="18">
        <v>3</v>
      </c>
      <c r="V318" s="18">
        <v>202</v>
      </c>
      <c r="W318" s="18">
        <v>1.99</v>
      </c>
      <c r="X318" s="18">
        <v>0</v>
      </c>
      <c r="Y318" s="19">
        <v>0</v>
      </c>
      <c r="Z318" s="18">
        <v>8</v>
      </c>
      <c r="AA318" s="18">
        <v>2</v>
      </c>
      <c r="AB318" t="str">
        <f>VLOOKUP(E:E,笔记匹配!A:M,3,FALSE)</f>
        <v>qiuchen</v>
      </c>
      <c r="AC318" t="str">
        <f>VLOOKUP(E:E,笔记匹配!A:M,4,FALSE)</f>
        <v>6.10-练习英语口语的方法，你真的掌握了吗？</v>
      </c>
    </row>
    <row r="319" spans="1:29">
      <c r="A319" s="17" t="s">
        <v>28</v>
      </c>
      <c r="B319" s="17" t="s">
        <v>76</v>
      </c>
      <c r="C319" s="18">
        <v>19691973</v>
      </c>
      <c r="D319" s="17" t="s">
        <v>69</v>
      </c>
      <c r="E319" s="17" t="s">
        <v>209</v>
      </c>
      <c r="F319" s="17" t="s">
        <v>631</v>
      </c>
      <c r="G319" s="18">
        <v>4355755</v>
      </c>
      <c r="H319" s="17" t="s">
        <v>631</v>
      </c>
      <c r="I319" s="18">
        <v>3730480</v>
      </c>
      <c r="J319" s="17" t="s">
        <v>617</v>
      </c>
      <c r="K319" s="18">
        <v>350.42</v>
      </c>
      <c r="L319" s="18">
        <v>11357</v>
      </c>
      <c r="M319" s="18">
        <v>339</v>
      </c>
      <c r="N319" s="19">
        <v>0.0298</v>
      </c>
      <c r="O319" s="18">
        <v>1.03</v>
      </c>
      <c r="P319" s="18">
        <v>30.85</v>
      </c>
      <c r="Q319" s="18">
        <v>37</v>
      </c>
      <c r="R319" s="18">
        <v>0</v>
      </c>
      <c r="S319" s="18">
        <v>47</v>
      </c>
      <c r="T319" s="18">
        <v>3</v>
      </c>
      <c r="U319" s="18">
        <v>1</v>
      </c>
      <c r="V319" s="18">
        <v>88</v>
      </c>
      <c r="W319" s="18">
        <v>3.98</v>
      </c>
      <c r="X319" s="18">
        <v>0</v>
      </c>
      <c r="Y319" s="19">
        <v>0</v>
      </c>
      <c r="Z319" s="18">
        <v>4</v>
      </c>
      <c r="AA319" s="18">
        <v>4</v>
      </c>
      <c r="AB319" t="str">
        <f>VLOOKUP(E:E,笔记匹配!A:M,3,FALSE)</f>
        <v>ieltsyea-invite</v>
      </c>
      <c r="AC319" t="str">
        <f>VLOOKUP(E:E,笔记匹配!A:M,4,FALSE)</f>
        <v>8.24-雅思口语上7的捷径：Cambly外教推荐‼️</v>
      </c>
    </row>
    <row r="320" spans="1:29">
      <c r="A320" s="17" t="s">
        <v>28</v>
      </c>
      <c r="B320" s="17" t="s">
        <v>103</v>
      </c>
      <c r="C320" s="18">
        <v>19913068</v>
      </c>
      <c r="D320" s="17" t="s">
        <v>69</v>
      </c>
      <c r="E320" s="17" t="s">
        <v>207</v>
      </c>
      <c r="F320" s="17" t="s">
        <v>632</v>
      </c>
      <c r="G320" s="18">
        <v>4458728</v>
      </c>
      <c r="H320" s="17" t="s">
        <v>633</v>
      </c>
      <c r="I320" s="18">
        <v>3823048</v>
      </c>
      <c r="J320" s="17" t="s">
        <v>617</v>
      </c>
      <c r="K320" s="18">
        <v>442.4</v>
      </c>
      <c r="L320" s="18">
        <v>12061</v>
      </c>
      <c r="M320" s="18">
        <v>509</v>
      </c>
      <c r="N320" s="19">
        <v>0.0422</v>
      </c>
      <c r="O320" s="18">
        <v>0.87</v>
      </c>
      <c r="P320" s="18">
        <v>36.68</v>
      </c>
      <c r="Q320" s="18">
        <v>83</v>
      </c>
      <c r="R320" s="18">
        <v>0</v>
      </c>
      <c r="S320" s="18">
        <v>33</v>
      </c>
      <c r="T320" s="18">
        <v>17</v>
      </c>
      <c r="U320" s="18">
        <v>2</v>
      </c>
      <c r="V320" s="18">
        <v>135</v>
      </c>
      <c r="W320" s="18">
        <v>3.28</v>
      </c>
      <c r="X320" s="18">
        <v>0</v>
      </c>
      <c r="Y320" s="19">
        <v>0</v>
      </c>
      <c r="Z320" s="18">
        <v>4</v>
      </c>
      <c r="AA320" s="18">
        <v>1</v>
      </c>
      <c r="AB320" t="str">
        <f>VLOOKUP(E:E,笔记匹配!A:M,3,FALSE)</f>
        <v>skk2022</v>
      </c>
      <c r="AC320" t="str">
        <f>VLOOKUP(E:E,笔记匹配!A:M,4,FALSE)</f>
        <v>6.13-如何不出国提高口语｜英语口语APP推荐</v>
      </c>
    </row>
    <row r="321" spans="1:29">
      <c r="A321" s="17" t="s">
        <v>28</v>
      </c>
      <c r="B321" s="17" t="s">
        <v>148</v>
      </c>
      <c r="C321" s="18">
        <v>20803346</v>
      </c>
      <c r="D321" s="17" t="s">
        <v>72</v>
      </c>
      <c r="E321" s="17" t="s">
        <v>202</v>
      </c>
      <c r="F321" s="17" t="s">
        <v>636</v>
      </c>
      <c r="G321" s="18">
        <v>4926198</v>
      </c>
      <c r="H321" s="17" t="s">
        <v>637</v>
      </c>
      <c r="I321" s="18">
        <v>4181374</v>
      </c>
      <c r="J321" s="17" t="s">
        <v>617</v>
      </c>
      <c r="K321" s="18">
        <v>644.65</v>
      </c>
      <c r="L321" s="18">
        <v>38884</v>
      </c>
      <c r="M321" s="18">
        <v>1286</v>
      </c>
      <c r="N321" s="19">
        <v>0.0331</v>
      </c>
      <c r="O321" s="18">
        <v>0.5</v>
      </c>
      <c r="P321" s="18">
        <v>16.58</v>
      </c>
      <c r="Q321" s="18">
        <v>87</v>
      </c>
      <c r="R321" s="18">
        <v>0</v>
      </c>
      <c r="S321" s="18">
        <v>38</v>
      </c>
      <c r="T321" s="18">
        <v>101</v>
      </c>
      <c r="U321" s="18">
        <v>6</v>
      </c>
      <c r="V321" s="18">
        <v>232</v>
      </c>
      <c r="W321" s="18">
        <v>2.78</v>
      </c>
      <c r="X321" s="18">
        <v>0</v>
      </c>
      <c r="Y321" s="19">
        <v>0</v>
      </c>
      <c r="Z321" s="18">
        <v>1</v>
      </c>
      <c r="AA321" s="18">
        <v>1</v>
      </c>
      <c r="AB321" t="str">
        <f>VLOOKUP(E:E,笔记匹配!A:M,3,FALSE)</f>
        <v>tinaloveu</v>
      </c>
      <c r="AC321" t="str">
        <f>VLOOKUP(E:E,笔记匹配!A:M,4,FALSE)</f>
        <v>10.9-【全英】雅思8.5口语提升干货！</v>
      </c>
    </row>
    <row r="322" spans="1:29">
      <c r="A322" s="17" t="s">
        <v>28</v>
      </c>
      <c r="B322" s="17" t="s">
        <v>80</v>
      </c>
      <c r="C322" s="18">
        <v>20804514</v>
      </c>
      <c r="D322" s="17" t="s">
        <v>72</v>
      </c>
      <c r="E322" s="17" t="s">
        <v>199</v>
      </c>
      <c r="F322" s="17" t="s">
        <v>642</v>
      </c>
      <c r="G322" s="18">
        <v>4926725</v>
      </c>
      <c r="H322" s="17" t="s">
        <v>643</v>
      </c>
      <c r="I322" s="18">
        <v>4182082</v>
      </c>
      <c r="J322" s="17" t="s">
        <v>617</v>
      </c>
      <c r="K322" s="18">
        <v>159.43</v>
      </c>
      <c r="L322" s="18">
        <v>9273</v>
      </c>
      <c r="M322" s="18">
        <v>344</v>
      </c>
      <c r="N322" s="19">
        <v>0.0371</v>
      </c>
      <c r="O322" s="18">
        <v>0.46</v>
      </c>
      <c r="P322" s="18">
        <v>17.19</v>
      </c>
      <c r="Q322" s="18">
        <v>28</v>
      </c>
      <c r="R322" s="18">
        <v>0</v>
      </c>
      <c r="S322" s="18">
        <v>29</v>
      </c>
      <c r="T322" s="18">
        <v>6</v>
      </c>
      <c r="U322" s="18">
        <v>0</v>
      </c>
      <c r="V322" s="18">
        <v>63</v>
      </c>
      <c r="W322" s="18">
        <v>2.53</v>
      </c>
      <c r="X322" s="18">
        <v>0</v>
      </c>
      <c r="Y322" s="19">
        <v>0</v>
      </c>
      <c r="Z322" s="18">
        <v>1</v>
      </c>
      <c r="AA322" s="18">
        <v>0</v>
      </c>
      <c r="AB322" t="str">
        <f>VLOOKUP(E:E,笔记匹配!A:M,3,FALSE)</f>
        <v>lily1234</v>
      </c>
      <c r="AC322" t="str">
        <f>VLOOKUP(E:E,笔记匹配!A:M,4,FALSE)</f>
        <v>10.9-30岁想把英语好好学一遍｜妈妈提升口语app</v>
      </c>
    </row>
    <row r="323" spans="1:29">
      <c r="A323" s="17" t="s">
        <v>28</v>
      </c>
      <c r="B323" s="17" t="s">
        <v>83</v>
      </c>
      <c r="C323" s="18">
        <v>21378722</v>
      </c>
      <c r="D323" s="17" t="s">
        <v>72</v>
      </c>
      <c r="E323" s="17" t="s">
        <v>201</v>
      </c>
      <c r="F323" s="17" t="s">
        <v>646</v>
      </c>
      <c r="G323" s="18">
        <v>5201126</v>
      </c>
      <c r="H323" s="17" t="s">
        <v>647</v>
      </c>
      <c r="I323" s="18">
        <v>4386152</v>
      </c>
      <c r="J323" s="17" t="s">
        <v>617</v>
      </c>
      <c r="K323" s="18">
        <v>198.99</v>
      </c>
      <c r="L323" s="18">
        <v>11970</v>
      </c>
      <c r="M323" s="18">
        <v>328</v>
      </c>
      <c r="N323" s="19">
        <v>0.0274</v>
      </c>
      <c r="O323" s="18">
        <v>0.61</v>
      </c>
      <c r="P323" s="18">
        <v>16.62</v>
      </c>
      <c r="Q323" s="18">
        <v>45</v>
      </c>
      <c r="R323" s="18">
        <v>0</v>
      </c>
      <c r="S323" s="18">
        <v>36</v>
      </c>
      <c r="T323" s="18">
        <v>2</v>
      </c>
      <c r="U323" s="18">
        <v>3</v>
      </c>
      <c r="V323" s="18">
        <v>86</v>
      </c>
      <c r="W323" s="18">
        <v>2.31</v>
      </c>
      <c r="X323" s="18">
        <v>0</v>
      </c>
      <c r="Y323" s="19">
        <v>0</v>
      </c>
      <c r="Z323" s="18">
        <v>1</v>
      </c>
      <c r="AA323" s="18">
        <v>0</v>
      </c>
      <c r="AB323" t="str">
        <f>VLOOKUP(E:E,笔记匹配!A:M,3,FALSE)</f>
        <v>talkalot-invite</v>
      </c>
      <c r="AC323" t="str">
        <f>VLOOKUP(E:E,笔记匹配!A:M,4,FALSE)</f>
        <v>10.17宝藏Cambly外教大推荐‼️入门篇</v>
      </c>
    </row>
    <row r="324" spans="1:29">
      <c r="A324" s="17" t="s">
        <v>28</v>
      </c>
      <c r="B324" s="17" t="s">
        <v>150</v>
      </c>
      <c r="C324" s="18">
        <v>21378969</v>
      </c>
      <c r="D324" s="17" t="s">
        <v>72</v>
      </c>
      <c r="E324" s="17" t="s">
        <v>237</v>
      </c>
      <c r="F324" s="17" t="s">
        <v>648</v>
      </c>
      <c r="G324" s="18">
        <v>5201261</v>
      </c>
      <c r="H324" s="17" t="s">
        <v>649</v>
      </c>
      <c r="I324" s="18">
        <v>4386268</v>
      </c>
      <c r="J324" s="17" t="s">
        <v>617</v>
      </c>
      <c r="K324" s="18">
        <v>191.5</v>
      </c>
      <c r="L324" s="18">
        <v>12942</v>
      </c>
      <c r="M324" s="18">
        <v>802</v>
      </c>
      <c r="N324" s="19">
        <v>0.062</v>
      </c>
      <c r="O324" s="18">
        <v>0.24</v>
      </c>
      <c r="P324" s="18">
        <v>14.8</v>
      </c>
      <c r="Q324" s="18">
        <v>22</v>
      </c>
      <c r="R324" s="18">
        <v>2</v>
      </c>
      <c r="S324" s="18">
        <v>12</v>
      </c>
      <c r="T324" s="18">
        <v>19</v>
      </c>
      <c r="U324" s="18">
        <v>2</v>
      </c>
      <c r="V324" s="18">
        <v>57</v>
      </c>
      <c r="W324" s="18">
        <v>3.36</v>
      </c>
      <c r="X324" s="18">
        <v>0</v>
      </c>
      <c r="Y324" s="19">
        <v>0</v>
      </c>
      <c r="Z324" s="18">
        <v>2</v>
      </c>
      <c r="AA324" s="18">
        <v>1</v>
      </c>
      <c r="AB324" t="str">
        <f>VLOOKUP(E:E,笔记匹配!A:M,3,FALSE)</f>
        <v>lingge</v>
      </c>
      <c r="AC324" t="str">
        <f>VLOOKUP(E:E,笔记匹配!A:M,4,FALSE)</f>
        <v>10.17-全英干货｜无语言环境如何有效提高口语</v>
      </c>
    </row>
    <row r="325" spans="1:29">
      <c r="A325" s="17" t="s">
        <v>28</v>
      </c>
      <c r="B325" s="17" t="s">
        <v>83</v>
      </c>
      <c r="C325" s="18">
        <v>21438951</v>
      </c>
      <c r="D325" s="17" t="s">
        <v>69</v>
      </c>
      <c r="E325" s="17" t="s">
        <v>201</v>
      </c>
      <c r="F325" s="17" t="s">
        <v>650</v>
      </c>
      <c r="G325" s="18">
        <v>5229065</v>
      </c>
      <c r="H325" s="17" t="s">
        <v>651</v>
      </c>
      <c r="I325" s="18">
        <v>4407441</v>
      </c>
      <c r="J325" s="17" t="s">
        <v>617</v>
      </c>
      <c r="K325" s="18">
        <v>1278.47</v>
      </c>
      <c r="L325" s="18">
        <v>45665</v>
      </c>
      <c r="M325" s="18">
        <v>1513</v>
      </c>
      <c r="N325" s="19">
        <v>0.0331</v>
      </c>
      <c r="O325" s="18">
        <v>0.84</v>
      </c>
      <c r="P325" s="18">
        <v>28</v>
      </c>
      <c r="Q325" s="18">
        <v>355</v>
      </c>
      <c r="R325" s="18">
        <v>2</v>
      </c>
      <c r="S325" s="18">
        <v>224</v>
      </c>
      <c r="T325" s="18">
        <v>14</v>
      </c>
      <c r="U325" s="18">
        <v>1</v>
      </c>
      <c r="V325" s="18">
        <v>596</v>
      </c>
      <c r="W325" s="18">
        <v>2.15</v>
      </c>
      <c r="X325" s="18">
        <v>0</v>
      </c>
      <c r="Y325" s="19">
        <v>0</v>
      </c>
      <c r="Z325" s="18">
        <v>5</v>
      </c>
      <c r="AA325" s="18">
        <v>16</v>
      </c>
      <c r="AB325" t="str">
        <f>VLOOKUP(E:E,笔记匹配!A:M,3,FALSE)</f>
        <v>talkalot-invite</v>
      </c>
      <c r="AC325" t="str">
        <f>VLOOKUP(E:E,笔记匹配!A:M,4,FALSE)</f>
        <v>10.17宝藏Cambly外教大推荐‼️入门篇</v>
      </c>
    </row>
    <row r="326" spans="1:29">
      <c r="A326" s="17" t="s">
        <v>28</v>
      </c>
      <c r="B326" s="17" t="s">
        <v>80</v>
      </c>
      <c r="C326" s="18">
        <v>21548733</v>
      </c>
      <c r="D326" s="17" t="s">
        <v>69</v>
      </c>
      <c r="E326" s="17" t="s">
        <v>199</v>
      </c>
      <c r="F326" s="17" t="s">
        <v>652</v>
      </c>
      <c r="G326" s="18">
        <v>5277914</v>
      </c>
      <c r="H326" s="17" t="s">
        <v>652</v>
      </c>
      <c r="I326" s="18">
        <v>4445164</v>
      </c>
      <c r="J326" s="17" t="s">
        <v>617</v>
      </c>
      <c r="K326" s="18">
        <v>283.21</v>
      </c>
      <c r="L326" s="18">
        <v>9101</v>
      </c>
      <c r="M326" s="18">
        <v>453</v>
      </c>
      <c r="N326" s="19">
        <v>0.0498</v>
      </c>
      <c r="O326" s="18">
        <v>0.63</v>
      </c>
      <c r="P326" s="18">
        <v>31.12</v>
      </c>
      <c r="Q326" s="18">
        <v>61</v>
      </c>
      <c r="R326" s="18">
        <v>1</v>
      </c>
      <c r="S326" s="18">
        <v>36</v>
      </c>
      <c r="T326" s="18">
        <v>14</v>
      </c>
      <c r="U326" s="18">
        <v>1</v>
      </c>
      <c r="V326" s="18">
        <v>113</v>
      </c>
      <c r="W326" s="18">
        <v>2.51</v>
      </c>
      <c r="X326" s="18">
        <v>0</v>
      </c>
      <c r="Y326" s="19">
        <v>0</v>
      </c>
      <c r="Z326" s="18">
        <v>8</v>
      </c>
      <c r="AA326" s="18">
        <v>1</v>
      </c>
      <c r="AB326" t="str">
        <f>VLOOKUP(E:E,笔记匹配!A:M,3,FALSE)</f>
        <v>lily1234</v>
      </c>
      <c r="AC326" t="str">
        <f>VLOOKUP(E:E,笔记匹配!A:M,4,FALSE)</f>
        <v>10.9-30岁想把英语好好学一遍｜妈妈提升口语app</v>
      </c>
    </row>
    <row r="327" spans="1:29">
      <c r="A327" s="17" t="s">
        <v>28</v>
      </c>
      <c r="B327" s="17" t="s">
        <v>148</v>
      </c>
      <c r="C327" s="18">
        <v>21548883</v>
      </c>
      <c r="D327" s="17" t="s">
        <v>69</v>
      </c>
      <c r="E327" s="17" t="s">
        <v>202</v>
      </c>
      <c r="F327" s="17" t="s">
        <v>653</v>
      </c>
      <c r="G327" s="18">
        <v>5278000</v>
      </c>
      <c r="H327" s="17" t="s">
        <v>653</v>
      </c>
      <c r="I327" s="18">
        <v>4445232</v>
      </c>
      <c r="J327" s="17" t="s">
        <v>617</v>
      </c>
      <c r="K327" s="18">
        <v>429.07</v>
      </c>
      <c r="L327" s="18">
        <v>11138</v>
      </c>
      <c r="M327" s="18">
        <v>575</v>
      </c>
      <c r="N327" s="19">
        <v>0.0516</v>
      </c>
      <c r="O327" s="18">
        <v>0.75</v>
      </c>
      <c r="P327" s="18">
        <v>38.52</v>
      </c>
      <c r="Q327" s="18">
        <v>121</v>
      </c>
      <c r="R327" s="18">
        <v>2</v>
      </c>
      <c r="S327" s="18">
        <v>60</v>
      </c>
      <c r="T327" s="18">
        <v>87</v>
      </c>
      <c r="U327" s="18">
        <v>4</v>
      </c>
      <c r="V327" s="18">
        <v>274</v>
      </c>
      <c r="W327" s="18">
        <v>1.57</v>
      </c>
      <c r="X327" s="18">
        <v>0</v>
      </c>
      <c r="Y327" s="19">
        <v>0</v>
      </c>
      <c r="Z327" s="18">
        <v>2</v>
      </c>
      <c r="AA327" s="18">
        <v>2</v>
      </c>
      <c r="AB327" t="str">
        <f>VLOOKUP(E:E,笔记匹配!A:M,3,FALSE)</f>
        <v>tinaloveu</v>
      </c>
      <c r="AC327" t="str">
        <f>VLOOKUP(E:E,笔记匹配!A:M,4,FALSE)</f>
        <v>10.9-【全英】雅思8.5口语提升干货！</v>
      </c>
    </row>
    <row r="328" spans="1:29">
      <c r="A328" s="17" t="s">
        <v>28</v>
      </c>
      <c r="B328" s="17" t="s">
        <v>108</v>
      </c>
      <c r="C328" s="18">
        <v>21906276</v>
      </c>
      <c r="D328" s="17" t="s">
        <v>69</v>
      </c>
      <c r="E328" s="18">
        <v>6.3218999e+23</v>
      </c>
      <c r="F328" s="17" t="s">
        <v>654</v>
      </c>
      <c r="G328" s="18">
        <v>5442255</v>
      </c>
      <c r="H328" s="17" t="s">
        <v>654</v>
      </c>
      <c r="I328" s="18">
        <v>4570099</v>
      </c>
      <c r="J328" s="17" t="s">
        <v>617</v>
      </c>
      <c r="K328" s="18">
        <v>180.48</v>
      </c>
      <c r="L328" s="18">
        <v>10739</v>
      </c>
      <c r="M328" s="18">
        <v>531</v>
      </c>
      <c r="N328" s="19">
        <v>0.0494</v>
      </c>
      <c r="O328" s="18">
        <v>0.34</v>
      </c>
      <c r="P328" s="18">
        <v>16.81</v>
      </c>
      <c r="Q328" s="18">
        <v>91</v>
      </c>
      <c r="R328" s="18">
        <v>0</v>
      </c>
      <c r="S328" s="18">
        <v>32</v>
      </c>
      <c r="T328" s="18">
        <v>27</v>
      </c>
      <c r="U328" s="18">
        <v>3</v>
      </c>
      <c r="V328" s="18">
        <v>153</v>
      </c>
      <c r="W328" s="18">
        <v>1.18</v>
      </c>
      <c r="X328" s="18">
        <v>0</v>
      </c>
      <c r="Y328" s="19">
        <v>0</v>
      </c>
      <c r="Z328" s="18">
        <v>0</v>
      </c>
      <c r="AA328" s="18">
        <v>0</v>
      </c>
      <c r="AB328" t="str">
        <f>VLOOKUP(E:E,笔记匹配!A:M,3,FALSE)</f>
        <v>gua0407</v>
      </c>
      <c r="AC328" t="str">
        <f>VLOOKUP(E:E,笔记匹配!A:M,4,FALSE)</f>
        <v>9.21-雅思考官“讨厌”的口语表达，你中了几个🤔</v>
      </c>
    </row>
    <row r="329" spans="1:29">
      <c r="A329" s="17" t="s">
        <v>28</v>
      </c>
      <c r="B329" s="17" t="s">
        <v>657</v>
      </c>
      <c r="C329" s="18">
        <v>22054994</v>
      </c>
      <c r="D329" s="17" t="s">
        <v>72</v>
      </c>
      <c r="E329" s="17" t="s">
        <v>238</v>
      </c>
      <c r="F329" s="17" t="s">
        <v>658</v>
      </c>
      <c r="G329" s="18">
        <v>5512858</v>
      </c>
      <c r="H329" s="17" t="s">
        <v>659</v>
      </c>
      <c r="I329" s="18">
        <v>4623452</v>
      </c>
      <c r="J329" s="17" t="s">
        <v>617</v>
      </c>
      <c r="K329" s="18">
        <v>183.1</v>
      </c>
      <c r="L329" s="18">
        <v>12206</v>
      </c>
      <c r="M329" s="18">
        <v>639</v>
      </c>
      <c r="N329" s="19">
        <v>0.0524</v>
      </c>
      <c r="O329" s="18">
        <v>0.29</v>
      </c>
      <c r="P329" s="18">
        <v>15</v>
      </c>
      <c r="Q329" s="18">
        <v>30</v>
      </c>
      <c r="R329" s="18">
        <v>0</v>
      </c>
      <c r="S329" s="18">
        <v>5</v>
      </c>
      <c r="T329" s="18">
        <v>1</v>
      </c>
      <c r="U329" s="18">
        <v>1</v>
      </c>
      <c r="V329" s="18">
        <v>37</v>
      </c>
      <c r="W329" s="18">
        <v>4.95</v>
      </c>
      <c r="X329" s="18">
        <v>0</v>
      </c>
      <c r="Y329" s="19">
        <v>0</v>
      </c>
      <c r="Z329" s="18">
        <v>0</v>
      </c>
      <c r="AA329" s="18">
        <v>0</v>
      </c>
      <c r="AB329" t="str">
        <f>VLOOKUP(E:E,笔记匹配!A:M,3,FALSE)</f>
        <v>10quiz</v>
      </c>
      <c r="AC329" t="str">
        <f>VLOOKUP(E:E,笔记匹配!A:M,4,FALSE)</f>
        <v>10.26-🇬🇧语言类游戏｜口语提升小游戏</v>
      </c>
    </row>
    <row r="330" spans="1:29">
      <c r="A330" s="17" t="s">
        <v>28</v>
      </c>
      <c r="B330" s="17" t="s">
        <v>82</v>
      </c>
      <c r="C330" s="18">
        <v>22055095</v>
      </c>
      <c r="D330" s="17" t="s">
        <v>72</v>
      </c>
      <c r="E330" s="17" t="s">
        <v>236</v>
      </c>
      <c r="F330" s="17" t="s">
        <v>660</v>
      </c>
      <c r="G330" s="18">
        <v>5512921</v>
      </c>
      <c r="H330" s="17" t="s">
        <v>661</v>
      </c>
      <c r="I330" s="18">
        <v>4623502</v>
      </c>
      <c r="J330" s="17" t="s">
        <v>617</v>
      </c>
      <c r="K330" s="18">
        <v>166.57</v>
      </c>
      <c r="L330" s="18">
        <v>17963</v>
      </c>
      <c r="M330" s="18">
        <v>1045</v>
      </c>
      <c r="N330" s="19">
        <v>0.0582</v>
      </c>
      <c r="O330" s="18">
        <v>0.16</v>
      </c>
      <c r="P330" s="18">
        <v>9.27</v>
      </c>
      <c r="Q330" s="18">
        <v>24</v>
      </c>
      <c r="R330" s="18">
        <v>0</v>
      </c>
      <c r="S330" s="18">
        <v>19</v>
      </c>
      <c r="T330" s="18">
        <v>18</v>
      </c>
      <c r="U330" s="18">
        <v>2</v>
      </c>
      <c r="V330" s="18">
        <v>63</v>
      </c>
      <c r="W330" s="18">
        <v>2.64</v>
      </c>
      <c r="X330" s="18">
        <v>0</v>
      </c>
      <c r="Y330" s="19">
        <v>0</v>
      </c>
      <c r="Z330" s="18">
        <v>3</v>
      </c>
      <c r="AA330" s="18">
        <v>0</v>
      </c>
      <c r="AB330" t="str">
        <f>VLOOKUP(E:E,笔记匹配!A:M,3,FALSE)</f>
        <v>pickgigi-invite</v>
      </c>
      <c r="AC330" t="str">
        <f>VLOOKUP(E:E,笔记匹配!A:M,4,FALSE)</f>
        <v>10.26-口语聊天用这几个开场 打开无限聊天模式</v>
      </c>
    </row>
    <row r="331" spans="1:29">
      <c r="A331" s="17" t="s">
        <v>28</v>
      </c>
      <c r="B331" s="17" t="s">
        <v>86</v>
      </c>
      <c r="C331" s="18">
        <v>22459591</v>
      </c>
      <c r="D331" s="17" t="s">
        <v>72</v>
      </c>
      <c r="E331" s="17" t="s">
        <v>214</v>
      </c>
      <c r="F331" s="17" t="s">
        <v>662</v>
      </c>
      <c r="G331" s="18">
        <v>5705404</v>
      </c>
      <c r="H331" s="17" t="s">
        <v>663</v>
      </c>
      <c r="I331" s="18">
        <v>4771610</v>
      </c>
      <c r="J331" s="17" t="s">
        <v>617</v>
      </c>
      <c r="K331" s="18">
        <v>1571.94</v>
      </c>
      <c r="L331" s="18">
        <v>91754</v>
      </c>
      <c r="M331" s="18">
        <v>3245</v>
      </c>
      <c r="N331" s="19">
        <v>0.0354</v>
      </c>
      <c r="O331" s="18">
        <v>0.48</v>
      </c>
      <c r="P331" s="18">
        <v>17.13</v>
      </c>
      <c r="Q331" s="18">
        <v>246</v>
      </c>
      <c r="R331" s="18">
        <v>5</v>
      </c>
      <c r="S331" s="18">
        <v>90</v>
      </c>
      <c r="T331" s="18">
        <v>71</v>
      </c>
      <c r="U331" s="18">
        <v>9</v>
      </c>
      <c r="V331" s="18">
        <v>421</v>
      </c>
      <c r="W331" s="18">
        <v>3.73</v>
      </c>
      <c r="X331" s="18">
        <v>0</v>
      </c>
      <c r="Y331" s="19">
        <v>0</v>
      </c>
      <c r="Z331" s="18">
        <v>7</v>
      </c>
      <c r="AA331" s="18">
        <v>0</v>
      </c>
      <c r="AB331" t="str">
        <f>VLOOKUP(E:E,笔记匹配!A:M,3,FALSE)</f>
        <v>yzyy123</v>
      </c>
      <c r="AC331" t="str">
        <f>VLOOKUP(E:E,笔记匹配!A:M,4,FALSE)</f>
        <v>11.1-前雅思口语考官评分我们的part 1!</v>
      </c>
    </row>
    <row r="332" spans="1:29">
      <c r="A332" s="17" t="s">
        <v>28</v>
      </c>
      <c r="B332" s="17" t="s">
        <v>152</v>
      </c>
      <c r="C332" s="18">
        <v>22459642</v>
      </c>
      <c r="D332" s="17" t="s">
        <v>72</v>
      </c>
      <c r="E332" s="17" t="s">
        <v>239</v>
      </c>
      <c r="F332" s="17" t="s">
        <v>664</v>
      </c>
      <c r="G332" s="18">
        <v>5705426</v>
      </c>
      <c r="H332" s="17" t="s">
        <v>665</v>
      </c>
      <c r="I332" s="18">
        <v>4771629</v>
      </c>
      <c r="J332" s="17" t="s">
        <v>617</v>
      </c>
      <c r="K332" s="18">
        <v>201.81</v>
      </c>
      <c r="L332" s="18">
        <v>15607</v>
      </c>
      <c r="M332" s="18">
        <v>1011</v>
      </c>
      <c r="N332" s="19">
        <v>0.0648</v>
      </c>
      <c r="O332" s="18">
        <v>0.2</v>
      </c>
      <c r="P332" s="18">
        <v>12.93</v>
      </c>
      <c r="Q332" s="18">
        <v>17</v>
      </c>
      <c r="R332" s="18">
        <v>0</v>
      </c>
      <c r="S332" s="18">
        <v>25</v>
      </c>
      <c r="T332" s="18">
        <v>3</v>
      </c>
      <c r="U332" s="18">
        <v>0</v>
      </c>
      <c r="V332" s="18">
        <v>45</v>
      </c>
      <c r="W332" s="18">
        <v>4.48</v>
      </c>
      <c r="X332" s="18">
        <v>0</v>
      </c>
      <c r="Y332" s="19">
        <v>0</v>
      </c>
      <c r="Z332" s="18">
        <v>7</v>
      </c>
      <c r="AA332" s="18">
        <v>8</v>
      </c>
      <c r="AB332" t="str">
        <f>VLOOKUP(E:E,笔记匹配!A:M,3,FALSE)</f>
        <v>理理666</v>
      </c>
      <c r="AC332" t="str">
        <f>VLOOKUP(E:E,笔记匹配!A:M,4,FALSE)</f>
        <v>11.1-笑死！口语废物竟和外教唠了30分钟?</v>
      </c>
    </row>
    <row r="333" spans="1:29">
      <c r="A333" s="17" t="s">
        <v>28</v>
      </c>
      <c r="B333" s="17" t="s">
        <v>73</v>
      </c>
      <c r="C333" s="18">
        <v>22612439</v>
      </c>
      <c r="D333" s="17" t="s">
        <v>72</v>
      </c>
      <c r="E333" s="17" t="s">
        <v>200</v>
      </c>
      <c r="F333" s="17" t="s">
        <v>666</v>
      </c>
      <c r="G333" s="18">
        <v>5779468</v>
      </c>
      <c r="H333" s="17" t="s">
        <v>667</v>
      </c>
      <c r="I333" s="18">
        <v>4830161</v>
      </c>
      <c r="J333" s="17" t="s">
        <v>617</v>
      </c>
      <c r="K333" s="18">
        <v>1240.18</v>
      </c>
      <c r="L333" s="18">
        <v>68296</v>
      </c>
      <c r="M333" s="18">
        <v>3654</v>
      </c>
      <c r="N333" s="19">
        <v>0.0535</v>
      </c>
      <c r="O333" s="18">
        <v>0.34</v>
      </c>
      <c r="P333" s="18">
        <v>18.16</v>
      </c>
      <c r="Q333" s="18">
        <v>243</v>
      </c>
      <c r="R333" s="18">
        <v>1</v>
      </c>
      <c r="S333" s="18">
        <v>26</v>
      </c>
      <c r="T333" s="18">
        <v>24</v>
      </c>
      <c r="U333" s="18">
        <v>2</v>
      </c>
      <c r="V333" s="18">
        <v>296</v>
      </c>
      <c r="W333" s="18">
        <v>4.19</v>
      </c>
      <c r="X333" s="18">
        <v>0</v>
      </c>
      <c r="Y333" s="19">
        <v>0</v>
      </c>
      <c r="Z333" s="18">
        <v>8</v>
      </c>
      <c r="AA333" s="18">
        <v>0</v>
      </c>
      <c r="AB333" t="str">
        <f>VLOOKUP(E:E,笔记匹配!A:M,3,FALSE)</f>
        <v>adamchen</v>
      </c>
      <c r="AC333" t="str">
        <f>VLOOKUP(E:E,笔记匹配!A:M,4,FALSE)</f>
        <v>11.2-当社牛和老外pk全网热门挑战</v>
      </c>
    </row>
    <row r="334" spans="1:29">
      <c r="A334" s="17" t="s">
        <v>28</v>
      </c>
      <c r="B334" s="17" t="s">
        <v>130</v>
      </c>
      <c r="C334" s="18">
        <v>22612503</v>
      </c>
      <c r="D334" s="17" t="s">
        <v>72</v>
      </c>
      <c r="E334" s="17" t="s">
        <v>230</v>
      </c>
      <c r="F334" s="17" t="s">
        <v>668</v>
      </c>
      <c r="G334" s="18">
        <v>5779551</v>
      </c>
      <c r="H334" s="17" t="s">
        <v>669</v>
      </c>
      <c r="I334" s="18">
        <v>4830227</v>
      </c>
      <c r="J334" s="17" t="s">
        <v>617</v>
      </c>
      <c r="K334" s="18">
        <v>201.38</v>
      </c>
      <c r="L334" s="18">
        <v>19990</v>
      </c>
      <c r="M334" s="18">
        <v>1323</v>
      </c>
      <c r="N334" s="19">
        <v>0.0662</v>
      </c>
      <c r="O334" s="18">
        <v>0.15</v>
      </c>
      <c r="P334" s="18">
        <v>10.07</v>
      </c>
      <c r="Q334" s="18">
        <v>37</v>
      </c>
      <c r="R334" s="18">
        <v>0</v>
      </c>
      <c r="S334" s="18">
        <v>22</v>
      </c>
      <c r="T334" s="18">
        <v>10</v>
      </c>
      <c r="U334" s="18">
        <v>1</v>
      </c>
      <c r="V334" s="18">
        <v>70</v>
      </c>
      <c r="W334" s="18">
        <v>2.88</v>
      </c>
      <c r="X334" s="18">
        <v>0</v>
      </c>
      <c r="Y334" s="19">
        <v>0</v>
      </c>
      <c r="Z334" s="18">
        <v>12</v>
      </c>
      <c r="AA334" s="18">
        <v>0</v>
      </c>
      <c r="AB334" t="str">
        <f>VLOOKUP(E:E,笔记匹配!A:M,3,FALSE)</f>
        <v>kkjiayou-invite</v>
      </c>
      <c r="AC334" t="str">
        <f>VLOOKUP(E:E,笔记匹配!A:M,4,FALSE)</f>
        <v>11.2-我悟了！宝藏外教点醒我！英语这么学</v>
      </c>
    </row>
    <row r="335" spans="1:29">
      <c r="A335" s="17" t="s">
        <v>28</v>
      </c>
      <c r="B335" s="17" t="s">
        <v>77</v>
      </c>
      <c r="C335" s="18">
        <v>22612562</v>
      </c>
      <c r="D335" s="17" t="s">
        <v>72</v>
      </c>
      <c r="E335" s="17" t="s">
        <v>231</v>
      </c>
      <c r="F335" s="17" t="s">
        <v>670</v>
      </c>
      <c r="G335" s="18">
        <v>5779589</v>
      </c>
      <c r="H335" s="17" t="s">
        <v>671</v>
      </c>
      <c r="I335" s="18">
        <v>4830255</v>
      </c>
      <c r="J335" s="17" t="s">
        <v>617</v>
      </c>
      <c r="K335" s="18">
        <v>96.71</v>
      </c>
      <c r="L335" s="18">
        <v>3123</v>
      </c>
      <c r="M335" s="18">
        <v>198</v>
      </c>
      <c r="N335" s="19">
        <v>0.0634</v>
      </c>
      <c r="O335" s="18">
        <v>0.49</v>
      </c>
      <c r="P335" s="18">
        <v>30.97</v>
      </c>
      <c r="Q335" s="18">
        <v>35</v>
      </c>
      <c r="R335" s="18">
        <v>0</v>
      </c>
      <c r="S335" s="18">
        <v>13</v>
      </c>
      <c r="T335" s="18">
        <v>7</v>
      </c>
      <c r="U335" s="18">
        <v>2</v>
      </c>
      <c r="V335" s="18">
        <v>57</v>
      </c>
      <c r="W335" s="18">
        <v>1.7</v>
      </c>
      <c r="X335" s="18">
        <v>0</v>
      </c>
      <c r="Y335" s="19">
        <v>0</v>
      </c>
      <c r="Z335" s="18">
        <v>14</v>
      </c>
      <c r="AA335" s="18">
        <v>0</v>
      </c>
      <c r="AB335" t="str">
        <f>VLOOKUP(E:E,笔记匹配!A:M,3,FALSE)</f>
        <v>iris018-invite</v>
      </c>
      <c r="AC335" t="str">
        <f>VLOOKUP(E:E,笔记匹配!A:M,4,FALSE)</f>
        <v>11.2-⭐雅思口语救星❗心机girl这样备考㊙️</v>
      </c>
    </row>
    <row r="336" spans="1:29">
      <c r="A336" s="17" t="s">
        <v>28</v>
      </c>
      <c r="B336" s="17" t="s">
        <v>73</v>
      </c>
      <c r="C336" s="18">
        <v>23040724</v>
      </c>
      <c r="D336" s="17" t="s">
        <v>69</v>
      </c>
      <c r="E336" s="17" t="s">
        <v>200</v>
      </c>
      <c r="F336" s="17" t="s">
        <v>672</v>
      </c>
      <c r="G336" s="18">
        <v>5991279</v>
      </c>
      <c r="H336" s="17" t="s">
        <v>672</v>
      </c>
      <c r="I336" s="18">
        <v>4988712</v>
      </c>
      <c r="J336" s="17" t="s">
        <v>617</v>
      </c>
      <c r="K336" s="18">
        <v>680.67</v>
      </c>
      <c r="L336" s="18">
        <v>13543</v>
      </c>
      <c r="M336" s="18">
        <v>854</v>
      </c>
      <c r="N336" s="19">
        <v>0.0631</v>
      </c>
      <c r="O336" s="18">
        <v>0.8</v>
      </c>
      <c r="P336" s="18">
        <v>50.26</v>
      </c>
      <c r="Q336" s="18">
        <v>248</v>
      </c>
      <c r="R336" s="18">
        <v>0</v>
      </c>
      <c r="S336" s="18">
        <v>39</v>
      </c>
      <c r="T336" s="18">
        <v>30</v>
      </c>
      <c r="U336" s="18">
        <v>0</v>
      </c>
      <c r="V336" s="18">
        <v>317</v>
      </c>
      <c r="W336" s="18">
        <v>2.15</v>
      </c>
      <c r="X336" s="18">
        <v>0</v>
      </c>
      <c r="Y336" s="19">
        <v>0</v>
      </c>
      <c r="Z336" s="18">
        <v>1</v>
      </c>
      <c r="AA336" s="18">
        <v>2</v>
      </c>
      <c r="AB336" t="str">
        <f>VLOOKUP(E:E,笔记匹配!A:M,3,FALSE)</f>
        <v>adamchen</v>
      </c>
      <c r="AC336" t="str">
        <f>VLOOKUP(E:E,笔记匹配!A:M,4,FALSE)</f>
        <v>11.2-当社牛和老外pk全网热门挑战</v>
      </c>
    </row>
    <row r="337" spans="1:29">
      <c r="A337" s="17" t="s">
        <v>28</v>
      </c>
      <c r="B337" s="17" t="s">
        <v>86</v>
      </c>
      <c r="C337" s="18">
        <v>23041229</v>
      </c>
      <c r="D337" s="17" t="s">
        <v>69</v>
      </c>
      <c r="E337" s="17" t="s">
        <v>214</v>
      </c>
      <c r="F337" s="17" t="s">
        <v>673</v>
      </c>
      <c r="G337" s="18">
        <v>5991556</v>
      </c>
      <c r="H337" s="17" t="s">
        <v>673</v>
      </c>
      <c r="I337" s="18">
        <v>4988903</v>
      </c>
      <c r="J337" s="17" t="s">
        <v>617</v>
      </c>
      <c r="K337" s="18">
        <v>1047.05</v>
      </c>
      <c r="L337" s="18">
        <v>30674</v>
      </c>
      <c r="M337" s="18">
        <v>1221</v>
      </c>
      <c r="N337" s="19">
        <v>0.0398</v>
      </c>
      <c r="O337" s="18">
        <v>0.86</v>
      </c>
      <c r="P337" s="18">
        <v>34.13</v>
      </c>
      <c r="Q337" s="18">
        <v>286</v>
      </c>
      <c r="R337" s="18">
        <v>2</v>
      </c>
      <c r="S337" s="18">
        <v>85</v>
      </c>
      <c r="T337" s="18">
        <v>86</v>
      </c>
      <c r="U337" s="18">
        <v>5</v>
      </c>
      <c r="V337" s="18">
        <v>464</v>
      </c>
      <c r="W337" s="18">
        <v>2.26</v>
      </c>
      <c r="X337" s="18">
        <v>0</v>
      </c>
      <c r="Y337" s="19">
        <v>0</v>
      </c>
      <c r="Z337" s="18">
        <v>15</v>
      </c>
      <c r="AA337" s="18">
        <v>0</v>
      </c>
      <c r="AB337" t="str">
        <f>VLOOKUP(E:E,笔记匹配!A:M,3,FALSE)</f>
        <v>yzyy123</v>
      </c>
      <c r="AC337" t="str">
        <f>VLOOKUP(E:E,笔记匹配!A:M,4,FALSE)</f>
        <v>11.1-前雅思口语考官评分我们的part 1!</v>
      </c>
    </row>
    <row r="338" spans="1:29">
      <c r="A338" s="17" t="s">
        <v>28</v>
      </c>
      <c r="B338" s="17" t="s">
        <v>109</v>
      </c>
      <c r="C338" s="18">
        <v>23124143</v>
      </c>
      <c r="D338" s="17" t="s">
        <v>72</v>
      </c>
      <c r="E338" s="17" t="s">
        <v>196</v>
      </c>
      <c r="F338" s="17" t="s">
        <v>674</v>
      </c>
      <c r="G338" s="18">
        <v>6031256</v>
      </c>
      <c r="H338" s="17" t="s">
        <v>675</v>
      </c>
      <c r="I338" s="18">
        <v>5019187</v>
      </c>
      <c r="J338" s="17" t="s">
        <v>617</v>
      </c>
      <c r="K338" s="18">
        <v>164.68</v>
      </c>
      <c r="L338" s="18">
        <v>12492</v>
      </c>
      <c r="M338" s="18">
        <v>420</v>
      </c>
      <c r="N338" s="19">
        <v>0.0336</v>
      </c>
      <c r="O338" s="18">
        <v>0.39</v>
      </c>
      <c r="P338" s="18">
        <v>13.18</v>
      </c>
      <c r="Q338" s="18">
        <v>67</v>
      </c>
      <c r="R338" s="18">
        <v>1</v>
      </c>
      <c r="S338" s="18">
        <v>8</v>
      </c>
      <c r="T338" s="18">
        <v>9</v>
      </c>
      <c r="U338" s="18">
        <v>3</v>
      </c>
      <c r="V338" s="18">
        <v>88</v>
      </c>
      <c r="W338" s="18">
        <v>1.87</v>
      </c>
      <c r="X338" s="18">
        <v>0</v>
      </c>
      <c r="Y338" s="19">
        <v>0</v>
      </c>
      <c r="Z338" s="18">
        <v>1</v>
      </c>
      <c r="AA338" s="18">
        <v>1</v>
      </c>
      <c r="AB338" t="str">
        <f>VLOOKUP(E:E,笔记匹配!A:M,3,FALSE)</f>
        <v>山姆先生-invite</v>
      </c>
      <c r="AC338" t="str">
        <f>VLOOKUP(E:E,笔记匹配!A:M,4,FALSE)</f>
        <v>11.10-地道英语俚语🤯英美俚语意思差这么多?</v>
      </c>
    </row>
    <row r="339" spans="1:29">
      <c r="A339" s="17" t="s">
        <v>28</v>
      </c>
      <c r="B339" s="17" t="s">
        <v>149</v>
      </c>
      <c r="C339" s="18">
        <v>23124334</v>
      </c>
      <c r="D339" s="17" t="s">
        <v>72</v>
      </c>
      <c r="E339" s="17" t="s">
        <v>228</v>
      </c>
      <c r="F339" s="17" t="s">
        <v>676</v>
      </c>
      <c r="G339" s="18">
        <v>6031323</v>
      </c>
      <c r="H339" s="17" t="s">
        <v>677</v>
      </c>
      <c r="I339" s="18">
        <v>5019228</v>
      </c>
      <c r="J339" s="17" t="s">
        <v>617</v>
      </c>
      <c r="K339" s="18">
        <v>174.96</v>
      </c>
      <c r="L339" s="18">
        <v>11661</v>
      </c>
      <c r="M339" s="18">
        <v>757</v>
      </c>
      <c r="N339" s="19">
        <v>0.0649</v>
      </c>
      <c r="O339" s="18">
        <v>0.23</v>
      </c>
      <c r="P339" s="18">
        <v>15</v>
      </c>
      <c r="Q339" s="18">
        <v>41</v>
      </c>
      <c r="R339" s="18">
        <v>0</v>
      </c>
      <c r="S339" s="18">
        <v>5</v>
      </c>
      <c r="T339" s="18">
        <v>7</v>
      </c>
      <c r="U339" s="18">
        <v>1</v>
      </c>
      <c r="V339" s="18">
        <v>54</v>
      </c>
      <c r="W339" s="18">
        <v>3.24</v>
      </c>
      <c r="X339" s="18">
        <v>0</v>
      </c>
      <c r="Y339" s="19">
        <v>0</v>
      </c>
      <c r="Z339" s="18">
        <v>8</v>
      </c>
      <c r="AA339" s="18">
        <v>0</v>
      </c>
      <c r="AB339" t="str">
        <f>VLOOKUP(E:E,笔记匹配!A:M,3,FALSE)</f>
        <v>kristina-invite</v>
      </c>
      <c r="AC339" t="str">
        <f>VLOOKUP(E:E,笔记匹配!A:M,4,FALSE)</f>
        <v>11.10-健身不是内卷 是习惯 是快乐</v>
      </c>
    </row>
    <row r="340" spans="1:29">
      <c r="A340" s="17" t="s">
        <v>28</v>
      </c>
      <c r="B340" s="17" t="s">
        <v>70</v>
      </c>
      <c r="C340" s="18">
        <v>23124443</v>
      </c>
      <c r="D340" s="17" t="s">
        <v>72</v>
      </c>
      <c r="E340" s="17" t="s">
        <v>226</v>
      </c>
      <c r="F340" s="17" t="s">
        <v>678</v>
      </c>
      <c r="G340" s="18">
        <v>6031367</v>
      </c>
      <c r="H340" s="17" t="s">
        <v>679</v>
      </c>
      <c r="I340" s="18">
        <v>5019262</v>
      </c>
      <c r="J340" s="17" t="s">
        <v>617</v>
      </c>
      <c r="K340" s="18">
        <v>201.42</v>
      </c>
      <c r="L340" s="18">
        <v>18231</v>
      </c>
      <c r="M340" s="18">
        <v>1259</v>
      </c>
      <c r="N340" s="19">
        <v>0.0691</v>
      </c>
      <c r="O340" s="18">
        <v>0.16</v>
      </c>
      <c r="P340" s="18">
        <v>11.05</v>
      </c>
      <c r="Q340" s="18">
        <v>36</v>
      </c>
      <c r="R340" s="18">
        <v>0</v>
      </c>
      <c r="S340" s="18">
        <v>12</v>
      </c>
      <c r="T340" s="18">
        <v>13</v>
      </c>
      <c r="U340" s="18">
        <v>2</v>
      </c>
      <c r="V340" s="18">
        <v>63</v>
      </c>
      <c r="W340" s="18">
        <v>3.2</v>
      </c>
      <c r="X340" s="18">
        <v>0</v>
      </c>
      <c r="Y340" s="19">
        <v>0</v>
      </c>
      <c r="Z340" s="18">
        <v>1</v>
      </c>
      <c r="AA340" s="18">
        <v>0</v>
      </c>
      <c r="AB340" t="str">
        <f>VLOOKUP(E:E,笔记匹配!A:M,3,FALSE)</f>
        <v>hiella-invite</v>
      </c>
      <c r="AC340" t="str">
        <f>VLOOKUP(E:E,笔记匹配!A:M,4,FALSE)</f>
        <v>11.10-关于学口语，希望五年前就有人能告诉我的</v>
      </c>
    </row>
    <row r="341" spans="1:29">
      <c r="A341" s="17" t="s">
        <v>28</v>
      </c>
      <c r="B341" s="17" t="s">
        <v>75</v>
      </c>
      <c r="C341" s="18">
        <v>23124609</v>
      </c>
      <c r="D341" s="17" t="s">
        <v>72</v>
      </c>
      <c r="E341" s="17" t="s">
        <v>227</v>
      </c>
      <c r="F341" s="17" t="s">
        <v>680</v>
      </c>
      <c r="G341" s="18">
        <v>6031450</v>
      </c>
      <c r="H341" s="17" t="s">
        <v>681</v>
      </c>
      <c r="I341" s="18">
        <v>5019325</v>
      </c>
      <c r="J341" s="17" t="s">
        <v>617</v>
      </c>
      <c r="K341" s="18">
        <v>201.41</v>
      </c>
      <c r="L341" s="18">
        <v>18118</v>
      </c>
      <c r="M341" s="18">
        <v>992</v>
      </c>
      <c r="N341" s="19">
        <v>0.0548</v>
      </c>
      <c r="O341" s="18">
        <v>0.2</v>
      </c>
      <c r="P341" s="18">
        <v>11.12</v>
      </c>
      <c r="Q341" s="18">
        <v>40</v>
      </c>
      <c r="R341" s="18">
        <v>2</v>
      </c>
      <c r="S341" s="18">
        <v>35</v>
      </c>
      <c r="T341" s="18">
        <v>15</v>
      </c>
      <c r="U341" s="18">
        <v>2</v>
      </c>
      <c r="V341" s="18">
        <v>94</v>
      </c>
      <c r="W341" s="18">
        <v>2.14</v>
      </c>
      <c r="X341" s="18">
        <v>0</v>
      </c>
      <c r="Y341" s="19">
        <v>0</v>
      </c>
      <c r="Z341" s="18">
        <v>24</v>
      </c>
      <c r="AA341" s="18">
        <v>1</v>
      </c>
      <c r="AB341" t="str">
        <f>VLOOKUP(E:E,笔记匹配!A:M,3,FALSE)</f>
        <v>heykelly-invite</v>
      </c>
      <c r="AC341" t="str">
        <f>VLOOKUP(E:E,笔记匹配!A:M,4,FALSE)</f>
        <v>11.10-亲测❗️雅思考官听到就会打低分的口语表达</v>
      </c>
    </row>
    <row r="342" spans="1:29">
      <c r="A342" s="17" t="s">
        <v>28</v>
      </c>
      <c r="B342" s="17" t="s">
        <v>81</v>
      </c>
      <c r="C342" s="18">
        <v>23124709</v>
      </c>
      <c r="D342" s="17" t="s">
        <v>72</v>
      </c>
      <c r="E342" s="17" t="s">
        <v>229</v>
      </c>
      <c r="F342" s="17" t="s">
        <v>682</v>
      </c>
      <c r="G342" s="18">
        <v>6031503</v>
      </c>
      <c r="H342" s="17" t="s">
        <v>683</v>
      </c>
      <c r="I342" s="18">
        <v>5019370</v>
      </c>
      <c r="J342" s="17" t="s">
        <v>617</v>
      </c>
      <c r="K342" s="18">
        <v>83.17</v>
      </c>
      <c r="L342" s="18">
        <v>4147</v>
      </c>
      <c r="M342" s="18">
        <v>168</v>
      </c>
      <c r="N342" s="19">
        <v>0.0405</v>
      </c>
      <c r="O342" s="18">
        <v>0.5</v>
      </c>
      <c r="P342" s="18">
        <v>20.06</v>
      </c>
      <c r="Q342" s="18">
        <v>26</v>
      </c>
      <c r="R342" s="18">
        <v>0</v>
      </c>
      <c r="S342" s="18">
        <v>11</v>
      </c>
      <c r="T342" s="18">
        <v>5</v>
      </c>
      <c r="U342" s="18">
        <v>1</v>
      </c>
      <c r="V342" s="18">
        <v>43</v>
      </c>
      <c r="W342" s="18">
        <v>1.93</v>
      </c>
      <c r="X342" s="18">
        <v>0</v>
      </c>
      <c r="Y342" s="19">
        <v>0</v>
      </c>
      <c r="Z342" s="18">
        <v>6</v>
      </c>
      <c r="AA342" s="18">
        <v>0</v>
      </c>
      <c r="AB342" t="str">
        <f>VLOOKUP(E:E,笔记匹配!A:M,3,FALSE)</f>
        <v>nainai</v>
      </c>
      <c r="AC342" t="str">
        <f>VLOOKUP(E:E,笔记匹配!A:M,4,FALSE)</f>
        <v>11.10-985但雅思口语万年6分😩外教说你方法错啦❗️</v>
      </c>
    </row>
    <row r="343" spans="1:29">
      <c r="A343" s="17" t="s">
        <v>29</v>
      </c>
      <c r="B343" s="17" t="s">
        <v>100</v>
      </c>
      <c r="C343" s="18">
        <v>15884678</v>
      </c>
      <c r="D343" s="17" t="s">
        <v>101</v>
      </c>
      <c r="E343" s="17" t="s">
        <v>203</v>
      </c>
      <c r="F343" s="17" t="s">
        <v>615</v>
      </c>
      <c r="G343" s="18">
        <v>3102051</v>
      </c>
      <c r="H343" s="17" t="s">
        <v>616</v>
      </c>
      <c r="I343" s="18">
        <v>2496937</v>
      </c>
      <c r="J343" s="17" t="s">
        <v>617</v>
      </c>
      <c r="K343" s="18">
        <v>626.37</v>
      </c>
      <c r="L343" s="18">
        <v>8213</v>
      </c>
      <c r="M343" s="18">
        <v>256</v>
      </c>
      <c r="N343" s="19">
        <v>0.0312</v>
      </c>
      <c r="O343" s="18">
        <v>2.45</v>
      </c>
      <c r="P343" s="18">
        <v>76.27</v>
      </c>
      <c r="Q343" s="18">
        <v>1</v>
      </c>
      <c r="R343" s="18">
        <v>0</v>
      </c>
      <c r="S343" s="18">
        <v>2</v>
      </c>
      <c r="T343" s="18">
        <v>0</v>
      </c>
      <c r="U343" s="18">
        <v>0</v>
      </c>
      <c r="V343" s="18">
        <v>3</v>
      </c>
      <c r="W343" s="18">
        <v>208.79</v>
      </c>
      <c r="X343" s="18">
        <v>0</v>
      </c>
      <c r="Y343" s="19">
        <v>0</v>
      </c>
      <c r="Z343" s="18">
        <v>0</v>
      </c>
      <c r="AA343" s="18">
        <v>0</v>
      </c>
      <c r="AB343" t="str">
        <f>VLOOKUP(E:E,笔记匹配!A:M,3,FALSE)</f>
        <v>yaozilv</v>
      </c>
      <c r="AC343" t="str">
        <f>VLOOKUP(E:E,笔记匹配!A:M,4,FALSE)</f>
        <v>6.17-英语口语人绝不能错过的宝藏APP👈</v>
      </c>
    </row>
    <row r="344" spans="1:29">
      <c r="A344" s="17" t="s">
        <v>29</v>
      </c>
      <c r="B344" s="17" t="s">
        <v>119</v>
      </c>
      <c r="C344" s="18">
        <v>16331749</v>
      </c>
      <c r="D344" s="17" t="s">
        <v>72</v>
      </c>
      <c r="E344" s="17" t="s">
        <v>210</v>
      </c>
      <c r="F344" s="17" t="s">
        <v>618</v>
      </c>
      <c r="G344" s="18">
        <v>3178020</v>
      </c>
      <c r="H344" s="17" t="s">
        <v>619</v>
      </c>
      <c r="I344" s="18">
        <v>2568655</v>
      </c>
      <c r="J344" s="17" t="s">
        <v>617</v>
      </c>
      <c r="K344" s="18">
        <v>379.8</v>
      </c>
      <c r="L344" s="18">
        <v>39111</v>
      </c>
      <c r="M344" s="18">
        <v>2109</v>
      </c>
      <c r="N344" s="19">
        <v>0.0539</v>
      </c>
      <c r="O344" s="18">
        <v>0.18</v>
      </c>
      <c r="P344" s="18">
        <v>9.71</v>
      </c>
      <c r="Q344" s="18">
        <v>49</v>
      </c>
      <c r="R344" s="18">
        <v>2</v>
      </c>
      <c r="S344" s="18">
        <v>8</v>
      </c>
      <c r="T344" s="18">
        <v>46</v>
      </c>
      <c r="U344" s="18">
        <v>0</v>
      </c>
      <c r="V344" s="18">
        <v>105</v>
      </c>
      <c r="W344" s="18">
        <v>3.62</v>
      </c>
      <c r="X344" s="18">
        <v>0</v>
      </c>
      <c r="Y344" s="19">
        <v>0</v>
      </c>
      <c r="Z344" s="18">
        <v>2</v>
      </c>
      <c r="AA344" s="18">
        <v>0</v>
      </c>
      <c r="AB344" t="str">
        <f>VLOOKUP(E:E,笔记匹配!A:M,3,FALSE)</f>
        <v>tenchat-invite</v>
      </c>
      <c r="AC344" t="str">
        <f>VLOOKUP(E:E,笔记匹配!A:M,4,FALSE)</f>
        <v>6.28-🇬🇧小干货｜简单的地道英文表达</v>
      </c>
    </row>
    <row r="345" spans="1:29">
      <c r="A345" s="17" t="s">
        <v>29</v>
      </c>
      <c r="B345" s="17" t="s">
        <v>100</v>
      </c>
      <c r="C345" s="18">
        <v>18616856</v>
      </c>
      <c r="D345" s="17" t="s">
        <v>72</v>
      </c>
      <c r="E345" s="17" t="s">
        <v>203</v>
      </c>
      <c r="F345" s="17" t="s">
        <v>622</v>
      </c>
      <c r="G345" s="18">
        <v>3856100</v>
      </c>
      <c r="H345" s="17" t="s">
        <v>623</v>
      </c>
      <c r="I345" s="18">
        <v>3241189</v>
      </c>
      <c r="J345" s="17" t="s">
        <v>617</v>
      </c>
      <c r="K345" s="18">
        <v>151.83</v>
      </c>
      <c r="L345" s="18">
        <v>5656</v>
      </c>
      <c r="M345" s="18">
        <v>215</v>
      </c>
      <c r="N345" s="19">
        <v>0.038</v>
      </c>
      <c r="O345" s="18">
        <v>0.71</v>
      </c>
      <c r="P345" s="18">
        <v>26.84</v>
      </c>
      <c r="Q345" s="18">
        <v>14</v>
      </c>
      <c r="R345" s="18">
        <v>0</v>
      </c>
      <c r="S345" s="18">
        <v>13</v>
      </c>
      <c r="T345" s="18">
        <v>2</v>
      </c>
      <c r="U345" s="18">
        <v>2</v>
      </c>
      <c r="V345" s="18">
        <v>31</v>
      </c>
      <c r="W345" s="18">
        <v>4.9</v>
      </c>
      <c r="X345" s="18">
        <v>0</v>
      </c>
      <c r="Y345" s="19">
        <v>0</v>
      </c>
      <c r="Z345" s="18">
        <v>7</v>
      </c>
      <c r="AA345" s="18">
        <v>0</v>
      </c>
      <c r="AB345" t="str">
        <f>VLOOKUP(E:E,笔记匹配!A:M,3,FALSE)</f>
        <v>yaozilv</v>
      </c>
      <c r="AC345" t="str">
        <f>VLOOKUP(E:E,笔记匹配!A:M,4,FALSE)</f>
        <v>6.17-英语口语人绝不能错过的宝藏APP👈</v>
      </c>
    </row>
    <row r="346" spans="1:29">
      <c r="A346" s="17" t="s">
        <v>29</v>
      </c>
      <c r="B346" s="17" t="s">
        <v>76</v>
      </c>
      <c r="C346" s="18">
        <v>18706416</v>
      </c>
      <c r="D346" s="17" t="s">
        <v>72</v>
      </c>
      <c r="E346" s="17" t="s">
        <v>209</v>
      </c>
      <c r="F346" s="17" t="s">
        <v>624</v>
      </c>
      <c r="G346" s="18">
        <v>3899564</v>
      </c>
      <c r="H346" s="17" t="s">
        <v>625</v>
      </c>
      <c r="I346" s="18">
        <v>3284422</v>
      </c>
      <c r="J346" s="17" t="s">
        <v>617</v>
      </c>
      <c r="K346" s="18">
        <v>248.01</v>
      </c>
      <c r="L346" s="18">
        <v>12833</v>
      </c>
      <c r="M346" s="18">
        <v>412</v>
      </c>
      <c r="N346" s="19">
        <v>0.0321</v>
      </c>
      <c r="O346" s="18">
        <v>0.6</v>
      </c>
      <c r="P346" s="18">
        <v>19.33</v>
      </c>
      <c r="Q346" s="18">
        <v>29</v>
      </c>
      <c r="R346" s="18">
        <v>0</v>
      </c>
      <c r="S346" s="18">
        <v>40</v>
      </c>
      <c r="T346" s="18">
        <v>2</v>
      </c>
      <c r="U346" s="18">
        <v>1</v>
      </c>
      <c r="V346" s="18">
        <v>72</v>
      </c>
      <c r="W346" s="18">
        <v>3.44</v>
      </c>
      <c r="X346" s="18">
        <v>0</v>
      </c>
      <c r="Y346" s="19">
        <v>0</v>
      </c>
      <c r="Z346" s="18">
        <v>1</v>
      </c>
      <c r="AA346" s="18">
        <v>1</v>
      </c>
      <c r="AB346" t="str">
        <f>VLOOKUP(E:E,笔记匹配!A:M,3,FALSE)</f>
        <v>ieltsyea-invite</v>
      </c>
      <c r="AC346" t="str">
        <f>VLOOKUP(E:E,笔记匹配!A:M,4,FALSE)</f>
        <v>8.24-雅思口语上7的捷径：Cambly外教推荐‼️</v>
      </c>
    </row>
    <row r="347" spans="1:29">
      <c r="A347" s="17" t="s">
        <v>29</v>
      </c>
      <c r="B347" s="17" t="s">
        <v>151</v>
      </c>
      <c r="C347" s="18">
        <v>19628118</v>
      </c>
      <c r="D347" s="17" t="s">
        <v>72</v>
      </c>
      <c r="E347" s="17" t="s">
        <v>206</v>
      </c>
      <c r="F347" s="17" t="s">
        <v>629</v>
      </c>
      <c r="G347" s="18">
        <v>4324522</v>
      </c>
      <c r="H347" s="17" t="s">
        <v>630</v>
      </c>
      <c r="I347" s="18">
        <v>3701145</v>
      </c>
      <c r="J347" s="17" t="s">
        <v>617</v>
      </c>
      <c r="K347" s="18">
        <v>444.56</v>
      </c>
      <c r="L347" s="18">
        <v>30430</v>
      </c>
      <c r="M347" s="18">
        <v>1063</v>
      </c>
      <c r="N347" s="19">
        <v>0.0349</v>
      </c>
      <c r="O347" s="18">
        <v>0.42</v>
      </c>
      <c r="P347" s="18">
        <v>14.61</v>
      </c>
      <c r="Q347" s="18">
        <v>117</v>
      </c>
      <c r="R347" s="18">
        <v>1</v>
      </c>
      <c r="S347" s="18">
        <v>69</v>
      </c>
      <c r="T347" s="18">
        <v>27</v>
      </c>
      <c r="U347" s="18">
        <v>4</v>
      </c>
      <c r="V347" s="18">
        <v>218</v>
      </c>
      <c r="W347" s="18">
        <v>2.04</v>
      </c>
      <c r="X347" s="18">
        <v>0</v>
      </c>
      <c r="Y347" s="19">
        <v>0</v>
      </c>
      <c r="Z347" s="18">
        <v>5</v>
      </c>
      <c r="AA347" s="18">
        <v>0</v>
      </c>
      <c r="AB347" t="str">
        <f>VLOOKUP(E:E,笔记匹配!A:M,3,FALSE)</f>
        <v>qiuchen</v>
      </c>
      <c r="AC347" t="str">
        <f>VLOOKUP(E:E,笔记匹配!A:M,4,FALSE)</f>
        <v>6.10-练习英语口语的方法，你真的掌握了吗？</v>
      </c>
    </row>
    <row r="348" spans="1:29">
      <c r="A348" s="17" t="s">
        <v>29</v>
      </c>
      <c r="B348" s="17" t="s">
        <v>76</v>
      </c>
      <c r="C348" s="18">
        <v>19691973</v>
      </c>
      <c r="D348" s="17" t="s">
        <v>69</v>
      </c>
      <c r="E348" s="17" t="s">
        <v>209</v>
      </c>
      <c r="F348" s="17" t="s">
        <v>631</v>
      </c>
      <c r="G348" s="18">
        <v>4355755</v>
      </c>
      <c r="H348" s="17" t="s">
        <v>631</v>
      </c>
      <c r="I348" s="18">
        <v>3730480</v>
      </c>
      <c r="J348" s="17" t="s">
        <v>617</v>
      </c>
      <c r="K348" s="18">
        <v>355.2</v>
      </c>
      <c r="L348" s="18">
        <v>12321</v>
      </c>
      <c r="M348" s="18">
        <v>457</v>
      </c>
      <c r="N348" s="19">
        <v>0.0371</v>
      </c>
      <c r="O348" s="18">
        <v>0.78</v>
      </c>
      <c r="P348" s="18">
        <v>28.83</v>
      </c>
      <c r="Q348" s="18">
        <v>36</v>
      </c>
      <c r="R348" s="18">
        <v>1</v>
      </c>
      <c r="S348" s="18">
        <v>46</v>
      </c>
      <c r="T348" s="18">
        <v>6</v>
      </c>
      <c r="U348" s="18">
        <v>1</v>
      </c>
      <c r="V348" s="18">
        <v>90</v>
      </c>
      <c r="W348" s="18">
        <v>3.95</v>
      </c>
      <c r="X348" s="18">
        <v>0</v>
      </c>
      <c r="Y348" s="19">
        <v>0</v>
      </c>
      <c r="Z348" s="18">
        <v>3</v>
      </c>
      <c r="AA348" s="18">
        <v>0</v>
      </c>
      <c r="AB348" t="str">
        <f>VLOOKUP(E:E,笔记匹配!A:M,3,FALSE)</f>
        <v>ieltsyea-invite</v>
      </c>
      <c r="AC348" t="str">
        <f>VLOOKUP(E:E,笔记匹配!A:M,4,FALSE)</f>
        <v>8.24-雅思口语上7的捷径：Cambly外教推荐‼️</v>
      </c>
    </row>
    <row r="349" spans="1:29">
      <c r="A349" s="17" t="s">
        <v>29</v>
      </c>
      <c r="B349" s="17" t="s">
        <v>103</v>
      </c>
      <c r="C349" s="18">
        <v>19913068</v>
      </c>
      <c r="D349" s="17" t="s">
        <v>69</v>
      </c>
      <c r="E349" s="17" t="s">
        <v>207</v>
      </c>
      <c r="F349" s="17" t="s">
        <v>632</v>
      </c>
      <c r="G349" s="18">
        <v>4458728</v>
      </c>
      <c r="H349" s="17" t="s">
        <v>633</v>
      </c>
      <c r="I349" s="18">
        <v>3823048</v>
      </c>
      <c r="J349" s="17" t="s">
        <v>617</v>
      </c>
      <c r="K349" s="18">
        <v>414.66</v>
      </c>
      <c r="L349" s="18">
        <v>10892</v>
      </c>
      <c r="M349" s="18">
        <v>481</v>
      </c>
      <c r="N349" s="19">
        <v>0.0442</v>
      </c>
      <c r="O349" s="18">
        <v>0.86</v>
      </c>
      <c r="P349" s="18">
        <v>38.07</v>
      </c>
      <c r="Q349" s="18">
        <v>70</v>
      </c>
      <c r="R349" s="18">
        <v>1</v>
      </c>
      <c r="S349" s="18">
        <v>37</v>
      </c>
      <c r="T349" s="18">
        <v>24</v>
      </c>
      <c r="U349" s="18">
        <v>2</v>
      </c>
      <c r="V349" s="18">
        <v>134</v>
      </c>
      <c r="W349" s="18">
        <v>3.09</v>
      </c>
      <c r="X349" s="18">
        <v>0</v>
      </c>
      <c r="Y349" s="19">
        <v>0</v>
      </c>
      <c r="Z349" s="18">
        <v>7</v>
      </c>
      <c r="AA349" s="18">
        <v>1</v>
      </c>
      <c r="AB349" t="str">
        <f>VLOOKUP(E:E,笔记匹配!A:M,3,FALSE)</f>
        <v>skk2022</v>
      </c>
      <c r="AC349" t="str">
        <f>VLOOKUP(E:E,笔记匹配!A:M,4,FALSE)</f>
        <v>6.13-如何不出国提高口语｜英语口语APP推荐</v>
      </c>
    </row>
    <row r="350" spans="1:29">
      <c r="A350" s="17" t="s">
        <v>29</v>
      </c>
      <c r="B350" s="17" t="s">
        <v>148</v>
      </c>
      <c r="C350" s="18">
        <v>20803346</v>
      </c>
      <c r="D350" s="17" t="s">
        <v>72</v>
      </c>
      <c r="E350" s="17" t="s">
        <v>202</v>
      </c>
      <c r="F350" s="17" t="s">
        <v>636</v>
      </c>
      <c r="G350" s="18">
        <v>4926198</v>
      </c>
      <c r="H350" s="17" t="s">
        <v>637</v>
      </c>
      <c r="I350" s="18">
        <v>4181374</v>
      </c>
      <c r="J350" s="17" t="s">
        <v>617</v>
      </c>
      <c r="K350" s="18">
        <v>548.94</v>
      </c>
      <c r="L350" s="18">
        <v>36657</v>
      </c>
      <c r="M350" s="18">
        <v>1101</v>
      </c>
      <c r="N350" s="19">
        <v>0.03</v>
      </c>
      <c r="O350" s="18">
        <v>0.5</v>
      </c>
      <c r="P350" s="18">
        <v>14.98</v>
      </c>
      <c r="Q350" s="18">
        <v>73</v>
      </c>
      <c r="R350" s="18">
        <v>0</v>
      </c>
      <c r="S350" s="18">
        <v>28</v>
      </c>
      <c r="T350" s="18">
        <v>80</v>
      </c>
      <c r="U350" s="18">
        <v>3</v>
      </c>
      <c r="V350" s="18">
        <v>184</v>
      </c>
      <c r="W350" s="18">
        <v>2.98</v>
      </c>
      <c r="X350" s="18">
        <v>0</v>
      </c>
      <c r="Y350" s="19">
        <v>0</v>
      </c>
      <c r="Z350" s="18">
        <v>2</v>
      </c>
      <c r="AA350" s="18">
        <v>0</v>
      </c>
      <c r="AB350" t="str">
        <f>VLOOKUP(E:E,笔记匹配!A:M,3,FALSE)</f>
        <v>tinaloveu</v>
      </c>
      <c r="AC350" t="str">
        <f>VLOOKUP(E:E,笔记匹配!A:M,4,FALSE)</f>
        <v>10.9-【全英】雅思8.5口语提升干货！</v>
      </c>
    </row>
    <row r="351" spans="1:29">
      <c r="A351" s="17" t="s">
        <v>29</v>
      </c>
      <c r="B351" s="17" t="s">
        <v>80</v>
      </c>
      <c r="C351" s="18">
        <v>20804514</v>
      </c>
      <c r="D351" s="17" t="s">
        <v>72</v>
      </c>
      <c r="E351" s="17" t="s">
        <v>199</v>
      </c>
      <c r="F351" s="17" t="s">
        <v>642</v>
      </c>
      <c r="G351" s="18">
        <v>4926725</v>
      </c>
      <c r="H351" s="17" t="s">
        <v>643</v>
      </c>
      <c r="I351" s="18">
        <v>4182082</v>
      </c>
      <c r="J351" s="17" t="s">
        <v>617</v>
      </c>
      <c r="K351" s="18">
        <v>169.18</v>
      </c>
      <c r="L351" s="18">
        <v>9964</v>
      </c>
      <c r="M351" s="18">
        <v>354</v>
      </c>
      <c r="N351" s="19">
        <v>0.0355</v>
      </c>
      <c r="O351" s="18">
        <v>0.48</v>
      </c>
      <c r="P351" s="18">
        <v>16.98</v>
      </c>
      <c r="Q351" s="18">
        <v>21</v>
      </c>
      <c r="R351" s="18">
        <v>0</v>
      </c>
      <c r="S351" s="18">
        <v>21</v>
      </c>
      <c r="T351" s="18">
        <v>5</v>
      </c>
      <c r="U351" s="18">
        <v>1</v>
      </c>
      <c r="V351" s="18">
        <v>48</v>
      </c>
      <c r="W351" s="18">
        <v>3.52</v>
      </c>
      <c r="X351" s="18">
        <v>0</v>
      </c>
      <c r="Y351" s="19">
        <v>0</v>
      </c>
      <c r="Z351" s="18">
        <v>1</v>
      </c>
      <c r="AA351" s="18">
        <v>0</v>
      </c>
      <c r="AB351" t="str">
        <f>VLOOKUP(E:E,笔记匹配!A:M,3,FALSE)</f>
        <v>lily1234</v>
      </c>
      <c r="AC351" t="str">
        <f>VLOOKUP(E:E,笔记匹配!A:M,4,FALSE)</f>
        <v>10.9-30岁想把英语好好学一遍｜妈妈提升口语app</v>
      </c>
    </row>
    <row r="352" spans="1:29">
      <c r="A352" s="17" t="s">
        <v>29</v>
      </c>
      <c r="B352" s="17" t="s">
        <v>83</v>
      </c>
      <c r="C352" s="18">
        <v>21378722</v>
      </c>
      <c r="D352" s="17" t="s">
        <v>72</v>
      </c>
      <c r="E352" s="17" t="s">
        <v>201</v>
      </c>
      <c r="F352" s="17" t="s">
        <v>646</v>
      </c>
      <c r="G352" s="18">
        <v>5201126</v>
      </c>
      <c r="H352" s="17" t="s">
        <v>647</v>
      </c>
      <c r="I352" s="18">
        <v>4386152</v>
      </c>
      <c r="J352" s="17" t="s">
        <v>617</v>
      </c>
      <c r="K352" s="18">
        <v>254</v>
      </c>
      <c r="L352" s="18">
        <v>17656</v>
      </c>
      <c r="M352" s="18">
        <v>423</v>
      </c>
      <c r="N352" s="19">
        <v>0.024</v>
      </c>
      <c r="O352" s="18">
        <v>0.6</v>
      </c>
      <c r="P352" s="18">
        <v>14.39</v>
      </c>
      <c r="Q352" s="18">
        <v>41</v>
      </c>
      <c r="R352" s="18">
        <v>1</v>
      </c>
      <c r="S352" s="18">
        <v>51</v>
      </c>
      <c r="T352" s="18">
        <v>1</v>
      </c>
      <c r="U352" s="18">
        <v>1</v>
      </c>
      <c r="V352" s="18">
        <v>95</v>
      </c>
      <c r="W352" s="18">
        <v>2.67</v>
      </c>
      <c r="X352" s="18">
        <v>0</v>
      </c>
      <c r="Y352" s="19">
        <v>0</v>
      </c>
      <c r="Z352" s="18">
        <v>4</v>
      </c>
      <c r="AA352" s="18">
        <v>8</v>
      </c>
      <c r="AB352" t="str">
        <f>VLOOKUP(E:E,笔记匹配!A:M,3,FALSE)</f>
        <v>talkalot-invite</v>
      </c>
      <c r="AC352" t="str">
        <f>VLOOKUP(E:E,笔记匹配!A:M,4,FALSE)</f>
        <v>10.17宝藏Cambly外教大推荐‼️入门篇</v>
      </c>
    </row>
    <row r="353" spans="1:29">
      <c r="A353" s="17" t="s">
        <v>29</v>
      </c>
      <c r="B353" s="17" t="s">
        <v>150</v>
      </c>
      <c r="C353" s="18">
        <v>21378969</v>
      </c>
      <c r="D353" s="17" t="s">
        <v>72</v>
      </c>
      <c r="E353" s="17" t="s">
        <v>237</v>
      </c>
      <c r="F353" s="17" t="s">
        <v>648</v>
      </c>
      <c r="G353" s="18">
        <v>5201261</v>
      </c>
      <c r="H353" s="17" t="s">
        <v>649</v>
      </c>
      <c r="I353" s="18">
        <v>4386268</v>
      </c>
      <c r="J353" s="17" t="s">
        <v>617</v>
      </c>
      <c r="K353" s="18">
        <v>192.11</v>
      </c>
      <c r="L353" s="18">
        <v>13332</v>
      </c>
      <c r="M353" s="18">
        <v>702</v>
      </c>
      <c r="N353" s="19">
        <v>0.0527</v>
      </c>
      <c r="O353" s="18">
        <v>0.27</v>
      </c>
      <c r="P353" s="18">
        <v>14.41</v>
      </c>
      <c r="Q353" s="18">
        <v>33</v>
      </c>
      <c r="R353" s="18">
        <v>3</v>
      </c>
      <c r="S353" s="18">
        <v>13</v>
      </c>
      <c r="T353" s="18">
        <v>17</v>
      </c>
      <c r="U353" s="18">
        <v>4</v>
      </c>
      <c r="V353" s="18">
        <v>70</v>
      </c>
      <c r="W353" s="18">
        <v>2.74</v>
      </c>
      <c r="X353" s="18">
        <v>0</v>
      </c>
      <c r="Y353" s="19">
        <v>0</v>
      </c>
      <c r="Z353" s="18">
        <v>0</v>
      </c>
      <c r="AA353" s="18">
        <v>0</v>
      </c>
      <c r="AB353" t="str">
        <f>VLOOKUP(E:E,笔记匹配!A:M,3,FALSE)</f>
        <v>lingge</v>
      </c>
      <c r="AC353" t="str">
        <f>VLOOKUP(E:E,笔记匹配!A:M,4,FALSE)</f>
        <v>10.17-全英干货｜无语言环境如何有效提高口语</v>
      </c>
    </row>
    <row r="354" spans="1:29">
      <c r="A354" s="17" t="s">
        <v>29</v>
      </c>
      <c r="B354" s="17" t="s">
        <v>83</v>
      </c>
      <c r="C354" s="18">
        <v>21438951</v>
      </c>
      <c r="D354" s="17" t="s">
        <v>69</v>
      </c>
      <c r="E354" s="17" t="s">
        <v>201</v>
      </c>
      <c r="F354" s="17" t="s">
        <v>650</v>
      </c>
      <c r="G354" s="18">
        <v>5229065</v>
      </c>
      <c r="H354" s="17" t="s">
        <v>651</v>
      </c>
      <c r="I354" s="18">
        <v>4407441</v>
      </c>
      <c r="J354" s="17" t="s">
        <v>617</v>
      </c>
      <c r="K354" s="18">
        <v>1343.58</v>
      </c>
      <c r="L354" s="18">
        <v>52290</v>
      </c>
      <c r="M354" s="18">
        <v>1659</v>
      </c>
      <c r="N354" s="19">
        <v>0.0317</v>
      </c>
      <c r="O354" s="18">
        <v>0.81</v>
      </c>
      <c r="P354" s="18">
        <v>25.69</v>
      </c>
      <c r="Q354" s="18">
        <v>347</v>
      </c>
      <c r="R354" s="18">
        <v>0</v>
      </c>
      <c r="S354" s="18">
        <v>246</v>
      </c>
      <c r="T354" s="18">
        <v>13</v>
      </c>
      <c r="U354" s="18">
        <v>5</v>
      </c>
      <c r="V354" s="18">
        <v>611</v>
      </c>
      <c r="W354" s="18">
        <v>2.2</v>
      </c>
      <c r="X354" s="18">
        <v>0</v>
      </c>
      <c r="Y354" s="19">
        <v>0</v>
      </c>
      <c r="Z354" s="18">
        <v>21</v>
      </c>
      <c r="AA354" s="18">
        <v>8</v>
      </c>
      <c r="AB354" t="str">
        <f>VLOOKUP(E:E,笔记匹配!A:M,3,FALSE)</f>
        <v>talkalot-invite</v>
      </c>
      <c r="AC354" t="str">
        <f>VLOOKUP(E:E,笔记匹配!A:M,4,FALSE)</f>
        <v>10.17宝藏Cambly外教大推荐‼️入门篇</v>
      </c>
    </row>
    <row r="355" spans="1:29">
      <c r="A355" s="17" t="s">
        <v>29</v>
      </c>
      <c r="B355" s="17" t="s">
        <v>80</v>
      </c>
      <c r="C355" s="18">
        <v>21548733</v>
      </c>
      <c r="D355" s="17" t="s">
        <v>69</v>
      </c>
      <c r="E355" s="17" t="s">
        <v>199</v>
      </c>
      <c r="F355" s="17" t="s">
        <v>652</v>
      </c>
      <c r="G355" s="18">
        <v>5277914</v>
      </c>
      <c r="H355" s="17" t="s">
        <v>652</v>
      </c>
      <c r="I355" s="18">
        <v>4445164</v>
      </c>
      <c r="J355" s="17" t="s">
        <v>617</v>
      </c>
      <c r="K355" s="18">
        <v>290.76</v>
      </c>
      <c r="L355" s="18">
        <v>10442</v>
      </c>
      <c r="M355" s="18">
        <v>538</v>
      </c>
      <c r="N355" s="19">
        <v>0.0515</v>
      </c>
      <c r="O355" s="18">
        <v>0.54</v>
      </c>
      <c r="P355" s="18">
        <v>27.85</v>
      </c>
      <c r="Q355" s="18">
        <v>62</v>
      </c>
      <c r="R355" s="18">
        <v>0</v>
      </c>
      <c r="S355" s="18">
        <v>33</v>
      </c>
      <c r="T355" s="18">
        <v>16</v>
      </c>
      <c r="U355" s="18">
        <v>3</v>
      </c>
      <c r="V355" s="18">
        <v>114</v>
      </c>
      <c r="W355" s="18">
        <v>2.55</v>
      </c>
      <c r="X355" s="18">
        <v>0</v>
      </c>
      <c r="Y355" s="19">
        <v>0</v>
      </c>
      <c r="Z355" s="18">
        <v>4</v>
      </c>
      <c r="AA355" s="18">
        <v>1</v>
      </c>
      <c r="AB355" t="str">
        <f>VLOOKUP(E:E,笔记匹配!A:M,3,FALSE)</f>
        <v>lily1234</v>
      </c>
      <c r="AC355" t="str">
        <f>VLOOKUP(E:E,笔记匹配!A:M,4,FALSE)</f>
        <v>10.9-30岁想把英语好好学一遍｜妈妈提升口语app</v>
      </c>
    </row>
    <row r="356" spans="1:29">
      <c r="A356" s="17" t="s">
        <v>29</v>
      </c>
      <c r="B356" s="17" t="s">
        <v>148</v>
      </c>
      <c r="C356" s="18">
        <v>21548883</v>
      </c>
      <c r="D356" s="17" t="s">
        <v>69</v>
      </c>
      <c r="E356" s="17" t="s">
        <v>202</v>
      </c>
      <c r="F356" s="17" t="s">
        <v>653</v>
      </c>
      <c r="G356" s="18">
        <v>5278000</v>
      </c>
      <c r="H356" s="17" t="s">
        <v>653</v>
      </c>
      <c r="I356" s="18">
        <v>4445232</v>
      </c>
      <c r="J356" s="17" t="s">
        <v>617</v>
      </c>
      <c r="K356" s="18">
        <v>470.37</v>
      </c>
      <c r="L356" s="18">
        <v>15491</v>
      </c>
      <c r="M356" s="18">
        <v>565</v>
      </c>
      <c r="N356" s="19">
        <v>0.0365</v>
      </c>
      <c r="O356" s="18">
        <v>0.83</v>
      </c>
      <c r="P356" s="18">
        <v>30.36</v>
      </c>
      <c r="Q356" s="18">
        <v>113</v>
      </c>
      <c r="R356" s="18">
        <v>2</v>
      </c>
      <c r="S356" s="18">
        <v>61</v>
      </c>
      <c r="T356" s="18">
        <v>81</v>
      </c>
      <c r="U356" s="18">
        <v>1</v>
      </c>
      <c r="V356" s="18">
        <v>258</v>
      </c>
      <c r="W356" s="18">
        <v>1.82</v>
      </c>
      <c r="X356" s="18">
        <v>0</v>
      </c>
      <c r="Y356" s="19">
        <v>0</v>
      </c>
      <c r="Z356" s="18">
        <v>2</v>
      </c>
      <c r="AA356" s="18">
        <v>0</v>
      </c>
      <c r="AB356" t="str">
        <f>VLOOKUP(E:E,笔记匹配!A:M,3,FALSE)</f>
        <v>tinaloveu</v>
      </c>
      <c r="AC356" t="str">
        <f>VLOOKUP(E:E,笔记匹配!A:M,4,FALSE)</f>
        <v>10.9-【全英】雅思8.5口语提升干货！</v>
      </c>
    </row>
    <row r="357" spans="1:29">
      <c r="A357" s="17" t="s">
        <v>29</v>
      </c>
      <c r="B357" s="17" t="s">
        <v>108</v>
      </c>
      <c r="C357" s="18">
        <v>21906276</v>
      </c>
      <c r="D357" s="17" t="s">
        <v>69</v>
      </c>
      <c r="E357" s="18">
        <v>6.3218999e+23</v>
      </c>
      <c r="F357" s="17" t="s">
        <v>654</v>
      </c>
      <c r="G357" s="18">
        <v>5442255</v>
      </c>
      <c r="H357" s="17" t="s">
        <v>654</v>
      </c>
      <c r="I357" s="18">
        <v>4570099</v>
      </c>
      <c r="J357" s="17" t="s">
        <v>617</v>
      </c>
      <c r="K357" s="18">
        <v>192.53</v>
      </c>
      <c r="L357" s="18">
        <v>11776</v>
      </c>
      <c r="M357" s="18">
        <v>566</v>
      </c>
      <c r="N357" s="19">
        <v>0.0481</v>
      </c>
      <c r="O357" s="18">
        <v>0.34</v>
      </c>
      <c r="P357" s="18">
        <v>16.35</v>
      </c>
      <c r="Q357" s="18">
        <v>85</v>
      </c>
      <c r="R357" s="18">
        <v>0</v>
      </c>
      <c r="S357" s="18">
        <v>34</v>
      </c>
      <c r="T357" s="18">
        <v>26</v>
      </c>
      <c r="U357" s="18">
        <v>3</v>
      </c>
      <c r="V357" s="18">
        <v>148</v>
      </c>
      <c r="W357" s="18">
        <v>1.3</v>
      </c>
      <c r="X357" s="18">
        <v>0</v>
      </c>
      <c r="Y357" s="19">
        <v>0</v>
      </c>
      <c r="Z357" s="18">
        <v>2</v>
      </c>
      <c r="AA357" s="18">
        <v>2</v>
      </c>
      <c r="AB357" t="str">
        <f>VLOOKUP(E:E,笔记匹配!A:M,3,FALSE)</f>
        <v>gua0407</v>
      </c>
      <c r="AC357" t="str">
        <f>VLOOKUP(E:E,笔记匹配!A:M,4,FALSE)</f>
        <v>9.21-雅思考官“讨厌”的口语表达，你中了几个🤔</v>
      </c>
    </row>
    <row r="358" spans="1:29">
      <c r="A358" s="17" t="s">
        <v>29</v>
      </c>
      <c r="B358" s="17" t="s">
        <v>657</v>
      </c>
      <c r="C358" s="18">
        <v>22054994</v>
      </c>
      <c r="D358" s="17" t="s">
        <v>72</v>
      </c>
      <c r="E358" s="17" t="s">
        <v>238</v>
      </c>
      <c r="F358" s="17" t="s">
        <v>658</v>
      </c>
      <c r="G358" s="18">
        <v>5512858</v>
      </c>
      <c r="H358" s="17" t="s">
        <v>659</v>
      </c>
      <c r="I358" s="18">
        <v>4623452</v>
      </c>
      <c r="J358" s="17" t="s">
        <v>617</v>
      </c>
      <c r="K358" s="18">
        <v>201.63</v>
      </c>
      <c r="L358" s="18">
        <v>23436</v>
      </c>
      <c r="M358" s="18">
        <v>1103</v>
      </c>
      <c r="N358" s="19">
        <v>0.0471</v>
      </c>
      <c r="O358" s="18">
        <v>0.18</v>
      </c>
      <c r="P358" s="18">
        <v>8.6</v>
      </c>
      <c r="Q358" s="18">
        <v>17</v>
      </c>
      <c r="R358" s="18">
        <v>0</v>
      </c>
      <c r="S358" s="18">
        <v>11</v>
      </c>
      <c r="T358" s="18">
        <v>3</v>
      </c>
      <c r="U358" s="18">
        <v>1</v>
      </c>
      <c r="V358" s="18">
        <v>32</v>
      </c>
      <c r="W358" s="18">
        <v>6.3</v>
      </c>
      <c r="X358" s="18">
        <v>0</v>
      </c>
      <c r="Y358" s="19">
        <v>0</v>
      </c>
      <c r="Z358" s="18">
        <v>2</v>
      </c>
      <c r="AA358" s="18">
        <v>0</v>
      </c>
      <c r="AB358" t="str">
        <f>VLOOKUP(E:E,笔记匹配!A:M,3,FALSE)</f>
        <v>10quiz</v>
      </c>
      <c r="AC358" t="str">
        <f>VLOOKUP(E:E,笔记匹配!A:M,4,FALSE)</f>
        <v>10.26-🇬🇧语言类游戏｜口语提升小游戏</v>
      </c>
    </row>
    <row r="359" spans="1:29">
      <c r="A359" s="17" t="s">
        <v>29</v>
      </c>
      <c r="B359" s="17" t="s">
        <v>82</v>
      </c>
      <c r="C359" s="18">
        <v>22055095</v>
      </c>
      <c r="D359" s="17" t="s">
        <v>72</v>
      </c>
      <c r="E359" s="17" t="s">
        <v>236</v>
      </c>
      <c r="F359" s="17" t="s">
        <v>660</v>
      </c>
      <c r="G359" s="18">
        <v>5512921</v>
      </c>
      <c r="H359" s="17" t="s">
        <v>661</v>
      </c>
      <c r="I359" s="18">
        <v>4623502</v>
      </c>
      <c r="J359" s="17" t="s">
        <v>617</v>
      </c>
      <c r="K359" s="18">
        <v>182.6</v>
      </c>
      <c r="L359" s="18">
        <v>19125</v>
      </c>
      <c r="M359" s="18">
        <v>1006</v>
      </c>
      <c r="N359" s="19">
        <v>0.0526</v>
      </c>
      <c r="O359" s="18">
        <v>0.18</v>
      </c>
      <c r="P359" s="18">
        <v>9.55</v>
      </c>
      <c r="Q359" s="18">
        <v>36</v>
      </c>
      <c r="R359" s="18">
        <v>1</v>
      </c>
      <c r="S359" s="18">
        <v>25</v>
      </c>
      <c r="T359" s="18">
        <v>13</v>
      </c>
      <c r="U359" s="18">
        <v>4</v>
      </c>
      <c r="V359" s="18">
        <v>79</v>
      </c>
      <c r="W359" s="18">
        <v>2.31</v>
      </c>
      <c r="X359" s="18">
        <v>0</v>
      </c>
      <c r="Y359" s="19">
        <v>0</v>
      </c>
      <c r="Z359" s="18">
        <v>3</v>
      </c>
      <c r="AA359" s="18">
        <v>1</v>
      </c>
      <c r="AB359" t="str">
        <f>VLOOKUP(E:E,笔记匹配!A:M,3,FALSE)</f>
        <v>pickgigi-invite</v>
      </c>
      <c r="AC359" t="str">
        <f>VLOOKUP(E:E,笔记匹配!A:M,4,FALSE)</f>
        <v>10.26-口语聊天用这几个开场 打开无限聊天模式</v>
      </c>
    </row>
    <row r="360" spans="1:29">
      <c r="A360" s="17" t="s">
        <v>29</v>
      </c>
      <c r="B360" s="17" t="s">
        <v>86</v>
      </c>
      <c r="C360" s="18">
        <v>22459591</v>
      </c>
      <c r="D360" s="17" t="s">
        <v>72</v>
      </c>
      <c r="E360" s="17" t="s">
        <v>214</v>
      </c>
      <c r="F360" s="17" t="s">
        <v>662</v>
      </c>
      <c r="G360" s="18">
        <v>5705404</v>
      </c>
      <c r="H360" s="17" t="s">
        <v>663</v>
      </c>
      <c r="I360" s="18">
        <v>4771610</v>
      </c>
      <c r="J360" s="17" t="s">
        <v>617</v>
      </c>
      <c r="K360" s="18">
        <v>1362.46</v>
      </c>
      <c r="L360" s="18">
        <v>76236</v>
      </c>
      <c r="M360" s="18">
        <v>2305</v>
      </c>
      <c r="N360" s="19">
        <v>0.0302</v>
      </c>
      <c r="O360" s="18">
        <v>0.59</v>
      </c>
      <c r="P360" s="18">
        <v>17.87</v>
      </c>
      <c r="Q360" s="18">
        <v>181</v>
      </c>
      <c r="R360" s="18">
        <v>0</v>
      </c>
      <c r="S360" s="18">
        <v>55</v>
      </c>
      <c r="T360" s="18">
        <v>50</v>
      </c>
      <c r="U360" s="18">
        <v>12</v>
      </c>
      <c r="V360" s="18">
        <v>298</v>
      </c>
      <c r="W360" s="18">
        <v>4.57</v>
      </c>
      <c r="X360" s="18">
        <v>0</v>
      </c>
      <c r="Y360" s="19">
        <v>0</v>
      </c>
      <c r="Z360" s="18">
        <v>11</v>
      </c>
      <c r="AA360" s="18">
        <v>0</v>
      </c>
      <c r="AB360" t="str">
        <f>VLOOKUP(E:E,笔记匹配!A:M,3,FALSE)</f>
        <v>yzyy123</v>
      </c>
      <c r="AC360" t="str">
        <f>VLOOKUP(E:E,笔记匹配!A:M,4,FALSE)</f>
        <v>11.1-前雅思口语考官评分我们的part 1!</v>
      </c>
    </row>
    <row r="361" spans="1:29">
      <c r="A361" s="17" t="s">
        <v>29</v>
      </c>
      <c r="B361" s="17" t="s">
        <v>152</v>
      </c>
      <c r="C361" s="18">
        <v>22459642</v>
      </c>
      <c r="D361" s="17" t="s">
        <v>72</v>
      </c>
      <c r="E361" s="17" t="s">
        <v>239</v>
      </c>
      <c r="F361" s="17" t="s">
        <v>664</v>
      </c>
      <c r="G361" s="18">
        <v>5705426</v>
      </c>
      <c r="H361" s="17" t="s">
        <v>665</v>
      </c>
      <c r="I361" s="18">
        <v>4771629</v>
      </c>
      <c r="J361" s="17" t="s">
        <v>617</v>
      </c>
      <c r="K361" s="18">
        <v>200.61</v>
      </c>
      <c r="L361" s="18">
        <v>15311</v>
      </c>
      <c r="M361" s="18">
        <v>1068</v>
      </c>
      <c r="N361" s="19">
        <v>0.0698</v>
      </c>
      <c r="O361" s="18">
        <v>0.19</v>
      </c>
      <c r="P361" s="18">
        <v>13.1</v>
      </c>
      <c r="Q361" s="18">
        <v>20</v>
      </c>
      <c r="R361" s="18">
        <v>2</v>
      </c>
      <c r="S361" s="18">
        <v>17</v>
      </c>
      <c r="T361" s="18">
        <v>0</v>
      </c>
      <c r="U361" s="18">
        <v>1</v>
      </c>
      <c r="V361" s="18">
        <v>40</v>
      </c>
      <c r="W361" s="18">
        <v>5.02</v>
      </c>
      <c r="X361" s="18">
        <v>0</v>
      </c>
      <c r="Y361" s="19">
        <v>0</v>
      </c>
      <c r="Z361" s="18">
        <v>4</v>
      </c>
      <c r="AA361" s="18">
        <v>1</v>
      </c>
      <c r="AB361" t="str">
        <f>VLOOKUP(E:E,笔记匹配!A:M,3,FALSE)</f>
        <v>理理666</v>
      </c>
      <c r="AC361" t="str">
        <f>VLOOKUP(E:E,笔记匹配!A:M,4,FALSE)</f>
        <v>11.1-笑死！口语废物竟和外教唠了30分钟?</v>
      </c>
    </row>
    <row r="362" spans="1:29">
      <c r="A362" s="17" t="s">
        <v>29</v>
      </c>
      <c r="B362" s="17" t="s">
        <v>73</v>
      </c>
      <c r="C362" s="18">
        <v>22612439</v>
      </c>
      <c r="D362" s="17" t="s">
        <v>72</v>
      </c>
      <c r="E362" s="17" t="s">
        <v>200</v>
      </c>
      <c r="F362" s="17" t="s">
        <v>666</v>
      </c>
      <c r="G362" s="18">
        <v>5779468</v>
      </c>
      <c r="H362" s="17" t="s">
        <v>667</v>
      </c>
      <c r="I362" s="18">
        <v>4830161</v>
      </c>
      <c r="J362" s="17" t="s">
        <v>617</v>
      </c>
      <c r="K362" s="18">
        <v>1357.49</v>
      </c>
      <c r="L362" s="18">
        <v>67158</v>
      </c>
      <c r="M362" s="18">
        <v>3025</v>
      </c>
      <c r="N362" s="19">
        <v>0.045</v>
      </c>
      <c r="O362" s="18">
        <v>0.45</v>
      </c>
      <c r="P362" s="18">
        <v>20.21</v>
      </c>
      <c r="Q362" s="18">
        <v>192</v>
      </c>
      <c r="R362" s="18">
        <v>0</v>
      </c>
      <c r="S362" s="18">
        <v>37</v>
      </c>
      <c r="T362" s="18">
        <v>35</v>
      </c>
      <c r="U362" s="18">
        <v>4</v>
      </c>
      <c r="V362" s="18">
        <v>268</v>
      </c>
      <c r="W362" s="18">
        <v>5.07</v>
      </c>
      <c r="X362" s="18">
        <v>0</v>
      </c>
      <c r="Y362" s="19">
        <v>0</v>
      </c>
      <c r="Z362" s="18">
        <v>13</v>
      </c>
      <c r="AA362" s="18">
        <v>1</v>
      </c>
      <c r="AB362" t="str">
        <f>VLOOKUP(E:E,笔记匹配!A:M,3,FALSE)</f>
        <v>adamchen</v>
      </c>
      <c r="AC362" t="str">
        <f>VLOOKUP(E:E,笔记匹配!A:M,4,FALSE)</f>
        <v>11.2-当社牛和老外pk全网热门挑战</v>
      </c>
    </row>
    <row r="363" spans="1:29">
      <c r="A363" s="17" t="s">
        <v>29</v>
      </c>
      <c r="B363" s="17" t="s">
        <v>130</v>
      </c>
      <c r="C363" s="18">
        <v>22612503</v>
      </c>
      <c r="D363" s="17" t="s">
        <v>72</v>
      </c>
      <c r="E363" s="17" t="s">
        <v>230</v>
      </c>
      <c r="F363" s="17" t="s">
        <v>668</v>
      </c>
      <c r="G363" s="18">
        <v>5779551</v>
      </c>
      <c r="H363" s="17" t="s">
        <v>669</v>
      </c>
      <c r="I363" s="18">
        <v>4830227</v>
      </c>
      <c r="J363" s="17" t="s">
        <v>617</v>
      </c>
      <c r="K363" s="18">
        <v>202.77</v>
      </c>
      <c r="L363" s="18">
        <v>21414</v>
      </c>
      <c r="M363" s="18">
        <v>1314</v>
      </c>
      <c r="N363" s="19">
        <v>0.0614</v>
      </c>
      <c r="O363" s="18">
        <v>0.15</v>
      </c>
      <c r="P363" s="18">
        <v>9.47</v>
      </c>
      <c r="Q363" s="18">
        <v>30</v>
      </c>
      <c r="R363" s="18">
        <v>0</v>
      </c>
      <c r="S363" s="18">
        <v>27</v>
      </c>
      <c r="T363" s="18">
        <v>7</v>
      </c>
      <c r="U363" s="18">
        <v>0</v>
      </c>
      <c r="V363" s="18">
        <v>64</v>
      </c>
      <c r="W363" s="18">
        <v>3.17</v>
      </c>
      <c r="X363" s="18">
        <v>0</v>
      </c>
      <c r="Y363" s="19">
        <v>0</v>
      </c>
      <c r="Z363" s="18">
        <v>7</v>
      </c>
      <c r="AA363" s="18">
        <v>0</v>
      </c>
      <c r="AB363" t="str">
        <f>VLOOKUP(E:E,笔记匹配!A:M,3,FALSE)</f>
        <v>kkjiayou-invite</v>
      </c>
      <c r="AC363" t="str">
        <f>VLOOKUP(E:E,笔记匹配!A:M,4,FALSE)</f>
        <v>11.2-我悟了！宝藏外教点醒我！英语这么学</v>
      </c>
    </row>
    <row r="364" spans="1:29">
      <c r="A364" s="17" t="s">
        <v>29</v>
      </c>
      <c r="B364" s="17" t="s">
        <v>77</v>
      </c>
      <c r="C364" s="18">
        <v>22612562</v>
      </c>
      <c r="D364" s="17" t="s">
        <v>72</v>
      </c>
      <c r="E364" s="17" t="s">
        <v>231</v>
      </c>
      <c r="F364" s="17" t="s">
        <v>670</v>
      </c>
      <c r="G364" s="18">
        <v>5779589</v>
      </c>
      <c r="H364" s="17" t="s">
        <v>671</v>
      </c>
      <c r="I364" s="18">
        <v>4830255</v>
      </c>
      <c r="J364" s="17" t="s">
        <v>617</v>
      </c>
      <c r="K364" s="18">
        <v>103.61</v>
      </c>
      <c r="L364" s="18">
        <v>3439</v>
      </c>
      <c r="M364" s="18">
        <v>202</v>
      </c>
      <c r="N364" s="19">
        <v>0.0587</v>
      </c>
      <c r="O364" s="18">
        <v>0.51</v>
      </c>
      <c r="P364" s="18">
        <v>30.13</v>
      </c>
      <c r="Q364" s="18">
        <v>32</v>
      </c>
      <c r="R364" s="18">
        <v>0</v>
      </c>
      <c r="S364" s="18">
        <v>10</v>
      </c>
      <c r="T364" s="18">
        <v>5</v>
      </c>
      <c r="U364" s="18">
        <v>2</v>
      </c>
      <c r="V364" s="18">
        <v>49</v>
      </c>
      <c r="W364" s="18">
        <v>2.11</v>
      </c>
      <c r="X364" s="18">
        <v>0</v>
      </c>
      <c r="Y364" s="19">
        <v>0</v>
      </c>
      <c r="Z364" s="18">
        <v>0</v>
      </c>
      <c r="AA364" s="18">
        <v>1</v>
      </c>
      <c r="AB364" t="str">
        <f>VLOOKUP(E:E,笔记匹配!A:M,3,FALSE)</f>
        <v>iris018-invite</v>
      </c>
      <c r="AC364" t="str">
        <f>VLOOKUP(E:E,笔记匹配!A:M,4,FALSE)</f>
        <v>11.2-⭐雅思口语救星❗心机girl这样备考㊙️</v>
      </c>
    </row>
    <row r="365" spans="1:29">
      <c r="A365" s="17" t="s">
        <v>29</v>
      </c>
      <c r="B365" s="17" t="s">
        <v>73</v>
      </c>
      <c r="C365" s="18">
        <v>23040724</v>
      </c>
      <c r="D365" s="17" t="s">
        <v>69</v>
      </c>
      <c r="E365" s="17" t="s">
        <v>200</v>
      </c>
      <c r="F365" s="17" t="s">
        <v>672</v>
      </c>
      <c r="G365" s="18">
        <v>5991279</v>
      </c>
      <c r="H365" s="17" t="s">
        <v>672</v>
      </c>
      <c r="I365" s="18">
        <v>4988712</v>
      </c>
      <c r="J365" s="17" t="s">
        <v>617</v>
      </c>
      <c r="K365" s="18">
        <v>717.47</v>
      </c>
      <c r="L365" s="18">
        <v>17059</v>
      </c>
      <c r="M365" s="18">
        <v>895</v>
      </c>
      <c r="N365" s="19">
        <v>0.0525</v>
      </c>
      <c r="O365" s="18">
        <v>0.8</v>
      </c>
      <c r="P365" s="18">
        <v>42.06</v>
      </c>
      <c r="Q365" s="18">
        <v>225</v>
      </c>
      <c r="R365" s="18">
        <v>0</v>
      </c>
      <c r="S365" s="18">
        <v>36</v>
      </c>
      <c r="T365" s="18">
        <v>28</v>
      </c>
      <c r="U365" s="18">
        <v>2</v>
      </c>
      <c r="V365" s="18">
        <v>291</v>
      </c>
      <c r="W365" s="18">
        <v>2.47</v>
      </c>
      <c r="X365" s="18">
        <v>0</v>
      </c>
      <c r="Y365" s="19">
        <v>0</v>
      </c>
      <c r="Z365" s="18">
        <v>6</v>
      </c>
      <c r="AA365" s="18">
        <v>0</v>
      </c>
      <c r="AB365" t="str">
        <f>VLOOKUP(E:E,笔记匹配!A:M,3,FALSE)</f>
        <v>adamchen</v>
      </c>
      <c r="AC365" t="str">
        <f>VLOOKUP(E:E,笔记匹配!A:M,4,FALSE)</f>
        <v>11.2-当社牛和老外pk全网热门挑战</v>
      </c>
    </row>
    <row r="366" spans="1:29">
      <c r="A366" s="17" t="s">
        <v>29</v>
      </c>
      <c r="B366" s="17" t="s">
        <v>86</v>
      </c>
      <c r="C366" s="18">
        <v>23041229</v>
      </c>
      <c r="D366" s="17" t="s">
        <v>69</v>
      </c>
      <c r="E366" s="17" t="s">
        <v>214</v>
      </c>
      <c r="F366" s="17" t="s">
        <v>673</v>
      </c>
      <c r="G366" s="18">
        <v>5991556</v>
      </c>
      <c r="H366" s="17" t="s">
        <v>673</v>
      </c>
      <c r="I366" s="18">
        <v>4988903</v>
      </c>
      <c r="J366" s="17" t="s">
        <v>617</v>
      </c>
      <c r="K366" s="18">
        <v>842.64</v>
      </c>
      <c r="L366" s="18">
        <v>23173</v>
      </c>
      <c r="M366" s="18">
        <v>783</v>
      </c>
      <c r="N366" s="19">
        <v>0.0338</v>
      </c>
      <c r="O366" s="18">
        <v>1.08</v>
      </c>
      <c r="P366" s="18">
        <v>36.36</v>
      </c>
      <c r="Q366" s="18">
        <v>195</v>
      </c>
      <c r="R366" s="18">
        <v>0</v>
      </c>
      <c r="S366" s="18">
        <v>62</v>
      </c>
      <c r="T366" s="18">
        <v>51</v>
      </c>
      <c r="U366" s="18">
        <v>6</v>
      </c>
      <c r="V366" s="18">
        <v>314</v>
      </c>
      <c r="W366" s="18">
        <v>2.68</v>
      </c>
      <c r="X366" s="18">
        <v>0</v>
      </c>
      <c r="Y366" s="19">
        <v>0</v>
      </c>
      <c r="Z366" s="18">
        <v>6</v>
      </c>
      <c r="AA366" s="18">
        <v>0</v>
      </c>
      <c r="AB366" t="str">
        <f>VLOOKUP(E:E,笔记匹配!A:M,3,FALSE)</f>
        <v>yzyy123</v>
      </c>
      <c r="AC366" t="str">
        <f>VLOOKUP(E:E,笔记匹配!A:M,4,FALSE)</f>
        <v>11.1-前雅思口语考官评分我们的part 1!</v>
      </c>
    </row>
    <row r="367" spans="1:29">
      <c r="A367" s="17" t="s">
        <v>29</v>
      </c>
      <c r="B367" s="17" t="s">
        <v>109</v>
      </c>
      <c r="C367" s="18">
        <v>23124143</v>
      </c>
      <c r="D367" s="17" t="s">
        <v>72</v>
      </c>
      <c r="E367" s="17" t="s">
        <v>196</v>
      </c>
      <c r="F367" s="17" t="s">
        <v>674</v>
      </c>
      <c r="G367" s="18">
        <v>6031256</v>
      </c>
      <c r="H367" s="17" t="s">
        <v>675</v>
      </c>
      <c r="I367" s="18">
        <v>5019187</v>
      </c>
      <c r="J367" s="17" t="s">
        <v>617</v>
      </c>
      <c r="K367" s="18">
        <v>174.68</v>
      </c>
      <c r="L367" s="18">
        <v>14208</v>
      </c>
      <c r="M367" s="18">
        <v>479</v>
      </c>
      <c r="N367" s="19">
        <v>0.0337</v>
      </c>
      <c r="O367" s="18">
        <v>0.36</v>
      </c>
      <c r="P367" s="18">
        <v>12.29</v>
      </c>
      <c r="Q367" s="18">
        <v>43</v>
      </c>
      <c r="R367" s="18">
        <v>2</v>
      </c>
      <c r="S367" s="18">
        <v>18</v>
      </c>
      <c r="T367" s="18">
        <v>8</v>
      </c>
      <c r="U367" s="18">
        <v>1</v>
      </c>
      <c r="V367" s="18">
        <v>72</v>
      </c>
      <c r="W367" s="18">
        <v>2.43</v>
      </c>
      <c r="X367" s="18">
        <v>0</v>
      </c>
      <c r="Y367" s="19">
        <v>0</v>
      </c>
      <c r="Z367" s="18">
        <v>0</v>
      </c>
      <c r="AA367" s="18">
        <v>0</v>
      </c>
      <c r="AB367" t="str">
        <f>VLOOKUP(E:E,笔记匹配!A:M,3,FALSE)</f>
        <v>山姆先生-invite</v>
      </c>
      <c r="AC367" t="str">
        <f>VLOOKUP(E:E,笔记匹配!A:M,4,FALSE)</f>
        <v>11.10-地道英语俚语🤯英美俚语意思差这么多?</v>
      </c>
    </row>
    <row r="368" spans="1:29">
      <c r="A368" s="17" t="s">
        <v>29</v>
      </c>
      <c r="B368" s="17" t="s">
        <v>149</v>
      </c>
      <c r="C368" s="18">
        <v>23124334</v>
      </c>
      <c r="D368" s="17" t="s">
        <v>72</v>
      </c>
      <c r="E368" s="17" t="s">
        <v>228</v>
      </c>
      <c r="F368" s="17" t="s">
        <v>676</v>
      </c>
      <c r="G368" s="18">
        <v>6031323</v>
      </c>
      <c r="H368" s="17" t="s">
        <v>677</v>
      </c>
      <c r="I368" s="18">
        <v>5019228</v>
      </c>
      <c r="J368" s="17" t="s">
        <v>617</v>
      </c>
      <c r="K368" s="18">
        <v>199.65</v>
      </c>
      <c r="L368" s="18">
        <v>13609</v>
      </c>
      <c r="M368" s="18">
        <v>809</v>
      </c>
      <c r="N368" s="19">
        <v>0.0594</v>
      </c>
      <c r="O368" s="18">
        <v>0.25</v>
      </c>
      <c r="P368" s="18">
        <v>14.67</v>
      </c>
      <c r="Q368" s="18">
        <v>46</v>
      </c>
      <c r="R368" s="18">
        <v>0</v>
      </c>
      <c r="S368" s="18">
        <v>7</v>
      </c>
      <c r="T368" s="18">
        <v>3</v>
      </c>
      <c r="U368" s="18">
        <v>0</v>
      </c>
      <c r="V368" s="18">
        <v>56</v>
      </c>
      <c r="W368" s="18">
        <v>3.57</v>
      </c>
      <c r="X368" s="18">
        <v>0</v>
      </c>
      <c r="Y368" s="19">
        <v>0</v>
      </c>
      <c r="Z368" s="18">
        <v>1</v>
      </c>
      <c r="AA368" s="18">
        <v>1</v>
      </c>
      <c r="AB368" t="str">
        <f>VLOOKUP(E:E,笔记匹配!A:M,3,FALSE)</f>
        <v>kristina-invite</v>
      </c>
      <c r="AC368" t="str">
        <f>VLOOKUP(E:E,笔记匹配!A:M,4,FALSE)</f>
        <v>11.10-健身不是内卷 是习惯 是快乐</v>
      </c>
    </row>
    <row r="369" spans="1:29">
      <c r="A369" s="17" t="s">
        <v>29</v>
      </c>
      <c r="B369" s="17" t="s">
        <v>70</v>
      </c>
      <c r="C369" s="18">
        <v>23124443</v>
      </c>
      <c r="D369" s="17" t="s">
        <v>72</v>
      </c>
      <c r="E369" s="17" t="s">
        <v>226</v>
      </c>
      <c r="F369" s="17" t="s">
        <v>678</v>
      </c>
      <c r="G369" s="18">
        <v>6031367</v>
      </c>
      <c r="H369" s="17" t="s">
        <v>679</v>
      </c>
      <c r="I369" s="18">
        <v>5019262</v>
      </c>
      <c r="J369" s="17" t="s">
        <v>617</v>
      </c>
      <c r="K369" s="18">
        <v>202.18</v>
      </c>
      <c r="L369" s="18">
        <v>22249</v>
      </c>
      <c r="M369" s="18">
        <v>1289</v>
      </c>
      <c r="N369" s="19">
        <v>0.0579</v>
      </c>
      <c r="O369" s="18">
        <v>0.16</v>
      </c>
      <c r="P369" s="18">
        <v>9.09</v>
      </c>
      <c r="Q369" s="18">
        <v>51</v>
      </c>
      <c r="R369" s="18">
        <v>2</v>
      </c>
      <c r="S369" s="18">
        <v>21</v>
      </c>
      <c r="T369" s="18">
        <v>13</v>
      </c>
      <c r="U369" s="18">
        <v>0</v>
      </c>
      <c r="V369" s="18">
        <v>87</v>
      </c>
      <c r="W369" s="18">
        <v>2.32</v>
      </c>
      <c r="X369" s="18">
        <v>0</v>
      </c>
      <c r="Y369" s="19">
        <v>0</v>
      </c>
      <c r="Z369" s="18">
        <v>1</v>
      </c>
      <c r="AA369" s="18">
        <v>0</v>
      </c>
      <c r="AB369" t="str">
        <f>VLOOKUP(E:E,笔记匹配!A:M,3,FALSE)</f>
        <v>hiella-invite</v>
      </c>
      <c r="AC369" t="str">
        <f>VLOOKUP(E:E,笔记匹配!A:M,4,FALSE)</f>
        <v>11.10-关于学口语，希望五年前就有人能告诉我的</v>
      </c>
    </row>
    <row r="370" spans="1:29">
      <c r="A370" s="17" t="s">
        <v>29</v>
      </c>
      <c r="B370" s="17" t="s">
        <v>75</v>
      </c>
      <c r="C370" s="18">
        <v>23124609</v>
      </c>
      <c r="D370" s="17" t="s">
        <v>72</v>
      </c>
      <c r="E370" s="17" t="s">
        <v>227</v>
      </c>
      <c r="F370" s="17" t="s">
        <v>680</v>
      </c>
      <c r="G370" s="18">
        <v>6031450</v>
      </c>
      <c r="H370" s="17" t="s">
        <v>681</v>
      </c>
      <c r="I370" s="18">
        <v>5019325</v>
      </c>
      <c r="J370" s="17" t="s">
        <v>617</v>
      </c>
      <c r="K370" s="18">
        <v>201.43</v>
      </c>
      <c r="L370" s="18">
        <v>26078</v>
      </c>
      <c r="M370" s="18">
        <v>1120</v>
      </c>
      <c r="N370" s="19">
        <v>0.0429</v>
      </c>
      <c r="O370" s="18">
        <v>0.18</v>
      </c>
      <c r="P370" s="18">
        <v>7.72</v>
      </c>
      <c r="Q370" s="18">
        <v>19</v>
      </c>
      <c r="R370" s="18">
        <v>0</v>
      </c>
      <c r="S370" s="18">
        <v>27</v>
      </c>
      <c r="T370" s="18">
        <v>4</v>
      </c>
      <c r="U370" s="18">
        <v>4</v>
      </c>
      <c r="V370" s="18">
        <v>54</v>
      </c>
      <c r="W370" s="18">
        <v>3.73</v>
      </c>
      <c r="X370" s="18">
        <v>0</v>
      </c>
      <c r="Y370" s="19">
        <v>0</v>
      </c>
      <c r="Z370" s="18">
        <v>14</v>
      </c>
      <c r="AA370" s="18">
        <v>1</v>
      </c>
      <c r="AB370" t="str">
        <f>VLOOKUP(E:E,笔记匹配!A:M,3,FALSE)</f>
        <v>heykelly-invite</v>
      </c>
      <c r="AC370" t="str">
        <f>VLOOKUP(E:E,笔记匹配!A:M,4,FALSE)</f>
        <v>11.10-亲测❗️雅思考官听到就会打低分的口语表达</v>
      </c>
    </row>
    <row r="371" spans="1:29">
      <c r="A371" s="17" t="s">
        <v>29</v>
      </c>
      <c r="B371" s="17" t="s">
        <v>81</v>
      </c>
      <c r="C371" s="18">
        <v>23124709</v>
      </c>
      <c r="D371" s="17" t="s">
        <v>72</v>
      </c>
      <c r="E371" s="17" t="s">
        <v>229</v>
      </c>
      <c r="F371" s="17" t="s">
        <v>682</v>
      </c>
      <c r="G371" s="18">
        <v>6031503</v>
      </c>
      <c r="H371" s="17" t="s">
        <v>683</v>
      </c>
      <c r="I371" s="18">
        <v>5019370</v>
      </c>
      <c r="J371" s="17" t="s">
        <v>617</v>
      </c>
      <c r="K371" s="18">
        <v>113.29</v>
      </c>
      <c r="L371" s="18">
        <v>5708</v>
      </c>
      <c r="M371" s="18">
        <v>222</v>
      </c>
      <c r="N371" s="19">
        <v>0.0389</v>
      </c>
      <c r="O371" s="18">
        <v>0.51</v>
      </c>
      <c r="P371" s="18">
        <v>19.85</v>
      </c>
      <c r="Q371" s="18">
        <v>33</v>
      </c>
      <c r="R371" s="18">
        <v>0</v>
      </c>
      <c r="S371" s="18">
        <v>18</v>
      </c>
      <c r="T371" s="18">
        <v>5</v>
      </c>
      <c r="U371" s="18">
        <v>2</v>
      </c>
      <c r="V371" s="18">
        <v>58</v>
      </c>
      <c r="W371" s="18">
        <v>1.95</v>
      </c>
      <c r="X371" s="18">
        <v>0</v>
      </c>
      <c r="Y371" s="19">
        <v>0</v>
      </c>
      <c r="Z371" s="18">
        <v>2</v>
      </c>
      <c r="AA371" s="18">
        <v>0</v>
      </c>
      <c r="AB371" t="str">
        <f>VLOOKUP(E:E,笔记匹配!A:M,3,FALSE)</f>
        <v>nainai</v>
      </c>
      <c r="AC371" t="str">
        <f>VLOOKUP(E:E,笔记匹配!A:M,4,FALSE)</f>
        <v>11.10-985但雅思口语万年6分😩外教说你方法错啦❗️</v>
      </c>
    </row>
    <row r="372" spans="1:29">
      <c r="A372" s="17" t="s">
        <v>30</v>
      </c>
      <c r="B372" s="17" t="s">
        <v>100</v>
      </c>
      <c r="C372" s="18">
        <v>15884678</v>
      </c>
      <c r="D372" s="17" t="s">
        <v>101</v>
      </c>
      <c r="E372" s="17" t="s">
        <v>203</v>
      </c>
      <c r="F372" s="17" t="s">
        <v>615</v>
      </c>
      <c r="G372" s="18">
        <v>3102051</v>
      </c>
      <c r="H372" s="17" t="s">
        <v>616</v>
      </c>
      <c r="I372" s="18">
        <v>2496937</v>
      </c>
      <c r="J372" s="17" t="s">
        <v>617</v>
      </c>
      <c r="K372" s="18">
        <v>532.13</v>
      </c>
      <c r="L372" s="18">
        <v>36347</v>
      </c>
      <c r="M372" s="18">
        <v>1297</v>
      </c>
      <c r="N372" s="19">
        <v>0.0357</v>
      </c>
      <c r="O372" s="18">
        <v>0.41</v>
      </c>
      <c r="P372" s="18">
        <v>14.64</v>
      </c>
      <c r="Q372" s="18">
        <v>18</v>
      </c>
      <c r="R372" s="18">
        <v>2</v>
      </c>
      <c r="S372" s="18">
        <v>14</v>
      </c>
      <c r="T372" s="18">
        <v>2</v>
      </c>
      <c r="U372" s="18">
        <v>0</v>
      </c>
      <c r="V372" s="18">
        <v>36</v>
      </c>
      <c r="W372" s="18">
        <v>14.78</v>
      </c>
      <c r="X372" s="18">
        <v>0</v>
      </c>
      <c r="Y372" s="19">
        <v>0</v>
      </c>
      <c r="Z372" s="18">
        <v>2</v>
      </c>
      <c r="AA372" s="18">
        <v>1</v>
      </c>
      <c r="AB372" t="str">
        <f>VLOOKUP(E:E,笔记匹配!A:M,3,FALSE)</f>
        <v>yaozilv</v>
      </c>
      <c r="AC372" t="str">
        <f>VLOOKUP(E:E,笔记匹配!A:M,4,FALSE)</f>
        <v>6.17-英语口语人绝不能错过的宝藏APP👈</v>
      </c>
    </row>
    <row r="373" spans="1:29">
      <c r="A373" s="17" t="s">
        <v>30</v>
      </c>
      <c r="B373" s="17" t="s">
        <v>119</v>
      </c>
      <c r="C373" s="18">
        <v>16331749</v>
      </c>
      <c r="D373" s="17" t="s">
        <v>72</v>
      </c>
      <c r="E373" s="17" t="s">
        <v>210</v>
      </c>
      <c r="F373" s="17" t="s">
        <v>618</v>
      </c>
      <c r="G373" s="18">
        <v>3178020</v>
      </c>
      <c r="H373" s="17" t="s">
        <v>619</v>
      </c>
      <c r="I373" s="18">
        <v>2568655</v>
      </c>
      <c r="J373" s="17" t="s">
        <v>617</v>
      </c>
      <c r="K373" s="18">
        <v>359.94</v>
      </c>
      <c r="L373" s="18">
        <v>29345</v>
      </c>
      <c r="M373" s="18">
        <v>1691</v>
      </c>
      <c r="N373" s="19">
        <v>0.0576</v>
      </c>
      <c r="O373" s="18">
        <v>0.21</v>
      </c>
      <c r="P373" s="18">
        <v>12.27</v>
      </c>
      <c r="Q373" s="18">
        <v>40</v>
      </c>
      <c r="R373" s="18">
        <v>4</v>
      </c>
      <c r="S373" s="18">
        <v>21</v>
      </c>
      <c r="T373" s="18">
        <v>37</v>
      </c>
      <c r="U373" s="18">
        <v>2</v>
      </c>
      <c r="V373" s="18">
        <v>104</v>
      </c>
      <c r="W373" s="18">
        <v>3.46</v>
      </c>
      <c r="X373" s="18">
        <v>0</v>
      </c>
      <c r="Y373" s="19">
        <v>0</v>
      </c>
      <c r="Z373" s="18">
        <v>1</v>
      </c>
      <c r="AA373" s="18">
        <v>0</v>
      </c>
      <c r="AB373" t="str">
        <f>VLOOKUP(E:E,笔记匹配!A:M,3,FALSE)</f>
        <v>tenchat-invite</v>
      </c>
      <c r="AC373" t="str">
        <f>VLOOKUP(E:E,笔记匹配!A:M,4,FALSE)</f>
        <v>6.28-🇬🇧小干货｜简单的地道英文表达</v>
      </c>
    </row>
    <row r="374" spans="1:29">
      <c r="A374" s="17" t="s">
        <v>30</v>
      </c>
      <c r="B374" s="17" t="s">
        <v>100</v>
      </c>
      <c r="C374" s="18">
        <v>18616856</v>
      </c>
      <c r="D374" s="17" t="s">
        <v>72</v>
      </c>
      <c r="E374" s="17" t="s">
        <v>203</v>
      </c>
      <c r="F374" s="17" t="s">
        <v>622</v>
      </c>
      <c r="G374" s="18">
        <v>3856100</v>
      </c>
      <c r="H374" s="17" t="s">
        <v>623</v>
      </c>
      <c r="I374" s="18">
        <v>3241189</v>
      </c>
      <c r="J374" s="17" t="s">
        <v>617</v>
      </c>
      <c r="K374" s="18">
        <v>155.88</v>
      </c>
      <c r="L374" s="18">
        <v>5335</v>
      </c>
      <c r="M374" s="18">
        <v>238</v>
      </c>
      <c r="N374" s="19">
        <v>0.0446</v>
      </c>
      <c r="O374" s="18">
        <v>0.65</v>
      </c>
      <c r="P374" s="18">
        <v>29.22</v>
      </c>
      <c r="Q374" s="18">
        <v>8</v>
      </c>
      <c r="R374" s="18">
        <v>0</v>
      </c>
      <c r="S374" s="18">
        <v>19</v>
      </c>
      <c r="T374" s="18">
        <v>0</v>
      </c>
      <c r="U374" s="18">
        <v>1</v>
      </c>
      <c r="V374" s="18">
        <v>28</v>
      </c>
      <c r="W374" s="18">
        <v>5.57</v>
      </c>
      <c r="X374" s="18">
        <v>0</v>
      </c>
      <c r="Y374" s="19">
        <v>0</v>
      </c>
      <c r="Z374" s="18">
        <v>2</v>
      </c>
      <c r="AA374" s="18">
        <v>0</v>
      </c>
      <c r="AB374" t="str">
        <f>VLOOKUP(E:E,笔记匹配!A:M,3,FALSE)</f>
        <v>yaozilv</v>
      </c>
      <c r="AC374" t="str">
        <f>VLOOKUP(E:E,笔记匹配!A:M,4,FALSE)</f>
        <v>6.17-英语口语人绝不能错过的宝藏APP👈</v>
      </c>
    </row>
    <row r="375" spans="1:29">
      <c r="A375" s="17" t="s">
        <v>30</v>
      </c>
      <c r="B375" s="17" t="s">
        <v>76</v>
      </c>
      <c r="C375" s="18">
        <v>18706416</v>
      </c>
      <c r="D375" s="17" t="s">
        <v>72</v>
      </c>
      <c r="E375" s="17" t="s">
        <v>209</v>
      </c>
      <c r="F375" s="17" t="s">
        <v>624</v>
      </c>
      <c r="G375" s="18">
        <v>3899564</v>
      </c>
      <c r="H375" s="17" t="s">
        <v>625</v>
      </c>
      <c r="I375" s="18">
        <v>3284422</v>
      </c>
      <c r="J375" s="17" t="s">
        <v>617</v>
      </c>
      <c r="K375" s="18">
        <v>265.79</v>
      </c>
      <c r="L375" s="18">
        <v>12514</v>
      </c>
      <c r="M375" s="18">
        <v>436</v>
      </c>
      <c r="N375" s="19">
        <v>0.0348</v>
      </c>
      <c r="O375" s="18">
        <v>0.61</v>
      </c>
      <c r="P375" s="18">
        <v>21.24</v>
      </c>
      <c r="Q375" s="18">
        <v>22</v>
      </c>
      <c r="R375" s="18">
        <v>0</v>
      </c>
      <c r="S375" s="18">
        <v>38</v>
      </c>
      <c r="T375" s="18">
        <v>0</v>
      </c>
      <c r="U375" s="18">
        <v>2</v>
      </c>
      <c r="V375" s="18">
        <v>62</v>
      </c>
      <c r="W375" s="18">
        <v>4.29</v>
      </c>
      <c r="X375" s="18">
        <v>0</v>
      </c>
      <c r="Y375" s="19">
        <v>0</v>
      </c>
      <c r="Z375" s="18">
        <v>3</v>
      </c>
      <c r="AA375" s="18">
        <v>3</v>
      </c>
      <c r="AB375" t="str">
        <f>VLOOKUP(E:E,笔记匹配!A:M,3,FALSE)</f>
        <v>ieltsyea-invite</v>
      </c>
      <c r="AC375" t="str">
        <f>VLOOKUP(E:E,笔记匹配!A:M,4,FALSE)</f>
        <v>8.24-雅思口语上7的捷径：Cambly外教推荐‼️</v>
      </c>
    </row>
    <row r="376" spans="1:29">
      <c r="A376" s="17" t="s">
        <v>30</v>
      </c>
      <c r="B376" s="17" t="s">
        <v>151</v>
      </c>
      <c r="C376" s="18">
        <v>19628118</v>
      </c>
      <c r="D376" s="17" t="s">
        <v>72</v>
      </c>
      <c r="E376" s="17" t="s">
        <v>206</v>
      </c>
      <c r="F376" s="17" t="s">
        <v>629</v>
      </c>
      <c r="G376" s="18">
        <v>4324522</v>
      </c>
      <c r="H376" s="17" t="s">
        <v>630</v>
      </c>
      <c r="I376" s="18">
        <v>3701145</v>
      </c>
      <c r="J376" s="17" t="s">
        <v>617</v>
      </c>
      <c r="K376" s="18">
        <v>428.69</v>
      </c>
      <c r="L376" s="18">
        <v>26864</v>
      </c>
      <c r="M376" s="18">
        <v>1009</v>
      </c>
      <c r="N376" s="19">
        <v>0.0376</v>
      </c>
      <c r="O376" s="18">
        <v>0.42</v>
      </c>
      <c r="P376" s="18">
        <v>15.96</v>
      </c>
      <c r="Q376" s="18">
        <v>104</v>
      </c>
      <c r="R376" s="18">
        <v>0</v>
      </c>
      <c r="S376" s="18">
        <v>56</v>
      </c>
      <c r="T376" s="18">
        <v>27</v>
      </c>
      <c r="U376" s="18">
        <v>0</v>
      </c>
      <c r="V376" s="18">
        <v>187</v>
      </c>
      <c r="W376" s="18">
        <v>2.29</v>
      </c>
      <c r="X376" s="18">
        <v>0</v>
      </c>
      <c r="Y376" s="19">
        <v>0</v>
      </c>
      <c r="Z376" s="18">
        <v>10</v>
      </c>
      <c r="AA376" s="18">
        <v>0</v>
      </c>
      <c r="AB376" t="str">
        <f>VLOOKUP(E:E,笔记匹配!A:M,3,FALSE)</f>
        <v>qiuchen</v>
      </c>
      <c r="AC376" t="str">
        <f>VLOOKUP(E:E,笔记匹配!A:M,4,FALSE)</f>
        <v>6.10-练习英语口语的方法，你真的掌握了吗？</v>
      </c>
    </row>
    <row r="377" spans="1:29">
      <c r="A377" s="17" t="s">
        <v>30</v>
      </c>
      <c r="B377" s="17" t="s">
        <v>76</v>
      </c>
      <c r="C377" s="18">
        <v>19691973</v>
      </c>
      <c r="D377" s="17" t="s">
        <v>69</v>
      </c>
      <c r="E377" s="17" t="s">
        <v>209</v>
      </c>
      <c r="F377" s="17" t="s">
        <v>631</v>
      </c>
      <c r="G377" s="18">
        <v>4355755</v>
      </c>
      <c r="H377" s="17" t="s">
        <v>631</v>
      </c>
      <c r="I377" s="18">
        <v>3730480</v>
      </c>
      <c r="J377" s="17" t="s">
        <v>617</v>
      </c>
      <c r="K377" s="18">
        <v>486.99</v>
      </c>
      <c r="L377" s="18">
        <v>20874</v>
      </c>
      <c r="M377" s="18">
        <v>544</v>
      </c>
      <c r="N377" s="19">
        <v>0.0261</v>
      </c>
      <c r="O377" s="18">
        <v>0.9</v>
      </c>
      <c r="P377" s="18">
        <v>23.33</v>
      </c>
      <c r="Q377" s="18">
        <v>45</v>
      </c>
      <c r="R377" s="18">
        <v>1</v>
      </c>
      <c r="S377" s="18">
        <v>83</v>
      </c>
      <c r="T377" s="18">
        <v>4</v>
      </c>
      <c r="U377" s="18">
        <v>3</v>
      </c>
      <c r="V377" s="18">
        <v>136</v>
      </c>
      <c r="W377" s="18">
        <v>3.58</v>
      </c>
      <c r="X377" s="18">
        <v>0</v>
      </c>
      <c r="Y377" s="19">
        <v>0</v>
      </c>
      <c r="Z377" s="18">
        <v>7</v>
      </c>
      <c r="AA377" s="18">
        <v>10</v>
      </c>
      <c r="AB377" t="str">
        <f>VLOOKUP(E:E,笔记匹配!A:M,3,FALSE)</f>
        <v>ieltsyea-invite</v>
      </c>
      <c r="AC377" t="str">
        <f>VLOOKUP(E:E,笔记匹配!A:M,4,FALSE)</f>
        <v>8.24-雅思口语上7的捷径：Cambly外教推荐‼️</v>
      </c>
    </row>
    <row r="378" spans="1:29">
      <c r="A378" s="17" t="s">
        <v>30</v>
      </c>
      <c r="B378" s="17" t="s">
        <v>103</v>
      </c>
      <c r="C378" s="18">
        <v>19913068</v>
      </c>
      <c r="D378" s="17" t="s">
        <v>69</v>
      </c>
      <c r="E378" s="17" t="s">
        <v>207</v>
      </c>
      <c r="F378" s="17" t="s">
        <v>632</v>
      </c>
      <c r="G378" s="18">
        <v>4458728</v>
      </c>
      <c r="H378" s="17" t="s">
        <v>633</v>
      </c>
      <c r="I378" s="18">
        <v>3823048</v>
      </c>
      <c r="J378" s="17" t="s">
        <v>617</v>
      </c>
      <c r="K378" s="18">
        <v>464.37</v>
      </c>
      <c r="L378" s="18">
        <v>9475</v>
      </c>
      <c r="M378" s="18">
        <v>448</v>
      </c>
      <c r="N378" s="19">
        <v>0.0473</v>
      </c>
      <c r="O378" s="18">
        <v>1.04</v>
      </c>
      <c r="P378" s="18">
        <v>49.01</v>
      </c>
      <c r="Q378" s="18">
        <v>70</v>
      </c>
      <c r="R378" s="18">
        <v>0</v>
      </c>
      <c r="S378" s="18">
        <v>37</v>
      </c>
      <c r="T378" s="18">
        <v>33</v>
      </c>
      <c r="U378" s="18">
        <v>3</v>
      </c>
      <c r="V378" s="18">
        <v>143</v>
      </c>
      <c r="W378" s="18">
        <v>3.25</v>
      </c>
      <c r="X378" s="18">
        <v>0</v>
      </c>
      <c r="Y378" s="19">
        <v>0</v>
      </c>
      <c r="Z378" s="18">
        <v>9</v>
      </c>
      <c r="AA378" s="18">
        <v>0</v>
      </c>
      <c r="AB378" t="str">
        <f>VLOOKUP(E:E,笔记匹配!A:M,3,FALSE)</f>
        <v>skk2022</v>
      </c>
      <c r="AC378" t="str">
        <f>VLOOKUP(E:E,笔记匹配!A:M,4,FALSE)</f>
        <v>6.13-如何不出国提高口语｜英语口语APP推荐</v>
      </c>
    </row>
    <row r="379" spans="1:29">
      <c r="A379" s="17" t="s">
        <v>30</v>
      </c>
      <c r="B379" s="17" t="s">
        <v>148</v>
      </c>
      <c r="C379" s="18">
        <v>20803346</v>
      </c>
      <c r="D379" s="17" t="s">
        <v>72</v>
      </c>
      <c r="E379" s="17" t="s">
        <v>202</v>
      </c>
      <c r="F379" s="17" t="s">
        <v>636</v>
      </c>
      <c r="G379" s="18">
        <v>4926198</v>
      </c>
      <c r="H379" s="17" t="s">
        <v>637</v>
      </c>
      <c r="I379" s="18">
        <v>4181374</v>
      </c>
      <c r="J379" s="17" t="s">
        <v>617</v>
      </c>
      <c r="K379" s="18">
        <v>583.92</v>
      </c>
      <c r="L379" s="18">
        <v>35458</v>
      </c>
      <c r="M379" s="18">
        <v>1159</v>
      </c>
      <c r="N379" s="19">
        <v>0.0327</v>
      </c>
      <c r="O379" s="18">
        <v>0.5</v>
      </c>
      <c r="P379" s="18">
        <v>16.47</v>
      </c>
      <c r="Q379" s="18">
        <v>77</v>
      </c>
      <c r="R379" s="18">
        <v>3</v>
      </c>
      <c r="S379" s="18">
        <v>31</v>
      </c>
      <c r="T379" s="18">
        <v>88</v>
      </c>
      <c r="U379" s="18">
        <v>3</v>
      </c>
      <c r="V379" s="18">
        <v>202</v>
      </c>
      <c r="W379" s="18">
        <v>2.89</v>
      </c>
      <c r="X379" s="18">
        <v>0</v>
      </c>
      <c r="Y379" s="19">
        <v>0</v>
      </c>
      <c r="Z379" s="18">
        <v>2</v>
      </c>
      <c r="AA379" s="18">
        <v>2</v>
      </c>
      <c r="AB379" t="str">
        <f>VLOOKUP(E:E,笔记匹配!A:M,3,FALSE)</f>
        <v>tinaloveu</v>
      </c>
      <c r="AC379" t="str">
        <f>VLOOKUP(E:E,笔记匹配!A:M,4,FALSE)</f>
        <v>10.9-【全英】雅思8.5口语提升干货！</v>
      </c>
    </row>
    <row r="380" spans="1:29">
      <c r="A380" s="17" t="s">
        <v>30</v>
      </c>
      <c r="B380" s="17" t="s">
        <v>80</v>
      </c>
      <c r="C380" s="18">
        <v>20804514</v>
      </c>
      <c r="D380" s="17" t="s">
        <v>72</v>
      </c>
      <c r="E380" s="17" t="s">
        <v>199</v>
      </c>
      <c r="F380" s="17" t="s">
        <v>642</v>
      </c>
      <c r="G380" s="18">
        <v>4926725</v>
      </c>
      <c r="H380" s="17" t="s">
        <v>643</v>
      </c>
      <c r="I380" s="18">
        <v>4182082</v>
      </c>
      <c r="J380" s="17" t="s">
        <v>617</v>
      </c>
      <c r="K380" s="18">
        <v>172.02</v>
      </c>
      <c r="L380" s="18">
        <v>8214</v>
      </c>
      <c r="M380" s="18">
        <v>349</v>
      </c>
      <c r="N380" s="19">
        <v>0.0425</v>
      </c>
      <c r="O380" s="18">
        <v>0.49</v>
      </c>
      <c r="P380" s="18">
        <v>20.94</v>
      </c>
      <c r="Q380" s="18">
        <v>22</v>
      </c>
      <c r="R380" s="18">
        <v>1</v>
      </c>
      <c r="S380" s="18">
        <v>28</v>
      </c>
      <c r="T380" s="18">
        <v>3</v>
      </c>
      <c r="U380" s="18">
        <v>0</v>
      </c>
      <c r="V380" s="18">
        <v>54</v>
      </c>
      <c r="W380" s="18">
        <v>3.19</v>
      </c>
      <c r="X380" s="18">
        <v>0</v>
      </c>
      <c r="Y380" s="19">
        <v>0</v>
      </c>
      <c r="Z380" s="18">
        <v>1</v>
      </c>
      <c r="AA380" s="18">
        <v>0</v>
      </c>
      <c r="AB380" t="str">
        <f>VLOOKUP(E:E,笔记匹配!A:M,3,FALSE)</f>
        <v>lily1234</v>
      </c>
      <c r="AC380" t="str">
        <f>VLOOKUP(E:E,笔记匹配!A:M,4,FALSE)</f>
        <v>10.9-30岁想把英语好好学一遍｜妈妈提升口语app</v>
      </c>
    </row>
    <row r="381" spans="1:29">
      <c r="A381" s="17" t="s">
        <v>30</v>
      </c>
      <c r="B381" s="17" t="s">
        <v>83</v>
      </c>
      <c r="C381" s="18">
        <v>21378722</v>
      </c>
      <c r="D381" s="17" t="s">
        <v>72</v>
      </c>
      <c r="E381" s="17" t="s">
        <v>201</v>
      </c>
      <c r="F381" s="17" t="s">
        <v>646</v>
      </c>
      <c r="G381" s="18">
        <v>5201126</v>
      </c>
      <c r="H381" s="17" t="s">
        <v>647</v>
      </c>
      <c r="I381" s="18">
        <v>4386152</v>
      </c>
      <c r="J381" s="17" t="s">
        <v>617</v>
      </c>
      <c r="K381" s="18">
        <v>254.08</v>
      </c>
      <c r="L381" s="18">
        <v>18309</v>
      </c>
      <c r="M381" s="18">
        <v>432</v>
      </c>
      <c r="N381" s="19">
        <v>0.0236</v>
      </c>
      <c r="O381" s="18">
        <v>0.59</v>
      </c>
      <c r="P381" s="18">
        <v>13.88</v>
      </c>
      <c r="Q381" s="18">
        <v>56</v>
      </c>
      <c r="R381" s="18">
        <v>1</v>
      </c>
      <c r="S381" s="18">
        <v>61</v>
      </c>
      <c r="T381" s="18">
        <v>2</v>
      </c>
      <c r="U381" s="18">
        <v>0</v>
      </c>
      <c r="V381" s="18">
        <v>120</v>
      </c>
      <c r="W381" s="18">
        <v>2.12</v>
      </c>
      <c r="X381" s="18">
        <v>0</v>
      </c>
      <c r="Y381" s="19">
        <v>0</v>
      </c>
      <c r="Z381" s="18">
        <v>1</v>
      </c>
      <c r="AA381" s="18">
        <v>2</v>
      </c>
      <c r="AB381" t="str">
        <f>VLOOKUP(E:E,笔记匹配!A:M,3,FALSE)</f>
        <v>talkalot-invite</v>
      </c>
      <c r="AC381" t="str">
        <f>VLOOKUP(E:E,笔记匹配!A:M,4,FALSE)</f>
        <v>10.17宝藏Cambly外教大推荐‼️入门篇</v>
      </c>
    </row>
    <row r="382" spans="1:29">
      <c r="A382" s="17" t="s">
        <v>30</v>
      </c>
      <c r="B382" s="17" t="s">
        <v>150</v>
      </c>
      <c r="C382" s="18">
        <v>21378969</v>
      </c>
      <c r="D382" s="17" t="s">
        <v>72</v>
      </c>
      <c r="E382" s="17" t="s">
        <v>237</v>
      </c>
      <c r="F382" s="17" t="s">
        <v>648</v>
      </c>
      <c r="G382" s="18">
        <v>5201261</v>
      </c>
      <c r="H382" s="17" t="s">
        <v>649</v>
      </c>
      <c r="I382" s="18">
        <v>4386268</v>
      </c>
      <c r="J382" s="17" t="s">
        <v>617</v>
      </c>
      <c r="K382" s="18">
        <v>173.88</v>
      </c>
      <c r="L382" s="18">
        <v>10661</v>
      </c>
      <c r="M382" s="18">
        <v>608</v>
      </c>
      <c r="N382" s="19">
        <v>0.057</v>
      </c>
      <c r="O382" s="18">
        <v>0.29</v>
      </c>
      <c r="P382" s="18">
        <v>16.31</v>
      </c>
      <c r="Q382" s="18">
        <v>19</v>
      </c>
      <c r="R382" s="18">
        <v>0</v>
      </c>
      <c r="S382" s="18">
        <v>10</v>
      </c>
      <c r="T382" s="18">
        <v>16</v>
      </c>
      <c r="U382" s="18">
        <v>2</v>
      </c>
      <c r="V382" s="18">
        <v>47</v>
      </c>
      <c r="W382" s="18">
        <v>3.7</v>
      </c>
      <c r="X382" s="18">
        <v>0</v>
      </c>
      <c r="Y382" s="19">
        <v>0</v>
      </c>
      <c r="Z382" s="18">
        <v>2</v>
      </c>
      <c r="AA382" s="18">
        <v>0</v>
      </c>
      <c r="AB382" t="str">
        <f>VLOOKUP(E:E,笔记匹配!A:M,3,FALSE)</f>
        <v>lingge</v>
      </c>
      <c r="AC382" t="str">
        <f>VLOOKUP(E:E,笔记匹配!A:M,4,FALSE)</f>
        <v>10.17-全英干货｜无语言环境如何有效提高口语</v>
      </c>
    </row>
    <row r="383" spans="1:29">
      <c r="A383" s="17" t="s">
        <v>30</v>
      </c>
      <c r="B383" s="17" t="s">
        <v>83</v>
      </c>
      <c r="C383" s="18">
        <v>21438951</v>
      </c>
      <c r="D383" s="17" t="s">
        <v>69</v>
      </c>
      <c r="E383" s="17" t="s">
        <v>201</v>
      </c>
      <c r="F383" s="17" t="s">
        <v>650</v>
      </c>
      <c r="G383" s="18">
        <v>5229065</v>
      </c>
      <c r="H383" s="17" t="s">
        <v>651</v>
      </c>
      <c r="I383" s="18">
        <v>4407441</v>
      </c>
      <c r="J383" s="17" t="s">
        <v>617</v>
      </c>
      <c r="K383" s="18">
        <v>1364.48</v>
      </c>
      <c r="L383" s="18">
        <v>62430</v>
      </c>
      <c r="M383" s="18">
        <v>1808</v>
      </c>
      <c r="N383" s="19">
        <v>0.029</v>
      </c>
      <c r="O383" s="18">
        <v>0.75</v>
      </c>
      <c r="P383" s="18">
        <v>21.86</v>
      </c>
      <c r="Q383" s="18">
        <v>354</v>
      </c>
      <c r="R383" s="18">
        <v>1</v>
      </c>
      <c r="S383" s="18">
        <v>263</v>
      </c>
      <c r="T383" s="18">
        <v>7</v>
      </c>
      <c r="U383" s="18">
        <v>7</v>
      </c>
      <c r="V383" s="18">
        <v>632</v>
      </c>
      <c r="W383" s="18">
        <v>2.16</v>
      </c>
      <c r="X383" s="18">
        <v>0</v>
      </c>
      <c r="Y383" s="19">
        <v>0</v>
      </c>
      <c r="Z383" s="18">
        <v>18</v>
      </c>
      <c r="AA383" s="18">
        <v>21</v>
      </c>
      <c r="AB383" t="str">
        <f>VLOOKUP(E:E,笔记匹配!A:M,3,FALSE)</f>
        <v>talkalot-invite</v>
      </c>
      <c r="AC383" t="str">
        <f>VLOOKUP(E:E,笔记匹配!A:M,4,FALSE)</f>
        <v>10.17宝藏Cambly外教大推荐‼️入门篇</v>
      </c>
    </row>
    <row r="384" spans="1:29">
      <c r="A384" s="17" t="s">
        <v>30</v>
      </c>
      <c r="B384" s="17" t="s">
        <v>80</v>
      </c>
      <c r="C384" s="18">
        <v>21548733</v>
      </c>
      <c r="D384" s="17" t="s">
        <v>69</v>
      </c>
      <c r="E384" s="17" t="s">
        <v>199</v>
      </c>
      <c r="F384" s="17" t="s">
        <v>652</v>
      </c>
      <c r="G384" s="18">
        <v>5277914</v>
      </c>
      <c r="H384" s="17" t="s">
        <v>652</v>
      </c>
      <c r="I384" s="18">
        <v>4445164</v>
      </c>
      <c r="J384" s="17" t="s">
        <v>617</v>
      </c>
      <c r="K384" s="18">
        <v>272.45</v>
      </c>
      <c r="L384" s="18">
        <v>9133</v>
      </c>
      <c r="M384" s="18">
        <v>467</v>
      </c>
      <c r="N384" s="19">
        <v>0.0511</v>
      </c>
      <c r="O384" s="18">
        <v>0.58</v>
      </c>
      <c r="P384" s="18">
        <v>29.83</v>
      </c>
      <c r="Q384" s="18">
        <v>52</v>
      </c>
      <c r="R384" s="18">
        <v>0</v>
      </c>
      <c r="S384" s="18">
        <v>42</v>
      </c>
      <c r="T384" s="18">
        <v>17</v>
      </c>
      <c r="U384" s="18">
        <v>0</v>
      </c>
      <c r="V384" s="18">
        <v>111</v>
      </c>
      <c r="W384" s="18">
        <v>2.45</v>
      </c>
      <c r="X384" s="18">
        <v>0</v>
      </c>
      <c r="Y384" s="19">
        <v>0</v>
      </c>
      <c r="Z384" s="18">
        <v>1</v>
      </c>
      <c r="AA384" s="18">
        <v>0</v>
      </c>
      <c r="AB384" t="str">
        <f>VLOOKUP(E:E,笔记匹配!A:M,3,FALSE)</f>
        <v>lily1234</v>
      </c>
      <c r="AC384" t="str">
        <f>VLOOKUP(E:E,笔记匹配!A:M,4,FALSE)</f>
        <v>10.9-30岁想把英语好好学一遍｜妈妈提升口语app</v>
      </c>
    </row>
    <row r="385" spans="1:29">
      <c r="A385" s="17" t="s">
        <v>30</v>
      </c>
      <c r="B385" s="17" t="s">
        <v>148</v>
      </c>
      <c r="C385" s="18">
        <v>21548883</v>
      </c>
      <c r="D385" s="17" t="s">
        <v>69</v>
      </c>
      <c r="E385" s="17" t="s">
        <v>202</v>
      </c>
      <c r="F385" s="17" t="s">
        <v>653</v>
      </c>
      <c r="G385" s="18">
        <v>5278000</v>
      </c>
      <c r="H385" s="17" t="s">
        <v>653</v>
      </c>
      <c r="I385" s="18">
        <v>4445232</v>
      </c>
      <c r="J385" s="17" t="s">
        <v>617</v>
      </c>
      <c r="K385" s="18">
        <v>453.92</v>
      </c>
      <c r="L385" s="18">
        <v>14828</v>
      </c>
      <c r="M385" s="18">
        <v>634</v>
      </c>
      <c r="N385" s="19">
        <v>0.0428</v>
      </c>
      <c r="O385" s="18">
        <v>0.72</v>
      </c>
      <c r="P385" s="18">
        <v>30.61</v>
      </c>
      <c r="Q385" s="18">
        <v>96</v>
      </c>
      <c r="R385" s="18">
        <v>1</v>
      </c>
      <c r="S385" s="18">
        <v>49</v>
      </c>
      <c r="T385" s="18">
        <v>100</v>
      </c>
      <c r="U385" s="18">
        <v>5</v>
      </c>
      <c r="V385" s="18">
        <v>251</v>
      </c>
      <c r="W385" s="18">
        <v>1.81</v>
      </c>
      <c r="X385" s="18">
        <v>0</v>
      </c>
      <c r="Y385" s="19">
        <v>0</v>
      </c>
      <c r="Z385" s="18">
        <v>10</v>
      </c>
      <c r="AA385" s="18">
        <v>1</v>
      </c>
      <c r="AB385" t="str">
        <f>VLOOKUP(E:E,笔记匹配!A:M,3,FALSE)</f>
        <v>tinaloveu</v>
      </c>
      <c r="AC385" t="str">
        <f>VLOOKUP(E:E,笔记匹配!A:M,4,FALSE)</f>
        <v>10.9-【全英】雅思8.5口语提升干货！</v>
      </c>
    </row>
    <row r="386" spans="1:29">
      <c r="A386" s="17" t="s">
        <v>30</v>
      </c>
      <c r="B386" s="17" t="s">
        <v>108</v>
      </c>
      <c r="C386" s="18">
        <v>21906276</v>
      </c>
      <c r="D386" s="17" t="s">
        <v>69</v>
      </c>
      <c r="E386" s="18">
        <v>6.3218999e+23</v>
      </c>
      <c r="F386" s="17" t="s">
        <v>654</v>
      </c>
      <c r="G386" s="18">
        <v>5442255</v>
      </c>
      <c r="H386" s="17" t="s">
        <v>654</v>
      </c>
      <c r="I386" s="18">
        <v>4570099</v>
      </c>
      <c r="J386" s="17" t="s">
        <v>617</v>
      </c>
      <c r="K386" s="18">
        <v>193.26</v>
      </c>
      <c r="L386" s="18">
        <v>12562</v>
      </c>
      <c r="M386" s="18">
        <v>622</v>
      </c>
      <c r="N386" s="19">
        <v>0.0495</v>
      </c>
      <c r="O386" s="18">
        <v>0.31</v>
      </c>
      <c r="P386" s="18">
        <v>15.38</v>
      </c>
      <c r="Q386" s="18">
        <v>80</v>
      </c>
      <c r="R386" s="18">
        <v>1</v>
      </c>
      <c r="S386" s="18">
        <v>40</v>
      </c>
      <c r="T386" s="18">
        <v>33</v>
      </c>
      <c r="U386" s="18">
        <v>0</v>
      </c>
      <c r="V386" s="18">
        <v>154</v>
      </c>
      <c r="W386" s="18">
        <v>1.25</v>
      </c>
      <c r="X386" s="18">
        <v>0</v>
      </c>
      <c r="Y386" s="19">
        <v>0</v>
      </c>
      <c r="Z386" s="18">
        <v>0</v>
      </c>
      <c r="AA386" s="18">
        <v>1</v>
      </c>
      <c r="AB386" t="str">
        <f>VLOOKUP(E:E,笔记匹配!A:M,3,FALSE)</f>
        <v>gua0407</v>
      </c>
      <c r="AC386" t="str">
        <f>VLOOKUP(E:E,笔记匹配!A:M,4,FALSE)</f>
        <v>9.21-雅思考官“讨厌”的口语表达，你中了几个🤔</v>
      </c>
    </row>
    <row r="387" spans="1:29">
      <c r="A387" s="17" t="s">
        <v>30</v>
      </c>
      <c r="B387" s="17" t="s">
        <v>657</v>
      </c>
      <c r="C387" s="18">
        <v>22054994</v>
      </c>
      <c r="D387" s="17" t="s">
        <v>72</v>
      </c>
      <c r="E387" s="17" t="s">
        <v>238</v>
      </c>
      <c r="F387" s="17" t="s">
        <v>658</v>
      </c>
      <c r="G387" s="18">
        <v>5512858</v>
      </c>
      <c r="H387" s="17" t="s">
        <v>659</v>
      </c>
      <c r="I387" s="18">
        <v>4623452</v>
      </c>
      <c r="J387" s="17" t="s">
        <v>617</v>
      </c>
      <c r="K387" s="18">
        <v>200.42</v>
      </c>
      <c r="L387" s="18">
        <v>23826</v>
      </c>
      <c r="M387" s="18">
        <v>1061</v>
      </c>
      <c r="N387" s="19">
        <v>0.0445</v>
      </c>
      <c r="O387" s="18">
        <v>0.19</v>
      </c>
      <c r="P387" s="18">
        <v>8.41</v>
      </c>
      <c r="Q387" s="18">
        <v>18</v>
      </c>
      <c r="R387" s="18">
        <v>0</v>
      </c>
      <c r="S387" s="18">
        <v>9</v>
      </c>
      <c r="T387" s="18">
        <v>0</v>
      </c>
      <c r="U387" s="18">
        <v>0</v>
      </c>
      <c r="V387" s="18">
        <v>27</v>
      </c>
      <c r="W387" s="18">
        <v>7.42</v>
      </c>
      <c r="X387" s="18">
        <v>0</v>
      </c>
      <c r="Y387" s="19">
        <v>0</v>
      </c>
      <c r="Z387" s="18">
        <v>0</v>
      </c>
      <c r="AA387" s="18">
        <v>0</v>
      </c>
      <c r="AB387" t="str">
        <f>VLOOKUP(E:E,笔记匹配!A:M,3,FALSE)</f>
        <v>10quiz</v>
      </c>
      <c r="AC387" t="str">
        <f>VLOOKUP(E:E,笔记匹配!A:M,4,FALSE)</f>
        <v>10.26-🇬🇧语言类游戏｜口语提升小游戏</v>
      </c>
    </row>
    <row r="388" spans="1:29">
      <c r="A388" s="17" t="s">
        <v>30</v>
      </c>
      <c r="B388" s="17" t="s">
        <v>82</v>
      </c>
      <c r="C388" s="18">
        <v>22055095</v>
      </c>
      <c r="D388" s="17" t="s">
        <v>72</v>
      </c>
      <c r="E388" s="17" t="s">
        <v>236</v>
      </c>
      <c r="F388" s="17" t="s">
        <v>660</v>
      </c>
      <c r="G388" s="18">
        <v>5512921</v>
      </c>
      <c r="H388" s="17" t="s">
        <v>661</v>
      </c>
      <c r="I388" s="18">
        <v>4623502</v>
      </c>
      <c r="J388" s="17" t="s">
        <v>617</v>
      </c>
      <c r="K388" s="18">
        <v>177.59</v>
      </c>
      <c r="L388" s="18">
        <v>18334</v>
      </c>
      <c r="M388" s="18">
        <v>893</v>
      </c>
      <c r="N388" s="19">
        <v>0.0487</v>
      </c>
      <c r="O388" s="18">
        <v>0.2</v>
      </c>
      <c r="P388" s="18">
        <v>9.69</v>
      </c>
      <c r="Q388" s="18">
        <v>31</v>
      </c>
      <c r="R388" s="18">
        <v>1</v>
      </c>
      <c r="S388" s="18">
        <v>23</v>
      </c>
      <c r="T388" s="18">
        <v>16</v>
      </c>
      <c r="U388" s="18">
        <v>2</v>
      </c>
      <c r="V388" s="18">
        <v>73</v>
      </c>
      <c r="W388" s="18">
        <v>2.43</v>
      </c>
      <c r="X388" s="18">
        <v>0</v>
      </c>
      <c r="Y388" s="19">
        <v>0</v>
      </c>
      <c r="Z388" s="18">
        <v>3</v>
      </c>
      <c r="AA388" s="18">
        <v>0</v>
      </c>
      <c r="AB388" t="str">
        <f>VLOOKUP(E:E,笔记匹配!A:M,3,FALSE)</f>
        <v>pickgigi-invite</v>
      </c>
      <c r="AC388" t="str">
        <f>VLOOKUP(E:E,笔记匹配!A:M,4,FALSE)</f>
        <v>10.26-口语聊天用这几个开场 打开无限聊天模式</v>
      </c>
    </row>
    <row r="389" spans="1:29">
      <c r="A389" s="17" t="s">
        <v>30</v>
      </c>
      <c r="B389" s="17" t="s">
        <v>86</v>
      </c>
      <c r="C389" s="18">
        <v>22459591</v>
      </c>
      <c r="D389" s="17" t="s">
        <v>72</v>
      </c>
      <c r="E389" s="17" t="s">
        <v>214</v>
      </c>
      <c r="F389" s="17" t="s">
        <v>662</v>
      </c>
      <c r="G389" s="18">
        <v>5705404</v>
      </c>
      <c r="H389" s="17" t="s">
        <v>663</v>
      </c>
      <c r="I389" s="18">
        <v>4771610</v>
      </c>
      <c r="J389" s="17" t="s">
        <v>617</v>
      </c>
      <c r="K389" s="18">
        <v>1326.01</v>
      </c>
      <c r="L389" s="18">
        <v>62625</v>
      </c>
      <c r="M389" s="18">
        <v>2206</v>
      </c>
      <c r="N389" s="19">
        <v>0.0352</v>
      </c>
      <c r="O389" s="18">
        <v>0.6</v>
      </c>
      <c r="P389" s="18">
        <v>21.17</v>
      </c>
      <c r="Q389" s="18">
        <v>170</v>
      </c>
      <c r="R389" s="18">
        <v>3</v>
      </c>
      <c r="S389" s="18">
        <v>64</v>
      </c>
      <c r="T389" s="18">
        <v>68</v>
      </c>
      <c r="U389" s="18">
        <v>6</v>
      </c>
      <c r="V389" s="18">
        <v>311</v>
      </c>
      <c r="W389" s="18">
        <v>4.26</v>
      </c>
      <c r="X389" s="18">
        <v>0</v>
      </c>
      <c r="Y389" s="19">
        <v>0</v>
      </c>
      <c r="Z389" s="18">
        <v>22</v>
      </c>
      <c r="AA389" s="18">
        <v>0</v>
      </c>
      <c r="AB389" t="str">
        <f>VLOOKUP(E:E,笔记匹配!A:M,3,FALSE)</f>
        <v>yzyy123</v>
      </c>
      <c r="AC389" t="str">
        <f>VLOOKUP(E:E,笔记匹配!A:M,4,FALSE)</f>
        <v>11.1-前雅思口语考官评分我们的part 1!</v>
      </c>
    </row>
    <row r="390" spans="1:29">
      <c r="A390" s="17" t="s">
        <v>30</v>
      </c>
      <c r="B390" s="17" t="s">
        <v>152</v>
      </c>
      <c r="C390" s="18">
        <v>22459642</v>
      </c>
      <c r="D390" s="17" t="s">
        <v>72</v>
      </c>
      <c r="E390" s="17" t="s">
        <v>239</v>
      </c>
      <c r="F390" s="17" t="s">
        <v>664</v>
      </c>
      <c r="G390" s="18">
        <v>5705426</v>
      </c>
      <c r="H390" s="17" t="s">
        <v>665</v>
      </c>
      <c r="I390" s="18">
        <v>4771629</v>
      </c>
      <c r="J390" s="17" t="s">
        <v>617</v>
      </c>
      <c r="K390" s="18">
        <v>201.92</v>
      </c>
      <c r="L390" s="18">
        <v>13256</v>
      </c>
      <c r="M390" s="18">
        <v>1015</v>
      </c>
      <c r="N390" s="19">
        <v>0.0766</v>
      </c>
      <c r="O390" s="18">
        <v>0.2</v>
      </c>
      <c r="P390" s="18">
        <v>15.23</v>
      </c>
      <c r="Q390" s="18">
        <v>14</v>
      </c>
      <c r="R390" s="18">
        <v>1</v>
      </c>
      <c r="S390" s="18">
        <v>18</v>
      </c>
      <c r="T390" s="18">
        <v>1</v>
      </c>
      <c r="U390" s="18">
        <v>1</v>
      </c>
      <c r="V390" s="18">
        <v>35</v>
      </c>
      <c r="W390" s="18">
        <v>5.77</v>
      </c>
      <c r="X390" s="18">
        <v>0</v>
      </c>
      <c r="Y390" s="19">
        <v>0</v>
      </c>
      <c r="Z390" s="18">
        <v>9</v>
      </c>
      <c r="AA390" s="18">
        <v>1</v>
      </c>
      <c r="AB390" t="str">
        <f>VLOOKUP(E:E,笔记匹配!A:M,3,FALSE)</f>
        <v>理理666</v>
      </c>
      <c r="AC390" t="str">
        <f>VLOOKUP(E:E,笔记匹配!A:M,4,FALSE)</f>
        <v>11.1-笑死！口语废物竟和外教唠了30分钟?</v>
      </c>
    </row>
    <row r="391" spans="1:29">
      <c r="A391" s="17" t="s">
        <v>30</v>
      </c>
      <c r="B391" s="17" t="s">
        <v>73</v>
      </c>
      <c r="C391" s="18">
        <v>22612439</v>
      </c>
      <c r="D391" s="17" t="s">
        <v>72</v>
      </c>
      <c r="E391" s="17" t="s">
        <v>200</v>
      </c>
      <c r="F391" s="17" t="s">
        <v>666</v>
      </c>
      <c r="G391" s="18">
        <v>5779468</v>
      </c>
      <c r="H391" s="17" t="s">
        <v>667</v>
      </c>
      <c r="I391" s="18">
        <v>4830161</v>
      </c>
      <c r="J391" s="17" t="s">
        <v>617</v>
      </c>
      <c r="K391" s="18">
        <v>1161.47</v>
      </c>
      <c r="L391" s="18">
        <v>51184</v>
      </c>
      <c r="M391" s="18">
        <v>2358</v>
      </c>
      <c r="N391" s="19">
        <v>0.0461</v>
      </c>
      <c r="O391" s="18">
        <v>0.49</v>
      </c>
      <c r="P391" s="18">
        <v>22.69</v>
      </c>
      <c r="Q391" s="18">
        <v>168</v>
      </c>
      <c r="R391" s="18">
        <v>3</v>
      </c>
      <c r="S391" s="18">
        <v>28</v>
      </c>
      <c r="T391" s="18">
        <v>27</v>
      </c>
      <c r="U391" s="18">
        <v>1</v>
      </c>
      <c r="V391" s="18">
        <v>227</v>
      </c>
      <c r="W391" s="18">
        <v>5.12</v>
      </c>
      <c r="X391" s="18">
        <v>0</v>
      </c>
      <c r="Y391" s="19">
        <v>0</v>
      </c>
      <c r="Z391" s="18">
        <v>11</v>
      </c>
      <c r="AA391" s="18">
        <v>0</v>
      </c>
      <c r="AB391" t="str">
        <f>VLOOKUP(E:E,笔记匹配!A:M,3,FALSE)</f>
        <v>adamchen</v>
      </c>
      <c r="AC391" t="str">
        <f>VLOOKUP(E:E,笔记匹配!A:M,4,FALSE)</f>
        <v>11.2-当社牛和老外pk全网热门挑战</v>
      </c>
    </row>
    <row r="392" spans="1:29">
      <c r="A392" s="17" t="s">
        <v>30</v>
      </c>
      <c r="B392" s="17" t="s">
        <v>130</v>
      </c>
      <c r="C392" s="18">
        <v>22612503</v>
      </c>
      <c r="D392" s="17" t="s">
        <v>72</v>
      </c>
      <c r="E392" s="17" t="s">
        <v>230</v>
      </c>
      <c r="F392" s="17" t="s">
        <v>668</v>
      </c>
      <c r="G392" s="18">
        <v>5779551</v>
      </c>
      <c r="H392" s="17" t="s">
        <v>669</v>
      </c>
      <c r="I392" s="18">
        <v>4830227</v>
      </c>
      <c r="J392" s="17" t="s">
        <v>617</v>
      </c>
      <c r="K392" s="18">
        <v>200.82</v>
      </c>
      <c r="L392" s="18">
        <v>19129</v>
      </c>
      <c r="M392" s="18">
        <v>1201</v>
      </c>
      <c r="N392" s="19">
        <v>0.0628</v>
      </c>
      <c r="O392" s="18">
        <v>0.17</v>
      </c>
      <c r="P392" s="18">
        <v>10.5</v>
      </c>
      <c r="Q392" s="18">
        <v>37</v>
      </c>
      <c r="R392" s="18">
        <v>2</v>
      </c>
      <c r="S392" s="18">
        <v>21</v>
      </c>
      <c r="T392" s="18">
        <v>11</v>
      </c>
      <c r="U392" s="18">
        <v>5</v>
      </c>
      <c r="V392" s="18">
        <v>76</v>
      </c>
      <c r="W392" s="18">
        <v>2.64</v>
      </c>
      <c r="X392" s="18">
        <v>0</v>
      </c>
      <c r="Y392" s="19">
        <v>0</v>
      </c>
      <c r="Z392" s="18">
        <v>14</v>
      </c>
      <c r="AA392" s="18">
        <v>0</v>
      </c>
      <c r="AB392" t="str">
        <f>VLOOKUP(E:E,笔记匹配!A:M,3,FALSE)</f>
        <v>kkjiayou-invite</v>
      </c>
      <c r="AC392" t="str">
        <f>VLOOKUP(E:E,笔记匹配!A:M,4,FALSE)</f>
        <v>11.2-我悟了！宝藏外教点醒我！英语这么学</v>
      </c>
    </row>
    <row r="393" spans="1:29">
      <c r="A393" s="17" t="s">
        <v>30</v>
      </c>
      <c r="B393" s="17" t="s">
        <v>77</v>
      </c>
      <c r="C393" s="18">
        <v>22612562</v>
      </c>
      <c r="D393" s="17" t="s">
        <v>72</v>
      </c>
      <c r="E393" s="17" t="s">
        <v>231</v>
      </c>
      <c r="F393" s="17" t="s">
        <v>670</v>
      </c>
      <c r="G393" s="18">
        <v>5779589</v>
      </c>
      <c r="H393" s="17" t="s">
        <v>671</v>
      </c>
      <c r="I393" s="18">
        <v>4830255</v>
      </c>
      <c r="J393" s="17" t="s">
        <v>617</v>
      </c>
      <c r="K393" s="18">
        <v>118.04</v>
      </c>
      <c r="L393" s="18">
        <v>5184</v>
      </c>
      <c r="M393" s="18">
        <v>249</v>
      </c>
      <c r="N393" s="19">
        <v>0.048</v>
      </c>
      <c r="O393" s="18">
        <v>0.47</v>
      </c>
      <c r="P393" s="18">
        <v>22.77</v>
      </c>
      <c r="Q393" s="18">
        <v>24</v>
      </c>
      <c r="R393" s="18">
        <v>0</v>
      </c>
      <c r="S393" s="18">
        <v>16</v>
      </c>
      <c r="T393" s="18">
        <v>5</v>
      </c>
      <c r="U393" s="18">
        <v>1</v>
      </c>
      <c r="V393" s="18">
        <v>46</v>
      </c>
      <c r="W393" s="18">
        <v>2.57</v>
      </c>
      <c r="X393" s="18">
        <v>0</v>
      </c>
      <c r="Y393" s="19">
        <v>0</v>
      </c>
      <c r="Z393" s="18">
        <v>2</v>
      </c>
      <c r="AA393" s="18">
        <v>0</v>
      </c>
      <c r="AB393" t="str">
        <f>VLOOKUP(E:E,笔记匹配!A:M,3,FALSE)</f>
        <v>iris018-invite</v>
      </c>
      <c r="AC393" t="str">
        <f>VLOOKUP(E:E,笔记匹配!A:M,4,FALSE)</f>
        <v>11.2-⭐雅思口语救星❗心机girl这样备考㊙️</v>
      </c>
    </row>
    <row r="394" spans="1:29">
      <c r="A394" s="17" t="s">
        <v>30</v>
      </c>
      <c r="B394" s="17" t="s">
        <v>73</v>
      </c>
      <c r="C394" s="18">
        <v>23040724</v>
      </c>
      <c r="D394" s="17" t="s">
        <v>69</v>
      </c>
      <c r="E394" s="17" t="s">
        <v>200</v>
      </c>
      <c r="F394" s="17" t="s">
        <v>672</v>
      </c>
      <c r="G394" s="18">
        <v>5991279</v>
      </c>
      <c r="H394" s="17" t="s">
        <v>672</v>
      </c>
      <c r="I394" s="18">
        <v>4988712</v>
      </c>
      <c r="J394" s="17" t="s">
        <v>617</v>
      </c>
      <c r="K394" s="18">
        <v>762.28</v>
      </c>
      <c r="L394" s="18">
        <v>14419</v>
      </c>
      <c r="M394" s="18">
        <v>768</v>
      </c>
      <c r="N394" s="19">
        <v>0.0533</v>
      </c>
      <c r="O394" s="18">
        <v>0.99</v>
      </c>
      <c r="P394" s="18">
        <v>52.87</v>
      </c>
      <c r="Q394" s="18">
        <v>203</v>
      </c>
      <c r="R394" s="18">
        <v>2</v>
      </c>
      <c r="S394" s="18">
        <v>41</v>
      </c>
      <c r="T394" s="18">
        <v>28</v>
      </c>
      <c r="U394" s="18">
        <v>1</v>
      </c>
      <c r="V394" s="18">
        <v>275</v>
      </c>
      <c r="W394" s="18">
        <v>2.77</v>
      </c>
      <c r="X394" s="18">
        <v>0</v>
      </c>
      <c r="Y394" s="19">
        <v>0</v>
      </c>
      <c r="Z394" s="18">
        <v>1</v>
      </c>
      <c r="AA394" s="18">
        <v>2</v>
      </c>
      <c r="AB394" t="str">
        <f>VLOOKUP(E:E,笔记匹配!A:M,3,FALSE)</f>
        <v>adamchen</v>
      </c>
      <c r="AC394" t="str">
        <f>VLOOKUP(E:E,笔记匹配!A:M,4,FALSE)</f>
        <v>11.2-当社牛和老外pk全网热门挑战</v>
      </c>
    </row>
    <row r="395" spans="1:29">
      <c r="A395" s="17" t="s">
        <v>30</v>
      </c>
      <c r="B395" s="17" t="s">
        <v>86</v>
      </c>
      <c r="C395" s="18">
        <v>23041229</v>
      </c>
      <c r="D395" s="17" t="s">
        <v>69</v>
      </c>
      <c r="E395" s="17" t="s">
        <v>214</v>
      </c>
      <c r="F395" s="17" t="s">
        <v>673</v>
      </c>
      <c r="G395" s="18">
        <v>5991556</v>
      </c>
      <c r="H395" s="17" t="s">
        <v>673</v>
      </c>
      <c r="I395" s="18">
        <v>4988903</v>
      </c>
      <c r="J395" s="17" t="s">
        <v>617</v>
      </c>
      <c r="K395" s="18">
        <v>873.38</v>
      </c>
      <c r="L395" s="18">
        <v>20198</v>
      </c>
      <c r="M395" s="18">
        <v>794</v>
      </c>
      <c r="N395" s="19">
        <v>0.0393</v>
      </c>
      <c r="O395" s="18">
        <v>1.1</v>
      </c>
      <c r="P395" s="18">
        <v>43.24</v>
      </c>
      <c r="Q395" s="18">
        <v>188</v>
      </c>
      <c r="R395" s="18">
        <v>1</v>
      </c>
      <c r="S395" s="18">
        <v>66</v>
      </c>
      <c r="T395" s="18">
        <v>63</v>
      </c>
      <c r="U395" s="18">
        <v>4</v>
      </c>
      <c r="V395" s="18">
        <v>322</v>
      </c>
      <c r="W395" s="18">
        <v>2.71</v>
      </c>
      <c r="X395" s="18">
        <v>0</v>
      </c>
      <c r="Y395" s="19">
        <v>0</v>
      </c>
      <c r="Z395" s="18">
        <v>1</v>
      </c>
      <c r="AA395" s="18">
        <v>0</v>
      </c>
      <c r="AB395" t="str">
        <f>VLOOKUP(E:E,笔记匹配!A:M,3,FALSE)</f>
        <v>yzyy123</v>
      </c>
      <c r="AC395" t="str">
        <f>VLOOKUP(E:E,笔记匹配!A:M,4,FALSE)</f>
        <v>11.1-前雅思口语考官评分我们的part 1!</v>
      </c>
    </row>
    <row r="396" spans="1:29">
      <c r="A396" s="17" t="s">
        <v>30</v>
      </c>
      <c r="B396" s="17" t="s">
        <v>109</v>
      </c>
      <c r="C396" s="18">
        <v>23124143</v>
      </c>
      <c r="D396" s="17" t="s">
        <v>72</v>
      </c>
      <c r="E396" s="17" t="s">
        <v>196</v>
      </c>
      <c r="F396" s="17" t="s">
        <v>674</v>
      </c>
      <c r="G396" s="18">
        <v>6031256</v>
      </c>
      <c r="H396" s="17" t="s">
        <v>675</v>
      </c>
      <c r="I396" s="18">
        <v>5019187</v>
      </c>
      <c r="J396" s="17" t="s">
        <v>617</v>
      </c>
      <c r="K396" s="18">
        <v>195.61</v>
      </c>
      <c r="L396" s="18">
        <v>12298</v>
      </c>
      <c r="M396" s="18">
        <v>404</v>
      </c>
      <c r="N396" s="19">
        <v>0.0329</v>
      </c>
      <c r="O396" s="18">
        <v>0.48</v>
      </c>
      <c r="P396" s="18">
        <v>15.91</v>
      </c>
      <c r="Q396" s="18">
        <v>64</v>
      </c>
      <c r="R396" s="18">
        <v>1</v>
      </c>
      <c r="S396" s="18">
        <v>17</v>
      </c>
      <c r="T396" s="18">
        <v>5</v>
      </c>
      <c r="U396" s="18">
        <v>0</v>
      </c>
      <c r="V396" s="18">
        <v>87</v>
      </c>
      <c r="W396" s="18">
        <v>2.25</v>
      </c>
      <c r="X396" s="18">
        <v>0</v>
      </c>
      <c r="Y396" s="19">
        <v>0</v>
      </c>
      <c r="Z396" s="18">
        <v>6</v>
      </c>
      <c r="AA396" s="18">
        <v>0</v>
      </c>
      <c r="AB396" t="str">
        <f>VLOOKUP(E:E,笔记匹配!A:M,3,FALSE)</f>
        <v>山姆先生-invite</v>
      </c>
      <c r="AC396" t="str">
        <f>VLOOKUP(E:E,笔记匹配!A:M,4,FALSE)</f>
        <v>11.10-地道英语俚语🤯英美俚语意思差这么多?</v>
      </c>
    </row>
    <row r="397" spans="1:29">
      <c r="A397" s="17" t="s">
        <v>30</v>
      </c>
      <c r="B397" s="17" t="s">
        <v>149</v>
      </c>
      <c r="C397" s="18">
        <v>23124334</v>
      </c>
      <c r="D397" s="17" t="s">
        <v>72</v>
      </c>
      <c r="E397" s="17" t="s">
        <v>228</v>
      </c>
      <c r="F397" s="17" t="s">
        <v>676</v>
      </c>
      <c r="G397" s="18">
        <v>6031323</v>
      </c>
      <c r="H397" s="17" t="s">
        <v>677</v>
      </c>
      <c r="I397" s="18">
        <v>5019228</v>
      </c>
      <c r="J397" s="17" t="s">
        <v>617</v>
      </c>
      <c r="K397" s="18">
        <v>188.73</v>
      </c>
      <c r="L397" s="18">
        <v>13135</v>
      </c>
      <c r="M397" s="18">
        <v>777</v>
      </c>
      <c r="N397" s="19">
        <v>0.0592</v>
      </c>
      <c r="O397" s="18">
        <v>0.24</v>
      </c>
      <c r="P397" s="18">
        <v>14.37</v>
      </c>
      <c r="Q397" s="18">
        <v>37</v>
      </c>
      <c r="R397" s="18">
        <v>0</v>
      </c>
      <c r="S397" s="18">
        <v>12</v>
      </c>
      <c r="T397" s="18">
        <v>8</v>
      </c>
      <c r="U397" s="18">
        <v>0</v>
      </c>
      <c r="V397" s="18">
        <v>57</v>
      </c>
      <c r="W397" s="18">
        <v>3.31</v>
      </c>
      <c r="X397" s="18">
        <v>0</v>
      </c>
      <c r="Y397" s="19">
        <v>0</v>
      </c>
      <c r="Z397" s="18">
        <v>2</v>
      </c>
      <c r="AA397" s="18">
        <v>0</v>
      </c>
      <c r="AB397" t="str">
        <f>VLOOKUP(E:E,笔记匹配!A:M,3,FALSE)</f>
        <v>kristina-invite</v>
      </c>
      <c r="AC397" t="str">
        <f>VLOOKUP(E:E,笔记匹配!A:M,4,FALSE)</f>
        <v>11.10-健身不是内卷 是习惯 是快乐</v>
      </c>
    </row>
    <row r="398" spans="1:29">
      <c r="A398" s="17" t="s">
        <v>30</v>
      </c>
      <c r="B398" s="17" t="s">
        <v>70</v>
      </c>
      <c r="C398" s="18">
        <v>23124443</v>
      </c>
      <c r="D398" s="17" t="s">
        <v>72</v>
      </c>
      <c r="E398" s="17" t="s">
        <v>226</v>
      </c>
      <c r="F398" s="17" t="s">
        <v>678</v>
      </c>
      <c r="G398" s="18">
        <v>6031367</v>
      </c>
      <c r="H398" s="17" t="s">
        <v>679</v>
      </c>
      <c r="I398" s="18">
        <v>5019262</v>
      </c>
      <c r="J398" s="17" t="s">
        <v>617</v>
      </c>
      <c r="K398" s="18">
        <v>206.63</v>
      </c>
      <c r="L398" s="18">
        <v>17349</v>
      </c>
      <c r="M398" s="18">
        <v>1180</v>
      </c>
      <c r="N398" s="19">
        <v>0.068</v>
      </c>
      <c r="O398" s="18">
        <v>0.18</v>
      </c>
      <c r="P398" s="18">
        <v>11.91</v>
      </c>
      <c r="Q398" s="18">
        <v>39</v>
      </c>
      <c r="R398" s="18">
        <v>1</v>
      </c>
      <c r="S398" s="18">
        <v>19</v>
      </c>
      <c r="T398" s="18">
        <v>8</v>
      </c>
      <c r="U398" s="18">
        <v>2</v>
      </c>
      <c r="V398" s="18">
        <v>69</v>
      </c>
      <c r="W398" s="18">
        <v>2.99</v>
      </c>
      <c r="X398" s="18">
        <v>0</v>
      </c>
      <c r="Y398" s="19">
        <v>0</v>
      </c>
      <c r="Z398" s="18">
        <v>1</v>
      </c>
      <c r="AA398" s="18">
        <v>0</v>
      </c>
      <c r="AB398" t="str">
        <f>VLOOKUP(E:E,笔记匹配!A:M,3,FALSE)</f>
        <v>hiella-invite</v>
      </c>
      <c r="AC398" t="str">
        <f>VLOOKUP(E:E,笔记匹配!A:M,4,FALSE)</f>
        <v>11.10-关于学口语，希望五年前就有人能告诉我的</v>
      </c>
    </row>
    <row r="399" spans="1:29">
      <c r="A399" s="17" t="s">
        <v>30</v>
      </c>
      <c r="B399" s="17" t="s">
        <v>75</v>
      </c>
      <c r="C399" s="18">
        <v>23124609</v>
      </c>
      <c r="D399" s="17" t="s">
        <v>72</v>
      </c>
      <c r="E399" s="17" t="s">
        <v>227</v>
      </c>
      <c r="F399" s="17" t="s">
        <v>680</v>
      </c>
      <c r="G399" s="18">
        <v>6031450</v>
      </c>
      <c r="H399" s="17" t="s">
        <v>681</v>
      </c>
      <c r="I399" s="18">
        <v>5019325</v>
      </c>
      <c r="J399" s="17" t="s">
        <v>617</v>
      </c>
      <c r="K399" s="18">
        <v>200.92</v>
      </c>
      <c r="L399" s="18">
        <v>21089</v>
      </c>
      <c r="M399" s="18">
        <v>1053</v>
      </c>
      <c r="N399" s="19">
        <v>0.0499</v>
      </c>
      <c r="O399" s="18">
        <v>0.19</v>
      </c>
      <c r="P399" s="18">
        <v>9.53</v>
      </c>
      <c r="Q399" s="18">
        <v>19</v>
      </c>
      <c r="R399" s="18">
        <v>0</v>
      </c>
      <c r="S399" s="18">
        <v>22</v>
      </c>
      <c r="T399" s="18">
        <v>2</v>
      </c>
      <c r="U399" s="18">
        <v>1</v>
      </c>
      <c r="V399" s="18">
        <v>44</v>
      </c>
      <c r="W399" s="18">
        <v>4.57</v>
      </c>
      <c r="X399" s="18">
        <v>0</v>
      </c>
      <c r="Y399" s="19">
        <v>0</v>
      </c>
      <c r="Z399" s="18">
        <v>2</v>
      </c>
      <c r="AA399" s="18">
        <v>1</v>
      </c>
      <c r="AB399" t="str">
        <f>VLOOKUP(E:E,笔记匹配!A:M,3,FALSE)</f>
        <v>heykelly-invite</v>
      </c>
      <c r="AC399" t="str">
        <f>VLOOKUP(E:E,笔记匹配!A:M,4,FALSE)</f>
        <v>11.10-亲测❗️雅思考官听到就会打低分的口语表达</v>
      </c>
    </row>
    <row r="400" spans="1:29">
      <c r="A400" s="17" t="s">
        <v>30</v>
      </c>
      <c r="B400" s="17" t="s">
        <v>81</v>
      </c>
      <c r="C400" s="18">
        <v>23124709</v>
      </c>
      <c r="D400" s="17" t="s">
        <v>72</v>
      </c>
      <c r="E400" s="17" t="s">
        <v>229</v>
      </c>
      <c r="F400" s="17" t="s">
        <v>682</v>
      </c>
      <c r="G400" s="18">
        <v>6031503</v>
      </c>
      <c r="H400" s="17" t="s">
        <v>683</v>
      </c>
      <c r="I400" s="18">
        <v>5019370</v>
      </c>
      <c r="J400" s="17" t="s">
        <v>617</v>
      </c>
      <c r="K400" s="18">
        <v>141.89</v>
      </c>
      <c r="L400" s="18">
        <v>7087</v>
      </c>
      <c r="M400" s="18">
        <v>308</v>
      </c>
      <c r="N400" s="19">
        <v>0.0435</v>
      </c>
      <c r="O400" s="18">
        <v>0.46</v>
      </c>
      <c r="P400" s="18">
        <v>20.02</v>
      </c>
      <c r="Q400" s="18">
        <v>32</v>
      </c>
      <c r="R400" s="18">
        <v>0</v>
      </c>
      <c r="S400" s="18">
        <v>20</v>
      </c>
      <c r="T400" s="18">
        <v>10</v>
      </c>
      <c r="U400" s="18">
        <v>5</v>
      </c>
      <c r="V400" s="18">
        <v>67</v>
      </c>
      <c r="W400" s="18">
        <v>2.12</v>
      </c>
      <c r="X400" s="18">
        <v>0</v>
      </c>
      <c r="Y400" s="19">
        <v>0</v>
      </c>
      <c r="Z400" s="18">
        <v>4</v>
      </c>
      <c r="AA400" s="18">
        <v>0</v>
      </c>
      <c r="AB400" t="str">
        <f>VLOOKUP(E:E,笔记匹配!A:M,3,FALSE)</f>
        <v>nainai</v>
      </c>
      <c r="AC400" t="str">
        <f>VLOOKUP(E:E,笔记匹配!A:M,4,FALSE)</f>
        <v>11.10-985但雅思口语万年6分😩外教说你方法错啦❗️</v>
      </c>
    </row>
    <row r="401" spans="1:29">
      <c r="A401" s="17" t="s">
        <v>31</v>
      </c>
      <c r="B401" s="17" t="s">
        <v>100</v>
      </c>
      <c r="C401" s="18">
        <v>15884678</v>
      </c>
      <c r="D401" s="17" t="s">
        <v>101</v>
      </c>
      <c r="E401" s="17" t="s">
        <v>203</v>
      </c>
      <c r="F401" s="17" t="s">
        <v>615</v>
      </c>
      <c r="G401" s="18">
        <v>3102051</v>
      </c>
      <c r="H401" s="17" t="s">
        <v>616</v>
      </c>
      <c r="I401" s="18">
        <v>2496937</v>
      </c>
      <c r="J401" s="17" t="s">
        <v>617</v>
      </c>
      <c r="K401" s="18">
        <v>532.8</v>
      </c>
      <c r="L401" s="18">
        <v>38822</v>
      </c>
      <c r="M401" s="18">
        <v>1321</v>
      </c>
      <c r="N401" s="19">
        <v>0.034</v>
      </c>
      <c r="O401" s="18">
        <v>0.4</v>
      </c>
      <c r="P401" s="18">
        <v>13.72</v>
      </c>
      <c r="Q401" s="18">
        <v>21</v>
      </c>
      <c r="R401" s="18">
        <v>1</v>
      </c>
      <c r="S401" s="18">
        <v>6</v>
      </c>
      <c r="T401" s="18">
        <v>2</v>
      </c>
      <c r="U401" s="18">
        <v>0</v>
      </c>
      <c r="V401" s="18">
        <v>30</v>
      </c>
      <c r="W401" s="18">
        <v>17.76</v>
      </c>
      <c r="X401" s="18">
        <v>0</v>
      </c>
      <c r="Y401" s="19">
        <v>0</v>
      </c>
      <c r="Z401" s="18">
        <v>10</v>
      </c>
      <c r="AA401" s="18">
        <v>1</v>
      </c>
      <c r="AB401" t="str">
        <f>VLOOKUP(E:E,笔记匹配!A:M,3,FALSE)</f>
        <v>yaozilv</v>
      </c>
      <c r="AC401" t="str">
        <f>VLOOKUP(E:E,笔记匹配!A:M,4,FALSE)</f>
        <v>6.17-英语口语人绝不能错过的宝藏APP👈</v>
      </c>
    </row>
    <row r="402" spans="1:29">
      <c r="A402" s="17" t="s">
        <v>31</v>
      </c>
      <c r="B402" s="17" t="s">
        <v>119</v>
      </c>
      <c r="C402" s="18">
        <v>16331749</v>
      </c>
      <c r="D402" s="17" t="s">
        <v>72</v>
      </c>
      <c r="E402" s="17" t="s">
        <v>210</v>
      </c>
      <c r="F402" s="17" t="s">
        <v>618</v>
      </c>
      <c r="G402" s="18">
        <v>3178020</v>
      </c>
      <c r="H402" s="17" t="s">
        <v>619</v>
      </c>
      <c r="I402" s="18">
        <v>2568655</v>
      </c>
      <c r="J402" s="17" t="s">
        <v>617</v>
      </c>
      <c r="K402" s="18">
        <v>374.17</v>
      </c>
      <c r="L402" s="18">
        <v>27813</v>
      </c>
      <c r="M402" s="18">
        <v>1643</v>
      </c>
      <c r="N402" s="19">
        <v>0.0591</v>
      </c>
      <c r="O402" s="18">
        <v>0.23</v>
      </c>
      <c r="P402" s="18">
        <v>13.45</v>
      </c>
      <c r="Q402" s="18">
        <v>38</v>
      </c>
      <c r="R402" s="18">
        <v>0</v>
      </c>
      <c r="S402" s="18">
        <v>12</v>
      </c>
      <c r="T402" s="18">
        <v>46</v>
      </c>
      <c r="U402" s="18">
        <v>0</v>
      </c>
      <c r="V402" s="18">
        <v>96</v>
      </c>
      <c r="W402" s="18">
        <v>3.9</v>
      </c>
      <c r="X402" s="18">
        <v>0</v>
      </c>
      <c r="Y402" s="19">
        <v>0</v>
      </c>
      <c r="Z402" s="18">
        <v>2</v>
      </c>
      <c r="AA402" s="18">
        <v>0</v>
      </c>
      <c r="AB402" t="str">
        <f>VLOOKUP(E:E,笔记匹配!A:M,3,FALSE)</f>
        <v>tenchat-invite</v>
      </c>
      <c r="AC402" t="str">
        <f>VLOOKUP(E:E,笔记匹配!A:M,4,FALSE)</f>
        <v>6.28-🇬🇧小干货｜简单的地道英文表达</v>
      </c>
    </row>
    <row r="403" spans="1:29">
      <c r="A403" s="17" t="s">
        <v>31</v>
      </c>
      <c r="B403" s="17" t="s">
        <v>100</v>
      </c>
      <c r="C403" s="18">
        <v>18616856</v>
      </c>
      <c r="D403" s="17" t="s">
        <v>72</v>
      </c>
      <c r="E403" s="17" t="s">
        <v>203</v>
      </c>
      <c r="F403" s="17" t="s">
        <v>622</v>
      </c>
      <c r="G403" s="18">
        <v>3856100</v>
      </c>
      <c r="H403" s="17" t="s">
        <v>623</v>
      </c>
      <c r="I403" s="18">
        <v>3241189</v>
      </c>
      <c r="J403" s="17" t="s">
        <v>617</v>
      </c>
      <c r="K403" s="18">
        <v>235.79</v>
      </c>
      <c r="L403" s="18">
        <v>8896</v>
      </c>
      <c r="M403" s="18">
        <v>337</v>
      </c>
      <c r="N403" s="19">
        <v>0.0379</v>
      </c>
      <c r="O403" s="18">
        <v>0.7</v>
      </c>
      <c r="P403" s="18">
        <v>26.51</v>
      </c>
      <c r="Q403" s="18">
        <v>18</v>
      </c>
      <c r="R403" s="18">
        <v>0</v>
      </c>
      <c r="S403" s="18">
        <v>22</v>
      </c>
      <c r="T403" s="18">
        <v>3</v>
      </c>
      <c r="U403" s="18">
        <v>3</v>
      </c>
      <c r="V403" s="18">
        <v>46</v>
      </c>
      <c r="W403" s="18">
        <v>5.13</v>
      </c>
      <c r="X403" s="18">
        <v>0</v>
      </c>
      <c r="Y403" s="19">
        <v>0</v>
      </c>
      <c r="Z403" s="18">
        <v>3</v>
      </c>
      <c r="AA403" s="18">
        <v>1</v>
      </c>
      <c r="AB403" t="str">
        <f>VLOOKUP(E:E,笔记匹配!A:M,3,FALSE)</f>
        <v>yaozilv</v>
      </c>
      <c r="AC403" t="str">
        <f>VLOOKUP(E:E,笔记匹配!A:M,4,FALSE)</f>
        <v>6.17-英语口语人绝不能错过的宝藏APP👈</v>
      </c>
    </row>
    <row r="404" spans="1:29">
      <c r="A404" s="17" t="s">
        <v>31</v>
      </c>
      <c r="B404" s="17" t="s">
        <v>76</v>
      </c>
      <c r="C404" s="18">
        <v>18706416</v>
      </c>
      <c r="D404" s="17" t="s">
        <v>72</v>
      </c>
      <c r="E404" s="17" t="s">
        <v>209</v>
      </c>
      <c r="F404" s="17" t="s">
        <v>624</v>
      </c>
      <c r="G404" s="18">
        <v>3899564</v>
      </c>
      <c r="H404" s="17" t="s">
        <v>625</v>
      </c>
      <c r="I404" s="18">
        <v>3284422</v>
      </c>
      <c r="J404" s="17" t="s">
        <v>617</v>
      </c>
      <c r="K404" s="18">
        <v>255.54</v>
      </c>
      <c r="L404" s="18">
        <v>10827</v>
      </c>
      <c r="M404" s="18">
        <v>405</v>
      </c>
      <c r="N404" s="19">
        <v>0.0374</v>
      </c>
      <c r="O404" s="18">
        <v>0.63</v>
      </c>
      <c r="P404" s="18">
        <v>23.6</v>
      </c>
      <c r="Q404" s="18">
        <v>34</v>
      </c>
      <c r="R404" s="18">
        <v>0</v>
      </c>
      <c r="S404" s="18">
        <v>30</v>
      </c>
      <c r="T404" s="18">
        <v>1</v>
      </c>
      <c r="U404" s="18">
        <v>1</v>
      </c>
      <c r="V404" s="18">
        <v>66</v>
      </c>
      <c r="W404" s="18">
        <v>3.87</v>
      </c>
      <c r="X404" s="18">
        <v>0</v>
      </c>
      <c r="Y404" s="19">
        <v>0</v>
      </c>
      <c r="Z404" s="18">
        <v>5</v>
      </c>
      <c r="AA404" s="18">
        <v>1</v>
      </c>
      <c r="AB404" t="str">
        <f>VLOOKUP(E:E,笔记匹配!A:M,3,FALSE)</f>
        <v>ieltsyea-invite</v>
      </c>
      <c r="AC404" t="str">
        <f>VLOOKUP(E:E,笔记匹配!A:M,4,FALSE)</f>
        <v>8.24-雅思口语上7的捷径：Cambly外教推荐‼️</v>
      </c>
    </row>
    <row r="405" spans="1:29">
      <c r="A405" s="17" t="s">
        <v>31</v>
      </c>
      <c r="B405" s="17" t="s">
        <v>151</v>
      </c>
      <c r="C405" s="18">
        <v>19628118</v>
      </c>
      <c r="D405" s="17" t="s">
        <v>72</v>
      </c>
      <c r="E405" s="17" t="s">
        <v>206</v>
      </c>
      <c r="F405" s="17" t="s">
        <v>629</v>
      </c>
      <c r="G405" s="18">
        <v>4324522</v>
      </c>
      <c r="H405" s="17" t="s">
        <v>630</v>
      </c>
      <c r="I405" s="18">
        <v>3701145</v>
      </c>
      <c r="J405" s="17" t="s">
        <v>617</v>
      </c>
      <c r="K405" s="18">
        <v>185.61</v>
      </c>
      <c r="L405" s="18">
        <v>13077</v>
      </c>
      <c r="M405" s="18">
        <v>434</v>
      </c>
      <c r="N405" s="19">
        <v>0.0332</v>
      </c>
      <c r="O405" s="18">
        <v>0.43</v>
      </c>
      <c r="P405" s="18">
        <v>14.19</v>
      </c>
      <c r="Q405" s="18">
        <v>60</v>
      </c>
      <c r="R405" s="18">
        <v>0</v>
      </c>
      <c r="S405" s="18">
        <v>32</v>
      </c>
      <c r="T405" s="18">
        <v>6</v>
      </c>
      <c r="U405" s="18">
        <v>1</v>
      </c>
      <c r="V405" s="18">
        <v>99</v>
      </c>
      <c r="W405" s="18">
        <v>1.87</v>
      </c>
      <c r="X405" s="18">
        <v>0</v>
      </c>
      <c r="Y405" s="19">
        <v>0</v>
      </c>
      <c r="Z405" s="18">
        <v>2</v>
      </c>
      <c r="AA405" s="18">
        <v>1</v>
      </c>
      <c r="AB405" t="str">
        <f>VLOOKUP(E:E,笔记匹配!A:M,3,FALSE)</f>
        <v>qiuchen</v>
      </c>
      <c r="AC405" t="str">
        <f>VLOOKUP(E:E,笔记匹配!A:M,4,FALSE)</f>
        <v>6.10-练习英语口语的方法，你真的掌握了吗？</v>
      </c>
    </row>
    <row r="406" spans="1:29">
      <c r="A406" s="17" t="s">
        <v>31</v>
      </c>
      <c r="B406" s="17" t="s">
        <v>76</v>
      </c>
      <c r="C406" s="18">
        <v>19691973</v>
      </c>
      <c r="D406" s="17" t="s">
        <v>69</v>
      </c>
      <c r="E406" s="17" t="s">
        <v>209</v>
      </c>
      <c r="F406" s="17" t="s">
        <v>631</v>
      </c>
      <c r="G406" s="18">
        <v>4355755</v>
      </c>
      <c r="H406" s="17" t="s">
        <v>631</v>
      </c>
      <c r="I406" s="18">
        <v>3730480</v>
      </c>
      <c r="J406" s="17" t="s">
        <v>617</v>
      </c>
      <c r="K406" s="18">
        <v>538.05</v>
      </c>
      <c r="L406" s="18">
        <v>21507</v>
      </c>
      <c r="M406" s="18">
        <v>516</v>
      </c>
      <c r="N406" s="19">
        <v>0.024</v>
      </c>
      <c r="O406" s="18">
        <v>1.04</v>
      </c>
      <c r="P406" s="18">
        <v>25.02</v>
      </c>
      <c r="Q406" s="18">
        <v>68</v>
      </c>
      <c r="R406" s="18">
        <v>0</v>
      </c>
      <c r="S406" s="18">
        <v>78</v>
      </c>
      <c r="T406" s="18">
        <v>9</v>
      </c>
      <c r="U406" s="18">
        <v>5</v>
      </c>
      <c r="V406" s="18">
        <v>160</v>
      </c>
      <c r="W406" s="18">
        <v>3.36</v>
      </c>
      <c r="X406" s="18">
        <v>0</v>
      </c>
      <c r="Y406" s="19">
        <v>0</v>
      </c>
      <c r="Z406" s="18">
        <v>4</v>
      </c>
      <c r="AA406" s="18">
        <v>5</v>
      </c>
      <c r="AB406" t="str">
        <f>VLOOKUP(E:E,笔记匹配!A:M,3,FALSE)</f>
        <v>ieltsyea-invite</v>
      </c>
      <c r="AC406" t="str">
        <f>VLOOKUP(E:E,笔记匹配!A:M,4,FALSE)</f>
        <v>8.24-雅思口语上7的捷径：Cambly外教推荐‼️</v>
      </c>
    </row>
    <row r="407" spans="1:29">
      <c r="A407" s="17" t="s">
        <v>31</v>
      </c>
      <c r="B407" s="17" t="s">
        <v>103</v>
      </c>
      <c r="C407" s="18">
        <v>19913068</v>
      </c>
      <c r="D407" s="17" t="s">
        <v>69</v>
      </c>
      <c r="E407" s="17" t="s">
        <v>207</v>
      </c>
      <c r="F407" s="17" t="s">
        <v>632</v>
      </c>
      <c r="G407" s="18">
        <v>4458728</v>
      </c>
      <c r="H407" s="17" t="s">
        <v>633</v>
      </c>
      <c r="I407" s="18">
        <v>3823048</v>
      </c>
      <c r="J407" s="17" t="s">
        <v>617</v>
      </c>
      <c r="K407" s="18">
        <v>800.68</v>
      </c>
      <c r="L407" s="18">
        <v>14591</v>
      </c>
      <c r="M407" s="18">
        <v>677</v>
      </c>
      <c r="N407" s="19">
        <v>0.0464</v>
      </c>
      <c r="O407" s="18">
        <v>1.18</v>
      </c>
      <c r="P407" s="18">
        <v>54.87</v>
      </c>
      <c r="Q407" s="18">
        <v>115</v>
      </c>
      <c r="R407" s="18">
        <v>0</v>
      </c>
      <c r="S407" s="18">
        <v>65</v>
      </c>
      <c r="T407" s="18">
        <v>46</v>
      </c>
      <c r="U407" s="18">
        <v>9</v>
      </c>
      <c r="V407" s="18">
        <v>235</v>
      </c>
      <c r="W407" s="18">
        <v>3.41</v>
      </c>
      <c r="X407" s="18">
        <v>0</v>
      </c>
      <c r="Y407" s="19">
        <v>0</v>
      </c>
      <c r="Z407" s="18">
        <v>12</v>
      </c>
      <c r="AA407" s="18">
        <v>0</v>
      </c>
      <c r="AB407" t="str">
        <f>VLOOKUP(E:E,笔记匹配!A:M,3,FALSE)</f>
        <v>skk2022</v>
      </c>
      <c r="AC407" t="str">
        <f>VLOOKUP(E:E,笔记匹配!A:M,4,FALSE)</f>
        <v>6.13-如何不出国提高口语｜英语口语APP推荐</v>
      </c>
    </row>
    <row r="408" spans="1:29">
      <c r="A408" s="17" t="s">
        <v>31</v>
      </c>
      <c r="B408" s="17" t="s">
        <v>148</v>
      </c>
      <c r="C408" s="18">
        <v>20803346</v>
      </c>
      <c r="D408" s="17" t="s">
        <v>72</v>
      </c>
      <c r="E408" s="17" t="s">
        <v>202</v>
      </c>
      <c r="F408" s="17" t="s">
        <v>636</v>
      </c>
      <c r="G408" s="18">
        <v>4926198</v>
      </c>
      <c r="H408" s="17" t="s">
        <v>637</v>
      </c>
      <c r="I408" s="18">
        <v>4181374</v>
      </c>
      <c r="J408" s="17" t="s">
        <v>617</v>
      </c>
      <c r="K408" s="18">
        <v>235.52</v>
      </c>
      <c r="L408" s="18">
        <v>14379</v>
      </c>
      <c r="M408" s="18">
        <v>529</v>
      </c>
      <c r="N408" s="19">
        <v>0.0368</v>
      </c>
      <c r="O408" s="18">
        <v>0.45</v>
      </c>
      <c r="P408" s="18">
        <v>16.38</v>
      </c>
      <c r="Q408" s="18">
        <v>35</v>
      </c>
      <c r="R408" s="18">
        <v>2</v>
      </c>
      <c r="S408" s="18">
        <v>11</v>
      </c>
      <c r="T408" s="18">
        <v>40</v>
      </c>
      <c r="U408" s="18">
        <v>2</v>
      </c>
      <c r="V408" s="18">
        <v>90</v>
      </c>
      <c r="W408" s="18">
        <v>2.62</v>
      </c>
      <c r="X408" s="18">
        <v>0</v>
      </c>
      <c r="Y408" s="19">
        <v>0</v>
      </c>
      <c r="Z408" s="18">
        <v>1</v>
      </c>
      <c r="AA408" s="18">
        <v>1</v>
      </c>
      <c r="AB408" t="str">
        <f>VLOOKUP(E:E,笔记匹配!A:M,3,FALSE)</f>
        <v>tinaloveu</v>
      </c>
      <c r="AC408" t="str">
        <f>VLOOKUP(E:E,笔记匹配!A:M,4,FALSE)</f>
        <v>10.9-【全英】雅思8.5口语提升干货！</v>
      </c>
    </row>
    <row r="409" spans="1:29">
      <c r="A409" s="17" t="s">
        <v>31</v>
      </c>
      <c r="B409" s="17" t="s">
        <v>80</v>
      </c>
      <c r="C409" s="18">
        <v>20804514</v>
      </c>
      <c r="D409" s="17" t="s">
        <v>72</v>
      </c>
      <c r="E409" s="17" t="s">
        <v>199</v>
      </c>
      <c r="F409" s="17" t="s">
        <v>642</v>
      </c>
      <c r="G409" s="18">
        <v>4926725</v>
      </c>
      <c r="H409" s="17" t="s">
        <v>643</v>
      </c>
      <c r="I409" s="18">
        <v>4182082</v>
      </c>
      <c r="J409" s="17" t="s">
        <v>617</v>
      </c>
      <c r="K409" s="18">
        <v>171.91</v>
      </c>
      <c r="L409" s="18">
        <v>10838</v>
      </c>
      <c r="M409" s="18">
        <v>479</v>
      </c>
      <c r="N409" s="19">
        <v>0.0442</v>
      </c>
      <c r="O409" s="18">
        <v>0.36</v>
      </c>
      <c r="P409" s="18">
        <v>15.86</v>
      </c>
      <c r="Q409" s="18">
        <v>42</v>
      </c>
      <c r="R409" s="18">
        <v>0</v>
      </c>
      <c r="S409" s="18">
        <v>23</v>
      </c>
      <c r="T409" s="18">
        <v>7</v>
      </c>
      <c r="U409" s="18">
        <v>3</v>
      </c>
      <c r="V409" s="18">
        <v>75</v>
      </c>
      <c r="W409" s="18">
        <v>2.29</v>
      </c>
      <c r="X409" s="18">
        <v>0</v>
      </c>
      <c r="Y409" s="19">
        <v>0</v>
      </c>
      <c r="Z409" s="18">
        <v>7</v>
      </c>
      <c r="AA409" s="18">
        <v>0</v>
      </c>
      <c r="AB409" t="str">
        <f>VLOOKUP(E:E,笔记匹配!A:M,3,FALSE)</f>
        <v>lily1234</v>
      </c>
      <c r="AC409" t="str">
        <f>VLOOKUP(E:E,笔记匹配!A:M,4,FALSE)</f>
        <v>10.9-30岁想把英语好好学一遍｜妈妈提升口语app</v>
      </c>
    </row>
    <row r="410" spans="1:29">
      <c r="A410" s="17" t="s">
        <v>31</v>
      </c>
      <c r="B410" s="17" t="s">
        <v>83</v>
      </c>
      <c r="C410" s="18">
        <v>21378722</v>
      </c>
      <c r="D410" s="17" t="s">
        <v>72</v>
      </c>
      <c r="E410" s="17" t="s">
        <v>201</v>
      </c>
      <c r="F410" s="17" t="s">
        <v>646</v>
      </c>
      <c r="G410" s="18">
        <v>5201126</v>
      </c>
      <c r="H410" s="17" t="s">
        <v>647</v>
      </c>
      <c r="I410" s="18">
        <v>4386152</v>
      </c>
      <c r="J410" s="17" t="s">
        <v>617</v>
      </c>
      <c r="K410" s="18">
        <v>397.74</v>
      </c>
      <c r="L410" s="18">
        <v>27031</v>
      </c>
      <c r="M410" s="18">
        <v>719</v>
      </c>
      <c r="N410" s="19">
        <v>0.0266</v>
      </c>
      <c r="O410" s="18">
        <v>0.55</v>
      </c>
      <c r="P410" s="18">
        <v>14.71</v>
      </c>
      <c r="Q410" s="18">
        <v>67</v>
      </c>
      <c r="R410" s="18">
        <v>1</v>
      </c>
      <c r="S410" s="18">
        <v>63</v>
      </c>
      <c r="T410" s="18">
        <v>6</v>
      </c>
      <c r="U410" s="18">
        <v>3</v>
      </c>
      <c r="V410" s="18">
        <v>140</v>
      </c>
      <c r="W410" s="18">
        <v>2.84</v>
      </c>
      <c r="X410" s="18">
        <v>0</v>
      </c>
      <c r="Y410" s="19">
        <v>0</v>
      </c>
      <c r="Z410" s="18">
        <v>1</v>
      </c>
      <c r="AA410" s="18">
        <v>2</v>
      </c>
      <c r="AB410" t="str">
        <f>VLOOKUP(E:E,笔记匹配!A:M,3,FALSE)</f>
        <v>talkalot-invite</v>
      </c>
      <c r="AC410" t="str">
        <f>VLOOKUP(E:E,笔记匹配!A:M,4,FALSE)</f>
        <v>10.17宝藏Cambly外教大推荐‼️入门篇</v>
      </c>
    </row>
    <row r="411" spans="1:29">
      <c r="A411" s="17" t="s">
        <v>31</v>
      </c>
      <c r="B411" s="17" t="s">
        <v>150</v>
      </c>
      <c r="C411" s="18">
        <v>21378969</v>
      </c>
      <c r="D411" s="17" t="s">
        <v>72</v>
      </c>
      <c r="E411" s="17" t="s">
        <v>237</v>
      </c>
      <c r="F411" s="17" t="s">
        <v>648</v>
      </c>
      <c r="G411" s="18">
        <v>5201261</v>
      </c>
      <c r="H411" s="17" t="s">
        <v>649</v>
      </c>
      <c r="I411" s="18">
        <v>4386268</v>
      </c>
      <c r="J411" s="17" t="s">
        <v>617</v>
      </c>
      <c r="K411" s="18">
        <v>66.28</v>
      </c>
      <c r="L411" s="18">
        <v>3848</v>
      </c>
      <c r="M411" s="18">
        <v>260</v>
      </c>
      <c r="N411" s="19">
        <v>0.0676</v>
      </c>
      <c r="O411" s="18">
        <v>0.25</v>
      </c>
      <c r="P411" s="18">
        <v>17.22</v>
      </c>
      <c r="Q411" s="18">
        <v>7</v>
      </c>
      <c r="R411" s="18">
        <v>0</v>
      </c>
      <c r="S411" s="18">
        <v>4</v>
      </c>
      <c r="T411" s="18">
        <v>11</v>
      </c>
      <c r="U411" s="18">
        <v>0</v>
      </c>
      <c r="V411" s="18">
        <v>22</v>
      </c>
      <c r="W411" s="18">
        <v>3.01</v>
      </c>
      <c r="X411" s="18">
        <v>0</v>
      </c>
      <c r="Y411" s="19">
        <v>0</v>
      </c>
      <c r="Z411" s="18">
        <v>0</v>
      </c>
      <c r="AA411" s="18">
        <v>1</v>
      </c>
      <c r="AB411" t="str">
        <f>VLOOKUP(E:E,笔记匹配!A:M,3,FALSE)</f>
        <v>lingge</v>
      </c>
      <c r="AC411" t="str">
        <f>VLOOKUP(E:E,笔记匹配!A:M,4,FALSE)</f>
        <v>10.17-全英干货｜无语言环境如何有效提高口语</v>
      </c>
    </row>
    <row r="412" spans="1:29">
      <c r="A412" s="17" t="s">
        <v>31</v>
      </c>
      <c r="B412" s="17" t="s">
        <v>83</v>
      </c>
      <c r="C412" s="18">
        <v>21438951</v>
      </c>
      <c r="D412" s="17" t="s">
        <v>69</v>
      </c>
      <c r="E412" s="17" t="s">
        <v>201</v>
      </c>
      <c r="F412" s="17" t="s">
        <v>650</v>
      </c>
      <c r="G412" s="18">
        <v>5229065</v>
      </c>
      <c r="H412" s="17" t="s">
        <v>651</v>
      </c>
      <c r="I412" s="18">
        <v>4407441</v>
      </c>
      <c r="J412" s="17" t="s">
        <v>617</v>
      </c>
      <c r="K412" s="18">
        <v>1317.58</v>
      </c>
      <c r="L412" s="18">
        <v>66822</v>
      </c>
      <c r="M412" s="18">
        <v>2092</v>
      </c>
      <c r="N412" s="19">
        <v>0.0313</v>
      </c>
      <c r="O412" s="18">
        <v>0.63</v>
      </c>
      <c r="P412" s="18">
        <v>19.72</v>
      </c>
      <c r="Q412" s="18">
        <v>343</v>
      </c>
      <c r="R412" s="18">
        <v>2</v>
      </c>
      <c r="S412" s="18">
        <v>250</v>
      </c>
      <c r="T412" s="18">
        <v>14</v>
      </c>
      <c r="U412" s="18">
        <v>4</v>
      </c>
      <c r="V412" s="18">
        <v>613</v>
      </c>
      <c r="W412" s="18">
        <v>2.15</v>
      </c>
      <c r="X412" s="18">
        <v>0</v>
      </c>
      <c r="Y412" s="19">
        <v>0</v>
      </c>
      <c r="Z412" s="18">
        <v>11</v>
      </c>
      <c r="AA412" s="18">
        <v>21</v>
      </c>
      <c r="AB412" t="str">
        <f>VLOOKUP(E:E,笔记匹配!A:M,3,FALSE)</f>
        <v>talkalot-invite</v>
      </c>
      <c r="AC412" t="str">
        <f>VLOOKUP(E:E,笔记匹配!A:M,4,FALSE)</f>
        <v>10.17宝藏Cambly外教大推荐‼️入门篇</v>
      </c>
    </row>
    <row r="413" spans="1:29">
      <c r="A413" s="17" t="s">
        <v>31</v>
      </c>
      <c r="B413" s="17" t="s">
        <v>80</v>
      </c>
      <c r="C413" s="18">
        <v>21548733</v>
      </c>
      <c r="D413" s="17" t="s">
        <v>69</v>
      </c>
      <c r="E413" s="17" t="s">
        <v>199</v>
      </c>
      <c r="F413" s="17" t="s">
        <v>652</v>
      </c>
      <c r="G413" s="18">
        <v>5277914</v>
      </c>
      <c r="H413" s="17" t="s">
        <v>652</v>
      </c>
      <c r="I413" s="18">
        <v>4445164</v>
      </c>
      <c r="J413" s="17" t="s">
        <v>617</v>
      </c>
      <c r="K413" s="18">
        <v>198.55</v>
      </c>
      <c r="L413" s="18">
        <v>7419</v>
      </c>
      <c r="M413" s="18">
        <v>369</v>
      </c>
      <c r="N413" s="19">
        <v>0.0497</v>
      </c>
      <c r="O413" s="18">
        <v>0.54</v>
      </c>
      <c r="P413" s="18">
        <v>26.76</v>
      </c>
      <c r="Q413" s="18">
        <v>40</v>
      </c>
      <c r="R413" s="18">
        <v>0</v>
      </c>
      <c r="S413" s="18">
        <v>26</v>
      </c>
      <c r="T413" s="18">
        <v>12</v>
      </c>
      <c r="U413" s="18">
        <v>2</v>
      </c>
      <c r="V413" s="18">
        <v>80</v>
      </c>
      <c r="W413" s="18">
        <v>2.48</v>
      </c>
      <c r="X413" s="18">
        <v>0</v>
      </c>
      <c r="Y413" s="19">
        <v>0</v>
      </c>
      <c r="Z413" s="18">
        <v>1</v>
      </c>
      <c r="AA413" s="18">
        <v>0</v>
      </c>
      <c r="AB413" t="str">
        <f>VLOOKUP(E:E,笔记匹配!A:M,3,FALSE)</f>
        <v>lily1234</v>
      </c>
      <c r="AC413" t="str">
        <f>VLOOKUP(E:E,笔记匹配!A:M,4,FALSE)</f>
        <v>10.9-30岁想把英语好好学一遍｜妈妈提升口语app</v>
      </c>
    </row>
    <row r="414" spans="1:29">
      <c r="A414" s="17" t="s">
        <v>31</v>
      </c>
      <c r="B414" s="17" t="s">
        <v>148</v>
      </c>
      <c r="C414" s="18">
        <v>21548883</v>
      </c>
      <c r="D414" s="17" t="s">
        <v>69</v>
      </c>
      <c r="E414" s="17" t="s">
        <v>202</v>
      </c>
      <c r="F414" s="17" t="s">
        <v>653</v>
      </c>
      <c r="G414" s="18">
        <v>5278000</v>
      </c>
      <c r="H414" s="17" t="s">
        <v>653</v>
      </c>
      <c r="I414" s="18">
        <v>4445232</v>
      </c>
      <c r="J414" s="17" t="s">
        <v>617</v>
      </c>
      <c r="K414" s="18">
        <v>234.13</v>
      </c>
      <c r="L414" s="18">
        <v>6154</v>
      </c>
      <c r="M414" s="18">
        <v>302</v>
      </c>
      <c r="N414" s="19">
        <v>0.0491</v>
      </c>
      <c r="O414" s="18">
        <v>0.78</v>
      </c>
      <c r="P414" s="18">
        <v>38.05</v>
      </c>
      <c r="Q414" s="18">
        <v>42</v>
      </c>
      <c r="R414" s="18">
        <v>0</v>
      </c>
      <c r="S414" s="18">
        <v>25</v>
      </c>
      <c r="T414" s="18">
        <v>36</v>
      </c>
      <c r="U414" s="18">
        <v>2</v>
      </c>
      <c r="V414" s="18">
        <v>105</v>
      </c>
      <c r="W414" s="18">
        <v>2.23</v>
      </c>
      <c r="X414" s="18">
        <v>0</v>
      </c>
      <c r="Y414" s="19">
        <v>0</v>
      </c>
      <c r="Z414" s="18">
        <v>3</v>
      </c>
      <c r="AA414" s="18">
        <v>1</v>
      </c>
      <c r="AB414" t="str">
        <f>VLOOKUP(E:E,笔记匹配!A:M,3,FALSE)</f>
        <v>tinaloveu</v>
      </c>
      <c r="AC414" t="str">
        <f>VLOOKUP(E:E,笔记匹配!A:M,4,FALSE)</f>
        <v>10.9-【全英】雅思8.5口语提升干货！</v>
      </c>
    </row>
    <row r="415" spans="1:29">
      <c r="A415" s="17" t="s">
        <v>31</v>
      </c>
      <c r="B415" s="17" t="s">
        <v>108</v>
      </c>
      <c r="C415" s="18">
        <v>21906276</v>
      </c>
      <c r="D415" s="17" t="s">
        <v>69</v>
      </c>
      <c r="E415" s="18">
        <v>6.3218999e+23</v>
      </c>
      <c r="F415" s="17" t="s">
        <v>654</v>
      </c>
      <c r="G415" s="18">
        <v>5442255</v>
      </c>
      <c r="H415" s="17" t="s">
        <v>654</v>
      </c>
      <c r="I415" s="18">
        <v>4570099</v>
      </c>
      <c r="J415" s="17" t="s">
        <v>617</v>
      </c>
      <c r="K415" s="18">
        <v>439.59</v>
      </c>
      <c r="L415" s="18">
        <v>31540</v>
      </c>
      <c r="M415" s="18">
        <v>1346</v>
      </c>
      <c r="N415" s="19">
        <v>0.0427</v>
      </c>
      <c r="O415" s="18">
        <v>0.33</v>
      </c>
      <c r="P415" s="18">
        <v>13.94</v>
      </c>
      <c r="Q415" s="18">
        <v>199</v>
      </c>
      <c r="R415" s="18">
        <v>2</v>
      </c>
      <c r="S415" s="18">
        <v>65</v>
      </c>
      <c r="T415" s="18">
        <v>58</v>
      </c>
      <c r="U415" s="18">
        <v>3</v>
      </c>
      <c r="V415" s="18">
        <v>327</v>
      </c>
      <c r="W415" s="18">
        <v>1.34</v>
      </c>
      <c r="X415" s="18">
        <v>0</v>
      </c>
      <c r="Y415" s="19">
        <v>0</v>
      </c>
      <c r="Z415" s="18">
        <v>4</v>
      </c>
      <c r="AA415" s="18">
        <v>0</v>
      </c>
      <c r="AB415" t="str">
        <f>VLOOKUP(E:E,笔记匹配!A:M,3,FALSE)</f>
        <v>gua0407</v>
      </c>
      <c r="AC415" t="str">
        <f>VLOOKUP(E:E,笔记匹配!A:M,4,FALSE)</f>
        <v>9.21-雅思考官“讨厌”的口语表达，你中了几个🤔</v>
      </c>
    </row>
    <row r="416" spans="1:29">
      <c r="A416" s="17" t="s">
        <v>31</v>
      </c>
      <c r="B416" s="17" t="s">
        <v>657</v>
      </c>
      <c r="C416" s="18">
        <v>22054994</v>
      </c>
      <c r="D416" s="17" t="s">
        <v>72</v>
      </c>
      <c r="E416" s="17" t="s">
        <v>238</v>
      </c>
      <c r="F416" s="17" t="s">
        <v>658</v>
      </c>
      <c r="G416" s="18">
        <v>5512858</v>
      </c>
      <c r="H416" s="17" t="s">
        <v>659</v>
      </c>
      <c r="I416" s="18">
        <v>4623452</v>
      </c>
      <c r="J416" s="17" t="s">
        <v>617</v>
      </c>
      <c r="K416" s="18">
        <v>205.99</v>
      </c>
      <c r="L416" s="18">
        <v>19457</v>
      </c>
      <c r="M416" s="18">
        <v>913</v>
      </c>
      <c r="N416" s="19">
        <v>0.0469</v>
      </c>
      <c r="O416" s="18">
        <v>0.23</v>
      </c>
      <c r="P416" s="18">
        <v>10.59</v>
      </c>
      <c r="Q416" s="18">
        <v>29</v>
      </c>
      <c r="R416" s="18">
        <v>1</v>
      </c>
      <c r="S416" s="18">
        <v>15</v>
      </c>
      <c r="T416" s="18">
        <v>2</v>
      </c>
      <c r="U416" s="18">
        <v>1</v>
      </c>
      <c r="V416" s="18">
        <v>48</v>
      </c>
      <c r="W416" s="18">
        <v>4.29</v>
      </c>
      <c r="X416" s="18">
        <v>0</v>
      </c>
      <c r="Y416" s="19">
        <v>0</v>
      </c>
      <c r="Z416" s="18">
        <v>0</v>
      </c>
      <c r="AA416" s="18">
        <v>0</v>
      </c>
      <c r="AB416" t="str">
        <f>VLOOKUP(E:E,笔记匹配!A:M,3,FALSE)</f>
        <v>10quiz</v>
      </c>
      <c r="AC416" t="str">
        <f>VLOOKUP(E:E,笔记匹配!A:M,4,FALSE)</f>
        <v>10.26-🇬🇧语言类游戏｜口语提升小游戏</v>
      </c>
    </row>
    <row r="417" spans="1:29">
      <c r="A417" s="17" t="s">
        <v>31</v>
      </c>
      <c r="B417" s="17" t="s">
        <v>82</v>
      </c>
      <c r="C417" s="18">
        <v>22055095</v>
      </c>
      <c r="D417" s="17" t="s">
        <v>72</v>
      </c>
      <c r="E417" s="17" t="s">
        <v>236</v>
      </c>
      <c r="F417" s="17" t="s">
        <v>660</v>
      </c>
      <c r="G417" s="18">
        <v>5512921</v>
      </c>
      <c r="H417" s="17" t="s">
        <v>661</v>
      </c>
      <c r="I417" s="18">
        <v>4623502</v>
      </c>
      <c r="J417" s="17" t="s">
        <v>617</v>
      </c>
      <c r="K417" s="18">
        <v>788.42</v>
      </c>
      <c r="L417" s="18">
        <v>43579</v>
      </c>
      <c r="M417" s="18">
        <v>1989</v>
      </c>
      <c r="N417" s="19">
        <v>0.0456</v>
      </c>
      <c r="O417" s="18">
        <v>0.4</v>
      </c>
      <c r="P417" s="18">
        <v>18.09</v>
      </c>
      <c r="Q417" s="18">
        <v>150</v>
      </c>
      <c r="R417" s="18">
        <v>0</v>
      </c>
      <c r="S417" s="18">
        <v>109</v>
      </c>
      <c r="T417" s="18">
        <v>49</v>
      </c>
      <c r="U417" s="18">
        <v>3</v>
      </c>
      <c r="V417" s="18">
        <v>311</v>
      </c>
      <c r="W417" s="18">
        <v>2.54</v>
      </c>
      <c r="X417" s="18">
        <v>0</v>
      </c>
      <c r="Y417" s="19">
        <v>0</v>
      </c>
      <c r="Z417" s="18">
        <v>6</v>
      </c>
      <c r="AA417" s="18">
        <v>1</v>
      </c>
      <c r="AB417" t="str">
        <f>VLOOKUP(E:E,笔记匹配!A:M,3,FALSE)</f>
        <v>pickgigi-invite</v>
      </c>
      <c r="AC417" t="str">
        <f>VLOOKUP(E:E,笔记匹配!A:M,4,FALSE)</f>
        <v>10.26-口语聊天用这几个开场 打开无限聊天模式</v>
      </c>
    </row>
    <row r="418" spans="1:29">
      <c r="A418" s="17" t="s">
        <v>31</v>
      </c>
      <c r="B418" s="17" t="s">
        <v>86</v>
      </c>
      <c r="C418" s="18">
        <v>22459591</v>
      </c>
      <c r="D418" s="17" t="s">
        <v>72</v>
      </c>
      <c r="E418" s="17" t="s">
        <v>214</v>
      </c>
      <c r="F418" s="17" t="s">
        <v>662</v>
      </c>
      <c r="G418" s="18">
        <v>5705404</v>
      </c>
      <c r="H418" s="17" t="s">
        <v>663</v>
      </c>
      <c r="I418" s="18">
        <v>4771610</v>
      </c>
      <c r="J418" s="17" t="s">
        <v>617</v>
      </c>
      <c r="K418" s="18">
        <v>767.34</v>
      </c>
      <c r="L418" s="18">
        <v>43538</v>
      </c>
      <c r="M418" s="18">
        <v>1636</v>
      </c>
      <c r="N418" s="19">
        <v>0.0376</v>
      </c>
      <c r="O418" s="18">
        <v>0.47</v>
      </c>
      <c r="P418" s="18">
        <v>17.62</v>
      </c>
      <c r="Q418" s="18">
        <v>90</v>
      </c>
      <c r="R418" s="18">
        <v>1</v>
      </c>
      <c r="S418" s="18">
        <v>28</v>
      </c>
      <c r="T418" s="18">
        <v>36</v>
      </c>
      <c r="U418" s="18">
        <v>7</v>
      </c>
      <c r="V418" s="18">
        <v>162</v>
      </c>
      <c r="W418" s="18">
        <v>4.74</v>
      </c>
      <c r="X418" s="18">
        <v>0</v>
      </c>
      <c r="Y418" s="19">
        <v>0</v>
      </c>
      <c r="Z418" s="18">
        <v>2</v>
      </c>
      <c r="AA418" s="18">
        <v>0</v>
      </c>
      <c r="AB418" t="str">
        <f>VLOOKUP(E:E,笔记匹配!A:M,3,FALSE)</f>
        <v>yzyy123</v>
      </c>
      <c r="AC418" t="str">
        <f>VLOOKUP(E:E,笔记匹配!A:M,4,FALSE)</f>
        <v>11.1-前雅思口语考官评分我们的part 1!</v>
      </c>
    </row>
    <row r="419" spans="1:29">
      <c r="A419" s="17" t="s">
        <v>31</v>
      </c>
      <c r="B419" s="17" t="s">
        <v>152</v>
      </c>
      <c r="C419" s="18">
        <v>22459642</v>
      </c>
      <c r="D419" s="17" t="s">
        <v>72</v>
      </c>
      <c r="E419" s="17" t="s">
        <v>239</v>
      </c>
      <c r="F419" s="17" t="s">
        <v>664</v>
      </c>
      <c r="G419" s="18">
        <v>5705426</v>
      </c>
      <c r="H419" s="17" t="s">
        <v>665</v>
      </c>
      <c r="I419" s="18">
        <v>4771629</v>
      </c>
      <c r="J419" s="17" t="s">
        <v>617</v>
      </c>
      <c r="K419" s="18">
        <v>198.6</v>
      </c>
      <c r="L419" s="18">
        <v>12866</v>
      </c>
      <c r="M419" s="18">
        <v>934</v>
      </c>
      <c r="N419" s="19">
        <v>0.0726</v>
      </c>
      <c r="O419" s="18">
        <v>0.21</v>
      </c>
      <c r="P419" s="18">
        <v>15.44</v>
      </c>
      <c r="Q419" s="18">
        <v>22</v>
      </c>
      <c r="R419" s="18">
        <v>0</v>
      </c>
      <c r="S419" s="18">
        <v>29</v>
      </c>
      <c r="T419" s="18">
        <v>2</v>
      </c>
      <c r="U419" s="18">
        <v>4</v>
      </c>
      <c r="V419" s="18">
        <v>57</v>
      </c>
      <c r="W419" s="18">
        <v>3.48</v>
      </c>
      <c r="X419" s="18">
        <v>0</v>
      </c>
      <c r="Y419" s="19">
        <v>0</v>
      </c>
      <c r="Z419" s="18">
        <v>4</v>
      </c>
      <c r="AA419" s="18">
        <v>0</v>
      </c>
      <c r="AB419" t="str">
        <f>VLOOKUP(E:E,笔记匹配!A:M,3,FALSE)</f>
        <v>理理666</v>
      </c>
      <c r="AC419" t="str">
        <f>VLOOKUP(E:E,笔记匹配!A:M,4,FALSE)</f>
        <v>11.1-笑死！口语废物竟和外教唠了30分钟?</v>
      </c>
    </row>
    <row r="420" spans="1:29">
      <c r="A420" s="17" t="s">
        <v>31</v>
      </c>
      <c r="B420" s="17" t="s">
        <v>73</v>
      </c>
      <c r="C420" s="18">
        <v>22612439</v>
      </c>
      <c r="D420" s="17" t="s">
        <v>72</v>
      </c>
      <c r="E420" s="17" t="s">
        <v>200</v>
      </c>
      <c r="F420" s="17" t="s">
        <v>666</v>
      </c>
      <c r="G420" s="18">
        <v>5779468</v>
      </c>
      <c r="H420" s="17" t="s">
        <v>667</v>
      </c>
      <c r="I420" s="18">
        <v>4830161</v>
      </c>
      <c r="J420" s="17" t="s">
        <v>617</v>
      </c>
      <c r="K420" s="18">
        <v>690.65</v>
      </c>
      <c r="L420" s="18">
        <v>33840</v>
      </c>
      <c r="M420" s="18">
        <v>1693</v>
      </c>
      <c r="N420" s="19">
        <v>0.05</v>
      </c>
      <c r="O420" s="18">
        <v>0.41</v>
      </c>
      <c r="P420" s="18">
        <v>20.41</v>
      </c>
      <c r="Q420" s="18">
        <v>88</v>
      </c>
      <c r="R420" s="18">
        <v>2</v>
      </c>
      <c r="S420" s="18">
        <v>17</v>
      </c>
      <c r="T420" s="18">
        <v>14</v>
      </c>
      <c r="U420" s="18">
        <v>2</v>
      </c>
      <c r="V420" s="18">
        <v>123</v>
      </c>
      <c r="W420" s="18">
        <v>5.62</v>
      </c>
      <c r="X420" s="18">
        <v>0</v>
      </c>
      <c r="Y420" s="19">
        <v>0</v>
      </c>
      <c r="Z420" s="18">
        <v>1</v>
      </c>
      <c r="AA420" s="18">
        <v>2</v>
      </c>
      <c r="AB420" t="str">
        <f>VLOOKUP(E:E,笔记匹配!A:M,3,FALSE)</f>
        <v>adamchen</v>
      </c>
      <c r="AC420" t="str">
        <f>VLOOKUP(E:E,笔记匹配!A:M,4,FALSE)</f>
        <v>11.2-当社牛和老外pk全网热门挑战</v>
      </c>
    </row>
    <row r="421" spans="1:29">
      <c r="A421" s="17" t="s">
        <v>31</v>
      </c>
      <c r="B421" s="17" t="s">
        <v>130</v>
      </c>
      <c r="C421" s="18">
        <v>22612503</v>
      </c>
      <c r="D421" s="17" t="s">
        <v>72</v>
      </c>
      <c r="E421" s="17" t="s">
        <v>230</v>
      </c>
      <c r="F421" s="17" t="s">
        <v>668</v>
      </c>
      <c r="G421" s="18">
        <v>5779551</v>
      </c>
      <c r="H421" s="17" t="s">
        <v>669</v>
      </c>
      <c r="I421" s="18">
        <v>4830227</v>
      </c>
      <c r="J421" s="17" t="s">
        <v>617</v>
      </c>
      <c r="K421" s="18">
        <v>200.84</v>
      </c>
      <c r="L421" s="18">
        <v>15349</v>
      </c>
      <c r="M421" s="18">
        <v>1044</v>
      </c>
      <c r="N421" s="19">
        <v>0.068</v>
      </c>
      <c r="O421" s="18">
        <v>0.19</v>
      </c>
      <c r="P421" s="18">
        <v>13.08</v>
      </c>
      <c r="Q421" s="18">
        <v>59</v>
      </c>
      <c r="R421" s="18">
        <v>1</v>
      </c>
      <c r="S421" s="18">
        <v>34</v>
      </c>
      <c r="T421" s="18">
        <v>27</v>
      </c>
      <c r="U421" s="18">
        <v>0</v>
      </c>
      <c r="V421" s="18">
        <v>121</v>
      </c>
      <c r="W421" s="18">
        <v>1.66</v>
      </c>
      <c r="X421" s="18">
        <v>0</v>
      </c>
      <c r="Y421" s="19">
        <v>0</v>
      </c>
      <c r="Z421" s="18">
        <v>7</v>
      </c>
      <c r="AA421" s="18">
        <v>0</v>
      </c>
      <c r="AB421" t="str">
        <f>VLOOKUP(E:E,笔记匹配!A:M,3,FALSE)</f>
        <v>kkjiayou-invite</v>
      </c>
      <c r="AC421" t="str">
        <f>VLOOKUP(E:E,笔记匹配!A:M,4,FALSE)</f>
        <v>11.2-我悟了！宝藏外教点醒我！英语这么学</v>
      </c>
    </row>
    <row r="422" spans="1:29">
      <c r="A422" s="17" t="s">
        <v>31</v>
      </c>
      <c r="B422" s="17" t="s">
        <v>77</v>
      </c>
      <c r="C422" s="18">
        <v>22612562</v>
      </c>
      <c r="D422" s="17" t="s">
        <v>72</v>
      </c>
      <c r="E422" s="17" t="s">
        <v>231</v>
      </c>
      <c r="F422" s="17" t="s">
        <v>670</v>
      </c>
      <c r="G422" s="18">
        <v>5779589</v>
      </c>
      <c r="H422" s="17" t="s">
        <v>671</v>
      </c>
      <c r="I422" s="18">
        <v>4830255</v>
      </c>
      <c r="J422" s="17" t="s">
        <v>617</v>
      </c>
      <c r="K422" s="18">
        <v>91.14</v>
      </c>
      <c r="L422" s="18">
        <v>3048</v>
      </c>
      <c r="M422" s="18">
        <v>180</v>
      </c>
      <c r="N422" s="19">
        <v>0.0591</v>
      </c>
      <c r="O422" s="18">
        <v>0.51</v>
      </c>
      <c r="P422" s="18">
        <v>29.9</v>
      </c>
      <c r="Q422" s="18">
        <v>22</v>
      </c>
      <c r="R422" s="18">
        <v>0</v>
      </c>
      <c r="S422" s="18">
        <v>14</v>
      </c>
      <c r="T422" s="18">
        <v>2</v>
      </c>
      <c r="U422" s="18">
        <v>1</v>
      </c>
      <c r="V422" s="18">
        <v>39</v>
      </c>
      <c r="W422" s="18">
        <v>2.34</v>
      </c>
      <c r="X422" s="18">
        <v>0</v>
      </c>
      <c r="Y422" s="19">
        <v>0</v>
      </c>
      <c r="Z422" s="18">
        <v>0</v>
      </c>
      <c r="AA422" s="18">
        <v>1</v>
      </c>
      <c r="AB422" t="str">
        <f>VLOOKUP(E:E,笔记匹配!A:M,3,FALSE)</f>
        <v>iris018-invite</v>
      </c>
      <c r="AC422" t="str">
        <f>VLOOKUP(E:E,笔记匹配!A:M,4,FALSE)</f>
        <v>11.2-⭐雅思口语救星❗心机girl这样备考㊙️</v>
      </c>
    </row>
    <row r="423" spans="1:29">
      <c r="A423" s="17" t="s">
        <v>31</v>
      </c>
      <c r="B423" s="17" t="s">
        <v>73</v>
      </c>
      <c r="C423" s="18">
        <v>23040724</v>
      </c>
      <c r="D423" s="17" t="s">
        <v>69</v>
      </c>
      <c r="E423" s="17" t="s">
        <v>200</v>
      </c>
      <c r="F423" s="17" t="s">
        <v>672</v>
      </c>
      <c r="G423" s="18">
        <v>5991279</v>
      </c>
      <c r="H423" s="17" t="s">
        <v>672</v>
      </c>
      <c r="I423" s="18">
        <v>4988712</v>
      </c>
      <c r="J423" s="17" t="s">
        <v>617</v>
      </c>
      <c r="K423" s="18">
        <v>687.18</v>
      </c>
      <c r="L423" s="18">
        <v>13054</v>
      </c>
      <c r="M423" s="18">
        <v>661</v>
      </c>
      <c r="N423" s="19">
        <v>0.0506</v>
      </c>
      <c r="O423" s="18">
        <v>1.04</v>
      </c>
      <c r="P423" s="18">
        <v>52.64</v>
      </c>
      <c r="Q423" s="18">
        <v>168</v>
      </c>
      <c r="R423" s="18">
        <v>1</v>
      </c>
      <c r="S423" s="18">
        <v>29</v>
      </c>
      <c r="T423" s="18">
        <v>30</v>
      </c>
      <c r="U423" s="18">
        <v>0</v>
      </c>
      <c r="V423" s="18">
        <v>228</v>
      </c>
      <c r="W423" s="18">
        <v>3.01</v>
      </c>
      <c r="X423" s="18">
        <v>0</v>
      </c>
      <c r="Y423" s="19">
        <v>0</v>
      </c>
      <c r="Z423" s="18">
        <v>2</v>
      </c>
      <c r="AA423" s="18">
        <v>0</v>
      </c>
      <c r="AB423" t="str">
        <f>VLOOKUP(E:E,笔记匹配!A:M,3,FALSE)</f>
        <v>adamchen</v>
      </c>
      <c r="AC423" t="str">
        <f>VLOOKUP(E:E,笔记匹配!A:M,4,FALSE)</f>
        <v>11.2-当社牛和老外pk全网热门挑战</v>
      </c>
    </row>
    <row r="424" spans="1:29">
      <c r="A424" s="17" t="s">
        <v>31</v>
      </c>
      <c r="B424" s="17" t="s">
        <v>86</v>
      </c>
      <c r="C424" s="18">
        <v>23041229</v>
      </c>
      <c r="D424" s="17" t="s">
        <v>69</v>
      </c>
      <c r="E424" s="17" t="s">
        <v>214</v>
      </c>
      <c r="F424" s="17" t="s">
        <v>673</v>
      </c>
      <c r="G424" s="18">
        <v>5991556</v>
      </c>
      <c r="H424" s="17" t="s">
        <v>673</v>
      </c>
      <c r="I424" s="18">
        <v>4988903</v>
      </c>
      <c r="J424" s="17" t="s">
        <v>617</v>
      </c>
      <c r="K424" s="18">
        <v>428.57</v>
      </c>
      <c r="L424" s="18">
        <v>12265</v>
      </c>
      <c r="M424" s="18">
        <v>431</v>
      </c>
      <c r="N424" s="19">
        <v>0.0351</v>
      </c>
      <c r="O424" s="18">
        <v>0.99</v>
      </c>
      <c r="P424" s="18">
        <v>34.94</v>
      </c>
      <c r="Q424" s="18">
        <v>77</v>
      </c>
      <c r="R424" s="18">
        <v>0</v>
      </c>
      <c r="S424" s="18">
        <v>29</v>
      </c>
      <c r="T424" s="18">
        <v>43</v>
      </c>
      <c r="U424" s="18">
        <v>5</v>
      </c>
      <c r="V424" s="18">
        <v>154</v>
      </c>
      <c r="W424" s="18">
        <v>2.78</v>
      </c>
      <c r="X424" s="18">
        <v>0</v>
      </c>
      <c r="Y424" s="19">
        <v>0</v>
      </c>
      <c r="Z424" s="18">
        <v>21</v>
      </c>
      <c r="AA424" s="18">
        <v>0</v>
      </c>
      <c r="AB424" t="str">
        <f>VLOOKUP(E:E,笔记匹配!A:M,3,FALSE)</f>
        <v>yzyy123</v>
      </c>
      <c r="AC424" t="str">
        <f>VLOOKUP(E:E,笔记匹配!A:M,4,FALSE)</f>
        <v>11.1-前雅思口语考官评分我们的part 1!</v>
      </c>
    </row>
    <row r="425" spans="1:29">
      <c r="A425" s="17" t="s">
        <v>31</v>
      </c>
      <c r="B425" s="17" t="s">
        <v>109</v>
      </c>
      <c r="C425" s="18">
        <v>23124143</v>
      </c>
      <c r="D425" s="17" t="s">
        <v>72</v>
      </c>
      <c r="E425" s="17" t="s">
        <v>196</v>
      </c>
      <c r="F425" s="17" t="s">
        <v>674</v>
      </c>
      <c r="G425" s="18">
        <v>6031256</v>
      </c>
      <c r="H425" s="17" t="s">
        <v>675</v>
      </c>
      <c r="I425" s="18">
        <v>5019187</v>
      </c>
      <c r="J425" s="17" t="s">
        <v>617</v>
      </c>
      <c r="K425" s="18">
        <v>273.11</v>
      </c>
      <c r="L425" s="18">
        <v>15139</v>
      </c>
      <c r="M425" s="18">
        <v>524</v>
      </c>
      <c r="N425" s="19">
        <v>0.0346</v>
      </c>
      <c r="O425" s="18">
        <v>0.52</v>
      </c>
      <c r="P425" s="18">
        <v>18.04</v>
      </c>
      <c r="Q425" s="18">
        <v>76</v>
      </c>
      <c r="R425" s="18">
        <v>0</v>
      </c>
      <c r="S425" s="18">
        <v>25</v>
      </c>
      <c r="T425" s="18">
        <v>14</v>
      </c>
      <c r="U425" s="18">
        <v>0</v>
      </c>
      <c r="V425" s="18">
        <v>115</v>
      </c>
      <c r="W425" s="18">
        <v>2.37</v>
      </c>
      <c r="X425" s="18">
        <v>0</v>
      </c>
      <c r="Y425" s="19">
        <v>0</v>
      </c>
      <c r="Z425" s="18">
        <v>2</v>
      </c>
      <c r="AA425" s="18">
        <v>1</v>
      </c>
      <c r="AB425" t="str">
        <f>VLOOKUP(E:E,笔记匹配!A:M,3,FALSE)</f>
        <v>山姆先生-invite</v>
      </c>
      <c r="AC425" t="str">
        <f>VLOOKUP(E:E,笔记匹配!A:M,4,FALSE)</f>
        <v>11.10-地道英语俚语🤯英美俚语意思差这么多?</v>
      </c>
    </row>
    <row r="426" spans="1:29">
      <c r="A426" s="17" t="s">
        <v>31</v>
      </c>
      <c r="B426" s="17" t="s">
        <v>149</v>
      </c>
      <c r="C426" s="18">
        <v>23124334</v>
      </c>
      <c r="D426" s="17" t="s">
        <v>72</v>
      </c>
      <c r="E426" s="17" t="s">
        <v>228</v>
      </c>
      <c r="F426" s="17" t="s">
        <v>676</v>
      </c>
      <c r="G426" s="18">
        <v>6031323</v>
      </c>
      <c r="H426" s="17" t="s">
        <v>677</v>
      </c>
      <c r="I426" s="18">
        <v>5019228</v>
      </c>
      <c r="J426" s="17" t="s">
        <v>617</v>
      </c>
      <c r="K426" s="18">
        <v>89.52</v>
      </c>
      <c r="L426" s="18">
        <v>6994</v>
      </c>
      <c r="M426" s="18">
        <v>428</v>
      </c>
      <c r="N426" s="19">
        <v>0.0612</v>
      </c>
      <c r="O426" s="18">
        <v>0.21</v>
      </c>
      <c r="P426" s="18">
        <v>12.8</v>
      </c>
      <c r="Q426" s="18">
        <v>15</v>
      </c>
      <c r="R426" s="18">
        <v>0</v>
      </c>
      <c r="S426" s="18">
        <v>4</v>
      </c>
      <c r="T426" s="18">
        <v>3</v>
      </c>
      <c r="U426" s="18">
        <v>1</v>
      </c>
      <c r="V426" s="18">
        <v>23</v>
      </c>
      <c r="W426" s="18">
        <v>3.89</v>
      </c>
      <c r="X426" s="18">
        <v>0</v>
      </c>
      <c r="Y426" s="19">
        <v>0</v>
      </c>
      <c r="Z426" s="18">
        <v>0</v>
      </c>
      <c r="AA426" s="18">
        <v>0</v>
      </c>
      <c r="AB426" t="str">
        <f>VLOOKUP(E:E,笔记匹配!A:M,3,FALSE)</f>
        <v>kristina-invite</v>
      </c>
      <c r="AC426" t="str">
        <f>VLOOKUP(E:E,笔记匹配!A:M,4,FALSE)</f>
        <v>11.10-健身不是内卷 是习惯 是快乐</v>
      </c>
    </row>
    <row r="427" spans="1:29">
      <c r="A427" s="17" t="s">
        <v>31</v>
      </c>
      <c r="B427" s="17" t="s">
        <v>70</v>
      </c>
      <c r="C427" s="18">
        <v>23124443</v>
      </c>
      <c r="D427" s="17" t="s">
        <v>72</v>
      </c>
      <c r="E427" s="17" t="s">
        <v>226</v>
      </c>
      <c r="F427" s="17" t="s">
        <v>678</v>
      </c>
      <c r="G427" s="18">
        <v>6031367</v>
      </c>
      <c r="H427" s="17" t="s">
        <v>679</v>
      </c>
      <c r="I427" s="18">
        <v>5019262</v>
      </c>
      <c r="J427" s="17" t="s">
        <v>617</v>
      </c>
      <c r="K427" s="18">
        <v>204.08</v>
      </c>
      <c r="L427" s="18">
        <v>20548</v>
      </c>
      <c r="M427" s="18">
        <v>1327</v>
      </c>
      <c r="N427" s="19">
        <v>0.0646</v>
      </c>
      <c r="O427" s="18">
        <v>0.15</v>
      </c>
      <c r="P427" s="18">
        <v>9.93</v>
      </c>
      <c r="Q427" s="18">
        <v>43</v>
      </c>
      <c r="R427" s="18">
        <v>1</v>
      </c>
      <c r="S427" s="18">
        <v>8</v>
      </c>
      <c r="T427" s="18">
        <v>4</v>
      </c>
      <c r="U427" s="18">
        <v>0</v>
      </c>
      <c r="V427" s="18">
        <v>56</v>
      </c>
      <c r="W427" s="18">
        <v>3.64</v>
      </c>
      <c r="X427" s="18">
        <v>0</v>
      </c>
      <c r="Y427" s="19">
        <v>0</v>
      </c>
      <c r="Z427" s="18">
        <v>3</v>
      </c>
      <c r="AA427" s="18">
        <v>0</v>
      </c>
      <c r="AB427" t="str">
        <f>VLOOKUP(E:E,笔记匹配!A:M,3,FALSE)</f>
        <v>hiella-invite</v>
      </c>
      <c r="AC427" t="str">
        <f>VLOOKUP(E:E,笔记匹配!A:M,4,FALSE)</f>
        <v>11.10-关于学口语，希望五年前就有人能告诉我的</v>
      </c>
    </row>
    <row r="428" spans="1:29">
      <c r="A428" s="17" t="s">
        <v>31</v>
      </c>
      <c r="B428" s="17" t="s">
        <v>75</v>
      </c>
      <c r="C428" s="18">
        <v>23124609</v>
      </c>
      <c r="D428" s="17" t="s">
        <v>72</v>
      </c>
      <c r="E428" s="17" t="s">
        <v>227</v>
      </c>
      <c r="F428" s="17" t="s">
        <v>680</v>
      </c>
      <c r="G428" s="18">
        <v>6031450</v>
      </c>
      <c r="H428" s="17" t="s">
        <v>681</v>
      </c>
      <c r="I428" s="18">
        <v>5019325</v>
      </c>
      <c r="J428" s="17" t="s">
        <v>617</v>
      </c>
      <c r="K428" s="18">
        <v>200.83</v>
      </c>
      <c r="L428" s="18">
        <v>21847</v>
      </c>
      <c r="M428" s="18">
        <v>1137</v>
      </c>
      <c r="N428" s="19">
        <v>0.052</v>
      </c>
      <c r="O428" s="18">
        <v>0.18</v>
      </c>
      <c r="P428" s="18">
        <v>9.19</v>
      </c>
      <c r="Q428" s="18">
        <v>17</v>
      </c>
      <c r="R428" s="18">
        <v>0</v>
      </c>
      <c r="S428" s="18">
        <v>17</v>
      </c>
      <c r="T428" s="18">
        <v>4</v>
      </c>
      <c r="U428" s="18">
        <v>1</v>
      </c>
      <c r="V428" s="18">
        <v>39</v>
      </c>
      <c r="W428" s="18">
        <v>5.15</v>
      </c>
      <c r="X428" s="18">
        <v>0</v>
      </c>
      <c r="Y428" s="19">
        <v>0</v>
      </c>
      <c r="Z428" s="18">
        <v>19</v>
      </c>
      <c r="AA428" s="18">
        <v>1</v>
      </c>
      <c r="AB428" t="str">
        <f>VLOOKUP(E:E,笔记匹配!A:M,3,FALSE)</f>
        <v>heykelly-invite</v>
      </c>
      <c r="AC428" t="str">
        <f>VLOOKUP(E:E,笔记匹配!A:M,4,FALSE)</f>
        <v>11.10-亲测❗️雅思考官听到就会打低分的口语表达</v>
      </c>
    </row>
    <row r="429" spans="1:29">
      <c r="A429" s="17" t="s">
        <v>31</v>
      </c>
      <c r="B429" s="17" t="s">
        <v>81</v>
      </c>
      <c r="C429" s="18">
        <v>23124709</v>
      </c>
      <c r="D429" s="17" t="s">
        <v>72</v>
      </c>
      <c r="E429" s="17" t="s">
        <v>229</v>
      </c>
      <c r="F429" s="17" t="s">
        <v>682</v>
      </c>
      <c r="G429" s="18">
        <v>6031503</v>
      </c>
      <c r="H429" s="17" t="s">
        <v>683</v>
      </c>
      <c r="I429" s="18">
        <v>5019370</v>
      </c>
      <c r="J429" s="17" t="s">
        <v>617</v>
      </c>
      <c r="K429" s="18">
        <v>158.84</v>
      </c>
      <c r="L429" s="18">
        <v>9514</v>
      </c>
      <c r="M429" s="18">
        <v>378</v>
      </c>
      <c r="N429" s="19">
        <v>0.0397</v>
      </c>
      <c r="O429" s="18">
        <v>0.42</v>
      </c>
      <c r="P429" s="18">
        <v>16.7</v>
      </c>
      <c r="Q429" s="18">
        <v>29</v>
      </c>
      <c r="R429" s="18">
        <v>1</v>
      </c>
      <c r="S429" s="18">
        <v>16</v>
      </c>
      <c r="T429" s="18">
        <v>7</v>
      </c>
      <c r="U429" s="18">
        <v>2</v>
      </c>
      <c r="V429" s="18">
        <v>55</v>
      </c>
      <c r="W429" s="18">
        <v>2.89</v>
      </c>
      <c r="X429" s="18">
        <v>0</v>
      </c>
      <c r="Y429" s="19">
        <v>0</v>
      </c>
      <c r="Z429" s="18">
        <v>6</v>
      </c>
      <c r="AA429" s="18">
        <v>0</v>
      </c>
      <c r="AB429" t="str">
        <f>VLOOKUP(E:E,笔记匹配!A:M,3,FALSE)</f>
        <v>nainai</v>
      </c>
      <c r="AC429" t="str">
        <f>VLOOKUP(E:E,笔记匹配!A:M,4,FALSE)</f>
        <v>11.10-985但雅思口语万年6分😩外教说你方法错啦❗️</v>
      </c>
    </row>
    <row r="430" spans="1:29">
      <c r="A430" s="17" t="s">
        <v>31</v>
      </c>
      <c r="B430" s="17" t="s">
        <v>100</v>
      </c>
      <c r="C430" s="18">
        <v>23530215</v>
      </c>
      <c r="D430" s="17" t="s">
        <v>69</v>
      </c>
      <c r="E430" s="17" t="s">
        <v>203</v>
      </c>
      <c r="F430" s="17" t="s">
        <v>684</v>
      </c>
      <c r="G430" s="18">
        <v>6237012</v>
      </c>
      <c r="H430" s="17" t="s">
        <v>685</v>
      </c>
      <c r="I430" s="18">
        <v>5174740</v>
      </c>
      <c r="J430" s="17" t="s">
        <v>617</v>
      </c>
      <c r="K430" s="18">
        <v>222.17</v>
      </c>
      <c r="L430" s="18">
        <v>5641</v>
      </c>
      <c r="M430" s="18">
        <v>226</v>
      </c>
      <c r="N430" s="19">
        <v>0.0401</v>
      </c>
      <c r="O430" s="18">
        <v>0.98</v>
      </c>
      <c r="P430" s="18">
        <v>39.38</v>
      </c>
      <c r="Q430" s="18">
        <v>32</v>
      </c>
      <c r="R430" s="18">
        <v>1</v>
      </c>
      <c r="S430" s="18">
        <v>22</v>
      </c>
      <c r="T430" s="18">
        <v>1</v>
      </c>
      <c r="U430" s="18">
        <v>1</v>
      </c>
      <c r="V430" s="18">
        <v>57</v>
      </c>
      <c r="W430" s="18">
        <v>3.9</v>
      </c>
      <c r="X430" s="18">
        <v>0</v>
      </c>
      <c r="Y430" s="19">
        <v>0</v>
      </c>
      <c r="Z430" s="18">
        <v>1</v>
      </c>
      <c r="AA430" s="18">
        <v>0</v>
      </c>
      <c r="AB430" t="str">
        <f>VLOOKUP(E:E,笔记匹配!A:M,3,FALSE)</f>
        <v>yaozilv</v>
      </c>
      <c r="AC430" t="str">
        <f>VLOOKUP(E:E,笔记匹配!A:M,4,FALSE)</f>
        <v>6.17-英语口语人绝不能错过的宝藏APP👈</v>
      </c>
    </row>
    <row r="431" spans="1:29">
      <c r="A431" s="17" t="s">
        <v>31</v>
      </c>
      <c r="B431" s="17" t="s">
        <v>109</v>
      </c>
      <c r="C431" s="18">
        <v>23530991</v>
      </c>
      <c r="D431" s="17" t="s">
        <v>69</v>
      </c>
      <c r="E431" s="17" t="s">
        <v>196</v>
      </c>
      <c r="F431" s="17" t="s">
        <v>686</v>
      </c>
      <c r="G431" s="18">
        <v>6237396</v>
      </c>
      <c r="H431" s="17" t="s">
        <v>687</v>
      </c>
      <c r="I431" s="18">
        <v>5175042</v>
      </c>
      <c r="J431" s="17" t="s">
        <v>617</v>
      </c>
      <c r="K431" s="18">
        <v>485.54</v>
      </c>
      <c r="L431" s="18">
        <v>13726</v>
      </c>
      <c r="M431" s="18">
        <v>567</v>
      </c>
      <c r="N431" s="19">
        <v>0.0413</v>
      </c>
      <c r="O431" s="18">
        <v>0.86</v>
      </c>
      <c r="P431" s="18">
        <v>35.37</v>
      </c>
      <c r="Q431" s="18">
        <v>201</v>
      </c>
      <c r="R431" s="18">
        <v>1</v>
      </c>
      <c r="S431" s="18">
        <v>51</v>
      </c>
      <c r="T431" s="18">
        <v>43</v>
      </c>
      <c r="U431" s="18">
        <v>2</v>
      </c>
      <c r="V431" s="18">
        <v>298</v>
      </c>
      <c r="W431" s="18">
        <v>1.63</v>
      </c>
      <c r="X431" s="18">
        <v>0</v>
      </c>
      <c r="Y431" s="19">
        <v>0</v>
      </c>
      <c r="Z431" s="18">
        <v>4</v>
      </c>
      <c r="AA431" s="18">
        <v>2</v>
      </c>
      <c r="AB431" t="str">
        <f>VLOOKUP(E:E,笔记匹配!A:M,3,FALSE)</f>
        <v>山姆先生-invite</v>
      </c>
      <c r="AC431" t="str">
        <f>VLOOKUP(E:E,笔记匹配!A:M,4,FALSE)</f>
        <v>11.10-地道英语俚语🤯英美俚语意思差这么多?</v>
      </c>
    </row>
    <row r="432" spans="1:29">
      <c r="A432" s="17" t="s">
        <v>31</v>
      </c>
      <c r="B432" s="17" t="s">
        <v>87</v>
      </c>
      <c r="C432" s="18">
        <v>23541577</v>
      </c>
      <c r="D432" s="17" t="s">
        <v>72</v>
      </c>
      <c r="E432" s="17" t="s">
        <v>224</v>
      </c>
      <c r="F432" s="17" t="s">
        <v>688</v>
      </c>
      <c r="G432" s="18">
        <v>6242360</v>
      </c>
      <c r="H432" s="17" t="s">
        <v>689</v>
      </c>
      <c r="I432" s="18">
        <v>5178799</v>
      </c>
      <c r="J432" s="17" t="s">
        <v>617</v>
      </c>
      <c r="K432" s="18">
        <v>94.22</v>
      </c>
      <c r="L432" s="18">
        <v>3715</v>
      </c>
      <c r="M432" s="18">
        <v>224</v>
      </c>
      <c r="N432" s="19">
        <v>0.0603</v>
      </c>
      <c r="O432" s="18">
        <v>0.42</v>
      </c>
      <c r="P432" s="18">
        <v>25.36</v>
      </c>
      <c r="Q432" s="18">
        <v>13</v>
      </c>
      <c r="R432" s="18">
        <v>1</v>
      </c>
      <c r="S432" s="18">
        <v>13</v>
      </c>
      <c r="T432" s="18">
        <v>4</v>
      </c>
      <c r="U432" s="18">
        <v>1</v>
      </c>
      <c r="V432" s="18">
        <v>32</v>
      </c>
      <c r="W432" s="18">
        <v>2.94</v>
      </c>
      <c r="X432" s="18">
        <v>0</v>
      </c>
      <c r="Y432" s="19">
        <v>0</v>
      </c>
      <c r="Z432" s="18">
        <v>0</v>
      </c>
      <c r="AA432" s="18">
        <v>0</v>
      </c>
      <c r="AB432" t="str">
        <f>VLOOKUP(E:E,笔记匹配!A:M,3,FALSE)</f>
        <v>zigezige-invite</v>
      </c>
      <c r="AC432" t="str">
        <f>VLOOKUP(E:E,笔记匹配!A:M,4,FALSE)</f>
        <v>11.16-英语｜想进外企？高管说必须知道这些！📇</v>
      </c>
    </row>
    <row r="433" spans="1:29">
      <c r="A433" s="17" t="s">
        <v>31</v>
      </c>
      <c r="B433" s="17" t="s">
        <v>78</v>
      </c>
      <c r="C433" s="18">
        <v>23541642</v>
      </c>
      <c r="D433" s="17" t="s">
        <v>72</v>
      </c>
      <c r="E433" s="17" t="s">
        <v>222</v>
      </c>
      <c r="F433" s="17" t="s">
        <v>690</v>
      </c>
      <c r="G433" s="18">
        <v>6242382</v>
      </c>
      <c r="H433" s="17" t="s">
        <v>691</v>
      </c>
      <c r="I433" s="18">
        <v>5178823</v>
      </c>
      <c r="J433" s="17" t="s">
        <v>617</v>
      </c>
      <c r="K433" s="18">
        <v>203.14</v>
      </c>
      <c r="L433" s="18">
        <v>9105</v>
      </c>
      <c r="M433" s="18">
        <v>647</v>
      </c>
      <c r="N433" s="19">
        <v>0.0711</v>
      </c>
      <c r="O433" s="18">
        <v>0.31</v>
      </c>
      <c r="P433" s="18">
        <v>22.31</v>
      </c>
      <c r="Q433" s="18">
        <v>58</v>
      </c>
      <c r="R433" s="18">
        <v>1</v>
      </c>
      <c r="S433" s="18">
        <v>43</v>
      </c>
      <c r="T433" s="18">
        <v>18</v>
      </c>
      <c r="U433" s="18">
        <v>1</v>
      </c>
      <c r="V433" s="18">
        <v>121</v>
      </c>
      <c r="W433" s="18">
        <v>1.68</v>
      </c>
      <c r="X433" s="18">
        <v>0</v>
      </c>
      <c r="Y433" s="19">
        <v>0</v>
      </c>
      <c r="Z433" s="18">
        <v>5</v>
      </c>
      <c r="AA433" s="18">
        <v>2</v>
      </c>
      <c r="AB433" t="str">
        <f>VLOOKUP(E:E,笔记匹配!A:M,3,FALSE)</f>
        <v>kkenglish-invite</v>
      </c>
      <c r="AC433" t="str">
        <f>VLOOKUP(E:E,笔记匹配!A:M,4,FALSE)</f>
        <v>11.16-我说的英语 vs 外教帮我修订的 差异有多大？</v>
      </c>
    </row>
    <row r="434" spans="1:29">
      <c r="A434" s="17" t="s">
        <v>31</v>
      </c>
      <c r="B434" s="17" t="s">
        <v>692</v>
      </c>
      <c r="C434" s="18">
        <v>23541719</v>
      </c>
      <c r="D434" s="17" t="s">
        <v>72</v>
      </c>
      <c r="E434" s="17" t="s">
        <v>225</v>
      </c>
      <c r="F434" s="17" t="s">
        <v>693</v>
      </c>
      <c r="G434" s="18">
        <v>6242415</v>
      </c>
      <c r="H434" s="17" t="s">
        <v>694</v>
      </c>
      <c r="I434" s="18">
        <v>5178847</v>
      </c>
      <c r="J434" s="17" t="s">
        <v>617</v>
      </c>
      <c r="K434" s="18">
        <v>3.22</v>
      </c>
      <c r="L434" s="18">
        <v>502</v>
      </c>
      <c r="M434" s="18">
        <v>13</v>
      </c>
      <c r="N434" s="19">
        <v>0.0259</v>
      </c>
      <c r="O434" s="18">
        <v>0.25</v>
      </c>
      <c r="P434" s="18">
        <v>6.41</v>
      </c>
      <c r="Q434" s="18">
        <v>2</v>
      </c>
      <c r="R434" s="18">
        <v>0</v>
      </c>
      <c r="S434" s="18">
        <v>1</v>
      </c>
      <c r="T434" s="18">
        <v>0</v>
      </c>
      <c r="U434" s="18">
        <v>0</v>
      </c>
      <c r="V434" s="18">
        <v>3</v>
      </c>
      <c r="W434" s="18">
        <v>1.07</v>
      </c>
      <c r="X434" s="18">
        <v>0</v>
      </c>
      <c r="Y434" s="19">
        <v>0</v>
      </c>
      <c r="Z434" s="18">
        <v>1</v>
      </c>
      <c r="AA434" s="18">
        <v>1</v>
      </c>
      <c r="AB434" t="str">
        <f>VLOOKUP(E:E,笔记匹配!A:M,3,FALSE)</f>
        <v>xiaohao11-invite</v>
      </c>
      <c r="AC434" t="str">
        <f>VLOOKUP(E:E,笔记匹配!A:M,4,FALSE)</f>
        <v>11.16-🔥Cambly外教大推荐❗️口语此时不练更待何时</v>
      </c>
    </row>
    <row r="435" spans="1:29">
      <c r="A435" s="17" t="s">
        <v>31</v>
      </c>
      <c r="B435" s="17" t="s">
        <v>74</v>
      </c>
      <c r="C435" s="18">
        <v>23541791</v>
      </c>
      <c r="D435" s="17" t="s">
        <v>72</v>
      </c>
      <c r="E435" s="17" t="s">
        <v>223</v>
      </c>
      <c r="F435" s="17" t="s">
        <v>695</v>
      </c>
      <c r="G435" s="18">
        <v>6242450</v>
      </c>
      <c r="H435" s="17" t="s">
        <v>696</v>
      </c>
      <c r="I435" s="18">
        <v>5178874</v>
      </c>
      <c r="J435" s="17" t="s">
        <v>617</v>
      </c>
      <c r="K435" s="18">
        <v>106.31</v>
      </c>
      <c r="L435" s="18">
        <v>3915</v>
      </c>
      <c r="M435" s="18">
        <v>250</v>
      </c>
      <c r="N435" s="19">
        <v>0.0639</v>
      </c>
      <c r="O435" s="18">
        <v>0.43</v>
      </c>
      <c r="P435" s="18">
        <v>27.15</v>
      </c>
      <c r="Q435" s="18">
        <v>27</v>
      </c>
      <c r="R435" s="18">
        <v>1</v>
      </c>
      <c r="S435" s="18">
        <v>10</v>
      </c>
      <c r="T435" s="18">
        <v>3</v>
      </c>
      <c r="U435" s="18">
        <v>0</v>
      </c>
      <c r="V435" s="18">
        <v>41</v>
      </c>
      <c r="W435" s="18">
        <v>2.59</v>
      </c>
      <c r="X435" s="18">
        <v>0</v>
      </c>
      <c r="Y435" s="19">
        <v>0</v>
      </c>
      <c r="Z435" s="18">
        <v>4</v>
      </c>
      <c r="AA435" s="18">
        <v>0</v>
      </c>
      <c r="AB435" t="str">
        <f>VLOOKUP(E:E,笔记匹配!A:M,3,FALSE)</f>
        <v>dafu666</v>
      </c>
      <c r="AC435" t="str">
        <f>VLOOKUP(E:E,笔记匹配!A:M,4,FALSE)</f>
        <v>11.16-雅思口语首考上8分？我是如何做到的？</v>
      </c>
    </row>
    <row r="436" spans="1:29">
      <c r="A436" s="17" t="s">
        <v>31</v>
      </c>
      <c r="B436" s="17" t="s">
        <v>79</v>
      </c>
      <c r="C436" s="18">
        <v>23541914</v>
      </c>
      <c r="D436" s="17" t="s">
        <v>72</v>
      </c>
      <c r="E436" s="17" t="s">
        <v>197</v>
      </c>
      <c r="F436" s="17" t="s">
        <v>697</v>
      </c>
      <c r="G436" s="18">
        <v>6242490</v>
      </c>
      <c r="H436" s="17" t="s">
        <v>698</v>
      </c>
      <c r="I436" s="18">
        <v>5178907</v>
      </c>
      <c r="J436" s="17" t="s">
        <v>617</v>
      </c>
      <c r="K436" s="18">
        <v>25.29</v>
      </c>
      <c r="L436" s="18">
        <v>1944</v>
      </c>
      <c r="M436" s="18">
        <v>50</v>
      </c>
      <c r="N436" s="19">
        <v>0.0257</v>
      </c>
      <c r="O436" s="18">
        <v>0.51</v>
      </c>
      <c r="P436" s="18">
        <v>13.01</v>
      </c>
      <c r="Q436" s="18">
        <v>6</v>
      </c>
      <c r="R436" s="18">
        <v>0</v>
      </c>
      <c r="S436" s="18">
        <v>5</v>
      </c>
      <c r="T436" s="18">
        <v>1</v>
      </c>
      <c r="U436" s="18">
        <v>0</v>
      </c>
      <c r="V436" s="18">
        <v>12</v>
      </c>
      <c r="W436" s="18">
        <v>2.11</v>
      </c>
      <c r="X436" s="18">
        <v>0</v>
      </c>
      <c r="Y436" s="19">
        <v>0</v>
      </c>
      <c r="Z436" s="18">
        <v>0</v>
      </c>
      <c r="AA436" s="18">
        <v>0</v>
      </c>
      <c r="AB436" t="str">
        <f>VLOOKUP(E:E,笔记匹配!A:M,3,FALSE)</f>
        <v>leximock-invite</v>
      </c>
      <c r="AC436" t="str">
        <f>VLOOKUP(E:E,笔记匹配!A:M,4,FALSE)</f>
        <v>11.16-Cambly雅思口语敲牛mock推荐来救你啦🆘</v>
      </c>
    </row>
    <row r="437" spans="1:29">
      <c r="A437" s="17" t="s">
        <v>32</v>
      </c>
      <c r="B437" s="17" t="s">
        <v>100</v>
      </c>
      <c r="C437" s="18">
        <v>15884678</v>
      </c>
      <c r="D437" s="17" t="s">
        <v>101</v>
      </c>
      <c r="E437" s="17" t="s">
        <v>203</v>
      </c>
      <c r="F437" s="17" t="s">
        <v>615</v>
      </c>
      <c r="G437" s="18">
        <v>3102051</v>
      </c>
      <c r="H437" s="17" t="s">
        <v>616</v>
      </c>
      <c r="I437" s="18">
        <v>2496937</v>
      </c>
      <c r="J437" s="17" t="s">
        <v>617</v>
      </c>
      <c r="K437" s="18">
        <v>597.55</v>
      </c>
      <c r="L437" s="18">
        <v>42628</v>
      </c>
      <c r="M437" s="18">
        <v>1471</v>
      </c>
      <c r="N437" s="19">
        <v>0.0345</v>
      </c>
      <c r="O437" s="18">
        <v>0.41</v>
      </c>
      <c r="P437" s="18">
        <v>14.02</v>
      </c>
      <c r="Q437" s="18">
        <v>23</v>
      </c>
      <c r="R437" s="18">
        <v>0</v>
      </c>
      <c r="S437" s="18">
        <v>18</v>
      </c>
      <c r="T437" s="18">
        <v>3</v>
      </c>
      <c r="U437" s="18">
        <v>0</v>
      </c>
      <c r="V437" s="18">
        <v>44</v>
      </c>
      <c r="W437" s="18">
        <v>13.58</v>
      </c>
      <c r="X437" s="18">
        <v>0</v>
      </c>
      <c r="Y437" s="19">
        <v>0</v>
      </c>
      <c r="Z437" s="18">
        <v>2</v>
      </c>
      <c r="AA437" s="18">
        <v>2</v>
      </c>
      <c r="AB437" t="str">
        <f>VLOOKUP(E:E,笔记匹配!A:M,3,FALSE)</f>
        <v>yaozilv</v>
      </c>
      <c r="AC437" t="str">
        <f>VLOOKUP(E:E,笔记匹配!A:M,4,FALSE)</f>
        <v>6.17-英语口语人绝不能错过的宝藏APP👈</v>
      </c>
    </row>
    <row r="438" spans="1:29">
      <c r="A438" s="17" t="s">
        <v>32</v>
      </c>
      <c r="B438" s="17" t="s">
        <v>119</v>
      </c>
      <c r="C438" s="18">
        <v>16331749</v>
      </c>
      <c r="D438" s="17" t="s">
        <v>72</v>
      </c>
      <c r="E438" s="17" t="s">
        <v>210</v>
      </c>
      <c r="F438" s="17" t="s">
        <v>618</v>
      </c>
      <c r="G438" s="18">
        <v>3178020</v>
      </c>
      <c r="H438" s="17" t="s">
        <v>619</v>
      </c>
      <c r="I438" s="18">
        <v>2568655</v>
      </c>
      <c r="J438" s="17" t="s">
        <v>617</v>
      </c>
      <c r="K438" s="18">
        <v>474</v>
      </c>
      <c r="L438" s="18">
        <v>50850</v>
      </c>
      <c r="M438" s="18">
        <v>3203</v>
      </c>
      <c r="N438" s="19">
        <v>0.063</v>
      </c>
      <c r="O438" s="18">
        <v>0.15</v>
      </c>
      <c r="P438" s="18">
        <v>9.32</v>
      </c>
      <c r="Q438" s="18">
        <v>45</v>
      </c>
      <c r="R438" s="18">
        <v>1</v>
      </c>
      <c r="S438" s="18">
        <v>21</v>
      </c>
      <c r="T438" s="18">
        <v>59</v>
      </c>
      <c r="U438" s="18">
        <v>0</v>
      </c>
      <c r="V438" s="18">
        <v>126</v>
      </c>
      <c r="W438" s="18">
        <v>3.76</v>
      </c>
      <c r="X438" s="18">
        <v>0</v>
      </c>
      <c r="Y438" s="19">
        <v>0</v>
      </c>
      <c r="Z438" s="18">
        <v>2</v>
      </c>
      <c r="AA438" s="18">
        <v>0</v>
      </c>
      <c r="AB438" t="str">
        <f>VLOOKUP(E:E,笔记匹配!A:M,3,FALSE)</f>
        <v>tenchat-invite</v>
      </c>
      <c r="AC438" t="str">
        <f>VLOOKUP(E:E,笔记匹配!A:M,4,FALSE)</f>
        <v>6.28-🇬🇧小干货｜简单的地道英文表达</v>
      </c>
    </row>
    <row r="439" spans="1:29">
      <c r="A439" s="17" t="s">
        <v>32</v>
      </c>
      <c r="B439" s="17" t="s">
        <v>100</v>
      </c>
      <c r="C439" s="18">
        <v>18616856</v>
      </c>
      <c r="D439" s="17" t="s">
        <v>72</v>
      </c>
      <c r="E439" s="17" t="s">
        <v>203</v>
      </c>
      <c r="F439" s="17" t="s">
        <v>622</v>
      </c>
      <c r="G439" s="18">
        <v>3856100</v>
      </c>
      <c r="H439" s="17" t="s">
        <v>623</v>
      </c>
      <c r="I439" s="18">
        <v>3241189</v>
      </c>
      <c r="J439" s="17" t="s">
        <v>617</v>
      </c>
      <c r="K439" s="18">
        <v>266.8</v>
      </c>
      <c r="L439" s="18">
        <v>10140</v>
      </c>
      <c r="M439" s="18">
        <v>414</v>
      </c>
      <c r="N439" s="19">
        <v>0.0408</v>
      </c>
      <c r="O439" s="18">
        <v>0.64</v>
      </c>
      <c r="P439" s="18">
        <v>26.31</v>
      </c>
      <c r="Q439" s="18">
        <v>24</v>
      </c>
      <c r="R439" s="18">
        <v>0</v>
      </c>
      <c r="S439" s="18">
        <v>22</v>
      </c>
      <c r="T439" s="18">
        <v>3</v>
      </c>
      <c r="U439" s="18">
        <v>1</v>
      </c>
      <c r="V439" s="18">
        <v>50</v>
      </c>
      <c r="W439" s="18">
        <v>5.34</v>
      </c>
      <c r="X439" s="18">
        <v>0</v>
      </c>
      <c r="Y439" s="19">
        <v>0</v>
      </c>
      <c r="Z439" s="18">
        <v>1</v>
      </c>
      <c r="AA439" s="18">
        <v>0</v>
      </c>
      <c r="AB439" t="str">
        <f>VLOOKUP(E:E,笔记匹配!A:M,3,FALSE)</f>
        <v>yaozilv</v>
      </c>
      <c r="AC439" t="str">
        <f>VLOOKUP(E:E,笔记匹配!A:M,4,FALSE)</f>
        <v>6.17-英语口语人绝不能错过的宝藏APP👈</v>
      </c>
    </row>
    <row r="440" spans="1:29">
      <c r="A440" s="17" t="s">
        <v>32</v>
      </c>
      <c r="B440" s="17" t="s">
        <v>76</v>
      </c>
      <c r="C440" s="18">
        <v>18706416</v>
      </c>
      <c r="D440" s="17" t="s">
        <v>72</v>
      </c>
      <c r="E440" s="17" t="s">
        <v>209</v>
      </c>
      <c r="F440" s="17" t="s">
        <v>624</v>
      </c>
      <c r="G440" s="18">
        <v>3899564</v>
      </c>
      <c r="H440" s="17" t="s">
        <v>625</v>
      </c>
      <c r="I440" s="18">
        <v>3284422</v>
      </c>
      <c r="J440" s="17" t="s">
        <v>617</v>
      </c>
      <c r="K440" s="18">
        <v>253.72</v>
      </c>
      <c r="L440" s="18">
        <v>11274</v>
      </c>
      <c r="M440" s="18">
        <v>398</v>
      </c>
      <c r="N440" s="19">
        <v>0.0353</v>
      </c>
      <c r="O440" s="18">
        <v>0.64</v>
      </c>
      <c r="P440" s="18">
        <v>22.5</v>
      </c>
      <c r="Q440" s="18">
        <v>23</v>
      </c>
      <c r="R440" s="18">
        <v>1</v>
      </c>
      <c r="S440" s="18">
        <v>25</v>
      </c>
      <c r="T440" s="18">
        <v>2</v>
      </c>
      <c r="U440" s="18">
        <v>2</v>
      </c>
      <c r="V440" s="18">
        <v>53</v>
      </c>
      <c r="W440" s="18">
        <v>4.79</v>
      </c>
      <c r="X440" s="18">
        <v>0</v>
      </c>
      <c r="Y440" s="19">
        <v>0</v>
      </c>
      <c r="Z440" s="18">
        <v>1</v>
      </c>
      <c r="AA440" s="18">
        <v>0</v>
      </c>
      <c r="AB440" t="str">
        <f>VLOOKUP(E:E,笔记匹配!A:M,3,FALSE)</f>
        <v>ieltsyea-invite</v>
      </c>
      <c r="AC440" t="str">
        <f>VLOOKUP(E:E,笔记匹配!A:M,4,FALSE)</f>
        <v>8.24-雅思口语上7的捷径：Cambly外教推荐‼️</v>
      </c>
    </row>
    <row r="441" spans="1:29">
      <c r="A441" s="17" t="s">
        <v>32</v>
      </c>
      <c r="B441" s="17" t="s">
        <v>76</v>
      </c>
      <c r="C441" s="18">
        <v>19691973</v>
      </c>
      <c r="D441" s="17" t="s">
        <v>69</v>
      </c>
      <c r="E441" s="17" t="s">
        <v>209</v>
      </c>
      <c r="F441" s="17" t="s">
        <v>631</v>
      </c>
      <c r="G441" s="18">
        <v>4355755</v>
      </c>
      <c r="H441" s="17" t="s">
        <v>631</v>
      </c>
      <c r="I441" s="18">
        <v>3730480</v>
      </c>
      <c r="J441" s="17" t="s">
        <v>617</v>
      </c>
      <c r="K441" s="18">
        <v>367.58</v>
      </c>
      <c r="L441" s="18">
        <v>13089</v>
      </c>
      <c r="M441" s="18">
        <v>373</v>
      </c>
      <c r="N441" s="19">
        <v>0.0285</v>
      </c>
      <c r="O441" s="18">
        <v>0.99</v>
      </c>
      <c r="P441" s="18">
        <v>28.08</v>
      </c>
      <c r="Q441" s="18">
        <v>42</v>
      </c>
      <c r="R441" s="18">
        <v>0</v>
      </c>
      <c r="S441" s="18">
        <v>58</v>
      </c>
      <c r="T441" s="18">
        <v>2</v>
      </c>
      <c r="U441" s="18">
        <v>0</v>
      </c>
      <c r="V441" s="18">
        <v>102</v>
      </c>
      <c r="W441" s="18">
        <v>3.6</v>
      </c>
      <c r="X441" s="18">
        <v>0</v>
      </c>
      <c r="Y441" s="19">
        <v>0</v>
      </c>
      <c r="Z441" s="18">
        <v>3</v>
      </c>
      <c r="AA441" s="18">
        <v>1</v>
      </c>
      <c r="AB441" t="str">
        <f>VLOOKUP(E:E,笔记匹配!A:M,3,FALSE)</f>
        <v>ieltsyea-invite</v>
      </c>
      <c r="AC441" t="str">
        <f>VLOOKUP(E:E,笔记匹配!A:M,4,FALSE)</f>
        <v>8.24-雅思口语上7的捷径：Cambly外教推荐‼️</v>
      </c>
    </row>
    <row r="442" spans="1:29">
      <c r="A442" s="17" t="s">
        <v>32</v>
      </c>
      <c r="B442" s="17" t="s">
        <v>103</v>
      </c>
      <c r="C442" s="18">
        <v>19913068</v>
      </c>
      <c r="D442" s="17" t="s">
        <v>69</v>
      </c>
      <c r="E442" s="17" t="s">
        <v>207</v>
      </c>
      <c r="F442" s="17" t="s">
        <v>632</v>
      </c>
      <c r="G442" s="18">
        <v>4458728</v>
      </c>
      <c r="H442" s="17" t="s">
        <v>633</v>
      </c>
      <c r="I442" s="18">
        <v>3823048</v>
      </c>
      <c r="J442" s="17" t="s">
        <v>617</v>
      </c>
      <c r="K442" s="18">
        <v>941.07</v>
      </c>
      <c r="L442" s="18">
        <v>23375</v>
      </c>
      <c r="M442" s="18">
        <v>970</v>
      </c>
      <c r="N442" s="19">
        <v>0.0415</v>
      </c>
      <c r="O442" s="18">
        <v>0.97</v>
      </c>
      <c r="P442" s="18">
        <v>40.26</v>
      </c>
      <c r="Q442" s="18">
        <v>158</v>
      </c>
      <c r="R442" s="18">
        <v>0</v>
      </c>
      <c r="S442" s="18">
        <v>81</v>
      </c>
      <c r="T442" s="18">
        <v>60</v>
      </c>
      <c r="U442" s="18">
        <v>8</v>
      </c>
      <c r="V442" s="18">
        <v>307</v>
      </c>
      <c r="W442" s="18">
        <v>3.07</v>
      </c>
      <c r="X442" s="18">
        <v>0</v>
      </c>
      <c r="Y442" s="19">
        <v>0</v>
      </c>
      <c r="Z442" s="18">
        <v>14</v>
      </c>
      <c r="AA442" s="18">
        <v>0</v>
      </c>
      <c r="AB442" t="str">
        <f>VLOOKUP(E:E,笔记匹配!A:M,3,FALSE)</f>
        <v>skk2022</v>
      </c>
      <c r="AC442" t="str">
        <f>VLOOKUP(E:E,笔记匹配!A:M,4,FALSE)</f>
        <v>6.13-如何不出国提高口语｜英语口语APP推荐</v>
      </c>
    </row>
    <row r="443" spans="1:29">
      <c r="A443" s="17" t="s">
        <v>32</v>
      </c>
      <c r="B443" s="17" t="s">
        <v>80</v>
      </c>
      <c r="C443" s="18">
        <v>20804514</v>
      </c>
      <c r="D443" s="17" t="s">
        <v>72</v>
      </c>
      <c r="E443" s="17" t="s">
        <v>199</v>
      </c>
      <c r="F443" s="17" t="s">
        <v>642</v>
      </c>
      <c r="G443" s="18">
        <v>4926725</v>
      </c>
      <c r="H443" s="17" t="s">
        <v>643</v>
      </c>
      <c r="I443" s="18">
        <v>4182082</v>
      </c>
      <c r="J443" s="17" t="s">
        <v>617</v>
      </c>
      <c r="K443" s="18">
        <v>175.98</v>
      </c>
      <c r="L443" s="18">
        <v>14628</v>
      </c>
      <c r="M443" s="18">
        <v>609</v>
      </c>
      <c r="N443" s="19">
        <v>0.0416</v>
      </c>
      <c r="O443" s="18">
        <v>0.29</v>
      </c>
      <c r="P443" s="18">
        <v>12.03</v>
      </c>
      <c r="Q443" s="18">
        <v>22</v>
      </c>
      <c r="R443" s="18">
        <v>0</v>
      </c>
      <c r="S443" s="18">
        <v>26</v>
      </c>
      <c r="T443" s="18">
        <v>10</v>
      </c>
      <c r="U443" s="18">
        <v>0</v>
      </c>
      <c r="V443" s="18">
        <v>58</v>
      </c>
      <c r="W443" s="18">
        <v>3.03</v>
      </c>
      <c r="X443" s="18">
        <v>0</v>
      </c>
      <c r="Y443" s="19">
        <v>0</v>
      </c>
      <c r="Z443" s="18">
        <v>0</v>
      </c>
      <c r="AA443" s="18">
        <v>0</v>
      </c>
      <c r="AB443" t="str">
        <f>VLOOKUP(E:E,笔记匹配!A:M,3,FALSE)</f>
        <v>lily1234</v>
      </c>
      <c r="AC443" t="str">
        <f>VLOOKUP(E:E,笔记匹配!A:M,4,FALSE)</f>
        <v>10.9-30岁想把英语好好学一遍｜妈妈提升口语app</v>
      </c>
    </row>
    <row r="444" spans="1:29">
      <c r="A444" s="17" t="s">
        <v>32</v>
      </c>
      <c r="B444" s="17" t="s">
        <v>83</v>
      </c>
      <c r="C444" s="18">
        <v>21378722</v>
      </c>
      <c r="D444" s="17" t="s">
        <v>72</v>
      </c>
      <c r="E444" s="17" t="s">
        <v>201</v>
      </c>
      <c r="F444" s="17" t="s">
        <v>646</v>
      </c>
      <c r="G444" s="18">
        <v>5201126</v>
      </c>
      <c r="H444" s="17" t="s">
        <v>647</v>
      </c>
      <c r="I444" s="18">
        <v>4386152</v>
      </c>
      <c r="J444" s="17" t="s">
        <v>617</v>
      </c>
      <c r="K444" s="18">
        <v>388.64</v>
      </c>
      <c r="L444" s="18">
        <v>25880</v>
      </c>
      <c r="M444" s="18">
        <v>691</v>
      </c>
      <c r="N444" s="19">
        <v>0.0267</v>
      </c>
      <c r="O444" s="18">
        <v>0.56</v>
      </c>
      <c r="P444" s="18">
        <v>15.02</v>
      </c>
      <c r="Q444" s="18">
        <v>78</v>
      </c>
      <c r="R444" s="18">
        <v>0</v>
      </c>
      <c r="S444" s="18">
        <v>61</v>
      </c>
      <c r="T444" s="18">
        <v>0</v>
      </c>
      <c r="U444" s="18">
        <v>4</v>
      </c>
      <c r="V444" s="18">
        <v>143</v>
      </c>
      <c r="W444" s="18">
        <v>2.72</v>
      </c>
      <c r="X444" s="18">
        <v>0</v>
      </c>
      <c r="Y444" s="19">
        <v>0</v>
      </c>
      <c r="Z444" s="18">
        <v>5</v>
      </c>
      <c r="AA444" s="18">
        <v>1</v>
      </c>
      <c r="AB444" t="str">
        <f>VLOOKUP(E:E,笔记匹配!A:M,3,FALSE)</f>
        <v>talkalot-invite</v>
      </c>
      <c r="AC444" t="str">
        <f>VLOOKUP(E:E,笔记匹配!A:M,4,FALSE)</f>
        <v>10.17宝藏Cambly外教大推荐‼️入门篇</v>
      </c>
    </row>
    <row r="445" spans="1:29">
      <c r="A445" s="17" t="s">
        <v>32</v>
      </c>
      <c r="B445" s="17" t="s">
        <v>83</v>
      </c>
      <c r="C445" s="18">
        <v>21438951</v>
      </c>
      <c r="D445" s="17" t="s">
        <v>69</v>
      </c>
      <c r="E445" s="17" t="s">
        <v>201</v>
      </c>
      <c r="F445" s="17" t="s">
        <v>650</v>
      </c>
      <c r="G445" s="18">
        <v>5229065</v>
      </c>
      <c r="H445" s="17" t="s">
        <v>651</v>
      </c>
      <c r="I445" s="18">
        <v>4407441</v>
      </c>
      <c r="J445" s="17" t="s">
        <v>617</v>
      </c>
      <c r="K445" s="18">
        <v>1356.2</v>
      </c>
      <c r="L445" s="18">
        <v>70416</v>
      </c>
      <c r="M445" s="18">
        <v>2000</v>
      </c>
      <c r="N445" s="19">
        <v>0.0284</v>
      </c>
      <c r="O445" s="18">
        <v>0.68</v>
      </c>
      <c r="P445" s="18">
        <v>19.26</v>
      </c>
      <c r="Q445" s="18">
        <v>370</v>
      </c>
      <c r="R445" s="18">
        <v>2</v>
      </c>
      <c r="S445" s="18">
        <v>251</v>
      </c>
      <c r="T445" s="18">
        <v>12</v>
      </c>
      <c r="U445" s="18">
        <v>5</v>
      </c>
      <c r="V445" s="18">
        <v>640</v>
      </c>
      <c r="W445" s="18">
        <v>2.12</v>
      </c>
      <c r="X445" s="18">
        <v>0</v>
      </c>
      <c r="Y445" s="19">
        <v>0</v>
      </c>
      <c r="Z445" s="18">
        <v>16</v>
      </c>
      <c r="AA445" s="18">
        <v>7</v>
      </c>
      <c r="AB445" t="str">
        <f>VLOOKUP(E:E,笔记匹配!A:M,3,FALSE)</f>
        <v>talkalot-invite</v>
      </c>
      <c r="AC445" t="str">
        <f>VLOOKUP(E:E,笔记匹配!A:M,4,FALSE)</f>
        <v>10.17宝藏Cambly外教大推荐‼️入门篇</v>
      </c>
    </row>
    <row r="446" spans="1:29">
      <c r="A446" s="17" t="s">
        <v>32</v>
      </c>
      <c r="B446" s="17" t="s">
        <v>80</v>
      </c>
      <c r="C446" s="18">
        <v>21548733</v>
      </c>
      <c r="D446" s="17" t="s">
        <v>69</v>
      </c>
      <c r="E446" s="17" t="s">
        <v>199</v>
      </c>
      <c r="F446" s="17" t="s">
        <v>652</v>
      </c>
      <c r="G446" s="18">
        <v>5277914</v>
      </c>
      <c r="H446" s="17" t="s">
        <v>652</v>
      </c>
      <c r="I446" s="18">
        <v>4445164</v>
      </c>
      <c r="J446" s="17" t="s">
        <v>617</v>
      </c>
      <c r="K446" s="18">
        <v>179.64</v>
      </c>
      <c r="L446" s="18">
        <v>8318</v>
      </c>
      <c r="M446" s="18">
        <v>368</v>
      </c>
      <c r="N446" s="19">
        <v>0.0442</v>
      </c>
      <c r="O446" s="18">
        <v>0.49</v>
      </c>
      <c r="P446" s="18">
        <v>21.6</v>
      </c>
      <c r="Q446" s="18">
        <v>25</v>
      </c>
      <c r="R446" s="18">
        <v>1</v>
      </c>
      <c r="S446" s="18">
        <v>31</v>
      </c>
      <c r="T446" s="18">
        <v>10</v>
      </c>
      <c r="U446" s="18">
        <v>1</v>
      </c>
      <c r="V446" s="18">
        <v>68</v>
      </c>
      <c r="W446" s="18">
        <v>2.64</v>
      </c>
      <c r="X446" s="18">
        <v>0</v>
      </c>
      <c r="Y446" s="19">
        <v>0</v>
      </c>
      <c r="Z446" s="18">
        <v>4</v>
      </c>
      <c r="AA446" s="18">
        <v>0</v>
      </c>
      <c r="AB446" t="str">
        <f>VLOOKUP(E:E,笔记匹配!A:M,3,FALSE)</f>
        <v>lily1234</v>
      </c>
      <c r="AC446" t="str">
        <f>VLOOKUP(E:E,笔记匹配!A:M,4,FALSE)</f>
        <v>10.9-30岁想把英语好好学一遍｜妈妈提升口语app</v>
      </c>
    </row>
    <row r="447" spans="1:29">
      <c r="A447" s="17" t="s">
        <v>32</v>
      </c>
      <c r="B447" s="17" t="s">
        <v>108</v>
      </c>
      <c r="C447" s="18">
        <v>21906276</v>
      </c>
      <c r="D447" s="17" t="s">
        <v>69</v>
      </c>
      <c r="E447" s="18">
        <v>6.3218999e+23</v>
      </c>
      <c r="F447" s="17" t="s">
        <v>654</v>
      </c>
      <c r="G447" s="18">
        <v>5442255</v>
      </c>
      <c r="H447" s="17" t="s">
        <v>654</v>
      </c>
      <c r="I447" s="18">
        <v>4570099</v>
      </c>
      <c r="J447" s="17" t="s">
        <v>617</v>
      </c>
      <c r="K447" s="18">
        <v>483.05</v>
      </c>
      <c r="L447" s="18">
        <v>30222</v>
      </c>
      <c r="M447" s="18">
        <v>1254</v>
      </c>
      <c r="N447" s="19">
        <v>0.0415</v>
      </c>
      <c r="O447" s="18">
        <v>0.39</v>
      </c>
      <c r="P447" s="18">
        <v>15.98</v>
      </c>
      <c r="Q447" s="18">
        <v>199</v>
      </c>
      <c r="R447" s="18">
        <v>1</v>
      </c>
      <c r="S447" s="18">
        <v>90</v>
      </c>
      <c r="T447" s="18">
        <v>66</v>
      </c>
      <c r="U447" s="18">
        <v>3</v>
      </c>
      <c r="V447" s="18">
        <v>359</v>
      </c>
      <c r="W447" s="18">
        <v>1.35</v>
      </c>
      <c r="X447" s="18">
        <v>0</v>
      </c>
      <c r="Y447" s="19">
        <v>0</v>
      </c>
      <c r="Z447" s="18">
        <v>3</v>
      </c>
      <c r="AA447" s="18">
        <v>2</v>
      </c>
      <c r="AB447" t="str">
        <f>VLOOKUP(E:E,笔记匹配!A:M,3,FALSE)</f>
        <v>gua0407</v>
      </c>
      <c r="AC447" t="str">
        <f>VLOOKUP(E:E,笔记匹配!A:M,4,FALSE)</f>
        <v>9.21-雅思考官“讨厌”的口语表达，你中了几个🤔</v>
      </c>
    </row>
    <row r="448" spans="1:29">
      <c r="A448" s="17" t="s">
        <v>32</v>
      </c>
      <c r="B448" s="17" t="s">
        <v>657</v>
      </c>
      <c r="C448" s="18">
        <v>22054994</v>
      </c>
      <c r="D448" s="17" t="s">
        <v>72</v>
      </c>
      <c r="E448" s="17" t="s">
        <v>238</v>
      </c>
      <c r="F448" s="17" t="s">
        <v>658</v>
      </c>
      <c r="G448" s="18">
        <v>5512858</v>
      </c>
      <c r="H448" s="17" t="s">
        <v>659</v>
      </c>
      <c r="I448" s="18">
        <v>4623452</v>
      </c>
      <c r="J448" s="17" t="s">
        <v>617</v>
      </c>
      <c r="K448" s="18">
        <v>201.14</v>
      </c>
      <c r="L448" s="18">
        <v>21129</v>
      </c>
      <c r="M448" s="18">
        <v>1022</v>
      </c>
      <c r="N448" s="19">
        <v>0.0484</v>
      </c>
      <c r="O448" s="18">
        <v>0.2</v>
      </c>
      <c r="P448" s="18">
        <v>9.52</v>
      </c>
      <c r="Q448" s="18">
        <v>26</v>
      </c>
      <c r="R448" s="18">
        <v>1</v>
      </c>
      <c r="S448" s="18">
        <v>2</v>
      </c>
      <c r="T448" s="18">
        <v>3</v>
      </c>
      <c r="U448" s="18">
        <v>0</v>
      </c>
      <c r="V448" s="18">
        <v>32</v>
      </c>
      <c r="W448" s="18">
        <v>6.29</v>
      </c>
      <c r="X448" s="18">
        <v>0</v>
      </c>
      <c r="Y448" s="19">
        <v>0</v>
      </c>
      <c r="Z448" s="18">
        <v>1</v>
      </c>
      <c r="AA448" s="18">
        <v>0</v>
      </c>
      <c r="AB448" t="str">
        <f>VLOOKUP(E:E,笔记匹配!A:M,3,FALSE)</f>
        <v>10quiz</v>
      </c>
      <c r="AC448" t="str">
        <f>VLOOKUP(E:E,笔记匹配!A:M,4,FALSE)</f>
        <v>10.26-🇬🇧语言类游戏｜口语提升小游戏</v>
      </c>
    </row>
    <row r="449" spans="1:29">
      <c r="A449" s="17" t="s">
        <v>32</v>
      </c>
      <c r="B449" s="17" t="s">
        <v>82</v>
      </c>
      <c r="C449" s="18">
        <v>22055095</v>
      </c>
      <c r="D449" s="17" t="s">
        <v>72</v>
      </c>
      <c r="E449" s="17" t="s">
        <v>236</v>
      </c>
      <c r="F449" s="17" t="s">
        <v>660</v>
      </c>
      <c r="G449" s="18">
        <v>5512921</v>
      </c>
      <c r="H449" s="17" t="s">
        <v>661</v>
      </c>
      <c r="I449" s="18">
        <v>4623502</v>
      </c>
      <c r="J449" s="17" t="s">
        <v>617</v>
      </c>
      <c r="K449" s="18">
        <v>521.7</v>
      </c>
      <c r="L449" s="18">
        <v>33231</v>
      </c>
      <c r="M449" s="18">
        <v>1644</v>
      </c>
      <c r="N449" s="19">
        <v>0.0495</v>
      </c>
      <c r="O449" s="18">
        <v>0.32</v>
      </c>
      <c r="P449" s="18">
        <v>15.7</v>
      </c>
      <c r="Q449" s="18">
        <v>98</v>
      </c>
      <c r="R449" s="18">
        <v>0</v>
      </c>
      <c r="S449" s="18">
        <v>80</v>
      </c>
      <c r="T449" s="18">
        <v>36</v>
      </c>
      <c r="U449" s="18">
        <v>2</v>
      </c>
      <c r="V449" s="18">
        <v>216</v>
      </c>
      <c r="W449" s="18">
        <v>2.42</v>
      </c>
      <c r="X449" s="18">
        <v>0</v>
      </c>
      <c r="Y449" s="19">
        <v>0</v>
      </c>
      <c r="Z449" s="18">
        <v>12</v>
      </c>
      <c r="AA449" s="18">
        <v>1</v>
      </c>
      <c r="AB449" t="str">
        <f>VLOOKUP(E:E,笔记匹配!A:M,3,FALSE)</f>
        <v>pickgigi-invite</v>
      </c>
      <c r="AC449" t="str">
        <f>VLOOKUP(E:E,笔记匹配!A:M,4,FALSE)</f>
        <v>10.26-口语聊天用这几个开场 打开无限聊天模式</v>
      </c>
    </row>
    <row r="450" spans="1:29">
      <c r="A450" s="17" t="s">
        <v>32</v>
      </c>
      <c r="B450" s="17" t="s">
        <v>86</v>
      </c>
      <c r="C450" s="18">
        <v>22459591</v>
      </c>
      <c r="D450" s="17" t="s">
        <v>72</v>
      </c>
      <c r="E450" s="17" t="s">
        <v>214</v>
      </c>
      <c r="F450" s="17" t="s">
        <v>662</v>
      </c>
      <c r="G450" s="18">
        <v>5705404</v>
      </c>
      <c r="H450" s="17" t="s">
        <v>663</v>
      </c>
      <c r="I450" s="18">
        <v>4771610</v>
      </c>
      <c r="J450" s="17" t="s">
        <v>617</v>
      </c>
      <c r="K450" s="18">
        <v>718.28</v>
      </c>
      <c r="L450" s="18">
        <v>42721</v>
      </c>
      <c r="M450" s="18">
        <v>1739</v>
      </c>
      <c r="N450" s="19">
        <v>0.0407</v>
      </c>
      <c r="O450" s="18">
        <v>0.41</v>
      </c>
      <c r="P450" s="18">
        <v>16.81</v>
      </c>
      <c r="Q450" s="18">
        <v>109</v>
      </c>
      <c r="R450" s="18">
        <v>0</v>
      </c>
      <c r="S450" s="18">
        <v>34</v>
      </c>
      <c r="T450" s="18">
        <v>44</v>
      </c>
      <c r="U450" s="18">
        <v>2</v>
      </c>
      <c r="V450" s="18">
        <v>189</v>
      </c>
      <c r="W450" s="18">
        <v>3.8</v>
      </c>
      <c r="X450" s="18">
        <v>0</v>
      </c>
      <c r="Y450" s="19">
        <v>0</v>
      </c>
      <c r="Z450" s="18">
        <v>3</v>
      </c>
      <c r="AA450" s="18">
        <v>0</v>
      </c>
      <c r="AB450" t="str">
        <f>VLOOKUP(E:E,笔记匹配!A:M,3,FALSE)</f>
        <v>yzyy123</v>
      </c>
      <c r="AC450" t="str">
        <f>VLOOKUP(E:E,笔记匹配!A:M,4,FALSE)</f>
        <v>11.1-前雅思口语考官评分我们的part 1!</v>
      </c>
    </row>
    <row r="451" spans="1:29">
      <c r="A451" s="17" t="s">
        <v>32</v>
      </c>
      <c r="B451" s="17" t="s">
        <v>73</v>
      </c>
      <c r="C451" s="18">
        <v>22612439</v>
      </c>
      <c r="D451" s="17" t="s">
        <v>72</v>
      </c>
      <c r="E451" s="17" t="s">
        <v>200</v>
      </c>
      <c r="F451" s="17" t="s">
        <v>666</v>
      </c>
      <c r="G451" s="18">
        <v>5779468</v>
      </c>
      <c r="H451" s="17" t="s">
        <v>667</v>
      </c>
      <c r="I451" s="18">
        <v>4830161</v>
      </c>
      <c r="J451" s="17" t="s">
        <v>617</v>
      </c>
      <c r="K451" s="18">
        <v>878.9</v>
      </c>
      <c r="L451" s="18">
        <v>46110</v>
      </c>
      <c r="M451" s="18">
        <v>2190</v>
      </c>
      <c r="N451" s="19">
        <v>0.0475</v>
      </c>
      <c r="O451" s="18">
        <v>0.4</v>
      </c>
      <c r="P451" s="18">
        <v>19.06</v>
      </c>
      <c r="Q451" s="18">
        <v>134</v>
      </c>
      <c r="R451" s="18">
        <v>1</v>
      </c>
      <c r="S451" s="18">
        <v>20</v>
      </c>
      <c r="T451" s="18">
        <v>19</v>
      </c>
      <c r="U451" s="18">
        <v>3</v>
      </c>
      <c r="V451" s="18">
        <v>177</v>
      </c>
      <c r="W451" s="18">
        <v>4.97</v>
      </c>
      <c r="X451" s="18">
        <v>0</v>
      </c>
      <c r="Y451" s="19">
        <v>0</v>
      </c>
      <c r="Z451" s="18">
        <v>3</v>
      </c>
      <c r="AA451" s="18">
        <v>0</v>
      </c>
      <c r="AB451" t="str">
        <f>VLOOKUP(E:E,笔记匹配!A:M,3,FALSE)</f>
        <v>adamchen</v>
      </c>
      <c r="AC451" t="str">
        <f>VLOOKUP(E:E,笔记匹配!A:M,4,FALSE)</f>
        <v>11.2-当社牛和老外pk全网热门挑战</v>
      </c>
    </row>
    <row r="452" spans="1:29">
      <c r="A452" s="17" t="s">
        <v>32</v>
      </c>
      <c r="B452" s="17" t="s">
        <v>130</v>
      </c>
      <c r="C452" s="18">
        <v>22612503</v>
      </c>
      <c r="D452" s="17" t="s">
        <v>72</v>
      </c>
      <c r="E452" s="17" t="s">
        <v>230</v>
      </c>
      <c r="F452" s="17" t="s">
        <v>668</v>
      </c>
      <c r="G452" s="18">
        <v>5779551</v>
      </c>
      <c r="H452" s="17" t="s">
        <v>669</v>
      </c>
      <c r="I452" s="18">
        <v>4830227</v>
      </c>
      <c r="J452" s="17" t="s">
        <v>617</v>
      </c>
      <c r="K452" s="18">
        <v>202.17</v>
      </c>
      <c r="L452" s="18">
        <v>18740</v>
      </c>
      <c r="M452" s="18">
        <v>1518</v>
      </c>
      <c r="N452" s="19">
        <v>0.081</v>
      </c>
      <c r="O452" s="18">
        <v>0.13</v>
      </c>
      <c r="P452" s="18">
        <v>10.79</v>
      </c>
      <c r="Q452" s="18">
        <v>38</v>
      </c>
      <c r="R452" s="18">
        <v>1</v>
      </c>
      <c r="S452" s="18">
        <v>17</v>
      </c>
      <c r="T452" s="18">
        <v>13</v>
      </c>
      <c r="U452" s="18">
        <v>0</v>
      </c>
      <c r="V452" s="18">
        <v>69</v>
      </c>
      <c r="W452" s="18">
        <v>2.93</v>
      </c>
      <c r="X452" s="18">
        <v>0</v>
      </c>
      <c r="Y452" s="19">
        <v>0</v>
      </c>
      <c r="Z452" s="18">
        <v>4</v>
      </c>
      <c r="AA452" s="18">
        <v>0</v>
      </c>
      <c r="AB452" t="str">
        <f>VLOOKUP(E:E,笔记匹配!A:M,3,FALSE)</f>
        <v>kkjiayou-invite</v>
      </c>
      <c r="AC452" t="str">
        <f>VLOOKUP(E:E,笔记匹配!A:M,4,FALSE)</f>
        <v>11.2-我悟了！宝藏外教点醒我！英语这么学</v>
      </c>
    </row>
    <row r="453" spans="1:29">
      <c r="A453" s="17" t="s">
        <v>32</v>
      </c>
      <c r="B453" s="17" t="s">
        <v>77</v>
      </c>
      <c r="C453" s="18">
        <v>22612562</v>
      </c>
      <c r="D453" s="17" t="s">
        <v>72</v>
      </c>
      <c r="E453" s="17" t="s">
        <v>231</v>
      </c>
      <c r="F453" s="17" t="s">
        <v>670</v>
      </c>
      <c r="G453" s="18">
        <v>5779589</v>
      </c>
      <c r="H453" s="17" t="s">
        <v>671</v>
      </c>
      <c r="I453" s="18">
        <v>4830255</v>
      </c>
      <c r="J453" s="17" t="s">
        <v>617</v>
      </c>
      <c r="K453" s="18">
        <v>92.59</v>
      </c>
      <c r="L453" s="18">
        <v>3288</v>
      </c>
      <c r="M453" s="18">
        <v>180</v>
      </c>
      <c r="N453" s="19">
        <v>0.0547</v>
      </c>
      <c r="O453" s="18">
        <v>0.51</v>
      </c>
      <c r="P453" s="18">
        <v>28.16</v>
      </c>
      <c r="Q453" s="18">
        <v>21</v>
      </c>
      <c r="R453" s="18">
        <v>0</v>
      </c>
      <c r="S453" s="18">
        <v>7</v>
      </c>
      <c r="T453" s="18">
        <v>7</v>
      </c>
      <c r="U453" s="18">
        <v>0</v>
      </c>
      <c r="V453" s="18">
        <v>35</v>
      </c>
      <c r="W453" s="18">
        <v>2.65</v>
      </c>
      <c r="X453" s="18">
        <v>0</v>
      </c>
      <c r="Y453" s="19">
        <v>0</v>
      </c>
      <c r="Z453" s="18">
        <v>1</v>
      </c>
      <c r="AA453" s="18">
        <v>0</v>
      </c>
      <c r="AB453" t="str">
        <f>VLOOKUP(E:E,笔记匹配!A:M,3,FALSE)</f>
        <v>iris018-invite</v>
      </c>
      <c r="AC453" t="str">
        <f>VLOOKUP(E:E,笔记匹配!A:M,4,FALSE)</f>
        <v>11.2-⭐雅思口语救星❗心机girl这样备考㊙️</v>
      </c>
    </row>
    <row r="454" spans="1:29">
      <c r="A454" s="17" t="s">
        <v>32</v>
      </c>
      <c r="B454" s="17" t="s">
        <v>73</v>
      </c>
      <c r="C454" s="18">
        <v>23040724</v>
      </c>
      <c r="D454" s="17" t="s">
        <v>69</v>
      </c>
      <c r="E454" s="17" t="s">
        <v>200</v>
      </c>
      <c r="F454" s="17" t="s">
        <v>672</v>
      </c>
      <c r="G454" s="18">
        <v>5991279</v>
      </c>
      <c r="H454" s="17" t="s">
        <v>672</v>
      </c>
      <c r="I454" s="18">
        <v>4988712</v>
      </c>
      <c r="J454" s="17" t="s">
        <v>617</v>
      </c>
      <c r="K454" s="18">
        <v>512.1</v>
      </c>
      <c r="L454" s="18">
        <v>9838</v>
      </c>
      <c r="M454" s="18">
        <v>485</v>
      </c>
      <c r="N454" s="19">
        <v>0.0493</v>
      </c>
      <c r="O454" s="18">
        <v>1.06</v>
      </c>
      <c r="P454" s="18">
        <v>52.05</v>
      </c>
      <c r="Q454" s="18">
        <v>101</v>
      </c>
      <c r="R454" s="18">
        <v>1</v>
      </c>
      <c r="S454" s="18">
        <v>28</v>
      </c>
      <c r="T454" s="18">
        <v>26</v>
      </c>
      <c r="U454" s="18">
        <v>1</v>
      </c>
      <c r="V454" s="18">
        <v>157</v>
      </c>
      <c r="W454" s="18">
        <v>3.26</v>
      </c>
      <c r="X454" s="18">
        <v>0</v>
      </c>
      <c r="Y454" s="19">
        <v>0</v>
      </c>
      <c r="Z454" s="18">
        <v>5</v>
      </c>
      <c r="AA454" s="18">
        <v>0</v>
      </c>
      <c r="AB454" t="str">
        <f>VLOOKUP(E:E,笔记匹配!A:M,3,FALSE)</f>
        <v>adamchen</v>
      </c>
      <c r="AC454" t="str">
        <f>VLOOKUP(E:E,笔记匹配!A:M,4,FALSE)</f>
        <v>11.2-当社牛和老外pk全网热门挑战</v>
      </c>
    </row>
    <row r="455" spans="1:29">
      <c r="A455" s="17" t="s">
        <v>32</v>
      </c>
      <c r="B455" s="17" t="s">
        <v>86</v>
      </c>
      <c r="C455" s="18">
        <v>23041229</v>
      </c>
      <c r="D455" s="17" t="s">
        <v>69</v>
      </c>
      <c r="E455" s="17" t="s">
        <v>214</v>
      </c>
      <c r="F455" s="17" t="s">
        <v>673</v>
      </c>
      <c r="G455" s="18">
        <v>5991556</v>
      </c>
      <c r="H455" s="17" t="s">
        <v>673</v>
      </c>
      <c r="I455" s="18">
        <v>4988903</v>
      </c>
      <c r="J455" s="17" t="s">
        <v>617</v>
      </c>
      <c r="K455" s="18">
        <v>454.11</v>
      </c>
      <c r="L455" s="18">
        <v>11342</v>
      </c>
      <c r="M455" s="18">
        <v>458</v>
      </c>
      <c r="N455" s="19">
        <v>0.0404</v>
      </c>
      <c r="O455" s="18">
        <v>0.99</v>
      </c>
      <c r="P455" s="18">
        <v>40.04</v>
      </c>
      <c r="Q455" s="18">
        <v>102</v>
      </c>
      <c r="R455" s="18">
        <v>0</v>
      </c>
      <c r="S455" s="18">
        <v>37</v>
      </c>
      <c r="T455" s="18">
        <v>38</v>
      </c>
      <c r="U455" s="18">
        <v>3</v>
      </c>
      <c r="V455" s="18">
        <v>180</v>
      </c>
      <c r="W455" s="18">
        <v>2.52</v>
      </c>
      <c r="X455" s="18">
        <v>0</v>
      </c>
      <c r="Y455" s="19">
        <v>0</v>
      </c>
      <c r="Z455" s="18">
        <v>4</v>
      </c>
      <c r="AA455" s="18">
        <v>0</v>
      </c>
      <c r="AB455" t="str">
        <f>VLOOKUP(E:E,笔记匹配!A:M,3,FALSE)</f>
        <v>yzyy123</v>
      </c>
      <c r="AC455" t="str">
        <f>VLOOKUP(E:E,笔记匹配!A:M,4,FALSE)</f>
        <v>11.1-前雅思口语考官评分我们的part 1!</v>
      </c>
    </row>
    <row r="456" spans="1:29">
      <c r="A456" s="17" t="s">
        <v>32</v>
      </c>
      <c r="B456" s="17" t="s">
        <v>109</v>
      </c>
      <c r="C456" s="18">
        <v>23124143</v>
      </c>
      <c r="D456" s="17" t="s">
        <v>72</v>
      </c>
      <c r="E456" s="17" t="s">
        <v>196</v>
      </c>
      <c r="F456" s="17" t="s">
        <v>674</v>
      </c>
      <c r="G456" s="18">
        <v>6031256</v>
      </c>
      <c r="H456" s="17" t="s">
        <v>675</v>
      </c>
      <c r="I456" s="18">
        <v>5019187</v>
      </c>
      <c r="J456" s="17" t="s">
        <v>617</v>
      </c>
      <c r="K456" s="18">
        <v>813.06</v>
      </c>
      <c r="L456" s="18">
        <v>46383</v>
      </c>
      <c r="M456" s="18">
        <v>1604</v>
      </c>
      <c r="N456" s="19">
        <v>0.0346</v>
      </c>
      <c r="O456" s="18">
        <v>0.51</v>
      </c>
      <c r="P456" s="18">
        <v>17.53</v>
      </c>
      <c r="Q456" s="18">
        <v>203</v>
      </c>
      <c r="R456" s="18">
        <v>5</v>
      </c>
      <c r="S456" s="18">
        <v>46</v>
      </c>
      <c r="T456" s="18">
        <v>45</v>
      </c>
      <c r="U456" s="18">
        <v>5</v>
      </c>
      <c r="V456" s="18">
        <v>304</v>
      </c>
      <c r="W456" s="18">
        <v>2.67</v>
      </c>
      <c r="X456" s="18">
        <v>1</v>
      </c>
      <c r="Y456" s="19">
        <v>0.0006</v>
      </c>
      <c r="Z456" s="18">
        <v>4</v>
      </c>
      <c r="AA456" s="18">
        <v>2</v>
      </c>
      <c r="AB456" t="str">
        <f>VLOOKUP(E:E,笔记匹配!A:M,3,FALSE)</f>
        <v>山姆先生-invite</v>
      </c>
      <c r="AC456" t="str">
        <f>VLOOKUP(E:E,笔记匹配!A:M,4,FALSE)</f>
        <v>11.10-地道英语俚语🤯英美俚语意思差这么多?</v>
      </c>
    </row>
    <row r="457" spans="1:29">
      <c r="A457" s="17" t="s">
        <v>32</v>
      </c>
      <c r="B457" s="17" t="s">
        <v>70</v>
      </c>
      <c r="C457" s="18">
        <v>23124443</v>
      </c>
      <c r="D457" s="17" t="s">
        <v>72</v>
      </c>
      <c r="E457" s="17" t="s">
        <v>226</v>
      </c>
      <c r="F457" s="17" t="s">
        <v>678</v>
      </c>
      <c r="G457" s="18">
        <v>6031367</v>
      </c>
      <c r="H457" s="17" t="s">
        <v>679</v>
      </c>
      <c r="I457" s="18">
        <v>5019262</v>
      </c>
      <c r="J457" s="17" t="s">
        <v>617</v>
      </c>
      <c r="K457" s="18">
        <v>203.35</v>
      </c>
      <c r="L457" s="18">
        <v>20391</v>
      </c>
      <c r="M457" s="18">
        <v>1226</v>
      </c>
      <c r="N457" s="19">
        <v>0.0601</v>
      </c>
      <c r="O457" s="18">
        <v>0.17</v>
      </c>
      <c r="P457" s="18">
        <v>9.97</v>
      </c>
      <c r="Q457" s="18">
        <v>42</v>
      </c>
      <c r="R457" s="18">
        <v>1</v>
      </c>
      <c r="S457" s="18">
        <v>20</v>
      </c>
      <c r="T457" s="18">
        <v>14</v>
      </c>
      <c r="U457" s="18">
        <v>3</v>
      </c>
      <c r="V457" s="18">
        <v>80</v>
      </c>
      <c r="W457" s="18">
        <v>2.54</v>
      </c>
      <c r="X457" s="18">
        <v>0</v>
      </c>
      <c r="Y457" s="19">
        <v>0</v>
      </c>
      <c r="Z457" s="18">
        <v>4</v>
      </c>
      <c r="AA457" s="18">
        <v>0</v>
      </c>
      <c r="AB457" t="str">
        <f>VLOOKUP(E:E,笔记匹配!A:M,3,FALSE)</f>
        <v>hiella-invite</v>
      </c>
      <c r="AC457" t="str">
        <f>VLOOKUP(E:E,笔记匹配!A:M,4,FALSE)</f>
        <v>11.10-关于学口语，希望五年前就有人能告诉我的</v>
      </c>
    </row>
    <row r="458" spans="1:29">
      <c r="A458" s="17" t="s">
        <v>32</v>
      </c>
      <c r="B458" s="17" t="s">
        <v>75</v>
      </c>
      <c r="C458" s="18">
        <v>23124609</v>
      </c>
      <c r="D458" s="17" t="s">
        <v>72</v>
      </c>
      <c r="E458" s="17" t="s">
        <v>227</v>
      </c>
      <c r="F458" s="17" t="s">
        <v>680</v>
      </c>
      <c r="G458" s="18">
        <v>6031450</v>
      </c>
      <c r="H458" s="17" t="s">
        <v>681</v>
      </c>
      <c r="I458" s="18">
        <v>5019325</v>
      </c>
      <c r="J458" s="17" t="s">
        <v>617</v>
      </c>
      <c r="K458" s="18">
        <v>202.12</v>
      </c>
      <c r="L458" s="18">
        <v>22428</v>
      </c>
      <c r="M458" s="18">
        <v>1092</v>
      </c>
      <c r="N458" s="19">
        <v>0.0487</v>
      </c>
      <c r="O458" s="18">
        <v>0.19</v>
      </c>
      <c r="P458" s="18">
        <v>9.01</v>
      </c>
      <c r="Q458" s="18">
        <v>11</v>
      </c>
      <c r="R458" s="18">
        <v>3</v>
      </c>
      <c r="S458" s="18">
        <v>11</v>
      </c>
      <c r="T458" s="18">
        <v>4</v>
      </c>
      <c r="U458" s="18">
        <v>1</v>
      </c>
      <c r="V458" s="18">
        <v>30</v>
      </c>
      <c r="W458" s="18">
        <v>6.74</v>
      </c>
      <c r="X458" s="18">
        <v>0</v>
      </c>
      <c r="Y458" s="19">
        <v>0</v>
      </c>
      <c r="Z458" s="18">
        <v>5</v>
      </c>
      <c r="AA458" s="18">
        <v>0</v>
      </c>
      <c r="AB458" t="str">
        <f>VLOOKUP(E:E,笔记匹配!A:M,3,FALSE)</f>
        <v>heykelly-invite</v>
      </c>
      <c r="AC458" t="str">
        <f>VLOOKUP(E:E,笔记匹配!A:M,4,FALSE)</f>
        <v>11.10-亲测❗️雅思考官听到就会打低分的口语表达</v>
      </c>
    </row>
    <row r="459" spans="1:29">
      <c r="A459" s="17" t="s">
        <v>32</v>
      </c>
      <c r="B459" s="17" t="s">
        <v>81</v>
      </c>
      <c r="C459" s="18">
        <v>23124709</v>
      </c>
      <c r="D459" s="17" t="s">
        <v>72</v>
      </c>
      <c r="E459" s="17" t="s">
        <v>229</v>
      </c>
      <c r="F459" s="17" t="s">
        <v>682</v>
      </c>
      <c r="G459" s="18">
        <v>6031503</v>
      </c>
      <c r="H459" s="17" t="s">
        <v>683</v>
      </c>
      <c r="I459" s="18">
        <v>5019370</v>
      </c>
      <c r="J459" s="17" t="s">
        <v>617</v>
      </c>
      <c r="K459" s="18">
        <v>159.21</v>
      </c>
      <c r="L459" s="18">
        <v>7778</v>
      </c>
      <c r="M459" s="18">
        <v>356</v>
      </c>
      <c r="N459" s="19">
        <v>0.0458</v>
      </c>
      <c r="O459" s="18">
        <v>0.45</v>
      </c>
      <c r="P459" s="18">
        <v>20.47</v>
      </c>
      <c r="Q459" s="18">
        <v>35</v>
      </c>
      <c r="R459" s="18">
        <v>0</v>
      </c>
      <c r="S459" s="18">
        <v>16</v>
      </c>
      <c r="T459" s="18">
        <v>8</v>
      </c>
      <c r="U459" s="18">
        <v>0</v>
      </c>
      <c r="V459" s="18">
        <v>59</v>
      </c>
      <c r="W459" s="18">
        <v>2.7</v>
      </c>
      <c r="X459" s="18">
        <v>0</v>
      </c>
      <c r="Y459" s="19">
        <v>0</v>
      </c>
      <c r="Z459" s="18">
        <v>5</v>
      </c>
      <c r="AA459" s="18">
        <v>0</v>
      </c>
      <c r="AB459" t="str">
        <f>VLOOKUP(E:E,笔记匹配!A:M,3,FALSE)</f>
        <v>nainai</v>
      </c>
      <c r="AC459" t="str">
        <f>VLOOKUP(E:E,笔记匹配!A:M,4,FALSE)</f>
        <v>11.10-985但雅思口语万年6分😩外教说你方法错啦❗️</v>
      </c>
    </row>
    <row r="460" spans="1:29">
      <c r="A460" s="17" t="s">
        <v>32</v>
      </c>
      <c r="B460" s="17" t="s">
        <v>100</v>
      </c>
      <c r="C460" s="18">
        <v>23530215</v>
      </c>
      <c r="D460" s="17" t="s">
        <v>69</v>
      </c>
      <c r="E460" s="17" t="s">
        <v>203</v>
      </c>
      <c r="F460" s="17" t="s">
        <v>684</v>
      </c>
      <c r="G460" s="18">
        <v>6237012</v>
      </c>
      <c r="H460" s="17" t="s">
        <v>685</v>
      </c>
      <c r="I460" s="18">
        <v>5174740</v>
      </c>
      <c r="J460" s="17" t="s">
        <v>617</v>
      </c>
      <c r="K460" s="18">
        <v>253.6</v>
      </c>
      <c r="L460" s="18">
        <v>7172</v>
      </c>
      <c r="M460" s="18">
        <v>252</v>
      </c>
      <c r="N460" s="19">
        <v>0.0351</v>
      </c>
      <c r="O460" s="18">
        <v>1.01</v>
      </c>
      <c r="P460" s="18">
        <v>35.36</v>
      </c>
      <c r="Q460" s="18">
        <v>34</v>
      </c>
      <c r="R460" s="18">
        <v>1</v>
      </c>
      <c r="S460" s="18">
        <v>33</v>
      </c>
      <c r="T460" s="18">
        <v>5</v>
      </c>
      <c r="U460" s="18">
        <v>1</v>
      </c>
      <c r="V460" s="18">
        <v>74</v>
      </c>
      <c r="W460" s="18">
        <v>3.43</v>
      </c>
      <c r="X460" s="18">
        <v>0</v>
      </c>
      <c r="Y460" s="19">
        <v>0</v>
      </c>
      <c r="Z460" s="18">
        <v>7</v>
      </c>
      <c r="AA460" s="18">
        <v>6</v>
      </c>
      <c r="AB460" t="str">
        <f>VLOOKUP(E:E,笔记匹配!A:M,3,FALSE)</f>
        <v>yaozilv</v>
      </c>
      <c r="AC460" t="str">
        <f>VLOOKUP(E:E,笔记匹配!A:M,4,FALSE)</f>
        <v>6.17-英语口语人绝不能错过的宝藏APP👈</v>
      </c>
    </row>
    <row r="461" spans="1:29">
      <c r="A461" s="17" t="s">
        <v>32</v>
      </c>
      <c r="B461" s="17" t="s">
        <v>109</v>
      </c>
      <c r="C461" s="18">
        <v>23530991</v>
      </c>
      <c r="D461" s="17" t="s">
        <v>69</v>
      </c>
      <c r="E461" s="17" t="s">
        <v>196</v>
      </c>
      <c r="F461" s="17" t="s">
        <v>686</v>
      </c>
      <c r="G461" s="18">
        <v>6237396</v>
      </c>
      <c r="H461" s="17" t="s">
        <v>687</v>
      </c>
      <c r="I461" s="18">
        <v>5175042</v>
      </c>
      <c r="J461" s="17" t="s">
        <v>617</v>
      </c>
      <c r="K461" s="18">
        <v>775.78</v>
      </c>
      <c r="L461" s="18">
        <v>28921</v>
      </c>
      <c r="M461" s="18">
        <v>1050</v>
      </c>
      <c r="N461" s="19">
        <v>0.0363</v>
      </c>
      <c r="O461" s="18">
        <v>0.74</v>
      </c>
      <c r="P461" s="18">
        <v>26.82</v>
      </c>
      <c r="Q461" s="18">
        <v>292</v>
      </c>
      <c r="R461" s="18">
        <v>2</v>
      </c>
      <c r="S461" s="18">
        <v>98</v>
      </c>
      <c r="T461" s="18">
        <v>58</v>
      </c>
      <c r="U461" s="18">
        <v>1</v>
      </c>
      <c r="V461" s="18">
        <v>451</v>
      </c>
      <c r="W461" s="18">
        <v>1.72</v>
      </c>
      <c r="X461" s="18">
        <v>0</v>
      </c>
      <c r="Y461" s="19">
        <v>0</v>
      </c>
      <c r="Z461" s="18">
        <v>9</v>
      </c>
      <c r="AA461" s="18">
        <v>2</v>
      </c>
      <c r="AB461" t="str">
        <f>VLOOKUP(E:E,笔记匹配!A:M,3,FALSE)</f>
        <v>山姆先生-invite</v>
      </c>
      <c r="AC461" t="str">
        <f>VLOOKUP(E:E,笔记匹配!A:M,4,FALSE)</f>
        <v>11.10-地道英语俚语🤯英美俚语意思差这么多?</v>
      </c>
    </row>
    <row r="462" spans="1:29">
      <c r="A462" s="17" t="s">
        <v>32</v>
      </c>
      <c r="B462" s="17" t="s">
        <v>87</v>
      </c>
      <c r="C462" s="18">
        <v>23541577</v>
      </c>
      <c r="D462" s="17" t="s">
        <v>72</v>
      </c>
      <c r="E462" s="17" t="s">
        <v>224</v>
      </c>
      <c r="F462" s="17" t="s">
        <v>688</v>
      </c>
      <c r="G462" s="18">
        <v>6242360</v>
      </c>
      <c r="H462" s="17" t="s">
        <v>689</v>
      </c>
      <c r="I462" s="18">
        <v>5178799</v>
      </c>
      <c r="J462" s="17" t="s">
        <v>617</v>
      </c>
      <c r="K462" s="18">
        <v>202.71</v>
      </c>
      <c r="L462" s="18">
        <v>16297</v>
      </c>
      <c r="M462" s="18">
        <v>1051</v>
      </c>
      <c r="N462" s="19">
        <v>0.0645</v>
      </c>
      <c r="O462" s="18">
        <v>0.19</v>
      </c>
      <c r="P462" s="18">
        <v>12.44</v>
      </c>
      <c r="Q462" s="18">
        <v>33</v>
      </c>
      <c r="R462" s="18">
        <v>0</v>
      </c>
      <c r="S462" s="18">
        <v>21</v>
      </c>
      <c r="T462" s="18">
        <v>10</v>
      </c>
      <c r="U462" s="18">
        <v>0</v>
      </c>
      <c r="V462" s="18">
        <v>64</v>
      </c>
      <c r="W462" s="18">
        <v>3.17</v>
      </c>
      <c r="X462" s="18">
        <v>0</v>
      </c>
      <c r="Y462" s="19">
        <v>0</v>
      </c>
      <c r="Z462" s="18">
        <v>0</v>
      </c>
      <c r="AA462" s="18">
        <v>0</v>
      </c>
      <c r="AB462" t="str">
        <f>VLOOKUP(E:E,笔记匹配!A:M,3,FALSE)</f>
        <v>zigezige-invite</v>
      </c>
      <c r="AC462" t="str">
        <f>VLOOKUP(E:E,笔记匹配!A:M,4,FALSE)</f>
        <v>11.16-英语｜想进外企？高管说必须知道这些！📇</v>
      </c>
    </row>
    <row r="463" spans="1:29">
      <c r="A463" s="17" t="s">
        <v>32</v>
      </c>
      <c r="B463" s="17" t="s">
        <v>78</v>
      </c>
      <c r="C463" s="18">
        <v>23541642</v>
      </c>
      <c r="D463" s="17" t="s">
        <v>72</v>
      </c>
      <c r="E463" s="17" t="s">
        <v>222</v>
      </c>
      <c r="F463" s="17" t="s">
        <v>690</v>
      </c>
      <c r="G463" s="18">
        <v>6242382</v>
      </c>
      <c r="H463" s="17" t="s">
        <v>691</v>
      </c>
      <c r="I463" s="18">
        <v>5178823</v>
      </c>
      <c r="J463" s="17" t="s">
        <v>617</v>
      </c>
      <c r="K463" s="18">
        <v>201.83</v>
      </c>
      <c r="L463" s="18">
        <v>21106</v>
      </c>
      <c r="M463" s="18">
        <v>1456</v>
      </c>
      <c r="N463" s="19">
        <v>0.069</v>
      </c>
      <c r="O463" s="18">
        <v>0.14</v>
      </c>
      <c r="P463" s="18">
        <v>9.56</v>
      </c>
      <c r="Q463" s="18">
        <v>60</v>
      </c>
      <c r="R463" s="18">
        <v>0</v>
      </c>
      <c r="S463" s="18">
        <v>38</v>
      </c>
      <c r="T463" s="18">
        <v>21</v>
      </c>
      <c r="U463" s="18">
        <v>2</v>
      </c>
      <c r="V463" s="18">
        <v>121</v>
      </c>
      <c r="W463" s="18">
        <v>1.67</v>
      </c>
      <c r="X463" s="18">
        <v>0</v>
      </c>
      <c r="Y463" s="19">
        <v>0</v>
      </c>
      <c r="Z463" s="18">
        <v>10</v>
      </c>
      <c r="AA463" s="18">
        <v>22</v>
      </c>
      <c r="AB463" t="str">
        <f>VLOOKUP(E:E,笔记匹配!A:M,3,FALSE)</f>
        <v>kkenglish-invite</v>
      </c>
      <c r="AC463" t="str">
        <f>VLOOKUP(E:E,笔记匹配!A:M,4,FALSE)</f>
        <v>11.16-我说的英语 vs 外教帮我修订的 差异有多大？</v>
      </c>
    </row>
    <row r="464" spans="1:29">
      <c r="A464" s="17" t="s">
        <v>32</v>
      </c>
      <c r="B464" s="17" t="s">
        <v>692</v>
      </c>
      <c r="C464" s="18">
        <v>23541719</v>
      </c>
      <c r="D464" s="17" t="s">
        <v>72</v>
      </c>
      <c r="E464" s="17" t="s">
        <v>225</v>
      </c>
      <c r="F464" s="17" t="s">
        <v>693</v>
      </c>
      <c r="G464" s="18">
        <v>6242415</v>
      </c>
      <c r="H464" s="17" t="s">
        <v>694</v>
      </c>
      <c r="I464" s="18">
        <v>5178847</v>
      </c>
      <c r="J464" s="17" t="s">
        <v>617</v>
      </c>
      <c r="K464" s="18">
        <v>27.41</v>
      </c>
      <c r="L464" s="18">
        <v>1832</v>
      </c>
      <c r="M464" s="18">
        <v>46</v>
      </c>
      <c r="N464" s="19">
        <v>0.0251</v>
      </c>
      <c r="O464" s="18">
        <v>0.6</v>
      </c>
      <c r="P464" s="18">
        <v>14.96</v>
      </c>
      <c r="Q464" s="18">
        <v>4</v>
      </c>
      <c r="R464" s="18">
        <v>0</v>
      </c>
      <c r="S464" s="18">
        <v>6</v>
      </c>
      <c r="T464" s="18">
        <v>0</v>
      </c>
      <c r="U464" s="18">
        <v>0</v>
      </c>
      <c r="V464" s="18">
        <v>10</v>
      </c>
      <c r="W464" s="18">
        <v>2.74</v>
      </c>
      <c r="X464" s="18">
        <v>0</v>
      </c>
      <c r="Y464" s="19">
        <v>0</v>
      </c>
      <c r="Z464" s="18">
        <v>0</v>
      </c>
      <c r="AA464" s="18">
        <v>0</v>
      </c>
      <c r="AB464" t="str">
        <f>VLOOKUP(E:E,笔记匹配!A:M,3,FALSE)</f>
        <v>xiaohao11-invite</v>
      </c>
      <c r="AC464" t="str">
        <f>VLOOKUP(E:E,笔记匹配!A:M,4,FALSE)</f>
        <v>11.16-🔥Cambly外教大推荐❗️口语此时不练更待何时</v>
      </c>
    </row>
    <row r="465" spans="1:29">
      <c r="A465" s="17" t="s">
        <v>32</v>
      </c>
      <c r="B465" s="17" t="s">
        <v>74</v>
      </c>
      <c r="C465" s="18">
        <v>23541791</v>
      </c>
      <c r="D465" s="17" t="s">
        <v>72</v>
      </c>
      <c r="E465" s="17" t="s">
        <v>223</v>
      </c>
      <c r="F465" s="17" t="s">
        <v>695</v>
      </c>
      <c r="G465" s="18">
        <v>6242450</v>
      </c>
      <c r="H465" s="17" t="s">
        <v>696</v>
      </c>
      <c r="I465" s="18">
        <v>5178874</v>
      </c>
      <c r="J465" s="17" t="s">
        <v>617</v>
      </c>
      <c r="K465" s="18">
        <v>193.35</v>
      </c>
      <c r="L465" s="18">
        <v>13076</v>
      </c>
      <c r="M465" s="18">
        <v>800</v>
      </c>
      <c r="N465" s="19">
        <v>0.0612</v>
      </c>
      <c r="O465" s="18">
        <v>0.24</v>
      </c>
      <c r="P465" s="18">
        <v>14.79</v>
      </c>
      <c r="Q465" s="18">
        <v>47</v>
      </c>
      <c r="R465" s="18">
        <v>0</v>
      </c>
      <c r="S465" s="18">
        <v>19</v>
      </c>
      <c r="T465" s="18">
        <v>5</v>
      </c>
      <c r="U465" s="18">
        <v>1</v>
      </c>
      <c r="V465" s="18">
        <v>72</v>
      </c>
      <c r="W465" s="18">
        <v>2.69</v>
      </c>
      <c r="X465" s="18">
        <v>0</v>
      </c>
      <c r="Y465" s="19">
        <v>0</v>
      </c>
      <c r="Z465" s="18">
        <v>7</v>
      </c>
      <c r="AA465" s="18">
        <v>0</v>
      </c>
      <c r="AB465" t="str">
        <f>VLOOKUP(E:E,笔记匹配!A:M,3,FALSE)</f>
        <v>dafu666</v>
      </c>
      <c r="AC465" t="str">
        <f>VLOOKUP(E:E,笔记匹配!A:M,4,FALSE)</f>
        <v>11.16-雅思口语首考上8分？我是如何做到的？</v>
      </c>
    </row>
    <row r="466" spans="1:29">
      <c r="A466" s="17" t="s">
        <v>32</v>
      </c>
      <c r="B466" s="17" t="s">
        <v>79</v>
      </c>
      <c r="C466" s="18">
        <v>23541914</v>
      </c>
      <c r="D466" s="17" t="s">
        <v>72</v>
      </c>
      <c r="E466" s="17" t="s">
        <v>197</v>
      </c>
      <c r="F466" s="17" t="s">
        <v>697</v>
      </c>
      <c r="G466" s="18">
        <v>6242490</v>
      </c>
      <c r="H466" s="17" t="s">
        <v>698</v>
      </c>
      <c r="I466" s="18">
        <v>5178907</v>
      </c>
      <c r="J466" s="17" t="s">
        <v>617</v>
      </c>
      <c r="K466" s="18">
        <v>35.11</v>
      </c>
      <c r="L466" s="18">
        <v>2308</v>
      </c>
      <c r="M466" s="18">
        <v>63</v>
      </c>
      <c r="N466" s="19">
        <v>0.0273</v>
      </c>
      <c r="O466" s="18">
        <v>0.56</v>
      </c>
      <c r="P466" s="18">
        <v>15.21</v>
      </c>
      <c r="Q466" s="18">
        <v>6</v>
      </c>
      <c r="R466" s="18">
        <v>1</v>
      </c>
      <c r="S466" s="18">
        <v>7</v>
      </c>
      <c r="T466" s="18">
        <v>1</v>
      </c>
      <c r="U466" s="18">
        <v>0</v>
      </c>
      <c r="V466" s="18">
        <v>15</v>
      </c>
      <c r="W466" s="18">
        <v>2.34</v>
      </c>
      <c r="X466" s="18">
        <v>0</v>
      </c>
      <c r="Y466" s="19">
        <v>0</v>
      </c>
      <c r="Z466" s="18">
        <v>0</v>
      </c>
      <c r="AA466" s="18">
        <v>0</v>
      </c>
      <c r="AB466" t="str">
        <f>VLOOKUP(E:E,笔记匹配!A:M,3,FALSE)</f>
        <v>leximock-invite</v>
      </c>
      <c r="AC466" t="str">
        <f>VLOOKUP(E:E,笔记匹配!A:M,4,FALSE)</f>
        <v>11.16-Cambly雅思口语敲牛mock推荐来救你啦🆘</v>
      </c>
    </row>
    <row r="467" spans="1:29">
      <c r="A467" s="17" t="s">
        <v>33</v>
      </c>
      <c r="B467" s="17" t="s">
        <v>100</v>
      </c>
      <c r="C467" s="18">
        <v>15884678</v>
      </c>
      <c r="D467" s="17" t="s">
        <v>101</v>
      </c>
      <c r="E467" s="17" t="s">
        <v>203</v>
      </c>
      <c r="F467" s="17" t="s">
        <v>615</v>
      </c>
      <c r="G467" s="18">
        <v>3102051</v>
      </c>
      <c r="H467" s="17" t="s">
        <v>616</v>
      </c>
      <c r="I467" s="18">
        <v>2496937</v>
      </c>
      <c r="J467" s="17" t="s">
        <v>617</v>
      </c>
      <c r="K467" s="18">
        <v>583.14</v>
      </c>
      <c r="L467" s="18">
        <v>42175</v>
      </c>
      <c r="M467" s="18">
        <v>1420</v>
      </c>
      <c r="N467" s="19">
        <v>0.0337</v>
      </c>
      <c r="O467" s="18">
        <v>0.41</v>
      </c>
      <c r="P467" s="18">
        <v>13.83</v>
      </c>
      <c r="Q467" s="18">
        <v>17</v>
      </c>
      <c r="R467" s="18">
        <v>0</v>
      </c>
      <c r="S467" s="18">
        <v>11</v>
      </c>
      <c r="T467" s="18">
        <v>0</v>
      </c>
      <c r="U467" s="18">
        <v>2</v>
      </c>
      <c r="V467" s="18">
        <v>30</v>
      </c>
      <c r="W467" s="18">
        <v>19.44</v>
      </c>
      <c r="X467" s="18">
        <v>0</v>
      </c>
      <c r="Y467" s="19">
        <v>0</v>
      </c>
      <c r="Z467" s="18">
        <v>4</v>
      </c>
      <c r="AA467" s="18">
        <v>0</v>
      </c>
      <c r="AB467" t="str">
        <f>VLOOKUP(E:E,笔记匹配!A:M,3,FALSE)</f>
        <v>yaozilv</v>
      </c>
      <c r="AC467" t="str">
        <f>VLOOKUP(E:E,笔记匹配!A:M,4,FALSE)</f>
        <v>6.17-英语口语人绝不能错过的宝藏APP👈</v>
      </c>
    </row>
    <row r="468" spans="1:29">
      <c r="A468" s="17" t="s">
        <v>33</v>
      </c>
      <c r="B468" s="17" t="s">
        <v>119</v>
      </c>
      <c r="C468" s="18">
        <v>16331749</v>
      </c>
      <c r="D468" s="17" t="s">
        <v>72</v>
      </c>
      <c r="E468" s="17" t="s">
        <v>210</v>
      </c>
      <c r="F468" s="17" t="s">
        <v>618</v>
      </c>
      <c r="G468" s="18">
        <v>3178020</v>
      </c>
      <c r="H468" s="17" t="s">
        <v>619</v>
      </c>
      <c r="I468" s="18">
        <v>2568655</v>
      </c>
      <c r="J468" s="17" t="s">
        <v>617</v>
      </c>
      <c r="K468" s="18">
        <v>496.62</v>
      </c>
      <c r="L468" s="18">
        <v>57633</v>
      </c>
      <c r="M468" s="18">
        <v>3557</v>
      </c>
      <c r="N468" s="19">
        <v>0.0617</v>
      </c>
      <c r="O468" s="18">
        <v>0.14</v>
      </c>
      <c r="P468" s="18">
        <v>8.62</v>
      </c>
      <c r="Q468" s="18">
        <v>56</v>
      </c>
      <c r="R468" s="18">
        <v>5</v>
      </c>
      <c r="S468" s="18">
        <v>19</v>
      </c>
      <c r="T468" s="18">
        <v>52</v>
      </c>
      <c r="U468" s="18">
        <v>1</v>
      </c>
      <c r="V468" s="18">
        <v>133</v>
      </c>
      <c r="W468" s="18">
        <v>3.73</v>
      </c>
      <c r="X468" s="18">
        <v>0</v>
      </c>
      <c r="Y468" s="19">
        <v>0</v>
      </c>
      <c r="Z468" s="18">
        <v>3</v>
      </c>
      <c r="AA468" s="18">
        <v>0</v>
      </c>
      <c r="AB468" t="str">
        <f>VLOOKUP(E:E,笔记匹配!A:M,3,FALSE)</f>
        <v>tenchat-invite</v>
      </c>
      <c r="AC468" t="str">
        <f>VLOOKUP(E:E,笔记匹配!A:M,4,FALSE)</f>
        <v>6.28-🇬🇧小干货｜简单的地道英文表达</v>
      </c>
    </row>
    <row r="469" spans="1:29">
      <c r="A469" s="17" t="s">
        <v>33</v>
      </c>
      <c r="B469" s="17" t="s">
        <v>100</v>
      </c>
      <c r="C469" s="18">
        <v>18616856</v>
      </c>
      <c r="D469" s="17" t="s">
        <v>72</v>
      </c>
      <c r="E469" s="17" t="s">
        <v>203</v>
      </c>
      <c r="F469" s="17" t="s">
        <v>622</v>
      </c>
      <c r="G469" s="18">
        <v>3856100</v>
      </c>
      <c r="H469" s="17" t="s">
        <v>623</v>
      </c>
      <c r="I469" s="18">
        <v>3241189</v>
      </c>
      <c r="J469" s="17" t="s">
        <v>617</v>
      </c>
      <c r="K469" s="18">
        <v>238.86</v>
      </c>
      <c r="L469" s="18">
        <v>8586</v>
      </c>
      <c r="M469" s="18">
        <v>338</v>
      </c>
      <c r="N469" s="19">
        <v>0.0394</v>
      </c>
      <c r="O469" s="18">
        <v>0.71</v>
      </c>
      <c r="P469" s="18">
        <v>27.82</v>
      </c>
      <c r="Q469" s="18">
        <v>27</v>
      </c>
      <c r="R469" s="18">
        <v>0</v>
      </c>
      <c r="S469" s="18">
        <v>20</v>
      </c>
      <c r="T469" s="18">
        <v>4</v>
      </c>
      <c r="U469" s="18">
        <v>0</v>
      </c>
      <c r="V469" s="18">
        <v>51</v>
      </c>
      <c r="W469" s="18">
        <v>4.68</v>
      </c>
      <c r="X469" s="18">
        <v>0</v>
      </c>
      <c r="Y469" s="19">
        <v>0</v>
      </c>
      <c r="Z469" s="18">
        <v>6</v>
      </c>
      <c r="AA469" s="18">
        <v>0</v>
      </c>
      <c r="AB469" t="str">
        <f>VLOOKUP(E:E,笔记匹配!A:M,3,FALSE)</f>
        <v>yaozilv</v>
      </c>
      <c r="AC469" t="str">
        <f>VLOOKUP(E:E,笔记匹配!A:M,4,FALSE)</f>
        <v>6.17-英语口语人绝不能错过的宝藏APP👈</v>
      </c>
    </row>
    <row r="470" spans="1:29">
      <c r="A470" s="17" t="s">
        <v>33</v>
      </c>
      <c r="B470" s="17" t="s">
        <v>76</v>
      </c>
      <c r="C470" s="18">
        <v>18706416</v>
      </c>
      <c r="D470" s="17" t="s">
        <v>72</v>
      </c>
      <c r="E470" s="17" t="s">
        <v>209</v>
      </c>
      <c r="F470" s="17" t="s">
        <v>624</v>
      </c>
      <c r="G470" s="18">
        <v>3899564</v>
      </c>
      <c r="H470" s="17" t="s">
        <v>625</v>
      </c>
      <c r="I470" s="18">
        <v>3284422</v>
      </c>
      <c r="J470" s="17" t="s">
        <v>617</v>
      </c>
      <c r="K470" s="18">
        <v>274.36</v>
      </c>
      <c r="L470" s="18">
        <v>13817</v>
      </c>
      <c r="M470" s="18">
        <v>475</v>
      </c>
      <c r="N470" s="19">
        <v>0.0344</v>
      </c>
      <c r="O470" s="18">
        <v>0.58</v>
      </c>
      <c r="P470" s="18">
        <v>19.86</v>
      </c>
      <c r="Q470" s="18">
        <v>46</v>
      </c>
      <c r="R470" s="18">
        <v>1</v>
      </c>
      <c r="S470" s="18">
        <v>36</v>
      </c>
      <c r="T470" s="18">
        <v>1</v>
      </c>
      <c r="U470" s="18">
        <v>3</v>
      </c>
      <c r="V470" s="18">
        <v>87</v>
      </c>
      <c r="W470" s="18">
        <v>3.15</v>
      </c>
      <c r="X470" s="18">
        <v>0</v>
      </c>
      <c r="Y470" s="19">
        <v>0</v>
      </c>
      <c r="Z470" s="18">
        <v>13</v>
      </c>
      <c r="AA470" s="18">
        <v>3</v>
      </c>
      <c r="AB470" t="str">
        <f>VLOOKUP(E:E,笔记匹配!A:M,3,FALSE)</f>
        <v>ieltsyea-invite</v>
      </c>
      <c r="AC470" t="str">
        <f>VLOOKUP(E:E,笔记匹配!A:M,4,FALSE)</f>
        <v>8.24-雅思口语上7的捷径：Cambly外教推荐‼️</v>
      </c>
    </row>
    <row r="471" spans="1:29">
      <c r="A471" s="17" t="s">
        <v>33</v>
      </c>
      <c r="B471" s="17" t="s">
        <v>76</v>
      </c>
      <c r="C471" s="18">
        <v>19691973</v>
      </c>
      <c r="D471" s="17" t="s">
        <v>69</v>
      </c>
      <c r="E471" s="17" t="s">
        <v>209</v>
      </c>
      <c r="F471" s="17" t="s">
        <v>631</v>
      </c>
      <c r="G471" s="18">
        <v>4355755</v>
      </c>
      <c r="H471" s="17" t="s">
        <v>631</v>
      </c>
      <c r="I471" s="18">
        <v>3730480</v>
      </c>
      <c r="J471" s="17" t="s">
        <v>617</v>
      </c>
      <c r="K471" s="18">
        <v>321.26</v>
      </c>
      <c r="L471" s="18">
        <v>12849</v>
      </c>
      <c r="M471" s="18">
        <v>393</v>
      </c>
      <c r="N471" s="19">
        <v>0.0306</v>
      </c>
      <c r="O471" s="18">
        <v>0.82</v>
      </c>
      <c r="P471" s="18">
        <v>25</v>
      </c>
      <c r="Q471" s="18">
        <v>39</v>
      </c>
      <c r="R471" s="18">
        <v>1</v>
      </c>
      <c r="S471" s="18">
        <v>58</v>
      </c>
      <c r="T471" s="18">
        <v>7</v>
      </c>
      <c r="U471" s="18">
        <v>1</v>
      </c>
      <c r="V471" s="18">
        <v>106</v>
      </c>
      <c r="W471" s="18">
        <v>3.03</v>
      </c>
      <c r="X471" s="18">
        <v>0</v>
      </c>
      <c r="Y471" s="19">
        <v>0</v>
      </c>
      <c r="Z471" s="18">
        <v>3</v>
      </c>
      <c r="AA471" s="18">
        <v>5</v>
      </c>
      <c r="AB471" t="str">
        <f>VLOOKUP(E:E,笔记匹配!A:M,3,FALSE)</f>
        <v>ieltsyea-invite</v>
      </c>
      <c r="AC471" t="str">
        <f>VLOOKUP(E:E,笔记匹配!A:M,4,FALSE)</f>
        <v>8.24-雅思口语上7的捷径：Cambly外教推荐‼️</v>
      </c>
    </row>
    <row r="472" spans="1:29">
      <c r="A472" s="17" t="s">
        <v>33</v>
      </c>
      <c r="B472" s="17" t="s">
        <v>103</v>
      </c>
      <c r="C472" s="18">
        <v>19913068</v>
      </c>
      <c r="D472" s="17" t="s">
        <v>69</v>
      </c>
      <c r="E472" s="17" t="s">
        <v>207</v>
      </c>
      <c r="F472" s="17" t="s">
        <v>632</v>
      </c>
      <c r="G472" s="18">
        <v>4458728</v>
      </c>
      <c r="H472" s="17" t="s">
        <v>633</v>
      </c>
      <c r="I472" s="18">
        <v>3823048</v>
      </c>
      <c r="J472" s="17" t="s">
        <v>617</v>
      </c>
      <c r="K472" s="18">
        <v>903.96</v>
      </c>
      <c r="L472" s="18">
        <v>22348</v>
      </c>
      <c r="M472" s="18">
        <v>931</v>
      </c>
      <c r="N472" s="19">
        <v>0.0417</v>
      </c>
      <c r="O472" s="18">
        <v>0.97</v>
      </c>
      <c r="P472" s="18">
        <v>40.45</v>
      </c>
      <c r="Q472" s="18">
        <v>168</v>
      </c>
      <c r="R472" s="18">
        <v>0</v>
      </c>
      <c r="S472" s="18">
        <v>74</v>
      </c>
      <c r="T472" s="18">
        <v>48</v>
      </c>
      <c r="U472" s="18">
        <v>2</v>
      </c>
      <c r="V472" s="18">
        <v>292</v>
      </c>
      <c r="W472" s="18">
        <v>3.1</v>
      </c>
      <c r="X472" s="18">
        <v>0</v>
      </c>
      <c r="Y472" s="19">
        <v>0</v>
      </c>
      <c r="Z472" s="18">
        <v>8</v>
      </c>
      <c r="AA472" s="18">
        <v>2</v>
      </c>
      <c r="AB472" t="str">
        <f>VLOOKUP(E:E,笔记匹配!A:M,3,FALSE)</f>
        <v>skk2022</v>
      </c>
      <c r="AC472" t="str">
        <f>VLOOKUP(E:E,笔记匹配!A:M,4,FALSE)</f>
        <v>6.13-如何不出国提高口语｜英语口语APP推荐</v>
      </c>
    </row>
    <row r="473" spans="1:29">
      <c r="A473" s="17" t="s">
        <v>33</v>
      </c>
      <c r="B473" s="17" t="s">
        <v>80</v>
      </c>
      <c r="C473" s="18">
        <v>20804514</v>
      </c>
      <c r="D473" s="17" t="s">
        <v>72</v>
      </c>
      <c r="E473" s="17" t="s">
        <v>199</v>
      </c>
      <c r="F473" s="17" t="s">
        <v>642</v>
      </c>
      <c r="G473" s="18">
        <v>4926725</v>
      </c>
      <c r="H473" s="17" t="s">
        <v>643</v>
      </c>
      <c r="I473" s="18">
        <v>4182082</v>
      </c>
      <c r="J473" s="17" t="s">
        <v>617</v>
      </c>
      <c r="K473" s="18">
        <v>180.66</v>
      </c>
      <c r="L473" s="18">
        <v>13213</v>
      </c>
      <c r="M473" s="18">
        <v>572</v>
      </c>
      <c r="N473" s="19">
        <v>0.0433</v>
      </c>
      <c r="O473" s="18">
        <v>0.32</v>
      </c>
      <c r="P473" s="18">
        <v>13.67</v>
      </c>
      <c r="Q473" s="18">
        <v>40</v>
      </c>
      <c r="R473" s="18">
        <v>0</v>
      </c>
      <c r="S473" s="18">
        <v>22</v>
      </c>
      <c r="T473" s="18">
        <v>4</v>
      </c>
      <c r="U473" s="18">
        <v>0</v>
      </c>
      <c r="V473" s="18">
        <v>66</v>
      </c>
      <c r="W473" s="18">
        <v>2.74</v>
      </c>
      <c r="X473" s="18">
        <v>0</v>
      </c>
      <c r="Y473" s="19">
        <v>0</v>
      </c>
      <c r="Z473" s="18">
        <v>4</v>
      </c>
      <c r="AA473" s="18">
        <v>0</v>
      </c>
      <c r="AB473" t="str">
        <f>VLOOKUP(E:E,笔记匹配!A:M,3,FALSE)</f>
        <v>lily1234</v>
      </c>
      <c r="AC473" t="str">
        <f>VLOOKUP(E:E,笔记匹配!A:M,4,FALSE)</f>
        <v>10.9-30岁想把英语好好学一遍｜妈妈提升口语app</v>
      </c>
    </row>
    <row r="474" spans="1:29">
      <c r="A474" s="17" t="s">
        <v>33</v>
      </c>
      <c r="B474" s="17" t="s">
        <v>83</v>
      </c>
      <c r="C474" s="18">
        <v>21378722</v>
      </c>
      <c r="D474" s="17" t="s">
        <v>72</v>
      </c>
      <c r="E474" s="17" t="s">
        <v>201</v>
      </c>
      <c r="F474" s="17" t="s">
        <v>646</v>
      </c>
      <c r="G474" s="18">
        <v>5201126</v>
      </c>
      <c r="H474" s="17" t="s">
        <v>647</v>
      </c>
      <c r="I474" s="18">
        <v>4386152</v>
      </c>
      <c r="J474" s="17" t="s">
        <v>617</v>
      </c>
      <c r="K474" s="18">
        <v>397.15</v>
      </c>
      <c r="L474" s="18">
        <v>24939</v>
      </c>
      <c r="M474" s="18">
        <v>697</v>
      </c>
      <c r="N474" s="19">
        <v>0.0279</v>
      </c>
      <c r="O474" s="18">
        <v>0.57</v>
      </c>
      <c r="P474" s="18">
        <v>15.92</v>
      </c>
      <c r="Q474" s="18">
        <v>76</v>
      </c>
      <c r="R474" s="18">
        <v>0</v>
      </c>
      <c r="S474" s="18">
        <v>76</v>
      </c>
      <c r="T474" s="18">
        <v>3</v>
      </c>
      <c r="U474" s="18">
        <v>2</v>
      </c>
      <c r="V474" s="18">
        <v>157</v>
      </c>
      <c r="W474" s="18">
        <v>2.53</v>
      </c>
      <c r="X474" s="18">
        <v>0</v>
      </c>
      <c r="Y474" s="19">
        <v>0</v>
      </c>
      <c r="Z474" s="18">
        <v>3</v>
      </c>
      <c r="AA474" s="18">
        <v>4</v>
      </c>
      <c r="AB474" t="str">
        <f>VLOOKUP(E:E,笔记匹配!A:M,3,FALSE)</f>
        <v>talkalot-invite</v>
      </c>
      <c r="AC474" t="str">
        <f>VLOOKUP(E:E,笔记匹配!A:M,4,FALSE)</f>
        <v>10.17宝藏Cambly外教大推荐‼️入门篇</v>
      </c>
    </row>
    <row r="475" spans="1:29">
      <c r="A475" s="17" t="s">
        <v>33</v>
      </c>
      <c r="B475" s="17" t="s">
        <v>83</v>
      </c>
      <c r="C475" s="18">
        <v>21438951</v>
      </c>
      <c r="D475" s="17" t="s">
        <v>69</v>
      </c>
      <c r="E475" s="17" t="s">
        <v>201</v>
      </c>
      <c r="F475" s="17" t="s">
        <v>650</v>
      </c>
      <c r="G475" s="18">
        <v>5229065</v>
      </c>
      <c r="H475" s="17" t="s">
        <v>651</v>
      </c>
      <c r="I475" s="18">
        <v>4407441</v>
      </c>
      <c r="J475" s="17" t="s">
        <v>617</v>
      </c>
      <c r="K475" s="18">
        <v>1305.89</v>
      </c>
      <c r="L475" s="18">
        <v>62892</v>
      </c>
      <c r="M475" s="18">
        <v>2051</v>
      </c>
      <c r="N475" s="19">
        <v>0.0326</v>
      </c>
      <c r="O475" s="18">
        <v>0.64</v>
      </c>
      <c r="P475" s="18">
        <v>20.76</v>
      </c>
      <c r="Q475" s="18">
        <v>372</v>
      </c>
      <c r="R475" s="18">
        <v>0</v>
      </c>
      <c r="S475" s="18">
        <v>257</v>
      </c>
      <c r="T475" s="18">
        <v>13</v>
      </c>
      <c r="U475" s="18">
        <v>5</v>
      </c>
      <c r="V475" s="18">
        <v>647</v>
      </c>
      <c r="W475" s="18">
        <v>2.02</v>
      </c>
      <c r="X475" s="18">
        <v>0</v>
      </c>
      <c r="Y475" s="19">
        <v>0</v>
      </c>
      <c r="Z475" s="18">
        <v>17</v>
      </c>
      <c r="AA475" s="18">
        <v>53</v>
      </c>
      <c r="AB475" t="str">
        <f>VLOOKUP(E:E,笔记匹配!A:M,3,FALSE)</f>
        <v>talkalot-invite</v>
      </c>
      <c r="AC475" t="str">
        <f>VLOOKUP(E:E,笔记匹配!A:M,4,FALSE)</f>
        <v>10.17宝藏Cambly外教大推荐‼️入门篇</v>
      </c>
    </row>
    <row r="476" spans="1:29">
      <c r="A476" s="17" t="s">
        <v>33</v>
      </c>
      <c r="B476" s="17" t="s">
        <v>80</v>
      </c>
      <c r="C476" s="18">
        <v>21548733</v>
      </c>
      <c r="D476" s="17" t="s">
        <v>69</v>
      </c>
      <c r="E476" s="17" t="s">
        <v>199</v>
      </c>
      <c r="F476" s="17" t="s">
        <v>652</v>
      </c>
      <c r="G476" s="18">
        <v>5277914</v>
      </c>
      <c r="H476" s="17" t="s">
        <v>652</v>
      </c>
      <c r="I476" s="18">
        <v>4445164</v>
      </c>
      <c r="J476" s="17" t="s">
        <v>617</v>
      </c>
      <c r="K476" s="18">
        <v>194.16</v>
      </c>
      <c r="L476" s="18">
        <v>6954</v>
      </c>
      <c r="M476" s="18">
        <v>304</v>
      </c>
      <c r="N476" s="19">
        <v>0.0437</v>
      </c>
      <c r="O476" s="18">
        <v>0.64</v>
      </c>
      <c r="P476" s="18">
        <v>27.92</v>
      </c>
      <c r="Q476" s="18">
        <v>34</v>
      </c>
      <c r="R476" s="18">
        <v>4</v>
      </c>
      <c r="S476" s="18">
        <v>28</v>
      </c>
      <c r="T476" s="18">
        <v>8</v>
      </c>
      <c r="U476" s="18">
        <v>1</v>
      </c>
      <c r="V476" s="18">
        <v>75</v>
      </c>
      <c r="W476" s="18">
        <v>2.59</v>
      </c>
      <c r="X476" s="18">
        <v>0</v>
      </c>
      <c r="Y476" s="19">
        <v>0</v>
      </c>
      <c r="Z476" s="18">
        <v>0</v>
      </c>
      <c r="AA476" s="18">
        <v>0</v>
      </c>
      <c r="AB476" t="str">
        <f>VLOOKUP(E:E,笔记匹配!A:M,3,FALSE)</f>
        <v>lily1234</v>
      </c>
      <c r="AC476" t="str">
        <f>VLOOKUP(E:E,笔记匹配!A:M,4,FALSE)</f>
        <v>10.9-30岁想把英语好好学一遍｜妈妈提升口语app</v>
      </c>
    </row>
    <row r="477" spans="1:29">
      <c r="A477" s="17" t="s">
        <v>33</v>
      </c>
      <c r="B477" s="17" t="s">
        <v>108</v>
      </c>
      <c r="C477" s="18">
        <v>21906276</v>
      </c>
      <c r="D477" s="17" t="s">
        <v>69</v>
      </c>
      <c r="E477" s="18">
        <v>6.3218999e+23</v>
      </c>
      <c r="F477" s="17" t="s">
        <v>654</v>
      </c>
      <c r="G477" s="18">
        <v>5442255</v>
      </c>
      <c r="H477" s="17" t="s">
        <v>654</v>
      </c>
      <c r="I477" s="18">
        <v>4570099</v>
      </c>
      <c r="J477" s="17" t="s">
        <v>617</v>
      </c>
      <c r="K477" s="18">
        <v>482.19</v>
      </c>
      <c r="L477" s="18">
        <v>28520</v>
      </c>
      <c r="M477" s="18">
        <v>1266</v>
      </c>
      <c r="N477" s="19">
        <v>0.0444</v>
      </c>
      <c r="O477" s="18">
        <v>0.38</v>
      </c>
      <c r="P477" s="18">
        <v>16.91</v>
      </c>
      <c r="Q477" s="18">
        <v>204</v>
      </c>
      <c r="R477" s="18">
        <v>1</v>
      </c>
      <c r="S477" s="18">
        <v>97</v>
      </c>
      <c r="T477" s="18">
        <v>59</v>
      </c>
      <c r="U477" s="18">
        <v>5</v>
      </c>
      <c r="V477" s="18">
        <v>366</v>
      </c>
      <c r="W477" s="18">
        <v>1.32</v>
      </c>
      <c r="X477" s="18">
        <v>0</v>
      </c>
      <c r="Y477" s="19">
        <v>0</v>
      </c>
      <c r="Z477" s="18">
        <v>5</v>
      </c>
      <c r="AA477" s="18">
        <v>1</v>
      </c>
      <c r="AB477" t="str">
        <f>VLOOKUP(E:E,笔记匹配!A:M,3,FALSE)</f>
        <v>gua0407</v>
      </c>
      <c r="AC477" t="str">
        <f>VLOOKUP(E:E,笔记匹配!A:M,4,FALSE)</f>
        <v>9.21-雅思考官“讨厌”的口语表达，你中了几个🤔</v>
      </c>
    </row>
    <row r="478" spans="1:29">
      <c r="A478" s="17" t="s">
        <v>33</v>
      </c>
      <c r="B478" s="17" t="s">
        <v>657</v>
      </c>
      <c r="C478" s="18">
        <v>22054994</v>
      </c>
      <c r="D478" s="17" t="s">
        <v>72</v>
      </c>
      <c r="E478" s="17" t="s">
        <v>238</v>
      </c>
      <c r="F478" s="17" t="s">
        <v>658</v>
      </c>
      <c r="G478" s="18">
        <v>5512858</v>
      </c>
      <c r="H478" s="17" t="s">
        <v>659</v>
      </c>
      <c r="I478" s="18">
        <v>4623452</v>
      </c>
      <c r="J478" s="17" t="s">
        <v>617</v>
      </c>
      <c r="K478" s="18">
        <v>201.76</v>
      </c>
      <c r="L478" s="18">
        <v>19031</v>
      </c>
      <c r="M478" s="18">
        <v>1023</v>
      </c>
      <c r="N478" s="19">
        <v>0.0538</v>
      </c>
      <c r="O478" s="18">
        <v>0.2</v>
      </c>
      <c r="P478" s="18">
        <v>10.6</v>
      </c>
      <c r="Q478" s="18">
        <v>28</v>
      </c>
      <c r="R478" s="18">
        <v>0</v>
      </c>
      <c r="S478" s="18">
        <v>9</v>
      </c>
      <c r="T478" s="18">
        <v>3</v>
      </c>
      <c r="U478" s="18">
        <v>1</v>
      </c>
      <c r="V478" s="18">
        <v>41</v>
      </c>
      <c r="W478" s="18">
        <v>4.92</v>
      </c>
      <c r="X478" s="18">
        <v>0</v>
      </c>
      <c r="Y478" s="19">
        <v>0</v>
      </c>
      <c r="Z478" s="18">
        <v>0</v>
      </c>
      <c r="AA478" s="18">
        <v>0</v>
      </c>
      <c r="AB478" t="str">
        <f>VLOOKUP(E:E,笔记匹配!A:M,3,FALSE)</f>
        <v>10quiz</v>
      </c>
      <c r="AC478" t="str">
        <f>VLOOKUP(E:E,笔记匹配!A:M,4,FALSE)</f>
        <v>10.26-🇬🇧语言类游戏｜口语提升小游戏</v>
      </c>
    </row>
    <row r="479" spans="1:29">
      <c r="A479" s="17" t="s">
        <v>33</v>
      </c>
      <c r="B479" s="17" t="s">
        <v>82</v>
      </c>
      <c r="C479" s="18">
        <v>22055095</v>
      </c>
      <c r="D479" s="17" t="s">
        <v>72</v>
      </c>
      <c r="E479" s="17" t="s">
        <v>236</v>
      </c>
      <c r="F479" s="17" t="s">
        <v>660</v>
      </c>
      <c r="G479" s="18">
        <v>5512921</v>
      </c>
      <c r="H479" s="17" t="s">
        <v>661</v>
      </c>
      <c r="I479" s="18">
        <v>4623502</v>
      </c>
      <c r="J479" s="17" t="s">
        <v>617</v>
      </c>
      <c r="K479" s="18">
        <v>656.14</v>
      </c>
      <c r="L479" s="18">
        <v>41896</v>
      </c>
      <c r="M479" s="18">
        <v>2153</v>
      </c>
      <c r="N479" s="19">
        <v>0.0514</v>
      </c>
      <c r="O479" s="18">
        <v>0.3</v>
      </c>
      <c r="P479" s="18">
        <v>15.66</v>
      </c>
      <c r="Q479" s="18">
        <v>141</v>
      </c>
      <c r="R479" s="18">
        <v>0</v>
      </c>
      <c r="S479" s="18">
        <v>98</v>
      </c>
      <c r="T479" s="18">
        <v>66</v>
      </c>
      <c r="U479" s="18">
        <v>6</v>
      </c>
      <c r="V479" s="18">
        <v>311</v>
      </c>
      <c r="W479" s="18">
        <v>2.11</v>
      </c>
      <c r="X479" s="18">
        <v>0</v>
      </c>
      <c r="Y479" s="19">
        <v>0</v>
      </c>
      <c r="Z479" s="18">
        <v>6</v>
      </c>
      <c r="AA479" s="18">
        <v>1</v>
      </c>
      <c r="AB479" t="str">
        <f>VLOOKUP(E:E,笔记匹配!A:M,3,FALSE)</f>
        <v>pickgigi-invite</v>
      </c>
      <c r="AC479" t="str">
        <f>VLOOKUP(E:E,笔记匹配!A:M,4,FALSE)</f>
        <v>10.26-口语聊天用这几个开场 打开无限聊天模式</v>
      </c>
    </row>
    <row r="480" spans="1:29">
      <c r="A480" s="17" t="s">
        <v>33</v>
      </c>
      <c r="B480" s="17" t="s">
        <v>86</v>
      </c>
      <c r="C480" s="18">
        <v>22459591</v>
      </c>
      <c r="D480" s="17" t="s">
        <v>72</v>
      </c>
      <c r="E480" s="17" t="s">
        <v>214</v>
      </c>
      <c r="F480" s="17" t="s">
        <v>662</v>
      </c>
      <c r="G480" s="18">
        <v>5705404</v>
      </c>
      <c r="H480" s="17" t="s">
        <v>663</v>
      </c>
      <c r="I480" s="18">
        <v>4771610</v>
      </c>
      <c r="J480" s="17" t="s">
        <v>617</v>
      </c>
      <c r="K480" s="18">
        <v>723.28</v>
      </c>
      <c r="L480" s="18">
        <v>37378</v>
      </c>
      <c r="M480" s="18">
        <v>1627</v>
      </c>
      <c r="N480" s="19">
        <v>0.0435</v>
      </c>
      <c r="O480" s="18">
        <v>0.44</v>
      </c>
      <c r="P480" s="18">
        <v>19.35</v>
      </c>
      <c r="Q480" s="18">
        <v>110</v>
      </c>
      <c r="R480" s="18">
        <v>0</v>
      </c>
      <c r="S480" s="18">
        <v>30</v>
      </c>
      <c r="T480" s="18">
        <v>39</v>
      </c>
      <c r="U480" s="18">
        <v>5</v>
      </c>
      <c r="V480" s="18">
        <v>184</v>
      </c>
      <c r="W480" s="18">
        <v>3.93</v>
      </c>
      <c r="X480" s="18">
        <v>0</v>
      </c>
      <c r="Y480" s="19">
        <v>0</v>
      </c>
      <c r="Z480" s="18">
        <v>9</v>
      </c>
      <c r="AA480" s="18">
        <v>0</v>
      </c>
      <c r="AB480" t="str">
        <f>VLOOKUP(E:E,笔记匹配!A:M,3,FALSE)</f>
        <v>yzyy123</v>
      </c>
      <c r="AC480" t="str">
        <f>VLOOKUP(E:E,笔记匹配!A:M,4,FALSE)</f>
        <v>11.1-前雅思口语考官评分我们的part 1!</v>
      </c>
    </row>
    <row r="481" spans="1:29">
      <c r="A481" s="17" t="s">
        <v>33</v>
      </c>
      <c r="B481" s="17" t="s">
        <v>73</v>
      </c>
      <c r="C481" s="18">
        <v>22612439</v>
      </c>
      <c r="D481" s="17" t="s">
        <v>72</v>
      </c>
      <c r="E481" s="17" t="s">
        <v>200</v>
      </c>
      <c r="F481" s="17" t="s">
        <v>666</v>
      </c>
      <c r="G481" s="18">
        <v>5779468</v>
      </c>
      <c r="H481" s="17" t="s">
        <v>667</v>
      </c>
      <c r="I481" s="18">
        <v>4830161</v>
      </c>
      <c r="J481" s="17" t="s">
        <v>617</v>
      </c>
      <c r="K481" s="18">
        <v>763.15</v>
      </c>
      <c r="L481" s="18">
        <v>37932</v>
      </c>
      <c r="M481" s="18">
        <v>1890</v>
      </c>
      <c r="N481" s="19">
        <v>0.0498</v>
      </c>
      <c r="O481" s="18">
        <v>0.4</v>
      </c>
      <c r="P481" s="18">
        <v>20.12</v>
      </c>
      <c r="Q481" s="18">
        <v>155</v>
      </c>
      <c r="R481" s="18">
        <v>1</v>
      </c>
      <c r="S481" s="18">
        <v>26</v>
      </c>
      <c r="T481" s="18">
        <v>16</v>
      </c>
      <c r="U481" s="18">
        <v>0</v>
      </c>
      <c r="V481" s="18">
        <v>198</v>
      </c>
      <c r="W481" s="18">
        <v>3.85</v>
      </c>
      <c r="X481" s="18">
        <v>0</v>
      </c>
      <c r="Y481" s="19">
        <v>0</v>
      </c>
      <c r="Z481" s="18">
        <v>3</v>
      </c>
      <c r="AA481" s="18">
        <v>2</v>
      </c>
      <c r="AB481" t="str">
        <f>VLOOKUP(E:E,笔记匹配!A:M,3,FALSE)</f>
        <v>adamchen</v>
      </c>
      <c r="AC481" t="str">
        <f>VLOOKUP(E:E,笔记匹配!A:M,4,FALSE)</f>
        <v>11.2-当社牛和老外pk全网热门挑战</v>
      </c>
    </row>
    <row r="482" spans="1:29">
      <c r="A482" s="17" t="s">
        <v>33</v>
      </c>
      <c r="B482" s="17" t="s">
        <v>130</v>
      </c>
      <c r="C482" s="18">
        <v>22612503</v>
      </c>
      <c r="D482" s="17" t="s">
        <v>72</v>
      </c>
      <c r="E482" s="17" t="s">
        <v>230</v>
      </c>
      <c r="F482" s="17" t="s">
        <v>668</v>
      </c>
      <c r="G482" s="18">
        <v>5779551</v>
      </c>
      <c r="H482" s="17" t="s">
        <v>669</v>
      </c>
      <c r="I482" s="18">
        <v>4830227</v>
      </c>
      <c r="J482" s="17" t="s">
        <v>617</v>
      </c>
      <c r="K482" s="18">
        <v>202.28</v>
      </c>
      <c r="L482" s="18">
        <v>19637</v>
      </c>
      <c r="M482" s="18">
        <v>1511</v>
      </c>
      <c r="N482" s="19">
        <v>0.0769</v>
      </c>
      <c r="O482" s="18">
        <v>0.13</v>
      </c>
      <c r="P482" s="18">
        <v>10.3</v>
      </c>
      <c r="Q482" s="18">
        <v>50</v>
      </c>
      <c r="R482" s="18">
        <v>3</v>
      </c>
      <c r="S482" s="18">
        <v>24</v>
      </c>
      <c r="T482" s="18">
        <v>16</v>
      </c>
      <c r="U482" s="18">
        <v>4</v>
      </c>
      <c r="V482" s="18">
        <v>97</v>
      </c>
      <c r="W482" s="18">
        <v>2.09</v>
      </c>
      <c r="X482" s="18">
        <v>0</v>
      </c>
      <c r="Y482" s="19">
        <v>0</v>
      </c>
      <c r="Z482" s="18">
        <v>9</v>
      </c>
      <c r="AA482" s="18">
        <v>0</v>
      </c>
      <c r="AB482" t="str">
        <f>VLOOKUP(E:E,笔记匹配!A:M,3,FALSE)</f>
        <v>kkjiayou-invite</v>
      </c>
      <c r="AC482" t="str">
        <f>VLOOKUP(E:E,笔记匹配!A:M,4,FALSE)</f>
        <v>11.2-我悟了！宝藏外教点醒我！英语这么学</v>
      </c>
    </row>
    <row r="483" spans="1:29">
      <c r="A483" s="17" t="s">
        <v>33</v>
      </c>
      <c r="B483" s="17" t="s">
        <v>77</v>
      </c>
      <c r="C483" s="18">
        <v>22612562</v>
      </c>
      <c r="D483" s="17" t="s">
        <v>72</v>
      </c>
      <c r="E483" s="17" t="s">
        <v>231</v>
      </c>
      <c r="F483" s="17" t="s">
        <v>670</v>
      </c>
      <c r="G483" s="18">
        <v>5779589</v>
      </c>
      <c r="H483" s="17" t="s">
        <v>671</v>
      </c>
      <c r="I483" s="18">
        <v>4830255</v>
      </c>
      <c r="J483" s="17" t="s">
        <v>617</v>
      </c>
      <c r="K483" s="18">
        <v>116.44</v>
      </c>
      <c r="L483" s="18">
        <v>3932</v>
      </c>
      <c r="M483" s="18">
        <v>231</v>
      </c>
      <c r="N483" s="19">
        <v>0.0587</v>
      </c>
      <c r="O483" s="18">
        <v>0.5</v>
      </c>
      <c r="P483" s="18">
        <v>29.61</v>
      </c>
      <c r="Q483" s="18">
        <v>33</v>
      </c>
      <c r="R483" s="18">
        <v>0</v>
      </c>
      <c r="S483" s="18">
        <v>15</v>
      </c>
      <c r="T483" s="18">
        <v>14</v>
      </c>
      <c r="U483" s="18">
        <v>0</v>
      </c>
      <c r="V483" s="18">
        <v>62</v>
      </c>
      <c r="W483" s="18">
        <v>1.88</v>
      </c>
      <c r="X483" s="18">
        <v>0</v>
      </c>
      <c r="Y483" s="19">
        <v>0</v>
      </c>
      <c r="Z483" s="18">
        <v>0</v>
      </c>
      <c r="AA483" s="18">
        <v>0</v>
      </c>
      <c r="AB483" t="str">
        <f>VLOOKUP(E:E,笔记匹配!A:M,3,FALSE)</f>
        <v>iris018-invite</v>
      </c>
      <c r="AC483" t="str">
        <f>VLOOKUP(E:E,笔记匹配!A:M,4,FALSE)</f>
        <v>11.2-⭐雅思口语救星❗心机girl这样备考㊙️</v>
      </c>
    </row>
    <row r="484" spans="1:29">
      <c r="A484" s="17" t="s">
        <v>33</v>
      </c>
      <c r="B484" s="17" t="s">
        <v>73</v>
      </c>
      <c r="C484" s="18">
        <v>23040724</v>
      </c>
      <c r="D484" s="17" t="s">
        <v>69</v>
      </c>
      <c r="E484" s="17" t="s">
        <v>200</v>
      </c>
      <c r="F484" s="17" t="s">
        <v>672</v>
      </c>
      <c r="G484" s="18">
        <v>5991279</v>
      </c>
      <c r="H484" s="17" t="s">
        <v>672</v>
      </c>
      <c r="I484" s="18">
        <v>4988712</v>
      </c>
      <c r="J484" s="17" t="s">
        <v>617</v>
      </c>
      <c r="K484" s="18">
        <v>535.53</v>
      </c>
      <c r="L484" s="18">
        <v>7736</v>
      </c>
      <c r="M484" s="18">
        <v>444</v>
      </c>
      <c r="N484" s="19">
        <v>0.0574</v>
      </c>
      <c r="O484" s="18">
        <v>1.21</v>
      </c>
      <c r="P484" s="18">
        <v>69.23</v>
      </c>
      <c r="Q484" s="18">
        <v>105</v>
      </c>
      <c r="R484" s="18">
        <v>1</v>
      </c>
      <c r="S484" s="18">
        <v>34</v>
      </c>
      <c r="T484" s="18">
        <v>17</v>
      </c>
      <c r="U484" s="18">
        <v>1</v>
      </c>
      <c r="V484" s="18">
        <v>158</v>
      </c>
      <c r="W484" s="18">
        <v>3.39</v>
      </c>
      <c r="X484" s="18">
        <v>0</v>
      </c>
      <c r="Y484" s="19">
        <v>0</v>
      </c>
      <c r="Z484" s="18">
        <v>0</v>
      </c>
      <c r="AA484" s="18">
        <v>0</v>
      </c>
      <c r="AB484" t="str">
        <f>VLOOKUP(E:E,笔记匹配!A:M,3,FALSE)</f>
        <v>adamchen</v>
      </c>
      <c r="AC484" t="str">
        <f>VLOOKUP(E:E,笔记匹配!A:M,4,FALSE)</f>
        <v>11.2-当社牛和老外pk全网热门挑战</v>
      </c>
    </row>
    <row r="485" spans="1:29">
      <c r="A485" s="17" t="s">
        <v>33</v>
      </c>
      <c r="B485" s="17" t="s">
        <v>86</v>
      </c>
      <c r="C485" s="18">
        <v>23041229</v>
      </c>
      <c r="D485" s="17" t="s">
        <v>69</v>
      </c>
      <c r="E485" s="17" t="s">
        <v>214</v>
      </c>
      <c r="F485" s="17" t="s">
        <v>673</v>
      </c>
      <c r="G485" s="18">
        <v>5991556</v>
      </c>
      <c r="H485" s="17" t="s">
        <v>673</v>
      </c>
      <c r="I485" s="18">
        <v>4988903</v>
      </c>
      <c r="J485" s="17" t="s">
        <v>617</v>
      </c>
      <c r="K485" s="18">
        <v>473.82</v>
      </c>
      <c r="L485" s="18">
        <v>11447</v>
      </c>
      <c r="M485" s="18">
        <v>450</v>
      </c>
      <c r="N485" s="19">
        <v>0.0393</v>
      </c>
      <c r="O485" s="18">
        <v>1.05</v>
      </c>
      <c r="P485" s="18">
        <v>41.39</v>
      </c>
      <c r="Q485" s="18">
        <v>117</v>
      </c>
      <c r="R485" s="18">
        <v>1</v>
      </c>
      <c r="S485" s="18">
        <v>43</v>
      </c>
      <c r="T485" s="18">
        <v>41</v>
      </c>
      <c r="U485" s="18">
        <v>2</v>
      </c>
      <c r="V485" s="18">
        <v>204</v>
      </c>
      <c r="W485" s="18">
        <v>2.32</v>
      </c>
      <c r="X485" s="18">
        <v>0</v>
      </c>
      <c r="Y485" s="19">
        <v>0</v>
      </c>
      <c r="Z485" s="18">
        <v>4</v>
      </c>
      <c r="AA485" s="18">
        <v>0</v>
      </c>
      <c r="AB485" t="str">
        <f>VLOOKUP(E:E,笔记匹配!A:M,3,FALSE)</f>
        <v>yzyy123</v>
      </c>
      <c r="AC485" t="str">
        <f>VLOOKUP(E:E,笔记匹配!A:M,4,FALSE)</f>
        <v>11.1-前雅思口语考官评分我们的part 1!</v>
      </c>
    </row>
    <row r="486" spans="1:29">
      <c r="A486" s="17" t="s">
        <v>33</v>
      </c>
      <c r="B486" s="17" t="s">
        <v>109</v>
      </c>
      <c r="C486" s="18">
        <v>23124143</v>
      </c>
      <c r="D486" s="17" t="s">
        <v>72</v>
      </c>
      <c r="E486" s="17" t="s">
        <v>196</v>
      </c>
      <c r="F486" s="17" t="s">
        <v>674</v>
      </c>
      <c r="G486" s="18">
        <v>6031256</v>
      </c>
      <c r="H486" s="17" t="s">
        <v>675</v>
      </c>
      <c r="I486" s="18">
        <v>5019187</v>
      </c>
      <c r="J486" s="17" t="s">
        <v>617</v>
      </c>
      <c r="K486" s="18">
        <v>714.12</v>
      </c>
      <c r="L486" s="18">
        <v>39440</v>
      </c>
      <c r="M486" s="18">
        <v>1414</v>
      </c>
      <c r="N486" s="19">
        <v>0.0359</v>
      </c>
      <c r="O486" s="18">
        <v>0.51</v>
      </c>
      <c r="P486" s="18">
        <v>18.11</v>
      </c>
      <c r="Q486" s="18">
        <v>216</v>
      </c>
      <c r="R486" s="18">
        <v>2</v>
      </c>
      <c r="S486" s="18">
        <v>49</v>
      </c>
      <c r="T486" s="18">
        <v>41</v>
      </c>
      <c r="U486" s="18">
        <v>2</v>
      </c>
      <c r="V486" s="18">
        <v>310</v>
      </c>
      <c r="W486" s="18">
        <v>2.3</v>
      </c>
      <c r="X486" s="18">
        <v>0</v>
      </c>
      <c r="Y486" s="19">
        <v>0</v>
      </c>
      <c r="Z486" s="18">
        <v>27</v>
      </c>
      <c r="AA486" s="18">
        <v>2</v>
      </c>
      <c r="AB486" t="str">
        <f>VLOOKUP(E:E,笔记匹配!A:M,3,FALSE)</f>
        <v>山姆先生-invite</v>
      </c>
      <c r="AC486" t="str">
        <f>VLOOKUP(E:E,笔记匹配!A:M,4,FALSE)</f>
        <v>11.10-地道英语俚语🤯英美俚语意思差这么多?</v>
      </c>
    </row>
    <row r="487" spans="1:29">
      <c r="A487" s="17" t="s">
        <v>33</v>
      </c>
      <c r="B487" s="17" t="s">
        <v>70</v>
      </c>
      <c r="C487" s="18">
        <v>23124443</v>
      </c>
      <c r="D487" s="17" t="s">
        <v>72</v>
      </c>
      <c r="E487" s="17" t="s">
        <v>226</v>
      </c>
      <c r="F487" s="17" t="s">
        <v>678</v>
      </c>
      <c r="G487" s="18">
        <v>6031367</v>
      </c>
      <c r="H487" s="17" t="s">
        <v>679</v>
      </c>
      <c r="I487" s="18">
        <v>5019262</v>
      </c>
      <c r="J487" s="17" t="s">
        <v>617</v>
      </c>
      <c r="K487" s="18">
        <v>202.63</v>
      </c>
      <c r="L487" s="18">
        <v>18930</v>
      </c>
      <c r="M487" s="18">
        <v>1354</v>
      </c>
      <c r="N487" s="19">
        <v>0.0715</v>
      </c>
      <c r="O487" s="18">
        <v>0.15</v>
      </c>
      <c r="P487" s="18">
        <v>10.7</v>
      </c>
      <c r="Q487" s="18">
        <v>48</v>
      </c>
      <c r="R487" s="18">
        <v>2</v>
      </c>
      <c r="S487" s="18">
        <v>20</v>
      </c>
      <c r="T487" s="18">
        <v>6</v>
      </c>
      <c r="U487" s="18">
        <v>2</v>
      </c>
      <c r="V487" s="18">
        <v>78</v>
      </c>
      <c r="W487" s="18">
        <v>2.6</v>
      </c>
      <c r="X487" s="18">
        <v>0</v>
      </c>
      <c r="Y487" s="19">
        <v>0</v>
      </c>
      <c r="Z487" s="18">
        <v>1</v>
      </c>
      <c r="AA487" s="18">
        <v>0</v>
      </c>
      <c r="AB487" t="str">
        <f>VLOOKUP(E:E,笔记匹配!A:M,3,FALSE)</f>
        <v>hiella-invite</v>
      </c>
      <c r="AC487" t="str">
        <f>VLOOKUP(E:E,笔记匹配!A:M,4,FALSE)</f>
        <v>11.10-关于学口语，希望五年前就有人能告诉我的</v>
      </c>
    </row>
    <row r="488" spans="1:29">
      <c r="A488" s="17" t="s">
        <v>33</v>
      </c>
      <c r="B488" s="17" t="s">
        <v>75</v>
      </c>
      <c r="C488" s="18">
        <v>23124609</v>
      </c>
      <c r="D488" s="17" t="s">
        <v>72</v>
      </c>
      <c r="E488" s="17" t="s">
        <v>227</v>
      </c>
      <c r="F488" s="17" t="s">
        <v>680</v>
      </c>
      <c r="G488" s="18">
        <v>6031450</v>
      </c>
      <c r="H488" s="17" t="s">
        <v>681</v>
      </c>
      <c r="I488" s="18">
        <v>5019325</v>
      </c>
      <c r="J488" s="17" t="s">
        <v>617</v>
      </c>
      <c r="K488" s="18">
        <v>201.77</v>
      </c>
      <c r="L488" s="18">
        <v>21561</v>
      </c>
      <c r="M488" s="18">
        <v>1085</v>
      </c>
      <c r="N488" s="19">
        <v>0.0503</v>
      </c>
      <c r="O488" s="18">
        <v>0.19</v>
      </c>
      <c r="P488" s="18">
        <v>9.36</v>
      </c>
      <c r="Q488" s="18">
        <v>17</v>
      </c>
      <c r="R488" s="18">
        <v>2</v>
      </c>
      <c r="S488" s="18">
        <v>14</v>
      </c>
      <c r="T488" s="18">
        <v>4</v>
      </c>
      <c r="U488" s="18">
        <v>3</v>
      </c>
      <c r="V488" s="18">
        <v>40</v>
      </c>
      <c r="W488" s="18">
        <v>5.04</v>
      </c>
      <c r="X488" s="18">
        <v>0</v>
      </c>
      <c r="Y488" s="19">
        <v>0</v>
      </c>
      <c r="Z488" s="18">
        <v>1</v>
      </c>
      <c r="AA488" s="18">
        <v>0</v>
      </c>
      <c r="AB488" t="str">
        <f>VLOOKUP(E:E,笔记匹配!A:M,3,FALSE)</f>
        <v>heykelly-invite</v>
      </c>
      <c r="AC488" t="str">
        <f>VLOOKUP(E:E,笔记匹配!A:M,4,FALSE)</f>
        <v>11.10-亲测❗️雅思考官听到就会打低分的口语表达</v>
      </c>
    </row>
    <row r="489" spans="1:29">
      <c r="A489" s="17" t="s">
        <v>33</v>
      </c>
      <c r="B489" s="17" t="s">
        <v>81</v>
      </c>
      <c r="C489" s="18">
        <v>23124709</v>
      </c>
      <c r="D489" s="17" t="s">
        <v>72</v>
      </c>
      <c r="E489" s="17" t="s">
        <v>229</v>
      </c>
      <c r="F489" s="17" t="s">
        <v>682</v>
      </c>
      <c r="G489" s="18">
        <v>6031503</v>
      </c>
      <c r="H489" s="17" t="s">
        <v>683</v>
      </c>
      <c r="I489" s="18">
        <v>5019370</v>
      </c>
      <c r="J489" s="17" t="s">
        <v>617</v>
      </c>
      <c r="K489" s="18">
        <v>172.32</v>
      </c>
      <c r="L489" s="18">
        <v>7852</v>
      </c>
      <c r="M489" s="18">
        <v>379</v>
      </c>
      <c r="N489" s="19">
        <v>0.0483</v>
      </c>
      <c r="O489" s="18">
        <v>0.45</v>
      </c>
      <c r="P489" s="18">
        <v>21.95</v>
      </c>
      <c r="Q489" s="18">
        <v>49</v>
      </c>
      <c r="R489" s="18">
        <v>1</v>
      </c>
      <c r="S489" s="18">
        <v>30</v>
      </c>
      <c r="T489" s="18">
        <v>6</v>
      </c>
      <c r="U489" s="18">
        <v>2</v>
      </c>
      <c r="V489" s="18">
        <v>88</v>
      </c>
      <c r="W489" s="18">
        <v>1.96</v>
      </c>
      <c r="X489" s="18">
        <v>0</v>
      </c>
      <c r="Y489" s="19">
        <v>0</v>
      </c>
      <c r="Z489" s="18">
        <v>11</v>
      </c>
      <c r="AA489" s="18">
        <v>0</v>
      </c>
      <c r="AB489" t="str">
        <f>VLOOKUP(E:E,笔记匹配!A:M,3,FALSE)</f>
        <v>nainai</v>
      </c>
      <c r="AC489" t="str">
        <f>VLOOKUP(E:E,笔记匹配!A:M,4,FALSE)</f>
        <v>11.10-985但雅思口语万年6分😩外教说你方法错啦❗️</v>
      </c>
    </row>
    <row r="490" spans="1:29">
      <c r="A490" s="17" t="s">
        <v>33</v>
      </c>
      <c r="B490" s="17" t="s">
        <v>100</v>
      </c>
      <c r="C490" s="18">
        <v>23530215</v>
      </c>
      <c r="D490" s="17" t="s">
        <v>69</v>
      </c>
      <c r="E490" s="17" t="s">
        <v>203</v>
      </c>
      <c r="F490" s="17" t="s">
        <v>684</v>
      </c>
      <c r="G490" s="18">
        <v>6237012</v>
      </c>
      <c r="H490" s="17" t="s">
        <v>685</v>
      </c>
      <c r="I490" s="18">
        <v>5174740</v>
      </c>
      <c r="J490" s="17" t="s">
        <v>617</v>
      </c>
      <c r="K490" s="18">
        <v>284.46</v>
      </c>
      <c r="L490" s="18">
        <v>6588</v>
      </c>
      <c r="M490" s="18">
        <v>232</v>
      </c>
      <c r="N490" s="19">
        <v>0.0352</v>
      </c>
      <c r="O490" s="18">
        <v>1.23</v>
      </c>
      <c r="P490" s="18">
        <v>43.18</v>
      </c>
      <c r="Q490" s="18">
        <v>38</v>
      </c>
      <c r="R490" s="18">
        <v>0</v>
      </c>
      <c r="S490" s="18">
        <v>24</v>
      </c>
      <c r="T490" s="18">
        <v>2</v>
      </c>
      <c r="U490" s="18">
        <v>0</v>
      </c>
      <c r="V490" s="18">
        <v>64</v>
      </c>
      <c r="W490" s="18">
        <v>4.44</v>
      </c>
      <c r="X490" s="18">
        <v>0</v>
      </c>
      <c r="Y490" s="19">
        <v>0</v>
      </c>
      <c r="Z490" s="18">
        <v>1</v>
      </c>
      <c r="AA490" s="18">
        <v>7</v>
      </c>
      <c r="AB490" t="str">
        <f>VLOOKUP(E:E,笔记匹配!A:M,3,FALSE)</f>
        <v>yaozilv</v>
      </c>
      <c r="AC490" t="str">
        <f>VLOOKUP(E:E,笔记匹配!A:M,4,FALSE)</f>
        <v>6.17-英语口语人绝不能错过的宝藏APP👈</v>
      </c>
    </row>
    <row r="491" spans="1:29">
      <c r="A491" s="17" t="s">
        <v>33</v>
      </c>
      <c r="B491" s="17" t="s">
        <v>109</v>
      </c>
      <c r="C491" s="18">
        <v>23530991</v>
      </c>
      <c r="D491" s="17" t="s">
        <v>69</v>
      </c>
      <c r="E491" s="17" t="s">
        <v>196</v>
      </c>
      <c r="F491" s="17" t="s">
        <v>686</v>
      </c>
      <c r="G491" s="18">
        <v>6237396</v>
      </c>
      <c r="H491" s="17" t="s">
        <v>687</v>
      </c>
      <c r="I491" s="18">
        <v>5175042</v>
      </c>
      <c r="J491" s="17" t="s">
        <v>617</v>
      </c>
      <c r="K491" s="18">
        <v>857.68</v>
      </c>
      <c r="L491" s="18">
        <v>28759</v>
      </c>
      <c r="M491" s="18">
        <v>1152</v>
      </c>
      <c r="N491" s="19">
        <v>0.0401</v>
      </c>
      <c r="O491" s="18">
        <v>0.74</v>
      </c>
      <c r="P491" s="18">
        <v>29.82</v>
      </c>
      <c r="Q491" s="18">
        <v>353</v>
      </c>
      <c r="R491" s="18">
        <v>1</v>
      </c>
      <c r="S491" s="18">
        <v>88</v>
      </c>
      <c r="T491" s="18">
        <v>74</v>
      </c>
      <c r="U491" s="18">
        <v>1</v>
      </c>
      <c r="V491" s="18">
        <v>517</v>
      </c>
      <c r="W491" s="18">
        <v>1.66</v>
      </c>
      <c r="X491" s="18">
        <v>0</v>
      </c>
      <c r="Y491" s="19">
        <v>0</v>
      </c>
      <c r="Z491" s="18">
        <v>17</v>
      </c>
      <c r="AA491" s="18">
        <v>4</v>
      </c>
      <c r="AB491" t="str">
        <f>VLOOKUP(E:E,笔记匹配!A:M,3,FALSE)</f>
        <v>山姆先生-invite</v>
      </c>
      <c r="AC491" t="str">
        <f>VLOOKUP(E:E,笔记匹配!A:M,4,FALSE)</f>
        <v>11.10-地道英语俚语🤯英美俚语意思差这么多?</v>
      </c>
    </row>
    <row r="492" spans="1:29">
      <c r="A492" s="17" t="s">
        <v>33</v>
      </c>
      <c r="B492" s="17" t="s">
        <v>87</v>
      </c>
      <c r="C492" s="18">
        <v>23541577</v>
      </c>
      <c r="D492" s="17" t="s">
        <v>72</v>
      </c>
      <c r="E492" s="17" t="s">
        <v>224</v>
      </c>
      <c r="F492" s="17" t="s">
        <v>688</v>
      </c>
      <c r="G492" s="18">
        <v>6242360</v>
      </c>
      <c r="H492" s="17" t="s">
        <v>689</v>
      </c>
      <c r="I492" s="18">
        <v>5178799</v>
      </c>
      <c r="J492" s="17" t="s">
        <v>617</v>
      </c>
      <c r="K492" s="18">
        <v>200.67</v>
      </c>
      <c r="L492" s="18">
        <v>20541</v>
      </c>
      <c r="M492" s="18">
        <v>1315</v>
      </c>
      <c r="N492" s="19">
        <v>0.064</v>
      </c>
      <c r="O492" s="18">
        <v>0.15</v>
      </c>
      <c r="P492" s="18">
        <v>9.77</v>
      </c>
      <c r="Q492" s="18">
        <v>25</v>
      </c>
      <c r="R492" s="18">
        <v>0</v>
      </c>
      <c r="S492" s="18">
        <v>9</v>
      </c>
      <c r="T492" s="18">
        <v>10</v>
      </c>
      <c r="U492" s="18">
        <v>2</v>
      </c>
      <c r="V492" s="18">
        <v>46</v>
      </c>
      <c r="W492" s="18">
        <v>4.36</v>
      </c>
      <c r="X492" s="18">
        <v>0</v>
      </c>
      <c r="Y492" s="19">
        <v>0</v>
      </c>
      <c r="Z492" s="18">
        <v>1</v>
      </c>
      <c r="AA492" s="18">
        <v>2</v>
      </c>
      <c r="AB492" t="str">
        <f>VLOOKUP(E:E,笔记匹配!A:M,3,FALSE)</f>
        <v>zigezige-invite</v>
      </c>
      <c r="AC492" t="str">
        <f>VLOOKUP(E:E,笔记匹配!A:M,4,FALSE)</f>
        <v>11.16-英语｜想进外企？高管说必须知道这些！📇</v>
      </c>
    </row>
    <row r="493" spans="1:29">
      <c r="A493" s="17" t="s">
        <v>33</v>
      </c>
      <c r="B493" s="17" t="s">
        <v>78</v>
      </c>
      <c r="C493" s="18">
        <v>23541642</v>
      </c>
      <c r="D493" s="17" t="s">
        <v>72</v>
      </c>
      <c r="E493" s="17" t="s">
        <v>222</v>
      </c>
      <c r="F493" s="17" t="s">
        <v>690</v>
      </c>
      <c r="G493" s="18">
        <v>6242382</v>
      </c>
      <c r="H493" s="17" t="s">
        <v>691</v>
      </c>
      <c r="I493" s="18">
        <v>5178823</v>
      </c>
      <c r="J493" s="17" t="s">
        <v>617</v>
      </c>
      <c r="K493" s="18">
        <v>201.23</v>
      </c>
      <c r="L493" s="18">
        <v>38146</v>
      </c>
      <c r="M493" s="18">
        <v>2552</v>
      </c>
      <c r="N493" s="19">
        <v>0.0669</v>
      </c>
      <c r="O493" s="18">
        <v>0.08</v>
      </c>
      <c r="P493" s="18">
        <v>5.28</v>
      </c>
      <c r="Q493" s="18">
        <v>57</v>
      </c>
      <c r="R493" s="18">
        <v>2</v>
      </c>
      <c r="S493" s="18">
        <v>70</v>
      </c>
      <c r="T493" s="18">
        <v>30</v>
      </c>
      <c r="U493" s="18">
        <v>3</v>
      </c>
      <c r="V493" s="18">
        <v>162</v>
      </c>
      <c r="W493" s="18">
        <v>1.24</v>
      </c>
      <c r="X493" s="18">
        <v>0</v>
      </c>
      <c r="Y493" s="19">
        <v>0</v>
      </c>
      <c r="Z493" s="18">
        <v>1</v>
      </c>
      <c r="AA493" s="18">
        <v>14</v>
      </c>
      <c r="AB493" t="str">
        <f>VLOOKUP(E:E,笔记匹配!A:M,3,FALSE)</f>
        <v>kkenglish-invite</v>
      </c>
      <c r="AC493" t="str">
        <f>VLOOKUP(E:E,笔记匹配!A:M,4,FALSE)</f>
        <v>11.16-我说的英语 vs 外教帮我修订的 差异有多大？</v>
      </c>
    </row>
    <row r="494" spans="1:29">
      <c r="A494" s="17" t="s">
        <v>33</v>
      </c>
      <c r="B494" s="17" t="s">
        <v>692</v>
      </c>
      <c r="C494" s="18">
        <v>23541719</v>
      </c>
      <c r="D494" s="17" t="s">
        <v>72</v>
      </c>
      <c r="E494" s="17" t="s">
        <v>225</v>
      </c>
      <c r="F494" s="17" t="s">
        <v>693</v>
      </c>
      <c r="G494" s="18">
        <v>6242415</v>
      </c>
      <c r="H494" s="17" t="s">
        <v>694</v>
      </c>
      <c r="I494" s="18">
        <v>5178847</v>
      </c>
      <c r="J494" s="17" t="s">
        <v>617</v>
      </c>
      <c r="K494" s="18">
        <v>25.28</v>
      </c>
      <c r="L494" s="18">
        <v>1276</v>
      </c>
      <c r="M494" s="18">
        <v>42</v>
      </c>
      <c r="N494" s="19">
        <v>0.0329</v>
      </c>
      <c r="O494" s="18">
        <v>0.6</v>
      </c>
      <c r="P494" s="18">
        <v>19.81</v>
      </c>
      <c r="Q494" s="18">
        <v>8</v>
      </c>
      <c r="R494" s="18">
        <v>0</v>
      </c>
      <c r="S494" s="18">
        <v>6</v>
      </c>
      <c r="T494" s="18">
        <v>2</v>
      </c>
      <c r="U494" s="18">
        <v>0</v>
      </c>
      <c r="V494" s="18">
        <v>16</v>
      </c>
      <c r="W494" s="18">
        <v>1.58</v>
      </c>
      <c r="X494" s="18">
        <v>0</v>
      </c>
      <c r="Y494" s="19">
        <v>0</v>
      </c>
      <c r="Z494" s="18">
        <v>0</v>
      </c>
      <c r="AA494" s="18">
        <v>2</v>
      </c>
      <c r="AB494" t="str">
        <f>VLOOKUP(E:E,笔记匹配!A:M,3,FALSE)</f>
        <v>xiaohao11-invite</v>
      </c>
      <c r="AC494" t="str">
        <f>VLOOKUP(E:E,笔记匹配!A:M,4,FALSE)</f>
        <v>11.16-🔥Cambly外教大推荐❗️口语此时不练更待何时</v>
      </c>
    </row>
    <row r="495" spans="1:29">
      <c r="A495" s="17" t="s">
        <v>33</v>
      </c>
      <c r="B495" s="17" t="s">
        <v>74</v>
      </c>
      <c r="C495" s="18">
        <v>23541791</v>
      </c>
      <c r="D495" s="17" t="s">
        <v>72</v>
      </c>
      <c r="E495" s="17" t="s">
        <v>223</v>
      </c>
      <c r="F495" s="17" t="s">
        <v>695</v>
      </c>
      <c r="G495" s="18">
        <v>6242450</v>
      </c>
      <c r="H495" s="17" t="s">
        <v>696</v>
      </c>
      <c r="I495" s="18">
        <v>5178874</v>
      </c>
      <c r="J495" s="17" t="s">
        <v>617</v>
      </c>
      <c r="K495" s="18">
        <v>201.64</v>
      </c>
      <c r="L495" s="18">
        <v>16619</v>
      </c>
      <c r="M495" s="18">
        <v>1047</v>
      </c>
      <c r="N495" s="19">
        <v>0.063</v>
      </c>
      <c r="O495" s="18">
        <v>0.19</v>
      </c>
      <c r="P495" s="18">
        <v>12.13</v>
      </c>
      <c r="Q495" s="18">
        <v>46</v>
      </c>
      <c r="R495" s="18">
        <v>0</v>
      </c>
      <c r="S495" s="18">
        <v>17</v>
      </c>
      <c r="T495" s="18">
        <v>4</v>
      </c>
      <c r="U495" s="18">
        <v>3</v>
      </c>
      <c r="V495" s="18">
        <v>70</v>
      </c>
      <c r="W495" s="18">
        <v>2.88</v>
      </c>
      <c r="X495" s="18">
        <v>0</v>
      </c>
      <c r="Y495" s="19">
        <v>0</v>
      </c>
      <c r="Z495" s="18">
        <v>7</v>
      </c>
      <c r="AA495" s="18">
        <v>0</v>
      </c>
      <c r="AB495" t="str">
        <f>VLOOKUP(E:E,笔记匹配!A:M,3,FALSE)</f>
        <v>dafu666</v>
      </c>
      <c r="AC495" t="str">
        <f>VLOOKUP(E:E,笔记匹配!A:M,4,FALSE)</f>
        <v>11.16-雅思口语首考上8分？我是如何做到的？</v>
      </c>
    </row>
    <row r="496" spans="1:29">
      <c r="A496" s="17" t="s">
        <v>33</v>
      </c>
      <c r="B496" s="17" t="s">
        <v>79</v>
      </c>
      <c r="C496" s="18">
        <v>23541914</v>
      </c>
      <c r="D496" s="17" t="s">
        <v>72</v>
      </c>
      <c r="E496" s="17" t="s">
        <v>197</v>
      </c>
      <c r="F496" s="17" t="s">
        <v>697</v>
      </c>
      <c r="G496" s="18">
        <v>6242490</v>
      </c>
      <c r="H496" s="17" t="s">
        <v>698</v>
      </c>
      <c r="I496" s="18">
        <v>5178907</v>
      </c>
      <c r="J496" s="17" t="s">
        <v>617</v>
      </c>
      <c r="K496" s="18">
        <v>30.14</v>
      </c>
      <c r="L496" s="18">
        <v>1356</v>
      </c>
      <c r="M496" s="18">
        <v>48</v>
      </c>
      <c r="N496" s="19">
        <v>0.0354</v>
      </c>
      <c r="O496" s="18">
        <v>0.63</v>
      </c>
      <c r="P496" s="18">
        <v>22.23</v>
      </c>
      <c r="Q496" s="18">
        <v>6</v>
      </c>
      <c r="R496" s="18">
        <v>1</v>
      </c>
      <c r="S496" s="18">
        <v>10</v>
      </c>
      <c r="T496" s="18">
        <v>0</v>
      </c>
      <c r="U496" s="18">
        <v>0</v>
      </c>
      <c r="V496" s="18">
        <v>17</v>
      </c>
      <c r="W496" s="18">
        <v>1.77</v>
      </c>
      <c r="X496" s="18">
        <v>0</v>
      </c>
      <c r="Y496" s="19">
        <v>0</v>
      </c>
      <c r="Z496" s="18">
        <v>1</v>
      </c>
      <c r="AA496" s="18">
        <v>0</v>
      </c>
      <c r="AB496" t="str">
        <f>VLOOKUP(E:E,笔记匹配!A:M,3,FALSE)</f>
        <v>leximock-invite</v>
      </c>
      <c r="AC496" t="str">
        <f>VLOOKUP(E:E,笔记匹配!A:M,4,FALSE)</f>
        <v>11.16-Cambly雅思口语敲牛mock推荐来救你啦🆘</v>
      </c>
    </row>
    <row r="497" spans="1:29">
      <c r="A497" s="17" t="s">
        <v>34</v>
      </c>
      <c r="B497" s="17" t="s">
        <v>100</v>
      </c>
      <c r="C497" s="18">
        <v>15884678</v>
      </c>
      <c r="D497" s="17" t="s">
        <v>101</v>
      </c>
      <c r="E497" s="17" t="s">
        <v>203</v>
      </c>
      <c r="F497" s="17" t="s">
        <v>615</v>
      </c>
      <c r="G497" s="18">
        <v>3102051</v>
      </c>
      <c r="H497" s="17" t="s">
        <v>616</v>
      </c>
      <c r="I497" s="18">
        <v>2496937</v>
      </c>
      <c r="J497" s="17" t="s">
        <v>617</v>
      </c>
      <c r="K497" s="18">
        <v>491.48</v>
      </c>
      <c r="L497" s="18">
        <v>36865</v>
      </c>
      <c r="M497" s="18">
        <v>1197</v>
      </c>
      <c r="N497" s="19">
        <v>0.0325</v>
      </c>
      <c r="O497" s="18">
        <v>0.41</v>
      </c>
      <c r="P497" s="18">
        <v>13.33</v>
      </c>
      <c r="Q497" s="18">
        <v>8</v>
      </c>
      <c r="R497" s="18">
        <v>1</v>
      </c>
      <c r="S497" s="18">
        <v>9</v>
      </c>
      <c r="T497" s="18">
        <v>0</v>
      </c>
      <c r="U497" s="18">
        <v>2</v>
      </c>
      <c r="V497" s="18">
        <v>20</v>
      </c>
      <c r="W497" s="18">
        <v>24.57</v>
      </c>
      <c r="X497" s="18">
        <v>0</v>
      </c>
      <c r="Y497" s="19">
        <v>0</v>
      </c>
      <c r="Z497" s="18">
        <v>0</v>
      </c>
      <c r="AA497" s="18">
        <v>1</v>
      </c>
      <c r="AB497" t="str">
        <f>VLOOKUP(E:E,笔记匹配!A:M,3,FALSE)</f>
        <v>yaozilv</v>
      </c>
      <c r="AC497" t="str">
        <f>VLOOKUP(E:E,笔记匹配!A:M,4,FALSE)</f>
        <v>6.17-英语口语人绝不能错过的宝藏APP👈</v>
      </c>
    </row>
    <row r="498" spans="1:29">
      <c r="A498" s="17" t="s">
        <v>34</v>
      </c>
      <c r="B498" s="17" t="s">
        <v>119</v>
      </c>
      <c r="C498" s="18">
        <v>16331749</v>
      </c>
      <c r="D498" s="17" t="s">
        <v>72</v>
      </c>
      <c r="E498" s="17" t="s">
        <v>210</v>
      </c>
      <c r="F498" s="17" t="s">
        <v>618</v>
      </c>
      <c r="G498" s="18">
        <v>3178020</v>
      </c>
      <c r="H498" s="17" t="s">
        <v>619</v>
      </c>
      <c r="I498" s="18">
        <v>2568655</v>
      </c>
      <c r="J498" s="17" t="s">
        <v>617</v>
      </c>
      <c r="K498" s="18">
        <v>488.33</v>
      </c>
      <c r="L498" s="18">
        <v>56471</v>
      </c>
      <c r="M498" s="18">
        <v>3695</v>
      </c>
      <c r="N498" s="19">
        <v>0.0654</v>
      </c>
      <c r="O498" s="18">
        <v>0.13</v>
      </c>
      <c r="P498" s="18">
        <v>8.65</v>
      </c>
      <c r="Q498" s="18">
        <v>40</v>
      </c>
      <c r="R498" s="18">
        <v>4</v>
      </c>
      <c r="S498" s="18">
        <v>15</v>
      </c>
      <c r="T498" s="18">
        <v>60</v>
      </c>
      <c r="U498" s="18">
        <v>0</v>
      </c>
      <c r="V498" s="18">
        <v>119</v>
      </c>
      <c r="W498" s="18">
        <v>4.1</v>
      </c>
      <c r="X498" s="18">
        <v>0</v>
      </c>
      <c r="Y498" s="19">
        <v>0</v>
      </c>
      <c r="Z498" s="18">
        <v>15</v>
      </c>
      <c r="AA498" s="18">
        <v>0</v>
      </c>
      <c r="AB498" t="str">
        <f>VLOOKUP(E:E,笔记匹配!A:M,3,FALSE)</f>
        <v>tenchat-invite</v>
      </c>
      <c r="AC498" t="str">
        <f>VLOOKUP(E:E,笔记匹配!A:M,4,FALSE)</f>
        <v>6.28-🇬🇧小干货｜简单的地道英文表达</v>
      </c>
    </row>
    <row r="499" spans="1:29">
      <c r="A499" s="17" t="s">
        <v>34</v>
      </c>
      <c r="B499" s="17" t="s">
        <v>100</v>
      </c>
      <c r="C499" s="18">
        <v>18616856</v>
      </c>
      <c r="D499" s="17" t="s">
        <v>72</v>
      </c>
      <c r="E499" s="17" t="s">
        <v>203</v>
      </c>
      <c r="F499" s="17" t="s">
        <v>622</v>
      </c>
      <c r="G499" s="18">
        <v>3856100</v>
      </c>
      <c r="H499" s="17" t="s">
        <v>623</v>
      </c>
      <c r="I499" s="18">
        <v>3241189</v>
      </c>
      <c r="J499" s="17" t="s">
        <v>617</v>
      </c>
      <c r="K499" s="18">
        <v>252.72</v>
      </c>
      <c r="L499" s="18">
        <v>11239</v>
      </c>
      <c r="M499" s="18">
        <v>406</v>
      </c>
      <c r="N499" s="19">
        <v>0.0361</v>
      </c>
      <c r="O499" s="18">
        <v>0.62</v>
      </c>
      <c r="P499" s="18">
        <v>22.49</v>
      </c>
      <c r="Q499" s="18">
        <v>23</v>
      </c>
      <c r="R499" s="18">
        <v>0</v>
      </c>
      <c r="S499" s="18">
        <v>22</v>
      </c>
      <c r="T499" s="18">
        <v>2</v>
      </c>
      <c r="U499" s="18">
        <v>4</v>
      </c>
      <c r="V499" s="18">
        <v>51</v>
      </c>
      <c r="W499" s="18">
        <v>4.96</v>
      </c>
      <c r="X499" s="18">
        <v>0</v>
      </c>
      <c r="Y499" s="19">
        <v>0</v>
      </c>
      <c r="Z499" s="18">
        <v>3</v>
      </c>
      <c r="AA499" s="18">
        <v>0</v>
      </c>
      <c r="AB499" t="str">
        <f>VLOOKUP(E:E,笔记匹配!A:M,3,FALSE)</f>
        <v>yaozilv</v>
      </c>
      <c r="AC499" t="str">
        <f>VLOOKUP(E:E,笔记匹配!A:M,4,FALSE)</f>
        <v>6.17-英语口语人绝不能错过的宝藏APP👈</v>
      </c>
    </row>
    <row r="500" spans="1:29">
      <c r="A500" s="17" t="s">
        <v>34</v>
      </c>
      <c r="B500" s="17" t="s">
        <v>76</v>
      </c>
      <c r="C500" s="18">
        <v>18706416</v>
      </c>
      <c r="D500" s="17" t="s">
        <v>72</v>
      </c>
      <c r="E500" s="17" t="s">
        <v>209</v>
      </c>
      <c r="F500" s="17" t="s">
        <v>624</v>
      </c>
      <c r="G500" s="18">
        <v>3899564</v>
      </c>
      <c r="H500" s="17" t="s">
        <v>625</v>
      </c>
      <c r="I500" s="18">
        <v>3284422</v>
      </c>
      <c r="J500" s="17" t="s">
        <v>617</v>
      </c>
      <c r="K500" s="18">
        <v>242.17</v>
      </c>
      <c r="L500" s="18">
        <v>11503</v>
      </c>
      <c r="M500" s="18">
        <v>413</v>
      </c>
      <c r="N500" s="19">
        <v>0.0359</v>
      </c>
      <c r="O500" s="18">
        <v>0.59</v>
      </c>
      <c r="P500" s="18">
        <v>21.05</v>
      </c>
      <c r="Q500" s="18">
        <v>35</v>
      </c>
      <c r="R500" s="18">
        <v>1</v>
      </c>
      <c r="S500" s="18">
        <v>29</v>
      </c>
      <c r="T500" s="18">
        <v>3</v>
      </c>
      <c r="U500" s="18">
        <v>3</v>
      </c>
      <c r="V500" s="18">
        <v>71</v>
      </c>
      <c r="W500" s="18">
        <v>3.41</v>
      </c>
      <c r="X500" s="18">
        <v>0</v>
      </c>
      <c r="Y500" s="19">
        <v>0</v>
      </c>
      <c r="Z500" s="18">
        <v>7</v>
      </c>
      <c r="AA500" s="18">
        <v>0</v>
      </c>
      <c r="AB500" t="str">
        <f>VLOOKUP(E:E,笔记匹配!A:M,3,FALSE)</f>
        <v>ieltsyea-invite</v>
      </c>
      <c r="AC500" t="str">
        <f>VLOOKUP(E:E,笔记匹配!A:M,4,FALSE)</f>
        <v>8.24-雅思口语上7的捷径：Cambly外教推荐‼️</v>
      </c>
    </row>
    <row r="501" spans="1:29">
      <c r="A501" s="17" t="s">
        <v>34</v>
      </c>
      <c r="B501" s="17" t="s">
        <v>76</v>
      </c>
      <c r="C501" s="18">
        <v>19691973</v>
      </c>
      <c r="D501" s="17" t="s">
        <v>69</v>
      </c>
      <c r="E501" s="17" t="s">
        <v>209</v>
      </c>
      <c r="F501" s="17" t="s">
        <v>631</v>
      </c>
      <c r="G501" s="18">
        <v>4355755</v>
      </c>
      <c r="H501" s="17" t="s">
        <v>631</v>
      </c>
      <c r="I501" s="18">
        <v>3730480</v>
      </c>
      <c r="J501" s="17" t="s">
        <v>617</v>
      </c>
      <c r="K501" s="18">
        <v>292.96</v>
      </c>
      <c r="L501" s="18">
        <v>11515</v>
      </c>
      <c r="M501" s="18">
        <v>344</v>
      </c>
      <c r="N501" s="19">
        <v>0.0299</v>
      </c>
      <c r="O501" s="18">
        <v>0.85</v>
      </c>
      <c r="P501" s="18">
        <v>25.44</v>
      </c>
      <c r="Q501" s="18">
        <v>36</v>
      </c>
      <c r="R501" s="18">
        <v>1</v>
      </c>
      <c r="S501" s="18">
        <v>45</v>
      </c>
      <c r="T501" s="18">
        <v>2</v>
      </c>
      <c r="U501" s="18">
        <v>1</v>
      </c>
      <c r="V501" s="18">
        <v>85</v>
      </c>
      <c r="W501" s="18">
        <v>3.45</v>
      </c>
      <c r="X501" s="18">
        <v>0</v>
      </c>
      <c r="Y501" s="19">
        <v>0</v>
      </c>
      <c r="Z501" s="18">
        <v>0</v>
      </c>
      <c r="AA501" s="18">
        <v>0</v>
      </c>
      <c r="AB501" t="str">
        <f>VLOOKUP(E:E,笔记匹配!A:M,3,FALSE)</f>
        <v>ieltsyea-invite</v>
      </c>
      <c r="AC501" t="str">
        <f>VLOOKUP(E:E,笔记匹配!A:M,4,FALSE)</f>
        <v>8.24-雅思口语上7的捷径：Cambly外教推荐‼️</v>
      </c>
    </row>
    <row r="502" spans="1:29">
      <c r="A502" s="17" t="s">
        <v>34</v>
      </c>
      <c r="B502" s="17" t="s">
        <v>103</v>
      </c>
      <c r="C502" s="18">
        <v>19913068</v>
      </c>
      <c r="D502" s="17" t="s">
        <v>69</v>
      </c>
      <c r="E502" s="17" t="s">
        <v>207</v>
      </c>
      <c r="F502" s="17" t="s">
        <v>632</v>
      </c>
      <c r="G502" s="18">
        <v>4458728</v>
      </c>
      <c r="H502" s="17" t="s">
        <v>633</v>
      </c>
      <c r="I502" s="18">
        <v>3823048</v>
      </c>
      <c r="J502" s="17" t="s">
        <v>617</v>
      </c>
      <c r="K502" s="18">
        <v>891.98</v>
      </c>
      <c r="L502" s="18">
        <v>15362</v>
      </c>
      <c r="M502" s="18">
        <v>719</v>
      </c>
      <c r="N502" s="19">
        <v>0.0468</v>
      </c>
      <c r="O502" s="18">
        <v>1.24</v>
      </c>
      <c r="P502" s="18">
        <v>58.06</v>
      </c>
      <c r="Q502" s="18">
        <v>184</v>
      </c>
      <c r="R502" s="18">
        <v>1</v>
      </c>
      <c r="S502" s="18">
        <v>81</v>
      </c>
      <c r="T502" s="18">
        <v>54</v>
      </c>
      <c r="U502" s="18">
        <v>4</v>
      </c>
      <c r="V502" s="18">
        <v>324</v>
      </c>
      <c r="W502" s="18">
        <v>2.75</v>
      </c>
      <c r="X502" s="18">
        <v>0</v>
      </c>
      <c r="Y502" s="19">
        <v>0</v>
      </c>
      <c r="Z502" s="18">
        <v>3</v>
      </c>
      <c r="AA502" s="18">
        <v>1</v>
      </c>
      <c r="AB502" t="str">
        <f>VLOOKUP(E:E,笔记匹配!A:M,3,FALSE)</f>
        <v>skk2022</v>
      </c>
      <c r="AC502" t="str">
        <f>VLOOKUP(E:E,笔记匹配!A:M,4,FALSE)</f>
        <v>6.13-如何不出国提高口语｜英语口语APP推荐</v>
      </c>
    </row>
    <row r="503" spans="1:29">
      <c r="A503" s="17" t="s">
        <v>34</v>
      </c>
      <c r="B503" s="17" t="s">
        <v>80</v>
      </c>
      <c r="C503" s="18">
        <v>20804514</v>
      </c>
      <c r="D503" s="17" t="s">
        <v>72</v>
      </c>
      <c r="E503" s="17" t="s">
        <v>199</v>
      </c>
      <c r="F503" s="17" t="s">
        <v>642</v>
      </c>
      <c r="G503" s="18">
        <v>4926725</v>
      </c>
      <c r="H503" s="17" t="s">
        <v>643</v>
      </c>
      <c r="I503" s="18">
        <v>4182082</v>
      </c>
      <c r="J503" s="17" t="s">
        <v>617</v>
      </c>
      <c r="K503" s="18">
        <v>172.47</v>
      </c>
      <c r="L503" s="18">
        <v>13356</v>
      </c>
      <c r="M503" s="18">
        <v>531</v>
      </c>
      <c r="N503" s="19">
        <v>0.0398</v>
      </c>
      <c r="O503" s="18">
        <v>0.32</v>
      </c>
      <c r="P503" s="18">
        <v>12.91</v>
      </c>
      <c r="Q503" s="18">
        <v>29</v>
      </c>
      <c r="R503" s="18">
        <v>0</v>
      </c>
      <c r="S503" s="18">
        <v>28</v>
      </c>
      <c r="T503" s="18">
        <v>5</v>
      </c>
      <c r="U503" s="18">
        <v>0</v>
      </c>
      <c r="V503" s="18">
        <v>62</v>
      </c>
      <c r="W503" s="18">
        <v>2.78</v>
      </c>
      <c r="X503" s="18">
        <v>0</v>
      </c>
      <c r="Y503" s="19">
        <v>0</v>
      </c>
      <c r="Z503" s="18">
        <v>2</v>
      </c>
      <c r="AA503" s="18">
        <v>0</v>
      </c>
      <c r="AB503" t="str">
        <f>VLOOKUP(E:E,笔记匹配!A:M,3,FALSE)</f>
        <v>lily1234</v>
      </c>
      <c r="AC503" t="str">
        <f>VLOOKUP(E:E,笔记匹配!A:M,4,FALSE)</f>
        <v>10.9-30岁想把英语好好学一遍｜妈妈提升口语app</v>
      </c>
    </row>
    <row r="504" spans="1:29">
      <c r="A504" s="17" t="s">
        <v>34</v>
      </c>
      <c r="B504" s="17" t="s">
        <v>83</v>
      </c>
      <c r="C504" s="18">
        <v>21378722</v>
      </c>
      <c r="D504" s="17" t="s">
        <v>72</v>
      </c>
      <c r="E504" s="17" t="s">
        <v>201</v>
      </c>
      <c r="F504" s="17" t="s">
        <v>646</v>
      </c>
      <c r="G504" s="18">
        <v>5201126</v>
      </c>
      <c r="H504" s="17" t="s">
        <v>647</v>
      </c>
      <c r="I504" s="18">
        <v>4386152</v>
      </c>
      <c r="J504" s="17" t="s">
        <v>617</v>
      </c>
      <c r="K504" s="18">
        <v>371.16</v>
      </c>
      <c r="L504" s="18">
        <v>25880</v>
      </c>
      <c r="M504" s="18">
        <v>663</v>
      </c>
      <c r="N504" s="19">
        <v>0.0256</v>
      </c>
      <c r="O504" s="18">
        <v>0.56</v>
      </c>
      <c r="P504" s="18">
        <v>14.34</v>
      </c>
      <c r="Q504" s="18">
        <v>79</v>
      </c>
      <c r="R504" s="18">
        <v>0</v>
      </c>
      <c r="S504" s="18">
        <v>80</v>
      </c>
      <c r="T504" s="18">
        <v>5</v>
      </c>
      <c r="U504" s="18">
        <v>0</v>
      </c>
      <c r="V504" s="18">
        <v>164</v>
      </c>
      <c r="W504" s="18">
        <v>2.26</v>
      </c>
      <c r="X504" s="18">
        <v>0</v>
      </c>
      <c r="Y504" s="19">
        <v>0</v>
      </c>
      <c r="Z504" s="18">
        <v>3</v>
      </c>
      <c r="AA504" s="18">
        <v>2</v>
      </c>
      <c r="AB504" t="str">
        <f>VLOOKUP(E:E,笔记匹配!A:M,3,FALSE)</f>
        <v>talkalot-invite</v>
      </c>
      <c r="AC504" t="str">
        <f>VLOOKUP(E:E,笔记匹配!A:M,4,FALSE)</f>
        <v>10.17宝藏Cambly外教大推荐‼️入门篇</v>
      </c>
    </row>
    <row r="505" spans="1:29">
      <c r="A505" s="17" t="s">
        <v>34</v>
      </c>
      <c r="B505" s="17" t="s">
        <v>83</v>
      </c>
      <c r="C505" s="18">
        <v>21438951</v>
      </c>
      <c r="D505" s="17" t="s">
        <v>69</v>
      </c>
      <c r="E505" s="17" t="s">
        <v>201</v>
      </c>
      <c r="F505" s="17" t="s">
        <v>650</v>
      </c>
      <c r="G505" s="18">
        <v>5229065</v>
      </c>
      <c r="H505" s="17" t="s">
        <v>651</v>
      </c>
      <c r="I505" s="18">
        <v>4407441</v>
      </c>
      <c r="J505" s="17" t="s">
        <v>617</v>
      </c>
      <c r="K505" s="18">
        <v>1192.35</v>
      </c>
      <c r="L505" s="18">
        <v>68546</v>
      </c>
      <c r="M505" s="18">
        <v>1928</v>
      </c>
      <c r="N505" s="19">
        <v>0.0281</v>
      </c>
      <c r="O505" s="18">
        <v>0.62</v>
      </c>
      <c r="P505" s="18">
        <v>17.39</v>
      </c>
      <c r="Q505" s="18">
        <v>353</v>
      </c>
      <c r="R505" s="18">
        <v>0</v>
      </c>
      <c r="S505" s="18">
        <v>220</v>
      </c>
      <c r="T505" s="18">
        <v>13</v>
      </c>
      <c r="U505" s="18">
        <v>5</v>
      </c>
      <c r="V505" s="18">
        <v>591</v>
      </c>
      <c r="W505" s="18">
        <v>2.02</v>
      </c>
      <c r="X505" s="18">
        <v>0</v>
      </c>
      <c r="Y505" s="19">
        <v>0</v>
      </c>
      <c r="Z505" s="18">
        <v>14</v>
      </c>
      <c r="AA505" s="18">
        <v>7</v>
      </c>
      <c r="AB505" t="str">
        <f>VLOOKUP(E:E,笔记匹配!A:M,3,FALSE)</f>
        <v>talkalot-invite</v>
      </c>
      <c r="AC505" t="str">
        <f>VLOOKUP(E:E,笔记匹配!A:M,4,FALSE)</f>
        <v>10.17宝藏Cambly外教大推荐‼️入门篇</v>
      </c>
    </row>
    <row r="506" spans="1:29">
      <c r="A506" s="17" t="s">
        <v>34</v>
      </c>
      <c r="B506" s="17" t="s">
        <v>80</v>
      </c>
      <c r="C506" s="18">
        <v>21548733</v>
      </c>
      <c r="D506" s="17" t="s">
        <v>69</v>
      </c>
      <c r="E506" s="17" t="s">
        <v>199</v>
      </c>
      <c r="F506" s="17" t="s">
        <v>652</v>
      </c>
      <c r="G506" s="18">
        <v>5277914</v>
      </c>
      <c r="H506" s="17" t="s">
        <v>652</v>
      </c>
      <c r="I506" s="18">
        <v>4445164</v>
      </c>
      <c r="J506" s="17" t="s">
        <v>617</v>
      </c>
      <c r="K506" s="18">
        <v>114.72</v>
      </c>
      <c r="L506" s="18">
        <v>5231</v>
      </c>
      <c r="M506" s="18">
        <v>235</v>
      </c>
      <c r="N506" s="19">
        <v>0.0449</v>
      </c>
      <c r="O506" s="18">
        <v>0.49</v>
      </c>
      <c r="P506" s="18">
        <v>21.93</v>
      </c>
      <c r="Q506" s="18">
        <v>13</v>
      </c>
      <c r="R506" s="18">
        <v>1</v>
      </c>
      <c r="S506" s="18">
        <v>26</v>
      </c>
      <c r="T506" s="18">
        <v>6</v>
      </c>
      <c r="U506" s="18">
        <v>0</v>
      </c>
      <c r="V506" s="18">
        <v>46</v>
      </c>
      <c r="W506" s="18">
        <v>2.49</v>
      </c>
      <c r="X506" s="18">
        <v>0</v>
      </c>
      <c r="Y506" s="19">
        <v>0</v>
      </c>
      <c r="Z506" s="18">
        <v>1</v>
      </c>
      <c r="AA506" s="18">
        <v>0</v>
      </c>
      <c r="AB506" t="str">
        <f>VLOOKUP(E:E,笔记匹配!A:M,3,FALSE)</f>
        <v>lily1234</v>
      </c>
      <c r="AC506" t="str">
        <f>VLOOKUP(E:E,笔记匹配!A:M,4,FALSE)</f>
        <v>10.9-30岁想把英语好好学一遍｜妈妈提升口语app</v>
      </c>
    </row>
    <row r="507" spans="1:29">
      <c r="A507" s="17" t="s">
        <v>34</v>
      </c>
      <c r="B507" s="17" t="s">
        <v>108</v>
      </c>
      <c r="C507" s="18">
        <v>21906276</v>
      </c>
      <c r="D507" s="17" t="s">
        <v>69</v>
      </c>
      <c r="E507" s="18">
        <v>6.3218999e+23</v>
      </c>
      <c r="F507" s="17" t="s">
        <v>654</v>
      </c>
      <c r="G507" s="18">
        <v>5442255</v>
      </c>
      <c r="H507" s="17" t="s">
        <v>654</v>
      </c>
      <c r="I507" s="18">
        <v>4570099</v>
      </c>
      <c r="J507" s="17" t="s">
        <v>617</v>
      </c>
      <c r="K507" s="18">
        <v>460.86</v>
      </c>
      <c r="L507" s="18">
        <v>26943</v>
      </c>
      <c r="M507" s="18">
        <v>1269</v>
      </c>
      <c r="N507" s="19">
        <v>0.0471</v>
      </c>
      <c r="O507" s="18">
        <v>0.36</v>
      </c>
      <c r="P507" s="18">
        <v>17.1</v>
      </c>
      <c r="Q507" s="18">
        <v>216</v>
      </c>
      <c r="R507" s="18">
        <v>4</v>
      </c>
      <c r="S507" s="18">
        <v>101</v>
      </c>
      <c r="T507" s="18">
        <v>73</v>
      </c>
      <c r="U507" s="18">
        <v>7</v>
      </c>
      <c r="V507" s="18">
        <v>401</v>
      </c>
      <c r="W507" s="18">
        <v>1.15</v>
      </c>
      <c r="X507" s="18">
        <v>0</v>
      </c>
      <c r="Y507" s="19">
        <v>0</v>
      </c>
      <c r="Z507" s="18">
        <v>6</v>
      </c>
      <c r="AA507" s="18">
        <v>1</v>
      </c>
      <c r="AB507" t="str">
        <f>VLOOKUP(E:E,笔记匹配!A:M,3,FALSE)</f>
        <v>gua0407</v>
      </c>
      <c r="AC507" t="str">
        <f>VLOOKUP(E:E,笔记匹配!A:M,4,FALSE)</f>
        <v>9.21-雅思考官“讨厌”的口语表达，你中了几个🤔</v>
      </c>
    </row>
    <row r="508" spans="1:29">
      <c r="A508" s="17" t="s">
        <v>34</v>
      </c>
      <c r="B508" s="17" t="s">
        <v>657</v>
      </c>
      <c r="C508" s="18">
        <v>22054994</v>
      </c>
      <c r="D508" s="17" t="s">
        <v>72</v>
      </c>
      <c r="E508" s="17" t="s">
        <v>238</v>
      </c>
      <c r="F508" s="17" t="s">
        <v>658</v>
      </c>
      <c r="G508" s="18">
        <v>5512858</v>
      </c>
      <c r="H508" s="17" t="s">
        <v>659</v>
      </c>
      <c r="I508" s="18">
        <v>4623452</v>
      </c>
      <c r="J508" s="17" t="s">
        <v>617</v>
      </c>
      <c r="K508" s="18">
        <v>200.64</v>
      </c>
      <c r="L508" s="18">
        <v>21006</v>
      </c>
      <c r="M508" s="18">
        <v>1193</v>
      </c>
      <c r="N508" s="19">
        <v>0.0568</v>
      </c>
      <c r="O508" s="18">
        <v>0.17</v>
      </c>
      <c r="P508" s="18">
        <v>9.55</v>
      </c>
      <c r="Q508" s="18">
        <v>10</v>
      </c>
      <c r="R508" s="18">
        <v>0</v>
      </c>
      <c r="S508" s="18">
        <v>8</v>
      </c>
      <c r="T508" s="18">
        <v>2</v>
      </c>
      <c r="U508" s="18">
        <v>0</v>
      </c>
      <c r="V508" s="18">
        <v>20</v>
      </c>
      <c r="W508" s="18">
        <v>10.03</v>
      </c>
      <c r="X508" s="18">
        <v>0</v>
      </c>
      <c r="Y508" s="19">
        <v>0</v>
      </c>
      <c r="Z508" s="18">
        <v>0</v>
      </c>
      <c r="AA508" s="18">
        <v>0</v>
      </c>
      <c r="AB508" t="str">
        <f>VLOOKUP(E:E,笔记匹配!A:M,3,FALSE)</f>
        <v>10quiz</v>
      </c>
      <c r="AC508" t="str">
        <f>VLOOKUP(E:E,笔记匹配!A:M,4,FALSE)</f>
        <v>10.26-🇬🇧语言类游戏｜口语提升小游戏</v>
      </c>
    </row>
    <row r="509" spans="1:29">
      <c r="A509" s="17" t="s">
        <v>34</v>
      </c>
      <c r="B509" s="17" t="s">
        <v>82</v>
      </c>
      <c r="C509" s="18">
        <v>22055095</v>
      </c>
      <c r="D509" s="17" t="s">
        <v>72</v>
      </c>
      <c r="E509" s="17" t="s">
        <v>236</v>
      </c>
      <c r="F509" s="17" t="s">
        <v>660</v>
      </c>
      <c r="G509" s="18">
        <v>5512921</v>
      </c>
      <c r="H509" s="17" t="s">
        <v>661</v>
      </c>
      <c r="I509" s="18">
        <v>4623502</v>
      </c>
      <c r="J509" s="17" t="s">
        <v>617</v>
      </c>
      <c r="K509" s="18">
        <v>623.68</v>
      </c>
      <c r="L509" s="18">
        <v>40874</v>
      </c>
      <c r="M509" s="18">
        <v>2084</v>
      </c>
      <c r="N509" s="19">
        <v>0.051</v>
      </c>
      <c r="O509" s="18">
        <v>0.3</v>
      </c>
      <c r="P509" s="18">
        <v>15.26</v>
      </c>
      <c r="Q509" s="18">
        <v>153</v>
      </c>
      <c r="R509" s="18">
        <v>1</v>
      </c>
      <c r="S509" s="18">
        <v>93</v>
      </c>
      <c r="T509" s="18">
        <v>61</v>
      </c>
      <c r="U509" s="18">
        <v>5</v>
      </c>
      <c r="V509" s="18">
        <v>313</v>
      </c>
      <c r="W509" s="18">
        <v>1.99</v>
      </c>
      <c r="X509" s="18">
        <v>1</v>
      </c>
      <c r="Y509" s="19">
        <v>0.0005</v>
      </c>
      <c r="Z509" s="18">
        <v>7</v>
      </c>
      <c r="AA509" s="18">
        <v>0</v>
      </c>
      <c r="AB509" t="str">
        <f>VLOOKUP(E:E,笔记匹配!A:M,3,FALSE)</f>
        <v>pickgigi-invite</v>
      </c>
      <c r="AC509" t="str">
        <f>VLOOKUP(E:E,笔记匹配!A:M,4,FALSE)</f>
        <v>10.26-口语聊天用这几个开场 打开无限聊天模式</v>
      </c>
    </row>
    <row r="510" spans="1:29">
      <c r="A510" s="17" t="s">
        <v>34</v>
      </c>
      <c r="B510" s="17" t="s">
        <v>86</v>
      </c>
      <c r="C510" s="18">
        <v>22459591</v>
      </c>
      <c r="D510" s="17" t="s">
        <v>72</v>
      </c>
      <c r="E510" s="17" t="s">
        <v>214</v>
      </c>
      <c r="F510" s="17" t="s">
        <v>662</v>
      </c>
      <c r="G510" s="18">
        <v>5705404</v>
      </c>
      <c r="H510" s="17" t="s">
        <v>663</v>
      </c>
      <c r="I510" s="18">
        <v>4771610</v>
      </c>
      <c r="J510" s="17" t="s">
        <v>617</v>
      </c>
      <c r="K510" s="18">
        <v>696.51</v>
      </c>
      <c r="L510" s="18">
        <v>44037</v>
      </c>
      <c r="M510" s="18">
        <v>2151</v>
      </c>
      <c r="N510" s="19">
        <v>0.0488</v>
      </c>
      <c r="O510" s="18">
        <v>0.32</v>
      </c>
      <c r="P510" s="18">
        <v>15.82</v>
      </c>
      <c r="Q510" s="18">
        <v>103</v>
      </c>
      <c r="R510" s="18">
        <v>0</v>
      </c>
      <c r="S510" s="18">
        <v>18</v>
      </c>
      <c r="T510" s="18">
        <v>24</v>
      </c>
      <c r="U510" s="18">
        <v>8</v>
      </c>
      <c r="V510" s="18">
        <v>153</v>
      </c>
      <c r="W510" s="18">
        <v>4.55</v>
      </c>
      <c r="X510" s="18">
        <v>0</v>
      </c>
      <c r="Y510" s="19">
        <v>0</v>
      </c>
      <c r="Z510" s="18">
        <v>8</v>
      </c>
      <c r="AA510" s="18">
        <v>0</v>
      </c>
      <c r="AB510" t="str">
        <f>VLOOKUP(E:E,笔记匹配!A:M,3,FALSE)</f>
        <v>yzyy123</v>
      </c>
      <c r="AC510" t="str">
        <f>VLOOKUP(E:E,笔记匹配!A:M,4,FALSE)</f>
        <v>11.1-前雅思口语考官评分我们的part 1!</v>
      </c>
    </row>
    <row r="511" spans="1:29">
      <c r="A511" s="17" t="s">
        <v>34</v>
      </c>
      <c r="B511" s="17" t="s">
        <v>73</v>
      </c>
      <c r="C511" s="18">
        <v>22612439</v>
      </c>
      <c r="D511" s="17" t="s">
        <v>72</v>
      </c>
      <c r="E511" s="17" t="s">
        <v>200</v>
      </c>
      <c r="F511" s="17" t="s">
        <v>666</v>
      </c>
      <c r="G511" s="18">
        <v>5779468</v>
      </c>
      <c r="H511" s="17" t="s">
        <v>667</v>
      </c>
      <c r="I511" s="18">
        <v>4830161</v>
      </c>
      <c r="J511" s="17" t="s">
        <v>617</v>
      </c>
      <c r="K511" s="18">
        <v>891.65</v>
      </c>
      <c r="L511" s="18">
        <v>40494</v>
      </c>
      <c r="M511" s="18">
        <v>2217</v>
      </c>
      <c r="N511" s="19">
        <v>0.0547</v>
      </c>
      <c r="O511" s="18">
        <v>0.4</v>
      </c>
      <c r="P511" s="18">
        <v>22.02</v>
      </c>
      <c r="Q511" s="18">
        <v>188</v>
      </c>
      <c r="R511" s="18">
        <v>2</v>
      </c>
      <c r="S511" s="18">
        <v>23</v>
      </c>
      <c r="T511" s="18">
        <v>19</v>
      </c>
      <c r="U511" s="18">
        <v>1</v>
      </c>
      <c r="V511" s="18">
        <v>233</v>
      </c>
      <c r="W511" s="18">
        <v>3.83</v>
      </c>
      <c r="X511" s="18">
        <v>0</v>
      </c>
      <c r="Y511" s="19">
        <v>0</v>
      </c>
      <c r="Z511" s="18">
        <v>5</v>
      </c>
      <c r="AA511" s="18">
        <v>1</v>
      </c>
      <c r="AB511" t="str">
        <f>VLOOKUP(E:E,笔记匹配!A:M,3,FALSE)</f>
        <v>adamchen</v>
      </c>
      <c r="AC511" t="str">
        <f>VLOOKUP(E:E,笔记匹配!A:M,4,FALSE)</f>
        <v>11.2-当社牛和老外pk全网热门挑战</v>
      </c>
    </row>
    <row r="512" spans="1:29">
      <c r="A512" s="17" t="s">
        <v>34</v>
      </c>
      <c r="B512" s="17" t="s">
        <v>130</v>
      </c>
      <c r="C512" s="18">
        <v>22612503</v>
      </c>
      <c r="D512" s="17" t="s">
        <v>72</v>
      </c>
      <c r="E512" s="17" t="s">
        <v>230</v>
      </c>
      <c r="F512" s="17" t="s">
        <v>668</v>
      </c>
      <c r="G512" s="18">
        <v>5779551</v>
      </c>
      <c r="H512" s="17" t="s">
        <v>669</v>
      </c>
      <c r="I512" s="18">
        <v>4830227</v>
      </c>
      <c r="J512" s="17" t="s">
        <v>617</v>
      </c>
      <c r="K512" s="18">
        <v>200.82</v>
      </c>
      <c r="L512" s="18">
        <v>19974</v>
      </c>
      <c r="M512" s="18">
        <v>1503</v>
      </c>
      <c r="N512" s="19">
        <v>0.0752</v>
      </c>
      <c r="O512" s="18">
        <v>0.13</v>
      </c>
      <c r="P512" s="18">
        <v>10.05</v>
      </c>
      <c r="Q512" s="18">
        <v>46</v>
      </c>
      <c r="R512" s="18">
        <v>0</v>
      </c>
      <c r="S512" s="18">
        <v>29</v>
      </c>
      <c r="T512" s="18">
        <v>12</v>
      </c>
      <c r="U512" s="18">
        <v>2</v>
      </c>
      <c r="V512" s="18">
        <v>89</v>
      </c>
      <c r="W512" s="18">
        <v>2.26</v>
      </c>
      <c r="X512" s="18">
        <v>0</v>
      </c>
      <c r="Y512" s="19">
        <v>0</v>
      </c>
      <c r="Z512" s="18">
        <v>7</v>
      </c>
      <c r="AA512" s="18">
        <v>0</v>
      </c>
      <c r="AB512" t="str">
        <f>VLOOKUP(E:E,笔记匹配!A:M,3,FALSE)</f>
        <v>kkjiayou-invite</v>
      </c>
      <c r="AC512" t="str">
        <f>VLOOKUP(E:E,笔记匹配!A:M,4,FALSE)</f>
        <v>11.2-我悟了！宝藏外教点醒我！英语这么学</v>
      </c>
    </row>
    <row r="513" spans="1:29">
      <c r="A513" s="17" t="s">
        <v>34</v>
      </c>
      <c r="B513" s="17" t="s">
        <v>77</v>
      </c>
      <c r="C513" s="18">
        <v>22612562</v>
      </c>
      <c r="D513" s="17" t="s">
        <v>72</v>
      </c>
      <c r="E513" s="17" t="s">
        <v>231</v>
      </c>
      <c r="F513" s="17" t="s">
        <v>670</v>
      </c>
      <c r="G513" s="18">
        <v>5779589</v>
      </c>
      <c r="H513" s="17" t="s">
        <v>671</v>
      </c>
      <c r="I513" s="18">
        <v>4830255</v>
      </c>
      <c r="J513" s="17" t="s">
        <v>617</v>
      </c>
      <c r="K513" s="18">
        <v>129.73</v>
      </c>
      <c r="L513" s="18">
        <v>4344</v>
      </c>
      <c r="M513" s="18">
        <v>268</v>
      </c>
      <c r="N513" s="19">
        <v>0.0617</v>
      </c>
      <c r="O513" s="18">
        <v>0.48</v>
      </c>
      <c r="P513" s="18">
        <v>29.86</v>
      </c>
      <c r="Q513" s="18">
        <v>43</v>
      </c>
      <c r="R513" s="18">
        <v>0</v>
      </c>
      <c r="S513" s="18">
        <v>15</v>
      </c>
      <c r="T513" s="18">
        <v>9</v>
      </c>
      <c r="U513" s="18">
        <v>3</v>
      </c>
      <c r="V513" s="18">
        <v>70</v>
      </c>
      <c r="W513" s="18">
        <v>1.85</v>
      </c>
      <c r="X513" s="18">
        <v>0</v>
      </c>
      <c r="Y513" s="19">
        <v>0</v>
      </c>
      <c r="Z513" s="18">
        <v>0</v>
      </c>
      <c r="AA513" s="18">
        <v>3</v>
      </c>
      <c r="AB513" t="str">
        <f>VLOOKUP(E:E,笔记匹配!A:M,3,FALSE)</f>
        <v>iris018-invite</v>
      </c>
      <c r="AC513" t="str">
        <f>VLOOKUP(E:E,笔记匹配!A:M,4,FALSE)</f>
        <v>11.2-⭐雅思口语救星❗心机girl这样备考㊙️</v>
      </c>
    </row>
    <row r="514" spans="1:29">
      <c r="A514" s="17" t="s">
        <v>34</v>
      </c>
      <c r="B514" s="17" t="s">
        <v>73</v>
      </c>
      <c r="C514" s="18">
        <v>23040724</v>
      </c>
      <c r="D514" s="17" t="s">
        <v>69</v>
      </c>
      <c r="E514" s="17" t="s">
        <v>200</v>
      </c>
      <c r="F514" s="17" t="s">
        <v>672</v>
      </c>
      <c r="G514" s="18">
        <v>5991279</v>
      </c>
      <c r="H514" s="17" t="s">
        <v>672</v>
      </c>
      <c r="I514" s="18">
        <v>4988712</v>
      </c>
      <c r="J514" s="17" t="s">
        <v>617</v>
      </c>
      <c r="K514" s="18">
        <v>640.63</v>
      </c>
      <c r="L514" s="18">
        <v>9503</v>
      </c>
      <c r="M514" s="18">
        <v>595</v>
      </c>
      <c r="N514" s="19">
        <v>0.0626</v>
      </c>
      <c r="O514" s="18">
        <v>1.08</v>
      </c>
      <c r="P514" s="18">
        <v>67.41</v>
      </c>
      <c r="Q514" s="18">
        <v>118</v>
      </c>
      <c r="R514" s="18">
        <v>2</v>
      </c>
      <c r="S514" s="18">
        <v>46</v>
      </c>
      <c r="T514" s="18">
        <v>31</v>
      </c>
      <c r="U514" s="18">
        <v>1</v>
      </c>
      <c r="V514" s="18">
        <v>198</v>
      </c>
      <c r="W514" s="18">
        <v>3.24</v>
      </c>
      <c r="X514" s="18">
        <v>0</v>
      </c>
      <c r="Y514" s="19">
        <v>0</v>
      </c>
      <c r="Z514" s="18">
        <v>0</v>
      </c>
      <c r="AA514" s="18">
        <v>0</v>
      </c>
      <c r="AB514" t="str">
        <f>VLOOKUP(E:E,笔记匹配!A:M,3,FALSE)</f>
        <v>adamchen</v>
      </c>
      <c r="AC514" t="str">
        <f>VLOOKUP(E:E,笔记匹配!A:M,4,FALSE)</f>
        <v>11.2-当社牛和老外pk全网热门挑战</v>
      </c>
    </row>
    <row r="515" spans="1:29">
      <c r="A515" s="17" t="s">
        <v>34</v>
      </c>
      <c r="B515" s="17" t="s">
        <v>86</v>
      </c>
      <c r="C515" s="18">
        <v>23041229</v>
      </c>
      <c r="D515" s="17" t="s">
        <v>69</v>
      </c>
      <c r="E515" s="17" t="s">
        <v>214</v>
      </c>
      <c r="F515" s="17" t="s">
        <v>673</v>
      </c>
      <c r="G515" s="18">
        <v>5991556</v>
      </c>
      <c r="H515" s="17" t="s">
        <v>673</v>
      </c>
      <c r="I515" s="18">
        <v>4988903</v>
      </c>
      <c r="J515" s="17" t="s">
        <v>617</v>
      </c>
      <c r="K515" s="18">
        <v>566.92</v>
      </c>
      <c r="L515" s="18">
        <v>12385</v>
      </c>
      <c r="M515" s="18">
        <v>542</v>
      </c>
      <c r="N515" s="19">
        <v>0.0438</v>
      </c>
      <c r="O515" s="18">
        <v>1.05</v>
      </c>
      <c r="P515" s="18">
        <v>45.77</v>
      </c>
      <c r="Q515" s="18">
        <v>170</v>
      </c>
      <c r="R515" s="18">
        <v>0</v>
      </c>
      <c r="S515" s="18">
        <v>48</v>
      </c>
      <c r="T515" s="18">
        <v>39</v>
      </c>
      <c r="U515" s="18">
        <v>1</v>
      </c>
      <c r="V515" s="18">
        <v>258</v>
      </c>
      <c r="W515" s="18">
        <v>2.2</v>
      </c>
      <c r="X515" s="18">
        <v>0</v>
      </c>
      <c r="Y515" s="19">
        <v>0</v>
      </c>
      <c r="Z515" s="18">
        <v>1</v>
      </c>
      <c r="AA515" s="18">
        <v>0</v>
      </c>
      <c r="AB515" t="str">
        <f>VLOOKUP(E:E,笔记匹配!A:M,3,FALSE)</f>
        <v>yzyy123</v>
      </c>
      <c r="AC515" t="str">
        <f>VLOOKUP(E:E,笔记匹配!A:M,4,FALSE)</f>
        <v>11.1-前雅思口语考官评分我们的part 1!</v>
      </c>
    </row>
    <row r="516" spans="1:29">
      <c r="A516" s="17" t="s">
        <v>34</v>
      </c>
      <c r="B516" s="17" t="s">
        <v>109</v>
      </c>
      <c r="C516" s="18">
        <v>23124143</v>
      </c>
      <c r="D516" s="17" t="s">
        <v>72</v>
      </c>
      <c r="E516" s="17" t="s">
        <v>196</v>
      </c>
      <c r="F516" s="17" t="s">
        <v>674</v>
      </c>
      <c r="G516" s="18">
        <v>6031256</v>
      </c>
      <c r="H516" s="17" t="s">
        <v>675</v>
      </c>
      <c r="I516" s="18">
        <v>5019187</v>
      </c>
      <c r="J516" s="17" t="s">
        <v>617</v>
      </c>
      <c r="K516" s="18">
        <v>786.71</v>
      </c>
      <c r="L516" s="18">
        <v>43192</v>
      </c>
      <c r="M516" s="18">
        <v>1570</v>
      </c>
      <c r="N516" s="19">
        <v>0.0363</v>
      </c>
      <c r="O516" s="18">
        <v>0.5</v>
      </c>
      <c r="P516" s="18">
        <v>18.21</v>
      </c>
      <c r="Q516" s="18">
        <v>267</v>
      </c>
      <c r="R516" s="18">
        <v>1</v>
      </c>
      <c r="S516" s="18">
        <v>54</v>
      </c>
      <c r="T516" s="18">
        <v>36</v>
      </c>
      <c r="U516" s="18">
        <v>3</v>
      </c>
      <c r="V516" s="18">
        <v>361</v>
      </c>
      <c r="W516" s="18">
        <v>2.18</v>
      </c>
      <c r="X516" s="18">
        <v>0</v>
      </c>
      <c r="Y516" s="19">
        <v>0</v>
      </c>
      <c r="Z516" s="18">
        <v>17</v>
      </c>
      <c r="AA516" s="18">
        <v>3</v>
      </c>
      <c r="AB516" t="str">
        <f>VLOOKUP(E:E,笔记匹配!A:M,3,FALSE)</f>
        <v>山姆先生-invite</v>
      </c>
      <c r="AC516" t="str">
        <f>VLOOKUP(E:E,笔记匹配!A:M,4,FALSE)</f>
        <v>11.10-地道英语俚语🤯英美俚语意思差这么多?</v>
      </c>
    </row>
    <row r="517" spans="1:29">
      <c r="A517" s="17" t="s">
        <v>34</v>
      </c>
      <c r="B517" s="17" t="s">
        <v>70</v>
      </c>
      <c r="C517" s="18">
        <v>23124443</v>
      </c>
      <c r="D517" s="17" t="s">
        <v>72</v>
      </c>
      <c r="E517" s="17" t="s">
        <v>226</v>
      </c>
      <c r="F517" s="17" t="s">
        <v>678</v>
      </c>
      <c r="G517" s="18">
        <v>6031367</v>
      </c>
      <c r="H517" s="17" t="s">
        <v>679</v>
      </c>
      <c r="I517" s="18">
        <v>5019262</v>
      </c>
      <c r="J517" s="17" t="s">
        <v>617</v>
      </c>
      <c r="K517" s="18">
        <v>202.76</v>
      </c>
      <c r="L517" s="18">
        <v>18118</v>
      </c>
      <c r="M517" s="18">
        <v>1276</v>
      </c>
      <c r="N517" s="19">
        <v>0.0704</v>
      </c>
      <c r="O517" s="18">
        <v>0.16</v>
      </c>
      <c r="P517" s="18">
        <v>11.19</v>
      </c>
      <c r="Q517" s="18">
        <v>60</v>
      </c>
      <c r="R517" s="18">
        <v>1</v>
      </c>
      <c r="S517" s="18">
        <v>23</v>
      </c>
      <c r="T517" s="18">
        <v>12</v>
      </c>
      <c r="U517" s="18">
        <v>1</v>
      </c>
      <c r="V517" s="18">
        <v>97</v>
      </c>
      <c r="W517" s="18">
        <v>2.09</v>
      </c>
      <c r="X517" s="18">
        <v>0</v>
      </c>
      <c r="Y517" s="19">
        <v>0</v>
      </c>
      <c r="Z517" s="18">
        <v>4</v>
      </c>
      <c r="AA517" s="18">
        <v>0</v>
      </c>
      <c r="AB517" t="str">
        <f>VLOOKUP(E:E,笔记匹配!A:M,3,FALSE)</f>
        <v>hiella-invite</v>
      </c>
      <c r="AC517" t="str">
        <f>VLOOKUP(E:E,笔记匹配!A:M,4,FALSE)</f>
        <v>11.10-关于学口语，希望五年前就有人能告诉我的</v>
      </c>
    </row>
    <row r="518" spans="1:29">
      <c r="A518" s="17" t="s">
        <v>34</v>
      </c>
      <c r="B518" s="17" t="s">
        <v>75</v>
      </c>
      <c r="C518" s="18">
        <v>23124609</v>
      </c>
      <c r="D518" s="17" t="s">
        <v>72</v>
      </c>
      <c r="E518" s="17" t="s">
        <v>227</v>
      </c>
      <c r="F518" s="17" t="s">
        <v>680</v>
      </c>
      <c r="G518" s="18">
        <v>6031450</v>
      </c>
      <c r="H518" s="17" t="s">
        <v>681</v>
      </c>
      <c r="I518" s="18">
        <v>5019325</v>
      </c>
      <c r="J518" s="17" t="s">
        <v>617</v>
      </c>
      <c r="K518" s="18">
        <v>201.64</v>
      </c>
      <c r="L518" s="18">
        <v>20735</v>
      </c>
      <c r="M518" s="18">
        <v>1118</v>
      </c>
      <c r="N518" s="19">
        <v>0.0539</v>
      </c>
      <c r="O518" s="18">
        <v>0.18</v>
      </c>
      <c r="P518" s="18">
        <v>9.72</v>
      </c>
      <c r="Q518" s="18">
        <v>20</v>
      </c>
      <c r="R518" s="18">
        <v>1</v>
      </c>
      <c r="S518" s="18">
        <v>12</v>
      </c>
      <c r="T518" s="18">
        <v>4</v>
      </c>
      <c r="U518" s="18">
        <v>0</v>
      </c>
      <c r="V518" s="18">
        <v>37</v>
      </c>
      <c r="W518" s="18">
        <v>5.45</v>
      </c>
      <c r="X518" s="18">
        <v>0</v>
      </c>
      <c r="Y518" s="19">
        <v>0</v>
      </c>
      <c r="Z518" s="18">
        <v>6</v>
      </c>
      <c r="AA518" s="18">
        <v>0</v>
      </c>
      <c r="AB518" t="str">
        <f>VLOOKUP(E:E,笔记匹配!A:M,3,FALSE)</f>
        <v>heykelly-invite</v>
      </c>
      <c r="AC518" t="str">
        <f>VLOOKUP(E:E,笔记匹配!A:M,4,FALSE)</f>
        <v>11.10-亲测❗️雅思考官听到就会打低分的口语表达</v>
      </c>
    </row>
    <row r="519" spans="1:29">
      <c r="A519" s="17" t="s">
        <v>34</v>
      </c>
      <c r="B519" s="17" t="s">
        <v>81</v>
      </c>
      <c r="C519" s="18">
        <v>23124709</v>
      </c>
      <c r="D519" s="17" t="s">
        <v>72</v>
      </c>
      <c r="E519" s="17" t="s">
        <v>229</v>
      </c>
      <c r="F519" s="17" t="s">
        <v>682</v>
      </c>
      <c r="G519" s="18">
        <v>6031503</v>
      </c>
      <c r="H519" s="17" t="s">
        <v>683</v>
      </c>
      <c r="I519" s="18">
        <v>5019370</v>
      </c>
      <c r="J519" s="17" t="s">
        <v>617</v>
      </c>
      <c r="K519" s="18">
        <v>171</v>
      </c>
      <c r="L519" s="18">
        <v>9707</v>
      </c>
      <c r="M519" s="18">
        <v>422</v>
      </c>
      <c r="N519" s="19">
        <v>0.0435</v>
      </c>
      <c r="O519" s="18">
        <v>0.41</v>
      </c>
      <c r="P519" s="18">
        <v>17.62</v>
      </c>
      <c r="Q519" s="18">
        <v>41</v>
      </c>
      <c r="R519" s="18">
        <v>0</v>
      </c>
      <c r="S519" s="18">
        <v>32</v>
      </c>
      <c r="T519" s="18">
        <v>7</v>
      </c>
      <c r="U519" s="18">
        <v>6</v>
      </c>
      <c r="V519" s="18">
        <v>86</v>
      </c>
      <c r="W519" s="18">
        <v>1.99</v>
      </c>
      <c r="X519" s="18">
        <v>0</v>
      </c>
      <c r="Y519" s="19">
        <v>0</v>
      </c>
      <c r="Z519" s="18">
        <v>14</v>
      </c>
      <c r="AA519" s="18">
        <v>0</v>
      </c>
      <c r="AB519" t="str">
        <f>VLOOKUP(E:E,笔记匹配!A:M,3,FALSE)</f>
        <v>nainai</v>
      </c>
      <c r="AC519" t="str">
        <f>VLOOKUP(E:E,笔记匹配!A:M,4,FALSE)</f>
        <v>11.10-985但雅思口语万年6分😩外教说你方法错啦❗️</v>
      </c>
    </row>
    <row r="520" spans="1:29">
      <c r="A520" s="17" t="s">
        <v>34</v>
      </c>
      <c r="B520" s="17" t="s">
        <v>100</v>
      </c>
      <c r="C520" s="18">
        <v>23530215</v>
      </c>
      <c r="D520" s="17" t="s">
        <v>69</v>
      </c>
      <c r="E520" s="17" t="s">
        <v>203</v>
      </c>
      <c r="F520" s="17" t="s">
        <v>684</v>
      </c>
      <c r="G520" s="18">
        <v>6237012</v>
      </c>
      <c r="H520" s="17" t="s">
        <v>685</v>
      </c>
      <c r="I520" s="18">
        <v>5174740</v>
      </c>
      <c r="J520" s="17" t="s">
        <v>617</v>
      </c>
      <c r="K520" s="18">
        <v>287.43</v>
      </c>
      <c r="L520" s="18">
        <v>7027</v>
      </c>
      <c r="M520" s="18">
        <v>269</v>
      </c>
      <c r="N520" s="19">
        <v>0.0383</v>
      </c>
      <c r="O520" s="18">
        <v>1.07</v>
      </c>
      <c r="P520" s="18">
        <v>40.9</v>
      </c>
      <c r="Q520" s="18">
        <v>39</v>
      </c>
      <c r="R520" s="18">
        <v>0</v>
      </c>
      <c r="S520" s="18">
        <v>34</v>
      </c>
      <c r="T520" s="18">
        <v>6</v>
      </c>
      <c r="U520" s="18">
        <v>2</v>
      </c>
      <c r="V520" s="18">
        <v>81</v>
      </c>
      <c r="W520" s="18">
        <v>3.55</v>
      </c>
      <c r="X520" s="18">
        <v>0</v>
      </c>
      <c r="Y520" s="19">
        <v>0</v>
      </c>
      <c r="Z520" s="18">
        <v>2</v>
      </c>
      <c r="AA520" s="18">
        <v>6</v>
      </c>
      <c r="AB520" t="str">
        <f>VLOOKUP(E:E,笔记匹配!A:M,3,FALSE)</f>
        <v>yaozilv</v>
      </c>
      <c r="AC520" t="str">
        <f>VLOOKUP(E:E,笔记匹配!A:M,4,FALSE)</f>
        <v>6.17-英语口语人绝不能错过的宝藏APP👈</v>
      </c>
    </row>
    <row r="521" spans="1:29">
      <c r="A521" s="17" t="s">
        <v>34</v>
      </c>
      <c r="B521" s="17" t="s">
        <v>109</v>
      </c>
      <c r="C521" s="18">
        <v>23530991</v>
      </c>
      <c r="D521" s="17" t="s">
        <v>69</v>
      </c>
      <c r="E521" s="17" t="s">
        <v>196</v>
      </c>
      <c r="F521" s="17" t="s">
        <v>686</v>
      </c>
      <c r="G521" s="18">
        <v>6237396</v>
      </c>
      <c r="H521" s="17" t="s">
        <v>687</v>
      </c>
      <c r="I521" s="18">
        <v>5175042</v>
      </c>
      <c r="J521" s="17" t="s">
        <v>617</v>
      </c>
      <c r="K521" s="18">
        <v>890.19</v>
      </c>
      <c r="L521" s="18">
        <v>30030</v>
      </c>
      <c r="M521" s="18">
        <v>1292</v>
      </c>
      <c r="N521" s="19">
        <v>0.043</v>
      </c>
      <c r="O521" s="18">
        <v>0.69</v>
      </c>
      <c r="P521" s="18">
        <v>29.64</v>
      </c>
      <c r="Q521" s="18">
        <v>413</v>
      </c>
      <c r="R521" s="18">
        <v>1</v>
      </c>
      <c r="S521" s="18">
        <v>110</v>
      </c>
      <c r="T521" s="18">
        <v>91</v>
      </c>
      <c r="U521" s="18">
        <v>5</v>
      </c>
      <c r="V521" s="18">
        <v>620</v>
      </c>
      <c r="W521" s="18">
        <v>1.44</v>
      </c>
      <c r="X521" s="18">
        <v>0</v>
      </c>
      <c r="Y521" s="19">
        <v>0</v>
      </c>
      <c r="Z521" s="18">
        <v>22</v>
      </c>
      <c r="AA521" s="18">
        <v>9</v>
      </c>
      <c r="AB521" t="str">
        <f>VLOOKUP(E:E,笔记匹配!A:M,3,FALSE)</f>
        <v>山姆先生-invite</v>
      </c>
      <c r="AC521" t="str">
        <f>VLOOKUP(E:E,笔记匹配!A:M,4,FALSE)</f>
        <v>11.10-地道英语俚语🤯英美俚语意思差这么多?</v>
      </c>
    </row>
    <row r="522" spans="1:29">
      <c r="A522" s="17" t="s">
        <v>34</v>
      </c>
      <c r="B522" s="17" t="s">
        <v>87</v>
      </c>
      <c r="C522" s="18">
        <v>23541577</v>
      </c>
      <c r="D522" s="17" t="s">
        <v>72</v>
      </c>
      <c r="E522" s="17" t="s">
        <v>224</v>
      </c>
      <c r="F522" s="17" t="s">
        <v>688</v>
      </c>
      <c r="G522" s="18">
        <v>6242360</v>
      </c>
      <c r="H522" s="17" t="s">
        <v>689</v>
      </c>
      <c r="I522" s="18">
        <v>5178799</v>
      </c>
      <c r="J522" s="17" t="s">
        <v>617</v>
      </c>
      <c r="K522" s="18">
        <v>202.01</v>
      </c>
      <c r="L522" s="18">
        <v>24484</v>
      </c>
      <c r="M522" s="18">
        <v>1496</v>
      </c>
      <c r="N522" s="19">
        <v>0.0611</v>
      </c>
      <c r="O522" s="18">
        <v>0.14</v>
      </c>
      <c r="P522" s="18">
        <v>8.25</v>
      </c>
      <c r="Q522" s="18">
        <v>14</v>
      </c>
      <c r="R522" s="18">
        <v>0</v>
      </c>
      <c r="S522" s="18">
        <v>8</v>
      </c>
      <c r="T522" s="18">
        <v>7</v>
      </c>
      <c r="U522" s="18">
        <v>1</v>
      </c>
      <c r="V522" s="18">
        <v>30</v>
      </c>
      <c r="W522" s="18">
        <v>6.73</v>
      </c>
      <c r="X522" s="18">
        <v>2</v>
      </c>
      <c r="Y522" s="19">
        <v>0.0013</v>
      </c>
      <c r="Z522" s="18">
        <v>0</v>
      </c>
      <c r="AA522" s="18">
        <v>0</v>
      </c>
      <c r="AB522" t="str">
        <f>VLOOKUP(E:E,笔记匹配!A:M,3,FALSE)</f>
        <v>zigezige-invite</v>
      </c>
      <c r="AC522" t="str">
        <f>VLOOKUP(E:E,笔记匹配!A:M,4,FALSE)</f>
        <v>11.16-英语｜想进外企？高管说必须知道这些！📇</v>
      </c>
    </row>
    <row r="523" spans="1:29">
      <c r="A523" s="17" t="s">
        <v>34</v>
      </c>
      <c r="B523" s="17" t="s">
        <v>78</v>
      </c>
      <c r="C523" s="18">
        <v>23541642</v>
      </c>
      <c r="D523" s="17" t="s">
        <v>72</v>
      </c>
      <c r="E523" s="17" t="s">
        <v>222</v>
      </c>
      <c r="F523" s="17" t="s">
        <v>690</v>
      </c>
      <c r="G523" s="18">
        <v>6242382</v>
      </c>
      <c r="H523" s="17" t="s">
        <v>691</v>
      </c>
      <c r="I523" s="18">
        <v>5178823</v>
      </c>
      <c r="J523" s="17" t="s">
        <v>617</v>
      </c>
      <c r="K523" s="18">
        <v>201.15</v>
      </c>
      <c r="L523" s="18">
        <v>41618</v>
      </c>
      <c r="M523" s="18">
        <v>2654</v>
      </c>
      <c r="N523" s="19">
        <v>0.0638</v>
      </c>
      <c r="O523" s="18">
        <v>0.08</v>
      </c>
      <c r="P523" s="18">
        <v>4.83</v>
      </c>
      <c r="Q523" s="18">
        <v>67</v>
      </c>
      <c r="R523" s="18">
        <v>0</v>
      </c>
      <c r="S523" s="18">
        <v>45</v>
      </c>
      <c r="T523" s="18">
        <v>38</v>
      </c>
      <c r="U523" s="18">
        <v>0</v>
      </c>
      <c r="V523" s="18">
        <v>150</v>
      </c>
      <c r="W523" s="18">
        <v>1.34</v>
      </c>
      <c r="X523" s="18">
        <v>0</v>
      </c>
      <c r="Y523" s="19">
        <v>0</v>
      </c>
      <c r="Z523" s="18">
        <v>8</v>
      </c>
      <c r="AA523" s="18">
        <v>20</v>
      </c>
      <c r="AB523" t="str">
        <f>VLOOKUP(E:E,笔记匹配!A:M,3,FALSE)</f>
        <v>kkenglish-invite</v>
      </c>
      <c r="AC523" t="str">
        <f>VLOOKUP(E:E,笔记匹配!A:M,4,FALSE)</f>
        <v>11.16-我说的英语 vs 外教帮我修订的 差异有多大？</v>
      </c>
    </row>
    <row r="524" spans="1:29">
      <c r="A524" s="17" t="s">
        <v>34</v>
      </c>
      <c r="B524" s="17" t="s">
        <v>692</v>
      </c>
      <c r="C524" s="18">
        <v>23541719</v>
      </c>
      <c r="D524" s="17" t="s">
        <v>72</v>
      </c>
      <c r="E524" s="17" t="s">
        <v>225</v>
      </c>
      <c r="F524" s="17" t="s">
        <v>693</v>
      </c>
      <c r="G524" s="18">
        <v>6242415</v>
      </c>
      <c r="H524" s="17" t="s">
        <v>694</v>
      </c>
      <c r="I524" s="18">
        <v>5178847</v>
      </c>
      <c r="J524" s="17" t="s">
        <v>617</v>
      </c>
      <c r="K524" s="18">
        <v>28.13</v>
      </c>
      <c r="L524" s="18">
        <v>1898</v>
      </c>
      <c r="M524" s="18">
        <v>42</v>
      </c>
      <c r="N524" s="19">
        <v>0.0221</v>
      </c>
      <c r="O524" s="18">
        <v>0.67</v>
      </c>
      <c r="P524" s="18">
        <v>14.82</v>
      </c>
      <c r="Q524" s="18">
        <v>4</v>
      </c>
      <c r="R524" s="18">
        <v>0</v>
      </c>
      <c r="S524" s="18">
        <v>4</v>
      </c>
      <c r="T524" s="18">
        <v>1</v>
      </c>
      <c r="U524" s="18">
        <v>0</v>
      </c>
      <c r="V524" s="18">
        <v>9</v>
      </c>
      <c r="W524" s="18">
        <v>3.13</v>
      </c>
      <c r="X524" s="18">
        <v>0</v>
      </c>
      <c r="Y524" s="19">
        <v>0</v>
      </c>
      <c r="Z524" s="18">
        <v>0</v>
      </c>
      <c r="AA524" s="18">
        <v>0</v>
      </c>
      <c r="AB524" t="str">
        <f>VLOOKUP(E:E,笔记匹配!A:M,3,FALSE)</f>
        <v>xiaohao11-invite</v>
      </c>
      <c r="AC524" t="str">
        <f>VLOOKUP(E:E,笔记匹配!A:M,4,FALSE)</f>
        <v>11.16-🔥Cambly外教大推荐❗️口语此时不练更待何时</v>
      </c>
    </row>
    <row r="525" spans="1:29">
      <c r="A525" s="17" t="s">
        <v>34</v>
      </c>
      <c r="B525" s="17" t="s">
        <v>74</v>
      </c>
      <c r="C525" s="18">
        <v>23541791</v>
      </c>
      <c r="D525" s="17" t="s">
        <v>72</v>
      </c>
      <c r="E525" s="17" t="s">
        <v>223</v>
      </c>
      <c r="F525" s="17" t="s">
        <v>695</v>
      </c>
      <c r="G525" s="18">
        <v>6242450</v>
      </c>
      <c r="H525" s="17" t="s">
        <v>696</v>
      </c>
      <c r="I525" s="18">
        <v>5178874</v>
      </c>
      <c r="J525" s="17" t="s">
        <v>617</v>
      </c>
      <c r="K525" s="18">
        <v>201.15</v>
      </c>
      <c r="L525" s="18">
        <v>16620</v>
      </c>
      <c r="M525" s="18">
        <v>1110</v>
      </c>
      <c r="N525" s="19">
        <v>0.0668</v>
      </c>
      <c r="O525" s="18">
        <v>0.18</v>
      </c>
      <c r="P525" s="18">
        <v>12.1</v>
      </c>
      <c r="Q525" s="18">
        <v>43</v>
      </c>
      <c r="R525" s="18">
        <v>0</v>
      </c>
      <c r="S525" s="18">
        <v>15</v>
      </c>
      <c r="T525" s="18">
        <v>1</v>
      </c>
      <c r="U525" s="18">
        <v>3</v>
      </c>
      <c r="V525" s="18">
        <v>62</v>
      </c>
      <c r="W525" s="18">
        <v>3.24</v>
      </c>
      <c r="X525" s="18">
        <v>0</v>
      </c>
      <c r="Y525" s="19">
        <v>0</v>
      </c>
      <c r="Z525" s="18">
        <v>4</v>
      </c>
      <c r="AA525" s="18">
        <v>1</v>
      </c>
      <c r="AB525" t="str">
        <f>VLOOKUP(E:E,笔记匹配!A:M,3,FALSE)</f>
        <v>dafu666</v>
      </c>
      <c r="AC525" t="str">
        <f>VLOOKUP(E:E,笔记匹配!A:M,4,FALSE)</f>
        <v>11.16-雅思口语首考上8分？我是如何做到的？</v>
      </c>
    </row>
    <row r="526" spans="1:29">
      <c r="A526" s="17" t="s">
        <v>34</v>
      </c>
      <c r="B526" s="17" t="s">
        <v>79</v>
      </c>
      <c r="C526" s="18">
        <v>23541914</v>
      </c>
      <c r="D526" s="17" t="s">
        <v>72</v>
      </c>
      <c r="E526" s="17" t="s">
        <v>197</v>
      </c>
      <c r="F526" s="17" t="s">
        <v>697</v>
      </c>
      <c r="G526" s="18">
        <v>6242490</v>
      </c>
      <c r="H526" s="17" t="s">
        <v>698</v>
      </c>
      <c r="I526" s="18">
        <v>5178907</v>
      </c>
      <c r="J526" s="17" t="s">
        <v>617</v>
      </c>
      <c r="K526" s="18">
        <v>38.13</v>
      </c>
      <c r="L526" s="18">
        <v>2631</v>
      </c>
      <c r="M526" s="18">
        <v>60</v>
      </c>
      <c r="N526" s="19">
        <v>0.0228</v>
      </c>
      <c r="O526" s="18">
        <v>0.64</v>
      </c>
      <c r="P526" s="18">
        <v>14.49</v>
      </c>
      <c r="Q526" s="18">
        <v>12</v>
      </c>
      <c r="R526" s="18">
        <v>0</v>
      </c>
      <c r="S526" s="18">
        <v>8</v>
      </c>
      <c r="T526" s="18">
        <v>1</v>
      </c>
      <c r="U526" s="18">
        <v>0</v>
      </c>
      <c r="V526" s="18">
        <v>21</v>
      </c>
      <c r="W526" s="18">
        <v>1.82</v>
      </c>
      <c r="X526" s="18">
        <v>0</v>
      </c>
      <c r="Y526" s="19">
        <v>0</v>
      </c>
      <c r="Z526" s="18">
        <v>2</v>
      </c>
      <c r="AA526" s="18">
        <v>0</v>
      </c>
      <c r="AB526" t="str">
        <f>VLOOKUP(E:E,笔记匹配!A:M,3,FALSE)</f>
        <v>leximock-invite</v>
      </c>
      <c r="AC526" t="str">
        <f>VLOOKUP(E:E,笔记匹配!A:M,4,FALSE)</f>
        <v>11.16-Cambly雅思口语敲牛mock推荐来救你啦🆘</v>
      </c>
    </row>
    <row r="527" spans="1:29">
      <c r="A527" s="17" t="s">
        <v>35</v>
      </c>
      <c r="B527" s="17" t="s">
        <v>100</v>
      </c>
      <c r="C527" s="18">
        <v>15884678</v>
      </c>
      <c r="D527" s="17" t="s">
        <v>101</v>
      </c>
      <c r="E527" s="17" t="s">
        <v>203</v>
      </c>
      <c r="F527" s="17" t="s">
        <v>615</v>
      </c>
      <c r="G527" s="18">
        <v>3102051</v>
      </c>
      <c r="H527" s="17" t="s">
        <v>616</v>
      </c>
      <c r="I527" s="18">
        <v>2496937</v>
      </c>
      <c r="J527" s="17" t="s">
        <v>617</v>
      </c>
      <c r="K527" s="18">
        <v>493.51</v>
      </c>
      <c r="L527" s="18">
        <v>36126</v>
      </c>
      <c r="M527" s="18">
        <v>1201</v>
      </c>
      <c r="N527" s="19">
        <v>0.0332</v>
      </c>
      <c r="O527" s="18">
        <v>0.41</v>
      </c>
      <c r="P527" s="18">
        <v>13.66</v>
      </c>
      <c r="Q527" s="18">
        <v>15</v>
      </c>
      <c r="R527" s="18">
        <v>0</v>
      </c>
      <c r="S527" s="18">
        <v>9</v>
      </c>
      <c r="T527" s="18">
        <v>2</v>
      </c>
      <c r="U527" s="18">
        <v>3</v>
      </c>
      <c r="V527" s="18">
        <v>29</v>
      </c>
      <c r="W527" s="18">
        <v>17.02</v>
      </c>
      <c r="X527" s="18">
        <v>0</v>
      </c>
      <c r="Y527" s="19">
        <v>0</v>
      </c>
      <c r="Z527" s="18">
        <v>2</v>
      </c>
      <c r="AA527" s="18">
        <v>0</v>
      </c>
      <c r="AB527" t="str">
        <f>VLOOKUP(E:E,笔记匹配!A:M,3,FALSE)</f>
        <v>yaozilv</v>
      </c>
      <c r="AC527" t="str">
        <f>VLOOKUP(E:E,笔记匹配!A:M,4,FALSE)</f>
        <v>6.17-英语口语人绝不能错过的宝藏APP👈</v>
      </c>
    </row>
    <row r="528" spans="1:29">
      <c r="A528" s="17" t="s">
        <v>35</v>
      </c>
      <c r="B528" s="17" t="s">
        <v>119</v>
      </c>
      <c r="C528" s="18">
        <v>16331749</v>
      </c>
      <c r="D528" s="17" t="s">
        <v>72</v>
      </c>
      <c r="E528" s="17" t="s">
        <v>210</v>
      </c>
      <c r="F528" s="17" t="s">
        <v>618</v>
      </c>
      <c r="G528" s="18">
        <v>3178020</v>
      </c>
      <c r="H528" s="17" t="s">
        <v>619</v>
      </c>
      <c r="I528" s="18">
        <v>2568655</v>
      </c>
      <c r="J528" s="17" t="s">
        <v>617</v>
      </c>
      <c r="K528" s="18">
        <v>498.6</v>
      </c>
      <c r="L528" s="18">
        <v>62714</v>
      </c>
      <c r="M528" s="18">
        <v>3755</v>
      </c>
      <c r="N528" s="19">
        <v>0.0599</v>
      </c>
      <c r="O528" s="18">
        <v>0.13</v>
      </c>
      <c r="P528" s="18">
        <v>7.95</v>
      </c>
      <c r="Q528" s="18">
        <v>56</v>
      </c>
      <c r="R528" s="18">
        <v>1</v>
      </c>
      <c r="S528" s="18">
        <v>23</v>
      </c>
      <c r="T528" s="18">
        <v>59</v>
      </c>
      <c r="U528" s="18">
        <v>1</v>
      </c>
      <c r="V528" s="18">
        <v>140</v>
      </c>
      <c r="W528" s="18">
        <v>3.56</v>
      </c>
      <c r="X528" s="18">
        <v>0</v>
      </c>
      <c r="Y528" s="19">
        <v>0</v>
      </c>
      <c r="Z528" s="18">
        <v>19</v>
      </c>
      <c r="AA528" s="18">
        <v>0</v>
      </c>
      <c r="AB528" t="str">
        <f>VLOOKUP(E:E,笔记匹配!A:M,3,FALSE)</f>
        <v>tenchat-invite</v>
      </c>
      <c r="AC528" t="str">
        <f>VLOOKUP(E:E,笔记匹配!A:M,4,FALSE)</f>
        <v>6.28-🇬🇧小干货｜简单的地道英文表达</v>
      </c>
    </row>
    <row r="529" spans="1:29">
      <c r="A529" s="17" t="s">
        <v>35</v>
      </c>
      <c r="B529" s="17" t="s">
        <v>100</v>
      </c>
      <c r="C529" s="18">
        <v>18616856</v>
      </c>
      <c r="D529" s="17" t="s">
        <v>72</v>
      </c>
      <c r="E529" s="17" t="s">
        <v>203</v>
      </c>
      <c r="F529" s="17" t="s">
        <v>622</v>
      </c>
      <c r="G529" s="18">
        <v>3856100</v>
      </c>
      <c r="H529" s="17" t="s">
        <v>623</v>
      </c>
      <c r="I529" s="18">
        <v>3241189</v>
      </c>
      <c r="J529" s="17" t="s">
        <v>617</v>
      </c>
      <c r="K529" s="18">
        <v>230.26</v>
      </c>
      <c r="L529" s="18">
        <v>10758</v>
      </c>
      <c r="M529" s="18">
        <v>378</v>
      </c>
      <c r="N529" s="19">
        <v>0.0351</v>
      </c>
      <c r="O529" s="18">
        <v>0.61</v>
      </c>
      <c r="P529" s="18">
        <v>21.4</v>
      </c>
      <c r="Q529" s="18">
        <v>20</v>
      </c>
      <c r="R529" s="18">
        <v>0</v>
      </c>
      <c r="S529" s="18">
        <v>18</v>
      </c>
      <c r="T529" s="18">
        <v>5</v>
      </c>
      <c r="U529" s="18">
        <v>1</v>
      </c>
      <c r="V529" s="18">
        <v>44</v>
      </c>
      <c r="W529" s="18">
        <v>5.23</v>
      </c>
      <c r="X529" s="18">
        <v>0</v>
      </c>
      <c r="Y529" s="19">
        <v>0</v>
      </c>
      <c r="Z529" s="18">
        <v>1</v>
      </c>
      <c r="AA529" s="18">
        <v>0</v>
      </c>
      <c r="AB529" t="str">
        <f>VLOOKUP(E:E,笔记匹配!A:M,3,FALSE)</f>
        <v>yaozilv</v>
      </c>
      <c r="AC529" t="str">
        <f>VLOOKUP(E:E,笔记匹配!A:M,4,FALSE)</f>
        <v>6.17-英语口语人绝不能错过的宝藏APP👈</v>
      </c>
    </row>
    <row r="530" spans="1:29">
      <c r="A530" s="17" t="s">
        <v>35</v>
      </c>
      <c r="B530" s="17" t="s">
        <v>76</v>
      </c>
      <c r="C530" s="18">
        <v>18706416</v>
      </c>
      <c r="D530" s="17" t="s">
        <v>72</v>
      </c>
      <c r="E530" s="17" t="s">
        <v>209</v>
      </c>
      <c r="F530" s="17" t="s">
        <v>624</v>
      </c>
      <c r="G530" s="18">
        <v>3899564</v>
      </c>
      <c r="H530" s="17" t="s">
        <v>625</v>
      </c>
      <c r="I530" s="18">
        <v>3284422</v>
      </c>
      <c r="J530" s="17" t="s">
        <v>617</v>
      </c>
      <c r="K530" s="18">
        <v>261.61</v>
      </c>
      <c r="L530" s="18">
        <v>13747</v>
      </c>
      <c r="M530" s="18">
        <v>501</v>
      </c>
      <c r="N530" s="19">
        <v>0.0364</v>
      </c>
      <c r="O530" s="18">
        <v>0.52</v>
      </c>
      <c r="P530" s="18">
        <v>19.03</v>
      </c>
      <c r="Q530" s="18">
        <v>41</v>
      </c>
      <c r="R530" s="18">
        <v>0</v>
      </c>
      <c r="S530" s="18">
        <v>40</v>
      </c>
      <c r="T530" s="18">
        <v>1</v>
      </c>
      <c r="U530" s="18">
        <v>2</v>
      </c>
      <c r="V530" s="18">
        <v>84</v>
      </c>
      <c r="W530" s="18">
        <v>3.11</v>
      </c>
      <c r="X530" s="18">
        <v>0</v>
      </c>
      <c r="Y530" s="19">
        <v>0</v>
      </c>
      <c r="Z530" s="18">
        <v>5</v>
      </c>
      <c r="AA530" s="18">
        <v>6</v>
      </c>
      <c r="AB530" t="str">
        <f>VLOOKUP(E:E,笔记匹配!A:M,3,FALSE)</f>
        <v>ieltsyea-invite</v>
      </c>
      <c r="AC530" t="str">
        <f>VLOOKUP(E:E,笔记匹配!A:M,4,FALSE)</f>
        <v>8.24-雅思口语上7的捷径：Cambly外教推荐‼️</v>
      </c>
    </row>
    <row r="531" spans="1:29">
      <c r="A531" s="17" t="s">
        <v>35</v>
      </c>
      <c r="B531" s="17" t="s">
        <v>76</v>
      </c>
      <c r="C531" s="18">
        <v>19691973</v>
      </c>
      <c r="D531" s="17" t="s">
        <v>69</v>
      </c>
      <c r="E531" s="17" t="s">
        <v>209</v>
      </c>
      <c r="F531" s="17" t="s">
        <v>631</v>
      </c>
      <c r="G531" s="18">
        <v>4355755</v>
      </c>
      <c r="H531" s="17" t="s">
        <v>631</v>
      </c>
      <c r="I531" s="18">
        <v>3730480</v>
      </c>
      <c r="J531" s="17" t="s">
        <v>617</v>
      </c>
      <c r="K531" s="18">
        <v>309.65</v>
      </c>
      <c r="L531" s="18">
        <v>13720</v>
      </c>
      <c r="M531" s="18">
        <v>363</v>
      </c>
      <c r="N531" s="19">
        <v>0.0265</v>
      </c>
      <c r="O531" s="18">
        <v>0.85</v>
      </c>
      <c r="P531" s="18">
        <v>22.57</v>
      </c>
      <c r="Q531" s="18">
        <v>34</v>
      </c>
      <c r="R531" s="18">
        <v>0</v>
      </c>
      <c r="S531" s="18">
        <v>63</v>
      </c>
      <c r="T531" s="18">
        <v>2</v>
      </c>
      <c r="U531" s="18">
        <v>3</v>
      </c>
      <c r="V531" s="18">
        <v>102</v>
      </c>
      <c r="W531" s="18">
        <v>3.04</v>
      </c>
      <c r="X531" s="18">
        <v>0</v>
      </c>
      <c r="Y531" s="19">
        <v>0</v>
      </c>
      <c r="Z531" s="18">
        <v>5</v>
      </c>
      <c r="AA531" s="18">
        <v>0</v>
      </c>
      <c r="AB531" t="str">
        <f>VLOOKUP(E:E,笔记匹配!A:M,3,FALSE)</f>
        <v>ieltsyea-invite</v>
      </c>
      <c r="AC531" t="str">
        <f>VLOOKUP(E:E,笔记匹配!A:M,4,FALSE)</f>
        <v>8.24-雅思口语上7的捷径：Cambly外教推荐‼️</v>
      </c>
    </row>
    <row r="532" spans="1:29">
      <c r="A532" s="17" t="s">
        <v>35</v>
      </c>
      <c r="B532" s="17" t="s">
        <v>103</v>
      </c>
      <c r="C532" s="18">
        <v>19913068</v>
      </c>
      <c r="D532" s="17" t="s">
        <v>69</v>
      </c>
      <c r="E532" s="17" t="s">
        <v>207</v>
      </c>
      <c r="F532" s="17" t="s">
        <v>632</v>
      </c>
      <c r="G532" s="18">
        <v>4458728</v>
      </c>
      <c r="H532" s="17" t="s">
        <v>633</v>
      </c>
      <c r="I532" s="18">
        <v>3823048</v>
      </c>
      <c r="J532" s="17" t="s">
        <v>617</v>
      </c>
      <c r="K532" s="18">
        <v>842.61</v>
      </c>
      <c r="L532" s="18">
        <v>19343</v>
      </c>
      <c r="M532" s="18">
        <v>836</v>
      </c>
      <c r="N532" s="19">
        <v>0.0432</v>
      </c>
      <c r="O532" s="18">
        <v>1.01</v>
      </c>
      <c r="P532" s="18">
        <v>43.56</v>
      </c>
      <c r="Q532" s="18">
        <v>169</v>
      </c>
      <c r="R532" s="18">
        <v>0</v>
      </c>
      <c r="S532" s="18">
        <v>72</v>
      </c>
      <c r="T532" s="18">
        <v>56</v>
      </c>
      <c r="U532" s="18">
        <v>5</v>
      </c>
      <c r="V532" s="18">
        <v>302</v>
      </c>
      <c r="W532" s="18">
        <v>2.79</v>
      </c>
      <c r="X532" s="18">
        <v>0</v>
      </c>
      <c r="Y532" s="19">
        <v>0</v>
      </c>
      <c r="Z532" s="18">
        <v>5</v>
      </c>
      <c r="AA532" s="18">
        <v>1</v>
      </c>
      <c r="AB532" t="str">
        <f>VLOOKUP(E:E,笔记匹配!A:M,3,FALSE)</f>
        <v>skk2022</v>
      </c>
      <c r="AC532" t="str">
        <f>VLOOKUP(E:E,笔记匹配!A:M,4,FALSE)</f>
        <v>6.13-如何不出国提高口语｜英语口语APP推荐</v>
      </c>
    </row>
    <row r="533" spans="1:29">
      <c r="A533" s="17" t="s">
        <v>35</v>
      </c>
      <c r="B533" s="17" t="s">
        <v>80</v>
      </c>
      <c r="C533" s="18">
        <v>20804514</v>
      </c>
      <c r="D533" s="17" t="s">
        <v>72</v>
      </c>
      <c r="E533" s="17" t="s">
        <v>199</v>
      </c>
      <c r="F533" s="17" t="s">
        <v>642</v>
      </c>
      <c r="G533" s="18">
        <v>4926725</v>
      </c>
      <c r="H533" s="17" t="s">
        <v>643</v>
      </c>
      <c r="I533" s="18">
        <v>4182082</v>
      </c>
      <c r="J533" s="17" t="s">
        <v>617</v>
      </c>
      <c r="K533" s="18">
        <v>175.87</v>
      </c>
      <c r="L533" s="18">
        <v>14317</v>
      </c>
      <c r="M533" s="18">
        <v>521</v>
      </c>
      <c r="N533" s="19">
        <v>0.0364</v>
      </c>
      <c r="O533" s="18">
        <v>0.34</v>
      </c>
      <c r="P533" s="18">
        <v>12.28</v>
      </c>
      <c r="Q533" s="18">
        <v>28</v>
      </c>
      <c r="R533" s="18">
        <v>1</v>
      </c>
      <c r="S533" s="18">
        <v>29</v>
      </c>
      <c r="T533" s="18">
        <v>6</v>
      </c>
      <c r="U533" s="18">
        <v>0</v>
      </c>
      <c r="V533" s="18">
        <v>64</v>
      </c>
      <c r="W533" s="18">
        <v>2.75</v>
      </c>
      <c r="X533" s="18">
        <v>0</v>
      </c>
      <c r="Y533" s="19">
        <v>0</v>
      </c>
      <c r="Z533" s="18">
        <v>4</v>
      </c>
      <c r="AA533" s="18">
        <v>0</v>
      </c>
      <c r="AB533" t="str">
        <f>VLOOKUP(E:E,笔记匹配!A:M,3,FALSE)</f>
        <v>lily1234</v>
      </c>
      <c r="AC533" t="str">
        <f>VLOOKUP(E:E,笔记匹配!A:M,4,FALSE)</f>
        <v>10.9-30岁想把英语好好学一遍｜妈妈提升口语app</v>
      </c>
    </row>
    <row r="534" spans="1:29">
      <c r="A534" s="17" t="s">
        <v>35</v>
      </c>
      <c r="B534" s="17" t="s">
        <v>83</v>
      </c>
      <c r="C534" s="18">
        <v>21378722</v>
      </c>
      <c r="D534" s="17" t="s">
        <v>72</v>
      </c>
      <c r="E534" s="17" t="s">
        <v>201</v>
      </c>
      <c r="F534" s="17" t="s">
        <v>646</v>
      </c>
      <c r="G534" s="18">
        <v>5201126</v>
      </c>
      <c r="H534" s="17" t="s">
        <v>647</v>
      </c>
      <c r="I534" s="18">
        <v>4386152</v>
      </c>
      <c r="J534" s="17" t="s">
        <v>617</v>
      </c>
      <c r="K534" s="18">
        <v>391.82</v>
      </c>
      <c r="L534" s="18">
        <v>28946</v>
      </c>
      <c r="M534" s="18">
        <v>704</v>
      </c>
      <c r="N534" s="19">
        <v>0.0243</v>
      </c>
      <c r="O534" s="18">
        <v>0.56</v>
      </c>
      <c r="P534" s="18">
        <v>13.54</v>
      </c>
      <c r="Q534" s="18">
        <v>101</v>
      </c>
      <c r="R534" s="18">
        <v>1</v>
      </c>
      <c r="S534" s="18">
        <v>76</v>
      </c>
      <c r="T534" s="18">
        <v>8</v>
      </c>
      <c r="U534" s="18">
        <v>3</v>
      </c>
      <c r="V534" s="18">
        <v>189</v>
      </c>
      <c r="W534" s="18">
        <v>2.07</v>
      </c>
      <c r="X534" s="18">
        <v>0</v>
      </c>
      <c r="Y534" s="19">
        <v>0</v>
      </c>
      <c r="Z534" s="18">
        <v>14</v>
      </c>
      <c r="AA534" s="18">
        <v>6</v>
      </c>
      <c r="AB534" t="str">
        <f>VLOOKUP(E:E,笔记匹配!A:M,3,FALSE)</f>
        <v>talkalot-invite</v>
      </c>
      <c r="AC534" t="str">
        <f>VLOOKUP(E:E,笔记匹配!A:M,4,FALSE)</f>
        <v>10.17宝藏Cambly外教大推荐‼️入门篇</v>
      </c>
    </row>
    <row r="535" spans="1:29">
      <c r="A535" s="17" t="s">
        <v>35</v>
      </c>
      <c r="B535" s="17" t="s">
        <v>83</v>
      </c>
      <c r="C535" s="18">
        <v>21438951</v>
      </c>
      <c r="D535" s="17" t="s">
        <v>69</v>
      </c>
      <c r="E535" s="17" t="s">
        <v>201</v>
      </c>
      <c r="F535" s="17" t="s">
        <v>650</v>
      </c>
      <c r="G535" s="18">
        <v>5229065</v>
      </c>
      <c r="H535" s="17" t="s">
        <v>651</v>
      </c>
      <c r="I535" s="18">
        <v>4407441</v>
      </c>
      <c r="J535" s="17" t="s">
        <v>617</v>
      </c>
      <c r="K535" s="18">
        <v>1237.8</v>
      </c>
      <c r="L535" s="18">
        <v>71950</v>
      </c>
      <c r="M535" s="18">
        <v>1900</v>
      </c>
      <c r="N535" s="19">
        <v>0.0264</v>
      </c>
      <c r="O535" s="18">
        <v>0.65</v>
      </c>
      <c r="P535" s="18">
        <v>17.2</v>
      </c>
      <c r="Q535" s="18">
        <v>414</v>
      </c>
      <c r="R535" s="18">
        <v>1</v>
      </c>
      <c r="S535" s="18">
        <v>230</v>
      </c>
      <c r="T535" s="18">
        <v>7</v>
      </c>
      <c r="U535" s="18">
        <v>4</v>
      </c>
      <c r="V535" s="18">
        <v>656</v>
      </c>
      <c r="W535" s="18">
        <v>1.89</v>
      </c>
      <c r="X535" s="18">
        <v>0</v>
      </c>
      <c r="Y535" s="19">
        <v>0</v>
      </c>
      <c r="Z535" s="18">
        <v>16</v>
      </c>
      <c r="AA535" s="18">
        <v>11</v>
      </c>
      <c r="AB535" t="str">
        <f>VLOOKUP(E:E,笔记匹配!A:M,3,FALSE)</f>
        <v>talkalot-invite</v>
      </c>
      <c r="AC535" t="str">
        <f>VLOOKUP(E:E,笔记匹配!A:M,4,FALSE)</f>
        <v>10.17宝藏Cambly外教大推荐‼️入门篇</v>
      </c>
    </row>
    <row r="536" spans="1:29">
      <c r="A536" s="17" t="s">
        <v>35</v>
      </c>
      <c r="B536" s="17" t="s">
        <v>80</v>
      </c>
      <c r="C536" s="18">
        <v>21548733</v>
      </c>
      <c r="D536" s="17" t="s">
        <v>69</v>
      </c>
      <c r="E536" s="17" t="s">
        <v>199</v>
      </c>
      <c r="F536" s="17" t="s">
        <v>652</v>
      </c>
      <c r="G536" s="18">
        <v>5277914</v>
      </c>
      <c r="H536" s="17" t="s">
        <v>652</v>
      </c>
      <c r="I536" s="18">
        <v>4445164</v>
      </c>
      <c r="J536" s="17" t="s">
        <v>617</v>
      </c>
      <c r="K536" s="18">
        <v>157.76</v>
      </c>
      <c r="L536" s="18">
        <v>6010</v>
      </c>
      <c r="M536" s="18">
        <v>277</v>
      </c>
      <c r="N536" s="19">
        <v>0.0461</v>
      </c>
      <c r="O536" s="18">
        <v>0.57</v>
      </c>
      <c r="P536" s="18">
        <v>26.25</v>
      </c>
      <c r="Q536" s="18">
        <v>33</v>
      </c>
      <c r="R536" s="18">
        <v>0</v>
      </c>
      <c r="S536" s="18">
        <v>22</v>
      </c>
      <c r="T536" s="18">
        <v>9</v>
      </c>
      <c r="U536" s="18">
        <v>3</v>
      </c>
      <c r="V536" s="18">
        <v>67</v>
      </c>
      <c r="W536" s="18">
        <v>2.35</v>
      </c>
      <c r="X536" s="18">
        <v>0</v>
      </c>
      <c r="Y536" s="19">
        <v>0</v>
      </c>
      <c r="Z536" s="18">
        <v>1</v>
      </c>
      <c r="AA536" s="18">
        <v>0</v>
      </c>
      <c r="AB536" t="str">
        <f>VLOOKUP(E:E,笔记匹配!A:M,3,FALSE)</f>
        <v>lily1234</v>
      </c>
      <c r="AC536" t="str">
        <f>VLOOKUP(E:E,笔记匹配!A:M,4,FALSE)</f>
        <v>10.9-30岁想把英语好好学一遍｜妈妈提升口语app</v>
      </c>
    </row>
    <row r="537" spans="1:29">
      <c r="A537" s="17" t="s">
        <v>35</v>
      </c>
      <c r="B537" s="17" t="s">
        <v>108</v>
      </c>
      <c r="C537" s="18">
        <v>21906276</v>
      </c>
      <c r="D537" s="17" t="s">
        <v>69</v>
      </c>
      <c r="E537" s="18">
        <v>6.3218999e+23</v>
      </c>
      <c r="F537" s="17" t="s">
        <v>654</v>
      </c>
      <c r="G537" s="18">
        <v>5442255</v>
      </c>
      <c r="H537" s="17" t="s">
        <v>654</v>
      </c>
      <c r="I537" s="18">
        <v>4570099</v>
      </c>
      <c r="J537" s="17" t="s">
        <v>617</v>
      </c>
      <c r="K537" s="18">
        <v>459.26</v>
      </c>
      <c r="L537" s="18">
        <v>28257</v>
      </c>
      <c r="M537" s="18">
        <v>1405</v>
      </c>
      <c r="N537" s="19">
        <v>0.0497</v>
      </c>
      <c r="O537" s="18">
        <v>0.33</v>
      </c>
      <c r="P537" s="18">
        <v>16.25</v>
      </c>
      <c r="Q537" s="18">
        <v>220</v>
      </c>
      <c r="R537" s="18">
        <v>0</v>
      </c>
      <c r="S537" s="18">
        <v>86</v>
      </c>
      <c r="T537" s="18">
        <v>63</v>
      </c>
      <c r="U537" s="18">
        <v>4</v>
      </c>
      <c r="V537" s="18">
        <v>373</v>
      </c>
      <c r="W537" s="18">
        <v>1.23</v>
      </c>
      <c r="X537" s="18">
        <v>0</v>
      </c>
      <c r="Y537" s="19">
        <v>0</v>
      </c>
      <c r="Z537" s="18">
        <v>34</v>
      </c>
      <c r="AA537" s="18">
        <v>0</v>
      </c>
      <c r="AB537" t="str">
        <f>VLOOKUP(E:E,笔记匹配!A:M,3,FALSE)</f>
        <v>gua0407</v>
      </c>
      <c r="AC537" t="str">
        <f>VLOOKUP(E:E,笔记匹配!A:M,4,FALSE)</f>
        <v>9.21-雅思考官“讨厌”的口语表达，你中了几个🤔</v>
      </c>
    </row>
    <row r="538" spans="1:29">
      <c r="A538" s="17" t="s">
        <v>35</v>
      </c>
      <c r="B538" s="17" t="s">
        <v>657</v>
      </c>
      <c r="C538" s="18">
        <v>22054994</v>
      </c>
      <c r="D538" s="17" t="s">
        <v>72</v>
      </c>
      <c r="E538" s="17" t="s">
        <v>238</v>
      </c>
      <c r="F538" s="17" t="s">
        <v>658</v>
      </c>
      <c r="G538" s="18">
        <v>5512858</v>
      </c>
      <c r="H538" s="17" t="s">
        <v>659</v>
      </c>
      <c r="I538" s="18">
        <v>4623452</v>
      </c>
      <c r="J538" s="17" t="s">
        <v>617</v>
      </c>
      <c r="K538" s="18">
        <v>201.49</v>
      </c>
      <c r="L538" s="18">
        <v>23867</v>
      </c>
      <c r="M538" s="18">
        <v>1152</v>
      </c>
      <c r="N538" s="19">
        <v>0.0483</v>
      </c>
      <c r="O538" s="18">
        <v>0.17</v>
      </c>
      <c r="P538" s="18">
        <v>8.44</v>
      </c>
      <c r="Q538" s="18">
        <v>24</v>
      </c>
      <c r="R538" s="18">
        <v>0</v>
      </c>
      <c r="S538" s="18">
        <v>3</v>
      </c>
      <c r="T538" s="18">
        <v>3</v>
      </c>
      <c r="U538" s="18">
        <v>1</v>
      </c>
      <c r="V538" s="18">
        <v>31</v>
      </c>
      <c r="W538" s="18">
        <v>6.5</v>
      </c>
      <c r="X538" s="18">
        <v>0</v>
      </c>
      <c r="Y538" s="19">
        <v>0</v>
      </c>
      <c r="Z538" s="18">
        <v>0</v>
      </c>
      <c r="AA538" s="18">
        <v>0</v>
      </c>
      <c r="AB538" t="str">
        <f>VLOOKUP(E:E,笔记匹配!A:M,3,FALSE)</f>
        <v>10quiz</v>
      </c>
      <c r="AC538" t="str">
        <f>VLOOKUP(E:E,笔记匹配!A:M,4,FALSE)</f>
        <v>10.26-🇬🇧语言类游戏｜口语提升小游戏</v>
      </c>
    </row>
    <row r="539" spans="1:29">
      <c r="A539" s="17" t="s">
        <v>35</v>
      </c>
      <c r="B539" s="17" t="s">
        <v>82</v>
      </c>
      <c r="C539" s="18">
        <v>22055095</v>
      </c>
      <c r="D539" s="17" t="s">
        <v>72</v>
      </c>
      <c r="E539" s="17" t="s">
        <v>236</v>
      </c>
      <c r="F539" s="17" t="s">
        <v>660</v>
      </c>
      <c r="G539" s="18">
        <v>5512921</v>
      </c>
      <c r="H539" s="17" t="s">
        <v>661</v>
      </c>
      <c r="I539" s="18">
        <v>4623502</v>
      </c>
      <c r="J539" s="17" t="s">
        <v>617</v>
      </c>
      <c r="K539" s="18">
        <v>539.69</v>
      </c>
      <c r="L539" s="18">
        <v>36939</v>
      </c>
      <c r="M539" s="18">
        <v>1804</v>
      </c>
      <c r="N539" s="19">
        <v>0.0488</v>
      </c>
      <c r="O539" s="18">
        <v>0.3</v>
      </c>
      <c r="P539" s="18">
        <v>14.61</v>
      </c>
      <c r="Q539" s="18">
        <v>117</v>
      </c>
      <c r="R539" s="18">
        <v>1</v>
      </c>
      <c r="S539" s="18">
        <v>86</v>
      </c>
      <c r="T539" s="18">
        <v>47</v>
      </c>
      <c r="U539" s="18">
        <v>3</v>
      </c>
      <c r="V539" s="18">
        <v>254</v>
      </c>
      <c r="W539" s="18">
        <v>2.12</v>
      </c>
      <c r="X539" s="18">
        <v>0</v>
      </c>
      <c r="Y539" s="19">
        <v>0</v>
      </c>
      <c r="Z539" s="18">
        <v>12</v>
      </c>
      <c r="AA539" s="18">
        <v>1</v>
      </c>
      <c r="AB539" t="str">
        <f>VLOOKUP(E:E,笔记匹配!A:M,3,FALSE)</f>
        <v>pickgigi-invite</v>
      </c>
      <c r="AC539" t="str">
        <f>VLOOKUP(E:E,笔记匹配!A:M,4,FALSE)</f>
        <v>10.26-口语聊天用这几个开场 打开无限聊天模式</v>
      </c>
    </row>
    <row r="540" spans="1:29">
      <c r="A540" s="17" t="s">
        <v>35</v>
      </c>
      <c r="B540" s="17" t="s">
        <v>86</v>
      </c>
      <c r="C540" s="18">
        <v>22459591</v>
      </c>
      <c r="D540" s="17" t="s">
        <v>72</v>
      </c>
      <c r="E540" s="17" t="s">
        <v>214</v>
      </c>
      <c r="F540" s="17" t="s">
        <v>662</v>
      </c>
      <c r="G540" s="18">
        <v>5705404</v>
      </c>
      <c r="H540" s="17" t="s">
        <v>663</v>
      </c>
      <c r="I540" s="18">
        <v>4771610</v>
      </c>
      <c r="J540" s="17" t="s">
        <v>617</v>
      </c>
      <c r="K540" s="18">
        <v>712.78</v>
      </c>
      <c r="L540" s="18">
        <v>52297</v>
      </c>
      <c r="M540" s="18">
        <v>2358</v>
      </c>
      <c r="N540" s="19">
        <v>0.0451</v>
      </c>
      <c r="O540" s="18">
        <v>0.3</v>
      </c>
      <c r="P540" s="18">
        <v>13.63</v>
      </c>
      <c r="Q540" s="18">
        <v>114</v>
      </c>
      <c r="R540" s="18">
        <v>0</v>
      </c>
      <c r="S540" s="18">
        <v>21</v>
      </c>
      <c r="T540" s="18">
        <v>32</v>
      </c>
      <c r="U540" s="18">
        <v>2</v>
      </c>
      <c r="V540" s="18">
        <v>169</v>
      </c>
      <c r="W540" s="18">
        <v>4.22</v>
      </c>
      <c r="X540" s="18">
        <v>0</v>
      </c>
      <c r="Y540" s="19">
        <v>0</v>
      </c>
      <c r="Z540" s="18">
        <v>5</v>
      </c>
      <c r="AA540" s="18">
        <v>0</v>
      </c>
      <c r="AB540" t="str">
        <f>VLOOKUP(E:E,笔记匹配!A:M,3,FALSE)</f>
        <v>yzyy123</v>
      </c>
      <c r="AC540" t="str">
        <f>VLOOKUP(E:E,笔记匹配!A:M,4,FALSE)</f>
        <v>11.1-前雅思口语考官评分我们的part 1!</v>
      </c>
    </row>
    <row r="541" spans="1:29">
      <c r="A541" s="17" t="s">
        <v>35</v>
      </c>
      <c r="B541" s="17" t="s">
        <v>73</v>
      </c>
      <c r="C541" s="18">
        <v>22612439</v>
      </c>
      <c r="D541" s="17" t="s">
        <v>72</v>
      </c>
      <c r="E541" s="17" t="s">
        <v>200</v>
      </c>
      <c r="F541" s="17" t="s">
        <v>666</v>
      </c>
      <c r="G541" s="18">
        <v>5779468</v>
      </c>
      <c r="H541" s="17" t="s">
        <v>667</v>
      </c>
      <c r="I541" s="18">
        <v>4830161</v>
      </c>
      <c r="J541" s="17" t="s">
        <v>617</v>
      </c>
      <c r="K541" s="18">
        <v>905.07</v>
      </c>
      <c r="L541" s="18">
        <v>44676</v>
      </c>
      <c r="M541" s="18">
        <v>2264</v>
      </c>
      <c r="N541" s="19">
        <v>0.0507</v>
      </c>
      <c r="O541" s="18">
        <v>0.4</v>
      </c>
      <c r="P541" s="18">
        <v>20.26</v>
      </c>
      <c r="Q541" s="18">
        <v>142</v>
      </c>
      <c r="R541" s="18">
        <v>1</v>
      </c>
      <c r="S541" s="18">
        <v>22</v>
      </c>
      <c r="T541" s="18">
        <v>17</v>
      </c>
      <c r="U541" s="18">
        <v>0</v>
      </c>
      <c r="V541" s="18">
        <v>182</v>
      </c>
      <c r="W541" s="18">
        <v>4.97</v>
      </c>
      <c r="X541" s="18">
        <v>0</v>
      </c>
      <c r="Y541" s="19">
        <v>0</v>
      </c>
      <c r="Z541" s="18">
        <v>8</v>
      </c>
      <c r="AA541" s="18">
        <v>0</v>
      </c>
      <c r="AB541" t="str">
        <f>VLOOKUP(E:E,笔记匹配!A:M,3,FALSE)</f>
        <v>adamchen</v>
      </c>
      <c r="AC541" t="str">
        <f>VLOOKUP(E:E,笔记匹配!A:M,4,FALSE)</f>
        <v>11.2-当社牛和老外pk全网热门挑战</v>
      </c>
    </row>
    <row r="542" spans="1:29">
      <c r="A542" s="17" t="s">
        <v>35</v>
      </c>
      <c r="B542" s="17" t="s">
        <v>130</v>
      </c>
      <c r="C542" s="18">
        <v>22612503</v>
      </c>
      <c r="D542" s="17" t="s">
        <v>72</v>
      </c>
      <c r="E542" s="17" t="s">
        <v>230</v>
      </c>
      <c r="F542" s="17" t="s">
        <v>668</v>
      </c>
      <c r="G542" s="18">
        <v>5779551</v>
      </c>
      <c r="H542" s="17" t="s">
        <v>669</v>
      </c>
      <c r="I542" s="18">
        <v>4830227</v>
      </c>
      <c r="J542" s="17" t="s">
        <v>617</v>
      </c>
      <c r="K542" s="18">
        <v>201.7</v>
      </c>
      <c r="L542" s="18">
        <v>22546</v>
      </c>
      <c r="M542" s="18">
        <v>1677</v>
      </c>
      <c r="N542" s="19">
        <v>0.0744</v>
      </c>
      <c r="O542" s="18">
        <v>0.12</v>
      </c>
      <c r="P542" s="18">
        <v>8.95</v>
      </c>
      <c r="Q542" s="18">
        <v>28</v>
      </c>
      <c r="R542" s="18">
        <v>2</v>
      </c>
      <c r="S542" s="18">
        <v>19</v>
      </c>
      <c r="T542" s="18">
        <v>16</v>
      </c>
      <c r="U542" s="18">
        <v>2</v>
      </c>
      <c r="V542" s="18">
        <v>67</v>
      </c>
      <c r="W542" s="18">
        <v>3.01</v>
      </c>
      <c r="X542" s="18">
        <v>0</v>
      </c>
      <c r="Y542" s="19">
        <v>0</v>
      </c>
      <c r="Z542" s="18">
        <v>8</v>
      </c>
      <c r="AA542" s="18">
        <v>0</v>
      </c>
      <c r="AB542" t="str">
        <f>VLOOKUP(E:E,笔记匹配!A:M,3,FALSE)</f>
        <v>kkjiayou-invite</v>
      </c>
      <c r="AC542" t="str">
        <f>VLOOKUP(E:E,笔记匹配!A:M,4,FALSE)</f>
        <v>11.2-我悟了！宝藏外教点醒我！英语这么学</v>
      </c>
    </row>
    <row r="543" spans="1:29">
      <c r="A543" s="17" t="s">
        <v>35</v>
      </c>
      <c r="B543" s="17" t="s">
        <v>77</v>
      </c>
      <c r="C543" s="18">
        <v>22612562</v>
      </c>
      <c r="D543" s="17" t="s">
        <v>72</v>
      </c>
      <c r="E543" s="17" t="s">
        <v>231</v>
      </c>
      <c r="F543" s="17" t="s">
        <v>670</v>
      </c>
      <c r="G543" s="18">
        <v>5779589</v>
      </c>
      <c r="H543" s="17" t="s">
        <v>671</v>
      </c>
      <c r="I543" s="18">
        <v>4830255</v>
      </c>
      <c r="J543" s="17" t="s">
        <v>617</v>
      </c>
      <c r="K543" s="18">
        <v>141.92</v>
      </c>
      <c r="L543" s="18">
        <v>5263</v>
      </c>
      <c r="M543" s="18">
        <v>296</v>
      </c>
      <c r="N543" s="19">
        <v>0.0562</v>
      </c>
      <c r="O543" s="18">
        <v>0.48</v>
      </c>
      <c r="P543" s="18">
        <v>26.97</v>
      </c>
      <c r="Q543" s="18">
        <v>52</v>
      </c>
      <c r="R543" s="18">
        <v>0</v>
      </c>
      <c r="S543" s="18">
        <v>18</v>
      </c>
      <c r="T543" s="18">
        <v>6</v>
      </c>
      <c r="U543" s="18">
        <v>2</v>
      </c>
      <c r="V543" s="18">
        <v>78</v>
      </c>
      <c r="W543" s="18">
        <v>1.82</v>
      </c>
      <c r="X543" s="18">
        <v>0</v>
      </c>
      <c r="Y543" s="19">
        <v>0</v>
      </c>
      <c r="Z543" s="18">
        <v>0</v>
      </c>
      <c r="AA543" s="18">
        <v>1</v>
      </c>
      <c r="AB543" t="str">
        <f>VLOOKUP(E:E,笔记匹配!A:M,3,FALSE)</f>
        <v>iris018-invite</v>
      </c>
      <c r="AC543" t="str">
        <f>VLOOKUP(E:E,笔记匹配!A:M,4,FALSE)</f>
        <v>11.2-⭐雅思口语救星❗心机girl这样备考㊙️</v>
      </c>
    </row>
    <row r="544" spans="1:29">
      <c r="A544" s="17" t="s">
        <v>35</v>
      </c>
      <c r="B544" s="17" t="s">
        <v>73</v>
      </c>
      <c r="C544" s="18">
        <v>23040724</v>
      </c>
      <c r="D544" s="17" t="s">
        <v>69</v>
      </c>
      <c r="E544" s="17" t="s">
        <v>200</v>
      </c>
      <c r="F544" s="17" t="s">
        <v>672</v>
      </c>
      <c r="G544" s="18">
        <v>5991279</v>
      </c>
      <c r="H544" s="17" t="s">
        <v>672</v>
      </c>
      <c r="I544" s="18">
        <v>4988712</v>
      </c>
      <c r="J544" s="17" t="s">
        <v>617</v>
      </c>
      <c r="K544" s="18">
        <v>713.74</v>
      </c>
      <c r="L544" s="18">
        <v>9555</v>
      </c>
      <c r="M544" s="18">
        <v>532</v>
      </c>
      <c r="N544" s="19">
        <v>0.0557</v>
      </c>
      <c r="O544" s="18">
        <v>1.34</v>
      </c>
      <c r="P544" s="18">
        <v>74.7</v>
      </c>
      <c r="Q544" s="18">
        <v>140</v>
      </c>
      <c r="R544" s="18">
        <v>1</v>
      </c>
      <c r="S544" s="18">
        <v>51</v>
      </c>
      <c r="T544" s="18">
        <v>33</v>
      </c>
      <c r="U544" s="18">
        <v>3</v>
      </c>
      <c r="V544" s="18">
        <v>228</v>
      </c>
      <c r="W544" s="18">
        <v>3.13</v>
      </c>
      <c r="X544" s="18">
        <v>0</v>
      </c>
      <c r="Y544" s="19">
        <v>0</v>
      </c>
      <c r="Z544" s="18">
        <v>7</v>
      </c>
      <c r="AA544" s="18">
        <v>1</v>
      </c>
      <c r="AB544" t="str">
        <f>VLOOKUP(E:E,笔记匹配!A:M,3,FALSE)</f>
        <v>adamchen</v>
      </c>
      <c r="AC544" t="str">
        <f>VLOOKUP(E:E,笔记匹配!A:M,4,FALSE)</f>
        <v>11.2-当社牛和老外pk全网热门挑战</v>
      </c>
    </row>
    <row r="545" spans="1:29">
      <c r="A545" s="17" t="s">
        <v>35</v>
      </c>
      <c r="B545" s="17" t="s">
        <v>86</v>
      </c>
      <c r="C545" s="18">
        <v>23041229</v>
      </c>
      <c r="D545" s="17" t="s">
        <v>69</v>
      </c>
      <c r="E545" s="17" t="s">
        <v>214</v>
      </c>
      <c r="F545" s="17" t="s">
        <v>673</v>
      </c>
      <c r="G545" s="18">
        <v>5991556</v>
      </c>
      <c r="H545" s="17" t="s">
        <v>673</v>
      </c>
      <c r="I545" s="18">
        <v>4988903</v>
      </c>
      <c r="J545" s="17" t="s">
        <v>617</v>
      </c>
      <c r="K545" s="18">
        <v>550.49</v>
      </c>
      <c r="L545" s="18">
        <v>16417</v>
      </c>
      <c r="M545" s="18">
        <v>687</v>
      </c>
      <c r="N545" s="19">
        <v>0.0418</v>
      </c>
      <c r="O545" s="18">
        <v>0.8</v>
      </c>
      <c r="P545" s="18">
        <v>33.53</v>
      </c>
      <c r="Q545" s="18">
        <v>148</v>
      </c>
      <c r="R545" s="18">
        <v>0</v>
      </c>
      <c r="S545" s="18">
        <v>49</v>
      </c>
      <c r="T545" s="18">
        <v>38</v>
      </c>
      <c r="U545" s="18">
        <v>1</v>
      </c>
      <c r="V545" s="18">
        <v>236</v>
      </c>
      <c r="W545" s="18">
        <v>2.33</v>
      </c>
      <c r="X545" s="18">
        <v>0</v>
      </c>
      <c r="Y545" s="19">
        <v>0</v>
      </c>
      <c r="Z545" s="18">
        <v>3</v>
      </c>
      <c r="AA545" s="18">
        <v>0</v>
      </c>
      <c r="AB545" t="str">
        <f>VLOOKUP(E:E,笔记匹配!A:M,3,FALSE)</f>
        <v>yzyy123</v>
      </c>
      <c r="AC545" t="str">
        <f>VLOOKUP(E:E,笔记匹配!A:M,4,FALSE)</f>
        <v>11.1-前雅思口语考官评分我们的part 1!</v>
      </c>
    </row>
    <row r="546" spans="1:29">
      <c r="A546" s="17" t="s">
        <v>35</v>
      </c>
      <c r="B546" s="17" t="s">
        <v>109</v>
      </c>
      <c r="C546" s="18">
        <v>23124143</v>
      </c>
      <c r="D546" s="17" t="s">
        <v>72</v>
      </c>
      <c r="E546" s="17" t="s">
        <v>196</v>
      </c>
      <c r="F546" s="17" t="s">
        <v>674</v>
      </c>
      <c r="G546" s="18">
        <v>6031256</v>
      </c>
      <c r="H546" s="17" t="s">
        <v>675</v>
      </c>
      <c r="I546" s="18">
        <v>5019187</v>
      </c>
      <c r="J546" s="17" t="s">
        <v>617</v>
      </c>
      <c r="K546" s="18">
        <v>743.24</v>
      </c>
      <c r="L546" s="18">
        <v>42299</v>
      </c>
      <c r="M546" s="18">
        <v>1482</v>
      </c>
      <c r="N546" s="19">
        <v>0.035</v>
      </c>
      <c r="O546" s="18">
        <v>0.5</v>
      </c>
      <c r="P546" s="18">
        <v>17.57</v>
      </c>
      <c r="Q546" s="18">
        <v>232</v>
      </c>
      <c r="R546" s="18">
        <v>1</v>
      </c>
      <c r="S546" s="18">
        <v>50</v>
      </c>
      <c r="T546" s="18">
        <v>44</v>
      </c>
      <c r="U546" s="18">
        <v>2</v>
      </c>
      <c r="V546" s="18">
        <v>329</v>
      </c>
      <c r="W546" s="18">
        <v>2.26</v>
      </c>
      <c r="X546" s="18">
        <v>0</v>
      </c>
      <c r="Y546" s="19">
        <v>0</v>
      </c>
      <c r="Z546" s="18">
        <v>9</v>
      </c>
      <c r="AA546" s="18">
        <v>0</v>
      </c>
      <c r="AB546" t="str">
        <f>VLOOKUP(E:E,笔记匹配!A:M,3,FALSE)</f>
        <v>山姆先生-invite</v>
      </c>
      <c r="AC546" t="str">
        <f>VLOOKUP(E:E,笔记匹配!A:M,4,FALSE)</f>
        <v>11.10-地道英语俚语🤯英美俚语意思差这么多?</v>
      </c>
    </row>
    <row r="547" spans="1:29">
      <c r="A547" s="17" t="s">
        <v>35</v>
      </c>
      <c r="B547" s="17" t="s">
        <v>70</v>
      </c>
      <c r="C547" s="18">
        <v>23124443</v>
      </c>
      <c r="D547" s="17" t="s">
        <v>72</v>
      </c>
      <c r="E547" s="17" t="s">
        <v>226</v>
      </c>
      <c r="F547" s="17" t="s">
        <v>678</v>
      </c>
      <c r="G547" s="18">
        <v>6031367</v>
      </c>
      <c r="H547" s="17" t="s">
        <v>679</v>
      </c>
      <c r="I547" s="18">
        <v>5019262</v>
      </c>
      <c r="J547" s="17" t="s">
        <v>617</v>
      </c>
      <c r="K547" s="18">
        <v>205.58</v>
      </c>
      <c r="L547" s="18">
        <v>20804</v>
      </c>
      <c r="M547" s="18">
        <v>1390</v>
      </c>
      <c r="N547" s="19">
        <v>0.0668</v>
      </c>
      <c r="O547" s="18">
        <v>0.15</v>
      </c>
      <c r="P547" s="18">
        <v>9.88</v>
      </c>
      <c r="Q547" s="18">
        <v>39</v>
      </c>
      <c r="R547" s="18">
        <v>1</v>
      </c>
      <c r="S547" s="18">
        <v>12</v>
      </c>
      <c r="T547" s="18">
        <v>8</v>
      </c>
      <c r="U547" s="18">
        <v>2</v>
      </c>
      <c r="V547" s="18">
        <v>62</v>
      </c>
      <c r="W547" s="18">
        <v>3.32</v>
      </c>
      <c r="X547" s="18">
        <v>0</v>
      </c>
      <c r="Y547" s="19">
        <v>0</v>
      </c>
      <c r="Z547" s="18">
        <v>4</v>
      </c>
      <c r="AA547" s="18">
        <v>0</v>
      </c>
      <c r="AB547" t="str">
        <f>VLOOKUP(E:E,笔记匹配!A:M,3,FALSE)</f>
        <v>hiella-invite</v>
      </c>
      <c r="AC547" t="str">
        <f>VLOOKUP(E:E,笔记匹配!A:M,4,FALSE)</f>
        <v>11.10-关于学口语，希望五年前就有人能告诉我的</v>
      </c>
    </row>
    <row r="548" spans="1:29">
      <c r="A548" s="17" t="s">
        <v>35</v>
      </c>
      <c r="B548" s="17" t="s">
        <v>75</v>
      </c>
      <c r="C548" s="18">
        <v>23124609</v>
      </c>
      <c r="D548" s="17" t="s">
        <v>72</v>
      </c>
      <c r="E548" s="17" t="s">
        <v>227</v>
      </c>
      <c r="F548" s="17" t="s">
        <v>680</v>
      </c>
      <c r="G548" s="18">
        <v>6031450</v>
      </c>
      <c r="H548" s="17" t="s">
        <v>681</v>
      </c>
      <c r="I548" s="18">
        <v>5019325</v>
      </c>
      <c r="J548" s="17" t="s">
        <v>617</v>
      </c>
      <c r="K548" s="18">
        <v>200.88</v>
      </c>
      <c r="L548" s="18">
        <v>19917</v>
      </c>
      <c r="M548" s="18">
        <v>1063</v>
      </c>
      <c r="N548" s="19">
        <v>0.0534</v>
      </c>
      <c r="O548" s="18">
        <v>0.19</v>
      </c>
      <c r="P548" s="18">
        <v>10.09</v>
      </c>
      <c r="Q548" s="18">
        <v>14</v>
      </c>
      <c r="R548" s="18">
        <v>1</v>
      </c>
      <c r="S548" s="18">
        <v>16</v>
      </c>
      <c r="T548" s="18">
        <v>10</v>
      </c>
      <c r="U548" s="18">
        <v>4</v>
      </c>
      <c r="V548" s="18">
        <v>45</v>
      </c>
      <c r="W548" s="18">
        <v>4.46</v>
      </c>
      <c r="X548" s="18">
        <v>0</v>
      </c>
      <c r="Y548" s="19">
        <v>0</v>
      </c>
      <c r="Z548" s="18">
        <v>2</v>
      </c>
      <c r="AA548" s="18">
        <v>2</v>
      </c>
      <c r="AB548" t="str">
        <f>VLOOKUP(E:E,笔记匹配!A:M,3,FALSE)</f>
        <v>heykelly-invite</v>
      </c>
      <c r="AC548" t="str">
        <f>VLOOKUP(E:E,笔记匹配!A:M,4,FALSE)</f>
        <v>11.10-亲测❗️雅思考官听到就会打低分的口语表达</v>
      </c>
    </row>
    <row r="549" spans="1:29">
      <c r="A549" s="17" t="s">
        <v>35</v>
      </c>
      <c r="B549" s="17" t="s">
        <v>81</v>
      </c>
      <c r="C549" s="18">
        <v>23124709</v>
      </c>
      <c r="D549" s="17" t="s">
        <v>72</v>
      </c>
      <c r="E549" s="17" t="s">
        <v>229</v>
      </c>
      <c r="F549" s="17" t="s">
        <v>682</v>
      </c>
      <c r="G549" s="18">
        <v>6031503</v>
      </c>
      <c r="H549" s="17" t="s">
        <v>683</v>
      </c>
      <c r="I549" s="18">
        <v>5019370</v>
      </c>
      <c r="J549" s="17" t="s">
        <v>617</v>
      </c>
      <c r="K549" s="18">
        <v>167.92</v>
      </c>
      <c r="L549" s="18">
        <v>11559</v>
      </c>
      <c r="M549" s="18">
        <v>440</v>
      </c>
      <c r="N549" s="19">
        <v>0.0381</v>
      </c>
      <c r="O549" s="18">
        <v>0.38</v>
      </c>
      <c r="P549" s="18">
        <v>14.53</v>
      </c>
      <c r="Q549" s="18">
        <v>41</v>
      </c>
      <c r="R549" s="18">
        <v>2</v>
      </c>
      <c r="S549" s="18">
        <v>22</v>
      </c>
      <c r="T549" s="18">
        <v>4</v>
      </c>
      <c r="U549" s="18">
        <v>1</v>
      </c>
      <c r="V549" s="18">
        <v>70</v>
      </c>
      <c r="W549" s="18">
        <v>2.4</v>
      </c>
      <c r="X549" s="18">
        <v>0</v>
      </c>
      <c r="Y549" s="19">
        <v>0</v>
      </c>
      <c r="Z549" s="18">
        <v>8</v>
      </c>
      <c r="AA549" s="18">
        <v>1</v>
      </c>
      <c r="AB549" t="str">
        <f>VLOOKUP(E:E,笔记匹配!A:M,3,FALSE)</f>
        <v>nainai</v>
      </c>
      <c r="AC549" t="str">
        <f>VLOOKUP(E:E,笔记匹配!A:M,4,FALSE)</f>
        <v>11.10-985但雅思口语万年6分😩外教说你方法错啦❗️</v>
      </c>
    </row>
    <row r="550" spans="1:29">
      <c r="A550" s="17" t="s">
        <v>35</v>
      </c>
      <c r="B550" s="17" t="s">
        <v>100</v>
      </c>
      <c r="C550" s="18">
        <v>23530215</v>
      </c>
      <c r="D550" s="17" t="s">
        <v>69</v>
      </c>
      <c r="E550" s="17" t="s">
        <v>203</v>
      </c>
      <c r="F550" s="17" t="s">
        <v>684</v>
      </c>
      <c r="G550" s="18">
        <v>6237012</v>
      </c>
      <c r="H550" s="17" t="s">
        <v>685</v>
      </c>
      <c r="I550" s="18">
        <v>5174740</v>
      </c>
      <c r="J550" s="17" t="s">
        <v>617</v>
      </c>
      <c r="K550" s="18">
        <v>290.42</v>
      </c>
      <c r="L550" s="18">
        <v>7759</v>
      </c>
      <c r="M550" s="18">
        <v>290</v>
      </c>
      <c r="N550" s="19">
        <v>0.0374</v>
      </c>
      <c r="O550" s="18">
        <v>1</v>
      </c>
      <c r="P550" s="18">
        <v>37.43</v>
      </c>
      <c r="Q550" s="18">
        <v>35</v>
      </c>
      <c r="R550" s="18">
        <v>1</v>
      </c>
      <c r="S550" s="18">
        <v>31</v>
      </c>
      <c r="T550" s="18">
        <v>10</v>
      </c>
      <c r="U550" s="18">
        <v>1</v>
      </c>
      <c r="V550" s="18">
        <v>78</v>
      </c>
      <c r="W550" s="18">
        <v>3.72</v>
      </c>
      <c r="X550" s="18">
        <v>0</v>
      </c>
      <c r="Y550" s="19">
        <v>0</v>
      </c>
      <c r="Z550" s="18">
        <v>0</v>
      </c>
      <c r="AA550" s="18">
        <v>1</v>
      </c>
      <c r="AB550" t="str">
        <f>VLOOKUP(E:E,笔记匹配!A:M,3,FALSE)</f>
        <v>yaozilv</v>
      </c>
      <c r="AC550" t="str">
        <f>VLOOKUP(E:E,笔记匹配!A:M,4,FALSE)</f>
        <v>6.17-英语口语人绝不能错过的宝藏APP👈</v>
      </c>
    </row>
    <row r="551" spans="1:29">
      <c r="A551" s="17" t="s">
        <v>35</v>
      </c>
      <c r="B551" s="17" t="s">
        <v>109</v>
      </c>
      <c r="C551" s="18">
        <v>23530991</v>
      </c>
      <c r="D551" s="17" t="s">
        <v>69</v>
      </c>
      <c r="E551" s="17" t="s">
        <v>196</v>
      </c>
      <c r="F551" s="17" t="s">
        <v>686</v>
      </c>
      <c r="G551" s="18">
        <v>6237396</v>
      </c>
      <c r="H551" s="17" t="s">
        <v>687</v>
      </c>
      <c r="I551" s="18">
        <v>5175042</v>
      </c>
      <c r="J551" s="17" t="s">
        <v>617</v>
      </c>
      <c r="K551" s="18">
        <v>836.6</v>
      </c>
      <c r="L551" s="18">
        <v>29506</v>
      </c>
      <c r="M551" s="18">
        <v>1168</v>
      </c>
      <c r="N551" s="19">
        <v>0.0396</v>
      </c>
      <c r="O551" s="18">
        <v>0.72</v>
      </c>
      <c r="P551" s="18">
        <v>28.35</v>
      </c>
      <c r="Q551" s="18">
        <v>371</v>
      </c>
      <c r="R551" s="18">
        <v>1</v>
      </c>
      <c r="S551" s="18">
        <v>83</v>
      </c>
      <c r="T551" s="18">
        <v>71</v>
      </c>
      <c r="U551" s="18">
        <v>1</v>
      </c>
      <c r="V551" s="18">
        <v>527</v>
      </c>
      <c r="W551" s="18">
        <v>1.59</v>
      </c>
      <c r="X551" s="18">
        <v>0</v>
      </c>
      <c r="Y551" s="19">
        <v>0</v>
      </c>
      <c r="Z551" s="18">
        <v>5</v>
      </c>
      <c r="AA551" s="18">
        <v>2</v>
      </c>
      <c r="AB551" t="str">
        <f>VLOOKUP(E:E,笔记匹配!A:M,3,FALSE)</f>
        <v>山姆先生-invite</v>
      </c>
      <c r="AC551" t="str">
        <f>VLOOKUP(E:E,笔记匹配!A:M,4,FALSE)</f>
        <v>11.10-地道英语俚语🤯英美俚语意思差这么多?</v>
      </c>
    </row>
    <row r="552" spans="1:29">
      <c r="A552" s="17" t="s">
        <v>35</v>
      </c>
      <c r="B552" s="17" t="s">
        <v>87</v>
      </c>
      <c r="C552" s="18">
        <v>23541577</v>
      </c>
      <c r="D552" s="17" t="s">
        <v>72</v>
      </c>
      <c r="E552" s="17" t="s">
        <v>224</v>
      </c>
      <c r="F552" s="17" t="s">
        <v>688</v>
      </c>
      <c r="G552" s="18">
        <v>6242360</v>
      </c>
      <c r="H552" s="17" t="s">
        <v>689</v>
      </c>
      <c r="I552" s="18">
        <v>5178799</v>
      </c>
      <c r="J552" s="17" t="s">
        <v>617</v>
      </c>
      <c r="K552" s="18">
        <v>201.44</v>
      </c>
      <c r="L552" s="18">
        <v>22997</v>
      </c>
      <c r="M552" s="18">
        <v>1511</v>
      </c>
      <c r="N552" s="19">
        <v>0.0657</v>
      </c>
      <c r="O552" s="18">
        <v>0.13</v>
      </c>
      <c r="P552" s="18">
        <v>8.76</v>
      </c>
      <c r="Q552" s="18">
        <v>13</v>
      </c>
      <c r="R552" s="18">
        <v>0</v>
      </c>
      <c r="S552" s="18">
        <v>7</v>
      </c>
      <c r="T552" s="18">
        <v>7</v>
      </c>
      <c r="U552" s="18">
        <v>0</v>
      </c>
      <c r="V552" s="18">
        <v>27</v>
      </c>
      <c r="W552" s="18">
        <v>7.46</v>
      </c>
      <c r="X552" s="18">
        <v>1</v>
      </c>
      <c r="Y552" s="19">
        <v>0.0007</v>
      </c>
      <c r="Z552" s="18">
        <v>2</v>
      </c>
      <c r="AA552" s="18">
        <v>0</v>
      </c>
      <c r="AB552" t="str">
        <f>VLOOKUP(E:E,笔记匹配!A:M,3,FALSE)</f>
        <v>zigezige-invite</v>
      </c>
      <c r="AC552" t="str">
        <f>VLOOKUP(E:E,笔记匹配!A:M,4,FALSE)</f>
        <v>11.16-英语｜想进外企？高管说必须知道这些！📇</v>
      </c>
    </row>
    <row r="553" spans="1:29">
      <c r="A553" s="17" t="s">
        <v>35</v>
      </c>
      <c r="B553" s="17" t="s">
        <v>78</v>
      </c>
      <c r="C553" s="18">
        <v>23541642</v>
      </c>
      <c r="D553" s="17" t="s">
        <v>72</v>
      </c>
      <c r="E553" s="17" t="s">
        <v>222</v>
      </c>
      <c r="F553" s="17" t="s">
        <v>690</v>
      </c>
      <c r="G553" s="18">
        <v>6242382</v>
      </c>
      <c r="H553" s="17" t="s">
        <v>691</v>
      </c>
      <c r="I553" s="18">
        <v>5178823</v>
      </c>
      <c r="J553" s="17" t="s">
        <v>617</v>
      </c>
      <c r="K553" s="18">
        <v>202.04</v>
      </c>
      <c r="L553" s="18">
        <v>39441</v>
      </c>
      <c r="M553" s="18">
        <v>2537</v>
      </c>
      <c r="N553" s="19">
        <v>0.0643</v>
      </c>
      <c r="O553" s="18">
        <v>0.08</v>
      </c>
      <c r="P553" s="18">
        <v>5.12</v>
      </c>
      <c r="Q553" s="18">
        <v>82</v>
      </c>
      <c r="R553" s="18">
        <v>1</v>
      </c>
      <c r="S553" s="18">
        <v>57</v>
      </c>
      <c r="T553" s="18">
        <v>21</v>
      </c>
      <c r="U553" s="18">
        <v>5</v>
      </c>
      <c r="V553" s="18">
        <v>166</v>
      </c>
      <c r="W553" s="18">
        <v>1.22</v>
      </c>
      <c r="X553" s="18">
        <v>0</v>
      </c>
      <c r="Y553" s="19">
        <v>0</v>
      </c>
      <c r="Z553" s="18">
        <v>8</v>
      </c>
      <c r="AA553" s="18">
        <v>19</v>
      </c>
      <c r="AB553" t="str">
        <f>VLOOKUP(E:E,笔记匹配!A:M,3,FALSE)</f>
        <v>kkenglish-invite</v>
      </c>
      <c r="AC553" t="str">
        <f>VLOOKUP(E:E,笔记匹配!A:M,4,FALSE)</f>
        <v>11.16-我说的英语 vs 外教帮我修订的 差异有多大？</v>
      </c>
    </row>
    <row r="554" spans="1:29">
      <c r="A554" s="17" t="s">
        <v>35</v>
      </c>
      <c r="B554" s="17" t="s">
        <v>692</v>
      </c>
      <c r="C554" s="18">
        <v>23541719</v>
      </c>
      <c r="D554" s="17" t="s">
        <v>72</v>
      </c>
      <c r="E554" s="17" t="s">
        <v>225</v>
      </c>
      <c r="F554" s="17" t="s">
        <v>693</v>
      </c>
      <c r="G554" s="18">
        <v>6242415</v>
      </c>
      <c r="H554" s="17" t="s">
        <v>694</v>
      </c>
      <c r="I554" s="18">
        <v>5178847</v>
      </c>
      <c r="J554" s="17" t="s">
        <v>617</v>
      </c>
      <c r="K554" s="18">
        <v>34.16</v>
      </c>
      <c r="L554" s="18">
        <v>1963</v>
      </c>
      <c r="M554" s="18">
        <v>56</v>
      </c>
      <c r="N554" s="19">
        <v>0.0285</v>
      </c>
      <c r="O554" s="18">
        <v>0.61</v>
      </c>
      <c r="P554" s="18">
        <v>17.4</v>
      </c>
      <c r="Q554" s="18">
        <v>8</v>
      </c>
      <c r="R554" s="18">
        <v>0</v>
      </c>
      <c r="S554" s="18">
        <v>6</v>
      </c>
      <c r="T554" s="18">
        <v>0</v>
      </c>
      <c r="U554" s="18">
        <v>0</v>
      </c>
      <c r="V554" s="18">
        <v>14</v>
      </c>
      <c r="W554" s="18">
        <v>2.44</v>
      </c>
      <c r="X554" s="18">
        <v>0</v>
      </c>
      <c r="Y554" s="19">
        <v>0</v>
      </c>
      <c r="Z554" s="18">
        <v>0</v>
      </c>
      <c r="AA554" s="18">
        <v>1</v>
      </c>
      <c r="AB554" t="str">
        <f>VLOOKUP(E:E,笔记匹配!A:M,3,FALSE)</f>
        <v>xiaohao11-invite</v>
      </c>
      <c r="AC554" t="str">
        <f>VLOOKUP(E:E,笔记匹配!A:M,4,FALSE)</f>
        <v>11.16-🔥Cambly外教大推荐❗️口语此时不练更待何时</v>
      </c>
    </row>
    <row r="555" spans="1:29">
      <c r="A555" s="17" t="s">
        <v>35</v>
      </c>
      <c r="B555" s="17" t="s">
        <v>74</v>
      </c>
      <c r="C555" s="18">
        <v>23541791</v>
      </c>
      <c r="D555" s="17" t="s">
        <v>72</v>
      </c>
      <c r="E555" s="17" t="s">
        <v>223</v>
      </c>
      <c r="F555" s="17" t="s">
        <v>695</v>
      </c>
      <c r="G555" s="18">
        <v>6242450</v>
      </c>
      <c r="H555" s="17" t="s">
        <v>696</v>
      </c>
      <c r="I555" s="18">
        <v>5178874</v>
      </c>
      <c r="J555" s="17" t="s">
        <v>617</v>
      </c>
      <c r="K555" s="18">
        <v>202.83</v>
      </c>
      <c r="L555" s="18">
        <v>18271</v>
      </c>
      <c r="M555" s="18">
        <v>1148</v>
      </c>
      <c r="N555" s="19">
        <v>0.0628</v>
      </c>
      <c r="O555" s="18">
        <v>0.18</v>
      </c>
      <c r="P555" s="18">
        <v>11.1</v>
      </c>
      <c r="Q555" s="18">
        <v>45</v>
      </c>
      <c r="R555" s="18">
        <v>0</v>
      </c>
      <c r="S555" s="18">
        <v>11</v>
      </c>
      <c r="T555" s="18">
        <v>4</v>
      </c>
      <c r="U555" s="18">
        <v>0</v>
      </c>
      <c r="V555" s="18">
        <v>60</v>
      </c>
      <c r="W555" s="18">
        <v>3.38</v>
      </c>
      <c r="X555" s="18">
        <v>0</v>
      </c>
      <c r="Y555" s="19">
        <v>0</v>
      </c>
      <c r="Z555" s="18">
        <v>4</v>
      </c>
      <c r="AA555" s="18">
        <v>1</v>
      </c>
      <c r="AB555" t="str">
        <f>VLOOKUP(E:E,笔记匹配!A:M,3,FALSE)</f>
        <v>dafu666</v>
      </c>
      <c r="AC555" t="str">
        <f>VLOOKUP(E:E,笔记匹配!A:M,4,FALSE)</f>
        <v>11.16-雅思口语首考上8分？我是如何做到的？</v>
      </c>
    </row>
    <row r="556" spans="1:29">
      <c r="A556" s="17" t="s">
        <v>35</v>
      </c>
      <c r="B556" s="17" t="s">
        <v>79</v>
      </c>
      <c r="C556" s="18">
        <v>23541914</v>
      </c>
      <c r="D556" s="17" t="s">
        <v>72</v>
      </c>
      <c r="E556" s="17" t="s">
        <v>197</v>
      </c>
      <c r="F556" s="17" t="s">
        <v>697</v>
      </c>
      <c r="G556" s="18">
        <v>6242490</v>
      </c>
      <c r="H556" s="17" t="s">
        <v>698</v>
      </c>
      <c r="I556" s="18">
        <v>5178907</v>
      </c>
      <c r="J556" s="17" t="s">
        <v>617</v>
      </c>
      <c r="K556" s="18">
        <v>24.76</v>
      </c>
      <c r="L556" s="18">
        <v>1830</v>
      </c>
      <c r="M556" s="18">
        <v>46</v>
      </c>
      <c r="N556" s="19">
        <v>0.0251</v>
      </c>
      <c r="O556" s="18">
        <v>0.54</v>
      </c>
      <c r="P556" s="18">
        <v>13.53</v>
      </c>
      <c r="Q556" s="18">
        <v>4</v>
      </c>
      <c r="R556" s="18">
        <v>0</v>
      </c>
      <c r="S556" s="18">
        <v>4</v>
      </c>
      <c r="T556" s="18">
        <v>0</v>
      </c>
      <c r="U556" s="18">
        <v>0</v>
      </c>
      <c r="V556" s="18">
        <v>8</v>
      </c>
      <c r="W556" s="18">
        <v>3.1</v>
      </c>
      <c r="X556" s="18">
        <v>0</v>
      </c>
      <c r="Y556" s="19">
        <v>0</v>
      </c>
      <c r="Z556" s="18">
        <v>2</v>
      </c>
      <c r="AA556" s="18">
        <v>0</v>
      </c>
      <c r="AB556" t="str">
        <f>VLOOKUP(E:E,笔记匹配!A:M,3,FALSE)</f>
        <v>leximock-invite</v>
      </c>
      <c r="AC556" t="str">
        <f>VLOOKUP(E:E,笔记匹配!A:M,4,FALSE)</f>
        <v>11.16-Cambly雅思口语敲牛mock推荐来救你啦🆘</v>
      </c>
    </row>
    <row r="557" spans="1:29">
      <c r="A557" s="17" t="s">
        <v>36</v>
      </c>
      <c r="B557" s="17" t="s">
        <v>100</v>
      </c>
      <c r="C557" s="18">
        <v>15884678</v>
      </c>
      <c r="D557" s="17" t="s">
        <v>101</v>
      </c>
      <c r="E557" s="17" t="s">
        <v>203</v>
      </c>
      <c r="F557" s="17" t="s">
        <v>615</v>
      </c>
      <c r="G557" s="18">
        <v>3102051</v>
      </c>
      <c r="H557" s="17" t="s">
        <v>616</v>
      </c>
      <c r="I557" s="18">
        <v>2496937</v>
      </c>
      <c r="J557" s="17" t="s">
        <v>617</v>
      </c>
      <c r="K557" s="18">
        <v>558.8</v>
      </c>
      <c r="L557" s="18">
        <v>38764</v>
      </c>
      <c r="M557" s="18">
        <v>1376</v>
      </c>
      <c r="N557" s="19">
        <v>0.0355</v>
      </c>
      <c r="O557" s="18">
        <v>0.41</v>
      </c>
      <c r="P557" s="18">
        <v>14.42</v>
      </c>
      <c r="Q557" s="18">
        <v>20</v>
      </c>
      <c r="R557" s="18">
        <v>3</v>
      </c>
      <c r="S557" s="18">
        <v>14</v>
      </c>
      <c r="T557" s="18">
        <v>2</v>
      </c>
      <c r="U557" s="18">
        <v>1</v>
      </c>
      <c r="V557" s="18">
        <v>40</v>
      </c>
      <c r="W557" s="18">
        <v>13.97</v>
      </c>
      <c r="X557" s="18">
        <v>0</v>
      </c>
      <c r="Y557" s="19">
        <v>0</v>
      </c>
      <c r="Z557" s="18">
        <v>2</v>
      </c>
      <c r="AA557" s="18">
        <v>2</v>
      </c>
      <c r="AB557" t="str">
        <f>VLOOKUP(E:E,笔记匹配!A:M,3,FALSE)</f>
        <v>yaozilv</v>
      </c>
      <c r="AC557" t="str">
        <f>VLOOKUP(E:E,笔记匹配!A:M,4,FALSE)</f>
        <v>6.17-英语口语人绝不能错过的宝藏APP👈</v>
      </c>
    </row>
    <row r="558" spans="1:29">
      <c r="A558" s="17" t="s">
        <v>36</v>
      </c>
      <c r="B558" s="17" t="s">
        <v>119</v>
      </c>
      <c r="C558" s="18">
        <v>16331749</v>
      </c>
      <c r="D558" s="17" t="s">
        <v>72</v>
      </c>
      <c r="E558" s="17" t="s">
        <v>210</v>
      </c>
      <c r="F558" s="17" t="s">
        <v>618</v>
      </c>
      <c r="G558" s="18">
        <v>3178020</v>
      </c>
      <c r="H558" s="17" t="s">
        <v>619</v>
      </c>
      <c r="I558" s="18">
        <v>2568655</v>
      </c>
      <c r="J558" s="17" t="s">
        <v>617</v>
      </c>
      <c r="K558" s="18">
        <v>482.3</v>
      </c>
      <c r="L558" s="18">
        <v>60996</v>
      </c>
      <c r="M558" s="18">
        <v>3481</v>
      </c>
      <c r="N558" s="19">
        <v>0.0571</v>
      </c>
      <c r="O558" s="18">
        <v>0.14</v>
      </c>
      <c r="P558" s="18">
        <v>7.91</v>
      </c>
      <c r="Q558" s="18">
        <v>49</v>
      </c>
      <c r="R558" s="18">
        <v>4</v>
      </c>
      <c r="S558" s="18">
        <v>16</v>
      </c>
      <c r="T558" s="18">
        <v>57</v>
      </c>
      <c r="U558" s="18">
        <v>3</v>
      </c>
      <c r="V558" s="18">
        <v>129</v>
      </c>
      <c r="W558" s="18">
        <v>3.74</v>
      </c>
      <c r="X558" s="18">
        <v>0</v>
      </c>
      <c r="Y558" s="19">
        <v>0</v>
      </c>
      <c r="Z558" s="18">
        <v>3</v>
      </c>
      <c r="AA558" s="18">
        <v>0</v>
      </c>
      <c r="AB558" t="str">
        <f>VLOOKUP(E:E,笔记匹配!A:M,3,FALSE)</f>
        <v>tenchat-invite</v>
      </c>
      <c r="AC558" t="str">
        <f>VLOOKUP(E:E,笔记匹配!A:M,4,FALSE)</f>
        <v>6.28-🇬🇧小干货｜简单的地道英文表达</v>
      </c>
    </row>
    <row r="559" spans="1:29">
      <c r="A559" s="17" t="s">
        <v>36</v>
      </c>
      <c r="B559" s="17" t="s">
        <v>100</v>
      </c>
      <c r="C559" s="18">
        <v>18616856</v>
      </c>
      <c r="D559" s="17" t="s">
        <v>72</v>
      </c>
      <c r="E559" s="17" t="s">
        <v>203</v>
      </c>
      <c r="F559" s="17" t="s">
        <v>622</v>
      </c>
      <c r="G559" s="18">
        <v>3856100</v>
      </c>
      <c r="H559" s="17" t="s">
        <v>623</v>
      </c>
      <c r="I559" s="18">
        <v>3241189</v>
      </c>
      <c r="J559" s="17" t="s">
        <v>617</v>
      </c>
      <c r="K559" s="18">
        <v>258.88</v>
      </c>
      <c r="L559" s="18">
        <v>11101</v>
      </c>
      <c r="M559" s="18">
        <v>409</v>
      </c>
      <c r="N559" s="19">
        <v>0.0368</v>
      </c>
      <c r="O559" s="18">
        <v>0.63</v>
      </c>
      <c r="P559" s="18">
        <v>23.32</v>
      </c>
      <c r="Q559" s="18">
        <v>20</v>
      </c>
      <c r="R559" s="18">
        <v>0</v>
      </c>
      <c r="S559" s="18">
        <v>26</v>
      </c>
      <c r="T559" s="18">
        <v>3</v>
      </c>
      <c r="U559" s="18">
        <v>1</v>
      </c>
      <c r="V559" s="18">
        <v>50</v>
      </c>
      <c r="W559" s="18">
        <v>5.18</v>
      </c>
      <c r="X559" s="18">
        <v>0</v>
      </c>
      <c r="Y559" s="19">
        <v>0</v>
      </c>
      <c r="Z559" s="18">
        <v>1</v>
      </c>
      <c r="AA559" s="18">
        <v>0</v>
      </c>
      <c r="AB559" t="str">
        <f>VLOOKUP(E:E,笔记匹配!A:M,3,FALSE)</f>
        <v>yaozilv</v>
      </c>
      <c r="AC559" t="str">
        <f>VLOOKUP(E:E,笔记匹配!A:M,4,FALSE)</f>
        <v>6.17-英语口语人绝不能错过的宝藏APP👈</v>
      </c>
    </row>
    <row r="560" spans="1:29">
      <c r="A560" s="17" t="s">
        <v>36</v>
      </c>
      <c r="B560" s="17" t="s">
        <v>76</v>
      </c>
      <c r="C560" s="18">
        <v>18706416</v>
      </c>
      <c r="D560" s="17" t="s">
        <v>72</v>
      </c>
      <c r="E560" s="17" t="s">
        <v>209</v>
      </c>
      <c r="F560" s="17" t="s">
        <v>624</v>
      </c>
      <c r="G560" s="18">
        <v>3899564</v>
      </c>
      <c r="H560" s="17" t="s">
        <v>625</v>
      </c>
      <c r="I560" s="18">
        <v>3284422</v>
      </c>
      <c r="J560" s="17" t="s">
        <v>617</v>
      </c>
      <c r="K560" s="18">
        <v>261.97</v>
      </c>
      <c r="L560" s="18">
        <v>13722</v>
      </c>
      <c r="M560" s="18">
        <v>487</v>
      </c>
      <c r="N560" s="19">
        <v>0.0355</v>
      </c>
      <c r="O560" s="18">
        <v>0.54</v>
      </c>
      <c r="P560" s="18">
        <v>19.09</v>
      </c>
      <c r="Q560" s="18">
        <v>34</v>
      </c>
      <c r="R560" s="18">
        <v>1</v>
      </c>
      <c r="S560" s="18">
        <v>34</v>
      </c>
      <c r="T560" s="18">
        <v>2</v>
      </c>
      <c r="U560" s="18">
        <v>0</v>
      </c>
      <c r="V560" s="18">
        <v>71</v>
      </c>
      <c r="W560" s="18">
        <v>3.69</v>
      </c>
      <c r="X560" s="18">
        <v>0</v>
      </c>
      <c r="Y560" s="19">
        <v>0</v>
      </c>
      <c r="Z560" s="18">
        <v>4</v>
      </c>
      <c r="AA560" s="18">
        <v>0</v>
      </c>
      <c r="AB560" t="str">
        <f>VLOOKUP(E:E,笔记匹配!A:M,3,FALSE)</f>
        <v>ieltsyea-invite</v>
      </c>
      <c r="AC560" t="str">
        <f>VLOOKUP(E:E,笔记匹配!A:M,4,FALSE)</f>
        <v>8.24-雅思口语上7的捷径：Cambly外教推荐‼️</v>
      </c>
    </row>
    <row r="561" spans="1:29">
      <c r="A561" s="17" t="s">
        <v>36</v>
      </c>
      <c r="B561" s="17" t="s">
        <v>76</v>
      </c>
      <c r="C561" s="18">
        <v>19691973</v>
      </c>
      <c r="D561" s="17" t="s">
        <v>69</v>
      </c>
      <c r="E561" s="17" t="s">
        <v>209</v>
      </c>
      <c r="F561" s="17" t="s">
        <v>631</v>
      </c>
      <c r="G561" s="18">
        <v>4355755</v>
      </c>
      <c r="H561" s="17" t="s">
        <v>631</v>
      </c>
      <c r="I561" s="18">
        <v>3730480</v>
      </c>
      <c r="J561" s="17" t="s">
        <v>617</v>
      </c>
      <c r="K561" s="18">
        <v>340.43</v>
      </c>
      <c r="L561" s="18">
        <v>15005</v>
      </c>
      <c r="M561" s="18">
        <v>373</v>
      </c>
      <c r="N561" s="19">
        <v>0.0249</v>
      </c>
      <c r="O561" s="18">
        <v>0.91</v>
      </c>
      <c r="P561" s="18">
        <v>22.69</v>
      </c>
      <c r="Q561" s="18">
        <v>40</v>
      </c>
      <c r="R561" s="18">
        <v>1</v>
      </c>
      <c r="S561" s="18">
        <v>58</v>
      </c>
      <c r="T561" s="18">
        <v>3</v>
      </c>
      <c r="U561" s="18">
        <v>6</v>
      </c>
      <c r="V561" s="18">
        <v>108</v>
      </c>
      <c r="W561" s="18">
        <v>3.15</v>
      </c>
      <c r="X561" s="18">
        <v>0</v>
      </c>
      <c r="Y561" s="19">
        <v>0</v>
      </c>
      <c r="Z561" s="18">
        <v>15</v>
      </c>
      <c r="AA561" s="18">
        <v>9</v>
      </c>
      <c r="AB561" t="str">
        <f>VLOOKUP(E:E,笔记匹配!A:M,3,FALSE)</f>
        <v>ieltsyea-invite</v>
      </c>
      <c r="AC561" t="str">
        <f>VLOOKUP(E:E,笔记匹配!A:M,4,FALSE)</f>
        <v>8.24-雅思口语上7的捷径：Cambly外教推荐‼️</v>
      </c>
    </row>
    <row r="562" spans="1:29">
      <c r="A562" s="17" t="s">
        <v>36</v>
      </c>
      <c r="B562" s="17" t="s">
        <v>103</v>
      </c>
      <c r="C562" s="18">
        <v>19913068</v>
      </c>
      <c r="D562" s="17" t="s">
        <v>69</v>
      </c>
      <c r="E562" s="17" t="s">
        <v>207</v>
      </c>
      <c r="F562" s="17" t="s">
        <v>632</v>
      </c>
      <c r="G562" s="18">
        <v>4458728</v>
      </c>
      <c r="H562" s="17" t="s">
        <v>633</v>
      </c>
      <c r="I562" s="18">
        <v>3823048</v>
      </c>
      <c r="J562" s="17" t="s">
        <v>617</v>
      </c>
      <c r="K562" s="18">
        <v>908.74</v>
      </c>
      <c r="L562" s="18">
        <v>20950</v>
      </c>
      <c r="M562" s="18">
        <v>838</v>
      </c>
      <c r="N562" s="19">
        <v>0.04</v>
      </c>
      <c r="O562" s="18">
        <v>1.08</v>
      </c>
      <c r="P562" s="18">
        <v>43.38</v>
      </c>
      <c r="Q562" s="18">
        <v>149</v>
      </c>
      <c r="R562" s="18">
        <v>1</v>
      </c>
      <c r="S562" s="18">
        <v>79</v>
      </c>
      <c r="T562" s="18">
        <v>55</v>
      </c>
      <c r="U562" s="18">
        <v>2</v>
      </c>
      <c r="V562" s="18">
        <v>286</v>
      </c>
      <c r="W562" s="18">
        <v>3.18</v>
      </c>
      <c r="X562" s="18">
        <v>0</v>
      </c>
      <c r="Y562" s="19">
        <v>0</v>
      </c>
      <c r="Z562" s="18">
        <v>11</v>
      </c>
      <c r="AA562" s="18">
        <v>2</v>
      </c>
      <c r="AB562" t="str">
        <f>VLOOKUP(E:E,笔记匹配!A:M,3,FALSE)</f>
        <v>skk2022</v>
      </c>
      <c r="AC562" t="str">
        <f>VLOOKUP(E:E,笔记匹配!A:M,4,FALSE)</f>
        <v>6.13-如何不出国提高口语｜英语口语APP推荐</v>
      </c>
    </row>
    <row r="563" spans="1:29">
      <c r="A563" s="17" t="s">
        <v>36</v>
      </c>
      <c r="B563" s="17" t="s">
        <v>80</v>
      </c>
      <c r="C563" s="18">
        <v>20804514</v>
      </c>
      <c r="D563" s="17" t="s">
        <v>72</v>
      </c>
      <c r="E563" s="17" t="s">
        <v>199</v>
      </c>
      <c r="F563" s="17" t="s">
        <v>642</v>
      </c>
      <c r="G563" s="18">
        <v>4926725</v>
      </c>
      <c r="H563" s="17" t="s">
        <v>643</v>
      </c>
      <c r="I563" s="18">
        <v>4182082</v>
      </c>
      <c r="J563" s="17" t="s">
        <v>617</v>
      </c>
      <c r="K563" s="18">
        <v>176.25</v>
      </c>
      <c r="L563" s="18">
        <v>12094</v>
      </c>
      <c r="M563" s="18">
        <v>459</v>
      </c>
      <c r="N563" s="19">
        <v>0.038</v>
      </c>
      <c r="O563" s="18">
        <v>0.38</v>
      </c>
      <c r="P563" s="18">
        <v>14.57</v>
      </c>
      <c r="Q563" s="18">
        <v>35</v>
      </c>
      <c r="R563" s="18">
        <v>0</v>
      </c>
      <c r="S563" s="18">
        <v>22</v>
      </c>
      <c r="T563" s="18">
        <v>5</v>
      </c>
      <c r="U563" s="18">
        <v>2</v>
      </c>
      <c r="V563" s="18">
        <v>64</v>
      </c>
      <c r="W563" s="18">
        <v>2.75</v>
      </c>
      <c r="X563" s="18">
        <v>0</v>
      </c>
      <c r="Y563" s="19">
        <v>0</v>
      </c>
      <c r="Z563" s="18">
        <v>2</v>
      </c>
      <c r="AA563" s="18">
        <v>0</v>
      </c>
      <c r="AB563" t="str">
        <f>VLOOKUP(E:E,笔记匹配!A:M,3,FALSE)</f>
        <v>lily1234</v>
      </c>
      <c r="AC563" t="str">
        <f>VLOOKUP(E:E,笔记匹配!A:M,4,FALSE)</f>
        <v>10.9-30岁想把英语好好学一遍｜妈妈提升口语app</v>
      </c>
    </row>
    <row r="564" spans="1:29">
      <c r="A564" s="17" t="s">
        <v>36</v>
      </c>
      <c r="B564" s="17" t="s">
        <v>83</v>
      </c>
      <c r="C564" s="18">
        <v>21378722</v>
      </c>
      <c r="D564" s="17" t="s">
        <v>72</v>
      </c>
      <c r="E564" s="17" t="s">
        <v>201</v>
      </c>
      <c r="F564" s="17" t="s">
        <v>646</v>
      </c>
      <c r="G564" s="18">
        <v>5201126</v>
      </c>
      <c r="H564" s="17" t="s">
        <v>647</v>
      </c>
      <c r="I564" s="18">
        <v>4386152</v>
      </c>
      <c r="J564" s="17" t="s">
        <v>617</v>
      </c>
      <c r="K564" s="18">
        <v>404.06</v>
      </c>
      <c r="L564" s="18">
        <v>29019</v>
      </c>
      <c r="M564" s="18">
        <v>735</v>
      </c>
      <c r="N564" s="19">
        <v>0.0253</v>
      </c>
      <c r="O564" s="18">
        <v>0.55</v>
      </c>
      <c r="P564" s="18">
        <v>13.92</v>
      </c>
      <c r="Q564" s="18">
        <v>92</v>
      </c>
      <c r="R564" s="18">
        <v>0</v>
      </c>
      <c r="S564" s="18">
        <v>74</v>
      </c>
      <c r="T564" s="18">
        <v>1</v>
      </c>
      <c r="U564" s="18">
        <v>5</v>
      </c>
      <c r="V564" s="18">
        <v>172</v>
      </c>
      <c r="W564" s="18">
        <v>2.35</v>
      </c>
      <c r="X564" s="18">
        <v>0</v>
      </c>
      <c r="Y564" s="19">
        <v>0</v>
      </c>
      <c r="Z564" s="18">
        <v>9</v>
      </c>
      <c r="AA564" s="18">
        <v>1</v>
      </c>
      <c r="AB564" t="str">
        <f>VLOOKUP(E:E,笔记匹配!A:M,3,FALSE)</f>
        <v>talkalot-invite</v>
      </c>
      <c r="AC564" t="str">
        <f>VLOOKUP(E:E,笔记匹配!A:M,4,FALSE)</f>
        <v>10.17宝藏Cambly外教大推荐‼️入门篇</v>
      </c>
    </row>
    <row r="565" spans="1:29">
      <c r="A565" s="17" t="s">
        <v>36</v>
      </c>
      <c r="B565" s="17" t="s">
        <v>83</v>
      </c>
      <c r="C565" s="18">
        <v>21438951</v>
      </c>
      <c r="D565" s="17" t="s">
        <v>69</v>
      </c>
      <c r="E565" s="17" t="s">
        <v>201</v>
      </c>
      <c r="F565" s="17" t="s">
        <v>650</v>
      </c>
      <c r="G565" s="18">
        <v>5229065</v>
      </c>
      <c r="H565" s="17" t="s">
        <v>651</v>
      </c>
      <c r="I565" s="18">
        <v>4407441</v>
      </c>
      <c r="J565" s="17" t="s">
        <v>617</v>
      </c>
      <c r="K565" s="18">
        <v>1358.31</v>
      </c>
      <c r="L565" s="18">
        <v>69012</v>
      </c>
      <c r="M565" s="18">
        <v>1837</v>
      </c>
      <c r="N565" s="19">
        <v>0.0266</v>
      </c>
      <c r="O565" s="18">
        <v>0.74</v>
      </c>
      <c r="P565" s="18">
        <v>19.68</v>
      </c>
      <c r="Q565" s="18">
        <v>345</v>
      </c>
      <c r="R565" s="18">
        <v>0</v>
      </c>
      <c r="S565" s="18">
        <v>247</v>
      </c>
      <c r="T565" s="18">
        <v>18</v>
      </c>
      <c r="U565" s="18">
        <v>5</v>
      </c>
      <c r="V565" s="18">
        <v>615</v>
      </c>
      <c r="W565" s="18">
        <v>2.21</v>
      </c>
      <c r="X565" s="18">
        <v>0</v>
      </c>
      <c r="Y565" s="19">
        <v>0</v>
      </c>
      <c r="Z565" s="18">
        <v>15</v>
      </c>
      <c r="AA565" s="18">
        <v>7</v>
      </c>
      <c r="AB565" t="str">
        <f>VLOOKUP(E:E,笔记匹配!A:M,3,FALSE)</f>
        <v>talkalot-invite</v>
      </c>
      <c r="AC565" t="str">
        <f>VLOOKUP(E:E,笔记匹配!A:M,4,FALSE)</f>
        <v>10.17宝藏Cambly外教大推荐‼️入门篇</v>
      </c>
    </row>
    <row r="566" spans="1:29">
      <c r="A566" s="17" t="s">
        <v>36</v>
      </c>
      <c r="B566" s="17" t="s">
        <v>80</v>
      </c>
      <c r="C566" s="18">
        <v>21548733</v>
      </c>
      <c r="D566" s="17" t="s">
        <v>69</v>
      </c>
      <c r="E566" s="17" t="s">
        <v>199</v>
      </c>
      <c r="F566" s="17" t="s">
        <v>652</v>
      </c>
      <c r="G566" s="18">
        <v>5277914</v>
      </c>
      <c r="H566" s="17" t="s">
        <v>652</v>
      </c>
      <c r="I566" s="18">
        <v>4445164</v>
      </c>
      <c r="J566" s="17" t="s">
        <v>617</v>
      </c>
      <c r="K566" s="18">
        <v>198.79</v>
      </c>
      <c r="L566" s="18">
        <v>6886</v>
      </c>
      <c r="M566" s="18">
        <v>322</v>
      </c>
      <c r="N566" s="19">
        <v>0.0468</v>
      </c>
      <c r="O566" s="18">
        <v>0.62</v>
      </c>
      <c r="P566" s="18">
        <v>28.87</v>
      </c>
      <c r="Q566" s="18">
        <v>37</v>
      </c>
      <c r="R566" s="18">
        <v>0</v>
      </c>
      <c r="S566" s="18">
        <v>36</v>
      </c>
      <c r="T566" s="18">
        <v>18</v>
      </c>
      <c r="U566" s="18">
        <v>4</v>
      </c>
      <c r="V566" s="18">
        <v>95</v>
      </c>
      <c r="W566" s="18">
        <v>2.09</v>
      </c>
      <c r="X566" s="18">
        <v>0</v>
      </c>
      <c r="Y566" s="19">
        <v>0</v>
      </c>
      <c r="Z566" s="18">
        <v>4</v>
      </c>
      <c r="AA566" s="18">
        <v>0</v>
      </c>
      <c r="AB566" t="str">
        <f>VLOOKUP(E:E,笔记匹配!A:M,3,FALSE)</f>
        <v>lily1234</v>
      </c>
      <c r="AC566" t="str">
        <f>VLOOKUP(E:E,笔记匹配!A:M,4,FALSE)</f>
        <v>10.9-30岁想把英语好好学一遍｜妈妈提升口语app</v>
      </c>
    </row>
    <row r="567" spans="1:29">
      <c r="A567" s="17" t="s">
        <v>36</v>
      </c>
      <c r="B567" s="17" t="s">
        <v>108</v>
      </c>
      <c r="C567" s="18">
        <v>21906276</v>
      </c>
      <c r="D567" s="17" t="s">
        <v>69</v>
      </c>
      <c r="E567" s="18">
        <v>6.3218999e+23</v>
      </c>
      <c r="F567" s="17" t="s">
        <v>654</v>
      </c>
      <c r="G567" s="18">
        <v>5442255</v>
      </c>
      <c r="H567" s="17" t="s">
        <v>654</v>
      </c>
      <c r="I567" s="18">
        <v>4570099</v>
      </c>
      <c r="J567" s="17" t="s">
        <v>617</v>
      </c>
      <c r="K567" s="18">
        <v>484.6</v>
      </c>
      <c r="L567" s="18">
        <v>33873</v>
      </c>
      <c r="M567" s="18">
        <v>1347</v>
      </c>
      <c r="N567" s="19">
        <v>0.0398</v>
      </c>
      <c r="O567" s="18">
        <v>0.36</v>
      </c>
      <c r="P567" s="18">
        <v>14.31</v>
      </c>
      <c r="Q567" s="18">
        <v>187</v>
      </c>
      <c r="R567" s="18">
        <v>0</v>
      </c>
      <c r="S567" s="18">
        <v>97</v>
      </c>
      <c r="T567" s="18">
        <v>83</v>
      </c>
      <c r="U567" s="18">
        <v>6</v>
      </c>
      <c r="V567" s="18">
        <v>373</v>
      </c>
      <c r="W567" s="18">
        <v>1.3</v>
      </c>
      <c r="X567" s="18">
        <v>0</v>
      </c>
      <c r="Y567" s="19">
        <v>0</v>
      </c>
      <c r="Z567" s="18">
        <v>18</v>
      </c>
      <c r="AA567" s="18">
        <v>1</v>
      </c>
      <c r="AB567" t="str">
        <f>VLOOKUP(E:E,笔记匹配!A:M,3,FALSE)</f>
        <v>gua0407</v>
      </c>
      <c r="AC567" t="str">
        <f>VLOOKUP(E:E,笔记匹配!A:M,4,FALSE)</f>
        <v>9.21-雅思考官“讨厌”的口语表达，你中了几个🤔</v>
      </c>
    </row>
    <row r="568" spans="1:29">
      <c r="A568" s="17" t="s">
        <v>36</v>
      </c>
      <c r="B568" s="17" t="s">
        <v>657</v>
      </c>
      <c r="C568" s="18">
        <v>22054994</v>
      </c>
      <c r="D568" s="17" t="s">
        <v>72</v>
      </c>
      <c r="E568" s="17" t="s">
        <v>238</v>
      </c>
      <c r="F568" s="17" t="s">
        <v>658</v>
      </c>
      <c r="G568" s="18">
        <v>5512858</v>
      </c>
      <c r="H568" s="17" t="s">
        <v>659</v>
      </c>
      <c r="I568" s="18">
        <v>4623452</v>
      </c>
      <c r="J568" s="17" t="s">
        <v>617</v>
      </c>
      <c r="K568" s="18">
        <v>200.17</v>
      </c>
      <c r="L568" s="18">
        <v>26823</v>
      </c>
      <c r="M568" s="18">
        <v>1139</v>
      </c>
      <c r="N568" s="19">
        <v>0.0425</v>
      </c>
      <c r="O568" s="18">
        <v>0.18</v>
      </c>
      <c r="P568" s="18">
        <v>7.46</v>
      </c>
      <c r="Q568" s="18">
        <v>11</v>
      </c>
      <c r="R568" s="18">
        <v>0</v>
      </c>
      <c r="S568" s="18">
        <v>4</v>
      </c>
      <c r="T568" s="18">
        <v>4</v>
      </c>
      <c r="U568" s="18">
        <v>2</v>
      </c>
      <c r="V568" s="18">
        <v>21</v>
      </c>
      <c r="W568" s="18">
        <v>9.53</v>
      </c>
      <c r="X568" s="18">
        <v>0</v>
      </c>
      <c r="Y568" s="19">
        <v>0</v>
      </c>
      <c r="Z568" s="18">
        <v>2</v>
      </c>
      <c r="AA568" s="18">
        <v>0</v>
      </c>
      <c r="AB568" t="str">
        <f>VLOOKUP(E:E,笔记匹配!A:M,3,FALSE)</f>
        <v>10quiz</v>
      </c>
      <c r="AC568" t="str">
        <f>VLOOKUP(E:E,笔记匹配!A:M,4,FALSE)</f>
        <v>10.26-🇬🇧语言类游戏｜口语提升小游戏</v>
      </c>
    </row>
    <row r="569" spans="1:29">
      <c r="A569" s="17" t="s">
        <v>36</v>
      </c>
      <c r="B569" s="17" t="s">
        <v>82</v>
      </c>
      <c r="C569" s="18">
        <v>22055095</v>
      </c>
      <c r="D569" s="17" t="s">
        <v>72</v>
      </c>
      <c r="E569" s="17" t="s">
        <v>236</v>
      </c>
      <c r="F569" s="17" t="s">
        <v>660</v>
      </c>
      <c r="G569" s="18">
        <v>5512921</v>
      </c>
      <c r="H569" s="17" t="s">
        <v>661</v>
      </c>
      <c r="I569" s="18">
        <v>4623502</v>
      </c>
      <c r="J569" s="17" t="s">
        <v>617</v>
      </c>
      <c r="K569" s="18">
        <v>540.6</v>
      </c>
      <c r="L569" s="18">
        <v>41118</v>
      </c>
      <c r="M569" s="18">
        <v>1776</v>
      </c>
      <c r="N569" s="19">
        <v>0.0432</v>
      </c>
      <c r="O569" s="18">
        <v>0.3</v>
      </c>
      <c r="P569" s="18">
        <v>13.15</v>
      </c>
      <c r="Q569" s="18">
        <v>124</v>
      </c>
      <c r="R569" s="18">
        <v>1</v>
      </c>
      <c r="S569" s="18">
        <v>78</v>
      </c>
      <c r="T569" s="18">
        <v>40</v>
      </c>
      <c r="U569" s="18">
        <v>2</v>
      </c>
      <c r="V569" s="18">
        <v>245</v>
      </c>
      <c r="W569" s="18">
        <v>2.21</v>
      </c>
      <c r="X569" s="18">
        <v>0</v>
      </c>
      <c r="Y569" s="19">
        <v>0</v>
      </c>
      <c r="Z569" s="18">
        <v>9</v>
      </c>
      <c r="AA569" s="18">
        <v>1</v>
      </c>
      <c r="AB569" t="str">
        <f>VLOOKUP(E:E,笔记匹配!A:M,3,FALSE)</f>
        <v>pickgigi-invite</v>
      </c>
      <c r="AC569" t="str">
        <f>VLOOKUP(E:E,笔记匹配!A:M,4,FALSE)</f>
        <v>10.26-口语聊天用这几个开场 打开无限聊天模式</v>
      </c>
    </row>
    <row r="570" spans="1:29">
      <c r="A570" s="17" t="s">
        <v>36</v>
      </c>
      <c r="B570" s="17" t="s">
        <v>86</v>
      </c>
      <c r="C570" s="18">
        <v>22459591</v>
      </c>
      <c r="D570" s="17" t="s">
        <v>72</v>
      </c>
      <c r="E570" s="17" t="s">
        <v>214</v>
      </c>
      <c r="F570" s="17" t="s">
        <v>662</v>
      </c>
      <c r="G570" s="18">
        <v>5705404</v>
      </c>
      <c r="H570" s="17" t="s">
        <v>663</v>
      </c>
      <c r="I570" s="18">
        <v>4771610</v>
      </c>
      <c r="J570" s="17" t="s">
        <v>617</v>
      </c>
      <c r="K570" s="18">
        <v>712.97</v>
      </c>
      <c r="L570" s="18">
        <v>49025</v>
      </c>
      <c r="M570" s="18">
        <v>1802</v>
      </c>
      <c r="N570" s="19">
        <v>0.0368</v>
      </c>
      <c r="O570" s="18">
        <v>0.4</v>
      </c>
      <c r="P570" s="18">
        <v>14.54</v>
      </c>
      <c r="Q570" s="18">
        <v>107</v>
      </c>
      <c r="R570" s="18">
        <v>1</v>
      </c>
      <c r="S570" s="18">
        <v>29</v>
      </c>
      <c r="T570" s="18">
        <v>42</v>
      </c>
      <c r="U570" s="18">
        <v>3</v>
      </c>
      <c r="V570" s="18">
        <v>182</v>
      </c>
      <c r="W570" s="18">
        <v>3.92</v>
      </c>
      <c r="X570" s="18">
        <v>0</v>
      </c>
      <c r="Y570" s="19">
        <v>0</v>
      </c>
      <c r="Z570" s="18">
        <v>0</v>
      </c>
      <c r="AA570" s="18">
        <v>0</v>
      </c>
      <c r="AB570" t="str">
        <f>VLOOKUP(E:E,笔记匹配!A:M,3,FALSE)</f>
        <v>yzyy123</v>
      </c>
      <c r="AC570" t="str">
        <f>VLOOKUP(E:E,笔记匹配!A:M,4,FALSE)</f>
        <v>11.1-前雅思口语考官评分我们的part 1!</v>
      </c>
    </row>
    <row r="571" spans="1:29">
      <c r="A571" s="17" t="s">
        <v>36</v>
      </c>
      <c r="B571" s="17" t="s">
        <v>73</v>
      </c>
      <c r="C571" s="18">
        <v>22612439</v>
      </c>
      <c r="D571" s="17" t="s">
        <v>72</v>
      </c>
      <c r="E571" s="17" t="s">
        <v>200</v>
      </c>
      <c r="F571" s="17" t="s">
        <v>666</v>
      </c>
      <c r="G571" s="18">
        <v>5779468</v>
      </c>
      <c r="H571" s="17" t="s">
        <v>667</v>
      </c>
      <c r="I571" s="18">
        <v>4830161</v>
      </c>
      <c r="J571" s="17" t="s">
        <v>617</v>
      </c>
      <c r="K571" s="18">
        <v>670.76</v>
      </c>
      <c r="L571" s="18">
        <v>40315</v>
      </c>
      <c r="M571" s="18">
        <v>1666</v>
      </c>
      <c r="N571" s="19">
        <v>0.0413</v>
      </c>
      <c r="O571" s="18">
        <v>0.4</v>
      </c>
      <c r="P571" s="18">
        <v>16.64</v>
      </c>
      <c r="Q571" s="18">
        <v>123</v>
      </c>
      <c r="R571" s="18">
        <v>4</v>
      </c>
      <c r="S571" s="18">
        <v>29</v>
      </c>
      <c r="T571" s="18">
        <v>10</v>
      </c>
      <c r="U571" s="18">
        <v>0</v>
      </c>
      <c r="V571" s="18">
        <v>166</v>
      </c>
      <c r="W571" s="18">
        <v>4.04</v>
      </c>
      <c r="X571" s="18">
        <v>0</v>
      </c>
      <c r="Y571" s="19">
        <v>0</v>
      </c>
      <c r="Z571" s="18">
        <v>9</v>
      </c>
      <c r="AA571" s="18">
        <v>0</v>
      </c>
      <c r="AB571" t="str">
        <f>VLOOKUP(E:E,笔记匹配!A:M,3,FALSE)</f>
        <v>adamchen</v>
      </c>
      <c r="AC571" t="str">
        <f>VLOOKUP(E:E,笔记匹配!A:M,4,FALSE)</f>
        <v>11.2-当社牛和老外pk全网热门挑战</v>
      </c>
    </row>
    <row r="572" spans="1:29">
      <c r="A572" s="17" t="s">
        <v>36</v>
      </c>
      <c r="B572" s="17" t="s">
        <v>130</v>
      </c>
      <c r="C572" s="18">
        <v>22612503</v>
      </c>
      <c r="D572" s="17" t="s">
        <v>72</v>
      </c>
      <c r="E572" s="17" t="s">
        <v>230</v>
      </c>
      <c r="F572" s="17" t="s">
        <v>668</v>
      </c>
      <c r="G572" s="18">
        <v>5779551</v>
      </c>
      <c r="H572" s="17" t="s">
        <v>669</v>
      </c>
      <c r="I572" s="18">
        <v>4830227</v>
      </c>
      <c r="J572" s="17" t="s">
        <v>617</v>
      </c>
      <c r="K572" s="18">
        <v>201.76</v>
      </c>
      <c r="L572" s="18">
        <v>26028</v>
      </c>
      <c r="M572" s="18">
        <v>1592</v>
      </c>
      <c r="N572" s="19">
        <v>0.0612</v>
      </c>
      <c r="O572" s="18">
        <v>0.13</v>
      </c>
      <c r="P572" s="18">
        <v>7.75</v>
      </c>
      <c r="Q572" s="18">
        <v>55</v>
      </c>
      <c r="R572" s="18">
        <v>3</v>
      </c>
      <c r="S572" s="18">
        <v>28</v>
      </c>
      <c r="T572" s="18">
        <v>28</v>
      </c>
      <c r="U572" s="18">
        <v>0</v>
      </c>
      <c r="V572" s="18">
        <v>114</v>
      </c>
      <c r="W572" s="18">
        <v>1.77</v>
      </c>
      <c r="X572" s="18">
        <v>0</v>
      </c>
      <c r="Y572" s="19">
        <v>0</v>
      </c>
      <c r="Z572" s="18">
        <v>0</v>
      </c>
      <c r="AA572" s="18">
        <v>0</v>
      </c>
      <c r="AB572" t="str">
        <f>VLOOKUP(E:E,笔记匹配!A:M,3,FALSE)</f>
        <v>kkjiayou-invite</v>
      </c>
      <c r="AC572" t="str">
        <f>VLOOKUP(E:E,笔记匹配!A:M,4,FALSE)</f>
        <v>11.2-我悟了！宝藏外教点醒我！英语这么学</v>
      </c>
    </row>
    <row r="573" spans="1:29">
      <c r="A573" s="17" t="s">
        <v>36</v>
      </c>
      <c r="B573" s="17" t="s">
        <v>77</v>
      </c>
      <c r="C573" s="18">
        <v>22612562</v>
      </c>
      <c r="D573" s="17" t="s">
        <v>72</v>
      </c>
      <c r="E573" s="17" t="s">
        <v>231</v>
      </c>
      <c r="F573" s="17" t="s">
        <v>670</v>
      </c>
      <c r="G573" s="18">
        <v>5779589</v>
      </c>
      <c r="H573" s="17" t="s">
        <v>671</v>
      </c>
      <c r="I573" s="18">
        <v>4830255</v>
      </c>
      <c r="J573" s="17" t="s">
        <v>617</v>
      </c>
      <c r="K573" s="18">
        <v>136.53</v>
      </c>
      <c r="L573" s="18">
        <v>5359</v>
      </c>
      <c r="M573" s="18">
        <v>274</v>
      </c>
      <c r="N573" s="19">
        <v>0.0511</v>
      </c>
      <c r="O573" s="18">
        <v>0.5</v>
      </c>
      <c r="P573" s="18">
        <v>25.48</v>
      </c>
      <c r="Q573" s="18">
        <v>35</v>
      </c>
      <c r="R573" s="18">
        <v>0</v>
      </c>
      <c r="S573" s="18">
        <v>20</v>
      </c>
      <c r="T573" s="18">
        <v>7</v>
      </c>
      <c r="U573" s="18">
        <v>3</v>
      </c>
      <c r="V573" s="18">
        <v>65</v>
      </c>
      <c r="W573" s="18">
        <v>2.1</v>
      </c>
      <c r="X573" s="18">
        <v>0</v>
      </c>
      <c r="Y573" s="19">
        <v>0</v>
      </c>
      <c r="Z573" s="18">
        <v>1</v>
      </c>
      <c r="AA573" s="18">
        <v>2</v>
      </c>
      <c r="AB573" t="str">
        <f>VLOOKUP(E:E,笔记匹配!A:M,3,FALSE)</f>
        <v>iris018-invite</v>
      </c>
      <c r="AC573" t="str">
        <f>VLOOKUP(E:E,笔记匹配!A:M,4,FALSE)</f>
        <v>11.2-⭐雅思口语救星❗心机girl这样备考㊙️</v>
      </c>
    </row>
    <row r="574" spans="1:29">
      <c r="A574" s="17" t="s">
        <v>36</v>
      </c>
      <c r="B574" s="17" t="s">
        <v>73</v>
      </c>
      <c r="C574" s="18">
        <v>23040724</v>
      </c>
      <c r="D574" s="17" t="s">
        <v>69</v>
      </c>
      <c r="E574" s="17" t="s">
        <v>200</v>
      </c>
      <c r="F574" s="17" t="s">
        <v>672</v>
      </c>
      <c r="G574" s="18">
        <v>5991279</v>
      </c>
      <c r="H574" s="17" t="s">
        <v>672</v>
      </c>
      <c r="I574" s="18">
        <v>4988712</v>
      </c>
      <c r="J574" s="17" t="s">
        <v>617</v>
      </c>
      <c r="K574" s="18">
        <v>530.07</v>
      </c>
      <c r="L574" s="18">
        <v>11256</v>
      </c>
      <c r="M574" s="18">
        <v>439</v>
      </c>
      <c r="N574" s="19">
        <v>0.039</v>
      </c>
      <c r="O574" s="18">
        <v>1.21</v>
      </c>
      <c r="P574" s="18">
        <v>47.09</v>
      </c>
      <c r="Q574" s="18">
        <v>98</v>
      </c>
      <c r="R574" s="18">
        <v>1</v>
      </c>
      <c r="S574" s="18">
        <v>31</v>
      </c>
      <c r="T574" s="18">
        <v>30</v>
      </c>
      <c r="U574" s="18">
        <v>2</v>
      </c>
      <c r="V574" s="18">
        <v>162</v>
      </c>
      <c r="W574" s="18">
        <v>3.27</v>
      </c>
      <c r="X574" s="18">
        <v>0</v>
      </c>
      <c r="Y574" s="19">
        <v>0</v>
      </c>
      <c r="Z574" s="18">
        <v>1</v>
      </c>
      <c r="AA574" s="18">
        <v>1</v>
      </c>
      <c r="AB574" t="str">
        <f>VLOOKUP(E:E,笔记匹配!A:M,3,FALSE)</f>
        <v>adamchen</v>
      </c>
      <c r="AC574" t="str">
        <f>VLOOKUP(E:E,笔记匹配!A:M,4,FALSE)</f>
        <v>11.2-当社牛和老外pk全网热门挑战</v>
      </c>
    </row>
    <row r="575" spans="1:29">
      <c r="A575" s="17" t="s">
        <v>36</v>
      </c>
      <c r="B575" s="17" t="s">
        <v>86</v>
      </c>
      <c r="C575" s="18">
        <v>23041229</v>
      </c>
      <c r="D575" s="17" t="s">
        <v>69</v>
      </c>
      <c r="E575" s="17" t="s">
        <v>214</v>
      </c>
      <c r="F575" s="17" t="s">
        <v>673</v>
      </c>
      <c r="G575" s="18">
        <v>5991556</v>
      </c>
      <c r="H575" s="17" t="s">
        <v>673</v>
      </c>
      <c r="I575" s="18">
        <v>4988903</v>
      </c>
      <c r="J575" s="17" t="s">
        <v>617</v>
      </c>
      <c r="K575" s="18">
        <v>467.39</v>
      </c>
      <c r="L575" s="18">
        <v>17162</v>
      </c>
      <c r="M575" s="18">
        <v>566</v>
      </c>
      <c r="N575" s="19">
        <v>0.033</v>
      </c>
      <c r="O575" s="18">
        <v>0.83</v>
      </c>
      <c r="P575" s="18">
        <v>27.23</v>
      </c>
      <c r="Q575" s="18">
        <v>133</v>
      </c>
      <c r="R575" s="18">
        <v>0</v>
      </c>
      <c r="S575" s="18">
        <v>37</v>
      </c>
      <c r="T575" s="18">
        <v>28</v>
      </c>
      <c r="U575" s="18">
        <v>7</v>
      </c>
      <c r="V575" s="18">
        <v>205</v>
      </c>
      <c r="W575" s="18">
        <v>2.28</v>
      </c>
      <c r="X575" s="18">
        <v>0</v>
      </c>
      <c r="Y575" s="19">
        <v>0</v>
      </c>
      <c r="Z575" s="18">
        <v>3</v>
      </c>
      <c r="AA575" s="18">
        <v>0</v>
      </c>
      <c r="AB575" t="str">
        <f>VLOOKUP(E:E,笔记匹配!A:M,3,FALSE)</f>
        <v>yzyy123</v>
      </c>
      <c r="AC575" t="str">
        <f>VLOOKUP(E:E,笔记匹配!A:M,4,FALSE)</f>
        <v>11.1-前雅思口语考官评分我们的part 1!</v>
      </c>
    </row>
    <row r="576" spans="1:29">
      <c r="A576" s="17" t="s">
        <v>36</v>
      </c>
      <c r="B576" s="17" t="s">
        <v>109</v>
      </c>
      <c r="C576" s="18">
        <v>23124143</v>
      </c>
      <c r="D576" s="17" t="s">
        <v>72</v>
      </c>
      <c r="E576" s="17" t="s">
        <v>196</v>
      </c>
      <c r="F576" s="17" t="s">
        <v>674</v>
      </c>
      <c r="G576" s="18">
        <v>6031256</v>
      </c>
      <c r="H576" s="17" t="s">
        <v>675</v>
      </c>
      <c r="I576" s="18">
        <v>5019187</v>
      </c>
      <c r="J576" s="17" t="s">
        <v>617</v>
      </c>
      <c r="K576" s="18">
        <v>814.35</v>
      </c>
      <c r="L576" s="18">
        <v>57497</v>
      </c>
      <c r="M576" s="18">
        <v>1623</v>
      </c>
      <c r="N576" s="19">
        <v>0.0282</v>
      </c>
      <c r="O576" s="18">
        <v>0.5</v>
      </c>
      <c r="P576" s="18">
        <v>14.16</v>
      </c>
      <c r="Q576" s="18">
        <v>202</v>
      </c>
      <c r="R576" s="18">
        <v>3</v>
      </c>
      <c r="S576" s="18">
        <v>35</v>
      </c>
      <c r="T576" s="18">
        <v>53</v>
      </c>
      <c r="U576" s="18">
        <v>3</v>
      </c>
      <c r="V576" s="18">
        <v>296</v>
      </c>
      <c r="W576" s="18">
        <v>2.75</v>
      </c>
      <c r="X576" s="18">
        <v>0</v>
      </c>
      <c r="Y576" s="19">
        <v>0</v>
      </c>
      <c r="Z576" s="18">
        <v>8</v>
      </c>
      <c r="AA576" s="18">
        <v>1</v>
      </c>
      <c r="AB576" t="str">
        <f>VLOOKUP(E:E,笔记匹配!A:M,3,FALSE)</f>
        <v>山姆先生-invite</v>
      </c>
      <c r="AC576" t="str">
        <f>VLOOKUP(E:E,笔记匹配!A:M,4,FALSE)</f>
        <v>11.10-地道英语俚语🤯英美俚语意思差这么多?</v>
      </c>
    </row>
    <row r="577" spans="1:29">
      <c r="A577" s="17" t="s">
        <v>36</v>
      </c>
      <c r="B577" s="17" t="s">
        <v>70</v>
      </c>
      <c r="C577" s="18">
        <v>23124443</v>
      </c>
      <c r="D577" s="17" t="s">
        <v>72</v>
      </c>
      <c r="E577" s="17" t="s">
        <v>226</v>
      </c>
      <c r="F577" s="17" t="s">
        <v>678</v>
      </c>
      <c r="G577" s="18">
        <v>6031367</v>
      </c>
      <c r="H577" s="17" t="s">
        <v>679</v>
      </c>
      <c r="I577" s="18">
        <v>5019262</v>
      </c>
      <c r="J577" s="17" t="s">
        <v>617</v>
      </c>
      <c r="K577" s="18">
        <v>201.51</v>
      </c>
      <c r="L577" s="18">
        <v>25964</v>
      </c>
      <c r="M577" s="18">
        <v>1476</v>
      </c>
      <c r="N577" s="19">
        <v>0.0568</v>
      </c>
      <c r="O577" s="18">
        <v>0.14</v>
      </c>
      <c r="P577" s="18">
        <v>7.76</v>
      </c>
      <c r="Q577" s="18">
        <v>44</v>
      </c>
      <c r="R577" s="18">
        <v>4</v>
      </c>
      <c r="S577" s="18">
        <v>12</v>
      </c>
      <c r="T577" s="18">
        <v>12</v>
      </c>
      <c r="U577" s="18">
        <v>2</v>
      </c>
      <c r="V577" s="18">
        <v>74</v>
      </c>
      <c r="W577" s="18">
        <v>2.72</v>
      </c>
      <c r="X577" s="18">
        <v>0</v>
      </c>
      <c r="Y577" s="19">
        <v>0</v>
      </c>
      <c r="Z577" s="18">
        <v>10</v>
      </c>
      <c r="AA577" s="18">
        <v>0</v>
      </c>
      <c r="AB577" t="str">
        <f>VLOOKUP(E:E,笔记匹配!A:M,3,FALSE)</f>
        <v>hiella-invite</v>
      </c>
      <c r="AC577" t="str">
        <f>VLOOKUP(E:E,笔记匹配!A:M,4,FALSE)</f>
        <v>11.10-关于学口语，希望五年前就有人能告诉我的</v>
      </c>
    </row>
    <row r="578" spans="1:29">
      <c r="A578" s="17" t="s">
        <v>36</v>
      </c>
      <c r="B578" s="17" t="s">
        <v>75</v>
      </c>
      <c r="C578" s="18">
        <v>23124609</v>
      </c>
      <c r="D578" s="17" t="s">
        <v>72</v>
      </c>
      <c r="E578" s="17" t="s">
        <v>227</v>
      </c>
      <c r="F578" s="17" t="s">
        <v>680</v>
      </c>
      <c r="G578" s="18">
        <v>6031450</v>
      </c>
      <c r="H578" s="17" t="s">
        <v>681</v>
      </c>
      <c r="I578" s="18">
        <v>5019325</v>
      </c>
      <c r="J578" s="17" t="s">
        <v>617</v>
      </c>
      <c r="K578" s="18">
        <v>201.66</v>
      </c>
      <c r="L578" s="18">
        <v>22676</v>
      </c>
      <c r="M578" s="18">
        <v>1030</v>
      </c>
      <c r="N578" s="19">
        <v>0.0454</v>
      </c>
      <c r="O578" s="18">
        <v>0.2</v>
      </c>
      <c r="P578" s="18">
        <v>8.89</v>
      </c>
      <c r="Q578" s="18">
        <v>20</v>
      </c>
      <c r="R578" s="18">
        <v>1</v>
      </c>
      <c r="S578" s="18">
        <v>11</v>
      </c>
      <c r="T578" s="18">
        <v>8</v>
      </c>
      <c r="U578" s="18">
        <v>2</v>
      </c>
      <c r="V578" s="18">
        <v>42</v>
      </c>
      <c r="W578" s="18">
        <v>4.8</v>
      </c>
      <c r="X578" s="18">
        <v>0</v>
      </c>
      <c r="Y578" s="19">
        <v>0</v>
      </c>
      <c r="Z578" s="18">
        <v>5</v>
      </c>
      <c r="AA578" s="18">
        <v>0</v>
      </c>
      <c r="AB578" t="str">
        <f>VLOOKUP(E:E,笔记匹配!A:M,3,FALSE)</f>
        <v>heykelly-invite</v>
      </c>
      <c r="AC578" t="str">
        <f>VLOOKUP(E:E,笔记匹配!A:M,4,FALSE)</f>
        <v>11.10-亲测❗️雅思考官听到就会打低分的口语表达</v>
      </c>
    </row>
    <row r="579" spans="1:29">
      <c r="A579" s="17" t="s">
        <v>36</v>
      </c>
      <c r="B579" s="17" t="s">
        <v>81</v>
      </c>
      <c r="C579" s="18">
        <v>23124709</v>
      </c>
      <c r="D579" s="17" t="s">
        <v>72</v>
      </c>
      <c r="E579" s="17" t="s">
        <v>229</v>
      </c>
      <c r="F579" s="17" t="s">
        <v>682</v>
      </c>
      <c r="G579" s="18">
        <v>6031503</v>
      </c>
      <c r="H579" s="17" t="s">
        <v>683</v>
      </c>
      <c r="I579" s="18">
        <v>5019370</v>
      </c>
      <c r="J579" s="17" t="s">
        <v>617</v>
      </c>
      <c r="K579" s="18">
        <v>151.31</v>
      </c>
      <c r="L579" s="18">
        <v>10020</v>
      </c>
      <c r="M579" s="18">
        <v>331</v>
      </c>
      <c r="N579" s="19">
        <v>0.033</v>
      </c>
      <c r="O579" s="18">
        <v>0.46</v>
      </c>
      <c r="P579" s="18">
        <v>15.1</v>
      </c>
      <c r="Q579" s="18">
        <v>34</v>
      </c>
      <c r="R579" s="18">
        <v>0</v>
      </c>
      <c r="S579" s="18">
        <v>14</v>
      </c>
      <c r="T579" s="18">
        <v>2</v>
      </c>
      <c r="U579" s="18">
        <v>3</v>
      </c>
      <c r="V579" s="18">
        <v>53</v>
      </c>
      <c r="W579" s="18">
        <v>2.85</v>
      </c>
      <c r="X579" s="18">
        <v>0</v>
      </c>
      <c r="Y579" s="19">
        <v>0</v>
      </c>
      <c r="Z579" s="18">
        <v>5</v>
      </c>
      <c r="AA579" s="18">
        <v>0</v>
      </c>
      <c r="AB579" t="str">
        <f>VLOOKUP(E:E,笔记匹配!A:M,3,FALSE)</f>
        <v>nainai</v>
      </c>
      <c r="AC579" t="str">
        <f>VLOOKUP(E:E,笔记匹配!A:M,4,FALSE)</f>
        <v>11.10-985但雅思口语万年6分😩外教说你方法错啦❗️</v>
      </c>
    </row>
    <row r="580" spans="1:29">
      <c r="A580" s="17" t="s">
        <v>36</v>
      </c>
      <c r="B580" s="17" t="s">
        <v>100</v>
      </c>
      <c r="C580" s="18">
        <v>23530215</v>
      </c>
      <c r="D580" s="17" t="s">
        <v>69</v>
      </c>
      <c r="E580" s="17" t="s">
        <v>203</v>
      </c>
      <c r="F580" s="17" t="s">
        <v>684</v>
      </c>
      <c r="G580" s="18">
        <v>6237012</v>
      </c>
      <c r="H580" s="17" t="s">
        <v>685</v>
      </c>
      <c r="I580" s="18">
        <v>5174740</v>
      </c>
      <c r="J580" s="17" t="s">
        <v>617</v>
      </c>
      <c r="K580" s="18">
        <v>259.5</v>
      </c>
      <c r="L580" s="18">
        <v>5631</v>
      </c>
      <c r="M580" s="18">
        <v>208</v>
      </c>
      <c r="N580" s="19">
        <v>0.0369</v>
      </c>
      <c r="O580" s="18">
        <v>1.25</v>
      </c>
      <c r="P580" s="18">
        <v>46.08</v>
      </c>
      <c r="Q580" s="18">
        <v>36</v>
      </c>
      <c r="R580" s="18">
        <v>0</v>
      </c>
      <c r="S580" s="18">
        <v>32</v>
      </c>
      <c r="T580" s="18">
        <v>3</v>
      </c>
      <c r="U580" s="18">
        <v>1</v>
      </c>
      <c r="V580" s="18">
        <v>72</v>
      </c>
      <c r="W580" s="18">
        <v>3.6</v>
      </c>
      <c r="X580" s="18">
        <v>0</v>
      </c>
      <c r="Y580" s="19">
        <v>0</v>
      </c>
      <c r="Z580" s="18">
        <v>1</v>
      </c>
      <c r="AA580" s="18">
        <v>1</v>
      </c>
      <c r="AB580" t="str">
        <f>VLOOKUP(E:E,笔记匹配!A:M,3,FALSE)</f>
        <v>yaozilv</v>
      </c>
      <c r="AC580" t="str">
        <f>VLOOKUP(E:E,笔记匹配!A:M,4,FALSE)</f>
        <v>6.17-英语口语人绝不能错过的宝藏APP👈</v>
      </c>
    </row>
    <row r="581" spans="1:29">
      <c r="A581" s="17" t="s">
        <v>36</v>
      </c>
      <c r="B581" s="17" t="s">
        <v>109</v>
      </c>
      <c r="C581" s="18">
        <v>23530991</v>
      </c>
      <c r="D581" s="17" t="s">
        <v>69</v>
      </c>
      <c r="E581" s="17" t="s">
        <v>196</v>
      </c>
      <c r="F581" s="17" t="s">
        <v>686</v>
      </c>
      <c r="G581" s="18">
        <v>6237396</v>
      </c>
      <c r="H581" s="17" t="s">
        <v>687</v>
      </c>
      <c r="I581" s="18">
        <v>5175042</v>
      </c>
      <c r="J581" s="17" t="s">
        <v>617</v>
      </c>
      <c r="K581" s="18">
        <v>931.58</v>
      </c>
      <c r="L581" s="18">
        <v>37264</v>
      </c>
      <c r="M581" s="18">
        <v>1119</v>
      </c>
      <c r="N581" s="19">
        <v>0.03</v>
      </c>
      <c r="O581" s="18">
        <v>0.83</v>
      </c>
      <c r="P581" s="18">
        <v>25</v>
      </c>
      <c r="Q581" s="18">
        <v>314</v>
      </c>
      <c r="R581" s="18">
        <v>2</v>
      </c>
      <c r="S581" s="18">
        <v>91</v>
      </c>
      <c r="T581" s="18">
        <v>68</v>
      </c>
      <c r="U581" s="18">
        <v>2</v>
      </c>
      <c r="V581" s="18">
        <v>477</v>
      </c>
      <c r="W581" s="18">
        <v>1.95</v>
      </c>
      <c r="X581" s="18">
        <v>0</v>
      </c>
      <c r="Y581" s="19">
        <v>0</v>
      </c>
      <c r="Z581" s="18">
        <v>26</v>
      </c>
      <c r="AA581" s="18">
        <v>3</v>
      </c>
      <c r="AB581" t="str">
        <f>VLOOKUP(E:E,笔记匹配!A:M,3,FALSE)</f>
        <v>山姆先生-invite</v>
      </c>
      <c r="AC581" t="str">
        <f>VLOOKUP(E:E,笔记匹配!A:M,4,FALSE)</f>
        <v>11.10-地道英语俚语🤯英美俚语意思差这么多?</v>
      </c>
    </row>
    <row r="582" spans="1:29">
      <c r="A582" s="17" t="s">
        <v>36</v>
      </c>
      <c r="B582" s="17" t="s">
        <v>87</v>
      </c>
      <c r="C582" s="18">
        <v>23541577</v>
      </c>
      <c r="D582" s="17" t="s">
        <v>72</v>
      </c>
      <c r="E582" s="17" t="s">
        <v>224</v>
      </c>
      <c r="F582" s="17" t="s">
        <v>688</v>
      </c>
      <c r="G582" s="18">
        <v>6242360</v>
      </c>
      <c r="H582" s="17" t="s">
        <v>689</v>
      </c>
      <c r="I582" s="18">
        <v>5178799</v>
      </c>
      <c r="J582" s="17" t="s">
        <v>617</v>
      </c>
      <c r="K582" s="18">
        <v>203.47</v>
      </c>
      <c r="L582" s="18">
        <v>25630</v>
      </c>
      <c r="M582" s="18">
        <v>1495</v>
      </c>
      <c r="N582" s="19">
        <v>0.0583</v>
      </c>
      <c r="O582" s="18">
        <v>0.14</v>
      </c>
      <c r="P582" s="18">
        <v>7.94</v>
      </c>
      <c r="Q582" s="18">
        <v>23</v>
      </c>
      <c r="R582" s="18">
        <v>0</v>
      </c>
      <c r="S582" s="18">
        <v>12</v>
      </c>
      <c r="T582" s="18">
        <v>8</v>
      </c>
      <c r="U582" s="18">
        <v>0</v>
      </c>
      <c r="V582" s="18">
        <v>43</v>
      </c>
      <c r="W582" s="18">
        <v>4.73</v>
      </c>
      <c r="X582" s="18">
        <v>0</v>
      </c>
      <c r="Y582" s="19">
        <v>0</v>
      </c>
      <c r="Z582" s="18">
        <v>1</v>
      </c>
      <c r="AA582" s="18">
        <v>0</v>
      </c>
      <c r="AB582" t="str">
        <f>VLOOKUP(E:E,笔记匹配!A:M,3,FALSE)</f>
        <v>zigezige-invite</v>
      </c>
      <c r="AC582" t="str">
        <f>VLOOKUP(E:E,笔记匹配!A:M,4,FALSE)</f>
        <v>11.16-英语｜想进外企？高管说必须知道这些！📇</v>
      </c>
    </row>
    <row r="583" spans="1:29">
      <c r="A583" s="17" t="s">
        <v>36</v>
      </c>
      <c r="B583" s="17" t="s">
        <v>78</v>
      </c>
      <c r="C583" s="18">
        <v>23541642</v>
      </c>
      <c r="D583" s="17" t="s">
        <v>72</v>
      </c>
      <c r="E583" s="17" t="s">
        <v>222</v>
      </c>
      <c r="F583" s="17" t="s">
        <v>690</v>
      </c>
      <c r="G583" s="18">
        <v>6242382</v>
      </c>
      <c r="H583" s="17" t="s">
        <v>691</v>
      </c>
      <c r="I583" s="18">
        <v>5178823</v>
      </c>
      <c r="J583" s="17" t="s">
        <v>617</v>
      </c>
      <c r="K583" s="18">
        <v>202.77</v>
      </c>
      <c r="L583" s="18">
        <v>44793</v>
      </c>
      <c r="M583" s="18">
        <v>2593</v>
      </c>
      <c r="N583" s="19">
        <v>0.0579</v>
      </c>
      <c r="O583" s="18">
        <v>0.08</v>
      </c>
      <c r="P583" s="18">
        <v>4.53</v>
      </c>
      <c r="Q583" s="18">
        <v>66</v>
      </c>
      <c r="R583" s="18">
        <v>0</v>
      </c>
      <c r="S583" s="18">
        <v>63</v>
      </c>
      <c r="T583" s="18">
        <v>26</v>
      </c>
      <c r="U583" s="18">
        <v>0</v>
      </c>
      <c r="V583" s="18">
        <v>155</v>
      </c>
      <c r="W583" s="18">
        <v>1.31</v>
      </c>
      <c r="X583" s="18">
        <v>0</v>
      </c>
      <c r="Y583" s="19">
        <v>0</v>
      </c>
      <c r="Z583" s="18">
        <v>10</v>
      </c>
      <c r="AA583" s="18">
        <v>24</v>
      </c>
      <c r="AB583" t="str">
        <f>VLOOKUP(E:E,笔记匹配!A:M,3,FALSE)</f>
        <v>kkenglish-invite</v>
      </c>
      <c r="AC583" t="str">
        <f>VLOOKUP(E:E,笔记匹配!A:M,4,FALSE)</f>
        <v>11.16-我说的英语 vs 外教帮我修订的 差异有多大？</v>
      </c>
    </row>
    <row r="584" spans="1:29">
      <c r="A584" s="17" t="s">
        <v>36</v>
      </c>
      <c r="B584" s="17" t="s">
        <v>692</v>
      </c>
      <c r="C584" s="18">
        <v>23541719</v>
      </c>
      <c r="D584" s="17" t="s">
        <v>72</v>
      </c>
      <c r="E584" s="17" t="s">
        <v>225</v>
      </c>
      <c r="F584" s="17" t="s">
        <v>693</v>
      </c>
      <c r="G584" s="18">
        <v>6242415</v>
      </c>
      <c r="H584" s="17" t="s">
        <v>694</v>
      </c>
      <c r="I584" s="18">
        <v>5178847</v>
      </c>
      <c r="J584" s="17" t="s">
        <v>617</v>
      </c>
      <c r="K584" s="18">
        <v>22.39</v>
      </c>
      <c r="L584" s="18">
        <v>1745</v>
      </c>
      <c r="M584" s="18">
        <v>50</v>
      </c>
      <c r="N584" s="19">
        <v>0.0287</v>
      </c>
      <c r="O584" s="18">
        <v>0.45</v>
      </c>
      <c r="P584" s="18">
        <v>12.83</v>
      </c>
      <c r="Q584" s="18">
        <v>1</v>
      </c>
      <c r="R584" s="18">
        <v>0</v>
      </c>
      <c r="S584" s="18">
        <v>2</v>
      </c>
      <c r="T584" s="18">
        <v>0</v>
      </c>
      <c r="U584" s="18">
        <v>0</v>
      </c>
      <c r="V584" s="18">
        <v>3</v>
      </c>
      <c r="W584" s="18">
        <v>7.46</v>
      </c>
      <c r="X584" s="18">
        <v>0</v>
      </c>
      <c r="Y584" s="19">
        <v>0</v>
      </c>
      <c r="Z584" s="18">
        <v>0</v>
      </c>
      <c r="AA584" s="18">
        <v>0</v>
      </c>
      <c r="AB584" t="str">
        <f>VLOOKUP(E:E,笔记匹配!A:M,3,FALSE)</f>
        <v>xiaohao11-invite</v>
      </c>
      <c r="AC584" t="str">
        <f>VLOOKUP(E:E,笔记匹配!A:M,4,FALSE)</f>
        <v>11.16-🔥Cambly外教大推荐❗️口语此时不练更待何时</v>
      </c>
    </row>
    <row r="585" spans="1:29">
      <c r="A585" s="17" t="s">
        <v>36</v>
      </c>
      <c r="B585" s="17" t="s">
        <v>74</v>
      </c>
      <c r="C585" s="18">
        <v>23541791</v>
      </c>
      <c r="D585" s="17" t="s">
        <v>72</v>
      </c>
      <c r="E585" s="17" t="s">
        <v>223</v>
      </c>
      <c r="F585" s="17" t="s">
        <v>695</v>
      </c>
      <c r="G585" s="18">
        <v>6242450</v>
      </c>
      <c r="H585" s="17" t="s">
        <v>696</v>
      </c>
      <c r="I585" s="18">
        <v>5178874</v>
      </c>
      <c r="J585" s="17" t="s">
        <v>617</v>
      </c>
      <c r="K585" s="18">
        <v>201.25</v>
      </c>
      <c r="L585" s="18">
        <v>19563</v>
      </c>
      <c r="M585" s="18">
        <v>1102</v>
      </c>
      <c r="N585" s="19">
        <v>0.0563</v>
      </c>
      <c r="O585" s="18">
        <v>0.18</v>
      </c>
      <c r="P585" s="18">
        <v>10.29</v>
      </c>
      <c r="Q585" s="18">
        <v>43</v>
      </c>
      <c r="R585" s="18">
        <v>1</v>
      </c>
      <c r="S585" s="18">
        <v>14</v>
      </c>
      <c r="T585" s="18">
        <v>2</v>
      </c>
      <c r="U585" s="18">
        <v>2</v>
      </c>
      <c r="V585" s="18">
        <v>62</v>
      </c>
      <c r="W585" s="18">
        <v>3.25</v>
      </c>
      <c r="X585" s="18">
        <v>0</v>
      </c>
      <c r="Y585" s="19">
        <v>0</v>
      </c>
      <c r="Z585" s="18">
        <v>2</v>
      </c>
      <c r="AA585" s="18">
        <v>0</v>
      </c>
      <c r="AB585" t="str">
        <f>VLOOKUP(E:E,笔记匹配!A:M,3,FALSE)</f>
        <v>dafu666</v>
      </c>
      <c r="AC585" t="str">
        <f>VLOOKUP(E:E,笔记匹配!A:M,4,FALSE)</f>
        <v>11.16-雅思口语首考上8分？我是如何做到的？</v>
      </c>
    </row>
    <row r="586" spans="1:29">
      <c r="A586" s="17" t="s">
        <v>36</v>
      </c>
      <c r="B586" s="17" t="s">
        <v>79</v>
      </c>
      <c r="C586" s="18">
        <v>23541914</v>
      </c>
      <c r="D586" s="17" t="s">
        <v>72</v>
      </c>
      <c r="E586" s="17" t="s">
        <v>197</v>
      </c>
      <c r="F586" s="17" t="s">
        <v>697</v>
      </c>
      <c r="G586" s="18">
        <v>6242490</v>
      </c>
      <c r="H586" s="17" t="s">
        <v>698</v>
      </c>
      <c r="I586" s="18">
        <v>5178907</v>
      </c>
      <c r="J586" s="17" t="s">
        <v>617</v>
      </c>
      <c r="K586" s="18">
        <v>32.24</v>
      </c>
      <c r="L586" s="18">
        <v>2140</v>
      </c>
      <c r="M586" s="18">
        <v>57</v>
      </c>
      <c r="N586" s="19">
        <v>0.0266</v>
      </c>
      <c r="O586" s="18">
        <v>0.57</v>
      </c>
      <c r="P586" s="18">
        <v>15.07</v>
      </c>
      <c r="Q586" s="18">
        <v>10</v>
      </c>
      <c r="R586" s="18">
        <v>0</v>
      </c>
      <c r="S586" s="18">
        <v>4</v>
      </c>
      <c r="T586" s="18">
        <v>1</v>
      </c>
      <c r="U586" s="18">
        <v>0</v>
      </c>
      <c r="V586" s="18">
        <v>15</v>
      </c>
      <c r="W586" s="18">
        <v>2.15</v>
      </c>
      <c r="X586" s="18">
        <v>0</v>
      </c>
      <c r="Y586" s="19">
        <v>0</v>
      </c>
      <c r="Z586" s="18">
        <v>2</v>
      </c>
      <c r="AA586" s="18">
        <v>0</v>
      </c>
      <c r="AB586" t="str">
        <f>VLOOKUP(E:E,笔记匹配!A:M,3,FALSE)</f>
        <v>leximock-invite</v>
      </c>
      <c r="AC586" t="str">
        <f>VLOOKUP(E:E,笔记匹配!A:M,4,FALSE)</f>
        <v>11.16-Cambly雅思口语敲牛mock推荐来救你啦🆘</v>
      </c>
    </row>
    <row r="587" spans="1:29">
      <c r="A587" s="17" t="s">
        <v>37</v>
      </c>
      <c r="B587" s="17" t="s">
        <v>100</v>
      </c>
      <c r="C587" s="18">
        <v>15884678</v>
      </c>
      <c r="D587" s="17" t="s">
        <v>101</v>
      </c>
      <c r="E587" s="17" t="s">
        <v>203</v>
      </c>
      <c r="F587" s="17" t="s">
        <v>615</v>
      </c>
      <c r="G587" s="18">
        <v>3102051</v>
      </c>
      <c r="H587" s="17" t="s">
        <v>616</v>
      </c>
      <c r="I587" s="18">
        <v>2496937</v>
      </c>
      <c r="J587" s="17" t="s">
        <v>617</v>
      </c>
      <c r="K587" s="18">
        <v>590.29</v>
      </c>
      <c r="L587" s="18">
        <v>42097</v>
      </c>
      <c r="M587" s="18">
        <v>1466</v>
      </c>
      <c r="N587" s="19">
        <v>0.0348</v>
      </c>
      <c r="O587" s="18">
        <v>0.4</v>
      </c>
      <c r="P587" s="18">
        <v>14.02</v>
      </c>
      <c r="Q587" s="18">
        <v>11</v>
      </c>
      <c r="R587" s="18">
        <v>1</v>
      </c>
      <c r="S587" s="18">
        <v>14</v>
      </c>
      <c r="T587" s="18">
        <v>1</v>
      </c>
      <c r="U587" s="18">
        <v>4</v>
      </c>
      <c r="V587" s="18">
        <v>31</v>
      </c>
      <c r="W587" s="18">
        <v>19.04</v>
      </c>
      <c r="X587" s="18">
        <v>0</v>
      </c>
      <c r="Y587" s="19">
        <v>0</v>
      </c>
      <c r="Z587" s="18">
        <v>4</v>
      </c>
      <c r="AA587" s="18">
        <v>0</v>
      </c>
      <c r="AB587" t="str">
        <f>VLOOKUP(E:E,笔记匹配!A:M,3,FALSE)</f>
        <v>yaozilv</v>
      </c>
      <c r="AC587" t="str">
        <f>VLOOKUP(E:E,笔记匹配!A:M,4,FALSE)</f>
        <v>6.17-英语口语人绝不能错过的宝藏APP👈</v>
      </c>
    </row>
    <row r="588" spans="1:29">
      <c r="A588" s="17" t="s">
        <v>37</v>
      </c>
      <c r="B588" s="17" t="s">
        <v>119</v>
      </c>
      <c r="C588" s="18">
        <v>16331749</v>
      </c>
      <c r="D588" s="17" t="s">
        <v>72</v>
      </c>
      <c r="E588" s="17" t="s">
        <v>210</v>
      </c>
      <c r="F588" s="17" t="s">
        <v>618</v>
      </c>
      <c r="G588" s="18">
        <v>3178020</v>
      </c>
      <c r="H588" s="17" t="s">
        <v>619</v>
      </c>
      <c r="I588" s="18">
        <v>2568655</v>
      </c>
      <c r="J588" s="17" t="s">
        <v>617</v>
      </c>
      <c r="K588" s="18">
        <v>461.69</v>
      </c>
      <c r="L588" s="18">
        <v>48352</v>
      </c>
      <c r="M588" s="18">
        <v>2872</v>
      </c>
      <c r="N588" s="19">
        <v>0.0594</v>
      </c>
      <c r="O588" s="18">
        <v>0.16</v>
      </c>
      <c r="P588" s="18">
        <v>9.55</v>
      </c>
      <c r="Q588" s="18">
        <v>61</v>
      </c>
      <c r="R588" s="18">
        <v>2</v>
      </c>
      <c r="S588" s="18">
        <v>26</v>
      </c>
      <c r="T588" s="18">
        <v>58</v>
      </c>
      <c r="U588" s="18">
        <v>2</v>
      </c>
      <c r="V588" s="18">
        <v>149</v>
      </c>
      <c r="W588" s="18">
        <v>3.1</v>
      </c>
      <c r="X588" s="18">
        <v>0</v>
      </c>
      <c r="Y588" s="19">
        <v>0</v>
      </c>
      <c r="Z588" s="18">
        <v>3</v>
      </c>
      <c r="AA588" s="18">
        <v>0</v>
      </c>
      <c r="AB588" t="str">
        <f>VLOOKUP(E:E,笔记匹配!A:M,3,FALSE)</f>
        <v>tenchat-invite</v>
      </c>
      <c r="AC588" t="str">
        <f>VLOOKUP(E:E,笔记匹配!A:M,4,FALSE)</f>
        <v>6.28-🇬🇧小干货｜简单的地道英文表达</v>
      </c>
    </row>
    <row r="589" spans="1:29">
      <c r="A589" s="17" t="s">
        <v>37</v>
      </c>
      <c r="B589" s="17" t="s">
        <v>100</v>
      </c>
      <c r="C589" s="18">
        <v>18616856</v>
      </c>
      <c r="D589" s="17" t="s">
        <v>72</v>
      </c>
      <c r="E589" s="17" t="s">
        <v>203</v>
      </c>
      <c r="F589" s="17" t="s">
        <v>622</v>
      </c>
      <c r="G589" s="18">
        <v>3856100</v>
      </c>
      <c r="H589" s="17" t="s">
        <v>623</v>
      </c>
      <c r="I589" s="18">
        <v>3241189</v>
      </c>
      <c r="J589" s="17" t="s">
        <v>617</v>
      </c>
      <c r="K589" s="18">
        <v>254.79</v>
      </c>
      <c r="L589" s="18">
        <v>11044</v>
      </c>
      <c r="M589" s="18">
        <v>401</v>
      </c>
      <c r="N589" s="19">
        <v>0.0363</v>
      </c>
      <c r="O589" s="18">
        <v>0.64</v>
      </c>
      <c r="P589" s="18">
        <v>23.07</v>
      </c>
      <c r="Q589" s="18">
        <v>23</v>
      </c>
      <c r="R589" s="18">
        <v>0</v>
      </c>
      <c r="S589" s="18">
        <v>20</v>
      </c>
      <c r="T589" s="18">
        <v>4</v>
      </c>
      <c r="U589" s="18">
        <v>0</v>
      </c>
      <c r="V589" s="18">
        <v>47</v>
      </c>
      <c r="W589" s="18">
        <v>5.42</v>
      </c>
      <c r="X589" s="18">
        <v>0</v>
      </c>
      <c r="Y589" s="19">
        <v>0</v>
      </c>
      <c r="Z589" s="18">
        <v>1</v>
      </c>
      <c r="AA589" s="18">
        <v>0</v>
      </c>
      <c r="AB589" t="str">
        <f>VLOOKUP(E:E,笔记匹配!A:M,3,FALSE)</f>
        <v>yaozilv</v>
      </c>
      <c r="AC589" t="str">
        <f>VLOOKUP(E:E,笔记匹配!A:M,4,FALSE)</f>
        <v>6.17-英语口语人绝不能错过的宝藏APP👈</v>
      </c>
    </row>
    <row r="590" spans="1:29">
      <c r="A590" s="17" t="s">
        <v>37</v>
      </c>
      <c r="B590" s="17" t="s">
        <v>76</v>
      </c>
      <c r="C590" s="18">
        <v>18706416</v>
      </c>
      <c r="D590" s="17" t="s">
        <v>72</v>
      </c>
      <c r="E590" s="17" t="s">
        <v>209</v>
      </c>
      <c r="F590" s="17" t="s">
        <v>624</v>
      </c>
      <c r="G590" s="18">
        <v>3899564</v>
      </c>
      <c r="H590" s="17" t="s">
        <v>625</v>
      </c>
      <c r="I590" s="18">
        <v>3284422</v>
      </c>
      <c r="J590" s="17" t="s">
        <v>617</v>
      </c>
      <c r="K590" s="18">
        <v>271.02</v>
      </c>
      <c r="L590" s="18">
        <v>15576</v>
      </c>
      <c r="M590" s="18">
        <v>483</v>
      </c>
      <c r="N590" s="19">
        <v>0.031</v>
      </c>
      <c r="O590" s="18">
        <v>0.56</v>
      </c>
      <c r="P590" s="18">
        <v>17.4</v>
      </c>
      <c r="Q590" s="18">
        <v>26</v>
      </c>
      <c r="R590" s="18">
        <v>0</v>
      </c>
      <c r="S590" s="18">
        <v>29</v>
      </c>
      <c r="T590" s="18">
        <v>1</v>
      </c>
      <c r="U590" s="18">
        <v>2</v>
      </c>
      <c r="V590" s="18">
        <v>58</v>
      </c>
      <c r="W590" s="18">
        <v>4.67</v>
      </c>
      <c r="X590" s="18">
        <v>0</v>
      </c>
      <c r="Y590" s="19">
        <v>0</v>
      </c>
      <c r="Z590" s="18">
        <v>7</v>
      </c>
      <c r="AA590" s="18">
        <v>3</v>
      </c>
      <c r="AB590" t="str">
        <f>VLOOKUP(E:E,笔记匹配!A:M,3,FALSE)</f>
        <v>ieltsyea-invite</v>
      </c>
      <c r="AC590" t="str">
        <f>VLOOKUP(E:E,笔记匹配!A:M,4,FALSE)</f>
        <v>8.24-雅思口语上7的捷径：Cambly外教推荐‼️</v>
      </c>
    </row>
    <row r="591" spans="1:29">
      <c r="A591" s="17" t="s">
        <v>37</v>
      </c>
      <c r="B591" s="17" t="s">
        <v>76</v>
      </c>
      <c r="C591" s="18">
        <v>19691973</v>
      </c>
      <c r="D591" s="17" t="s">
        <v>69</v>
      </c>
      <c r="E591" s="17" t="s">
        <v>209</v>
      </c>
      <c r="F591" s="17" t="s">
        <v>631</v>
      </c>
      <c r="G591" s="18">
        <v>4355755</v>
      </c>
      <c r="H591" s="17" t="s">
        <v>631</v>
      </c>
      <c r="I591" s="18">
        <v>3730480</v>
      </c>
      <c r="J591" s="17" t="s">
        <v>617</v>
      </c>
      <c r="K591" s="18">
        <v>241.47</v>
      </c>
      <c r="L591" s="18">
        <v>12372</v>
      </c>
      <c r="M591" s="18">
        <v>329</v>
      </c>
      <c r="N591" s="19">
        <v>0.0266</v>
      </c>
      <c r="O591" s="18">
        <v>0.73</v>
      </c>
      <c r="P591" s="18">
        <v>19.52</v>
      </c>
      <c r="Q591" s="18">
        <v>33</v>
      </c>
      <c r="R591" s="18">
        <v>0</v>
      </c>
      <c r="S591" s="18">
        <v>37</v>
      </c>
      <c r="T591" s="18">
        <v>4</v>
      </c>
      <c r="U591" s="18">
        <v>4</v>
      </c>
      <c r="V591" s="18">
        <v>78</v>
      </c>
      <c r="W591" s="18">
        <v>3.1</v>
      </c>
      <c r="X591" s="18">
        <v>0</v>
      </c>
      <c r="Y591" s="19">
        <v>0</v>
      </c>
      <c r="Z591" s="18">
        <v>7</v>
      </c>
      <c r="AA591" s="18">
        <v>8</v>
      </c>
      <c r="AB591" t="str">
        <f>VLOOKUP(E:E,笔记匹配!A:M,3,FALSE)</f>
        <v>ieltsyea-invite</v>
      </c>
      <c r="AC591" t="str">
        <f>VLOOKUP(E:E,笔记匹配!A:M,4,FALSE)</f>
        <v>8.24-雅思口语上7的捷径：Cambly外教推荐‼️</v>
      </c>
    </row>
    <row r="592" spans="1:29">
      <c r="A592" s="17" t="s">
        <v>37</v>
      </c>
      <c r="B592" s="17" t="s">
        <v>103</v>
      </c>
      <c r="C592" s="18">
        <v>19913068</v>
      </c>
      <c r="D592" s="17" t="s">
        <v>69</v>
      </c>
      <c r="E592" s="17" t="s">
        <v>207</v>
      </c>
      <c r="F592" s="17" t="s">
        <v>632</v>
      </c>
      <c r="G592" s="18">
        <v>4458728</v>
      </c>
      <c r="H592" s="17" t="s">
        <v>633</v>
      </c>
      <c r="I592" s="18">
        <v>3823048</v>
      </c>
      <c r="J592" s="17" t="s">
        <v>617</v>
      </c>
      <c r="K592" s="18">
        <v>912.77</v>
      </c>
      <c r="L592" s="18">
        <v>22422</v>
      </c>
      <c r="M592" s="18">
        <v>857</v>
      </c>
      <c r="N592" s="19">
        <v>0.0382</v>
      </c>
      <c r="O592" s="18">
        <v>1.07</v>
      </c>
      <c r="P592" s="18">
        <v>40.71</v>
      </c>
      <c r="Q592" s="18">
        <v>139</v>
      </c>
      <c r="R592" s="18">
        <v>1</v>
      </c>
      <c r="S592" s="18">
        <v>91</v>
      </c>
      <c r="T592" s="18">
        <v>41</v>
      </c>
      <c r="U592" s="18">
        <v>4</v>
      </c>
      <c r="V592" s="18">
        <v>276</v>
      </c>
      <c r="W592" s="18">
        <v>3.31</v>
      </c>
      <c r="X592" s="18">
        <v>0</v>
      </c>
      <c r="Y592" s="19">
        <v>0</v>
      </c>
      <c r="Z592" s="18">
        <v>10</v>
      </c>
      <c r="AA592" s="18">
        <v>1</v>
      </c>
      <c r="AB592" t="str">
        <f>VLOOKUP(E:E,笔记匹配!A:M,3,FALSE)</f>
        <v>skk2022</v>
      </c>
      <c r="AC592" t="str">
        <f>VLOOKUP(E:E,笔记匹配!A:M,4,FALSE)</f>
        <v>6.13-如何不出国提高口语｜英语口语APP推荐</v>
      </c>
    </row>
    <row r="593" spans="1:29">
      <c r="A593" s="17" t="s">
        <v>37</v>
      </c>
      <c r="B593" s="17" t="s">
        <v>80</v>
      </c>
      <c r="C593" s="18">
        <v>20804514</v>
      </c>
      <c r="D593" s="17" t="s">
        <v>72</v>
      </c>
      <c r="E593" s="17" t="s">
        <v>199</v>
      </c>
      <c r="F593" s="17" t="s">
        <v>642</v>
      </c>
      <c r="G593" s="18">
        <v>4926725</v>
      </c>
      <c r="H593" s="17" t="s">
        <v>643</v>
      </c>
      <c r="I593" s="18">
        <v>4182082</v>
      </c>
      <c r="J593" s="17" t="s">
        <v>617</v>
      </c>
      <c r="K593" s="18">
        <v>184.36</v>
      </c>
      <c r="L593" s="18">
        <v>12753</v>
      </c>
      <c r="M593" s="18">
        <v>472</v>
      </c>
      <c r="N593" s="19">
        <v>0.037</v>
      </c>
      <c r="O593" s="18">
        <v>0.39</v>
      </c>
      <c r="P593" s="18">
        <v>14.46</v>
      </c>
      <c r="Q593" s="18">
        <v>40</v>
      </c>
      <c r="R593" s="18">
        <v>1</v>
      </c>
      <c r="S593" s="18">
        <v>25</v>
      </c>
      <c r="T593" s="18">
        <v>6</v>
      </c>
      <c r="U593" s="18">
        <v>0</v>
      </c>
      <c r="V593" s="18">
        <v>72</v>
      </c>
      <c r="W593" s="18">
        <v>2.56</v>
      </c>
      <c r="X593" s="18">
        <v>0</v>
      </c>
      <c r="Y593" s="19">
        <v>0</v>
      </c>
      <c r="Z593" s="18">
        <v>3</v>
      </c>
      <c r="AA593" s="18">
        <v>0</v>
      </c>
      <c r="AB593" t="str">
        <f>VLOOKUP(E:E,笔记匹配!A:M,3,FALSE)</f>
        <v>lily1234</v>
      </c>
      <c r="AC593" t="str">
        <f>VLOOKUP(E:E,笔记匹配!A:M,4,FALSE)</f>
        <v>10.9-30岁想把英语好好学一遍｜妈妈提升口语app</v>
      </c>
    </row>
    <row r="594" spans="1:29">
      <c r="A594" s="17" t="s">
        <v>37</v>
      </c>
      <c r="B594" s="17" t="s">
        <v>83</v>
      </c>
      <c r="C594" s="18">
        <v>21378722</v>
      </c>
      <c r="D594" s="17" t="s">
        <v>72</v>
      </c>
      <c r="E594" s="17" t="s">
        <v>201</v>
      </c>
      <c r="F594" s="17" t="s">
        <v>646</v>
      </c>
      <c r="G594" s="18">
        <v>5201126</v>
      </c>
      <c r="H594" s="17" t="s">
        <v>647</v>
      </c>
      <c r="I594" s="18">
        <v>4386152</v>
      </c>
      <c r="J594" s="17" t="s">
        <v>617</v>
      </c>
      <c r="K594" s="18">
        <v>432.02</v>
      </c>
      <c r="L594" s="18">
        <v>32660</v>
      </c>
      <c r="M594" s="18">
        <v>772</v>
      </c>
      <c r="N594" s="19">
        <v>0.0236</v>
      </c>
      <c r="O594" s="18">
        <v>0.56</v>
      </c>
      <c r="P594" s="18">
        <v>13.23</v>
      </c>
      <c r="Q594" s="18">
        <v>80</v>
      </c>
      <c r="R594" s="18">
        <v>0</v>
      </c>
      <c r="S594" s="18">
        <v>68</v>
      </c>
      <c r="T594" s="18">
        <v>4</v>
      </c>
      <c r="U594" s="18">
        <v>0</v>
      </c>
      <c r="V594" s="18">
        <v>152</v>
      </c>
      <c r="W594" s="18">
        <v>2.84</v>
      </c>
      <c r="X594" s="18">
        <v>0</v>
      </c>
      <c r="Y594" s="19">
        <v>0</v>
      </c>
      <c r="Z594" s="18">
        <v>6</v>
      </c>
      <c r="AA594" s="18">
        <v>1</v>
      </c>
      <c r="AB594" t="str">
        <f>VLOOKUP(E:E,笔记匹配!A:M,3,FALSE)</f>
        <v>talkalot-invite</v>
      </c>
      <c r="AC594" t="str">
        <f>VLOOKUP(E:E,笔记匹配!A:M,4,FALSE)</f>
        <v>10.17宝藏Cambly外教大推荐‼️入门篇</v>
      </c>
    </row>
    <row r="595" spans="1:29">
      <c r="A595" s="17" t="s">
        <v>37</v>
      </c>
      <c r="B595" s="17" t="s">
        <v>83</v>
      </c>
      <c r="C595" s="18">
        <v>21438951</v>
      </c>
      <c r="D595" s="17" t="s">
        <v>69</v>
      </c>
      <c r="E595" s="17" t="s">
        <v>201</v>
      </c>
      <c r="F595" s="17" t="s">
        <v>650</v>
      </c>
      <c r="G595" s="18">
        <v>5229065</v>
      </c>
      <c r="H595" s="17" t="s">
        <v>651</v>
      </c>
      <c r="I595" s="18">
        <v>4407441</v>
      </c>
      <c r="J595" s="17" t="s">
        <v>617</v>
      </c>
      <c r="K595" s="18">
        <v>1379.16</v>
      </c>
      <c r="L595" s="18">
        <v>63284</v>
      </c>
      <c r="M595" s="18">
        <v>1951</v>
      </c>
      <c r="N595" s="19">
        <v>0.0308</v>
      </c>
      <c r="O595" s="18">
        <v>0.71</v>
      </c>
      <c r="P595" s="18">
        <v>21.79</v>
      </c>
      <c r="Q595" s="18">
        <v>375</v>
      </c>
      <c r="R595" s="18">
        <v>3</v>
      </c>
      <c r="S595" s="18">
        <v>280</v>
      </c>
      <c r="T595" s="18">
        <v>19</v>
      </c>
      <c r="U595" s="18">
        <v>3</v>
      </c>
      <c r="V595" s="18">
        <v>680</v>
      </c>
      <c r="W595" s="18">
        <v>2.03</v>
      </c>
      <c r="X595" s="18">
        <v>0</v>
      </c>
      <c r="Y595" s="19">
        <v>0</v>
      </c>
      <c r="Z595" s="18">
        <v>13</v>
      </c>
      <c r="AA595" s="18">
        <v>52</v>
      </c>
      <c r="AB595" t="str">
        <f>VLOOKUP(E:E,笔记匹配!A:M,3,FALSE)</f>
        <v>talkalot-invite</v>
      </c>
      <c r="AC595" t="str">
        <f>VLOOKUP(E:E,笔记匹配!A:M,4,FALSE)</f>
        <v>10.17宝藏Cambly外教大推荐‼️入门篇</v>
      </c>
    </row>
    <row r="596" spans="1:29">
      <c r="A596" s="17" t="s">
        <v>37</v>
      </c>
      <c r="B596" s="17" t="s">
        <v>80</v>
      </c>
      <c r="C596" s="18">
        <v>21548733</v>
      </c>
      <c r="D596" s="17" t="s">
        <v>69</v>
      </c>
      <c r="E596" s="17" t="s">
        <v>199</v>
      </c>
      <c r="F596" s="17" t="s">
        <v>652</v>
      </c>
      <c r="G596" s="18">
        <v>5277914</v>
      </c>
      <c r="H596" s="17" t="s">
        <v>652</v>
      </c>
      <c r="I596" s="18">
        <v>4445164</v>
      </c>
      <c r="J596" s="17" t="s">
        <v>617</v>
      </c>
      <c r="K596" s="18">
        <v>193.01</v>
      </c>
      <c r="L596" s="18">
        <v>4820</v>
      </c>
      <c r="M596" s="18">
        <v>233</v>
      </c>
      <c r="N596" s="19">
        <v>0.0483</v>
      </c>
      <c r="O596" s="18">
        <v>0.83</v>
      </c>
      <c r="P596" s="18">
        <v>40.04</v>
      </c>
      <c r="Q596" s="18">
        <v>29</v>
      </c>
      <c r="R596" s="18">
        <v>0</v>
      </c>
      <c r="S596" s="18">
        <v>29</v>
      </c>
      <c r="T596" s="18">
        <v>11</v>
      </c>
      <c r="U596" s="18">
        <v>3</v>
      </c>
      <c r="V596" s="18">
        <v>72</v>
      </c>
      <c r="W596" s="18">
        <v>2.68</v>
      </c>
      <c r="X596" s="18">
        <v>0</v>
      </c>
      <c r="Y596" s="19">
        <v>0</v>
      </c>
      <c r="Z596" s="18">
        <v>5</v>
      </c>
      <c r="AA596" s="18">
        <v>0</v>
      </c>
      <c r="AB596" t="str">
        <f>VLOOKUP(E:E,笔记匹配!A:M,3,FALSE)</f>
        <v>lily1234</v>
      </c>
      <c r="AC596" t="str">
        <f>VLOOKUP(E:E,笔记匹配!A:M,4,FALSE)</f>
        <v>10.9-30岁想把英语好好学一遍｜妈妈提升口语app</v>
      </c>
    </row>
    <row r="597" spans="1:29">
      <c r="A597" s="17" t="s">
        <v>37</v>
      </c>
      <c r="B597" s="17" t="s">
        <v>108</v>
      </c>
      <c r="C597" s="18">
        <v>21906276</v>
      </c>
      <c r="D597" s="17" t="s">
        <v>69</v>
      </c>
      <c r="E597" s="18">
        <v>6.3218999e+23</v>
      </c>
      <c r="F597" s="17" t="s">
        <v>654</v>
      </c>
      <c r="G597" s="18">
        <v>5442255</v>
      </c>
      <c r="H597" s="17" t="s">
        <v>654</v>
      </c>
      <c r="I597" s="18">
        <v>4570099</v>
      </c>
      <c r="J597" s="17" t="s">
        <v>617</v>
      </c>
      <c r="K597" s="18">
        <v>510.69</v>
      </c>
      <c r="L597" s="18">
        <v>35539</v>
      </c>
      <c r="M597" s="18">
        <v>1313</v>
      </c>
      <c r="N597" s="19">
        <v>0.0369</v>
      </c>
      <c r="O597" s="18">
        <v>0.39</v>
      </c>
      <c r="P597" s="18">
        <v>14.37</v>
      </c>
      <c r="Q597" s="18">
        <v>203</v>
      </c>
      <c r="R597" s="18">
        <v>0</v>
      </c>
      <c r="S597" s="18">
        <v>81</v>
      </c>
      <c r="T597" s="18">
        <v>65</v>
      </c>
      <c r="U597" s="18">
        <v>13</v>
      </c>
      <c r="V597" s="18">
        <v>362</v>
      </c>
      <c r="W597" s="18">
        <v>1.41</v>
      </c>
      <c r="X597" s="18">
        <v>0</v>
      </c>
      <c r="Y597" s="19">
        <v>0</v>
      </c>
      <c r="Z597" s="18">
        <v>4</v>
      </c>
      <c r="AA597" s="18">
        <v>0</v>
      </c>
      <c r="AB597" t="str">
        <f>VLOOKUP(E:E,笔记匹配!A:M,3,FALSE)</f>
        <v>gua0407</v>
      </c>
      <c r="AC597" t="str">
        <f>VLOOKUP(E:E,笔记匹配!A:M,4,FALSE)</f>
        <v>9.21-雅思考官“讨厌”的口语表达，你中了几个🤔</v>
      </c>
    </row>
    <row r="598" spans="1:29">
      <c r="A598" s="17" t="s">
        <v>37</v>
      </c>
      <c r="B598" s="17" t="s">
        <v>657</v>
      </c>
      <c r="C598" s="18">
        <v>22054994</v>
      </c>
      <c r="D598" s="17" t="s">
        <v>72</v>
      </c>
      <c r="E598" s="17" t="s">
        <v>238</v>
      </c>
      <c r="F598" s="17" t="s">
        <v>658</v>
      </c>
      <c r="G598" s="18">
        <v>5512858</v>
      </c>
      <c r="H598" s="17" t="s">
        <v>659</v>
      </c>
      <c r="I598" s="18">
        <v>4623452</v>
      </c>
      <c r="J598" s="17" t="s">
        <v>617</v>
      </c>
      <c r="K598" s="18">
        <v>200.73</v>
      </c>
      <c r="L598" s="18">
        <v>22775</v>
      </c>
      <c r="M598" s="18">
        <v>1039</v>
      </c>
      <c r="N598" s="19">
        <v>0.0456</v>
      </c>
      <c r="O598" s="18">
        <v>0.19</v>
      </c>
      <c r="P598" s="18">
        <v>8.81</v>
      </c>
      <c r="Q598" s="18">
        <v>12</v>
      </c>
      <c r="R598" s="18">
        <v>0</v>
      </c>
      <c r="S598" s="18">
        <v>8</v>
      </c>
      <c r="T598" s="18">
        <v>3</v>
      </c>
      <c r="U598" s="18">
        <v>3</v>
      </c>
      <c r="V598" s="18">
        <v>26</v>
      </c>
      <c r="W598" s="18">
        <v>7.72</v>
      </c>
      <c r="X598" s="18">
        <v>0</v>
      </c>
      <c r="Y598" s="19">
        <v>0</v>
      </c>
      <c r="Z598" s="18">
        <v>2</v>
      </c>
      <c r="AA598" s="18">
        <v>0</v>
      </c>
      <c r="AB598" t="str">
        <f>VLOOKUP(E:E,笔记匹配!A:M,3,FALSE)</f>
        <v>10quiz</v>
      </c>
      <c r="AC598" t="str">
        <f>VLOOKUP(E:E,笔记匹配!A:M,4,FALSE)</f>
        <v>10.26-🇬🇧语言类游戏｜口语提升小游戏</v>
      </c>
    </row>
    <row r="599" spans="1:29">
      <c r="A599" s="17" t="s">
        <v>37</v>
      </c>
      <c r="B599" s="17" t="s">
        <v>82</v>
      </c>
      <c r="C599" s="18">
        <v>22055095</v>
      </c>
      <c r="D599" s="17" t="s">
        <v>72</v>
      </c>
      <c r="E599" s="17" t="s">
        <v>236</v>
      </c>
      <c r="F599" s="17" t="s">
        <v>660</v>
      </c>
      <c r="G599" s="18">
        <v>5512921</v>
      </c>
      <c r="H599" s="17" t="s">
        <v>661</v>
      </c>
      <c r="I599" s="18">
        <v>4623502</v>
      </c>
      <c r="J599" s="17" t="s">
        <v>617</v>
      </c>
      <c r="K599" s="18">
        <v>426.38</v>
      </c>
      <c r="L599" s="18">
        <v>32414</v>
      </c>
      <c r="M599" s="18">
        <v>1388</v>
      </c>
      <c r="N599" s="19">
        <v>0.0428</v>
      </c>
      <c r="O599" s="18">
        <v>0.31</v>
      </c>
      <c r="P599" s="18">
        <v>13.15</v>
      </c>
      <c r="Q599" s="18">
        <v>93</v>
      </c>
      <c r="R599" s="18">
        <v>0</v>
      </c>
      <c r="S599" s="18">
        <v>57</v>
      </c>
      <c r="T599" s="18">
        <v>50</v>
      </c>
      <c r="U599" s="18">
        <v>2</v>
      </c>
      <c r="V599" s="18">
        <v>202</v>
      </c>
      <c r="W599" s="18">
        <v>2.11</v>
      </c>
      <c r="X599" s="18">
        <v>0</v>
      </c>
      <c r="Y599" s="19">
        <v>0</v>
      </c>
      <c r="Z599" s="18">
        <v>3</v>
      </c>
      <c r="AA599" s="18">
        <v>2</v>
      </c>
      <c r="AB599" t="str">
        <f>VLOOKUP(E:E,笔记匹配!A:M,3,FALSE)</f>
        <v>pickgigi-invite</v>
      </c>
      <c r="AC599" t="str">
        <f>VLOOKUP(E:E,笔记匹配!A:M,4,FALSE)</f>
        <v>10.26-口语聊天用这几个开场 打开无限聊天模式</v>
      </c>
    </row>
    <row r="600" spans="1:29">
      <c r="A600" s="17" t="s">
        <v>37</v>
      </c>
      <c r="B600" s="17" t="s">
        <v>86</v>
      </c>
      <c r="C600" s="18">
        <v>22459591</v>
      </c>
      <c r="D600" s="17" t="s">
        <v>72</v>
      </c>
      <c r="E600" s="17" t="s">
        <v>214</v>
      </c>
      <c r="F600" s="17" t="s">
        <v>662</v>
      </c>
      <c r="G600" s="18">
        <v>5705404</v>
      </c>
      <c r="H600" s="17" t="s">
        <v>663</v>
      </c>
      <c r="I600" s="18">
        <v>4771610</v>
      </c>
      <c r="J600" s="17" t="s">
        <v>617</v>
      </c>
      <c r="K600" s="18">
        <v>703.03</v>
      </c>
      <c r="L600" s="18">
        <v>42217</v>
      </c>
      <c r="M600" s="18">
        <v>1475</v>
      </c>
      <c r="N600" s="19">
        <v>0.0349</v>
      </c>
      <c r="O600" s="18">
        <v>0.48</v>
      </c>
      <c r="P600" s="18">
        <v>16.65</v>
      </c>
      <c r="Q600" s="18">
        <v>98</v>
      </c>
      <c r="R600" s="18">
        <v>5</v>
      </c>
      <c r="S600" s="18">
        <v>22</v>
      </c>
      <c r="T600" s="18">
        <v>21</v>
      </c>
      <c r="U600" s="18">
        <v>2</v>
      </c>
      <c r="V600" s="18">
        <v>148</v>
      </c>
      <c r="W600" s="18">
        <v>4.75</v>
      </c>
      <c r="X600" s="18">
        <v>0</v>
      </c>
      <c r="Y600" s="19">
        <v>0</v>
      </c>
      <c r="Z600" s="18">
        <v>0</v>
      </c>
      <c r="AA600" s="18">
        <v>0</v>
      </c>
      <c r="AB600" t="str">
        <f>VLOOKUP(E:E,笔记匹配!A:M,3,FALSE)</f>
        <v>yzyy123</v>
      </c>
      <c r="AC600" t="str">
        <f>VLOOKUP(E:E,笔记匹配!A:M,4,FALSE)</f>
        <v>11.1-前雅思口语考官评分我们的part 1!</v>
      </c>
    </row>
    <row r="601" spans="1:29">
      <c r="A601" s="17" t="s">
        <v>37</v>
      </c>
      <c r="B601" s="17" t="s">
        <v>73</v>
      </c>
      <c r="C601" s="18">
        <v>22612439</v>
      </c>
      <c r="D601" s="17" t="s">
        <v>72</v>
      </c>
      <c r="E601" s="17" t="s">
        <v>200</v>
      </c>
      <c r="F601" s="17" t="s">
        <v>666</v>
      </c>
      <c r="G601" s="18">
        <v>5779468</v>
      </c>
      <c r="H601" s="17" t="s">
        <v>667</v>
      </c>
      <c r="I601" s="18">
        <v>4830161</v>
      </c>
      <c r="J601" s="17" t="s">
        <v>617</v>
      </c>
      <c r="K601" s="18">
        <v>488.52</v>
      </c>
      <c r="L601" s="18">
        <v>30028</v>
      </c>
      <c r="M601" s="18">
        <v>1205</v>
      </c>
      <c r="N601" s="19">
        <v>0.0401</v>
      </c>
      <c r="O601" s="18">
        <v>0.41</v>
      </c>
      <c r="P601" s="18">
        <v>16.27</v>
      </c>
      <c r="Q601" s="18">
        <v>72</v>
      </c>
      <c r="R601" s="18">
        <v>3</v>
      </c>
      <c r="S601" s="18">
        <v>9</v>
      </c>
      <c r="T601" s="18">
        <v>12</v>
      </c>
      <c r="U601" s="18">
        <v>0</v>
      </c>
      <c r="V601" s="18">
        <v>96</v>
      </c>
      <c r="W601" s="18">
        <v>5.09</v>
      </c>
      <c r="X601" s="18">
        <v>0</v>
      </c>
      <c r="Y601" s="19">
        <v>0</v>
      </c>
      <c r="Z601" s="18">
        <v>0</v>
      </c>
      <c r="AA601" s="18">
        <v>0</v>
      </c>
      <c r="AB601" t="str">
        <f>VLOOKUP(E:E,笔记匹配!A:M,3,FALSE)</f>
        <v>adamchen</v>
      </c>
      <c r="AC601" t="str">
        <f>VLOOKUP(E:E,笔记匹配!A:M,4,FALSE)</f>
        <v>11.2-当社牛和老外pk全网热门挑战</v>
      </c>
    </row>
    <row r="602" spans="1:29">
      <c r="A602" s="17" t="s">
        <v>37</v>
      </c>
      <c r="B602" s="17" t="s">
        <v>130</v>
      </c>
      <c r="C602" s="18">
        <v>22612503</v>
      </c>
      <c r="D602" s="17" t="s">
        <v>72</v>
      </c>
      <c r="E602" s="17" t="s">
        <v>230</v>
      </c>
      <c r="F602" s="17" t="s">
        <v>668</v>
      </c>
      <c r="G602" s="18">
        <v>5779551</v>
      </c>
      <c r="H602" s="17" t="s">
        <v>669</v>
      </c>
      <c r="I602" s="18">
        <v>4830227</v>
      </c>
      <c r="J602" s="17" t="s">
        <v>617</v>
      </c>
      <c r="K602" s="18">
        <v>202.4</v>
      </c>
      <c r="L602" s="18">
        <v>28149</v>
      </c>
      <c r="M602" s="18">
        <v>1568</v>
      </c>
      <c r="N602" s="19">
        <v>0.0557</v>
      </c>
      <c r="O602" s="18">
        <v>0.13</v>
      </c>
      <c r="P602" s="18">
        <v>7.19</v>
      </c>
      <c r="Q602" s="18">
        <v>42</v>
      </c>
      <c r="R602" s="18">
        <v>1</v>
      </c>
      <c r="S602" s="18">
        <v>29</v>
      </c>
      <c r="T602" s="18">
        <v>14</v>
      </c>
      <c r="U602" s="18">
        <v>0</v>
      </c>
      <c r="V602" s="18">
        <v>86</v>
      </c>
      <c r="W602" s="18">
        <v>2.35</v>
      </c>
      <c r="X602" s="18">
        <v>0</v>
      </c>
      <c r="Y602" s="19">
        <v>0</v>
      </c>
      <c r="Z602" s="18">
        <v>5</v>
      </c>
      <c r="AA602" s="18">
        <v>0</v>
      </c>
      <c r="AB602" t="str">
        <f>VLOOKUP(E:E,笔记匹配!A:M,3,FALSE)</f>
        <v>kkjiayou-invite</v>
      </c>
      <c r="AC602" t="str">
        <f>VLOOKUP(E:E,笔记匹配!A:M,4,FALSE)</f>
        <v>11.2-我悟了！宝藏外教点醒我！英语这么学</v>
      </c>
    </row>
    <row r="603" spans="1:29">
      <c r="A603" s="17" t="s">
        <v>37</v>
      </c>
      <c r="B603" s="17" t="s">
        <v>77</v>
      </c>
      <c r="C603" s="18">
        <v>22612562</v>
      </c>
      <c r="D603" s="17" t="s">
        <v>72</v>
      </c>
      <c r="E603" s="17" t="s">
        <v>231</v>
      </c>
      <c r="F603" s="17" t="s">
        <v>670</v>
      </c>
      <c r="G603" s="18">
        <v>5779589</v>
      </c>
      <c r="H603" s="17" t="s">
        <v>671</v>
      </c>
      <c r="I603" s="18">
        <v>4830255</v>
      </c>
      <c r="J603" s="17" t="s">
        <v>617</v>
      </c>
      <c r="K603" s="18">
        <v>131.33</v>
      </c>
      <c r="L603" s="18">
        <v>5494</v>
      </c>
      <c r="M603" s="18">
        <v>268</v>
      </c>
      <c r="N603" s="19">
        <v>0.0488</v>
      </c>
      <c r="O603" s="18">
        <v>0.49</v>
      </c>
      <c r="P603" s="18">
        <v>23.9</v>
      </c>
      <c r="Q603" s="18">
        <v>33</v>
      </c>
      <c r="R603" s="18">
        <v>0</v>
      </c>
      <c r="S603" s="18">
        <v>16</v>
      </c>
      <c r="T603" s="18">
        <v>5</v>
      </c>
      <c r="U603" s="18">
        <v>3</v>
      </c>
      <c r="V603" s="18">
        <v>57</v>
      </c>
      <c r="W603" s="18">
        <v>2.3</v>
      </c>
      <c r="X603" s="18">
        <v>0</v>
      </c>
      <c r="Y603" s="19">
        <v>0</v>
      </c>
      <c r="Z603" s="18">
        <v>3</v>
      </c>
      <c r="AA603" s="18">
        <v>1</v>
      </c>
      <c r="AB603" t="str">
        <f>VLOOKUP(E:E,笔记匹配!A:M,3,FALSE)</f>
        <v>iris018-invite</v>
      </c>
      <c r="AC603" t="str">
        <f>VLOOKUP(E:E,笔记匹配!A:M,4,FALSE)</f>
        <v>11.2-⭐雅思口语救星❗心机girl这样备考㊙️</v>
      </c>
    </row>
    <row r="604" spans="1:29">
      <c r="A604" s="17" t="s">
        <v>37</v>
      </c>
      <c r="B604" s="17" t="s">
        <v>73</v>
      </c>
      <c r="C604" s="18">
        <v>23040724</v>
      </c>
      <c r="D604" s="17" t="s">
        <v>69</v>
      </c>
      <c r="E604" s="17" t="s">
        <v>200</v>
      </c>
      <c r="F604" s="17" t="s">
        <v>672</v>
      </c>
      <c r="G604" s="18">
        <v>5991279</v>
      </c>
      <c r="H604" s="17" t="s">
        <v>672</v>
      </c>
      <c r="I604" s="18">
        <v>4988712</v>
      </c>
      <c r="J604" s="17" t="s">
        <v>617</v>
      </c>
      <c r="K604" s="18">
        <v>324.09</v>
      </c>
      <c r="L604" s="18">
        <v>6171</v>
      </c>
      <c r="M604" s="18">
        <v>324</v>
      </c>
      <c r="N604" s="19">
        <v>0.0525</v>
      </c>
      <c r="O604" s="18">
        <v>1</v>
      </c>
      <c r="P604" s="18">
        <v>52.52</v>
      </c>
      <c r="Q604" s="18">
        <v>52</v>
      </c>
      <c r="R604" s="18">
        <v>1</v>
      </c>
      <c r="S604" s="18">
        <v>22</v>
      </c>
      <c r="T604" s="18">
        <v>15</v>
      </c>
      <c r="U604" s="18">
        <v>0</v>
      </c>
      <c r="V604" s="18">
        <v>90</v>
      </c>
      <c r="W604" s="18">
        <v>3.6</v>
      </c>
      <c r="X604" s="18">
        <v>0</v>
      </c>
      <c r="Y604" s="19">
        <v>0</v>
      </c>
      <c r="Z604" s="18">
        <v>0</v>
      </c>
      <c r="AA604" s="18">
        <v>1</v>
      </c>
      <c r="AB604" t="str">
        <f>VLOOKUP(E:E,笔记匹配!A:M,3,FALSE)</f>
        <v>adamchen</v>
      </c>
      <c r="AC604" t="str">
        <f>VLOOKUP(E:E,笔记匹配!A:M,4,FALSE)</f>
        <v>11.2-当社牛和老外pk全网热门挑战</v>
      </c>
    </row>
    <row r="605" spans="1:29">
      <c r="A605" s="17" t="s">
        <v>37</v>
      </c>
      <c r="B605" s="17" t="s">
        <v>86</v>
      </c>
      <c r="C605" s="18">
        <v>23041229</v>
      </c>
      <c r="D605" s="17" t="s">
        <v>69</v>
      </c>
      <c r="E605" s="17" t="s">
        <v>214</v>
      </c>
      <c r="F605" s="17" t="s">
        <v>673</v>
      </c>
      <c r="G605" s="18">
        <v>5991556</v>
      </c>
      <c r="H605" s="17" t="s">
        <v>673</v>
      </c>
      <c r="I605" s="18">
        <v>4988903</v>
      </c>
      <c r="J605" s="17" t="s">
        <v>617</v>
      </c>
      <c r="K605" s="18">
        <v>470.8</v>
      </c>
      <c r="L605" s="18">
        <v>12921</v>
      </c>
      <c r="M605" s="18">
        <v>461</v>
      </c>
      <c r="N605" s="19">
        <v>0.0357</v>
      </c>
      <c r="O605" s="18">
        <v>1.02</v>
      </c>
      <c r="P605" s="18">
        <v>36.44</v>
      </c>
      <c r="Q605" s="18">
        <v>114</v>
      </c>
      <c r="R605" s="18">
        <v>0</v>
      </c>
      <c r="S605" s="18">
        <v>39</v>
      </c>
      <c r="T605" s="18">
        <v>32</v>
      </c>
      <c r="U605" s="18">
        <v>2</v>
      </c>
      <c r="V605" s="18">
        <v>187</v>
      </c>
      <c r="W605" s="18">
        <v>2.52</v>
      </c>
      <c r="X605" s="18">
        <v>0</v>
      </c>
      <c r="Y605" s="19">
        <v>0</v>
      </c>
      <c r="Z605" s="18">
        <v>4</v>
      </c>
      <c r="AA605" s="18">
        <v>0</v>
      </c>
      <c r="AB605" t="str">
        <f>VLOOKUP(E:E,笔记匹配!A:M,3,FALSE)</f>
        <v>yzyy123</v>
      </c>
      <c r="AC605" t="str">
        <f>VLOOKUP(E:E,笔记匹配!A:M,4,FALSE)</f>
        <v>11.1-前雅思口语考官评分我们的part 1!</v>
      </c>
    </row>
    <row r="606" spans="1:29">
      <c r="A606" s="17" t="s">
        <v>37</v>
      </c>
      <c r="B606" s="17" t="s">
        <v>109</v>
      </c>
      <c r="C606" s="18">
        <v>23124143</v>
      </c>
      <c r="D606" s="17" t="s">
        <v>72</v>
      </c>
      <c r="E606" s="17" t="s">
        <v>196</v>
      </c>
      <c r="F606" s="17" t="s">
        <v>674</v>
      </c>
      <c r="G606" s="18">
        <v>6031256</v>
      </c>
      <c r="H606" s="17" t="s">
        <v>675</v>
      </c>
      <c r="I606" s="18">
        <v>5019187</v>
      </c>
      <c r="J606" s="17" t="s">
        <v>617</v>
      </c>
      <c r="K606" s="18">
        <v>765.25</v>
      </c>
      <c r="L606" s="18">
        <v>56078</v>
      </c>
      <c r="M606" s="18">
        <v>1505</v>
      </c>
      <c r="N606" s="19">
        <v>0.0268</v>
      </c>
      <c r="O606" s="18">
        <v>0.51</v>
      </c>
      <c r="P606" s="18">
        <v>13.65</v>
      </c>
      <c r="Q606" s="18">
        <v>191</v>
      </c>
      <c r="R606" s="18">
        <v>0</v>
      </c>
      <c r="S606" s="18">
        <v>42</v>
      </c>
      <c r="T606" s="18">
        <v>43</v>
      </c>
      <c r="U606" s="18">
        <v>5</v>
      </c>
      <c r="V606" s="18">
        <v>281</v>
      </c>
      <c r="W606" s="18">
        <v>2.72</v>
      </c>
      <c r="X606" s="18">
        <v>0</v>
      </c>
      <c r="Y606" s="19">
        <v>0</v>
      </c>
      <c r="Z606" s="18">
        <v>1</v>
      </c>
      <c r="AA606" s="18">
        <v>1</v>
      </c>
      <c r="AB606" t="str">
        <f>VLOOKUP(E:E,笔记匹配!A:M,3,FALSE)</f>
        <v>山姆先生-invite</v>
      </c>
      <c r="AC606" t="str">
        <f>VLOOKUP(E:E,笔记匹配!A:M,4,FALSE)</f>
        <v>11.10-地道英语俚语🤯英美俚语意思差这么多?</v>
      </c>
    </row>
    <row r="607" spans="1:29">
      <c r="A607" s="17" t="s">
        <v>37</v>
      </c>
      <c r="B607" s="17" t="s">
        <v>70</v>
      </c>
      <c r="C607" s="18">
        <v>23124443</v>
      </c>
      <c r="D607" s="17" t="s">
        <v>72</v>
      </c>
      <c r="E607" s="17" t="s">
        <v>226</v>
      </c>
      <c r="F607" s="17" t="s">
        <v>678</v>
      </c>
      <c r="G607" s="18">
        <v>6031367</v>
      </c>
      <c r="H607" s="17" t="s">
        <v>679</v>
      </c>
      <c r="I607" s="18">
        <v>5019262</v>
      </c>
      <c r="J607" s="17" t="s">
        <v>617</v>
      </c>
      <c r="K607" s="18">
        <v>201.4</v>
      </c>
      <c r="L607" s="18">
        <v>20968</v>
      </c>
      <c r="M607" s="18">
        <v>1379</v>
      </c>
      <c r="N607" s="19">
        <v>0.0658</v>
      </c>
      <c r="O607" s="18">
        <v>0.15</v>
      </c>
      <c r="P607" s="18">
        <v>9.61</v>
      </c>
      <c r="Q607" s="18">
        <v>30</v>
      </c>
      <c r="R607" s="18">
        <v>2</v>
      </c>
      <c r="S607" s="18">
        <v>13</v>
      </c>
      <c r="T607" s="18">
        <v>3</v>
      </c>
      <c r="U607" s="18">
        <v>0</v>
      </c>
      <c r="V607" s="18">
        <v>48</v>
      </c>
      <c r="W607" s="18">
        <v>4.2</v>
      </c>
      <c r="X607" s="18">
        <v>0</v>
      </c>
      <c r="Y607" s="19">
        <v>0</v>
      </c>
      <c r="Z607" s="18">
        <v>1</v>
      </c>
      <c r="AA607" s="18">
        <v>0</v>
      </c>
      <c r="AB607" t="str">
        <f>VLOOKUP(E:E,笔记匹配!A:M,3,FALSE)</f>
        <v>hiella-invite</v>
      </c>
      <c r="AC607" t="str">
        <f>VLOOKUP(E:E,笔记匹配!A:M,4,FALSE)</f>
        <v>11.10-关于学口语，希望五年前就有人能告诉我的</v>
      </c>
    </row>
    <row r="608" spans="1:29">
      <c r="A608" s="17" t="s">
        <v>37</v>
      </c>
      <c r="B608" s="17" t="s">
        <v>75</v>
      </c>
      <c r="C608" s="18">
        <v>23124609</v>
      </c>
      <c r="D608" s="17" t="s">
        <v>72</v>
      </c>
      <c r="E608" s="17" t="s">
        <v>227</v>
      </c>
      <c r="F608" s="17" t="s">
        <v>680</v>
      </c>
      <c r="G608" s="18">
        <v>6031450</v>
      </c>
      <c r="H608" s="17" t="s">
        <v>681</v>
      </c>
      <c r="I608" s="18">
        <v>5019325</v>
      </c>
      <c r="J608" s="17" t="s">
        <v>617</v>
      </c>
      <c r="K608" s="18">
        <v>202.7</v>
      </c>
      <c r="L608" s="18">
        <v>21398</v>
      </c>
      <c r="M608" s="18">
        <v>989</v>
      </c>
      <c r="N608" s="19">
        <v>0.0462</v>
      </c>
      <c r="O608" s="18">
        <v>0.2</v>
      </c>
      <c r="P608" s="18">
        <v>9.47</v>
      </c>
      <c r="Q608" s="18">
        <v>23</v>
      </c>
      <c r="R608" s="18">
        <v>2</v>
      </c>
      <c r="S608" s="18">
        <v>15</v>
      </c>
      <c r="T608" s="18">
        <v>9</v>
      </c>
      <c r="U608" s="18">
        <v>2</v>
      </c>
      <c r="V608" s="18">
        <v>51</v>
      </c>
      <c r="W608" s="18">
        <v>3.97</v>
      </c>
      <c r="X608" s="18">
        <v>0</v>
      </c>
      <c r="Y608" s="19">
        <v>0</v>
      </c>
      <c r="Z608" s="18">
        <v>18</v>
      </c>
      <c r="AA608" s="18">
        <v>0</v>
      </c>
      <c r="AB608" t="str">
        <f>VLOOKUP(E:E,笔记匹配!A:M,3,FALSE)</f>
        <v>heykelly-invite</v>
      </c>
      <c r="AC608" t="str">
        <f>VLOOKUP(E:E,笔记匹配!A:M,4,FALSE)</f>
        <v>11.10-亲测❗️雅思考官听到就会打低分的口语表达</v>
      </c>
    </row>
    <row r="609" spans="1:29">
      <c r="A609" s="17" t="s">
        <v>37</v>
      </c>
      <c r="B609" s="17" t="s">
        <v>81</v>
      </c>
      <c r="C609" s="18">
        <v>23124709</v>
      </c>
      <c r="D609" s="17" t="s">
        <v>72</v>
      </c>
      <c r="E609" s="17" t="s">
        <v>229</v>
      </c>
      <c r="F609" s="17" t="s">
        <v>682</v>
      </c>
      <c r="G609" s="18">
        <v>6031503</v>
      </c>
      <c r="H609" s="17" t="s">
        <v>683</v>
      </c>
      <c r="I609" s="18">
        <v>5019370</v>
      </c>
      <c r="J609" s="17" t="s">
        <v>617</v>
      </c>
      <c r="K609" s="18">
        <v>133.95</v>
      </c>
      <c r="L609" s="18">
        <v>8223</v>
      </c>
      <c r="M609" s="18">
        <v>271</v>
      </c>
      <c r="N609" s="19">
        <v>0.033</v>
      </c>
      <c r="O609" s="18">
        <v>0.49</v>
      </c>
      <c r="P609" s="18">
        <v>16.29</v>
      </c>
      <c r="Q609" s="18">
        <v>30</v>
      </c>
      <c r="R609" s="18">
        <v>2</v>
      </c>
      <c r="S609" s="18">
        <v>22</v>
      </c>
      <c r="T609" s="18">
        <v>6</v>
      </c>
      <c r="U609" s="18">
        <v>1</v>
      </c>
      <c r="V609" s="18">
        <v>61</v>
      </c>
      <c r="W609" s="18">
        <v>2.2</v>
      </c>
      <c r="X609" s="18">
        <v>0</v>
      </c>
      <c r="Y609" s="19">
        <v>0</v>
      </c>
      <c r="Z609" s="18">
        <v>8</v>
      </c>
      <c r="AA609" s="18">
        <v>0</v>
      </c>
      <c r="AB609" t="str">
        <f>VLOOKUP(E:E,笔记匹配!A:M,3,FALSE)</f>
        <v>nainai</v>
      </c>
      <c r="AC609" t="str">
        <f>VLOOKUP(E:E,笔记匹配!A:M,4,FALSE)</f>
        <v>11.10-985但雅思口语万年6分😩外教说你方法错啦❗️</v>
      </c>
    </row>
    <row r="610" spans="1:29">
      <c r="A610" s="17" t="s">
        <v>37</v>
      </c>
      <c r="B610" s="17" t="s">
        <v>100</v>
      </c>
      <c r="C610" s="18">
        <v>23530215</v>
      </c>
      <c r="D610" s="17" t="s">
        <v>69</v>
      </c>
      <c r="E610" s="17" t="s">
        <v>203</v>
      </c>
      <c r="F610" s="17" t="s">
        <v>684</v>
      </c>
      <c r="G610" s="18">
        <v>6237012</v>
      </c>
      <c r="H610" s="17" t="s">
        <v>685</v>
      </c>
      <c r="I610" s="18">
        <v>5174740</v>
      </c>
      <c r="J610" s="17" t="s">
        <v>617</v>
      </c>
      <c r="K610" s="18">
        <v>297.28</v>
      </c>
      <c r="L610" s="18">
        <v>6411</v>
      </c>
      <c r="M610" s="18">
        <v>247</v>
      </c>
      <c r="N610" s="19">
        <v>0.0385</v>
      </c>
      <c r="O610" s="18">
        <v>1.2</v>
      </c>
      <c r="P610" s="18">
        <v>46.37</v>
      </c>
      <c r="Q610" s="18">
        <v>36</v>
      </c>
      <c r="R610" s="18">
        <v>0</v>
      </c>
      <c r="S610" s="18">
        <v>31</v>
      </c>
      <c r="T610" s="18">
        <v>10</v>
      </c>
      <c r="U610" s="18">
        <v>0</v>
      </c>
      <c r="V610" s="18">
        <v>77</v>
      </c>
      <c r="W610" s="18">
        <v>3.86</v>
      </c>
      <c r="X610" s="18">
        <v>0</v>
      </c>
      <c r="Y610" s="19">
        <v>0</v>
      </c>
      <c r="Z610" s="18">
        <v>1</v>
      </c>
      <c r="AA610" s="18">
        <v>0</v>
      </c>
      <c r="AB610" t="str">
        <f>VLOOKUP(E:E,笔记匹配!A:M,3,FALSE)</f>
        <v>yaozilv</v>
      </c>
      <c r="AC610" t="str">
        <f>VLOOKUP(E:E,笔记匹配!A:M,4,FALSE)</f>
        <v>6.17-英语口语人绝不能错过的宝藏APP👈</v>
      </c>
    </row>
    <row r="611" spans="1:29">
      <c r="A611" s="17" t="s">
        <v>37</v>
      </c>
      <c r="B611" s="17" t="s">
        <v>109</v>
      </c>
      <c r="C611" s="18">
        <v>23530991</v>
      </c>
      <c r="D611" s="17" t="s">
        <v>69</v>
      </c>
      <c r="E611" s="17" t="s">
        <v>196</v>
      </c>
      <c r="F611" s="17" t="s">
        <v>686</v>
      </c>
      <c r="G611" s="18">
        <v>6237396</v>
      </c>
      <c r="H611" s="17" t="s">
        <v>687</v>
      </c>
      <c r="I611" s="18">
        <v>5175042</v>
      </c>
      <c r="J611" s="17" t="s">
        <v>617</v>
      </c>
      <c r="K611" s="18">
        <v>924.74</v>
      </c>
      <c r="L611" s="18">
        <v>38196</v>
      </c>
      <c r="M611" s="18">
        <v>1116</v>
      </c>
      <c r="N611" s="19">
        <v>0.0292</v>
      </c>
      <c r="O611" s="18">
        <v>0.83</v>
      </c>
      <c r="P611" s="18">
        <v>24.21</v>
      </c>
      <c r="Q611" s="18">
        <v>309</v>
      </c>
      <c r="R611" s="18">
        <v>1</v>
      </c>
      <c r="S611" s="18">
        <v>102</v>
      </c>
      <c r="T611" s="18">
        <v>58</v>
      </c>
      <c r="U611" s="18">
        <v>2</v>
      </c>
      <c r="V611" s="18">
        <v>472</v>
      </c>
      <c r="W611" s="18">
        <v>1.96</v>
      </c>
      <c r="X611" s="18">
        <v>0</v>
      </c>
      <c r="Y611" s="19">
        <v>0</v>
      </c>
      <c r="Z611" s="18">
        <v>19</v>
      </c>
      <c r="AA611" s="18">
        <v>5</v>
      </c>
      <c r="AB611" t="str">
        <f>VLOOKUP(E:E,笔记匹配!A:M,3,FALSE)</f>
        <v>山姆先生-invite</v>
      </c>
      <c r="AC611" t="str">
        <f>VLOOKUP(E:E,笔记匹配!A:M,4,FALSE)</f>
        <v>11.10-地道英语俚语🤯英美俚语意思差这么多?</v>
      </c>
    </row>
    <row r="612" spans="1:29">
      <c r="A612" s="17" t="s">
        <v>37</v>
      </c>
      <c r="B612" s="17" t="s">
        <v>87</v>
      </c>
      <c r="C612" s="18">
        <v>23541577</v>
      </c>
      <c r="D612" s="17" t="s">
        <v>72</v>
      </c>
      <c r="E612" s="17" t="s">
        <v>224</v>
      </c>
      <c r="F612" s="17" t="s">
        <v>688</v>
      </c>
      <c r="G612" s="18">
        <v>6242360</v>
      </c>
      <c r="H612" s="17" t="s">
        <v>689</v>
      </c>
      <c r="I612" s="18">
        <v>5178799</v>
      </c>
      <c r="J612" s="17" t="s">
        <v>617</v>
      </c>
      <c r="K612" s="18">
        <v>201.79</v>
      </c>
      <c r="L612" s="18">
        <v>24090</v>
      </c>
      <c r="M612" s="18">
        <v>1359</v>
      </c>
      <c r="N612" s="19">
        <v>0.0564</v>
      </c>
      <c r="O612" s="18">
        <v>0.15</v>
      </c>
      <c r="P612" s="18">
        <v>8.38</v>
      </c>
      <c r="Q612" s="18">
        <v>30</v>
      </c>
      <c r="R612" s="18">
        <v>0</v>
      </c>
      <c r="S612" s="18">
        <v>13</v>
      </c>
      <c r="T612" s="18">
        <v>8</v>
      </c>
      <c r="U612" s="18">
        <v>0</v>
      </c>
      <c r="V612" s="18">
        <v>51</v>
      </c>
      <c r="W612" s="18">
        <v>3.96</v>
      </c>
      <c r="X612" s="18">
        <v>1</v>
      </c>
      <c r="Y612" s="19">
        <v>0.0007</v>
      </c>
      <c r="Z612" s="18">
        <v>0</v>
      </c>
      <c r="AA612" s="18">
        <v>0</v>
      </c>
      <c r="AB612" t="str">
        <f>VLOOKUP(E:E,笔记匹配!A:M,3,FALSE)</f>
        <v>zigezige-invite</v>
      </c>
      <c r="AC612" t="str">
        <f>VLOOKUP(E:E,笔记匹配!A:M,4,FALSE)</f>
        <v>11.16-英语｜想进外企？高管说必须知道这些！📇</v>
      </c>
    </row>
    <row r="613" spans="1:29">
      <c r="A613" s="17" t="s">
        <v>37</v>
      </c>
      <c r="B613" s="17" t="s">
        <v>78</v>
      </c>
      <c r="C613" s="18">
        <v>23541642</v>
      </c>
      <c r="D613" s="17" t="s">
        <v>72</v>
      </c>
      <c r="E613" s="17" t="s">
        <v>222</v>
      </c>
      <c r="F613" s="17" t="s">
        <v>690</v>
      </c>
      <c r="G613" s="18">
        <v>6242382</v>
      </c>
      <c r="H613" s="17" t="s">
        <v>691</v>
      </c>
      <c r="I613" s="18">
        <v>5178823</v>
      </c>
      <c r="J613" s="17" t="s">
        <v>617</v>
      </c>
      <c r="K613" s="18">
        <v>201.24</v>
      </c>
      <c r="L613" s="18">
        <v>43078</v>
      </c>
      <c r="M613" s="18">
        <v>2394</v>
      </c>
      <c r="N613" s="19">
        <v>0.0556</v>
      </c>
      <c r="O613" s="18">
        <v>0.08</v>
      </c>
      <c r="P613" s="18">
        <v>4.67</v>
      </c>
      <c r="Q613" s="18">
        <v>74</v>
      </c>
      <c r="R613" s="18">
        <v>1</v>
      </c>
      <c r="S613" s="18">
        <v>62</v>
      </c>
      <c r="T613" s="18">
        <v>24</v>
      </c>
      <c r="U613" s="18">
        <v>0</v>
      </c>
      <c r="V613" s="18">
        <v>161</v>
      </c>
      <c r="W613" s="18">
        <v>1.25</v>
      </c>
      <c r="X613" s="18">
        <v>0</v>
      </c>
      <c r="Y613" s="19">
        <v>0</v>
      </c>
      <c r="Z613" s="18">
        <v>6</v>
      </c>
      <c r="AA613" s="18">
        <v>15</v>
      </c>
      <c r="AB613" t="str">
        <f>VLOOKUP(E:E,笔记匹配!A:M,3,FALSE)</f>
        <v>kkenglish-invite</v>
      </c>
      <c r="AC613" t="str">
        <f>VLOOKUP(E:E,笔记匹配!A:M,4,FALSE)</f>
        <v>11.16-我说的英语 vs 外教帮我修订的 差异有多大？</v>
      </c>
    </row>
    <row r="614" spans="1:29">
      <c r="A614" s="17" t="s">
        <v>37</v>
      </c>
      <c r="B614" s="17" t="s">
        <v>692</v>
      </c>
      <c r="C614" s="18">
        <v>23541719</v>
      </c>
      <c r="D614" s="17" t="s">
        <v>72</v>
      </c>
      <c r="E614" s="17" t="s">
        <v>225</v>
      </c>
      <c r="F614" s="17" t="s">
        <v>693</v>
      </c>
      <c r="G614" s="18">
        <v>6242415</v>
      </c>
      <c r="H614" s="17" t="s">
        <v>694</v>
      </c>
      <c r="I614" s="18">
        <v>5178847</v>
      </c>
      <c r="J614" s="17" t="s">
        <v>617</v>
      </c>
      <c r="K614" s="18">
        <v>27.23</v>
      </c>
      <c r="L614" s="18">
        <v>1865</v>
      </c>
      <c r="M614" s="18">
        <v>43</v>
      </c>
      <c r="N614" s="19">
        <v>0.0231</v>
      </c>
      <c r="O614" s="18">
        <v>0.63</v>
      </c>
      <c r="P614" s="18">
        <v>14.6</v>
      </c>
      <c r="Q614" s="18">
        <v>3</v>
      </c>
      <c r="R614" s="18">
        <v>0</v>
      </c>
      <c r="S614" s="18">
        <v>3</v>
      </c>
      <c r="T614" s="18">
        <v>0</v>
      </c>
      <c r="U614" s="18">
        <v>0</v>
      </c>
      <c r="V614" s="18">
        <v>6</v>
      </c>
      <c r="W614" s="18">
        <v>4.54</v>
      </c>
      <c r="X614" s="18">
        <v>0</v>
      </c>
      <c r="Y614" s="19">
        <v>0</v>
      </c>
      <c r="Z614" s="18">
        <v>0</v>
      </c>
      <c r="AA614" s="18">
        <v>4</v>
      </c>
      <c r="AB614" t="str">
        <f>VLOOKUP(E:E,笔记匹配!A:M,3,FALSE)</f>
        <v>xiaohao11-invite</v>
      </c>
      <c r="AC614" t="str">
        <f>VLOOKUP(E:E,笔记匹配!A:M,4,FALSE)</f>
        <v>11.16-🔥Cambly外教大推荐❗️口语此时不练更待何时</v>
      </c>
    </row>
    <row r="615" spans="1:29">
      <c r="A615" s="17" t="s">
        <v>37</v>
      </c>
      <c r="B615" s="17" t="s">
        <v>74</v>
      </c>
      <c r="C615" s="18">
        <v>23541791</v>
      </c>
      <c r="D615" s="17" t="s">
        <v>72</v>
      </c>
      <c r="E615" s="17" t="s">
        <v>223</v>
      </c>
      <c r="F615" s="17" t="s">
        <v>695</v>
      </c>
      <c r="G615" s="18">
        <v>6242450</v>
      </c>
      <c r="H615" s="17" t="s">
        <v>696</v>
      </c>
      <c r="I615" s="18">
        <v>5178874</v>
      </c>
      <c r="J615" s="17" t="s">
        <v>617</v>
      </c>
      <c r="K615" s="18">
        <v>199.92</v>
      </c>
      <c r="L615" s="18">
        <v>16824</v>
      </c>
      <c r="M615" s="18">
        <v>1011</v>
      </c>
      <c r="N615" s="19">
        <v>0.0601</v>
      </c>
      <c r="O615" s="18">
        <v>0.2</v>
      </c>
      <c r="P615" s="18">
        <v>11.88</v>
      </c>
      <c r="Q615" s="18">
        <v>61</v>
      </c>
      <c r="R615" s="18">
        <v>1</v>
      </c>
      <c r="S615" s="18">
        <v>21</v>
      </c>
      <c r="T615" s="18">
        <v>2</v>
      </c>
      <c r="U615" s="18">
        <v>2</v>
      </c>
      <c r="V615" s="18">
        <v>87</v>
      </c>
      <c r="W615" s="18">
        <v>2.3</v>
      </c>
      <c r="X615" s="18">
        <v>0</v>
      </c>
      <c r="Y615" s="19">
        <v>0</v>
      </c>
      <c r="Z615" s="18">
        <v>11</v>
      </c>
      <c r="AA615" s="18">
        <v>1</v>
      </c>
      <c r="AB615" t="str">
        <f>VLOOKUP(E:E,笔记匹配!A:M,3,FALSE)</f>
        <v>dafu666</v>
      </c>
      <c r="AC615" t="str">
        <f>VLOOKUP(E:E,笔记匹配!A:M,4,FALSE)</f>
        <v>11.16-雅思口语首考上8分？我是如何做到的？</v>
      </c>
    </row>
    <row r="616" spans="1:29">
      <c r="A616" s="17" t="s">
        <v>37</v>
      </c>
      <c r="B616" s="17" t="s">
        <v>79</v>
      </c>
      <c r="C616" s="18">
        <v>23541914</v>
      </c>
      <c r="D616" s="17" t="s">
        <v>72</v>
      </c>
      <c r="E616" s="17" t="s">
        <v>197</v>
      </c>
      <c r="F616" s="17" t="s">
        <v>697</v>
      </c>
      <c r="G616" s="18">
        <v>6242490</v>
      </c>
      <c r="H616" s="17" t="s">
        <v>698</v>
      </c>
      <c r="I616" s="18">
        <v>5178907</v>
      </c>
      <c r="J616" s="17" t="s">
        <v>617</v>
      </c>
      <c r="K616" s="18">
        <v>28.74</v>
      </c>
      <c r="L616" s="18">
        <v>1947</v>
      </c>
      <c r="M616" s="18">
        <v>47</v>
      </c>
      <c r="N616" s="19">
        <v>0.0241</v>
      </c>
      <c r="O616" s="18">
        <v>0.61</v>
      </c>
      <c r="P616" s="18">
        <v>14.76</v>
      </c>
      <c r="Q616" s="18">
        <v>4</v>
      </c>
      <c r="R616" s="18">
        <v>0</v>
      </c>
      <c r="S616" s="18">
        <v>2</v>
      </c>
      <c r="T616" s="18">
        <v>-1</v>
      </c>
      <c r="U616" s="18">
        <v>0</v>
      </c>
      <c r="V616" s="18">
        <v>5</v>
      </c>
      <c r="W616" s="18">
        <v>5.75</v>
      </c>
      <c r="X616" s="18">
        <v>0</v>
      </c>
      <c r="Y616" s="19">
        <v>0</v>
      </c>
      <c r="Z616" s="18">
        <v>0</v>
      </c>
      <c r="AA616" s="18">
        <v>0</v>
      </c>
      <c r="AB616" t="str">
        <f>VLOOKUP(E:E,笔记匹配!A:M,3,FALSE)</f>
        <v>leximock-invite</v>
      </c>
      <c r="AC616" t="str">
        <f>VLOOKUP(E:E,笔记匹配!A:M,4,FALSE)</f>
        <v>11.16-Cambly雅思口语敲牛mock推荐来救你啦🆘</v>
      </c>
    </row>
    <row r="617" spans="1:29">
      <c r="A617" s="17" t="s">
        <v>37</v>
      </c>
      <c r="B617" s="17" t="s">
        <v>89</v>
      </c>
      <c r="C617" s="18">
        <v>24215138</v>
      </c>
      <c r="D617" s="17" t="s">
        <v>72</v>
      </c>
      <c r="E617" s="17" t="s">
        <v>218</v>
      </c>
      <c r="F617" s="17" t="s">
        <v>699</v>
      </c>
      <c r="G617" s="18">
        <v>6406152</v>
      </c>
      <c r="H617" s="17" t="s">
        <v>700</v>
      </c>
      <c r="I617" s="18">
        <v>5307938</v>
      </c>
      <c r="J617" s="17" t="s">
        <v>617</v>
      </c>
      <c r="K617" s="18">
        <v>69.88</v>
      </c>
      <c r="L617" s="18">
        <v>3345</v>
      </c>
      <c r="M617" s="18">
        <v>136</v>
      </c>
      <c r="N617" s="19">
        <v>0.0407</v>
      </c>
      <c r="O617" s="18">
        <v>0.51</v>
      </c>
      <c r="P617" s="18">
        <v>20.89</v>
      </c>
      <c r="Q617" s="18">
        <v>12</v>
      </c>
      <c r="R617" s="18">
        <v>0</v>
      </c>
      <c r="S617" s="18">
        <v>8</v>
      </c>
      <c r="T617" s="18">
        <v>0</v>
      </c>
      <c r="U617" s="18">
        <v>0</v>
      </c>
      <c r="V617" s="18">
        <v>20</v>
      </c>
      <c r="W617" s="18">
        <v>3.49</v>
      </c>
      <c r="X617" s="18">
        <v>0</v>
      </c>
      <c r="Y617" s="19">
        <v>0</v>
      </c>
      <c r="Z617" s="18">
        <v>0</v>
      </c>
      <c r="AA617" s="18">
        <v>0</v>
      </c>
      <c r="AB617" t="str">
        <f>VLOOKUP(E:E,笔记匹配!A:M,3,FALSE)</f>
        <v>xctx</v>
      </c>
      <c r="AC617" t="str">
        <f>VLOOKUP(E:E,笔记匹配!A:M,4,FALSE)</f>
        <v>11.21-如何从“哑巴英语”到轻松通过全英文外企面试</v>
      </c>
    </row>
    <row r="618" spans="1:29">
      <c r="A618" s="17" t="s">
        <v>37</v>
      </c>
      <c r="B618" s="17" t="s">
        <v>90</v>
      </c>
      <c r="C618" s="18">
        <v>24215177</v>
      </c>
      <c r="D618" s="17" t="s">
        <v>72</v>
      </c>
      <c r="E618" s="17" t="s">
        <v>219</v>
      </c>
      <c r="F618" s="17" t="s">
        <v>701</v>
      </c>
      <c r="G618" s="18">
        <v>6406187</v>
      </c>
      <c r="H618" s="17" t="s">
        <v>702</v>
      </c>
      <c r="I618" s="18">
        <v>5307972</v>
      </c>
      <c r="J618" s="17" t="s">
        <v>617</v>
      </c>
      <c r="K618" s="18">
        <v>181.38</v>
      </c>
      <c r="L618" s="18">
        <v>12189</v>
      </c>
      <c r="M618" s="18">
        <v>664</v>
      </c>
      <c r="N618" s="19">
        <v>0.0545</v>
      </c>
      <c r="O618" s="18">
        <v>0.27</v>
      </c>
      <c r="P618" s="18">
        <v>14.88</v>
      </c>
      <c r="Q618" s="18">
        <v>59</v>
      </c>
      <c r="R618" s="18">
        <v>0</v>
      </c>
      <c r="S618" s="18">
        <v>55</v>
      </c>
      <c r="T618" s="18">
        <v>13</v>
      </c>
      <c r="U618" s="18">
        <v>3</v>
      </c>
      <c r="V618" s="18">
        <v>130</v>
      </c>
      <c r="W618" s="18">
        <v>1.4</v>
      </c>
      <c r="X618" s="18">
        <v>0</v>
      </c>
      <c r="Y618" s="19">
        <v>0</v>
      </c>
      <c r="Z618" s="18">
        <v>4</v>
      </c>
      <c r="AA618" s="18">
        <v>4</v>
      </c>
      <c r="AB618" t="str">
        <f>VLOOKUP(E:E,笔记匹配!A:M,3,FALSE)</f>
        <v>picklynn-invite</v>
      </c>
      <c r="AC618" t="str">
        <f>VLOOKUP(E:E,笔记匹配!A:M,4,FALSE)</f>
        <v>11.21-英语面试不用怕‼️8个技巧秒收offer✅太绝啦</v>
      </c>
    </row>
    <row r="619" spans="1:29">
      <c r="A619" s="17" t="s">
        <v>37</v>
      </c>
      <c r="B619" s="17" t="s">
        <v>91</v>
      </c>
      <c r="C619" s="18">
        <v>24215231</v>
      </c>
      <c r="D619" s="17" t="s">
        <v>72</v>
      </c>
      <c r="E619" s="17" t="s">
        <v>220</v>
      </c>
      <c r="F619" s="17" t="s">
        <v>703</v>
      </c>
      <c r="G619" s="18">
        <v>6406213</v>
      </c>
      <c r="H619" s="17" t="s">
        <v>704</v>
      </c>
      <c r="I619" s="18">
        <v>5307993</v>
      </c>
      <c r="J619" s="17" t="s">
        <v>617</v>
      </c>
      <c r="K619" s="18">
        <v>193.39</v>
      </c>
      <c r="L619" s="18">
        <v>11212</v>
      </c>
      <c r="M619" s="18">
        <v>1048</v>
      </c>
      <c r="N619" s="19">
        <v>0.0935</v>
      </c>
      <c r="O619" s="18">
        <v>0.18</v>
      </c>
      <c r="P619" s="18">
        <v>17.25</v>
      </c>
      <c r="Q619" s="18">
        <v>25</v>
      </c>
      <c r="R619" s="18">
        <v>1</v>
      </c>
      <c r="S619" s="18">
        <v>1</v>
      </c>
      <c r="T619" s="18">
        <v>5</v>
      </c>
      <c r="U619" s="18">
        <v>1</v>
      </c>
      <c r="V619" s="18">
        <v>33</v>
      </c>
      <c r="W619" s="18">
        <v>5.86</v>
      </c>
      <c r="X619" s="18">
        <v>0</v>
      </c>
      <c r="Y619" s="19">
        <v>0</v>
      </c>
      <c r="Z619" s="18">
        <v>3</v>
      </c>
      <c r="AA619" s="18">
        <v>0</v>
      </c>
      <c r="AB619" t="str">
        <f>VLOOKUP(E:E,笔记匹配!A:M,3,FALSE)</f>
        <v>pickcoco-invite</v>
      </c>
      <c r="AC619" t="str">
        <f>VLOOKUP(E:E,笔记匹配!A:M,4,FALSE)</f>
        <v>11.21-快进来看看外国人切磋中文！！</v>
      </c>
    </row>
    <row r="620" spans="1:29">
      <c r="A620" s="17" t="s">
        <v>37</v>
      </c>
      <c r="B620" s="17" t="s">
        <v>92</v>
      </c>
      <c r="C620" s="18">
        <v>24215254</v>
      </c>
      <c r="D620" s="17" t="s">
        <v>72</v>
      </c>
      <c r="E620" s="17" t="s">
        <v>221</v>
      </c>
      <c r="F620" s="17" t="s">
        <v>705</v>
      </c>
      <c r="G620" s="18">
        <v>6406225</v>
      </c>
      <c r="H620" s="17" t="s">
        <v>706</v>
      </c>
      <c r="I620" s="18">
        <v>5308004</v>
      </c>
      <c r="J620" s="17" t="s">
        <v>617</v>
      </c>
      <c r="K620" s="18">
        <v>107.77</v>
      </c>
      <c r="L620" s="18">
        <v>6360</v>
      </c>
      <c r="M620" s="18">
        <v>215</v>
      </c>
      <c r="N620" s="19">
        <v>0.0338</v>
      </c>
      <c r="O620" s="18">
        <v>0.5</v>
      </c>
      <c r="P620" s="18">
        <v>16.94</v>
      </c>
      <c r="Q620" s="18">
        <v>24</v>
      </c>
      <c r="R620" s="18">
        <v>0</v>
      </c>
      <c r="S620" s="18">
        <v>15</v>
      </c>
      <c r="T620" s="18">
        <v>3</v>
      </c>
      <c r="U620" s="18">
        <v>1</v>
      </c>
      <c r="V620" s="18">
        <v>43</v>
      </c>
      <c r="W620" s="18">
        <v>2.51</v>
      </c>
      <c r="X620" s="18">
        <v>0</v>
      </c>
      <c r="Y620" s="19">
        <v>0</v>
      </c>
      <c r="Z620" s="18">
        <v>1</v>
      </c>
      <c r="AA620" s="18">
        <v>1</v>
      </c>
      <c r="AB620" t="str">
        <f>VLOOKUP(E:E,笔记匹配!A:M,3,FALSE)</f>
        <v>circle2022-invite</v>
      </c>
      <c r="AC620" t="str">
        <f>VLOOKUP(E:E,笔记匹配!A:M,4,FALSE)</f>
        <v>11.21-🔥雅思口语8分｜高分技巧大公开</v>
      </c>
    </row>
    <row r="621" spans="1:29">
      <c r="A621" s="17" t="s">
        <v>38</v>
      </c>
      <c r="B621" s="17" t="s">
        <v>100</v>
      </c>
      <c r="C621" s="18">
        <v>15884678</v>
      </c>
      <c r="D621" s="17" t="s">
        <v>101</v>
      </c>
      <c r="E621" s="17" t="s">
        <v>203</v>
      </c>
      <c r="F621" s="17" t="s">
        <v>615</v>
      </c>
      <c r="G621" s="18">
        <v>3102051</v>
      </c>
      <c r="H621" s="17" t="s">
        <v>616</v>
      </c>
      <c r="I621" s="18">
        <v>2496937</v>
      </c>
      <c r="J621" s="17" t="s">
        <v>617</v>
      </c>
      <c r="K621" s="18">
        <v>571.37</v>
      </c>
      <c r="L621" s="18">
        <v>42629</v>
      </c>
      <c r="M621" s="18">
        <v>1420</v>
      </c>
      <c r="N621" s="19">
        <v>0.0333</v>
      </c>
      <c r="O621" s="18">
        <v>0.4</v>
      </c>
      <c r="P621" s="18">
        <v>13.4</v>
      </c>
      <c r="Q621" s="18">
        <v>13</v>
      </c>
      <c r="R621" s="18">
        <v>1</v>
      </c>
      <c r="S621" s="18">
        <v>11</v>
      </c>
      <c r="T621" s="18">
        <v>1</v>
      </c>
      <c r="U621" s="18">
        <v>4</v>
      </c>
      <c r="V621" s="18">
        <v>30</v>
      </c>
      <c r="W621" s="18">
        <v>19.05</v>
      </c>
      <c r="X621" s="18">
        <v>0</v>
      </c>
      <c r="Y621" s="19">
        <v>0</v>
      </c>
      <c r="Z621" s="18">
        <v>1</v>
      </c>
      <c r="AA621" s="18">
        <v>8</v>
      </c>
      <c r="AB621" t="str">
        <f>VLOOKUP(E:E,笔记匹配!A:M,3,FALSE)</f>
        <v>yaozilv</v>
      </c>
      <c r="AC621" t="str">
        <f>VLOOKUP(E:E,笔记匹配!A:M,4,FALSE)</f>
        <v>6.17-英语口语人绝不能错过的宝藏APP👈</v>
      </c>
    </row>
    <row r="622" spans="1:29">
      <c r="A622" s="17" t="s">
        <v>38</v>
      </c>
      <c r="B622" s="17" t="s">
        <v>119</v>
      </c>
      <c r="C622" s="18">
        <v>16331749</v>
      </c>
      <c r="D622" s="17" t="s">
        <v>72</v>
      </c>
      <c r="E622" s="17" t="s">
        <v>210</v>
      </c>
      <c r="F622" s="17" t="s">
        <v>618</v>
      </c>
      <c r="G622" s="18">
        <v>3178020</v>
      </c>
      <c r="H622" s="17" t="s">
        <v>619</v>
      </c>
      <c r="I622" s="18">
        <v>2568655</v>
      </c>
      <c r="J622" s="17" t="s">
        <v>617</v>
      </c>
      <c r="K622" s="18">
        <v>468.52</v>
      </c>
      <c r="L622" s="18">
        <v>52098</v>
      </c>
      <c r="M622" s="18">
        <v>3066</v>
      </c>
      <c r="N622" s="19">
        <v>0.0589</v>
      </c>
      <c r="O622" s="18">
        <v>0.15</v>
      </c>
      <c r="P622" s="18">
        <v>8.99</v>
      </c>
      <c r="Q622" s="18">
        <v>50</v>
      </c>
      <c r="R622" s="18">
        <v>2</v>
      </c>
      <c r="S622" s="18">
        <v>18</v>
      </c>
      <c r="T622" s="18">
        <v>64</v>
      </c>
      <c r="U622" s="18">
        <v>0</v>
      </c>
      <c r="V622" s="18">
        <v>134</v>
      </c>
      <c r="W622" s="18">
        <v>3.5</v>
      </c>
      <c r="X622" s="18">
        <v>1</v>
      </c>
      <c r="Y622" s="19">
        <v>0.0003</v>
      </c>
      <c r="Z622" s="18">
        <v>1</v>
      </c>
      <c r="AA622" s="18">
        <v>0</v>
      </c>
      <c r="AB622" t="str">
        <f>VLOOKUP(E:E,笔记匹配!A:M,3,FALSE)</f>
        <v>tenchat-invite</v>
      </c>
      <c r="AC622" t="str">
        <f>VLOOKUP(E:E,笔记匹配!A:M,4,FALSE)</f>
        <v>6.28-🇬🇧小干货｜简单的地道英文表达</v>
      </c>
    </row>
    <row r="623" spans="1:29">
      <c r="A623" s="17" t="s">
        <v>38</v>
      </c>
      <c r="B623" s="17" t="s">
        <v>100</v>
      </c>
      <c r="C623" s="18">
        <v>18616856</v>
      </c>
      <c r="D623" s="17" t="s">
        <v>72</v>
      </c>
      <c r="E623" s="17" t="s">
        <v>203</v>
      </c>
      <c r="F623" s="17" t="s">
        <v>622</v>
      </c>
      <c r="G623" s="18">
        <v>3856100</v>
      </c>
      <c r="H623" s="17" t="s">
        <v>623</v>
      </c>
      <c r="I623" s="18">
        <v>3241189</v>
      </c>
      <c r="J623" s="17" t="s">
        <v>617</v>
      </c>
      <c r="K623" s="18">
        <v>274.39</v>
      </c>
      <c r="L623" s="18">
        <v>10824</v>
      </c>
      <c r="M623" s="18">
        <v>401</v>
      </c>
      <c r="N623" s="19">
        <v>0.037</v>
      </c>
      <c r="O623" s="18">
        <v>0.68</v>
      </c>
      <c r="P623" s="18">
        <v>25.35</v>
      </c>
      <c r="Q623" s="18">
        <v>25</v>
      </c>
      <c r="R623" s="18">
        <v>0</v>
      </c>
      <c r="S623" s="18">
        <v>27</v>
      </c>
      <c r="T623" s="18">
        <v>4</v>
      </c>
      <c r="U623" s="18">
        <v>1</v>
      </c>
      <c r="V623" s="18">
        <v>57</v>
      </c>
      <c r="W623" s="18">
        <v>4.81</v>
      </c>
      <c r="X623" s="18">
        <v>0</v>
      </c>
      <c r="Y623" s="19">
        <v>0</v>
      </c>
      <c r="Z623" s="18">
        <v>4</v>
      </c>
      <c r="AA623" s="18">
        <v>0</v>
      </c>
      <c r="AB623" t="str">
        <f>VLOOKUP(E:E,笔记匹配!A:M,3,FALSE)</f>
        <v>yaozilv</v>
      </c>
      <c r="AC623" t="str">
        <f>VLOOKUP(E:E,笔记匹配!A:M,4,FALSE)</f>
        <v>6.17-英语口语人绝不能错过的宝藏APP👈</v>
      </c>
    </row>
    <row r="624" spans="1:29">
      <c r="A624" s="17" t="s">
        <v>38</v>
      </c>
      <c r="B624" s="17" t="s">
        <v>76</v>
      </c>
      <c r="C624" s="18">
        <v>18706416</v>
      </c>
      <c r="D624" s="17" t="s">
        <v>72</v>
      </c>
      <c r="E624" s="17" t="s">
        <v>209</v>
      </c>
      <c r="F624" s="17" t="s">
        <v>624</v>
      </c>
      <c r="G624" s="18">
        <v>3899564</v>
      </c>
      <c r="H624" s="17" t="s">
        <v>625</v>
      </c>
      <c r="I624" s="18">
        <v>3284422</v>
      </c>
      <c r="J624" s="17" t="s">
        <v>617</v>
      </c>
      <c r="K624" s="18">
        <v>273.64</v>
      </c>
      <c r="L624" s="18">
        <v>16382</v>
      </c>
      <c r="M624" s="18">
        <v>488</v>
      </c>
      <c r="N624" s="19">
        <v>0.0298</v>
      </c>
      <c r="O624" s="18">
        <v>0.56</v>
      </c>
      <c r="P624" s="18">
        <v>16.7</v>
      </c>
      <c r="Q624" s="18">
        <v>31</v>
      </c>
      <c r="R624" s="18">
        <v>1</v>
      </c>
      <c r="S624" s="18">
        <v>22</v>
      </c>
      <c r="T624" s="18">
        <v>1</v>
      </c>
      <c r="U624" s="18">
        <v>1</v>
      </c>
      <c r="V624" s="18">
        <v>56</v>
      </c>
      <c r="W624" s="18">
        <v>4.89</v>
      </c>
      <c r="X624" s="18">
        <v>0</v>
      </c>
      <c r="Y624" s="19">
        <v>0</v>
      </c>
      <c r="Z624" s="18">
        <v>2</v>
      </c>
      <c r="AA624" s="18">
        <v>0</v>
      </c>
      <c r="AB624" t="str">
        <f>VLOOKUP(E:E,笔记匹配!A:M,3,FALSE)</f>
        <v>ieltsyea-invite</v>
      </c>
      <c r="AC624" t="str">
        <f>VLOOKUP(E:E,笔记匹配!A:M,4,FALSE)</f>
        <v>8.24-雅思口语上7的捷径：Cambly外教推荐‼️</v>
      </c>
    </row>
    <row r="625" spans="1:29">
      <c r="A625" s="17" t="s">
        <v>38</v>
      </c>
      <c r="B625" s="17" t="s">
        <v>76</v>
      </c>
      <c r="C625" s="18">
        <v>19691973</v>
      </c>
      <c r="D625" s="17" t="s">
        <v>69</v>
      </c>
      <c r="E625" s="17" t="s">
        <v>209</v>
      </c>
      <c r="F625" s="17" t="s">
        <v>631</v>
      </c>
      <c r="G625" s="18">
        <v>4355755</v>
      </c>
      <c r="H625" s="17" t="s">
        <v>631</v>
      </c>
      <c r="I625" s="18">
        <v>3730480</v>
      </c>
      <c r="J625" s="17" t="s">
        <v>617</v>
      </c>
      <c r="K625" s="18">
        <v>303.73</v>
      </c>
      <c r="L625" s="18">
        <v>13509</v>
      </c>
      <c r="M625" s="18">
        <v>372</v>
      </c>
      <c r="N625" s="19">
        <v>0.0275</v>
      </c>
      <c r="O625" s="18">
        <v>0.82</v>
      </c>
      <c r="P625" s="18">
        <v>22.48</v>
      </c>
      <c r="Q625" s="18">
        <v>42</v>
      </c>
      <c r="R625" s="18">
        <v>0</v>
      </c>
      <c r="S625" s="18">
        <v>65</v>
      </c>
      <c r="T625" s="18">
        <v>1</v>
      </c>
      <c r="U625" s="18">
        <v>15</v>
      </c>
      <c r="V625" s="18">
        <v>123</v>
      </c>
      <c r="W625" s="18">
        <v>2.47</v>
      </c>
      <c r="X625" s="18">
        <v>0</v>
      </c>
      <c r="Y625" s="19">
        <v>0</v>
      </c>
      <c r="Z625" s="18">
        <v>15</v>
      </c>
      <c r="AA625" s="18">
        <v>6</v>
      </c>
      <c r="AB625" t="str">
        <f>VLOOKUP(E:E,笔记匹配!A:M,3,FALSE)</f>
        <v>ieltsyea-invite</v>
      </c>
      <c r="AC625" t="str">
        <f>VLOOKUP(E:E,笔记匹配!A:M,4,FALSE)</f>
        <v>8.24-雅思口语上7的捷径：Cambly外教推荐‼️</v>
      </c>
    </row>
    <row r="626" spans="1:29">
      <c r="A626" s="17" t="s">
        <v>38</v>
      </c>
      <c r="B626" s="17" t="s">
        <v>103</v>
      </c>
      <c r="C626" s="18">
        <v>19913068</v>
      </c>
      <c r="D626" s="17" t="s">
        <v>69</v>
      </c>
      <c r="E626" s="17" t="s">
        <v>207</v>
      </c>
      <c r="F626" s="17" t="s">
        <v>632</v>
      </c>
      <c r="G626" s="18">
        <v>4458728</v>
      </c>
      <c r="H626" s="17" t="s">
        <v>633</v>
      </c>
      <c r="I626" s="18">
        <v>3823048</v>
      </c>
      <c r="J626" s="17" t="s">
        <v>617</v>
      </c>
      <c r="K626" s="18">
        <v>923.82</v>
      </c>
      <c r="L626" s="18">
        <v>22903</v>
      </c>
      <c r="M626" s="18">
        <v>854</v>
      </c>
      <c r="N626" s="19">
        <v>0.0373</v>
      </c>
      <c r="O626" s="18">
        <v>1.08</v>
      </c>
      <c r="P626" s="18">
        <v>40.34</v>
      </c>
      <c r="Q626" s="18">
        <v>146</v>
      </c>
      <c r="R626" s="18">
        <v>1</v>
      </c>
      <c r="S626" s="18">
        <v>84</v>
      </c>
      <c r="T626" s="18">
        <v>58</v>
      </c>
      <c r="U626" s="18">
        <v>5</v>
      </c>
      <c r="V626" s="18">
        <v>294</v>
      </c>
      <c r="W626" s="18">
        <v>3.14</v>
      </c>
      <c r="X626" s="18">
        <v>0</v>
      </c>
      <c r="Y626" s="19">
        <v>0</v>
      </c>
      <c r="Z626" s="18">
        <v>13</v>
      </c>
      <c r="AA626" s="18">
        <v>2</v>
      </c>
      <c r="AB626" t="str">
        <f>VLOOKUP(E:E,笔记匹配!A:M,3,FALSE)</f>
        <v>skk2022</v>
      </c>
      <c r="AC626" t="str">
        <f>VLOOKUP(E:E,笔记匹配!A:M,4,FALSE)</f>
        <v>6.13-如何不出国提高口语｜英语口语APP推荐</v>
      </c>
    </row>
    <row r="627" spans="1:29">
      <c r="A627" s="17" t="s">
        <v>38</v>
      </c>
      <c r="B627" s="17" t="s">
        <v>80</v>
      </c>
      <c r="C627" s="18">
        <v>20804514</v>
      </c>
      <c r="D627" s="17" t="s">
        <v>72</v>
      </c>
      <c r="E627" s="17" t="s">
        <v>199</v>
      </c>
      <c r="F627" s="17" t="s">
        <v>642</v>
      </c>
      <c r="G627" s="18">
        <v>4926725</v>
      </c>
      <c r="H627" s="17" t="s">
        <v>643</v>
      </c>
      <c r="I627" s="18">
        <v>4182082</v>
      </c>
      <c r="J627" s="17" t="s">
        <v>617</v>
      </c>
      <c r="K627" s="18">
        <v>180.47</v>
      </c>
      <c r="L627" s="18">
        <v>12483</v>
      </c>
      <c r="M627" s="18">
        <v>456</v>
      </c>
      <c r="N627" s="19">
        <v>0.0365</v>
      </c>
      <c r="O627" s="18">
        <v>0.4</v>
      </c>
      <c r="P627" s="18">
        <v>14.46</v>
      </c>
      <c r="Q627" s="18">
        <v>26</v>
      </c>
      <c r="R627" s="18">
        <v>0</v>
      </c>
      <c r="S627" s="18">
        <v>28</v>
      </c>
      <c r="T627" s="18">
        <v>4</v>
      </c>
      <c r="U627" s="18">
        <v>1</v>
      </c>
      <c r="V627" s="18">
        <v>59</v>
      </c>
      <c r="W627" s="18">
        <v>3.06</v>
      </c>
      <c r="X627" s="18">
        <v>0</v>
      </c>
      <c r="Y627" s="19">
        <v>0</v>
      </c>
      <c r="Z627" s="18">
        <v>3</v>
      </c>
      <c r="AA627" s="18">
        <v>0</v>
      </c>
      <c r="AB627" t="str">
        <f>VLOOKUP(E:E,笔记匹配!A:M,3,FALSE)</f>
        <v>lily1234</v>
      </c>
      <c r="AC627" t="str">
        <f>VLOOKUP(E:E,笔记匹配!A:M,4,FALSE)</f>
        <v>10.9-30岁想把英语好好学一遍｜妈妈提升口语app</v>
      </c>
    </row>
    <row r="628" spans="1:29">
      <c r="A628" s="17" t="s">
        <v>38</v>
      </c>
      <c r="B628" s="17" t="s">
        <v>83</v>
      </c>
      <c r="C628" s="18">
        <v>21378722</v>
      </c>
      <c r="D628" s="17" t="s">
        <v>72</v>
      </c>
      <c r="E628" s="17" t="s">
        <v>201</v>
      </c>
      <c r="F628" s="17" t="s">
        <v>646</v>
      </c>
      <c r="G628" s="18">
        <v>5201126</v>
      </c>
      <c r="H628" s="17" t="s">
        <v>647</v>
      </c>
      <c r="I628" s="18">
        <v>4386152</v>
      </c>
      <c r="J628" s="17" t="s">
        <v>617</v>
      </c>
      <c r="K628" s="18">
        <v>384.09</v>
      </c>
      <c r="L628" s="18">
        <v>27833</v>
      </c>
      <c r="M628" s="18">
        <v>654</v>
      </c>
      <c r="N628" s="19">
        <v>0.0235</v>
      </c>
      <c r="O628" s="18">
        <v>0.59</v>
      </c>
      <c r="P628" s="18">
        <v>13.8</v>
      </c>
      <c r="Q628" s="18">
        <v>82</v>
      </c>
      <c r="R628" s="18">
        <v>0</v>
      </c>
      <c r="S628" s="18">
        <v>70</v>
      </c>
      <c r="T628" s="18">
        <v>3</v>
      </c>
      <c r="U628" s="18">
        <v>5</v>
      </c>
      <c r="V628" s="18">
        <v>160</v>
      </c>
      <c r="W628" s="18">
        <v>2.4</v>
      </c>
      <c r="X628" s="18">
        <v>0</v>
      </c>
      <c r="Y628" s="19">
        <v>0</v>
      </c>
      <c r="Z628" s="18">
        <v>8</v>
      </c>
      <c r="AA628" s="18">
        <v>1</v>
      </c>
      <c r="AB628" t="str">
        <f>VLOOKUP(E:E,笔记匹配!A:M,3,FALSE)</f>
        <v>talkalot-invite</v>
      </c>
      <c r="AC628" t="str">
        <f>VLOOKUP(E:E,笔记匹配!A:M,4,FALSE)</f>
        <v>10.17宝藏Cambly外教大推荐‼️入门篇</v>
      </c>
    </row>
    <row r="629" spans="1:29">
      <c r="A629" s="17" t="s">
        <v>38</v>
      </c>
      <c r="B629" s="17" t="s">
        <v>83</v>
      </c>
      <c r="C629" s="18">
        <v>21438951</v>
      </c>
      <c r="D629" s="17" t="s">
        <v>69</v>
      </c>
      <c r="E629" s="17" t="s">
        <v>201</v>
      </c>
      <c r="F629" s="17" t="s">
        <v>650</v>
      </c>
      <c r="G629" s="18">
        <v>5229065</v>
      </c>
      <c r="H629" s="17" t="s">
        <v>651</v>
      </c>
      <c r="I629" s="18">
        <v>4407441</v>
      </c>
      <c r="J629" s="17" t="s">
        <v>617</v>
      </c>
      <c r="K629" s="18">
        <v>1318.71</v>
      </c>
      <c r="L629" s="18">
        <v>62756</v>
      </c>
      <c r="M629" s="18">
        <v>2004</v>
      </c>
      <c r="N629" s="19">
        <v>0.0319</v>
      </c>
      <c r="O629" s="18">
        <v>0.66</v>
      </c>
      <c r="P629" s="18">
        <v>21.01</v>
      </c>
      <c r="Q629" s="18">
        <v>369</v>
      </c>
      <c r="R629" s="18">
        <v>3</v>
      </c>
      <c r="S629" s="18">
        <v>252</v>
      </c>
      <c r="T629" s="18">
        <v>13</v>
      </c>
      <c r="U629" s="18">
        <v>9</v>
      </c>
      <c r="V629" s="18">
        <v>646</v>
      </c>
      <c r="W629" s="18">
        <v>2.04</v>
      </c>
      <c r="X629" s="18">
        <v>0</v>
      </c>
      <c r="Y629" s="19">
        <v>0</v>
      </c>
      <c r="Z629" s="18">
        <v>26</v>
      </c>
      <c r="AA629" s="18">
        <v>19</v>
      </c>
      <c r="AB629" t="str">
        <f>VLOOKUP(E:E,笔记匹配!A:M,3,FALSE)</f>
        <v>talkalot-invite</v>
      </c>
      <c r="AC629" t="str">
        <f>VLOOKUP(E:E,笔记匹配!A:M,4,FALSE)</f>
        <v>10.17宝藏Cambly外教大推荐‼️入门篇</v>
      </c>
    </row>
    <row r="630" spans="1:29">
      <c r="A630" s="17" t="s">
        <v>38</v>
      </c>
      <c r="B630" s="17" t="s">
        <v>80</v>
      </c>
      <c r="C630" s="18">
        <v>21548733</v>
      </c>
      <c r="D630" s="17" t="s">
        <v>69</v>
      </c>
      <c r="E630" s="17" t="s">
        <v>199</v>
      </c>
      <c r="F630" s="17" t="s">
        <v>652</v>
      </c>
      <c r="G630" s="18">
        <v>5277914</v>
      </c>
      <c r="H630" s="17" t="s">
        <v>652</v>
      </c>
      <c r="I630" s="18">
        <v>4445164</v>
      </c>
      <c r="J630" s="17" t="s">
        <v>617</v>
      </c>
      <c r="K630" s="18">
        <v>201.18</v>
      </c>
      <c r="L630" s="18">
        <v>5627</v>
      </c>
      <c r="M630" s="18">
        <v>238</v>
      </c>
      <c r="N630" s="19">
        <v>0.0423</v>
      </c>
      <c r="O630" s="18">
        <v>0.85</v>
      </c>
      <c r="P630" s="18">
        <v>35.75</v>
      </c>
      <c r="Q630" s="18">
        <v>36</v>
      </c>
      <c r="R630" s="18">
        <v>0</v>
      </c>
      <c r="S630" s="18">
        <v>41</v>
      </c>
      <c r="T630" s="18">
        <v>19</v>
      </c>
      <c r="U630" s="18">
        <v>0</v>
      </c>
      <c r="V630" s="18">
        <v>96</v>
      </c>
      <c r="W630" s="18">
        <v>2.1</v>
      </c>
      <c r="X630" s="18">
        <v>0</v>
      </c>
      <c r="Y630" s="19">
        <v>0</v>
      </c>
      <c r="Z630" s="18">
        <v>6</v>
      </c>
      <c r="AA630" s="18">
        <v>0</v>
      </c>
      <c r="AB630" t="str">
        <f>VLOOKUP(E:E,笔记匹配!A:M,3,FALSE)</f>
        <v>lily1234</v>
      </c>
      <c r="AC630" t="str">
        <f>VLOOKUP(E:E,笔记匹配!A:M,4,FALSE)</f>
        <v>10.9-30岁想把英语好好学一遍｜妈妈提升口语app</v>
      </c>
    </row>
    <row r="631" spans="1:29">
      <c r="A631" s="17" t="s">
        <v>38</v>
      </c>
      <c r="B631" s="17" t="s">
        <v>108</v>
      </c>
      <c r="C631" s="18">
        <v>21906276</v>
      </c>
      <c r="D631" s="17" t="s">
        <v>69</v>
      </c>
      <c r="E631" s="18">
        <v>6.3218999e+23</v>
      </c>
      <c r="F631" s="17" t="s">
        <v>654</v>
      </c>
      <c r="G631" s="18">
        <v>5442255</v>
      </c>
      <c r="H631" s="17" t="s">
        <v>654</v>
      </c>
      <c r="I631" s="18">
        <v>4570099</v>
      </c>
      <c r="J631" s="17" t="s">
        <v>617</v>
      </c>
      <c r="K631" s="18">
        <v>487.71</v>
      </c>
      <c r="L631" s="18">
        <v>28311</v>
      </c>
      <c r="M631" s="18">
        <v>1198</v>
      </c>
      <c r="N631" s="19">
        <v>0.0423</v>
      </c>
      <c r="O631" s="18">
        <v>0.41</v>
      </c>
      <c r="P631" s="18">
        <v>17.23</v>
      </c>
      <c r="Q631" s="18">
        <v>194</v>
      </c>
      <c r="R631" s="18">
        <v>0</v>
      </c>
      <c r="S631" s="18">
        <v>77</v>
      </c>
      <c r="T631" s="18">
        <v>55</v>
      </c>
      <c r="U631" s="18">
        <v>6</v>
      </c>
      <c r="V631" s="18">
        <v>332</v>
      </c>
      <c r="W631" s="18">
        <v>1.47</v>
      </c>
      <c r="X631" s="18">
        <v>0</v>
      </c>
      <c r="Y631" s="19">
        <v>0</v>
      </c>
      <c r="Z631" s="18">
        <v>12</v>
      </c>
      <c r="AA631" s="18">
        <v>3</v>
      </c>
      <c r="AB631" t="str">
        <f>VLOOKUP(E:E,笔记匹配!A:M,3,FALSE)</f>
        <v>gua0407</v>
      </c>
      <c r="AC631" t="str">
        <f>VLOOKUP(E:E,笔记匹配!A:M,4,FALSE)</f>
        <v>9.21-雅思考官“讨厌”的口语表达，你中了几个🤔</v>
      </c>
    </row>
    <row r="632" spans="1:29">
      <c r="A632" s="17" t="s">
        <v>38</v>
      </c>
      <c r="B632" s="17" t="s">
        <v>657</v>
      </c>
      <c r="C632" s="18">
        <v>22054994</v>
      </c>
      <c r="D632" s="17" t="s">
        <v>72</v>
      </c>
      <c r="E632" s="17" t="s">
        <v>238</v>
      </c>
      <c r="F632" s="17" t="s">
        <v>658</v>
      </c>
      <c r="G632" s="18">
        <v>5512858</v>
      </c>
      <c r="H632" s="17" t="s">
        <v>659</v>
      </c>
      <c r="I632" s="18">
        <v>4623452</v>
      </c>
      <c r="J632" s="17" t="s">
        <v>617</v>
      </c>
      <c r="K632" s="18">
        <v>200.7</v>
      </c>
      <c r="L632" s="18">
        <v>24632</v>
      </c>
      <c r="M632" s="18">
        <v>1043</v>
      </c>
      <c r="N632" s="19">
        <v>0.0423</v>
      </c>
      <c r="O632" s="18">
        <v>0.19</v>
      </c>
      <c r="P632" s="18">
        <v>8.15</v>
      </c>
      <c r="Q632" s="18">
        <v>19</v>
      </c>
      <c r="R632" s="18">
        <v>1</v>
      </c>
      <c r="S632" s="18">
        <v>7</v>
      </c>
      <c r="T632" s="18">
        <v>3</v>
      </c>
      <c r="U632" s="18">
        <v>2</v>
      </c>
      <c r="V632" s="18">
        <v>32</v>
      </c>
      <c r="W632" s="18">
        <v>6.27</v>
      </c>
      <c r="X632" s="18">
        <v>0</v>
      </c>
      <c r="Y632" s="19">
        <v>0</v>
      </c>
      <c r="Z632" s="18">
        <v>0</v>
      </c>
      <c r="AA632" s="18">
        <v>0</v>
      </c>
      <c r="AB632" t="str">
        <f>VLOOKUP(E:E,笔记匹配!A:M,3,FALSE)</f>
        <v>10quiz</v>
      </c>
      <c r="AC632" t="str">
        <f>VLOOKUP(E:E,笔记匹配!A:M,4,FALSE)</f>
        <v>10.26-🇬🇧语言类游戏｜口语提升小游戏</v>
      </c>
    </row>
    <row r="633" spans="1:29">
      <c r="A633" s="17" t="s">
        <v>38</v>
      </c>
      <c r="B633" s="17" t="s">
        <v>82</v>
      </c>
      <c r="C633" s="18">
        <v>22055095</v>
      </c>
      <c r="D633" s="17" t="s">
        <v>72</v>
      </c>
      <c r="E633" s="17" t="s">
        <v>236</v>
      </c>
      <c r="F633" s="17" t="s">
        <v>660</v>
      </c>
      <c r="G633" s="18">
        <v>5512921</v>
      </c>
      <c r="H633" s="17" t="s">
        <v>661</v>
      </c>
      <c r="I633" s="18">
        <v>4623502</v>
      </c>
      <c r="J633" s="17" t="s">
        <v>617</v>
      </c>
      <c r="K633" s="18">
        <v>386.29</v>
      </c>
      <c r="L633" s="18">
        <v>30325</v>
      </c>
      <c r="M633" s="18">
        <v>1289</v>
      </c>
      <c r="N633" s="19">
        <v>0.0425</v>
      </c>
      <c r="O633" s="18">
        <v>0.3</v>
      </c>
      <c r="P633" s="18">
        <v>12.74</v>
      </c>
      <c r="Q633" s="18">
        <v>91</v>
      </c>
      <c r="R633" s="18">
        <v>0</v>
      </c>
      <c r="S633" s="18">
        <v>57</v>
      </c>
      <c r="T633" s="18">
        <v>35</v>
      </c>
      <c r="U633" s="18">
        <v>5</v>
      </c>
      <c r="V633" s="18">
        <v>188</v>
      </c>
      <c r="W633" s="18">
        <v>2.05</v>
      </c>
      <c r="X633" s="18">
        <v>0</v>
      </c>
      <c r="Y633" s="19">
        <v>0</v>
      </c>
      <c r="Z633" s="18">
        <v>2</v>
      </c>
      <c r="AA633" s="18">
        <v>2</v>
      </c>
      <c r="AB633" t="str">
        <f>VLOOKUP(E:E,笔记匹配!A:M,3,FALSE)</f>
        <v>pickgigi-invite</v>
      </c>
      <c r="AC633" t="str">
        <f>VLOOKUP(E:E,笔记匹配!A:M,4,FALSE)</f>
        <v>10.26-口语聊天用这几个开场 打开无限聊天模式</v>
      </c>
    </row>
    <row r="634" spans="1:29">
      <c r="A634" s="17" t="s">
        <v>38</v>
      </c>
      <c r="B634" s="17" t="s">
        <v>86</v>
      </c>
      <c r="C634" s="18">
        <v>22459591</v>
      </c>
      <c r="D634" s="17" t="s">
        <v>72</v>
      </c>
      <c r="E634" s="17" t="s">
        <v>214</v>
      </c>
      <c r="F634" s="17" t="s">
        <v>662</v>
      </c>
      <c r="G634" s="18">
        <v>5705404</v>
      </c>
      <c r="H634" s="17" t="s">
        <v>663</v>
      </c>
      <c r="I634" s="18">
        <v>4771610</v>
      </c>
      <c r="J634" s="17" t="s">
        <v>617</v>
      </c>
      <c r="K634" s="18">
        <v>715.23</v>
      </c>
      <c r="L634" s="18">
        <v>36784</v>
      </c>
      <c r="M634" s="18">
        <v>1296</v>
      </c>
      <c r="N634" s="19">
        <v>0.0352</v>
      </c>
      <c r="O634" s="18">
        <v>0.55</v>
      </c>
      <c r="P634" s="18">
        <v>19.44</v>
      </c>
      <c r="Q634" s="18">
        <v>94</v>
      </c>
      <c r="R634" s="18">
        <v>0</v>
      </c>
      <c r="S634" s="18">
        <v>25</v>
      </c>
      <c r="T634" s="18">
        <v>33</v>
      </c>
      <c r="U634" s="18">
        <v>2</v>
      </c>
      <c r="V634" s="18">
        <v>154</v>
      </c>
      <c r="W634" s="18">
        <v>4.64</v>
      </c>
      <c r="X634" s="18">
        <v>0</v>
      </c>
      <c r="Y634" s="19">
        <v>0</v>
      </c>
      <c r="Z634" s="18">
        <v>16</v>
      </c>
      <c r="AA634" s="18">
        <v>0</v>
      </c>
      <c r="AB634" t="str">
        <f>VLOOKUP(E:E,笔记匹配!A:M,3,FALSE)</f>
        <v>yzyy123</v>
      </c>
      <c r="AC634" t="str">
        <f>VLOOKUP(E:E,笔记匹配!A:M,4,FALSE)</f>
        <v>11.1-前雅思口语考官评分我们的part 1!</v>
      </c>
    </row>
    <row r="635" spans="1:29">
      <c r="A635" s="17" t="s">
        <v>38</v>
      </c>
      <c r="B635" s="17" t="s">
        <v>73</v>
      </c>
      <c r="C635" s="18">
        <v>22612439</v>
      </c>
      <c r="D635" s="17" t="s">
        <v>72</v>
      </c>
      <c r="E635" s="17" t="s">
        <v>200</v>
      </c>
      <c r="F635" s="17" t="s">
        <v>666</v>
      </c>
      <c r="G635" s="18">
        <v>5779468</v>
      </c>
      <c r="H635" s="17" t="s">
        <v>667</v>
      </c>
      <c r="I635" s="18">
        <v>4830161</v>
      </c>
      <c r="J635" s="17" t="s">
        <v>617</v>
      </c>
      <c r="K635" s="18">
        <v>718.04</v>
      </c>
      <c r="L635" s="18">
        <v>39791</v>
      </c>
      <c r="M635" s="18">
        <v>1788</v>
      </c>
      <c r="N635" s="19">
        <v>0.0449</v>
      </c>
      <c r="O635" s="18">
        <v>0.4</v>
      </c>
      <c r="P635" s="18">
        <v>18.05</v>
      </c>
      <c r="Q635" s="18">
        <v>87</v>
      </c>
      <c r="R635" s="18">
        <v>1</v>
      </c>
      <c r="S635" s="18">
        <v>12</v>
      </c>
      <c r="T635" s="18">
        <v>14</v>
      </c>
      <c r="U635" s="18">
        <v>0</v>
      </c>
      <c r="V635" s="18">
        <v>114</v>
      </c>
      <c r="W635" s="18">
        <v>6.3</v>
      </c>
      <c r="X635" s="18">
        <v>0</v>
      </c>
      <c r="Y635" s="19">
        <v>0</v>
      </c>
      <c r="Z635" s="18">
        <v>4</v>
      </c>
      <c r="AA635" s="18">
        <v>0</v>
      </c>
      <c r="AB635" t="str">
        <f>VLOOKUP(E:E,笔记匹配!A:M,3,FALSE)</f>
        <v>adamchen</v>
      </c>
      <c r="AC635" t="str">
        <f>VLOOKUP(E:E,笔记匹配!A:M,4,FALSE)</f>
        <v>11.2-当社牛和老外pk全网热门挑战</v>
      </c>
    </row>
    <row r="636" spans="1:29">
      <c r="A636" s="17" t="s">
        <v>38</v>
      </c>
      <c r="B636" s="17" t="s">
        <v>130</v>
      </c>
      <c r="C636" s="18">
        <v>22612503</v>
      </c>
      <c r="D636" s="17" t="s">
        <v>72</v>
      </c>
      <c r="E636" s="17" t="s">
        <v>230</v>
      </c>
      <c r="F636" s="17" t="s">
        <v>668</v>
      </c>
      <c r="G636" s="18">
        <v>5779551</v>
      </c>
      <c r="H636" s="17" t="s">
        <v>669</v>
      </c>
      <c r="I636" s="18">
        <v>4830227</v>
      </c>
      <c r="J636" s="17" t="s">
        <v>617</v>
      </c>
      <c r="K636" s="18">
        <v>201.48</v>
      </c>
      <c r="L636" s="18">
        <v>21732</v>
      </c>
      <c r="M636" s="18">
        <v>1376</v>
      </c>
      <c r="N636" s="19">
        <v>0.0633</v>
      </c>
      <c r="O636" s="18">
        <v>0.15</v>
      </c>
      <c r="P636" s="18">
        <v>9.27</v>
      </c>
      <c r="Q636" s="18">
        <v>62</v>
      </c>
      <c r="R636" s="18">
        <v>1</v>
      </c>
      <c r="S636" s="18">
        <v>33</v>
      </c>
      <c r="T636" s="18">
        <v>21</v>
      </c>
      <c r="U636" s="18">
        <v>2</v>
      </c>
      <c r="V636" s="18">
        <v>119</v>
      </c>
      <c r="W636" s="18">
        <v>1.69</v>
      </c>
      <c r="X636" s="18">
        <v>0</v>
      </c>
      <c r="Y636" s="19">
        <v>0</v>
      </c>
      <c r="Z636" s="18">
        <v>11</v>
      </c>
      <c r="AA636" s="18">
        <v>0</v>
      </c>
      <c r="AB636" t="str">
        <f>VLOOKUP(E:E,笔记匹配!A:M,3,FALSE)</f>
        <v>kkjiayou-invite</v>
      </c>
      <c r="AC636" t="str">
        <f>VLOOKUP(E:E,笔记匹配!A:M,4,FALSE)</f>
        <v>11.2-我悟了！宝藏外教点醒我！英语这么学</v>
      </c>
    </row>
    <row r="637" spans="1:29">
      <c r="A637" s="17" t="s">
        <v>38</v>
      </c>
      <c r="B637" s="17" t="s">
        <v>77</v>
      </c>
      <c r="C637" s="18">
        <v>22612562</v>
      </c>
      <c r="D637" s="17" t="s">
        <v>72</v>
      </c>
      <c r="E637" s="17" t="s">
        <v>231</v>
      </c>
      <c r="F637" s="17" t="s">
        <v>670</v>
      </c>
      <c r="G637" s="18">
        <v>5779589</v>
      </c>
      <c r="H637" s="17" t="s">
        <v>671</v>
      </c>
      <c r="I637" s="18">
        <v>4830255</v>
      </c>
      <c r="J637" s="17" t="s">
        <v>617</v>
      </c>
      <c r="K637" s="18">
        <v>114.22</v>
      </c>
      <c r="L637" s="18">
        <v>4318</v>
      </c>
      <c r="M637" s="18">
        <v>226</v>
      </c>
      <c r="N637" s="19">
        <v>0.0523</v>
      </c>
      <c r="O637" s="18">
        <v>0.51</v>
      </c>
      <c r="P637" s="18">
        <v>26.45</v>
      </c>
      <c r="Q637" s="18">
        <v>31</v>
      </c>
      <c r="R637" s="18">
        <v>0</v>
      </c>
      <c r="S637" s="18">
        <v>14</v>
      </c>
      <c r="T637" s="18">
        <v>5</v>
      </c>
      <c r="U637" s="18">
        <v>0</v>
      </c>
      <c r="V637" s="18">
        <v>50</v>
      </c>
      <c r="W637" s="18">
        <v>2.28</v>
      </c>
      <c r="X637" s="18">
        <v>0</v>
      </c>
      <c r="Y637" s="19">
        <v>0</v>
      </c>
      <c r="Z637" s="18">
        <v>5</v>
      </c>
      <c r="AA637" s="18">
        <v>0</v>
      </c>
      <c r="AB637" t="str">
        <f>VLOOKUP(E:E,笔记匹配!A:M,3,FALSE)</f>
        <v>iris018-invite</v>
      </c>
      <c r="AC637" t="str">
        <f>VLOOKUP(E:E,笔记匹配!A:M,4,FALSE)</f>
        <v>11.2-⭐雅思口语救星❗心机girl这样备考㊙️</v>
      </c>
    </row>
    <row r="638" spans="1:29">
      <c r="A638" s="17" t="s">
        <v>38</v>
      </c>
      <c r="B638" s="17" t="s">
        <v>73</v>
      </c>
      <c r="C638" s="18">
        <v>23040724</v>
      </c>
      <c r="D638" s="17" t="s">
        <v>69</v>
      </c>
      <c r="E638" s="17" t="s">
        <v>200</v>
      </c>
      <c r="F638" s="17" t="s">
        <v>672</v>
      </c>
      <c r="G638" s="18">
        <v>5991279</v>
      </c>
      <c r="H638" s="17" t="s">
        <v>672</v>
      </c>
      <c r="I638" s="18">
        <v>4988712</v>
      </c>
      <c r="J638" s="17" t="s">
        <v>617</v>
      </c>
      <c r="K638" s="18">
        <v>471.33</v>
      </c>
      <c r="L638" s="18">
        <v>10065</v>
      </c>
      <c r="M638" s="18">
        <v>546</v>
      </c>
      <c r="N638" s="19">
        <v>0.0542</v>
      </c>
      <c r="O638" s="18">
        <v>0.86</v>
      </c>
      <c r="P638" s="18">
        <v>46.83</v>
      </c>
      <c r="Q638" s="18">
        <v>91</v>
      </c>
      <c r="R638" s="18">
        <v>7</v>
      </c>
      <c r="S638" s="18">
        <v>29</v>
      </c>
      <c r="T638" s="18">
        <v>31</v>
      </c>
      <c r="U638" s="18">
        <v>2</v>
      </c>
      <c r="V638" s="18">
        <v>160</v>
      </c>
      <c r="W638" s="18">
        <v>2.95</v>
      </c>
      <c r="X638" s="18">
        <v>0</v>
      </c>
      <c r="Y638" s="19">
        <v>0</v>
      </c>
      <c r="Z638" s="18">
        <v>1</v>
      </c>
      <c r="AA638" s="18">
        <v>0</v>
      </c>
      <c r="AB638" t="str">
        <f>VLOOKUP(E:E,笔记匹配!A:M,3,FALSE)</f>
        <v>adamchen</v>
      </c>
      <c r="AC638" t="str">
        <f>VLOOKUP(E:E,笔记匹配!A:M,4,FALSE)</f>
        <v>11.2-当社牛和老外pk全网热门挑战</v>
      </c>
    </row>
    <row r="639" spans="1:29">
      <c r="A639" s="17" t="s">
        <v>38</v>
      </c>
      <c r="B639" s="17" t="s">
        <v>86</v>
      </c>
      <c r="C639" s="18">
        <v>23041229</v>
      </c>
      <c r="D639" s="17" t="s">
        <v>69</v>
      </c>
      <c r="E639" s="17" t="s">
        <v>214</v>
      </c>
      <c r="F639" s="17" t="s">
        <v>673</v>
      </c>
      <c r="G639" s="18">
        <v>5991556</v>
      </c>
      <c r="H639" s="17" t="s">
        <v>673</v>
      </c>
      <c r="I639" s="18">
        <v>4988903</v>
      </c>
      <c r="J639" s="17" t="s">
        <v>617</v>
      </c>
      <c r="K639" s="18">
        <v>453.78</v>
      </c>
      <c r="L639" s="18">
        <v>11902</v>
      </c>
      <c r="M639" s="18">
        <v>423</v>
      </c>
      <c r="N639" s="19">
        <v>0.0355</v>
      </c>
      <c r="O639" s="18">
        <v>1.07</v>
      </c>
      <c r="P639" s="18">
        <v>38.13</v>
      </c>
      <c r="Q639" s="18">
        <v>80</v>
      </c>
      <c r="R639" s="18">
        <v>0</v>
      </c>
      <c r="S639" s="18">
        <v>38</v>
      </c>
      <c r="T639" s="18">
        <v>29</v>
      </c>
      <c r="U639" s="18">
        <v>3</v>
      </c>
      <c r="V639" s="18">
        <v>150</v>
      </c>
      <c r="W639" s="18">
        <v>3.03</v>
      </c>
      <c r="X639" s="18">
        <v>0</v>
      </c>
      <c r="Y639" s="19">
        <v>0</v>
      </c>
      <c r="Z639" s="18">
        <v>7</v>
      </c>
      <c r="AA639" s="18">
        <v>0</v>
      </c>
      <c r="AB639" t="str">
        <f>VLOOKUP(E:E,笔记匹配!A:M,3,FALSE)</f>
        <v>yzyy123</v>
      </c>
      <c r="AC639" t="str">
        <f>VLOOKUP(E:E,笔记匹配!A:M,4,FALSE)</f>
        <v>11.1-前雅思口语考官评分我们的part 1!</v>
      </c>
    </row>
    <row r="640" spans="1:29">
      <c r="A640" s="17" t="s">
        <v>38</v>
      </c>
      <c r="B640" s="17" t="s">
        <v>109</v>
      </c>
      <c r="C640" s="18">
        <v>23124143</v>
      </c>
      <c r="D640" s="17" t="s">
        <v>72</v>
      </c>
      <c r="E640" s="17" t="s">
        <v>196</v>
      </c>
      <c r="F640" s="17" t="s">
        <v>674</v>
      </c>
      <c r="G640" s="18">
        <v>6031256</v>
      </c>
      <c r="H640" s="17" t="s">
        <v>675</v>
      </c>
      <c r="I640" s="18">
        <v>5019187</v>
      </c>
      <c r="J640" s="17" t="s">
        <v>617</v>
      </c>
      <c r="K640" s="18">
        <v>439.6</v>
      </c>
      <c r="L640" s="18">
        <v>33266</v>
      </c>
      <c r="M640" s="18">
        <v>880</v>
      </c>
      <c r="N640" s="19">
        <v>0.0265</v>
      </c>
      <c r="O640" s="18">
        <v>0.5</v>
      </c>
      <c r="P640" s="18">
        <v>13.21</v>
      </c>
      <c r="Q640" s="18">
        <v>116</v>
      </c>
      <c r="R640" s="18">
        <v>0</v>
      </c>
      <c r="S640" s="18">
        <v>16</v>
      </c>
      <c r="T640" s="18">
        <v>28</v>
      </c>
      <c r="U640" s="18">
        <v>2</v>
      </c>
      <c r="V640" s="18">
        <v>162</v>
      </c>
      <c r="W640" s="18">
        <v>2.71</v>
      </c>
      <c r="X640" s="18">
        <v>0</v>
      </c>
      <c r="Y640" s="19">
        <v>0</v>
      </c>
      <c r="Z640" s="18">
        <v>9</v>
      </c>
      <c r="AA640" s="18">
        <v>0</v>
      </c>
      <c r="AB640" t="str">
        <f>VLOOKUP(E:E,笔记匹配!A:M,3,FALSE)</f>
        <v>山姆先生-invite</v>
      </c>
      <c r="AC640" t="str">
        <f>VLOOKUP(E:E,笔记匹配!A:M,4,FALSE)</f>
        <v>11.10-地道英语俚语🤯英美俚语意思差这么多?</v>
      </c>
    </row>
    <row r="641" spans="1:29">
      <c r="A641" s="17" t="s">
        <v>38</v>
      </c>
      <c r="B641" s="17" t="s">
        <v>70</v>
      </c>
      <c r="C641" s="18">
        <v>23124443</v>
      </c>
      <c r="D641" s="17" t="s">
        <v>72</v>
      </c>
      <c r="E641" s="17" t="s">
        <v>226</v>
      </c>
      <c r="F641" s="17" t="s">
        <v>678</v>
      </c>
      <c r="G641" s="18">
        <v>6031367</v>
      </c>
      <c r="H641" s="17" t="s">
        <v>679</v>
      </c>
      <c r="I641" s="18">
        <v>5019262</v>
      </c>
      <c r="J641" s="17" t="s">
        <v>617</v>
      </c>
      <c r="K641" s="18">
        <v>202.58</v>
      </c>
      <c r="L641" s="18">
        <v>24513</v>
      </c>
      <c r="M641" s="18">
        <v>1526</v>
      </c>
      <c r="N641" s="19">
        <v>0.0623</v>
      </c>
      <c r="O641" s="18">
        <v>0.13</v>
      </c>
      <c r="P641" s="18">
        <v>8.26</v>
      </c>
      <c r="Q641" s="18">
        <v>21</v>
      </c>
      <c r="R641" s="18">
        <v>3</v>
      </c>
      <c r="S641" s="18">
        <v>12</v>
      </c>
      <c r="T641" s="18">
        <v>6</v>
      </c>
      <c r="U641" s="18">
        <v>3</v>
      </c>
      <c r="V641" s="18">
        <v>45</v>
      </c>
      <c r="W641" s="18">
        <v>4.5</v>
      </c>
      <c r="X641" s="18">
        <v>0</v>
      </c>
      <c r="Y641" s="19">
        <v>0</v>
      </c>
      <c r="Z641" s="18">
        <v>3</v>
      </c>
      <c r="AA641" s="18">
        <v>0</v>
      </c>
      <c r="AB641" t="str">
        <f>VLOOKUP(E:E,笔记匹配!A:M,3,FALSE)</f>
        <v>hiella-invite</v>
      </c>
      <c r="AC641" t="str">
        <f>VLOOKUP(E:E,笔记匹配!A:M,4,FALSE)</f>
        <v>11.10-关于学口语，希望五年前就有人能告诉我的</v>
      </c>
    </row>
    <row r="642" spans="1:29">
      <c r="A642" s="17" t="s">
        <v>38</v>
      </c>
      <c r="B642" s="17" t="s">
        <v>75</v>
      </c>
      <c r="C642" s="18">
        <v>23124609</v>
      </c>
      <c r="D642" s="17" t="s">
        <v>72</v>
      </c>
      <c r="E642" s="17" t="s">
        <v>227</v>
      </c>
      <c r="F642" s="17" t="s">
        <v>680</v>
      </c>
      <c r="G642" s="18">
        <v>6031450</v>
      </c>
      <c r="H642" s="17" t="s">
        <v>681</v>
      </c>
      <c r="I642" s="18">
        <v>5019325</v>
      </c>
      <c r="J642" s="17" t="s">
        <v>617</v>
      </c>
      <c r="K642" s="18">
        <v>200.63</v>
      </c>
      <c r="L642" s="18">
        <v>19366</v>
      </c>
      <c r="M642" s="18">
        <v>1020</v>
      </c>
      <c r="N642" s="19">
        <v>0.0527</v>
      </c>
      <c r="O642" s="18">
        <v>0.2</v>
      </c>
      <c r="P642" s="18">
        <v>10.36</v>
      </c>
      <c r="Q642" s="18">
        <v>20</v>
      </c>
      <c r="R642" s="18">
        <v>1</v>
      </c>
      <c r="S642" s="18">
        <v>15</v>
      </c>
      <c r="T642" s="18">
        <v>5</v>
      </c>
      <c r="U642" s="18">
        <v>2</v>
      </c>
      <c r="V642" s="18">
        <v>43</v>
      </c>
      <c r="W642" s="18">
        <v>4.67</v>
      </c>
      <c r="X642" s="18">
        <v>0</v>
      </c>
      <c r="Y642" s="19">
        <v>0</v>
      </c>
      <c r="Z642" s="18">
        <v>4</v>
      </c>
      <c r="AA642" s="18">
        <v>0</v>
      </c>
      <c r="AB642" t="str">
        <f>VLOOKUP(E:E,笔记匹配!A:M,3,FALSE)</f>
        <v>heykelly-invite</v>
      </c>
      <c r="AC642" t="str">
        <f>VLOOKUP(E:E,笔记匹配!A:M,4,FALSE)</f>
        <v>11.10-亲测❗️雅思考官听到就会打低分的口语表达</v>
      </c>
    </row>
    <row r="643" spans="1:29">
      <c r="A643" s="17" t="s">
        <v>38</v>
      </c>
      <c r="B643" s="17" t="s">
        <v>81</v>
      </c>
      <c r="C643" s="18">
        <v>23124709</v>
      </c>
      <c r="D643" s="17" t="s">
        <v>72</v>
      </c>
      <c r="E643" s="17" t="s">
        <v>229</v>
      </c>
      <c r="F643" s="17" t="s">
        <v>682</v>
      </c>
      <c r="G643" s="18">
        <v>6031503</v>
      </c>
      <c r="H643" s="17" t="s">
        <v>683</v>
      </c>
      <c r="I643" s="18">
        <v>5019370</v>
      </c>
      <c r="J643" s="17" t="s">
        <v>617</v>
      </c>
      <c r="K643" s="18">
        <v>156.34</v>
      </c>
      <c r="L643" s="18">
        <v>9891</v>
      </c>
      <c r="M643" s="18">
        <v>351</v>
      </c>
      <c r="N643" s="19">
        <v>0.0355</v>
      </c>
      <c r="O643" s="18">
        <v>0.45</v>
      </c>
      <c r="P643" s="18">
        <v>15.81</v>
      </c>
      <c r="Q643" s="18">
        <v>17</v>
      </c>
      <c r="R643" s="18">
        <v>0</v>
      </c>
      <c r="S643" s="18">
        <v>20</v>
      </c>
      <c r="T643" s="18">
        <v>1</v>
      </c>
      <c r="U643" s="18">
        <v>1</v>
      </c>
      <c r="V643" s="18">
        <v>39</v>
      </c>
      <c r="W643" s="18">
        <v>4.01</v>
      </c>
      <c r="X643" s="18">
        <v>0</v>
      </c>
      <c r="Y643" s="19">
        <v>0</v>
      </c>
      <c r="Z643" s="18">
        <v>2</v>
      </c>
      <c r="AA643" s="18">
        <v>1</v>
      </c>
      <c r="AB643" t="str">
        <f>VLOOKUP(E:E,笔记匹配!A:M,3,FALSE)</f>
        <v>nainai</v>
      </c>
      <c r="AC643" t="str">
        <f>VLOOKUP(E:E,笔记匹配!A:M,4,FALSE)</f>
        <v>11.10-985但雅思口语万年6分😩外教说你方法错啦❗️</v>
      </c>
    </row>
    <row r="644" spans="1:29">
      <c r="A644" s="17" t="s">
        <v>38</v>
      </c>
      <c r="B644" s="17" t="s">
        <v>100</v>
      </c>
      <c r="C644" s="18">
        <v>23530215</v>
      </c>
      <c r="D644" s="17" t="s">
        <v>69</v>
      </c>
      <c r="E644" s="17" t="s">
        <v>203</v>
      </c>
      <c r="F644" s="17" t="s">
        <v>684</v>
      </c>
      <c r="G644" s="18">
        <v>6237012</v>
      </c>
      <c r="H644" s="17" t="s">
        <v>685</v>
      </c>
      <c r="I644" s="18">
        <v>5174740</v>
      </c>
      <c r="J644" s="17" t="s">
        <v>617</v>
      </c>
      <c r="K644" s="18">
        <v>300.33</v>
      </c>
      <c r="L644" s="18">
        <v>8558</v>
      </c>
      <c r="M644" s="18">
        <v>287</v>
      </c>
      <c r="N644" s="19">
        <v>0.0335</v>
      </c>
      <c r="O644" s="18">
        <v>1.05</v>
      </c>
      <c r="P644" s="18">
        <v>35.09</v>
      </c>
      <c r="Q644" s="18">
        <v>34</v>
      </c>
      <c r="R644" s="18">
        <v>0</v>
      </c>
      <c r="S644" s="18">
        <v>39</v>
      </c>
      <c r="T644" s="18">
        <v>6</v>
      </c>
      <c r="U644" s="18">
        <v>1</v>
      </c>
      <c r="V644" s="18">
        <v>80</v>
      </c>
      <c r="W644" s="18">
        <v>3.75</v>
      </c>
      <c r="X644" s="18">
        <v>0</v>
      </c>
      <c r="Y644" s="19">
        <v>0</v>
      </c>
      <c r="Z644" s="18">
        <v>4</v>
      </c>
      <c r="AA644" s="18">
        <v>0</v>
      </c>
      <c r="AB644" t="str">
        <f>VLOOKUP(E:E,笔记匹配!A:M,3,FALSE)</f>
        <v>yaozilv</v>
      </c>
      <c r="AC644" t="str">
        <f>VLOOKUP(E:E,笔记匹配!A:M,4,FALSE)</f>
        <v>6.17-英语口语人绝不能错过的宝藏APP👈</v>
      </c>
    </row>
    <row r="645" spans="1:29">
      <c r="A645" s="17" t="s">
        <v>38</v>
      </c>
      <c r="B645" s="17" t="s">
        <v>109</v>
      </c>
      <c r="C645" s="18">
        <v>23530991</v>
      </c>
      <c r="D645" s="17" t="s">
        <v>69</v>
      </c>
      <c r="E645" s="17" t="s">
        <v>196</v>
      </c>
      <c r="F645" s="17" t="s">
        <v>686</v>
      </c>
      <c r="G645" s="18">
        <v>6237396</v>
      </c>
      <c r="H645" s="17" t="s">
        <v>687</v>
      </c>
      <c r="I645" s="18">
        <v>5175042</v>
      </c>
      <c r="J645" s="17" t="s">
        <v>617</v>
      </c>
      <c r="K645" s="18">
        <v>955.54</v>
      </c>
      <c r="L645" s="18">
        <v>40935</v>
      </c>
      <c r="M645" s="18">
        <v>1086</v>
      </c>
      <c r="N645" s="19">
        <v>0.0265</v>
      </c>
      <c r="O645" s="18">
        <v>0.88</v>
      </c>
      <c r="P645" s="18">
        <v>23.34</v>
      </c>
      <c r="Q645" s="18">
        <v>293</v>
      </c>
      <c r="R645" s="18">
        <v>1</v>
      </c>
      <c r="S645" s="18">
        <v>78</v>
      </c>
      <c r="T645" s="18">
        <v>62</v>
      </c>
      <c r="U645" s="18">
        <v>5</v>
      </c>
      <c r="V645" s="18">
        <v>439</v>
      </c>
      <c r="W645" s="18">
        <v>2.18</v>
      </c>
      <c r="X645" s="18">
        <v>0</v>
      </c>
      <c r="Y645" s="19">
        <v>0</v>
      </c>
      <c r="Z645" s="18">
        <v>1</v>
      </c>
      <c r="AA645" s="18">
        <v>2</v>
      </c>
      <c r="AB645" t="str">
        <f>VLOOKUP(E:E,笔记匹配!A:M,3,FALSE)</f>
        <v>山姆先生-invite</v>
      </c>
      <c r="AC645" t="str">
        <f>VLOOKUP(E:E,笔记匹配!A:M,4,FALSE)</f>
        <v>11.10-地道英语俚语🤯英美俚语意思差这么多?</v>
      </c>
    </row>
    <row r="646" spans="1:29">
      <c r="A646" s="17" t="s">
        <v>38</v>
      </c>
      <c r="B646" s="17" t="s">
        <v>87</v>
      </c>
      <c r="C646" s="18">
        <v>23541577</v>
      </c>
      <c r="D646" s="17" t="s">
        <v>72</v>
      </c>
      <c r="E646" s="17" t="s">
        <v>224</v>
      </c>
      <c r="F646" s="17" t="s">
        <v>688</v>
      </c>
      <c r="G646" s="18">
        <v>6242360</v>
      </c>
      <c r="H646" s="17" t="s">
        <v>689</v>
      </c>
      <c r="I646" s="18">
        <v>5178799</v>
      </c>
      <c r="J646" s="17" t="s">
        <v>617</v>
      </c>
      <c r="K646" s="18">
        <v>202.07</v>
      </c>
      <c r="L646" s="18">
        <v>18705</v>
      </c>
      <c r="M646" s="18">
        <v>1208</v>
      </c>
      <c r="N646" s="19">
        <v>0.0646</v>
      </c>
      <c r="O646" s="18">
        <v>0.17</v>
      </c>
      <c r="P646" s="18">
        <v>10.8</v>
      </c>
      <c r="Q646" s="18">
        <v>27</v>
      </c>
      <c r="R646" s="18">
        <v>1</v>
      </c>
      <c r="S646" s="18">
        <v>15</v>
      </c>
      <c r="T646" s="18">
        <v>10</v>
      </c>
      <c r="U646" s="18">
        <v>0</v>
      </c>
      <c r="V646" s="18">
        <v>53</v>
      </c>
      <c r="W646" s="18">
        <v>3.81</v>
      </c>
      <c r="X646" s="18">
        <v>1</v>
      </c>
      <c r="Y646" s="19">
        <v>0.0008</v>
      </c>
      <c r="Z646" s="18">
        <v>0</v>
      </c>
      <c r="AA646" s="18">
        <v>0</v>
      </c>
      <c r="AB646" t="str">
        <f>VLOOKUP(E:E,笔记匹配!A:M,3,FALSE)</f>
        <v>zigezige-invite</v>
      </c>
      <c r="AC646" t="str">
        <f>VLOOKUP(E:E,笔记匹配!A:M,4,FALSE)</f>
        <v>11.16-英语｜想进外企？高管说必须知道这些！📇</v>
      </c>
    </row>
    <row r="647" spans="1:29">
      <c r="A647" s="17" t="s">
        <v>38</v>
      </c>
      <c r="B647" s="17" t="s">
        <v>78</v>
      </c>
      <c r="C647" s="18">
        <v>23541642</v>
      </c>
      <c r="D647" s="17" t="s">
        <v>72</v>
      </c>
      <c r="E647" s="17" t="s">
        <v>222</v>
      </c>
      <c r="F647" s="17" t="s">
        <v>690</v>
      </c>
      <c r="G647" s="18">
        <v>6242382</v>
      </c>
      <c r="H647" s="17" t="s">
        <v>691</v>
      </c>
      <c r="I647" s="18">
        <v>5178823</v>
      </c>
      <c r="J647" s="17" t="s">
        <v>617</v>
      </c>
      <c r="K647" s="18">
        <v>201.78</v>
      </c>
      <c r="L647" s="18">
        <v>36083</v>
      </c>
      <c r="M647" s="18">
        <v>2331</v>
      </c>
      <c r="N647" s="19">
        <v>0.0646</v>
      </c>
      <c r="O647" s="18">
        <v>0.09</v>
      </c>
      <c r="P647" s="18">
        <v>5.59</v>
      </c>
      <c r="Q647" s="18">
        <v>70</v>
      </c>
      <c r="R647" s="18">
        <v>2</v>
      </c>
      <c r="S647" s="18">
        <v>70</v>
      </c>
      <c r="T647" s="18">
        <v>30</v>
      </c>
      <c r="U647" s="18">
        <v>0</v>
      </c>
      <c r="V647" s="18">
        <v>172</v>
      </c>
      <c r="W647" s="18">
        <v>1.17</v>
      </c>
      <c r="X647" s="18">
        <v>0</v>
      </c>
      <c r="Y647" s="19">
        <v>0</v>
      </c>
      <c r="Z647" s="18">
        <v>5</v>
      </c>
      <c r="AA647" s="18">
        <v>23</v>
      </c>
      <c r="AB647" t="str">
        <f>VLOOKUP(E:E,笔记匹配!A:M,3,FALSE)</f>
        <v>kkenglish-invite</v>
      </c>
      <c r="AC647" t="str">
        <f>VLOOKUP(E:E,笔记匹配!A:M,4,FALSE)</f>
        <v>11.16-我说的英语 vs 外教帮我修订的 差异有多大？</v>
      </c>
    </row>
    <row r="648" spans="1:29">
      <c r="A648" s="17" t="s">
        <v>38</v>
      </c>
      <c r="B648" s="17" t="s">
        <v>692</v>
      </c>
      <c r="C648" s="18">
        <v>23541719</v>
      </c>
      <c r="D648" s="17" t="s">
        <v>72</v>
      </c>
      <c r="E648" s="17" t="s">
        <v>225</v>
      </c>
      <c r="F648" s="17" t="s">
        <v>693</v>
      </c>
      <c r="G648" s="18">
        <v>6242415</v>
      </c>
      <c r="H648" s="17" t="s">
        <v>694</v>
      </c>
      <c r="I648" s="18">
        <v>5178847</v>
      </c>
      <c r="J648" s="17" t="s">
        <v>617</v>
      </c>
      <c r="K648" s="18">
        <v>19.57</v>
      </c>
      <c r="L648" s="18">
        <v>1050</v>
      </c>
      <c r="M648" s="18">
        <v>30</v>
      </c>
      <c r="N648" s="19">
        <v>0.0286</v>
      </c>
      <c r="O648" s="18">
        <v>0.65</v>
      </c>
      <c r="P648" s="18">
        <v>18.64</v>
      </c>
      <c r="Q648" s="18">
        <v>1</v>
      </c>
      <c r="R648" s="18">
        <v>0</v>
      </c>
      <c r="S648" s="18">
        <v>3</v>
      </c>
      <c r="T648" s="18">
        <v>0</v>
      </c>
      <c r="U648" s="18">
        <v>0</v>
      </c>
      <c r="V648" s="18">
        <v>4</v>
      </c>
      <c r="W648" s="18">
        <v>4.89</v>
      </c>
      <c r="X648" s="18">
        <v>0</v>
      </c>
      <c r="Y648" s="19">
        <v>0</v>
      </c>
      <c r="Z648" s="18">
        <v>0</v>
      </c>
      <c r="AA648" s="18">
        <v>0</v>
      </c>
      <c r="AB648" t="str">
        <f>VLOOKUP(E:E,笔记匹配!A:M,3,FALSE)</f>
        <v>xiaohao11-invite</v>
      </c>
      <c r="AC648" t="str">
        <f>VLOOKUP(E:E,笔记匹配!A:M,4,FALSE)</f>
        <v>11.16-🔥Cambly外教大推荐❗️口语此时不练更待何时</v>
      </c>
    </row>
    <row r="649" spans="1:29">
      <c r="A649" s="17" t="s">
        <v>38</v>
      </c>
      <c r="B649" s="17" t="s">
        <v>74</v>
      </c>
      <c r="C649" s="18">
        <v>23541791</v>
      </c>
      <c r="D649" s="17" t="s">
        <v>72</v>
      </c>
      <c r="E649" s="17" t="s">
        <v>223</v>
      </c>
      <c r="F649" s="17" t="s">
        <v>695</v>
      </c>
      <c r="G649" s="18">
        <v>6242450</v>
      </c>
      <c r="H649" s="17" t="s">
        <v>696</v>
      </c>
      <c r="I649" s="18">
        <v>5178874</v>
      </c>
      <c r="J649" s="17" t="s">
        <v>617</v>
      </c>
      <c r="K649" s="18">
        <v>196.95</v>
      </c>
      <c r="L649" s="18">
        <v>15182</v>
      </c>
      <c r="M649" s="18">
        <v>933</v>
      </c>
      <c r="N649" s="19">
        <v>0.0615</v>
      </c>
      <c r="O649" s="18">
        <v>0.21</v>
      </c>
      <c r="P649" s="18">
        <v>12.97</v>
      </c>
      <c r="Q649" s="18">
        <v>46</v>
      </c>
      <c r="R649" s="18">
        <v>0</v>
      </c>
      <c r="S649" s="18">
        <v>13</v>
      </c>
      <c r="T649" s="18">
        <v>3</v>
      </c>
      <c r="U649" s="18">
        <v>1</v>
      </c>
      <c r="V649" s="18">
        <v>63</v>
      </c>
      <c r="W649" s="18">
        <v>3.13</v>
      </c>
      <c r="X649" s="18">
        <v>0</v>
      </c>
      <c r="Y649" s="19">
        <v>0</v>
      </c>
      <c r="Z649" s="18">
        <v>12</v>
      </c>
      <c r="AA649" s="18">
        <v>0</v>
      </c>
      <c r="AB649" t="str">
        <f>VLOOKUP(E:E,笔记匹配!A:M,3,FALSE)</f>
        <v>dafu666</v>
      </c>
      <c r="AC649" t="str">
        <f>VLOOKUP(E:E,笔记匹配!A:M,4,FALSE)</f>
        <v>11.16-雅思口语首考上8分？我是如何做到的？</v>
      </c>
    </row>
    <row r="650" spans="1:29">
      <c r="A650" s="17" t="s">
        <v>38</v>
      </c>
      <c r="B650" s="17" t="s">
        <v>79</v>
      </c>
      <c r="C650" s="18">
        <v>23541914</v>
      </c>
      <c r="D650" s="17" t="s">
        <v>72</v>
      </c>
      <c r="E650" s="17" t="s">
        <v>197</v>
      </c>
      <c r="F650" s="17" t="s">
        <v>697</v>
      </c>
      <c r="G650" s="18">
        <v>6242490</v>
      </c>
      <c r="H650" s="17" t="s">
        <v>698</v>
      </c>
      <c r="I650" s="18">
        <v>5178907</v>
      </c>
      <c r="J650" s="17" t="s">
        <v>617</v>
      </c>
      <c r="K650" s="18">
        <v>33.57</v>
      </c>
      <c r="L650" s="18">
        <v>2693</v>
      </c>
      <c r="M650" s="18">
        <v>56</v>
      </c>
      <c r="N650" s="19">
        <v>0.0208</v>
      </c>
      <c r="O650" s="18">
        <v>0.6</v>
      </c>
      <c r="P650" s="18">
        <v>12.47</v>
      </c>
      <c r="Q650" s="18">
        <v>10</v>
      </c>
      <c r="R650" s="18">
        <v>0</v>
      </c>
      <c r="S650" s="18">
        <v>8</v>
      </c>
      <c r="T650" s="18">
        <v>0</v>
      </c>
      <c r="U650" s="18">
        <v>1</v>
      </c>
      <c r="V650" s="18">
        <v>19</v>
      </c>
      <c r="W650" s="18">
        <v>1.77</v>
      </c>
      <c r="X650" s="18">
        <v>0</v>
      </c>
      <c r="Y650" s="19">
        <v>0</v>
      </c>
      <c r="Z650" s="18">
        <v>0</v>
      </c>
      <c r="AA650" s="18">
        <v>0</v>
      </c>
      <c r="AB650" t="str">
        <f>VLOOKUP(E:E,笔记匹配!A:M,3,FALSE)</f>
        <v>leximock-invite</v>
      </c>
      <c r="AC650" t="str">
        <f>VLOOKUP(E:E,笔记匹配!A:M,4,FALSE)</f>
        <v>11.16-Cambly雅思口语敲牛mock推荐来救你啦🆘</v>
      </c>
    </row>
    <row r="651" spans="1:29">
      <c r="A651" s="17" t="s">
        <v>38</v>
      </c>
      <c r="B651" s="17" t="s">
        <v>89</v>
      </c>
      <c r="C651" s="18">
        <v>24215138</v>
      </c>
      <c r="D651" s="17" t="s">
        <v>72</v>
      </c>
      <c r="E651" s="17" t="s">
        <v>218</v>
      </c>
      <c r="F651" s="17" t="s">
        <v>699</v>
      </c>
      <c r="G651" s="18">
        <v>6406152</v>
      </c>
      <c r="H651" s="17" t="s">
        <v>700</v>
      </c>
      <c r="I651" s="18">
        <v>5307938</v>
      </c>
      <c r="J651" s="17" t="s">
        <v>617</v>
      </c>
      <c r="K651" s="18">
        <v>67.95</v>
      </c>
      <c r="L651" s="18">
        <v>3022</v>
      </c>
      <c r="M651" s="18">
        <v>121</v>
      </c>
      <c r="N651" s="19">
        <v>0.04</v>
      </c>
      <c r="O651" s="18">
        <v>0.56</v>
      </c>
      <c r="P651" s="18">
        <v>22.49</v>
      </c>
      <c r="Q651" s="18">
        <v>8</v>
      </c>
      <c r="R651" s="18">
        <v>0</v>
      </c>
      <c r="S651" s="18">
        <v>16</v>
      </c>
      <c r="T651" s="18">
        <v>0</v>
      </c>
      <c r="U651" s="18">
        <v>0</v>
      </c>
      <c r="V651" s="18">
        <v>24</v>
      </c>
      <c r="W651" s="18">
        <v>2.83</v>
      </c>
      <c r="X651" s="18">
        <v>0</v>
      </c>
      <c r="Y651" s="19">
        <v>0</v>
      </c>
      <c r="Z651" s="18">
        <v>2</v>
      </c>
      <c r="AA651" s="18">
        <v>0</v>
      </c>
      <c r="AB651" t="str">
        <f>VLOOKUP(E:E,笔记匹配!A:M,3,FALSE)</f>
        <v>xctx</v>
      </c>
      <c r="AC651" t="str">
        <f>VLOOKUP(E:E,笔记匹配!A:M,4,FALSE)</f>
        <v>11.21-如何从“哑巴英语”到轻松通过全英文外企面试</v>
      </c>
    </row>
    <row r="652" spans="1:29">
      <c r="A652" s="17" t="s">
        <v>38</v>
      </c>
      <c r="B652" s="17" t="s">
        <v>90</v>
      </c>
      <c r="C652" s="18">
        <v>24215177</v>
      </c>
      <c r="D652" s="17" t="s">
        <v>72</v>
      </c>
      <c r="E652" s="17" t="s">
        <v>219</v>
      </c>
      <c r="F652" s="17" t="s">
        <v>701</v>
      </c>
      <c r="G652" s="18">
        <v>6406187</v>
      </c>
      <c r="H652" s="17" t="s">
        <v>702</v>
      </c>
      <c r="I652" s="18">
        <v>5307972</v>
      </c>
      <c r="J652" s="17" t="s">
        <v>617</v>
      </c>
      <c r="K652" s="18">
        <v>182.8</v>
      </c>
      <c r="L652" s="18">
        <v>11250</v>
      </c>
      <c r="M652" s="18">
        <v>628</v>
      </c>
      <c r="N652" s="19">
        <v>0.0558</v>
      </c>
      <c r="O652" s="18">
        <v>0.29</v>
      </c>
      <c r="P652" s="18">
        <v>16.25</v>
      </c>
      <c r="Q652" s="18">
        <v>60</v>
      </c>
      <c r="R652" s="18">
        <v>0</v>
      </c>
      <c r="S652" s="18">
        <v>86</v>
      </c>
      <c r="T652" s="18">
        <v>20</v>
      </c>
      <c r="U652" s="18">
        <v>2</v>
      </c>
      <c r="V652" s="18">
        <v>168</v>
      </c>
      <c r="W652" s="18">
        <v>1.09</v>
      </c>
      <c r="X652" s="18">
        <v>0</v>
      </c>
      <c r="Y652" s="19">
        <v>0</v>
      </c>
      <c r="Z652" s="18">
        <v>5</v>
      </c>
      <c r="AA652" s="18">
        <v>2</v>
      </c>
      <c r="AB652" t="str">
        <f>VLOOKUP(E:E,笔记匹配!A:M,3,FALSE)</f>
        <v>picklynn-invite</v>
      </c>
      <c r="AC652" t="str">
        <f>VLOOKUP(E:E,笔记匹配!A:M,4,FALSE)</f>
        <v>11.21-英语面试不用怕‼️8个技巧秒收offer✅太绝啦</v>
      </c>
    </row>
    <row r="653" spans="1:29">
      <c r="A653" s="17" t="s">
        <v>38</v>
      </c>
      <c r="B653" s="17" t="s">
        <v>91</v>
      </c>
      <c r="C653" s="18">
        <v>24215231</v>
      </c>
      <c r="D653" s="17" t="s">
        <v>72</v>
      </c>
      <c r="E653" s="17" t="s">
        <v>220</v>
      </c>
      <c r="F653" s="17" t="s">
        <v>703</v>
      </c>
      <c r="G653" s="18">
        <v>6406213</v>
      </c>
      <c r="H653" s="17" t="s">
        <v>704</v>
      </c>
      <c r="I653" s="18">
        <v>5307993</v>
      </c>
      <c r="J653" s="17" t="s">
        <v>617</v>
      </c>
      <c r="K653" s="18">
        <v>202.34</v>
      </c>
      <c r="L653" s="18">
        <v>13407</v>
      </c>
      <c r="M653" s="18">
        <v>1058</v>
      </c>
      <c r="N653" s="19">
        <v>0.0789</v>
      </c>
      <c r="O653" s="18">
        <v>0.19</v>
      </c>
      <c r="P653" s="18">
        <v>15.09</v>
      </c>
      <c r="Q653" s="18">
        <v>22</v>
      </c>
      <c r="R653" s="18">
        <v>0</v>
      </c>
      <c r="S653" s="18">
        <v>8</v>
      </c>
      <c r="T653" s="18">
        <v>5</v>
      </c>
      <c r="U653" s="18">
        <v>0</v>
      </c>
      <c r="V653" s="18">
        <v>35</v>
      </c>
      <c r="W653" s="18">
        <v>5.78</v>
      </c>
      <c r="X653" s="18">
        <v>0</v>
      </c>
      <c r="Y653" s="19">
        <v>0</v>
      </c>
      <c r="Z653" s="18">
        <v>3</v>
      </c>
      <c r="AA653" s="18">
        <v>1</v>
      </c>
      <c r="AB653" t="str">
        <f>VLOOKUP(E:E,笔记匹配!A:M,3,FALSE)</f>
        <v>pickcoco-invite</v>
      </c>
      <c r="AC653" t="str">
        <f>VLOOKUP(E:E,笔记匹配!A:M,4,FALSE)</f>
        <v>11.21-快进来看看外国人切磋中文！！</v>
      </c>
    </row>
    <row r="654" spans="1:29">
      <c r="A654" s="17" t="s">
        <v>38</v>
      </c>
      <c r="B654" s="17" t="s">
        <v>92</v>
      </c>
      <c r="C654" s="18">
        <v>24215254</v>
      </c>
      <c r="D654" s="17" t="s">
        <v>72</v>
      </c>
      <c r="E654" s="17" t="s">
        <v>221</v>
      </c>
      <c r="F654" s="17" t="s">
        <v>705</v>
      </c>
      <c r="G654" s="18">
        <v>6406225</v>
      </c>
      <c r="H654" s="17" t="s">
        <v>706</v>
      </c>
      <c r="I654" s="18">
        <v>5308004</v>
      </c>
      <c r="J654" s="17" t="s">
        <v>617</v>
      </c>
      <c r="K654" s="18">
        <v>101.87</v>
      </c>
      <c r="L654" s="18">
        <v>7414</v>
      </c>
      <c r="M654" s="18">
        <v>206</v>
      </c>
      <c r="N654" s="19">
        <v>0.0278</v>
      </c>
      <c r="O654" s="18">
        <v>0.49</v>
      </c>
      <c r="P654" s="18">
        <v>13.74</v>
      </c>
      <c r="Q654" s="18">
        <v>12</v>
      </c>
      <c r="R654" s="18">
        <v>1</v>
      </c>
      <c r="S654" s="18">
        <v>11</v>
      </c>
      <c r="T654" s="18">
        <v>15</v>
      </c>
      <c r="U654" s="18">
        <v>2</v>
      </c>
      <c r="V654" s="18">
        <v>41</v>
      </c>
      <c r="W654" s="18">
        <v>2.48</v>
      </c>
      <c r="X654" s="18">
        <v>0</v>
      </c>
      <c r="Y654" s="19">
        <v>0</v>
      </c>
      <c r="Z654" s="18">
        <v>1</v>
      </c>
      <c r="AA654" s="18">
        <v>0</v>
      </c>
      <c r="AB654" t="str">
        <f>VLOOKUP(E:E,笔记匹配!A:M,3,FALSE)</f>
        <v>circle2022-invite</v>
      </c>
      <c r="AC654" t="str">
        <f>VLOOKUP(E:E,笔记匹配!A:M,4,FALSE)</f>
        <v>11.21-🔥雅思口语8分｜高分技巧大公开</v>
      </c>
    </row>
    <row r="655" spans="1:29">
      <c r="A655" s="17" t="s">
        <v>39</v>
      </c>
      <c r="B655" s="17" t="s">
        <v>100</v>
      </c>
      <c r="C655" s="18">
        <v>15884678</v>
      </c>
      <c r="D655" s="17" t="s">
        <v>101</v>
      </c>
      <c r="E655" s="17" t="s">
        <v>203</v>
      </c>
      <c r="F655" s="17" t="s">
        <v>615</v>
      </c>
      <c r="G655" s="18">
        <v>3102051</v>
      </c>
      <c r="H655" s="17" t="s">
        <v>616</v>
      </c>
      <c r="I655" s="18">
        <v>2496937</v>
      </c>
      <c r="J655" s="17" t="s">
        <v>617</v>
      </c>
      <c r="K655" s="18">
        <v>596.01</v>
      </c>
      <c r="L655" s="18">
        <v>41341</v>
      </c>
      <c r="M655" s="18">
        <v>1463</v>
      </c>
      <c r="N655" s="19">
        <v>0.0354</v>
      </c>
      <c r="O655" s="18">
        <v>0.41</v>
      </c>
      <c r="P655" s="18">
        <v>14.42</v>
      </c>
      <c r="Q655" s="18">
        <v>20</v>
      </c>
      <c r="R655" s="18">
        <v>0</v>
      </c>
      <c r="S655" s="18">
        <v>13</v>
      </c>
      <c r="T655" s="18">
        <v>2</v>
      </c>
      <c r="U655" s="18">
        <v>2</v>
      </c>
      <c r="V655" s="18">
        <v>37</v>
      </c>
      <c r="W655" s="18">
        <v>16.11</v>
      </c>
      <c r="X655" s="18">
        <v>0</v>
      </c>
      <c r="Y655" s="19">
        <v>0</v>
      </c>
      <c r="Z655" s="18">
        <v>3</v>
      </c>
      <c r="AA655" s="18">
        <v>0</v>
      </c>
      <c r="AB655" t="str">
        <f>VLOOKUP(E:E,笔记匹配!A:M,3,FALSE)</f>
        <v>yaozilv</v>
      </c>
      <c r="AC655" t="str">
        <f>VLOOKUP(E:E,笔记匹配!A:M,4,FALSE)</f>
        <v>6.17-英语口语人绝不能错过的宝藏APP👈</v>
      </c>
    </row>
    <row r="656" spans="1:29">
      <c r="A656" s="17" t="s">
        <v>39</v>
      </c>
      <c r="B656" s="17" t="s">
        <v>119</v>
      </c>
      <c r="C656" s="18">
        <v>16331749</v>
      </c>
      <c r="D656" s="17" t="s">
        <v>72</v>
      </c>
      <c r="E656" s="17" t="s">
        <v>210</v>
      </c>
      <c r="F656" s="17" t="s">
        <v>618</v>
      </c>
      <c r="G656" s="18">
        <v>3178020</v>
      </c>
      <c r="H656" s="17" t="s">
        <v>619</v>
      </c>
      <c r="I656" s="18">
        <v>2568655</v>
      </c>
      <c r="J656" s="17" t="s">
        <v>617</v>
      </c>
      <c r="K656" s="18">
        <v>484.81</v>
      </c>
      <c r="L656" s="18">
        <v>45189</v>
      </c>
      <c r="M656" s="18">
        <v>2705</v>
      </c>
      <c r="N656" s="19">
        <v>0.0599</v>
      </c>
      <c r="O656" s="18">
        <v>0.18</v>
      </c>
      <c r="P656" s="18">
        <v>10.73</v>
      </c>
      <c r="Q656" s="18">
        <v>65</v>
      </c>
      <c r="R656" s="18">
        <v>1</v>
      </c>
      <c r="S656" s="18">
        <v>17</v>
      </c>
      <c r="T656" s="18">
        <v>71</v>
      </c>
      <c r="U656" s="18">
        <v>3</v>
      </c>
      <c r="V656" s="18">
        <v>157</v>
      </c>
      <c r="W656" s="18">
        <v>3.09</v>
      </c>
      <c r="X656" s="18">
        <v>0</v>
      </c>
      <c r="Y656" s="19">
        <v>0</v>
      </c>
      <c r="Z656" s="18">
        <v>6</v>
      </c>
      <c r="AA656" s="18">
        <v>0</v>
      </c>
      <c r="AB656" t="str">
        <f>VLOOKUP(E:E,笔记匹配!A:M,3,FALSE)</f>
        <v>tenchat-invite</v>
      </c>
      <c r="AC656" t="str">
        <f>VLOOKUP(E:E,笔记匹配!A:M,4,FALSE)</f>
        <v>6.28-🇬🇧小干货｜简单的地道英文表达</v>
      </c>
    </row>
    <row r="657" spans="1:29">
      <c r="A657" s="17" t="s">
        <v>39</v>
      </c>
      <c r="B657" s="17" t="s">
        <v>100</v>
      </c>
      <c r="C657" s="18">
        <v>18616856</v>
      </c>
      <c r="D657" s="17" t="s">
        <v>72</v>
      </c>
      <c r="E657" s="17" t="s">
        <v>203</v>
      </c>
      <c r="F657" s="17" t="s">
        <v>622</v>
      </c>
      <c r="G657" s="18">
        <v>3856100</v>
      </c>
      <c r="H657" s="17" t="s">
        <v>623</v>
      </c>
      <c r="I657" s="18">
        <v>3241189</v>
      </c>
      <c r="J657" s="17" t="s">
        <v>617</v>
      </c>
      <c r="K657" s="18">
        <v>278.29</v>
      </c>
      <c r="L657" s="18">
        <v>10831</v>
      </c>
      <c r="M657" s="18">
        <v>403</v>
      </c>
      <c r="N657" s="19">
        <v>0.0372</v>
      </c>
      <c r="O657" s="18">
        <v>0.69</v>
      </c>
      <c r="P657" s="18">
        <v>25.69</v>
      </c>
      <c r="Q657" s="18">
        <v>30</v>
      </c>
      <c r="R657" s="18">
        <v>0</v>
      </c>
      <c r="S657" s="18">
        <v>28</v>
      </c>
      <c r="T657" s="18">
        <v>2</v>
      </c>
      <c r="U657" s="18">
        <v>0</v>
      </c>
      <c r="V657" s="18">
        <v>60</v>
      </c>
      <c r="W657" s="18">
        <v>4.64</v>
      </c>
      <c r="X657" s="18">
        <v>0</v>
      </c>
      <c r="Y657" s="19">
        <v>0</v>
      </c>
      <c r="Z657" s="18">
        <v>2</v>
      </c>
      <c r="AA657" s="18">
        <v>3</v>
      </c>
      <c r="AB657" t="str">
        <f>VLOOKUP(E:E,笔记匹配!A:M,3,FALSE)</f>
        <v>yaozilv</v>
      </c>
      <c r="AC657" t="str">
        <f>VLOOKUP(E:E,笔记匹配!A:M,4,FALSE)</f>
        <v>6.17-英语口语人绝不能错过的宝藏APP👈</v>
      </c>
    </row>
    <row r="658" spans="1:29">
      <c r="A658" s="17" t="s">
        <v>39</v>
      </c>
      <c r="B658" s="17" t="s">
        <v>76</v>
      </c>
      <c r="C658" s="18">
        <v>18706416</v>
      </c>
      <c r="D658" s="17" t="s">
        <v>72</v>
      </c>
      <c r="E658" s="17" t="s">
        <v>209</v>
      </c>
      <c r="F658" s="17" t="s">
        <v>624</v>
      </c>
      <c r="G658" s="18">
        <v>3899564</v>
      </c>
      <c r="H658" s="17" t="s">
        <v>625</v>
      </c>
      <c r="I658" s="18">
        <v>3284422</v>
      </c>
      <c r="J658" s="17" t="s">
        <v>617</v>
      </c>
      <c r="K658" s="18">
        <v>286.34</v>
      </c>
      <c r="L658" s="18">
        <v>15628</v>
      </c>
      <c r="M658" s="18">
        <v>422</v>
      </c>
      <c r="N658" s="19">
        <v>0.027</v>
      </c>
      <c r="O658" s="18">
        <v>0.68</v>
      </c>
      <c r="P658" s="18">
        <v>18.32</v>
      </c>
      <c r="Q658" s="18">
        <v>30</v>
      </c>
      <c r="R658" s="18">
        <v>0</v>
      </c>
      <c r="S658" s="18">
        <v>32</v>
      </c>
      <c r="T658" s="18">
        <v>2</v>
      </c>
      <c r="U658" s="18">
        <v>0</v>
      </c>
      <c r="V658" s="18">
        <v>64</v>
      </c>
      <c r="W658" s="18">
        <v>4.47</v>
      </c>
      <c r="X658" s="18">
        <v>0</v>
      </c>
      <c r="Y658" s="19">
        <v>0</v>
      </c>
      <c r="Z658" s="18">
        <v>14</v>
      </c>
      <c r="AA658" s="18">
        <v>0</v>
      </c>
      <c r="AB658" t="str">
        <f>VLOOKUP(E:E,笔记匹配!A:M,3,FALSE)</f>
        <v>ieltsyea-invite</v>
      </c>
      <c r="AC658" t="str">
        <f>VLOOKUP(E:E,笔记匹配!A:M,4,FALSE)</f>
        <v>8.24-雅思口语上7的捷径：Cambly外教推荐‼️</v>
      </c>
    </row>
    <row r="659" spans="1:29">
      <c r="A659" s="17" t="s">
        <v>39</v>
      </c>
      <c r="B659" s="17" t="s">
        <v>76</v>
      </c>
      <c r="C659" s="18">
        <v>19691973</v>
      </c>
      <c r="D659" s="17" t="s">
        <v>69</v>
      </c>
      <c r="E659" s="17" t="s">
        <v>209</v>
      </c>
      <c r="F659" s="17" t="s">
        <v>631</v>
      </c>
      <c r="G659" s="18">
        <v>4355755</v>
      </c>
      <c r="H659" s="17" t="s">
        <v>631</v>
      </c>
      <c r="I659" s="18">
        <v>3730480</v>
      </c>
      <c r="J659" s="17" t="s">
        <v>617</v>
      </c>
      <c r="K659" s="18">
        <v>210.75</v>
      </c>
      <c r="L659" s="18">
        <v>10643</v>
      </c>
      <c r="M659" s="18">
        <v>295</v>
      </c>
      <c r="N659" s="19">
        <v>0.0277</v>
      </c>
      <c r="O659" s="18">
        <v>0.71</v>
      </c>
      <c r="P659" s="18">
        <v>19.8</v>
      </c>
      <c r="Q659" s="18">
        <v>25</v>
      </c>
      <c r="R659" s="18">
        <v>0</v>
      </c>
      <c r="S659" s="18">
        <v>29</v>
      </c>
      <c r="T659" s="18">
        <v>2</v>
      </c>
      <c r="U659" s="18">
        <v>2</v>
      </c>
      <c r="V659" s="18">
        <v>58</v>
      </c>
      <c r="W659" s="18">
        <v>3.63</v>
      </c>
      <c r="X659" s="18">
        <v>0</v>
      </c>
      <c r="Y659" s="19">
        <v>0</v>
      </c>
      <c r="Z659" s="18">
        <v>3</v>
      </c>
      <c r="AA659" s="18">
        <v>0</v>
      </c>
      <c r="AB659" t="str">
        <f>VLOOKUP(E:E,笔记匹配!A:M,3,FALSE)</f>
        <v>ieltsyea-invite</v>
      </c>
      <c r="AC659" t="str">
        <f>VLOOKUP(E:E,笔记匹配!A:M,4,FALSE)</f>
        <v>8.24-雅思口语上7的捷径：Cambly外教推荐‼️</v>
      </c>
    </row>
    <row r="660" spans="1:29">
      <c r="A660" s="17" t="s">
        <v>39</v>
      </c>
      <c r="B660" s="17" t="s">
        <v>103</v>
      </c>
      <c r="C660" s="18">
        <v>19913068</v>
      </c>
      <c r="D660" s="17" t="s">
        <v>69</v>
      </c>
      <c r="E660" s="17" t="s">
        <v>207</v>
      </c>
      <c r="F660" s="17" t="s">
        <v>632</v>
      </c>
      <c r="G660" s="18">
        <v>4458728</v>
      </c>
      <c r="H660" s="17" t="s">
        <v>633</v>
      </c>
      <c r="I660" s="18">
        <v>3823048</v>
      </c>
      <c r="J660" s="17" t="s">
        <v>617</v>
      </c>
      <c r="K660" s="18">
        <v>960.08</v>
      </c>
      <c r="L660" s="18">
        <v>22806</v>
      </c>
      <c r="M660" s="18">
        <v>896</v>
      </c>
      <c r="N660" s="19">
        <v>0.0393</v>
      </c>
      <c r="O660" s="18">
        <v>1.07</v>
      </c>
      <c r="P660" s="18">
        <v>42.1</v>
      </c>
      <c r="Q660" s="18">
        <v>155</v>
      </c>
      <c r="R660" s="18">
        <v>0</v>
      </c>
      <c r="S660" s="18">
        <v>64</v>
      </c>
      <c r="T660" s="18">
        <v>56</v>
      </c>
      <c r="U660" s="18">
        <v>1</v>
      </c>
      <c r="V660" s="18">
        <v>276</v>
      </c>
      <c r="W660" s="18">
        <v>3.48</v>
      </c>
      <c r="X660" s="18">
        <v>0</v>
      </c>
      <c r="Y660" s="19">
        <v>0</v>
      </c>
      <c r="Z660" s="18">
        <v>16</v>
      </c>
      <c r="AA660" s="18">
        <v>3</v>
      </c>
      <c r="AB660" t="str">
        <f>VLOOKUP(E:E,笔记匹配!A:M,3,FALSE)</f>
        <v>skk2022</v>
      </c>
      <c r="AC660" t="str">
        <f>VLOOKUP(E:E,笔记匹配!A:M,4,FALSE)</f>
        <v>6.13-如何不出国提高口语｜英语口语APP推荐</v>
      </c>
    </row>
    <row r="661" spans="1:29">
      <c r="A661" s="17" t="s">
        <v>39</v>
      </c>
      <c r="B661" s="17" t="s">
        <v>80</v>
      </c>
      <c r="C661" s="18">
        <v>20804514</v>
      </c>
      <c r="D661" s="17" t="s">
        <v>72</v>
      </c>
      <c r="E661" s="17" t="s">
        <v>199</v>
      </c>
      <c r="F661" s="17" t="s">
        <v>642</v>
      </c>
      <c r="G661" s="18">
        <v>4926725</v>
      </c>
      <c r="H661" s="17" t="s">
        <v>643</v>
      </c>
      <c r="I661" s="18">
        <v>4182082</v>
      </c>
      <c r="J661" s="17" t="s">
        <v>617</v>
      </c>
      <c r="K661" s="18">
        <v>192.63</v>
      </c>
      <c r="L661" s="18">
        <v>12286</v>
      </c>
      <c r="M661" s="18">
        <v>490</v>
      </c>
      <c r="N661" s="19">
        <v>0.0399</v>
      </c>
      <c r="O661" s="18">
        <v>0.39</v>
      </c>
      <c r="P661" s="18">
        <v>15.68</v>
      </c>
      <c r="Q661" s="18">
        <v>28</v>
      </c>
      <c r="R661" s="18">
        <v>1</v>
      </c>
      <c r="S661" s="18">
        <v>30</v>
      </c>
      <c r="T661" s="18">
        <v>12</v>
      </c>
      <c r="U661" s="18">
        <v>2</v>
      </c>
      <c r="V661" s="18">
        <v>73</v>
      </c>
      <c r="W661" s="18">
        <v>2.64</v>
      </c>
      <c r="X661" s="18">
        <v>0</v>
      </c>
      <c r="Y661" s="19">
        <v>0</v>
      </c>
      <c r="Z661" s="18">
        <v>1</v>
      </c>
      <c r="AA661" s="18">
        <v>0</v>
      </c>
      <c r="AB661" t="str">
        <f>VLOOKUP(E:E,笔记匹配!A:M,3,FALSE)</f>
        <v>lily1234</v>
      </c>
      <c r="AC661" t="str">
        <f>VLOOKUP(E:E,笔记匹配!A:M,4,FALSE)</f>
        <v>10.9-30岁想把英语好好学一遍｜妈妈提升口语app</v>
      </c>
    </row>
    <row r="662" spans="1:29">
      <c r="A662" s="17" t="s">
        <v>39</v>
      </c>
      <c r="B662" s="17" t="s">
        <v>83</v>
      </c>
      <c r="C662" s="18">
        <v>21378722</v>
      </c>
      <c r="D662" s="17" t="s">
        <v>72</v>
      </c>
      <c r="E662" s="17" t="s">
        <v>201</v>
      </c>
      <c r="F662" s="17" t="s">
        <v>646</v>
      </c>
      <c r="G662" s="18">
        <v>5201126</v>
      </c>
      <c r="H662" s="17" t="s">
        <v>647</v>
      </c>
      <c r="I662" s="18">
        <v>4386152</v>
      </c>
      <c r="J662" s="17" t="s">
        <v>617</v>
      </c>
      <c r="K662" s="18">
        <v>345.75</v>
      </c>
      <c r="L662" s="18">
        <v>23810</v>
      </c>
      <c r="M662" s="18">
        <v>578</v>
      </c>
      <c r="N662" s="19">
        <v>0.0243</v>
      </c>
      <c r="O662" s="18">
        <v>0.6</v>
      </c>
      <c r="P662" s="18">
        <v>14.52</v>
      </c>
      <c r="Q662" s="18">
        <v>101</v>
      </c>
      <c r="R662" s="18">
        <v>0</v>
      </c>
      <c r="S662" s="18">
        <v>73</v>
      </c>
      <c r="T662" s="18">
        <v>5</v>
      </c>
      <c r="U662" s="18">
        <v>2</v>
      </c>
      <c r="V662" s="18">
        <v>181</v>
      </c>
      <c r="W662" s="18">
        <v>1.91</v>
      </c>
      <c r="X662" s="18">
        <v>0</v>
      </c>
      <c r="Y662" s="19">
        <v>0</v>
      </c>
      <c r="Z662" s="18">
        <v>4</v>
      </c>
      <c r="AA662" s="18">
        <v>4</v>
      </c>
      <c r="AB662" t="str">
        <f>VLOOKUP(E:E,笔记匹配!A:M,3,FALSE)</f>
        <v>talkalot-invite</v>
      </c>
      <c r="AC662" t="str">
        <f>VLOOKUP(E:E,笔记匹配!A:M,4,FALSE)</f>
        <v>10.17宝藏Cambly外教大推荐‼️入门篇</v>
      </c>
    </row>
    <row r="663" spans="1:29">
      <c r="A663" s="17" t="s">
        <v>39</v>
      </c>
      <c r="B663" s="17" t="s">
        <v>83</v>
      </c>
      <c r="C663" s="18">
        <v>21438951</v>
      </c>
      <c r="D663" s="17" t="s">
        <v>69</v>
      </c>
      <c r="E663" s="17" t="s">
        <v>201</v>
      </c>
      <c r="F663" s="17" t="s">
        <v>650</v>
      </c>
      <c r="G663" s="18">
        <v>5229065</v>
      </c>
      <c r="H663" s="17" t="s">
        <v>651</v>
      </c>
      <c r="I663" s="18">
        <v>4407441</v>
      </c>
      <c r="J663" s="17" t="s">
        <v>617</v>
      </c>
      <c r="K663" s="18">
        <v>1337.86</v>
      </c>
      <c r="L663" s="18">
        <v>71478</v>
      </c>
      <c r="M663" s="18">
        <v>2158</v>
      </c>
      <c r="N663" s="19">
        <v>0.0302</v>
      </c>
      <c r="O663" s="18">
        <v>0.62</v>
      </c>
      <c r="P663" s="18">
        <v>18.72</v>
      </c>
      <c r="Q663" s="18">
        <v>475</v>
      </c>
      <c r="R663" s="18">
        <v>0</v>
      </c>
      <c r="S663" s="18">
        <v>294</v>
      </c>
      <c r="T663" s="18">
        <v>13</v>
      </c>
      <c r="U663" s="18">
        <v>9</v>
      </c>
      <c r="V663" s="18">
        <v>791</v>
      </c>
      <c r="W663" s="18">
        <v>1.69</v>
      </c>
      <c r="X663" s="18">
        <v>0</v>
      </c>
      <c r="Y663" s="19">
        <v>0</v>
      </c>
      <c r="Z663" s="18">
        <v>15</v>
      </c>
      <c r="AA663" s="18">
        <v>35</v>
      </c>
      <c r="AB663" t="str">
        <f>VLOOKUP(E:E,笔记匹配!A:M,3,FALSE)</f>
        <v>talkalot-invite</v>
      </c>
      <c r="AC663" t="str">
        <f>VLOOKUP(E:E,笔记匹配!A:M,4,FALSE)</f>
        <v>10.17宝藏Cambly外教大推荐‼️入门篇</v>
      </c>
    </row>
    <row r="664" spans="1:29">
      <c r="A664" s="17" t="s">
        <v>39</v>
      </c>
      <c r="B664" s="17" t="s">
        <v>80</v>
      </c>
      <c r="C664" s="18">
        <v>21548733</v>
      </c>
      <c r="D664" s="17" t="s">
        <v>69</v>
      </c>
      <c r="E664" s="17" t="s">
        <v>199</v>
      </c>
      <c r="F664" s="17" t="s">
        <v>652</v>
      </c>
      <c r="G664" s="18">
        <v>5277914</v>
      </c>
      <c r="H664" s="17" t="s">
        <v>652</v>
      </c>
      <c r="I664" s="18">
        <v>4445164</v>
      </c>
      <c r="J664" s="17" t="s">
        <v>617</v>
      </c>
      <c r="K664" s="18">
        <v>196.17</v>
      </c>
      <c r="L664" s="18">
        <v>6043</v>
      </c>
      <c r="M664" s="18">
        <v>267</v>
      </c>
      <c r="N664" s="19">
        <v>0.0442</v>
      </c>
      <c r="O664" s="18">
        <v>0.73</v>
      </c>
      <c r="P664" s="18">
        <v>32.46</v>
      </c>
      <c r="Q664" s="18">
        <v>30</v>
      </c>
      <c r="R664" s="18">
        <v>0</v>
      </c>
      <c r="S664" s="18">
        <v>40</v>
      </c>
      <c r="T664" s="18">
        <v>14</v>
      </c>
      <c r="U664" s="18">
        <v>1</v>
      </c>
      <c r="V664" s="18">
        <v>85</v>
      </c>
      <c r="W664" s="18">
        <v>2.31</v>
      </c>
      <c r="X664" s="18">
        <v>0</v>
      </c>
      <c r="Y664" s="19">
        <v>0</v>
      </c>
      <c r="Z664" s="18">
        <v>2</v>
      </c>
      <c r="AA664" s="18">
        <v>0</v>
      </c>
      <c r="AB664" t="str">
        <f>VLOOKUP(E:E,笔记匹配!A:M,3,FALSE)</f>
        <v>lily1234</v>
      </c>
      <c r="AC664" t="str">
        <f>VLOOKUP(E:E,笔记匹配!A:M,4,FALSE)</f>
        <v>10.9-30岁想把英语好好学一遍｜妈妈提升口语app</v>
      </c>
    </row>
    <row r="665" spans="1:29">
      <c r="A665" s="17" t="s">
        <v>39</v>
      </c>
      <c r="B665" s="17" t="s">
        <v>108</v>
      </c>
      <c r="C665" s="18">
        <v>21906276</v>
      </c>
      <c r="D665" s="17" t="s">
        <v>69</v>
      </c>
      <c r="E665" s="18">
        <v>6.3218999e+23</v>
      </c>
      <c r="F665" s="17" t="s">
        <v>654</v>
      </c>
      <c r="G665" s="18">
        <v>5442255</v>
      </c>
      <c r="H665" s="17" t="s">
        <v>654</v>
      </c>
      <c r="I665" s="18">
        <v>4570099</v>
      </c>
      <c r="J665" s="17" t="s">
        <v>617</v>
      </c>
      <c r="K665" s="18">
        <v>497.1</v>
      </c>
      <c r="L665" s="18">
        <v>26384</v>
      </c>
      <c r="M665" s="18">
        <v>1279</v>
      </c>
      <c r="N665" s="19">
        <v>0.0485</v>
      </c>
      <c r="O665" s="18">
        <v>0.39</v>
      </c>
      <c r="P665" s="18">
        <v>18.84</v>
      </c>
      <c r="Q665" s="18">
        <v>185</v>
      </c>
      <c r="R665" s="18">
        <v>3</v>
      </c>
      <c r="S665" s="18">
        <v>93</v>
      </c>
      <c r="T665" s="18">
        <v>70</v>
      </c>
      <c r="U665" s="18">
        <v>5</v>
      </c>
      <c r="V665" s="18">
        <v>356</v>
      </c>
      <c r="W665" s="18">
        <v>1.4</v>
      </c>
      <c r="X665" s="18">
        <v>0</v>
      </c>
      <c r="Y665" s="19">
        <v>0</v>
      </c>
      <c r="Z665" s="18">
        <v>4</v>
      </c>
      <c r="AA665" s="18">
        <v>1</v>
      </c>
      <c r="AB665" t="str">
        <f>VLOOKUP(E:E,笔记匹配!A:M,3,FALSE)</f>
        <v>gua0407</v>
      </c>
      <c r="AC665" t="str">
        <f>VLOOKUP(E:E,笔记匹配!A:M,4,FALSE)</f>
        <v>9.21-雅思考官“讨厌”的口语表达，你中了几个🤔</v>
      </c>
    </row>
    <row r="666" spans="1:29">
      <c r="A666" s="17" t="s">
        <v>39</v>
      </c>
      <c r="B666" s="17" t="s">
        <v>657</v>
      </c>
      <c r="C666" s="18">
        <v>22054994</v>
      </c>
      <c r="D666" s="17" t="s">
        <v>72</v>
      </c>
      <c r="E666" s="17" t="s">
        <v>238</v>
      </c>
      <c r="F666" s="17" t="s">
        <v>658</v>
      </c>
      <c r="G666" s="18">
        <v>5512858</v>
      </c>
      <c r="H666" s="17" t="s">
        <v>659</v>
      </c>
      <c r="I666" s="18">
        <v>4623452</v>
      </c>
      <c r="J666" s="17" t="s">
        <v>617</v>
      </c>
      <c r="K666" s="18">
        <v>196.74</v>
      </c>
      <c r="L666" s="18">
        <v>18497</v>
      </c>
      <c r="M666" s="18">
        <v>852</v>
      </c>
      <c r="N666" s="19">
        <v>0.0461</v>
      </c>
      <c r="O666" s="18">
        <v>0.23</v>
      </c>
      <c r="P666" s="18">
        <v>10.64</v>
      </c>
      <c r="Q666" s="18">
        <v>39</v>
      </c>
      <c r="R666" s="18">
        <v>0</v>
      </c>
      <c r="S666" s="18">
        <v>17</v>
      </c>
      <c r="T666" s="18">
        <v>3</v>
      </c>
      <c r="U666" s="18">
        <v>0</v>
      </c>
      <c r="V666" s="18">
        <v>59</v>
      </c>
      <c r="W666" s="18">
        <v>3.33</v>
      </c>
      <c r="X666" s="18">
        <v>0</v>
      </c>
      <c r="Y666" s="19">
        <v>0</v>
      </c>
      <c r="Z666" s="18">
        <v>1</v>
      </c>
      <c r="AA666" s="18">
        <v>0</v>
      </c>
      <c r="AB666" t="str">
        <f>VLOOKUP(E:E,笔记匹配!A:M,3,FALSE)</f>
        <v>10quiz</v>
      </c>
      <c r="AC666" t="str">
        <f>VLOOKUP(E:E,笔记匹配!A:M,4,FALSE)</f>
        <v>10.26-🇬🇧语言类游戏｜口语提升小游戏</v>
      </c>
    </row>
    <row r="667" spans="1:29">
      <c r="A667" s="17" t="s">
        <v>39</v>
      </c>
      <c r="B667" s="17" t="s">
        <v>82</v>
      </c>
      <c r="C667" s="18">
        <v>22055095</v>
      </c>
      <c r="D667" s="17" t="s">
        <v>72</v>
      </c>
      <c r="E667" s="17" t="s">
        <v>236</v>
      </c>
      <c r="F667" s="17" t="s">
        <v>660</v>
      </c>
      <c r="G667" s="18">
        <v>5512921</v>
      </c>
      <c r="H667" s="17" t="s">
        <v>661</v>
      </c>
      <c r="I667" s="18">
        <v>4623502</v>
      </c>
      <c r="J667" s="17" t="s">
        <v>617</v>
      </c>
      <c r="K667" s="18">
        <v>331.69</v>
      </c>
      <c r="L667" s="18">
        <v>24074</v>
      </c>
      <c r="M667" s="18">
        <v>1093</v>
      </c>
      <c r="N667" s="19">
        <v>0.0454</v>
      </c>
      <c r="O667" s="18">
        <v>0.3</v>
      </c>
      <c r="P667" s="18">
        <v>13.78</v>
      </c>
      <c r="Q667" s="18">
        <v>62</v>
      </c>
      <c r="R667" s="18">
        <v>1</v>
      </c>
      <c r="S667" s="18">
        <v>39</v>
      </c>
      <c r="T667" s="18">
        <v>30</v>
      </c>
      <c r="U667" s="18">
        <v>2</v>
      </c>
      <c r="V667" s="18">
        <v>134</v>
      </c>
      <c r="W667" s="18">
        <v>2.48</v>
      </c>
      <c r="X667" s="18">
        <v>0</v>
      </c>
      <c r="Y667" s="19">
        <v>0</v>
      </c>
      <c r="Z667" s="18">
        <v>7</v>
      </c>
      <c r="AA667" s="18">
        <v>1</v>
      </c>
      <c r="AB667" t="str">
        <f>VLOOKUP(E:E,笔记匹配!A:M,3,FALSE)</f>
        <v>pickgigi-invite</v>
      </c>
      <c r="AC667" t="str">
        <f>VLOOKUP(E:E,笔记匹配!A:M,4,FALSE)</f>
        <v>10.26-口语聊天用这几个开场 打开无限聊天模式</v>
      </c>
    </row>
    <row r="668" spans="1:29">
      <c r="A668" s="17" t="s">
        <v>39</v>
      </c>
      <c r="B668" s="17" t="s">
        <v>86</v>
      </c>
      <c r="C668" s="18">
        <v>22459591</v>
      </c>
      <c r="D668" s="17" t="s">
        <v>72</v>
      </c>
      <c r="E668" s="17" t="s">
        <v>214</v>
      </c>
      <c r="F668" s="17" t="s">
        <v>662</v>
      </c>
      <c r="G668" s="18">
        <v>5705404</v>
      </c>
      <c r="H668" s="17" t="s">
        <v>663</v>
      </c>
      <c r="I668" s="18">
        <v>4771610</v>
      </c>
      <c r="J668" s="17" t="s">
        <v>617</v>
      </c>
      <c r="K668" s="18">
        <v>759.82</v>
      </c>
      <c r="L668" s="18">
        <v>39977</v>
      </c>
      <c r="M668" s="18">
        <v>1589</v>
      </c>
      <c r="N668" s="19">
        <v>0.0397</v>
      </c>
      <c r="O668" s="18">
        <v>0.48</v>
      </c>
      <c r="P668" s="18">
        <v>19.01</v>
      </c>
      <c r="Q668" s="18">
        <v>88</v>
      </c>
      <c r="R668" s="18">
        <v>1</v>
      </c>
      <c r="S668" s="18">
        <v>37</v>
      </c>
      <c r="T668" s="18">
        <v>40</v>
      </c>
      <c r="U668" s="18">
        <v>3</v>
      </c>
      <c r="V668" s="18">
        <v>169</v>
      </c>
      <c r="W668" s="18">
        <v>4.5</v>
      </c>
      <c r="X668" s="18">
        <v>0</v>
      </c>
      <c r="Y668" s="19">
        <v>0</v>
      </c>
      <c r="Z668" s="18">
        <v>2</v>
      </c>
      <c r="AA668" s="18">
        <v>0</v>
      </c>
      <c r="AB668" t="str">
        <f>VLOOKUP(E:E,笔记匹配!A:M,3,FALSE)</f>
        <v>yzyy123</v>
      </c>
      <c r="AC668" t="str">
        <f>VLOOKUP(E:E,笔记匹配!A:M,4,FALSE)</f>
        <v>11.1-前雅思口语考官评分我们的part 1!</v>
      </c>
    </row>
    <row r="669" spans="1:29">
      <c r="A669" s="17" t="s">
        <v>39</v>
      </c>
      <c r="B669" s="17" t="s">
        <v>73</v>
      </c>
      <c r="C669" s="18">
        <v>22612439</v>
      </c>
      <c r="D669" s="17" t="s">
        <v>72</v>
      </c>
      <c r="E669" s="17" t="s">
        <v>200</v>
      </c>
      <c r="F669" s="17" t="s">
        <v>666</v>
      </c>
      <c r="G669" s="18">
        <v>5779468</v>
      </c>
      <c r="H669" s="17" t="s">
        <v>667</v>
      </c>
      <c r="I669" s="18">
        <v>4830161</v>
      </c>
      <c r="J669" s="17" t="s">
        <v>617</v>
      </c>
      <c r="K669" s="18">
        <v>731.77</v>
      </c>
      <c r="L669" s="18">
        <v>39890</v>
      </c>
      <c r="M669" s="18">
        <v>1832</v>
      </c>
      <c r="N669" s="19">
        <v>0.0459</v>
      </c>
      <c r="O669" s="18">
        <v>0.4</v>
      </c>
      <c r="P669" s="18">
        <v>18.34</v>
      </c>
      <c r="Q669" s="18">
        <v>136</v>
      </c>
      <c r="R669" s="18">
        <v>1</v>
      </c>
      <c r="S669" s="18">
        <v>19</v>
      </c>
      <c r="T669" s="18">
        <v>21</v>
      </c>
      <c r="U669" s="18">
        <v>3</v>
      </c>
      <c r="V669" s="18">
        <v>180</v>
      </c>
      <c r="W669" s="18">
        <v>4.07</v>
      </c>
      <c r="X669" s="18">
        <v>0</v>
      </c>
      <c r="Y669" s="19">
        <v>0</v>
      </c>
      <c r="Z669" s="18">
        <v>3</v>
      </c>
      <c r="AA669" s="18">
        <v>0</v>
      </c>
      <c r="AB669" t="str">
        <f>VLOOKUP(E:E,笔记匹配!A:M,3,FALSE)</f>
        <v>adamchen</v>
      </c>
      <c r="AC669" t="str">
        <f>VLOOKUP(E:E,笔记匹配!A:M,4,FALSE)</f>
        <v>11.2-当社牛和老外pk全网热门挑战</v>
      </c>
    </row>
    <row r="670" spans="1:29">
      <c r="A670" s="17" t="s">
        <v>39</v>
      </c>
      <c r="B670" s="17" t="s">
        <v>130</v>
      </c>
      <c r="C670" s="18">
        <v>22612503</v>
      </c>
      <c r="D670" s="17" t="s">
        <v>72</v>
      </c>
      <c r="E670" s="17" t="s">
        <v>230</v>
      </c>
      <c r="F670" s="17" t="s">
        <v>668</v>
      </c>
      <c r="G670" s="18">
        <v>5779551</v>
      </c>
      <c r="H670" s="17" t="s">
        <v>669</v>
      </c>
      <c r="I670" s="18">
        <v>4830227</v>
      </c>
      <c r="J670" s="17" t="s">
        <v>617</v>
      </c>
      <c r="K670" s="18">
        <v>201.81</v>
      </c>
      <c r="L670" s="18">
        <v>21869</v>
      </c>
      <c r="M670" s="18">
        <v>1414</v>
      </c>
      <c r="N670" s="19">
        <v>0.0647</v>
      </c>
      <c r="O670" s="18">
        <v>0.14</v>
      </c>
      <c r="P670" s="18">
        <v>9.23</v>
      </c>
      <c r="Q670" s="18">
        <v>66</v>
      </c>
      <c r="R670" s="18">
        <v>1</v>
      </c>
      <c r="S670" s="18">
        <v>42</v>
      </c>
      <c r="T670" s="18">
        <v>14</v>
      </c>
      <c r="U670" s="18">
        <v>0</v>
      </c>
      <c r="V670" s="18">
        <v>123</v>
      </c>
      <c r="W670" s="18">
        <v>1.64</v>
      </c>
      <c r="X670" s="18">
        <v>0</v>
      </c>
      <c r="Y670" s="19">
        <v>0</v>
      </c>
      <c r="Z670" s="18">
        <v>23</v>
      </c>
      <c r="AA670" s="18">
        <v>0</v>
      </c>
      <c r="AB670" t="str">
        <f>VLOOKUP(E:E,笔记匹配!A:M,3,FALSE)</f>
        <v>kkjiayou-invite</v>
      </c>
      <c r="AC670" t="str">
        <f>VLOOKUP(E:E,笔记匹配!A:M,4,FALSE)</f>
        <v>11.2-我悟了！宝藏外教点醒我！英语这么学</v>
      </c>
    </row>
    <row r="671" spans="1:29">
      <c r="A671" s="17" t="s">
        <v>39</v>
      </c>
      <c r="B671" s="17" t="s">
        <v>77</v>
      </c>
      <c r="C671" s="18">
        <v>22612562</v>
      </c>
      <c r="D671" s="17" t="s">
        <v>72</v>
      </c>
      <c r="E671" s="17" t="s">
        <v>231</v>
      </c>
      <c r="F671" s="17" t="s">
        <v>670</v>
      </c>
      <c r="G671" s="18">
        <v>5779589</v>
      </c>
      <c r="H671" s="17" t="s">
        <v>671</v>
      </c>
      <c r="I671" s="18">
        <v>4830255</v>
      </c>
      <c r="J671" s="17" t="s">
        <v>617</v>
      </c>
      <c r="K671" s="18">
        <v>107.17</v>
      </c>
      <c r="L671" s="18">
        <v>3974</v>
      </c>
      <c r="M671" s="18">
        <v>215</v>
      </c>
      <c r="N671" s="19">
        <v>0.0541</v>
      </c>
      <c r="O671" s="18">
        <v>0.5</v>
      </c>
      <c r="P671" s="18">
        <v>26.97</v>
      </c>
      <c r="Q671" s="18">
        <v>30</v>
      </c>
      <c r="R671" s="18">
        <v>0</v>
      </c>
      <c r="S671" s="18">
        <v>10</v>
      </c>
      <c r="T671" s="18">
        <v>8</v>
      </c>
      <c r="U671" s="18">
        <v>1</v>
      </c>
      <c r="V671" s="18">
        <v>49</v>
      </c>
      <c r="W671" s="18">
        <v>2.19</v>
      </c>
      <c r="X671" s="18">
        <v>0</v>
      </c>
      <c r="Y671" s="19">
        <v>0</v>
      </c>
      <c r="Z671" s="18">
        <v>0</v>
      </c>
      <c r="AA671" s="18">
        <v>0</v>
      </c>
      <c r="AB671" t="str">
        <f>VLOOKUP(E:E,笔记匹配!A:M,3,FALSE)</f>
        <v>iris018-invite</v>
      </c>
      <c r="AC671" t="str">
        <f>VLOOKUP(E:E,笔记匹配!A:M,4,FALSE)</f>
        <v>11.2-⭐雅思口语救星❗心机girl这样备考㊙️</v>
      </c>
    </row>
    <row r="672" spans="1:29">
      <c r="A672" s="17" t="s">
        <v>39</v>
      </c>
      <c r="B672" s="17" t="s">
        <v>73</v>
      </c>
      <c r="C672" s="18">
        <v>23040724</v>
      </c>
      <c r="D672" s="17" t="s">
        <v>69</v>
      </c>
      <c r="E672" s="17" t="s">
        <v>200</v>
      </c>
      <c r="F672" s="17" t="s">
        <v>672</v>
      </c>
      <c r="G672" s="18">
        <v>5991279</v>
      </c>
      <c r="H672" s="17" t="s">
        <v>672</v>
      </c>
      <c r="I672" s="18">
        <v>4988712</v>
      </c>
      <c r="J672" s="17" t="s">
        <v>617</v>
      </c>
      <c r="K672" s="18">
        <v>436.55</v>
      </c>
      <c r="L672" s="18">
        <v>7304</v>
      </c>
      <c r="M672" s="18">
        <v>426</v>
      </c>
      <c r="N672" s="19">
        <v>0.0583</v>
      </c>
      <c r="O672" s="18">
        <v>1.02</v>
      </c>
      <c r="P672" s="18">
        <v>59.77</v>
      </c>
      <c r="Q672" s="18">
        <v>74</v>
      </c>
      <c r="R672" s="18">
        <v>0</v>
      </c>
      <c r="S672" s="18">
        <v>22</v>
      </c>
      <c r="T672" s="18">
        <v>27</v>
      </c>
      <c r="U672" s="18">
        <v>0</v>
      </c>
      <c r="V672" s="18">
        <v>123</v>
      </c>
      <c r="W672" s="18">
        <v>3.55</v>
      </c>
      <c r="X672" s="18">
        <v>0</v>
      </c>
      <c r="Y672" s="19">
        <v>0</v>
      </c>
      <c r="Z672" s="18">
        <v>2</v>
      </c>
      <c r="AA672" s="18">
        <v>0</v>
      </c>
      <c r="AB672" t="str">
        <f>VLOOKUP(E:E,笔记匹配!A:M,3,FALSE)</f>
        <v>adamchen</v>
      </c>
      <c r="AC672" t="str">
        <f>VLOOKUP(E:E,笔记匹配!A:M,4,FALSE)</f>
        <v>11.2-当社牛和老外pk全网热门挑战</v>
      </c>
    </row>
    <row r="673" spans="1:29">
      <c r="A673" s="17" t="s">
        <v>39</v>
      </c>
      <c r="B673" s="17" t="s">
        <v>86</v>
      </c>
      <c r="C673" s="18">
        <v>23041229</v>
      </c>
      <c r="D673" s="17" t="s">
        <v>69</v>
      </c>
      <c r="E673" s="17" t="s">
        <v>214</v>
      </c>
      <c r="F673" s="17" t="s">
        <v>673</v>
      </c>
      <c r="G673" s="18">
        <v>5991556</v>
      </c>
      <c r="H673" s="17" t="s">
        <v>673</v>
      </c>
      <c r="I673" s="18">
        <v>4988903</v>
      </c>
      <c r="J673" s="17" t="s">
        <v>617</v>
      </c>
      <c r="K673" s="18">
        <v>482.12</v>
      </c>
      <c r="L673" s="18">
        <v>10038</v>
      </c>
      <c r="M673" s="18">
        <v>420</v>
      </c>
      <c r="N673" s="19">
        <v>0.0418</v>
      </c>
      <c r="O673" s="18">
        <v>1.15</v>
      </c>
      <c r="P673" s="18">
        <v>48.03</v>
      </c>
      <c r="Q673" s="18">
        <v>107</v>
      </c>
      <c r="R673" s="18">
        <v>0</v>
      </c>
      <c r="S673" s="18">
        <v>55</v>
      </c>
      <c r="T673" s="18">
        <v>39</v>
      </c>
      <c r="U673" s="18">
        <v>6</v>
      </c>
      <c r="V673" s="18">
        <v>207</v>
      </c>
      <c r="W673" s="18">
        <v>2.33</v>
      </c>
      <c r="X673" s="18">
        <v>0</v>
      </c>
      <c r="Y673" s="19">
        <v>0</v>
      </c>
      <c r="Z673" s="18">
        <v>5</v>
      </c>
      <c r="AA673" s="18">
        <v>0</v>
      </c>
      <c r="AB673" t="str">
        <f>VLOOKUP(E:E,笔记匹配!A:M,3,FALSE)</f>
        <v>yzyy123</v>
      </c>
      <c r="AC673" t="str">
        <f>VLOOKUP(E:E,笔记匹配!A:M,4,FALSE)</f>
        <v>11.1-前雅思口语考官评分我们的part 1!</v>
      </c>
    </row>
    <row r="674" spans="1:29">
      <c r="A674" s="17" t="s">
        <v>39</v>
      </c>
      <c r="B674" s="17" t="s">
        <v>109</v>
      </c>
      <c r="C674" s="18">
        <v>23124143</v>
      </c>
      <c r="D674" s="17" t="s">
        <v>72</v>
      </c>
      <c r="E674" s="17" t="s">
        <v>196</v>
      </c>
      <c r="F674" s="17" t="s">
        <v>674</v>
      </c>
      <c r="G674" s="18">
        <v>6031256</v>
      </c>
      <c r="H674" s="17" t="s">
        <v>675</v>
      </c>
      <c r="I674" s="18">
        <v>5019187</v>
      </c>
      <c r="J674" s="17" t="s">
        <v>617</v>
      </c>
      <c r="K674" s="18">
        <v>419.05</v>
      </c>
      <c r="L674" s="18">
        <v>26987</v>
      </c>
      <c r="M674" s="18">
        <v>813</v>
      </c>
      <c r="N674" s="19">
        <v>0.0301</v>
      </c>
      <c r="O674" s="18">
        <v>0.52</v>
      </c>
      <c r="P674" s="18">
        <v>15.53</v>
      </c>
      <c r="Q674" s="18">
        <v>97</v>
      </c>
      <c r="R674" s="18">
        <v>1</v>
      </c>
      <c r="S674" s="18">
        <v>20</v>
      </c>
      <c r="T674" s="18">
        <v>19</v>
      </c>
      <c r="U674" s="18">
        <v>2</v>
      </c>
      <c r="V674" s="18">
        <v>139</v>
      </c>
      <c r="W674" s="18">
        <v>3.01</v>
      </c>
      <c r="X674" s="18">
        <v>0</v>
      </c>
      <c r="Y674" s="19">
        <v>0</v>
      </c>
      <c r="Z674" s="18">
        <v>7</v>
      </c>
      <c r="AA674" s="18">
        <v>0</v>
      </c>
      <c r="AB674" t="str">
        <f>VLOOKUP(E:E,笔记匹配!A:M,3,FALSE)</f>
        <v>山姆先生-invite</v>
      </c>
      <c r="AC674" t="str">
        <f>VLOOKUP(E:E,笔记匹配!A:M,4,FALSE)</f>
        <v>11.10-地道英语俚语🤯英美俚语意思差这么多?</v>
      </c>
    </row>
    <row r="675" spans="1:29">
      <c r="A675" s="17" t="s">
        <v>39</v>
      </c>
      <c r="B675" s="17" t="s">
        <v>70</v>
      </c>
      <c r="C675" s="18">
        <v>23124443</v>
      </c>
      <c r="D675" s="17" t="s">
        <v>72</v>
      </c>
      <c r="E675" s="17" t="s">
        <v>226</v>
      </c>
      <c r="F675" s="17" t="s">
        <v>678</v>
      </c>
      <c r="G675" s="18">
        <v>6031367</v>
      </c>
      <c r="H675" s="17" t="s">
        <v>679</v>
      </c>
      <c r="I675" s="18">
        <v>5019262</v>
      </c>
      <c r="J675" s="17" t="s">
        <v>617</v>
      </c>
      <c r="K675" s="18">
        <v>204</v>
      </c>
      <c r="L675" s="18">
        <v>20583</v>
      </c>
      <c r="M675" s="18">
        <v>1301</v>
      </c>
      <c r="N675" s="19">
        <v>0.0632</v>
      </c>
      <c r="O675" s="18">
        <v>0.16</v>
      </c>
      <c r="P675" s="18">
        <v>9.91</v>
      </c>
      <c r="Q675" s="18">
        <v>46</v>
      </c>
      <c r="R675" s="18">
        <v>0</v>
      </c>
      <c r="S675" s="18">
        <v>29</v>
      </c>
      <c r="T675" s="18">
        <v>7</v>
      </c>
      <c r="U675" s="18">
        <v>1</v>
      </c>
      <c r="V675" s="18">
        <v>83</v>
      </c>
      <c r="W675" s="18">
        <v>2.46</v>
      </c>
      <c r="X675" s="18">
        <v>0</v>
      </c>
      <c r="Y675" s="19">
        <v>0</v>
      </c>
      <c r="Z675" s="18">
        <v>3</v>
      </c>
      <c r="AA675" s="18">
        <v>0</v>
      </c>
      <c r="AB675" t="str">
        <f>VLOOKUP(E:E,笔记匹配!A:M,3,FALSE)</f>
        <v>hiella-invite</v>
      </c>
      <c r="AC675" t="str">
        <f>VLOOKUP(E:E,笔记匹配!A:M,4,FALSE)</f>
        <v>11.10-关于学口语，希望五年前就有人能告诉我的</v>
      </c>
    </row>
    <row r="676" spans="1:29">
      <c r="A676" s="17" t="s">
        <v>39</v>
      </c>
      <c r="B676" s="17" t="s">
        <v>75</v>
      </c>
      <c r="C676" s="18">
        <v>23124609</v>
      </c>
      <c r="D676" s="17" t="s">
        <v>72</v>
      </c>
      <c r="E676" s="17" t="s">
        <v>227</v>
      </c>
      <c r="F676" s="17" t="s">
        <v>680</v>
      </c>
      <c r="G676" s="18">
        <v>6031450</v>
      </c>
      <c r="H676" s="17" t="s">
        <v>681</v>
      </c>
      <c r="I676" s="18">
        <v>5019325</v>
      </c>
      <c r="J676" s="17" t="s">
        <v>617</v>
      </c>
      <c r="K676" s="18">
        <v>201.08</v>
      </c>
      <c r="L676" s="18">
        <v>21433</v>
      </c>
      <c r="M676" s="18">
        <v>1141</v>
      </c>
      <c r="N676" s="19">
        <v>0.0532</v>
      </c>
      <c r="O676" s="18">
        <v>0.18</v>
      </c>
      <c r="P676" s="18">
        <v>9.38</v>
      </c>
      <c r="Q676" s="18">
        <v>20</v>
      </c>
      <c r="R676" s="18">
        <v>2</v>
      </c>
      <c r="S676" s="18">
        <v>8</v>
      </c>
      <c r="T676" s="18">
        <v>10</v>
      </c>
      <c r="U676" s="18">
        <v>1</v>
      </c>
      <c r="V676" s="18">
        <v>41</v>
      </c>
      <c r="W676" s="18">
        <v>4.9</v>
      </c>
      <c r="X676" s="18">
        <v>0</v>
      </c>
      <c r="Y676" s="19">
        <v>0</v>
      </c>
      <c r="Z676" s="18">
        <v>4</v>
      </c>
      <c r="AA676" s="18">
        <v>0</v>
      </c>
      <c r="AB676" t="str">
        <f>VLOOKUP(E:E,笔记匹配!A:M,3,FALSE)</f>
        <v>heykelly-invite</v>
      </c>
      <c r="AC676" t="str">
        <f>VLOOKUP(E:E,笔记匹配!A:M,4,FALSE)</f>
        <v>11.10-亲测❗️雅思考官听到就会打低分的口语表达</v>
      </c>
    </row>
    <row r="677" spans="1:29">
      <c r="A677" s="17" t="s">
        <v>39</v>
      </c>
      <c r="B677" s="17" t="s">
        <v>81</v>
      </c>
      <c r="C677" s="18">
        <v>23124709</v>
      </c>
      <c r="D677" s="17" t="s">
        <v>72</v>
      </c>
      <c r="E677" s="17" t="s">
        <v>229</v>
      </c>
      <c r="F677" s="17" t="s">
        <v>682</v>
      </c>
      <c r="G677" s="18">
        <v>6031503</v>
      </c>
      <c r="H677" s="17" t="s">
        <v>683</v>
      </c>
      <c r="I677" s="18">
        <v>5019370</v>
      </c>
      <c r="J677" s="17" t="s">
        <v>617</v>
      </c>
      <c r="K677" s="18">
        <v>109.08</v>
      </c>
      <c r="L677" s="18">
        <v>6706</v>
      </c>
      <c r="M677" s="18">
        <v>224</v>
      </c>
      <c r="N677" s="19">
        <v>0.0334</v>
      </c>
      <c r="O677" s="18">
        <v>0.49</v>
      </c>
      <c r="P677" s="18">
        <v>16.27</v>
      </c>
      <c r="Q677" s="18">
        <v>22</v>
      </c>
      <c r="R677" s="18">
        <v>0</v>
      </c>
      <c r="S677" s="18">
        <v>26</v>
      </c>
      <c r="T677" s="18">
        <v>3</v>
      </c>
      <c r="U677" s="18">
        <v>1</v>
      </c>
      <c r="V677" s="18">
        <v>52</v>
      </c>
      <c r="W677" s="18">
        <v>2.1</v>
      </c>
      <c r="X677" s="18">
        <v>0</v>
      </c>
      <c r="Y677" s="19">
        <v>0</v>
      </c>
      <c r="Z677" s="18">
        <v>7</v>
      </c>
      <c r="AA677" s="18">
        <v>0</v>
      </c>
      <c r="AB677" t="str">
        <f>VLOOKUP(E:E,笔记匹配!A:M,3,FALSE)</f>
        <v>nainai</v>
      </c>
      <c r="AC677" t="str">
        <f>VLOOKUP(E:E,笔记匹配!A:M,4,FALSE)</f>
        <v>11.10-985但雅思口语万年6分😩外教说你方法错啦❗️</v>
      </c>
    </row>
    <row r="678" spans="1:29">
      <c r="A678" s="17" t="s">
        <v>39</v>
      </c>
      <c r="B678" s="17" t="s">
        <v>100</v>
      </c>
      <c r="C678" s="18">
        <v>23530215</v>
      </c>
      <c r="D678" s="17" t="s">
        <v>69</v>
      </c>
      <c r="E678" s="17" t="s">
        <v>203</v>
      </c>
      <c r="F678" s="17" t="s">
        <v>684</v>
      </c>
      <c r="G678" s="18">
        <v>6237012</v>
      </c>
      <c r="H678" s="17" t="s">
        <v>685</v>
      </c>
      <c r="I678" s="18">
        <v>5174740</v>
      </c>
      <c r="J678" s="17" t="s">
        <v>617</v>
      </c>
      <c r="K678" s="18">
        <v>288.6</v>
      </c>
      <c r="L678" s="18">
        <v>8310</v>
      </c>
      <c r="M678" s="18">
        <v>300</v>
      </c>
      <c r="N678" s="19">
        <v>0.0361</v>
      </c>
      <c r="O678" s="18">
        <v>0.96</v>
      </c>
      <c r="P678" s="18">
        <v>34.73</v>
      </c>
      <c r="Q678" s="18">
        <v>35</v>
      </c>
      <c r="R678" s="18">
        <v>0</v>
      </c>
      <c r="S678" s="18">
        <v>48</v>
      </c>
      <c r="T678" s="18">
        <v>4</v>
      </c>
      <c r="U678" s="18">
        <v>1</v>
      </c>
      <c r="V678" s="18">
        <v>88</v>
      </c>
      <c r="W678" s="18">
        <v>3.28</v>
      </c>
      <c r="X678" s="18">
        <v>0</v>
      </c>
      <c r="Y678" s="19">
        <v>0</v>
      </c>
      <c r="Z678" s="18">
        <v>3</v>
      </c>
      <c r="AA678" s="18">
        <v>0</v>
      </c>
      <c r="AB678" t="str">
        <f>VLOOKUP(E:E,笔记匹配!A:M,3,FALSE)</f>
        <v>yaozilv</v>
      </c>
      <c r="AC678" t="str">
        <f>VLOOKUP(E:E,笔记匹配!A:M,4,FALSE)</f>
        <v>6.17-英语口语人绝不能错过的宝藏APP👈</v>
      </c>
    </row>
    <row r="679" spans="1:29">
      <c r="A679" s="17" t="s">
        <v>39</v>
      </c>
      <c r="B679" s="17" t="s">
        <v>109</v>
      </c>
      <c r="C679" s="18">
        <v>23530991</v>
      </c>
      <c r="D679" s="17" t="s">
        <v>69</v>
      </c>
      <c r="E679" s="17" t="s">
        <v>196</v>
      </c>
      <c r="F679" s="17" t="s">
        <v>686</v>
      </c>
      <c r="G679" s="18">
        <v>6237396</v>
      </c>
      <c r="H679" s="17" t="s">
        <v>687</v>
      </c>
      <c r="I679" s="18">
        <v>5175042</v>
      </c>
      <c r="J679" s="17" t="s">
        <v>617</v>
      </c>
      <c r="K679" s="18">
        <v>968.47</v>
      </c>
      <c r="L679" s="18">
        <v>28019</v>
      </c>
      <c r="M679" s="18">
        <v>929</v>
      </c>
      <c r="N679" s="19">
        <v>0.0332</v>
      </c>
      <c r="O679" s="18">
        <v>1.04</v>
      </c>
      <c r="P679" s="18">
        <v>34.56</v>
      </c>
      <c r="Q679" s="18">
        <v>300</v>
      </c>
      <c r="R679" s="18">
        <v>2</v>
      </c>
      <c r="S679" s="18">
        <v>90</v>
      </c>
      <c r="T679" s="18">
        <v>85</v>
      </c>
      <c r="U679" s="18">
        <v>3</v>
      </c>
      <c r="V679" s="18">
        <v>480</v>
      </c>
      <c r="W679" s="18">
        <v>2.02</v>
      </c>
      <c r="X679" s="18">
        <v>0</v>
      </c>
      <c r="Y679" s="19">
        <v>0</v>
      </c>
      <c r="Z679" s="18">
        <v>14</v>
      </c>
      <c r="AA679" s="18">
        <v>3</v>
      </c>
      <c r="AB679" t="str">
        <f>VLOOKUP(E:E,笔记匹配!A:M,3,FALSE)</f>
        <v>山姆先生-invite</v>
      </c>
      <c r="AC679" t="str">
        <f>VLOOKUP(E:E,笔记匹配!A:M,4,FALSE)</f>
        <v>11.10-地道英语俚语🤯英美俚语意思差这么多?</v>
      </c>
    </row>
    <row r="680" spans="1:29">
      <c r="A680" s="17" t="s">
        <v>39</v>
      </c>
      <c r="B680" s="17" t="s">
        <v>87</v>
      </c>
      <c r="C680" s="18">
        <v>23541577</v>
      </c>
      <c r="D680" s="17" t="s">
        <v>72</v>
      </c>
      <c r="E680" s="17" t="s">
        <v>224</v>
      </c>
      <c r="F680" s="17" t="s">
        <v>688</v>
      </c>
      <c r="G680" s="18">
        <v>6242360</v>
      </c>
      <c r="H680" s="17" t="s">
        <v>689</v>
      </c>
      <c r="I680" s="18">
        <v>5178799</v>
      </c>
      <c r="J680" s="17" t="s">
        <v>617</v>
      </c>
      <c r="K680" s="18">
        <v>193.33</v>
      </c>
      <c r="L680" s="18">
        <v>19932</v>
      </c>
      <c r="M680" s="18">
        <v>1272</v>
      </c>
      <c r="N680" s="19">
        <v>0.0638</v>
      </c>
      <c r="O680" s="18">
        <v>0.15</v>
      </c>
      <c r="P680" s="18">
        <v>9.7</v>
      </c>
      <c r="Q680" s="18">
        <v>35</v>
      </c>
      <c r="R680" s="18">
        <v>1</v>
      </c>
      <c r="S680" s="18">
        <v>19</v>
      </c>
      <c r="T680" s="18">
        <v>14</v>
      </c>
      <c r="U680" s="18">
        <v>1</v>
      </c>
      <c r="V680" s="18">
        <v>70</v>
      </c>
      <c r="W680" s="18">
        <v>2.76</v>
      </c>
      <c r="X680" s="18">
        <v>1</v>
      </c>
      <c r="Y680" s="19">
        <v>0.0008</v>
      </c>
      <c r="Z680" s="18">
        <v>1</v>
      </c>
      <c r="AA680" s="18">
        <v>0</v>
      </c>
      <c r="AB680" t="str">
        <f>VLOOKUP(E:E,笔记匹配!A:M,3,FALSE)</f>
        <v>zigezige-invite</v>
      </c>
      <c r="AC680" t="str">
        <f>VLOOKUP(E:E,笔记匹配!A:M,4,FALSE)</f>
        <v>11.16-英语｜想进外企？高管说必须知道这些！📇</v>
      </c>
    </row>
    <row r="681" spans="1:29">
      <c r="A681" s="17" t="s">
        <v>39</v>
      </c>
      <c r="B681" s="17" t="s">
        <v>78</v>
      </c>
      <c r="C681" s="18">
        <v>23541642</v>
      </c>
      <c r="D681" s="17" t="s">
        <v>72</v>
      </c>
      <c r="E681" s="17" t="s">
        <v>222</v>
      </c>
      <c r="F681" s="17" t="s">
        <v>690</v>
      </c>
      <c r="G681" s="18">
        <v>6242382</v>
      </c>
      <c r="H681" s="17" t="s">
        <v>691</v>
      </c>
      <c r="I681" s="18">
        <v>5178823</v>
      </c>
      <c r="J681" s="17" t="s">
        <v>617</v>
      </c>
      <c r="K681" s="18">
        <v>201.3</v>
      </c>
      <c r="L681" s="18">
        <v>41416</v>
      </c>
      <c r="M681" s="18">
        <v>2525</v>
      </c>
      <c r="N681" s="19">
        <v>0.061</v>
      </c>
      <c r="O681" s="18">
        <v>0.08</v>
      </c>
      <c r="P681" s="18">
        <v>4.86</v>
      </c>
      <c r="Q681" s="18">
        <v>65</v>
      </c>
      <c r="R681" s="18">
        <v>1</v>
      </c>
      <c r="S681" s="18">
        <v>59</v>
      </c>
      <c r="T681" s="18">
        <v>31</v>
      </c>
      <c r="U681" s="18">
        <v>1</v>
      </c>
      <c r="V681" s="18">
        <v>157</v>
      </c>
      <c r="W681" s="18">
        <v>1.28</v>
      </c>
      <c r="X681" s="18">
        <v>0</v>
      </c>
      <c r="Y681" s="19">
        <v>0</v>
      </c>
      <c r="Z681" s="18">
        <v>7</v>
      </c>
      <c r="AA681" s="18">
        <v>8</v>
      </c>
      <c r="AB681" t="str">
        <f>VLOOKUP(E:E,笔记匹配!A:M,3,FALSE)</f>
        <v>kkenglish-invite</v>
      </c>
      <c r="AC681" t="str">
        <f>VLOOKUP(E:E,笔记匹配!A:M,4,FALSE)</f>
        <v>11.16-我说的英语 vs 外教帮我修订的 差异有多大？</v>
      </c>
    </row>
    <row r="682" spans="1:29">
      <c r="A682" s="17" t="s">
        <v>39</v>
      </c>
      <c r="B682" s="17" t="s">
        <v>692</v>
      </c>
      <c r="C682" s="18">
        <v>23541719</v>
      </c>
      <c r="D682" s="17" t="s">
        <v>72</v>
      </c>
      <c r="E682" s="17" t="s">
        <v>225</v>
      </c>
      <c r="F682" s="17" t="s">
        <v>693</v>
      </c>
      <c r="G682" s="18">
        <v>6242415</v>
      </c>
      <c r="H682" s="17" t="s">
        <v>694</v>
      </c>
      <c r="I682" s="18">
        <v>5178847</v>
      </c>
      <c r="J682" s="17" t="s">
        <v>617</v>
      </c>
      <c r="K682" s="18">
        <v>18.51</v>
      </c>
      <c r="L682" s="18">
        <v>1438</v>
      </c>
      <c r="M682" s="18">
        <v>37</v>
      </c>
      <c r="N682" s="19">
        <v>0.0257</v>
      </c>
      <c r="O682" s="18">
        <v>0.5</v>
      </c>
      <c r="P682" s="18">
        <v>12.87</v>
      </c>
      <c r="Q682" s="18">
        <v>0</v>
      </c>
      <c r="R682" s="18">
        <v>0</v>
      </c>
      <c r="S682" s="18">
        <v>2</v>
      </c>
      <c r="T682" s="18">
        <v>0</v>
      </c>
      <c r="U682" s="18">
        <v>0</v>
      </c>
      <c r="V682" s="18">
        <v>2</v>
      </c>
      <c r="W682" s="18">
        <v>9.26</v>
      </c>
      <c r="X682" s="18">
        <v>0</v>
      </c>
      <c r="Y682" s="19">
        <v>0</v>
      </c>
      <c r="Z682" s="18">
        <v>0</v>
      </c>
      <c r="AA682" s="18">
        <v>0</v>
      </c>
      <c r="AB682" t="str">
        <f>VLOOKUP(E:E,笔记匹配!A:M,3,FALSE)</f>
        <v>xiaohao11-invite</v>
      </c>
      <c r="AC682" t="str">
        <f>VLOOKUP(E:E,笔记匹配!A:M,4,FALSE)</f>
        <v>11.16-🔥Cambly外教大推荐❗️口语此时不练更待何时</v>
      </c>
    </row>
    <row r="683" spans="1:29">
      <c r="A683" s="17" t="s">
        <v>39</v>
      </c>
      <c r="B683" s="17" t="s">
        <v>74</v>
      </c>
      <c r="C683" s="18">
        <v>23541791</v>
      </c>
      <c r="D683" s="17" t="s">
        <v>72</v>
      </c>
      <c r="E683" s="17" t="s">
        <v>223</v>
      </c>
      <c r="F683" s="17" t="s">
        <v>695</v>
      </c>
      <c r="G683" s="18">
        <v>6242450</v>
      </c>
      <c r="H683" s="17" t="s">
        <v>696</v>
      </c>
      <c r="I683" s="18">
        <v>5178874</v>
      </c>
      <c r="J683" s="17" t="s">
        <v>617</v>
      </c>
      <c r="K683" s="18">
        <v>200.32</v>
      </c>
      <c r="L683" s="18">
        <v>14276</v>
      </c>
      <c r="M683" s="18">
        <v>883</v>
      </c>
      <c r="N683" s="19">
        <v>0.0619</v>
      </c>
      <c r="O683" s="18">
        <v>0.23</v>
      </c>
      <c r="P683" s="18">
        <v>14.03</v>
      </c>
      <c r="Q683" s="18">
        <v>53</v>
      </c>
      <c r="R683" s="18">
        <v>0</v>
      </c>
      <c r="S683" s="18">
        <v>26</v>
      </c>
      <c r="T683" s="18">
        <v>3</v>
      </c>
      <c r="U683" s="18">
        <v>1</v>
      </c>
      <c r="V683" s="18">
        <v>83</v>
      </c>
      <c r="W683" s="18">
        <v>2.41</v>
      </c>
      <c r="X683" s="18">
        <v>0</v>
      </c>
      <c r="Y683" s="19">
        <v>0</v>
      </c>
      <c r="Z683" s="18">
        <v>8</v>
      </c>
      <c r="AA683" s="18">
        <v>0</v>
      </c>
      <c r="AB683" t="str">
        <f>VLOOKUP(E:E,笔记匹配!A:M,3,FALSE)</f>
        <v>dafu666</v>
      </c>
      <c r="AC683" t="str">
        <f>VLOOKUP(E:E,笔记匹配!A:M,4,FALSE)</f>
        <v>11.16-雅思口语首考上8分？我是如何做到的？</v>
      </c>
    </row>
    <row r="684" spans="1:29">
      <c r="A684" s="17" t="s">
        <v>39</v>
      </c>
      <c r="B684" s="17" t="s">
        <v>79</v>
      </c>
      <c r="C684" s="18">
        <v>23541914</v>
      </c>
      <c r="D684" s="17" t="s">
        <v>72</v>
      </c>
      <c r="E684" s="17" t="s">
        <v>197</v>
      </c>
      <c r="F684" s="17" t="s">
        <v>697</v>
      </c>
      <c r="G684" s="18">
        <v>6242490</v>
      </c>
      <c r="H684" s="17" t="s">
        <v>698</v>
      </c>
      <c r="I684" s="18">
        <v>5178907</v>
      </c>
      <c r="J684" s="17" t="s">
        <v>617</v>
      </c>
      <c r="K684" s="18">
        <v>29.43</v>
      </c>
      <c r="L684" s="18">
        <v>1519</v>
      </c>
      <c r="M684" s="18">
        <v>47</v>
      </c>
      <c r="N684" s="19">
        <v>0.0309</v>
      </c>
      <c r="O684" s="18">
        <v>0.63</v>
      </c>
      <c r="P684" s="18">
        <v>19.37</v>
      </c>
      <c r="Q684" s="18">
        <v>7</v>
      </c>
      <c r="R684" s="18">
        <v>0</v>
      </c>
      <c r="S684" s="18">
        <v>3</v>
      </c>
      <c r="T684" s="18">
        <v>1</v>
      </c>
      <c r="U684" s="18">
        <v>0</v>
      </c>
      <c r="V684" s="18">
        <v>11</v>
      </c>
      <c r="W684" s="18">
        <v>2.68</v>
      </c>
      <c r="X684" s="18">
        <v>0</v>
      </c>
      <c r="Y684" s="19">
        <v>0</v>
      </c>
      <c r="Z684" s="18">
        <v>1</v>
      </c>
      <c r="AA684" s="18">
        <v>0</v>
      </c>
      <c r="AB684" t="str">
        <f>VLOOKUP(E:E,笔记匹配!A:M,3,FALSE)</f>
        <v>leximock-invite</v>
      </c>
      <c r="AC684" t="str">
        <f>VLOOKUP(E:E,笔记匹配!A:M,4,FALSE)</f>
        <v>11.16-Cambly雅思口语敲牛mock推荐来救你啦🆘</v>
      </c>
    </row>
    <row r="685" spans="1:29">
      <c r="A685" s="17" t="s">
        <v>39</v>
      </c>
      <c r="B685" s="17" t="s">
        <v>89</v>
      </c>
      <c r="C685" s="18">
        <v>24215138</v>
      </c>
      <c r="D685" s="17" t="s">
        <v>72</v>
      </c>
      <c r="E685" s="17" t="s">
        <v>218</v>
      </c>
      <c r="F685" s="17" t="s">
        <v>699</v>
      </c>
      <c r="G685" s="18">
        <v>6406152</v>
      </c>
      <c r="H685" s="17" t="s">
        <v>700</v>
      </c>
      <c r="I685" s="18">
        <v>5307938</v>
      </c>
      <c r="J685" s="17" t="s">
        <v>617</v>
      </c>
      <c r="K685" s="18">
        <v>188.93</v>
      </c>
      <c r="L685" s="18">
        <v>9230</v>
      </c>
      <c r="M685" s="18">
        <v>473</v>
      </c>
      <c r="N685" s="19">
        <v>0.0512</v>
      </c>
      <c r="O685" s="18">
        <v>0.4</v>
      </c>
      <c r="P685" s="18">
        <v>20.47</v>
      </c>
      <c r="Q685" s="18">
        <v>42</v>
      </c>
      <c r="R685" s="18">
        <v>1</v>
      </c>
      <c r="S685" s="18">
        <v>39</v>
      </c>
      <c r="T685" s="18">
        <v>2</v>
      </c>
      <c r="U685" s="18">
        <v>1</v>
      </c>
      <c r="V685" s="18">
        <v>85</v>
      </c>
      <c r="W685" s="18">
        <v>2.22</v>
      </c>
      <c r="X685" s="18">
        <v>0</v>
      </c>
      <c r="Y685" s="19">
        <v>0</v>
      </c>
      <c r="Z685" s="18">
        <v>7</v>
      </c>
      <c r="AA685" s="18">
        <v>1</v>
      </c>
      <c r="AB685" t="str">
        <f>VLOOKUP(E:E,笔记匹配!A:M,3,FALSE)</f>
        <v>xctx</v>
      </c>
      <c r="AC685" t="str">
        <f>VLOOKUP(E:E,笔记匹配!A:M,4,FALSE)</f>
        <v>11.21-如何从“哑巴英语”到轻松通过全英文外企面试</v>
      </c>
    </row>
    <row r="686" spans="1:29">
      <c r="A686" s="17" t="s">
        <v>39</v>
      </c>
      <c r="B686" s="17" t="s">
        <v>90</v>
      </c>
      <c r="C686" s="18">
        <v>24215177</v>
      </c>
      <c r="D686" s="17" t="s">
        <v>72</v>
      </c>
      <c r="E686" s="17" t="s">
        <v>219</v>
      </c>
      <c r="F686" s="17" t="s">
        <v>701</v>
      </c>
      <c r="G686" s="18">
        <v>6406187</v>
      </c>
      <c r="H686" s="17" t="s">
        <v>702</v>
      </c>
      <c r="I686" s="18">
        <v>5307972</v>
      </c>
      <c r="J686" s="17" t="s">
        <v>617</v>
      </c>
      <c r="K686" s="18">
        <v>194.98</v>
      </c>
      <c r="L686" s="18">
        <v>19175</v>
      </c>
      <c r="M686" s="18">
        <v>1004</v>
      </c>
      <c r="N686" s="19">
        <v>0.0524</v>
      </c>
      <c r="O686" s="18">
        <v>0.19</v>
      </c>
      <c r="P686" s="18">
        <v>10.17</v>
      </c>
      <c r="Q686" s="18">
        <v>97</v>
      </c>
      <c r="R686" s="18">
        <v>0</v>
      </c>
      <c r="S686" s="18">
        <v>107</v>
      </c>
      <c r="T686" s="18">
        <v>18</v>
      </c>
      <c r="U686" s="18">
        <v>6</v>
      </c>
      <c r="V686" s="18">
        <v>228</v>
      </c>
      <c r="W686" s="18">
        <v>0.86</v>
      </c>
      <c r="X686" s="18">
        <v>0</v>
      </c>
      <c r="Y686" s="19">
        <v>0</v>
      </c>
      <c r="Z686" s="18">
        <v>10</v>
      </c>
      <c r="AA686" s="18">
        <v>1</v>
      </c>
      <c r="AB686" t="str">
        <f>VLOOKUP(E:E,笔记匹配!A:M,3,FALSE)</f>
        <v>picklynn-invite</v>
      </c>
      <c r="AC686" t="str">
        <f>VLOOKUP(E:E,笔记匹配!A:M,4,FALSE)</f>
        <v>11.21-英语面试不用怕‼️8个技巧秒收offer✅太绝啦</v>
      </c>
    </row>
    <row r="687" spans="1:29">
      <c r="A687" s="17" t="s">
        <v>39</v>
      </c>
      <c r="B687" s="17" t="s">
        <v>91</v>
      </c>
      <c r="C687" s="18">
        <v>24215231</v>
      </c>
      <c r="D687" s="17" t="s">
        <v>72</v>
      </c>
      <c r="E687" s="17" t="s">
        <v>220</v>
      </c>
      <c r="F687" s="17" t="s">
        <v>703</v>
      </c>
      <c r="G687" s="18">
        <v>6406213</v>
      </c>
      <c r="H687" s="17" t="s">
        <v>704</v>
      </c>
      <c r="I687" s="18">
        <v>5307993</v>
      </c>
      <c r="J687" s="17" t="s">
        <v>617</v>
      </c>
      <c r="K687" s="18">
        <v>200.77</v>
      </c>
      <c r="L687" s="18">
        <v>27957</v>
      </c>
      <c r="M687" s="18">
        <v>2342</v>
      </c>
      <c r="N687" s="19">
        <v>0.0838</v>
      </c>
      <c r="O687" s="18">
        <v>0.09</v>
      </c>
      <c r="P687" s="18">
        <v>7.18</v>
      </c>
      <c r="Q687" s="18">
        <v>15</v>
      </c>
      <c r="R687" s="18">
        <v>1</v>
      </c>
      <c r="S687" s="18">
        <v>3</v>
      </c>
      <c r="T687" s="18">
        <v>1</v>
      </c>
      <c r="U687" s="18">
        <v>2</v>
      </c>
      <c r="V687" s="18">
        <v>22</v>
      </c>
      <c r="W687" s="18">
        <v>9.13</v>
      </c>
      <c r="X687" s="18">
        <v>0</v>
      </c>
      <c r="Y687" s="19">
        <v>0</v>
      </c>
      <c r="Z687" s="18">
        <v>7</v>
      </c>
      <c r="AA687" s="18">
        <v>0</v>
      </c>
      <c r="AB687" t="str">
        <f>VLOOKUP(E:E,笔记匹配!A:M,3,FALSE)</f>
        <v>pickcoco-invite</v>
      </c>
      <c r="AC687" t="str">
        <f>VLOOKUP(E:E,笔记匹配!A:M,4,FALSE)</f>
        <v>11.21-快进来看看外国人切磋中文！！</v>
      </c>
    </row>
    <row r="688" spans="1:29">
      <c r="A688" s="17" t="s">
        <v>39</v>
      </c>
      <c r="B688" s="17" t="s">
        <v>92</v>
      </c>
      <c r="C688" s="18">
        <v>24215254</v>
      </c>
      <c r="D688" s="17" t="s">
        <v>72</v>
      </c>
      <c r="E688" s="17" t="s">
        <v>221</v>
      </c>
      <c r="F688" s="17" t="s">
        <v>705</v>
      </c>
      <c r="G688" s="18">
        <v>6406225</v>
      </c>
      <c r="H688" s="17" t="s">
        <v>706</v>
      </c>
      <c r="I688" s="18">
        <v>5308004</v>
      </c>
      <c r="J688" s="17" t="s">
        <v>617</v>
      </c>
      <c r="K688" s="18">
        <v>99.42</v>
      </c>
      <c r="L688" s="18">
        <v>5775</v>
      </c>
      <c r="M688" s="18">
        <v>203</v>
      </c>
      <c r="N688" s="19">
        <v>0.0352</v>
      </c>
      <c r="O688" s="18">
        <v>0.49</v>
      </c>
      <c r="P688" s="18">
        <v>17.22</v>
      </c>
      <c r="Q688" s="18">
        <v>18</v>
      </c>
      <c r="R688" s="18">
        <v>0</v>
      </c>
      <c r="S688" s="18">
        <v>9</v>
      </c>
      <c r="T688" s="18">
        <v>5</v>
      </c>
      <c r="U688" s="18">
        <v>1</v>
      </c>
      <c r="V688" s="18">
        <v>33</v>
      </c>
      <c r="W688" s="18">
        <v>3.01</v>
      </c>
      <c r="X688" s="18">
        <v>0</v>
      </c>
      <c r="Y688" s="19">
        <v>0</v>
      </c>
      <c r="Z688" s="18">
        <v>0</v>
      </c>
      <c r="AA688" s="18">
        <v>0</v>
      </c>
      <c r="AB688" t="str">
        <f>VLOOKUP(E:E,笔记匹配!A:M,3,FALSE)</f>
        <v>circle2022-invite</v>
      </c>
      <c r="AC688" t="str">
        <f>VLOOKUP(E:E,笔记匹配!A:M,4,FALSE)</f>
        <v>11.21-🔥雅思口语8分｜高分技巧大公开</v>
      </c>
    </row>
    <row r="689" spans="1:29">
      <c r="A689" s="17" t="s">
        <v>40</v>
      </c>
      <c r="B689" s="17" t="s">
        <v>100</v>
      </c>
      <c r="C689" s="18">
        <v>15884678</v>
      </c>
      <c r="D689" s="17" t="s">
        <v>101</v>
      </c>
      <c r="E689" s="17" t="s">
        <v>203</v>
      </c>
      <c r="F689" s="17" t="s">
        <v>615</v>
      </c>
      <c r="G689" s="18">
        <v>3102051</v>
      </c>
      <c r="H689" s="17" t="s">
        <v>616</v>
      </c>
      <c r="I689" s="18">
        <v>2496937</v>
      </c>
      <c r="J689" s="17" t="s">
        <v>617</v>
      </c>
      <c r="K689" s="18">
        <v>602.69</v>
      </c>
      <c r="L689" s="18">
        <v>43967</v>
      </c>
      <c r="M689" s="18">
        <v>1478</v>
      </c>
      <c r="N689" s="19">
        <v>0.0336</v>
      </c>
      <c r="O689" s="18">
        <v>0.41</v>
      </c>
      <c r="P689" s="18">
        <v>13.71</v>
      </c>
      <c r="Q689" s="18">
        <v>14</v>
      </c>
      <c r="R689" s="18">
        <v>0</v>
      </c>
      <c r="S689" s="18">
        <v>19</v>
      </c>
      <c r="T689" s="18">
        <v>0</v>
      </c>
      <c r="U689" s="18">
        <v>0</v>
      </c>
      <c r="V689" s="18">
        <v>33</v>
      </c>
      <c r="W689" s="18">
        <v>18.26</v>
      </c>
      <c r="X689" s="18">
        <v>0</v>
      </c>
      <c r="Y689" s="19">
        <v>0</v>
      </c>
      <c r="Z689" s="18">
        <v>6</v>
      </c>
      <c r="AA689" s="18">
        <v>1</v>
      </c>
      <c r="AB689" t="str">
        <f>VLOOKUP(E:E,笔记匹配!A:M,3,FALSE)</f>
        <v>yaozilv</v>
      </c>
      <c r="AC689" t="str">
        <f>VLOOKUP(E:E,笔记匹配!A:M,4,FALSE)</f>
        <v>6.17-英语口语人绝不能错过的宝藏APP👈</v>
      </c>
    </row>
    <row r="690" spans="1:29">
      <c r="A690" s="17" t="s">
        <v>40</v>
      </c>
      <c r="B690" s="17" t="s">
        <v>119</v>
      </c>
      <c r="C690" s="18">
        <v>16331749</v>
      </c>
      <c r="D690" s="17" t="s">
        <v>72</v>
      </c>
      <c r="E690" s="17" t="s">
        <v>210</v>
      </c>
      <c r="F690" s="17" t="s">
        <v>618</v>
      </c>
      <c r="G690" s="18">
        <v>3178020</v>
      </c>
      <c r="H690" s="17" t="s">
        <v>619</v>
      </c>
      <c r="I690" s="18">
        <v>2568655</v>
      </c>
      <c r="J690" s="17" t="s">
        <v>617</v>
      </c>
      <c r="K690" s="18">
        <v>503.38</v>
      </c>
      <c r="L690" s="18">
        <v>37318</v>
      </c>
      <c r="M690" s="18">
        <v>2293</v>
      </c>
      <c r="N690" s="19">
        <v>0.0614</v>
      </c>
      <c r="O690" s="18">
        <v>0.22</v>
      </c>
      <c r="P690" s="18">
        <v>13.49</v>
      </c>
      <c r="Q690" s="18">
        <v>68</v>
      </c>
      <c r="R690" s="18">
        <v>2</v>
      </c>
      <c r="S690" s="18">
        <v>26</v>
      </c>
      <c r="T690" s="18">
        <v>68</v>
      </c>
      <c r="U690" s="18">
        <v>0</v>
      </c>
      <c r="V690" s="18">
        <v>164</v>
      </c>
      <c r="W690" s="18">
        <v>3.07</v>
      </c>
      <c r="X690" s="18">
        <v>1</v>
      </c>
      <c r="Y690" s="19">
        <v>0.0004</v>
      </c>
      <c r="Z690" s="18">
        <v>1</v>
      </c>
      <c r="AA690" s="18">
        <v>0</v>
      </c>
      <c r="AB690" t="str">
        <f>VLOOKUP(E:E,笔记匹配!A:M,3,FALSE)</f>
        <v>tenchat-invite</v>
      </c>
      <c r="AC690" t="str">
        <f>VLOOKUP(E:E,笔记匹配!A:M,4,FALSE)</f>
        <v>6.28-🇬🇧小干货｜简单的地道英文表达</v>
      </c>
    </row>
    <row r="691" spans="1:29">
      <c r="A691" s="17" t="s">
        <v>40</v>
      </c>
      <c r="B691" s="17" t="s">
        <v>100</v>
      </c>
      <c r="C691" s="18">
        <v>18616856</v>
      </c>
      <c r="D691" s="17" t="s">
        <v>72</v>
      </c>
      <c r="E691" s="17" t="s">
        <v>203</v>
      </c>
      <c r="F691" s="17" t="s">
        <v>622</v>
      </c>
      <c r="G691" s="18">
        <v>3856100</v>
      </c>
      <c r="H691" s="17" t="s">
        <v>623</v>
      </c>
      <c r="I691" s="18">
        <v>3241189</v>
      </c>
      <c r="J691" s="17" t="s">
        <v>617</v>
      </c>
      <c r="K691" s="18">
        <v>288.84</v>
      </c>
      <c r="L691" s="18">
        <v>9757</v>
      </c>
      <c r="M691" s="18">
        <v>419</v>
      </c>
      <c r="N691" s="19">
        <v>0.0429</v>
      </c>
      <c r="O691" s="18">
        <v>0.69</v>
      </c>
      <c r="P691" s="18">
        <v>29.6</v>
      </c>
      <c r="Q691" s="18">
        <v>21</v>
      </c>
      <c r="R691" s="18">
        <v>2</v>
      </c>
      <c r="S691" s="18">
        <v>31</v>
      </c>
      <c r="T691" s="18">
        <v>3</v>
      </c>
      <c r="U691" s="18">
        <v>2</v>
      </c>
      <c r="V691" s="18">
        <v>59</v>
      </c>
      <c r="W691" s="18">
        <v>4.9</v>
      </c>
      <c r="X691" s="18">
        <v>0</v>
      </c>
      <c r="Y691" s="19">
        <v>0</v>
      </c>
      <c r="Z691" s="18">
        <v>0</v>
      </c>
      <c r="AA691" s="18">
        <v>1</v>
      </c>
      <c r="AB691" t="str">
        <f>VLOOKUP(E:E,笔记匹配!A:M,3,FALSE)</f>
        <v>yaozilv</v>
      </c>
      <c r="AC691" t="str">
        <f>VLOOKUP(E:E,笔记匹配!A:M,4,FALSE)</f>
        <v>6.17-英语口语人绝不能错过的宝藏APP👈</v>
      </c>
    </row>
    <row r="692" spans="1:29">
      <c r="A692" s="17" t="s">
        <v>40</v>
      </c>
      <c r="B692" s="17" t="s">
        <v>76</v>
      </c>
      <c r="C692" s="18">
        <v>18706416</v>
      </c>
      <c r="D692" s="17" t="s">
        <v>72</v>
      </c>
      <c r="E692" s="17" t="s">
        <v>209</v>
      </c>
      <c r="F692" s="17" t="s">
        <v>624</v>
      </c>
      <c r="G692" s="18">
        <v>3899564</v>
      </c>
      <c r="H692" s="17" t="s">
        <v>625</v>
      </c>
      <c r="I692" s="18">
        <v>3284422</v>
      </c>
      <c r="J692" s="17" t="s">
        <v>617</v>
      </c>
      <c r="K692" s="18">
        <v>300.41</v>
      </c>
      <c r="L692" s="18">
        <v>15820</v>
      </c>
      <c r="M692" s="18">
        <v>491</v>
      </c>
      <c r="N692" s="19">
        <v>0.031</v>
      </c>
      <c r="O692" s="18">
        <v>0.61</v>
      </c>
      <c r="P692" s="18">
        <v>18.99</v>
      </c>
      <c r="Q692" s="18">
        <v>38</v>
      </c>
      <c r="R692" s="18">
        <v>0</v>
      </c>
      <c r="S692" s="18">
        <v>26</v>
      </c>
      <c r="T692" s="18">
        <v>3</v>
      </c>
      <c r="U692" s="18">
        <v>1</v>
      </c>
      <c r="V692" s="18">
        <v>68</v>
      </c>
      <c r="W692" s="18">
        <v>4.42</v>
      </c>
      <c r="X692" s="18">
        <v>0</v>
      </c>
      <c r="Y692" s="19">
        <v>0</v>
      </c>
      <c r="Z692" s="18">
        <v>6</v>
      </c>
      <c r="AA692" s="18">
        <v>1</v>
      </c>
      <c r="AB692" t="str">
        <f>VLOOKUP(E:E,笔记匹配!A:M,3,FALSE)</f>
        <v>ieltsyea-invite</v>
      </c>
      <c r="AC692" t="str">
        <f>VLOOKUP(E:E,笔记匹配!A:M,4,FALSE)</f>
        <v>8.24-雅思口语上7的捷径：Cambly外教推荐‼️</v>
      </c>
    </row>
    <row r="693" spans="1:29">
      <c r="A693" s="17" t="s">
        <v>40</v>
      </c>
      <c r="B693" s="17" t="s">
        <v>76</v>
      </c>
      <c r="C693" s="18">
        <v>19691973</v>
      </c>
      <c r="D693" s="17" t="s">
        <v>69</v>
      </c>
      <c r="E693" s="17" t="s">
        <v>209</v>
      </c>
      <c r="F693" s="17" t="s">
        <v>631</v>
      </c>
      <c r="G693" s="18">
        <v>4355755</v>
      </c>
      <c r="H693" s="17" t="s">
        <v>631</v>
      </c>
      <c r="I693" s="18">
        <v>3730480</v>
      </c>
      <c r="J693" s="17" t="s">
        <v>617</v>
      </c>
      <c r="K693" s="18">
        <v>357.57</v>
      </c>
      <c r="L693" s="18">
        <v>14963</v>
      </c>
      <c r="M693" s="18">
        <v>396</v>
      </c>
      <c r="N693" s="19">
        <v>0.0265</v>
      </c>
      <c r="O693" s="18">
        <v>0.9</v>
      </c>
      <c r="P693" s="18">
        <v>23.9</v>
      </c>
      <c r="Q693" s="18">
        <v>50</v>
      </c>
      <c r="R693" s="18">
        <v>0</v>
      </c>
      <c r="S693" s="18">
        <v>72</v>
      </c>
      <c r="T693" s="18">
        <v>1</v>
      </c>
      <c r="U693" s="18">
        <v>3</v>
      </c>
      <c r="V693" s="18">
        <v>126</v>
      </c>
      <c r="W693" s="18">
        <v>2.84</v>
      </c>
      <c r="X693" s="18">
        <v>0</v>
      </c>
      <c r="Y693" s="19">
        <v>0</v>
      </c>
      <c r="Z693" s="18">
        <v>3</v>
      </c>
      <c r="AA693" s="18">
        <v>13</v>
      </c>
      <c r="AB693" t="str">
        <f>VLOOKUP(E:E,笔记匹配!A:M,3,FALSE)</f>
        <v>ieltsyea-invite</v>
      </c>
      <c r="AC693" t="str">
        <f>VLOOKUP(E:E,笔记匹配!A:M,4,FALSE)</f>
        <v>8.24-雅思口语上7的捷径：Cambly外教推荐‼️</v>
      </c>
    </row>
    <row r="694" spans="1:29">
      <c r="A694" s="17" t="s">
        <v>40</v>
      </c>
      <c r="B694" s="17" t="s">
        <v>103</v>
      </c>
      <c r="C694" s="18">
        <v>19913068</v>
      </c>
      <c r="D694" s="17" t="s">
        <v>69</v>
      </c>
      <c r="E694" s="17" t="s">
        <v>207</v>
      </c>
      <c r="F694" s="17" t="s">
        <v>632</v>
      </c>
      <c r="G694" s="18">
        <v>4458728</v>
      </c>
      <c r="H694" s="17" t="s">
        <v>633</v>
      </c>
      <c r="I694" s="18">
        <v>3823048</v>
      </c>
      <c r="J694" s="17" t="s">
        <v>617</v>
      </c>
      <c r="K694" s="18">
        <v>979.65</v>
      </c>
      <c r="L694" s="18">
        <v>20031</v>
      </c>
      <c r="M694" s="18">
        <v>866</v>
      </c>
      <c r="N694" s="19">
        <v>0.0432</v>
      </c>
      <c r="O694" s="18">
        <v>1.13</v>
      </c>
      <c r="P694" s="18">
        <v>48.91</v>
      </c>
      <c r="Q694" s="18">
        <v>148</v>
      </c>
      <c r="R694" s="18">
        <v>0</v>
      </c>
      <c r="S694" s="18">
        <v>87</v>
      </c>
      <c r="T694" s="18">
        <v>39</v>
      </c>
      <c r="U694" s="18">
        <v>4</v>
      </c>
      <c r="V694" s="18">
        <v>278</v>
      </c>
      <c r="W694" s="18">
        <v>3.52</v>
      </c>
      <c r="X694" s="18">
        <v>0</v>
      </c>
      <c r="Y694" s="19">
        <v>0</v>
      </c>
      <c r="Z694" s="18">
        <v>14</v>
      </c>
      <c r="AA694" s="18">
        <v>2</v>
      </c>
      <c r="AB694" t="str">
        <f>VLOOKUP(E:E,笔记匹配!A:M,3,FALSE)</f>
        <v>skk2022</v>
      </c>
      <c r="AC694" t="str">
        <f>VLOOKUP(E:E,笔记匹配!A:M,4,FALSE)</f>
        <v>6.13-如何不出国提高口语｜英语口语APP推荐</v>
      </c>
    </row>
    <row r="695" spans="1:29">
      <c r="A695" s="17" t="s">
        <v>40</v>
      </c>
      <c r="B695" s="17" t="s">
        <v>80</v>
      </c>
      <c r="C695" s="18">
        <v>20804514</v>
      </c>
      <c r="D695" s="17" t="s">
        <v>72</v>
      </c>
      <c r="E695" s="17" t="s">
        <v>199</v>
      </c>
      <c r="F695" s="17" t="s">
        <v>642</v>
      </c>
      <c r="G695" s="18">
        <v>4926725</v>
      </c>
      <c r="H695" s="17" t="s">
        <v>643</v>
      </c>
      <c r="I695" s="18">
        <v>4182082</v>
      </c>
      <c r="J695" s="17" t="s">
        <v>617</v>
      </c>
      <c r="K695" s="18">
        <v>200.63</v>
      </c>
      <c r="L695" s="18">
        <v>12977</v>
      </c>
      <c r="M695" s="18">
        <v>504</v>
      </c>
      <c r="N695" s="19">
        <v>0.0388</v>
      </c>
      <c r="O695" s="18">
        <v>0.4</v>
      </c>
      <c r="P695" s="18">
        <v>15.46</v>
      </c>
      <c r="Q695" s="18">
        <v>32</v>
      </c>
      <c r="R695" s="18">
        <v>1</v>
      </c>
      <c r="S695" s="18">
        <v>25</v>
      </c>
      <c r="T695" s="18">
        <v>14</v>
      </c>
      <c r="U695" s="18">
        <v>0</v>
      </c>
      <c r="V695" s="18">
        <v>72</v>
      </c>
      <c r="W695" s="18">
        <v>2.79</v>
      </c>
      <c r="X695" s="18">
        <v>0</v>
      </c>
      <c r="Y695" s="19">
        <v>0</v>
      </c>
      <c r="Z695" s="18">
        <v>3</v>
      </c>
      <c r="AA695" s="18">
        <v>1</v>
      </c>
      <c r="AB695" t="str">
        <f>VLOOKUP(E:E,笔记匹配!A:M,3,FALSE)</f>
        <v>lily1234</v>
      </c>
      <c r="AC695" t="str">
        <f>VLOOKUP(E:E,笔记匹配!A:M,4,FALSE)</f>
        <v>10.9-30岁想把英语好好学一遍｜妈妈提升口语app</v>
      </c>
    </row>
    <row r="696" spans="1:29">
      <c r="A696" s="17" t="s">
        <v>40</v>
      </c>
      <c r="B696" s="17" t="s">
        <v>83</v>
      </c>
      <c r="C696" s="18">
        <v>21378722</v>
      </c>
      <c r="D696" s="17" t="s">
        <v>72</v>
      </c>
      <c r="E696" s="17" t="s">
        <v>201</v>
      </c>
      <c r="F696" s="17" t="s">
        <v>646</v>
      </c>
      <c r="G696" s="18">
        <v>5201126</v>
      </c>
      <c r="H696" s="17" t="s">
        <v>647</v>
      </c>
      <c r="I696" s="18">
        <v>4386152</v>
      </c>
      <c r="J696" s="17" t="s">
        <v>617</v>
      </c>
      <c r="K696" s="18">
        <v>401.88</v>
      </c>
      <c r="L696" s="18">
        <v>28456</v>
      </c>
      <c r="M696" s="18">
        <v>699</v>
      </c>
      <c r="N696" s="19">
        <v>0.0246</v>
      </c>
      <c r="O696" s="18">
        <v>0.57</v>
      </c>
      <c r="P696" s="18">
        <v>14.12</v>
      </c>
      <c r="Q696" s="18">
        <v>84</v>
      </c>
      <c r="R696" s="18">
        <v>1</v>
      </c>
      <c r="S696" s="18">
        <v>69</v>
      </c>
      <c r="T696" s="18">
        <v>3</v>
      </c>
      <c r="U696" s="18">
        <v>6</v>
      </c>
      <c r="V696" s="18">
        <v>163</v>
      </c>
      <c r="W696" s="18">
        <v>2.47</v>
      </c>
      <c r="X696" s="18">
        <v>0</v>
      </c>
      <c r="Y696" s="19">
        <v>0</v>
      </c>
      <c r="Z696" s="18">
        <v>7</v>
      </c>
      <c r="AA696" s="18">
        <v>2</v>
      </c>
      <c r="AB696" t="str">
        <f>VLOOKUP(E:E,笔记匹配!A:M,3,FALSE)</f>
        <v>talkalot-invite</v>
      </c>
      <c r="AC696" t="str">
        <f>VLOOKUP(E:E,笔记匹配!A:M,4,FALSE)</f>
        <v>10.17宝藏Cambly外教大推荐‼️入门篇</v>
      </c>
    </row>
    <row r="697" spans="1:29">
      <c r="A697" s="17" t="s">
        <v>40</v>
      </c>
      <c r="B697" s="17" t="s">
        <v>83</v>
      </c>
      <c r="C697" s="18">
        <v>21438951</v>
      </c>
      <c r="D697" s="17" t="s">
        <v>69</v>
      </c>
      <c r="E697" s="17" t="s">
        <v>201</v>
      </c>
      <c r="F697" s="17" t="s">
        <v>650</v>
      </c>
      <c r="G697" s="18">
        <v>5229065</v>
      </c>
      <c r="H697" s="17" t="s">
        <v>651</v>
      </c>
      <c r="I697" s="18">
        <v>4407441</v>
      </c>
      <c r="J697" s="17" t="s">
        <v>617</v>
      </c>
      <c r="K697" s="18">
        <v>1481.31</v>
      </c>
      <c r="L697" s="18">
        <v>72470</v>
      </c>
      <c r="M697" s="18">
        <v>2373</v>
      </c>
      <c r="N697" s="19">
        <v>0.0327</v>
      </c>
      <c r="O697" s="18">
        <v>0.62</v>
      </c>
      <c r="P697" s="18">
        <v>20.44</v>
      </c>
      <c r="Q697" s="18">
        <v>450</v>
      </c>
      <c r="R697" s="18">
        <v>0</v>
      </c>
      <c r="S697" s="18">
        <v>298</v>
      </c>
      <c r="T697" s="18">
        <v>19</v>
      </c>
      <c r="U697" s="18">
        <v>8</v>
      </c>
      <c r="V697" s="18">
        <v>775</v>
      </c>
      <c r="W697" s="18">
        <v>1.91</v>
      </c>
      <c r="X697" s="18">
        <v>0</v>
      </c>
      <c r="Y697" s="19">
        <v>0</v>
      </c>
      <c r="Z697" s="18">
        <v>24</v>
      </c>
      <c r="AA697" s="18">
        <v>12</v>
      </c>
      <c r="AB697" t="str">
        <f>VLOOKUP(E:E,笔记匹配!A:M,3,FALSE)</f>
        <v>talkalot-invite</v>
      </c>
      <c r="AC697" t="str">
        <f>VLOOKUP(E:E,笔记匹配!A:M,4,FALSE)</f>
        <v>10.17宝藏Cambly外教大推荐‼️入门篇</v>
      </c>
    </row>
    <row r="698" spans="1:29">
      <c r="A698" s="17" t="s">
        <v>40</v>
      </c>
      <c r="B698" s="17" t="s">
        <v>80</v>
      </c>
      <c r="C698" s="18">
        <v>21548733</v>
      </c>
      <c r="D698" s="17" t="s">
        <v>69</v>
      </c>
      <c r="E698" s="17" t="s">
        <v>199</v>
      </c>
      <c r="F698" s="17" t="s">
        <v>652</v>
      </c>
      <c r="G698" s="18">
        <v>5277914</v>
      </c>
      <c r="H698" s="17" t="s">
        <v>652</v>
      </c>
      <c r="I698" s="18">
        <v>4445164</v>
      </c>
      <c r="J698" s="17" t="s">
        <v>617</v>
      </c>
      <c r="K698" s="18">
        <v>201.89</v>
      </c>
      <c r="L698" s="18">
        <v>7129</v>
      </c>
      <c r="M698" s="18">
        <v>286</v>
      </c>
      <c r="N698" s="19">
        <v>0.0401</v>
      </c>
      <c r="O698" s="18">
        <v>0.71</v>
      </c>
      <c r="P698" s="18">
        <v>28.32</v>
      </c>
      <c r="Q698" s="18">
        <v>41</v>
      </c>
      <c r="R698" s="18">
        <v>1</v>
      </c>
      <c r="S698" s="18">
        <v>38</v>
      </c>
      <c r="T698" s="18">
        <v>18</v>
      </c>
      <c r="U698" s="18">
        <v>0</v>
      </c>
      <c r="V698" s="18">
        <v>98</v>
      </c>
      <c r="W698" s="18">
        <v>2.06</v>
      </c>
      <c r="X698" s="18">
        <v>0</v>
      </c>
      <c r="Y698" s="19">
        <v>0</v>
      </c>
      <c r="Z698" s="18">
        <v>3</v>
      </c>
      <c r="AA698" s="18">
        <v>1</v>
      </c>
      <c r="AB698" t="str">
        <f>VLOOKUP(E:E,笔记匹配!A:M,3,FALSE)</f>
        <v>lily1234</v>
      </c>
      <c r="AC698" t="str">
        <f>VLOOKUP(E:E,笔记匹配!A:M,4,FALSE)</f>
        <v>10.9-30岁想把英语好好学一遍｜妈妈提升口语app</v>
      </c>
    </row>
    <row r="699" spans="1:29">
      <c r="A699" s="17" t="s">
        <v>40</v>
      </c>
      <c r="B699" s="17" t="s">
        <v>108</v>
      </c>
      <c r="C699" s="18">
        <v>21906276</v>
      </c>
      <c r="D699" s="17" t="s">
        <v>69</v>
      </c>
      <c r="E699" s="18">
        <v>6.3218999e+23</v>
      </c>
      <c r="F699" s="17" t="s">
        <v>654</v>
      </c>
      <c r="G699" s="18">
        <v>5442255</v>
      </c>
      <c r="H699" s="17" t="s">
        <v>654</v>
      </c>
      <c r="I699" s="18">
        <v>4570099</v>
      </c>
      <c r="J699" s="17" t="s">
        <v>617</v>
      </c>
      <c r="K699" s="18">
        <v>489.03</v>
      </c>
      <c r="L699" s="18">
        <v>30731</v>
      </c>
      <c r="M699" s="18">
        <v>1467</v>
      </c>
      <c r="N699" s="19">
        <v>0.0477</v>
      </c>
      <c r="O699" s="18">
        <v>0.33</v>
      </c>
      <c r="P699" s="18">
        <v>15.91</v>
      </c>
      <c r="Q699" s="18">
        <v>196</v>
      </c>
      <c r="R699" s="18">
        <v>0</v>
      </c>
      <c r="S699" s="18">
        <v>101</v>
      </c>
      <c r="T699" s="18">
        <v>78</v>
      </c>
      <c r="U699" s="18">
        <v>5</v>
      </c>
      <c r="V699" s="18">
        <v>380</v>
      </c>
      <c r="W699" s="18">
        <v>1.29</v>
      </c>
      <c r="X699" s="18">
        <v>0</v>
      </c>
      <c r="Y699" s="19">
        <v>0</v>
      </c>
      <c r="Z699" s="18">
        <v>6</v>
      </c>
      <c r="AA699" s="18">
        <v>0</v>
      </c>
      <c r="AB699" t="str">
        <f>VLOOKUP(E:E,笔记匹配!A:M,3,FALSE)</f>
        <v>gua0407</v>
      </c>
      <c r="AC699" t="str">
        <f>VLOOKUP(E:E,笔记匹配!A:M,4,FALSE)</f>
        <v>9.21-雅思考官“讨厌”的口语表达，你中了几个🤔</v>
      </c>
    </row>
    <row r="700" spans="1:29">
      <c r="A700" s="17" t="s">
        <v>40</v>
      </c>
      <c r="B700" s="17" t="s">
        <v>657</v>
      </c>
      <c r="C700" s="18">
        <v>22054994</v>
      </c>
      <c r="D700" s="17" t="s">
        <v>72</v>
      </c>
      <c r="E700" s="17" t="s">
        <v>238</v>
      </c>
      <c r="F700" s="17" t="s">
        <v>658</v>
      </c>
      <c r="G700" s="18">
        <v>5512858</v>
      </c>
      <c r="H700" s="17" t="s">
        <v>659</v>
      </c>
      <c r="I700" s="18">
        <v>4623452</v>
      </c>
      <c r="J700" s="17" t="s">
        <v>617</v>
      </c>
      <c r="K700" s="18">
        <v>202.34</v>
      </c>
      <c r="L700" s="18">
        <v>13663</v>
      </c>
      <c r="M700" s="18">
        <v>656</v>
      </c>
      <c r="N700" s="19">
        <v>0.048</v>
      </c>
      <c r="O700" s="18">
        <v>0.31</v>
      </c>
      <c r="P700" s="18">
        <v>14.81</v>
      </c>
      <c r="Q700" s="18">
        <v>37</v>
      </c>
      <c r="R700" s="18">
        <v>0</v>
      </c>
      <c r="S700" s="18">
        <v>11</v>
      </c>
      <c r="T700" s="18">
        <v>9</v>
      </c>
      <c r="U700" s="18">
        <v>2</v>
      </c>
      <c r="V700" s="18">
        <v>59</v>
      </c>
      <c r="W700" s="18">
        <v>3.43</v>
      </c>
      <c r="X700" s="18">
        <v>0</v>
      </c>
      <c r="Y700" s="19">
        <v>0</v>
      </c>
      <c r="Z700" s="18">
        <v>0</v>
      </c>
      <c r="AA700" s="18">
        <v>0</v>
      </c>
      <c r="AB700" t="str">
        <f>VLOOKUP(E:E,笔记匹配!A:M,3,FALSE)</f>
        <v>10quiz</v>
      </c>
      <c r="AC700" t="str">
        <f>VLOOKUP(E:E,笔记匹配!A:M,4,FALSE)</f>
        <v>10.26-🇬🇧语言类游戏｜口语提升小游戏</v>
      </c>
    </row>
    <row r="701" spans="1:29">
      <c r="A701" s="17" t="s">
        <v>40</v>
      </c>
      <c r="B701" s="17" t="s">
        <v>82</v>
      </c>
      <c r="C701" s="18">
        <v>22055095</v>
      </c>
      <c r="D701" s="17" t="s">
        <v>72</v>
      </c>
      <c r="E701" s="17" t="s">
        <v>236</v>
      </c>
      <c r="F701" s="17" t="s">
        <v>660</v>
      </c>
      <c r="G701" s="18">
        <v>5512921</v>
      </c>
      <c r="H701" s="17" t="s">
        <v>661</v>
      </c>
      <c r="I701" s="18">
        <v>4623502</v>
      </c>
      <c r="J701" s="17" t="s">
        <v>617</v>
      </c>
      <c r="K701" s="18">
        <v>403.89</v>
      </c>
      <c r="L701" s="18">
        <v>29477</v>
      </c>
      <c r="M701" s="18">
        <v>1286</v>
      </c>
      <c r="N701" s="19">
        <v>0.0436</v>
      </c>
      <c r="O701" s="18">
        <v>0.31</v>
      </c>
      <c r="P701" s="18">
        <v>13.7</v>
      </c>
      <c r="Q701" s="18">
        <v>83</v>
      </c>
      <c r="R701" s="18">
        <v>0</v>
      </c>
      <c r="S701" s="18">
        <v>72</v>
      </c>
      <c r="T701" s="18">
        <v>24</v>
      </c>
      <c r="U701" s="18">
        <v>1</v>
      </c>
      <c r="V701" s="18">
        <v>180</v>
      </c>
      <c r="W701" s="18">
        <v>2.24</v>
      </c>
      <c r="X701" s="18">
        <v>0</v>
      </c>
      <c r="Y701" s="19">
        <v>0</v>
      </c>
      <c r="Z701" s="18">
        <v>6</v>
      </c>
      <c r="AA701" s="18">
        <v>3</v>
      </c>
      <c r="AB701" t="str">
        <f>VLOOKUP(E:E,笔记匹配!A:M,3,FALSE)</f>
        <v>pickgigi-invite</v>
      </c>
      <c r="AC701" t="str">
        <f>VLOOKUP(E:E,笔记匹配!A:M,4,FALSE)</f>
        <v>10.26-口语聊天用这几个开场 打开无限聊天模式</v>
      </c>
    </row>
    <row r="702" spans="1:29">
      <c r="A702" s="17" t="s">
        <v>40</v>
      </c>
      <c r="B702" s="17" t="s">
        <v>86</v>
      </c>
      <c r="C702" s="18">
        <v>22459591</v>
      </c>
      <c r="D702" s="17" t="s">
        <v>72</v>
      </c>
      <c r="E702" s="17" t="s">
        <v>214</v>
      </c>
      <c r="F702" s="17" t="s">
        <v>662</v>
      </c>
      <c r="G702" s="18">
        <v>5705404</v>
      </c>
      <c r="H702" s="17" t="s">
        <v>663</v>
      </c>
      <c r="I702" s="18">
        <v>4771610</v>
      </c>
      <c r="J702" s="17" t="s">
        <v>617</v>
      </c>
      <c r="K702" s="18">
        <v>805.22</v>
      </c>
      <c r="L702" s="18">
        <v>37643</v>
      </c>
      <c r="M702" s="18">
        <v>1503</v>
      </c>
      <c r="N702" s="19">
        <v>0.0399</v>
      </c>
      <c r="O702" s="18">
        <v>0.54</v>
      </c>
      <c r="P702" s="18">
        <v>21.39</v>
      </c>
      <c r="Q702" s="18">
        <v>103</v>
      </c>
      <c r="R702" s="18">
        <v>2</v>
      </c>
      <c r="S702" s="18">
        <v>44</v>
      </c>
      <c r="T702" s="18">
        <v>34</v>
      </c>
      <c r="U702" s="18">
        <v>0</v>
      </c>
      <c r="V702" s="18">
        <v>183</v>
      </c>
      <c r="W702" s="18">
        <v>4.4</v>
      </c>
      <c r="X702" s="18">
        <v>0</v>
      </c>
      <c r="Y702" s="19">
        <v>0</v>
      </c>
      <c r="Z702" s="18">
        <v>1</v>
      </c>
      <c r="AA702" s="18">
        <v>0</v>
      </c>
      <c r="AB702" t="str">
        <f>VLOOKUP(E:E,笔记匹配!A:M,3,FALSE)</f>
        <v>yzyy123</v>
      </c>
      <c r="AC702" t="str">
        <f>VLOOKUP(E:E,笔记匹配!A:M,4,FALSE)</f>
        <v>11.1-前雅思口语考官评分我们的part 1!</v>
      </c>
    </row>
    <row r="703" spans="1:29">
      <c r="A703" s="17" t="s">
        <v>40</v>
      </c>
      <c r="B703" s="17" t="s">
        <v>73</v>
      </c>
      <c r="C703" s="18">
        <v>22612439</v>
      </c>
      <c r="D703" s="17" t="s">
        <v>72</v>
      </c>
      <c r="E703" s="17" t="s">
        <v>200</v>
      </c>
      <c r="F703" s="17" t="s">
        <v>666</v>
      </c>
      <c r="G703" s="18">
        <v>5779468</v>
      </c>
      <c r="H703" s="17" t="s">
        <v>667</v>
      </c>
      <c r="I703" s="18">
        <v>4830161</v>
      </c>
      <c r="J703" s="17" t="s">
        <v>617</v>
      </c>
      <c r="K703" s="18">
        <v>625.91</v>
      </c>
      <c r="L703" s="18">
        <v>33333</v>
      </c>
      <c r="M703" s="18">
        <v>1549</v>
      </c>
      <c r="N703" s="19">
        <v>0.0465</v>
      </c>
      <c r="O703" s="18">
        <v>0.4</v>
      </c>
      <c r="P703" s="18">
        <v>18.78</v>
      </c>
      <c r="Q703" s="18">
        <v>107</v>
      </c>
      <c r="R703" s="18">
        <v>2</v>
      </c>
      <c r="S703" s="18">
        <v>18</v>
      </c>
      <c r="T703" s="18">
        <v>14</v>
      </c>
      <c r="U703" s="18">
        <v>6</v>
      </c>
      <c r="V703" s="18">
        <v>147</v>
      </c>
      <c r="W703" s="18">
        <v>4.26</v>
      </c>
      <c r="X703" s="18">
        <v>0</v>
      </c>
      <c r="Y703" s="19">
        <v>0</v>
      </c>
      <c r="Z703" s="18">
        <v>3</v>
      </c>
      <c r="AA703" s="18">
        <v>0</v>
      </c>
      <c r="AB703" t="str">
        <f>VLOOKUP(E:E,笔记匹配!A:M,3,FALSE)</f>
        <v>adamchen</v>
      </c>
      <c r="AC703" t="str">
        <f>VLOOKUP(E:E,笔记匹配!A:M,4,FALSE)</f>
        <v>11.2-当社牛和老外pk全网热门挑战</v>
      </c>
    </row>
    <row r="704" spans="1:29">
      <c r="A704" s="17" t="s">
        <v>40</v>
      </c>
      <c r="B704" s="17" t="s">
        <v>130</v>
      </c>
      <c r="C704" s="18">
        <v>22612503</v>
      </c>
      <c r="D704" s="17" t="s">
        <v>72</v>
      </c>
      <c r="E704" s="17" t="s">
        <v>230</v>
      </c>
      <c r="F704" s="17" t="s">
        <v>668</v>
      </c>
      <c r="G704" s="18">
        <v>5779551</v>
      </c>
      <c r="H704" s="17" t="s">
        <v>669</v>
      </c>
      <c r="I704" s="18">
        <v>4830227</v>
      </c>
      <c r="J704" s="17" t="s">
        <v>617</v>
      </c>
      <c r="K704" s="18">
        <v>202.2</v>
      </c>
      <c r="L704" s="18">
        <v>25447</v>
      </c>
      <c r="M704" s="18">
        <v>1556</v>
      </c>
      <c r="N704" s="19">
        <v>0.0611</v>
      </c>
      <c r="O704" s="18">
        <v>0.13</v>
      </c>
      <c r="P704" s="18">
        <v>7.95</v>
      </c>
      <c r="Q704" s="18">
        <v>53</v>
      </c>
      <c r="R704" s="18">
        <v>0</v>
      </c>
      <c r="S704" s="18">
        <v>37</v>
      </c>
      <c r="T704" s="18">
        <v>19</v>
      </c>
      <c r="U704" s="18">
        <v>1</v>
      </c>
      <c r="V704" s="18">
        <v>110</v>
      </c>
      <c r="W704" s="18">
        <v>1.84</v>
      </c>
      <c r="X704" s="18">
        <v>0</v>
      </c>
      <c r="Y704" s="19">
        <v>0</v>
      </c>
      <c r="Z704" s="18">
        <v>6</v>
      </c>
      <c r="AA704" s="18">
        <v>0</v>
      </c>
      <c r="AB704" t="str">
        <f>VLOOKUP(E:E,笔记匹配!A:M,3,FALSE)</f>
        <v>kkjiayou-invite</v>
      </c>
      <c r="AC704" t="str">
        <f>VLOOKUP(E:E,笔记匹配!A:M,4,FALSE)</f>
        <v>11.2-我悟了！宝藏外教点醒我！英语这么学</v>
      </c>
    </row>
    <row r="705" spans="1:29">
      <c r="A705" s="17" t="s">
        <v>40</v>
      </c>
      <c r="B705" s="17" t="s">
        <v>77</v>
      </c>
      <c r="C705" s="18">
        <v>22612562</v>
      </c>
      <c r="D705" s="17" t="s">
        <v>72</v>
      </c>
      <c r="E705" s="17" t="s">
        <v>231</v>
      </c>
      <c r="F705" s="17" t="s">
        <v>670</v>
      </c>
      <c r="G705" s="18">
        <v>5779589</v>
      </c>
      <c r="H705" s="17" t="s">
        <v>671</v>
      </c>
      <c r="I705" s="18">
        <v>4830255</v>
      </c>
      <c r="J705" s="17" t="s">
        <v>617</v>
      </c>
      <c r="K705" s="18">
        <v>157.11</v>
      </c>
      <c r="L705" s="18">
        <v>5476</v>
      </c>
      <c r="M705" s="18">
        <v>306</v>
      </c>
      <c r="N705" s="19">
        <v>0.0559</v>
      </c>
      <c r="O705" s="18">
        <v>0.51</v>
      </c>
      <c r="P705" s="18">
        <v>28.69</v>
      </c>
      <c r="Q705" s="18">
        <v>44</v>
      </c>
      <c r="R705" s="18">
        <v>0</v>
      </c>
      <c r="S705" s="18">
        <v>17</v>
      </c>
      <c r="T705" s="18">
        <v>9</v>
      </c>
      <c r="U705" s="18">
        <v>3</v>
      </c>
      <c r="V705" s="18">
        <v>73</v>
      </c>
      <c r="W705" s="18">
        <v>2.15</v>
      </c>
      <c r="X705" s="18">
        <v>0</v>
      </c>
      <c r="Y705" s="19">
        <v>0</v>
      </c>
      <c r="Z705" s="18">
        <v>2</v>
      </c>
      <c r="AA705" s="18">
        <v>1</v>
      </c>
      <c r="AB705" t="str">
        <f>VLOOKUP(E:E,笔记匹配!A:M,3,FALSE)</f>
        <v>iris018-invite</v>
      </c>
      <c r="AC705" t="str">
        <f>VLOOKUP(E:E,笔记匹配!A:M,4,FALSE)</f>
        <v>11.2-⭐雅思口语救星❗心机girl这样备考㊙️</v>
      </c>
    </row>
    <row r="706" spans="1:29">
      <c r="A706" s="17" t="s">
        <v>40</v>
      </c>
      <c r="B706" s="17" t="s">
        <v>73</v>
      </c>
      <c r="C706" s="18">
        <v>23040724</v>
      </c>
      <c r="D706" s="17" t="s">
        <v>69</v>
      </c>
      <c r="E706" s="17" t="s">
        <v>200</v>
      </c>
      <c r="F706" s="17" t="s">
        <v>672</v>
      </c>
      <c r="G706" s="18">
        <v>5991279</v>
      </c>
      <c r="H706" s="17" t="s">
        <v>672</v>
      </c>
      <c r="I706" s="18">
        <v>4988712</v>
      </c>
      <c r="J706" s="17" t="s">
        <v>617</v>
      </c>
      <c r="K706" s="18">
        <v>470.05</v>
      </c>
      <c r="L706" s="18">
        <v>9422</v>
      </c>
      <c r="M706" s="18">
        <v>496</v>
      </c>
      <c r="N706" s="19">
        <v>0.0526</v>
      </c>
      <c r="O706" s="18">
        <v>0.95</v>
      </c>
      <c r="P706" s="18">
        <v>49.89</v>
      </c>
      <c r="Q706" s="18">
        <v>79</v>
      </c>
      <c r="R706" s="18">
        <v>0</v>
      </c>
      <c r="S706" s="18">
        <v>27</v>
      </c>
      <c r="T706" s="18">
        <v>27</v>
      </c>
      <c r="U706" s="18">
        <v>1</v>
      </c>
      <c r="V706" s="18">
        <v>134</v>
      </c>
      <c r="W706" s="18">
        <v>3.51</v>
      </c>
      <c r="X706" s="18">
        <v>0</v>
      </c>
      <c r="Y706" s="19">
        <v>0</v>
      </c>
      <c r="Z706" s="18">
        <v>3</v>
      </c>
      <c r="AA706" s="18">
        <v>0</v>
      </c>
      <c r="AB706" t="str">
        <f>VLOOKUP(E:E,笔记匹配!A:M,3,FALSE)</f>
        <v>adamchen</v>
      </c>
      <c r="AC706" t="str">
        <f>VLOOKUP(E:E,笔记匹配!A:M,4,FALSE)</f>
        <v>11.2-当社牛和老外pk全网热门挑战</v>
      </c>
    </row>
    <row r="707" spans="1:29">
      <c r="A707" s="17" t="s">
        <v>40</v>
      </c>
      <c r="B707" s="17" t="s">
        <v>86</v>
      </c>
      <c r="C707" s="18">
        <v>23041229</v>
      </c>
      <c r="D707" s="17" t="s">
        <v>69</v>
      </c>
      <c r="E707" s="17" t="s">
        <v>214</v>
      </c>
      <c r="F707" s="17" t="s">
        <v>673</v>
      </c>
      <c r="G707" s="18">
        <v>5991556</v>
      </c>
      <c r="H707" s="17" t="s">
        <v>673</v>
      </c>
      <c r="I707" s="18">
        <v>4988903</v>
      </c>
      <c r="J707" s="17" t="s">
        <v>617</v>
      </c>
      <c r="K707" s="18">
        <v>496.61</v>
      </c>
      <c r="L707" s="18">
        <v>11943</v>
      </c>
      <c r="M707" s="18">
        <v>532</v>
      </c>
      <c r="N707" s="19">
        <v>0.0445</v>
      </c>
      <c r="O707" s="18">
        <v>0.93</v>
      </c>
      <c r="P707" s="18">
        <v>41.58</v>
      </c>
      <c r="Q707" s="18">
        <v>100</v>
      </c>
      <c r="R707" s="18">
        <v>0</v>
      </c>
      <c r="S707" s="18">
        <v>39</v>
      </c>
      <c r="T707" s="18">
        <v>38</v>
      </c>
      <c r="U707" s="18">
        <v>2</v>
      </c>
      <c r="V707" s="18">
        <v>179</v>
      </c>
      <c r="W707" s="18">
        <v>2.77</v>
      </c>
      <c r="X707" s="18">
        <v>0</v>
      </c>
      <c r="Y707" s="19">
        <v>0</v>
      </c>
      <c r="Z707" s="18">
        <v>5</v>
      </c>
      <c r="AA707" s="18">
        <v>0</v>
      </c>
      <c r="AB707" t="str">
        <f>VLOOKUP(E:E,笔记匹配!A:M,3,FALSE)</f>
        <v>yzyy123</v>
      </c>
      <c r="AC707" t="str">
        <f>VLOOKUP(E:E,笔记匹配!A:M,4,FALSE)</f>
        <v>11.1-前雅思口语考官评分我们的part 1!</v>
      </c>
    </row>
    <row r="708" spans="1:29">
      <c r="A708" s="17" t="s">
        <v>40</v>
      </c>
      <c r="B708" s="17" t="s">
        <v>109</v>
      </c>
      <c r="C708" s="18">
        <v>23124143</v>
      </c>
      <c r="D708" s="17" t="s">
        <v>72</v>
      </c>
      <c r="E708" s="17" t="s">
        <v>196</v>
      </c>
      <c r="F708" s="17" t="s">
        <v>674</v>
      </c>
      <c r="G708" s="18">
        <v>6031256</v>
      </c>
      <c r="H708" s="17" t="s">
        <v>675</v>
      </c>
      <c r="I708" s="18">
        <v>5019187</v>
      </c>
      <c r="J708" s="17" t="s">
        <v>617</v>
      </c>
      <c r="K708" s="18">
        <v>374.35</v>
      </c>
      <c r="L708" s="18">
        <v>20821</v>
      </c>
      <c r="M708" s="18">
        <v>711</v>
      </c>
      <c r="N708" s="19">
        <v>0.0341</v>
      </c>
      <c r="O708" s="18">
        <v>0.53</v>
      </c>
      <c r="P708" s="18">
        <v>17.98</v>
      </c>
      <c r="Q708" s="18">
        <v>91</v>
      </c>
      <c r="R708" s="18">
        <v>0</v>
      </c>
      <c r="S708" s="18">
        <v>17</v>
      </c>
      <c r="T708" s="18">
        <v>18</v>
      </c>
      <c r="U708" s="18">
        <v>0</v>
      </c>
      <c r="V708" s="18">
        <v>126</v>
      </c>
      <c r="W708" s="18">
        <v>2.97</v>
      </c>
      <c r="X708" s="18">
        <v>0</v>
      </c>
      <c r="Y708" s="19">
        <v>0</v>
      </c>
      <c r="Z708" s="18">
        <v>3</v>
      </c>
      <c r="AA708" s="18">
        <v>1</v>
      </c>
      <c r="AB708" t="str">
        <f>VLOOKUP(E:E,笔记匹配!A:M,3,FALSE)</f>
        <v>山姆先生-invite</v>
      </c>
      <c r="AC708" t="str">
        <f>VLOOKUP(E:E,笔记匹配!A:M,4,FALSE)</f>
        <v>11.10-地道英语俚语🤯英美俚语意思差这么多?</v>
      </c>
    </row>
    <row r="709" spans="1:29">
      <c r="A709" s="17" t="s">
        <v>40</v>
      </c>
      <c r="B709" s="17" t="s">
        <v>70</v>
      </c>
      <c r="C709" s="18">
        <v>23124443</v>
      </c>
      <c r="D709" s="17" t="s">
        <v>72</v>
      </c>
      <c r="E709" s="17" t="s">
        <v>226</v>
      </c>
      <c r="F709" s="17" t="s">
        <v>678</v>
      </c>
      <c r="G709" s="18">
        <v>6031367</v>
      </c>
      <c r="H709" s="17" t="s">
        <v>679</v>
      </c>
      <c r="I709" s="18">
        <v>5019262</v>
      </c>
      <c r="J709" s="17" t="s">
        <v>617</v>
      </c>
      <c r="K709" s="18">
        <v>203.48</v>
      </c>
      <c r="L709" s="18">
        <v>18872</v>
      </c>
      <c r="M709" s="18">
        <v>1186</v>
      </c>
      <c r="N709" s="19">
        <v>0.0628</v>
      </c>
      <c r="O709" s="18">
        <v>0.17</v>
      </c>
      <c r="P709" s="18">
        <v>10.78</v>
      </c>
      <c r="Q709" s="18">
        <v>55</v>
      </c>
      <c r="R709" s="18">
        <v>1</v>
      </c>
      <c r="S709" s="18">
        <v>22</v>
      </c>
      <c r="T709" s="18">
        <v>13</v>
      </c>
      <c r="U709" s="18">
        <v>1</v>
      </c>
      <c r="V709" s="18">
        <v>92</v>
      </c>
      <c r="W709" s="18">
        <v>2.21</v>
      </c>
      <c r="X709" s="18">
        <v>0</v>
      </c>
      <c r="Y709" s="19">
        <v>0</v>
      </c>
      <c r="Z709" s="18">
        <v>4</v>
      </c>
      <c r="AA709" s="18">
        <v>0</v>
      </c>
      <c r="AB709" t="str">
        <f>VLOOKUP(E:E,笔记匹配!A:M,3,FALSE)</f>
        <v>hiella-invite</v>
      </c>
      <c r="AC709" t="str">
        <f>VLOOKUP(E:E,笔记匹配!A:M,4,FALSE)</f>
        <v>11.10-关于学口语，希望五年前就有人能告诉我的</v>
      </c>
    </row>
    <row r="710" spans="1:29">
      <c r="A710" s="17" t="s">
        <v>40</v>
      </c>
      <c r="B710" s="17" t="s">
        <v>75</v>
      </c>
      <c r="C710" s="18">
        <v>23124609</v>
      </c>
      <c r="D710" s="17" t="s">
        <v>72</v>
      </c>
      <c r="E710" s="17" t="s">
        <v>227</v>
      </c>
      <c r="F710" s="17" t="s">
        <v>680</v>
      </c>
      <c r="G710" s="18">
        <v>6031450</v>
      </c>
      <c r="H710" s="17" t="s">
        <v>681</v>
      </c>
      <c r="I710" s="18">
        <v>5019325</v>
      </c>
      <c r="J710" s="17" t="s">
        <v>617</v>
      </c>
      <c r="K710" s="18">
        <v>202.11</v>
      </c>
      <c r="L710" s="18">
        <v>19805</v>
      </c>
      <c r="M710" s="18">
        <v>1029</v>
      </c>
      <c r="N710" s="19">
        <v>0.052</v>
      </c>
      <c r="O710" s="18">
        <v>0.2</v>
      </c>
      <c r="P710" s="18">
        <v>10.2</v>
      </c>
      <c r="Q710" s="18">
        <v>19</v>
      </c>
      <c r="R710" s="18">
        <v>2</v>
      </c>
      <c r="S710" s="18">
        <v>19</v>
      </c>
      <c r="T710" s="18">
        <v>7</v>
      </c>
      <c r="U710" s="18">
        <v>4</v>
      </c>
      <c r="V710" s="18">
        <v>51</v>
      </c>
      <c r="W710" s="18">
        <v>3.96</v>
      </c>
      <c r="X710" s="18">
        <v>0</v>
      </c>
      <c r="Y710" s="19">
        <v>0</v>
      </c>
      <c r="Z710" s="18">
        <v>20</v>
      </c>
      <c r="AA710" s="18">
        <v>0</v>
      </c>
      <c r="AB710" t="str">
        <f>VLOOKUP(E:E,笔记匹配!A:M,3,FALSE)</f>
        <v>heykelly-invite</v>
      </c>
      <c r="AC710" t="str">
        <f>VLOOKUP(E:E,笔记匹配!A:M,4,FALSE)</f>
        <v>11.10-亲测❗️雅思考官听到就会打低分的口语表达</v>
      </c>
    </row>
    <row r="711" spans="1:29">
      <c r="A711" s="17" t="s">
        <v>40</v>
      </c>
      <c r="B711" s="17" t="s">
        <v>100</v>
      </c>
      <c r="C711" s="18">
        <v>23530215</v>
      </c>
      <c r="D711" s="17" t="s">
        <v>69</v>
      </c>
      <c r="E711" s="17" t="s">
        <v>203</v>
      </c>
      <c r="F711" s="17" t="s">
        <v>684</v>
      </c>
      <c r="G711" s="18">
        <v>6237012</v>
      </c>
      <c r="H711" s="17" t="s">
        <v>685</v>
      </c>
      <c r="I711" s="18">
        <v>5174740</v>
      </c>
      <c r="J711" s="17" t="s">
        <v>617</v>
      </c>
      <c r="K711" s="18">
        <v>266.91</v>
      </c>
      <c r="L711" s="18">
        <v>5999</v>
      </c>
      <c r="M711" s="18">
        <v>249</v>
      </c>
      <c r="N711" s="19">
        <v>0.0415</v>
      </c>
      <c r="O711" s="18">
        <v>1.07</v>
      </c>
      <c r="P711" s="18">
        <v>44.49</v>
      </c>
      <c r="Q711" s="18">
        <v>43</v>
      </c>
      <c r="R711" s="18">
        <v>0</v>
      </c>
      <c r="S711" s="18">
        <v>37</v>
      </c>
      <c r="T711" s="18">
        <v>6</v>
      </c>
      <c r="U711" s="18">
        <v>2</v>
      </c>
      <c r="V711" s="18">
        <v>88</v>
      </c>
      <c r="W711" s="18">
        <v>3.03</v>
      </c>
      <c r="X711" s="18">
        <v>0</v>
      </c>
      <c r="Y711" s="19">
        <v>0</v>
      </c>
      <c r="Z711" s="18">
        <v>2</v>
      </c>
      <c r="AA711" s="18">
        <v>0</v>
      </c>
      <c r="AB711" t="str">
        <f>VLOOKUP(E:E,笔记匹配!A:M,3,FALSE)</f>
        <v>yaozilv</v>
      </c>
      <c r="AC711" t="str">
        <f>VLOOKUP(E:E,笔记匹配!A:M,4,FALSE)</f>
        <v>6.17-英语口语人绝不能错过的宝藏APP👈</v>
      </c>
    </row>
    <row r="712" spans="1:29">
      <c r="A712" s="17" t="s">
        <v>40</v>
      </c>
      <c r="B712" s="17" t="s">
        <v>109</v>
      </c>
      <c r="C712" s="18">
        <v>23530991</v>
      </c>
      <c r="D712" s="17" t="s">
        <v>69</v>
      </c>
      <c r="E712" s="17" t="s">
        <v>196</v>
      </c>
      <c r="F712" s="17" t="s">
        <v>686</v>
      </c>
      <c r="G712" s="18">
        <v>6237396</v>
      </c>
      <c r="H712" s="17" t="s">
        <v>687</v>
      </c>
      <c r="I712" s="18">
        <v>5175042</v>
      </c>
      <c r="J712" s="17" t="s">
        <v>617</v>
      </c>
      <c r="K712" s="18">
        <v>1004.47</v>
      </c>
      <c r="L712" s="18">
        <v>29235</v>
      </c>
      <c r="M712" s="18">
        <v>1111</v>
      </c>
      <c r="N712" s="19">
        <v>0.038</v>
      </c>
      <c r="O712" s="18">
        <v>0.9</v>
      </c>
      <c r="P712" s="18">
        <v>34.36</v>
      </c>
      <c r="Q712" s="18">
        <v>323</v>
      </c>
      <c r="R712" s="18">
        <v>1</v>
      </c>
      <c r="S712" s="18">
        <v>89</v>
      </c>
      <c r="T712" s="18">
        <v>77</v>
      </c>
      <c r="U712" s="18">
        <v>4</v>
      </c>
      <c r="V712" s="18">
        <v>494</v>
      </c>
      <c r="W712" s="18">
        <v>2.03</v>
      </c>
      <c r="X712" s="18">
        <v>0</v>
      </c>
      <c r="Y712" s="19">
        <v>0</v>
      </c>
      <c r="Z712" s="18">
        <v>19</v>
      </c>
      <c r="AA712" s="18">
        <v>0</v>
      </c>
      <c r="AB712" t="str">
        <f>VLOOKUP(E:E,笔记匹配!A:M,3,FALSE)</f>
        <v>山姆先生-invite</v>
      </c>
      <c r="AC712" t="str">
        <f>VLOOKUP(E:E,笔记匹配!A:M,4,FALSE)</f>
        <v>11.10-地道英语俚语🤯英美俚语意思差这么多?</v>
      </c>
    </row>
    <row r="713" spans="1:29">
      <c r="A713" s="17" t="s">
        <v>40</v>
      </c>
      <c r="B713" s="17" t="s">
        <v>87</v>
      </c>
      <c r="C713" s="18">
        <v>23541577</v>
      </c>
      <c r="D713" s="17" t="s">
        <v>72</v>
      </c>
      <c r="E713" s="17" t="s">
        <v>224</v>
      </c>
      <c r="F713" s="17" t="s">
        <v>688</v>
      </c>
      <c r="G713" s="18">
        <v>6242360</v>
      </c>
      <c r="H713" s="17" t="s">
        <v>689</v>
      </c>
      <c r="I713" s="18">
        <v>5178799</v>
      </c>
      <c r="J713" s="17" t="s">
        <v>617</v>
      </c>
      <c r="K713" s="18">
        <v>179.87</v>
      </c>
      <c r="L713" s="18">
        <v>14764</v>
      </c>
      <c r="M713" s="18">
        <v>907</v>
      </c>
      <c r="N713" s="19">
        <v>0.0614</v>
      </c>
      <c r="O713" s="18">
        <v>0.2</v>
      </c>
      <c r="P713" s="18">
        <v>12.18</v>
      </c>
      <c r="Q713" s="18">
        <v>33</v>
      </c>
      <c r="R713" s="18">
        <v>2</v>
      </c>
      <c r="S713" s="18">
        <v>37</v>
      </c>
      <c r="T713" s="18">
        <v>18</v>
      </c>
      <c r="U713" s="18">
        <v>0</v>
      </c>
      <c r="V713" s="18">
        <v>90</v>
      </c>
      <c r="W713" s="18">
        <v>2</v>
      </c>
      <c r="X713" s="18">
        <v>1</v>
      </c>
      <c r="Y713" s="19">
        <v>0.0011</v>
      </c>
      <c r="Z713" s="18">
        <v>1</v>
      </c>
      <c r="AA713" s="18">
        <v>0</v>
      </c>
      <c r="AB713" t="str">
        <f>VLOOKUP(E:E,笔记匹配!A:M,3,FALSE)</f>
        <v>zigezige-invite</v>
      </c>
      <c r="AC713" t="str">
        <f>VLOOKUP(E:E,笔记匹配!A:M,4,FALSE)</f>
        <v>11.16-英语｜想进外企？高管说必须知道这些！📇</v>
      </c>
    </row>
    <row r="714" spans="1:29">
      <c r="A714" s="17" t="s">
        <v>40</v>
      </c>
      <c r="B714" s="17" t="s">
        <v>78</v>
      </c>
      <c r="C714" s="18">
        <v>23541642</v>
      </c>
      <c r="D714" s="17" t="s">
        <v>72</v>
      </c>
      <c r="E714" s="17" t="s">
        <v>222</v>
      </c>
      <c r="F714" s="17" t="s">
        <v>690</v>
      </c>
      <c r="G714" s="18">
        <v>6242382</v>
      </c>
      <c r="H714" s="17" t="s">
        <v>691</v>
      </c>
      <c r="I714" s="18">
        <v>5178823</v>
      </c>
      <c r="J714" s="17" t="s">
        <v>617</v>
      </c>
      <c r="K714" s="18">
        <v>201.18</v>
      </c>
      <c r="L714" s="18">
        <v>47488</v>
      </c>
      <c r="M714" s="18">
        <v>3082</v>
      </c>
      <c r="N714" s="19">
        <v>0.0649</v>
      </c>
      <c r="O714" s="18">
        <v>0.07</v>
      </c>
      <c r="P714" s="18">
        <v>4.24</v>
      </c>
      <c r="Q714" s="18">
        <v>107</v>
      </c>
      <c r="R714" s="18">
        <v>2</v>
      </c>
      <c r="S714" s="18">
        <v>100</v>
      </c>
      <c r="T714" s="18">
        <v>52</v>
      </c>
      <c r="U714" s="18">
        <v>2</v>
      </c>
      <c r="V714" s="18">
        <v>263</v>
      </c>
      <c r="W714" s="18">
        <v>0.76</v>
      </c>
      <c r="X714" s="18">
        <v>0</v>
      </c>
      <c r="Y714" s="19">
        <v>0</v>
      </c>
      <c r="Z714" s="18">
        <v>8</v>
      </c>
      <c r="AA714" s="18">
        <v>19</v>
      </c>
      <c r="AB714" t="str">
        <f>VLOOKUP(E:E,笔记匹配!A:M,3,FALSE)</f>
        <v>kkenglish-invite</v>
      </c>
      <c r="AC714" t="str">
        <f>VLOOKUP(E:E,笔记匹配!A:M,4,FALSE)</f>
        <v>11.16-我说的英语 vs 外教帮我修订的 差异有多大？</v>
      </c>
    </row>
    <row r="715" spans="1:29">
      <c r="A715" s="17" t="s">
        <v>40</v>
      </c>
      <c r="B715" s="17" t="s">
        <v>692</v>
      </c>
      <c r="C715" s="18">
        <v>23541719</v>
      </c>
      <c r="D715" s="17" t="s">
        <v>72</v>
      </c>
      <c r="E715" s="17" t="s">
        <v>225</v>
      </c>
      <c r="F715" s="17" t="s">
        <v>693</v>
      </c>
      <c r="G715" s="18">
        <v>6242415</v>
      </c>
      <c r="H715" s="17" t="s">
        <v>694</v>
      </c>
      <c r="I715" s="18">
        <v>5178847</v>
      </c>
      <c r="J715" s="17" t="s">
        <v>617</v>
      </c>
      <c r="K715" s="18">
        <v>21.36</v>
      </c>
      <c r="L715" s="18">
        <v>1417</v>
      </c>
      <c r="M715" s="18">
        <v>30</v>
      </c>
      <c r="N715" s="19">
        <v>0.0212</v>
      </c>
      <c r="O715" s="18">
        <v>0.71</v>
      </c>
      <c r="P715" s="18">
        <v>15.07</v>
      </c>
      <c r="Q715" s="18">
        <v>2</v>
      </c>
      <c r="R715" s="18">
        <v>0</v>
      </c>
      <c r="S715" s="18">
        <v>1</v>
      </c>
      <c r="T715" s="18">
        <v>0</v>
      </c>
      <c r="U715" s="18">
        <v>0</v>
      </c>
      <c r="V715" s="18">
        <v>3</v>
      </c>
      <c r="W715" s="18">
        <v>7.12</v>
      </c>
      <c r="X715" s="18">
        <v>0</v>
      </c>
      <c r="Y715" s="19">
        <v>0</v>
      </c>
      <c r="Z715" s="18">
        <v>0</v>
      </c>
      <c r="AA715" s="18">
        <v>0</v>
      </c>
      <c r="AB715" t="str">
        <f>VLOOKUP(E:E,笔记匹配!A:M,3,FALSE)</f>
        <v>xiaohao11-invite</v>
      </c>
      <c r="AC715" t="str">
        <f>VLOOKUP(E:E,笔记匹配!A:M,4,FALSE)</f>
        <v>11.16-🔥Cambly外教大推荐❗️口语此时不练更待何时</v>
      </c>
    </row>
    <row r="716" spans="1:29">
      <c r="A716" s="17" t="s">
        <v>40</v>
      </c>
      <c r="B716" s="17" t="s">
        <v>74</v>
      </c>
      <c r="C716" s="18">
        <v>23541791</v>
      </c>
      <c r="D716" s="17" t="s">
        <v>72</v>
      </c>
      <c r="E716" s="17" t="s">
        <v>223</v>
      </c>
      <c r="F716" s="17" t="s">
        <v>695</v>
      </c>
      <c r="G716" s="18">
        <v>6242450</v>
      </c>
      <c r="H716" s="17" t="s">
        <v>696</v>
      </c>
      <c r="I716" s="18">
        <v>5178874</v>
      </c>
      <c r="J716" s="17" t="s">
        <v>617</v>
      </c>
      <c r="K716" s="18">
        <v>201.31</v>
      </c>
      <c r="L716" s="18">
        <v>11954</v>
      </c>
      <c r="M716" s="18">
        <v>743</v>
      </c>
      <c r="N716" s="19">
        <v>0.0622</v>
      </c>
      <c r="O716" s="18">
        <v>0.27</v>
      </c>
      <c r="P716" s="18">
        <v>16.84</v>
      </c>
      <c r="Q716" s="18">
        <v>59</v>
      </c>
      <c r="R716" s="18">
        <v>0</v>
      </c>
      <c r="S716" s="18">
        <v>16</v>
      </c>
      <c r="T716" s="18">
        <v>4</v>
      </c>
      <c r="U716" s="18">
        <v>1</v>
      </c>
      <c r="V716" s="18">
        <v>80</v>
      </c>
      <c r="W716" s="18">
        <v>2.52</v>
      </c>
      <c r="X716" s="18">
        <v>0</v>
      </c>
      <c r="Y716" s="19">
        <v>0</v>
      </c>
      <c r="Z716" s="18">
        <v>13</v>
      </c>
      <c r="AA716" s="18">
        <v>0</v>
      </c>
      <c r="AB716" t="str">
        <f>VLOOKUP(E:E,笔记匹配!A:M,3,FALSE)</f>
        <v>dafu666</v>
      </c>
      <c r="AC716" t="str">
        <f>VLOOKUP(E:E,笔记匹配!A:M,4,FALSE)</f>
        <v>11.16-雅思口语首考上8分？我是如何做到的？</v>
      </c>
    </row>
    <row r="717" spans="1:29">
      <c r="A717" s="17" t="s">
        <v>40</v>
      </c>
      <c r="B717" s="17" t="s">
        <v>79</v>
      </c>
      <c r="C717" s="18">
        <v>23541914</v>
      </c>
      <c r="D717" s="17" t="s">
        <v>72</v>
      </c>
      <c r="E717" s="17" t="s">
        <v>197</v>
      </c>
      <c r="F717" s="17" t="s">
        <v>697</v>
      </c>
      <c r="G717" s="18">
        <v>6242490</v>
      </c>
      <c r="H717" s="17" t="s">
        <v>698</v>
      </c>
      <c r="I717" s="18">
        <v>5178907</v>
      </c>
      <c r="J717" s="17" t="s">
        <v>617</v>
      </c>
      <c r="K717" s="18">
        <v>24.98</v>
      </c>
      <c r="L717" s="18">
        <v>1896</v>
      </c>
      <c r="M717" s="18">
        <v>45</v>
      </c>
      <c r="N717" s="19">
        <v>0.0237</v>
      </c>
      <c r="O717" s="18">
        <v>0.56</v>
      </c>
      <c r="P717" s="18">
        <v>13.18</v>
      </c>
      <c r="Q717" s="18">
        <v>8</v>
      </c>
      <c r="R717" s="18">
        <v>0</v>
      </c>
      <c r="S717" s="18">
        <v>3</v>
      </c>
      <c r="T717" s="18">
        <v>0</v>
      </c>
      <c r="U717" s="18">
        <v>0</v>
      </c>
      <c r="V717" s="18">
        <v>11</v>
      </c>
      <c r="W717" s="18">
        <v>2.27</v>
      </c>
      <c r="X717" s="18">
        <v>0</v>
      </c>
      <c r="Y717" s="19">
        <v>0</v>
      </c>
      <c r="Z717" s="18">
        <v>0</v>
      </c>
      <c r="AA717" s="18">
        <v>0</v>
      </c>
      <c r="AB717" t="str">
        <f>VLOOKUP(E:E,笔记匹配!A:M,3,FALSE)</f>
        <v>leximock-invite</v>
      </c>
      <c r="AC717" t="str">
        <f>VLOOKUP(E:E,笔记匹配!A:M,4,FALSE)</f>
        <v>11.16-Cambly雅思口语敲牛mock推荐来救你啦🆘</v>
      </c>
    </row>
    <row r="718" spans="1:29">
      <c r="A718" s="17" t="s">
        <v>40</v>
      </c>
      <c r="B718" s="17" t="s">
        <v>89</v>
      </c>
      <c r="C718" s="18">
        <v>24215138</v>
      </c>
      <c r="D718" s="17" t="s">
        <v>72</v>
      </c>
      <c r="E718" s="17" t="s">
        <v>218</v>
      </c>
      <c r="F718" s="17" t="s">
        <v>699</v>
      </c>
      <c r="G718" s="18">
        <v>6406152</v>
      </c>
      <c r="H718" s="17" t="s">
        <v>700</v>
      </c>
      <c r="I718" s="18">
        <v>5307938</v>
      </c>
      <c r="J718" s="17" t="s">
        <v>617</v>
      </c>
      <c r="K718" s="18">
        <v>202.64</v>
      </c>
      <c r="L718" s="18">
        <v>20343</v>
      </c>
      <c r="M718" s="18">
        <v>896</v>
      </c>
      <c r="N718" s="19">
        <v>0.044</v>
      </c>
      <c r="O718" s="18">
        <v>0.23</v>
      </c>
      <c r="P718" s="18">
        <v>9.96</v>
      </c>
      <c r="Q718" s="18">
        <v>36</v>
      </c>
      <c r="R718" s="18">
        <v>0</v>
      </c>
      <c r="S718" s="18">
        <v>54</v>
      </c>
      <c r="T718" s="18">
        <v>2</v>
      </c>
      <c r="U718" s="18">
        <v>1</v>
      </c>
      <c r="V718" s="18">
        <v>93</v>
      </c>
      <c r="W718" s="18">
        <v>2.18</v>
      </c>
      <c r="X718" s="18">
        <v>0</v>
      </c>
      <c r="Y718" s="19">
        <v>0</v>
      </c>
      <c r="Z718" s="18">
        <v>5</v>
      </c>
      <c r="AA718" s="18">
        <v>2</v>
      </c>
      <c r="AB718" t="str">
        <f>VLOOKUP(E:E,笔记匹配!A:M,3,FALSE)</f>
        <v>xctx</v>
      </c>
      <c r="AC718" t="str">
        <f>VLOOKUP(E:E,笔记匹配!A:M,4,FALSE)</f>
        <v>11.21-如何从“哑巴英语”到轻松通过全英文外企面试</v>
      </c>
    </row>
    <row r="719" spans="1:29">
      <c r="A719" s="17" t="s">
        <v>40</v>
      </c>
      <c r="B719" s="17" t="s">
        <v>90</v>
      </c>
      <c r="C719" s="18">
        <v>24215177</v>
      </c>
      <c r="D719" s="17" t="s">
        <v>72</v>
      </c>
      <c r="E719" s="17" t="s">
        <v>219</v>
      </c>
      <c r="F719" s="17" t="s">
        <v>701</v>
      </c>
      <c r="G719" s="18">
        <v>6406187</v>
      </c>
      <c r="H719" s="17" t="s">
        <v>702</v>
      </c>
      <c r="I719" s="18">
        <v>5307972</v>
      </c>
      <c r="J719" s="17" t="s">
        <v>617</v>
      </c>
      <c r="K719" s="18">
        <v>198.94</v>
      </c>
      <c r="L719" s="18">
        <v>19788</v>
      </c>
      <c r="M719" s="18">
        <v>974</v>
      </c>
      <c r="N719" s="19">
        <v>0.0492</v>
      </c>
      <c r="O719" s="18">
        <v>0.2</v>
      </c>
      <c r="P719" s="18">
        <v>10.05</v>
      </c>
      <c r="Q719" s="18">
        <v>87</v>
      </c>
      <c r="R719" s="18">
        <v>0</v>
      </c>
      <c r="S719" s="18">
        <v>96</v>
      </c>
      <c r="T719" s="18">
        <v>18</v>
      </c>
      <c r="U719" s="18">
        <v>3</v>
      </c>
      <c r="V719" s="18">
        <v>204</v>
      </c>
      <c r="W719" s="18">
        <v>0.98</v>
      </c>
      <c r="X719" s="18">
        <v>0</v>
      </c>
      <c r="Y719" s="19">
        <v>0</v>
      </c>
      <c r="Z719" s="18">
        <v>12</v>
      </c>
      <c r="AA719" s="18">
        <v>0</v>
      </c>
      <c r="AB719" t="str">
        <f>VLOOKUP(E:E,笔记匹配!A:M,3,FALSE)</f>
        <v>picklynn-invite</v>
      </c>
      <c r="AC719" t="str">
        <f>VLOOKUP(E:E,笔记匹配!A:M,4,FALSE)</f>
        <v>11.21-英语面试不用怕‼️8个技巧秒收offer✅太绝啦</v>
      </c>
    </row>
    <row r="720" spans="1:29">
      <c r="A720" s="17" t="s">
        <v>40</v>
      </c>
      <c r="B720" s="17" t="s">
        <v>91</v>
      </c>
      <c r="C720" s="18">
        <v>24215231</v>
      </c>
      <c r="D720" s="17" t="s">
        <v>72</v>
      </c>
      <c r="E720" s="17" t="s">
        <v>220</v>
      </c>
      <c r="F720" s="17" t="s">
        <v>703</v>
      </c>
      <c r="G720" s="18">
        <v>6406213</v>
      </c>
      <c r="H720" s="17" t="s">
        <v>704</v>
      </c>
      <c r="I720" s="18">
        <v>5307993</v>
      </c>
      <c r="J720" s="17" t="s">
        <v>617</v>
      </c>
      <c r="K720" s="18">
        <v>200.56</v>
      </c>
      <c r="L720" s="18">
        <v>32929</v>
      </c>
      <c r="M720" s="18">
        <v>2777</v>
      </c>
      <c r="N720" s="19">
        <v>0.0843</v>
      </c>
      <c r="O720" s="18">
        <v>0.07</v>
      </c>
      <c r="P720" s="18">
        <v>6.09</v>
      </c>
      <c r="Q720" s="18">
        <v>24</v>
      </c>
      <c r="R720" s="18">
        <v>4</v>
      </c>
      <c r="S720" s="18">
        <v>6</v>
      </c>
      <c r="T720" s="18">
        <v>3</v>
      </c>
      <c r="U720" s="18">
        <v>0</v>
      </c>
      <c r="V720" s="18">
        <v>37</v>
      </c>
      <c r="W720" s="18">
        <v>5.42</v>
      </c>
      <c r="X720" s="18">
        <v>0</v>
      </c>
      <c r="Y720" s="19">
        <v>0</v>
      </c>
      <c r="Z720" s="18">
        <v>4</v>
      </c>
      <c r="AA720" s="18">
        <v>0</v>
      </c>
      <c r="AB720" t="str">
        <f>VLOOKUP(E:E,笔记匹配!A:M,3,FALSE)</f>
        <v>pickcoco-invite</v>
      </c>
      <c r="AC720" t="str">
        <f>VLOOKUP(E:E,笔记匹配!A:M,4,FALSE)</f>
        <v>11.21-快进来看看外国人切磋中文！！</v>
      </c>
    </row>
    <row r="721" spans="1:29">
      <c r="A721" s="17" t="s">
        <v>40</v>
      </c>
      <c r="B721" s="17" t="s">
        <v>92</v>
      </c>
      <c r="C721" s="18">
        <v>24215254</v>
      </c>
      <c r="D721" s="17" t="s">
        <v>72</v>
      </c>
      <c r="E721" s="17" t="s">
        <v>221</v>
      </c>
      <c r="F721" s="17" t="s">
        <v>705</v>
      </c>
      <c r="G721" s="18">
        <v>6406225</v>
      </c>
      <c r="H721" s="17" t="s">
        <v>706</v>
      </c>
      <c r="I721" s="18">
        <v>5308004</v>
      </c>
      <c r="J721" s="17" t="s">
        <v>617</v>
      </c>
      <c r="K721" s="18">
        <v>187.46</v>
      </c>
      <c r="L721" s="18">
        <v>12305</v>
      </c>
      <c r="M721" s="18">
        <v>416</v>
      </c>
      <c r="N721" s="19">
        <v>0.0338</v>
      </c>
      <c r="O721" s="18">
        <v>0.45</v>
      </c>
      <c r="P721" s="18">
        <v>15.23</v>
      </c>
      <c r="Q721" s="18">
        <v>24</v>
      </c>
      <c r="R721" s="18">
        <v>0</v>
      </c>
      <c r="S721" s="18">
        <v>12</v>
      </c>
      <c r="T721" s="18">
        <v>11</v>
      </c>
      <c r="U721" s="18">
        <v>1</v>
      </c>
      <c r="V721" s="18">
        <v>48</v>
      </c>
      <c r="W721" s="18">
        <v>3.91</v>
      </c>
      <c r="X721" s="18">
        <v>0</v>
      </c>
      <c r="Y721" s="19">
        <v>0</v>
      </c>
      <c r="Z721" s="18">
        <v>4</v>
      </c>
      <c r="AA721" s="18">
        <v>0</v>
      </c>
      <c r="AB721" t="str">
        <f>VLOOKUP(E:E,笔记匹配!A:M,3,FALSE)</f>
        <v>circle2022-invite</v>
      </c>
      <c r="AC721" t="str">
        <f>VLOOKUP(E:E,笔记匹配!A:M,4,FALSE)</f>
        <v>11.21-🔥雅思口语8分｜高分技巧大公开</v>
      </c>
    </row>
    <row r="722" spans="1:29">
      <c r="A722" s="17" t="s">
        <v>41</v>
      </c>
      <c r="B722" s="17" t="s">
        <v>100</v>
      </c>
      <c r="C722" s="18">
        <v>15884678</v>
      </c>
      <c r="D722" s="17" t="s">
        <v>101</v>
      </c>
      <c r="E722" s="17" t="s">
        <v>203</v>
      </c>
      <c r="F722" s="17" t="s">
        <v>615</v>
      </c>
      <c r="G722" s="18">
        <v>3102051</v>
      </c>
      <c r="H722" s="17" t="s">
        <v>616</v>
      </c>
      <c r="I722" s="18">
        <v>2496937</v>
      </c>
      <c r="J722" s="17" t="s">
        <v>617</v>
      </c>
      <c r="K722" s="18">
        <v>607.46</v>
      </c>
      <c r="L722" s="18">
        <v>39545</v>
      </c>
      <c r="M722" s="18">
        <v>1469</v>
      </c>
      <c r="N722" s="19">
        <v>0.0371</v>
      </c>
      <c r="O722" s="18">
        <v>0.41</v>
      </c>
      <c r="P722" s="18">
        <v>15.36</v>
      </c>
      <c r="Q722" s="18">
        <v>8</v>
      </c>
      <c r="R722" s="18">
        <v>0</v>
      </c>
      <c r="S722" s="18">
        <v>7</v>
      </c>
      <c r="T722" s="18">
        <v>0</v>
      </c>
      <c r="U722" s="18">
        <v>3</v>
      </c>
      <c r="V722" s="18">
        <v>18</v>
      </c>
      <c r="W722" s="18">
        <v>33.75</v>
      </c>
      <c r="X722" s="18">
        <v>0</v>
      </c>
      <c r="Y722" s="19">
        <v>0</v>
      </c>
      <c r="Z722" s="18">
        <v>3</v>
      </c>
      <c r="AA722" s="18">
        <v>1</v>
      </c>
      <c r="AB722" t="str">
        <f>VLOOKUP(E:E,笔记匹配!A:M,3,FALSE)</f>
        <v>yaozilv</v>
      </c>
      <c r="AC722" t="str">
        <f>VLOOKUP(E:E,笔记匹配!A:M,4,FALSE)</f>
        <v>6.17-英语口语人绝不能错过的宝藏APP👈</v>
      </c>
    </row>
    <row r="723" spans="1:29">
      <c r="A723" s="17" t="s">
        <v>41</v>
      </c>
      <c r="B723" s="17" t="s">
        <v>119</v>
      </c>
      <c r="C723" s="18">
        <v>16331749</v>
      </c>
      <c r="D723" s="17" t="s">
        <v>72</v>
      </c>
      <c r="E723" s="17" t="s">
        <v>210</v>
      </c>
      <c r="F723" s="17" t="s">
        <v>618</v>
      </c>
      <c r="G723" s="18">
        <v>3178020</v>
      </c>
      <c r="H723" s="17" t="s">
        <v>619</v>
      </c>
      <c r="I723" s="18">
        <v>2568655</v>
      </c>
      <c r="J723" s="17" t="s">
        <v>617</v>
      </c>
      <c r="K723" s="18">
        <v>489.97</v>
      </c>
      <c r="L723" s="18">
        <v>34514</v>
      </c>
      <c r="M723" s="18">
        <v>2087</v>
      </c>
      <c r="N723" s="19">
        <v>0.0605</v>
      </c>
      <c r="O723" s="18">
        <v>0.23</v>
      </c>
      <c r="P723" s="18">
        <v>14.2</v>
      </c>
      <c r="Q723" s="18">
        <v>65</v>
      </c>
      <c r="R723" s="18">
        <v>2</v>
      </c>
      <c r="S723" s="18">
        <v>23</v>
      </c>
      <c r="T723" s="18">
        <v>76</v>
      </c>
      <c r="U723" s="18">
        <v>0</v>
      </c>
      <c r="V723" s="18">
        <v>166</v>
      </c>
      <c r="W723" s="18">
        <v>2.95</v>
      </c>
      <c r="X723" s="18">
        <v>0</v>
      </c>
      <c r="Y723" s="19">
        <v>0</v>
      </c>
      <c r="Z723" s="18">
        <v>6</v>
      </c>
      <c r="AA723" s="18">
        <v>0</v>
      </c>
      <c r="AB723" t="str">
        <f>VLOOKUP(E:E,笔记匹配!A:M,3,FALSE)</f>
        <v>tenchat-invite</v>
      </c>
      <c r="AC723" t="str">
        <f>VLOOKUP(E:E,笔记匹配!A:M,4,FALSE)</f>
        <v>6.28-🇬🇧小干货｜简单的地道英文表达</v>
      </c>
    </row>
    <row r="724" spans="1:29">
      <c r="A724" s="17" t="s">
        <v>41</v>
      </c>
      <c r="B724" s="17" t="s">
        <v>100</v>
      </c>
      <c r="C724" s="18">
        <v>18616856</v>
      </c>
      <c r="D724" s="17" t="s">
        <v>72</v>
      </c>
      <c r="E724" s="17" t="s">
        <v>203</v>
      </c>
      <c r="F724" s="17" t="s">
        <v>622</v>
      </c>
      <c r="G724" s="18">
        <v>3856100</v>
      </c>
      <c r="H724" s="17" t="s">
        <v>623</v>
      </c>
      <c r="I724" s="18">
        <v>3241189</v>
      </c>
      <c r="J724" s="17" t="s">
        <v>617</v>
      </c>
      <c r="K724" s="18">
        <v>250.28</v>
      </c>
      <c r="L724" s="18">
        <v>11468</v>
      </c>
      <c r="M724" s="18">
        <v>334</v>
      </c>
      <c r="N724" s="19">
        <v>0.0291</v>
      </c>
      <c r="O724" s="18">
        <v>0.75</v>
      </c>
      <c r="P724" s="18">
        <v>21.82</v>
      </c>
      <c r="Q724" s="18">
        <v>24</v>
      </c>
      <c r="R724" s="18">
        <v>1</v>
      </c>
      <c r="S724" s="18">
        <v>26</v>
      </c>
      <c r="T724" s="18">
        <v>1</v>
      </c>
      <c r="U724" s="18">
        <v>1</v>
      </c>
      <c r="V724" s="18">
        <v>53</v>
      </c>
      <c r="W724" s="18">
        <v>4.72</v>
      </c>
      <c r="X724" s="18">
        <v>0</v>
      </c>
      <c r="Y724" s="19">
        <v>0</v>
      </c>
      <c r="Z724" s="18">
        <v>4</v>
      </c>
      <c r="AA724" s="18">
        <v>1</v>
      </c>
      <c r="AB724" t="str">
        <f>VLOOKUP(E:E,笔记匹配!A:M,3,FALSE)</f>
        <v>yaozilv</v>
      </c>
      <c r="AC724" t="str">
        <f>VLOOKUP(E:E,笔记匹配!A:M,4,FALSE)</f>
        <v>6.17-英语口语人绝不能错过的宝藏APP👈</v>
      </c>
    </row>
    <row r="725" spans="1:29">
      <c r="A725" s="17" t="s">
        <v>41</v>
      </c>
      <c r="B725" s="17" t="s">
        <v>76</v>
      </c>
      <c r="C725" s="18">
        <v>18706416</v>
      </c>
      <c r="D725" s="17" t="s">
        <v>72</v>
      </c>
      <c r="E725" s="17" t="s">
        <v>209</v>
      </c>
      <c r="F725" s="17" t="s">
        <v>624</v>
      </c>
      <c r="G725" s="18">
        <v>3899564</v>
      </c>
      <c r="H725" s="17" t="s">
        <v>625</v>
      </c>
      <c r="I725" s="18">
        <v>3284422</v>
      </c>
      <c r="J725" s="17" t="s">
        <v>617</v>
      </c>
      <c r="K725" s="18">
        <v>297.61</v>
      </c>
      <c r="L725" s="18">
        <v>13951</v>
      </c>
      <c r="M725" s="18">
        <v>447</v>
      </c>
      <c r="N725" s="19">
        <v>0.032</v>
      </c>
      <c r="O725" s="18">
        <v>0.67</v>
      </c>
      <c r="P725" s="18">
        <v>21.33</v>
      </c>
      <c r="Q725" s="18">
        <v>32</v>
      </c>
      <c r="R725" s="18">
        <v>0</v>
      </c>
      <c r="S725" s="18">
        <v>36</v>
      </c>
      <c r="T725" s="18">
        <v>1</v>
      </c>
      <c r="U725" s="18">
        <v>0</v>
      </c>
      <c r="V725" s="18">
        <v>69</v>
      </c>
      <c r="W725" s="18">
        <v>4.31</v>
      </c>
      <c r="X725" s="18">
        <v>0</v>
      </c>
      <c r="Y725" s="19">
        <v>0</v>
      </c>
      <c r="Z725" s="18">
        <v>2</v>
      </c>
      <c r="AA725" s="18">
        <v>0</v>
      </c>
      <c r="AB725" t="str">
        <f>VLOOKUP(E:E,笔记匹配!A:M,3,FALSE)</f>
        <v>ieltsyea-invite</v>
      </c>
      <c r="AC725" t="str">
        <f>VLOOKUP(E:E,笔记匹配!A:M,4,FALSE)</f>
        <v>8.24-雅思口语上7的捷径：Cambly外教推荐‼️</v>
      </c>
    </row>
    <row r="726" spans="1:29">
      <c r="A726" s="17" t="s">
        <v>41</v>
      </c>
      <c r="B726" s="17" t="s">
        <v>76</v>
      </c>
      <c r="C726" s="18">
        <v>19691973</v>
      </c>
      <c r="D726" s="17" t="s">
        <v>69</v>
      </c>
      <c r="E726" s="17" t="s">
        <v>209</v>
      </c>
      <c r="F726" s="17" t="s">
        <v>631</v>
      </c>
      <c r="G726" s="18">
        <v>4355755</v>
      </c>
      <c r="H726" s="17" t="s">
        <v>631</v>
      </c>
      <c r="I726" s="18">
        <v>3730480</v>
      </c>
      <c r="J726" s="17" t="s">
        <v>617</v>
      </c>
      <c r="K726" s="18">
        <v>186.23</v>
      </c>
      <c r="L726" s="18">
        <v>8436</v>
      </c>
      <c r="M726" s="18">
        <v>236</v>
      </c>
      <c r="N726" s="19">
        <v>0.028</v>
      </c>
      <c r="O726" s="18">
        <v>0.79</v>
      </c>
      <c r="P726" s="18">
        <v>22.08</v>
      </c>
      <c r="Q726" s="18">
        <v>32</v>
      </c>
      <c r="R726" s="18">
        <v>0</v>
      </c>
      <c r="S726" s="18">
        <v>34</v>
      </c>
      <c r="T726" s="18">
        <v>0</v>
      </c>
      <c r="U726" s="18">
        <v>0</v>
      </c>
      <c r="V726" s="18">
        <v>66</v>
      </c>
      <c r="W726" s="18">
        <v>2.82</v>
      </c>
      <c r="X726" s="18">
        <v>0</v>
      </c>
      <c r="Y726" s="19">
        <v>0</v>
      </c>
      <c r="Z726" s="18">
        <v>1</v>
      </c>
      <c r="AA726" s="18">
        <v>4</v>
      </c>
      <c r="AB726" t="str">
        <f>VLOOKUP(E:E,笔记匹配!A:M,3,FALSE)</f>
        <v>ieltsyea-invite</v>
      </c>
      <c r="AC726" t="str">
        <f>VLOOKUP(E:E,笔记匹配!A:M,4,FALSE)</f>
        <v>8.24-雅思口语上7的捷径：Cambly外教推荐‼️</v>
      </c>
    </row>
    <row r="727" spans="1:29">
      <c r="A727" s="17" t="s">
        <v>41</v>
      </c>
      <c r="B727" s="17" t="s">
        <v>103</v>
      </c>
      <c r="C727" s="18">
        <v>19913068</v>
      </c>
      <c r="D727" s="17" t="s">
        <v>69</v>
      </c>
      <c r="E727" s="17" t="s">
        <v>207</v>
      </c>
      <c r="F727" s="17" t="s">
        <v>632</v>
      </c>
      <c r="G727" s="18">
        <v>4458728</v>
      </c>
      <c r="H727" s="17" t="s">
        <v>633</v>
      </c>
      <c r="I727" s="18">
        <v>3823048</v>
      </c>
      <c r="J727" s="17" t="s">
        <v>617</v>
      </c>
      <c r="K727" s="18">
        <v>986.99</v>
      </c>
      <c r="L727" s="18">
        <v>16529</v>
      </c>
      <c r="M727" s="18">
        <v>852</v>
      </c>
      <c r="N727" s="19">
        <v>0.0515</v>
      </c>
      <c r="O727" s="18">
        <v>1.16</v>
      </c>
      <c r="P727" s="18">
        <v>59.71</v>
      </c>
      <c r="Q727" s="18">
        <v>197</v>
      </c>
      <c r="R727" s="18">
        <v>1</v>
      </c>
      <c r="S727" s="18">
        <v>97</v>
      </c>
      <c r="T727" s="18">
        <v>55</v>
      </c>
      <c r="U727" s="18">
        <v>6</v>
      </c>
      <c r="V727" s="18">
        <v>356</v>
      </c>
      <c r="W727" s="18">
        <v>2.77</v>
      </c>
      <c r="X727" s="18">
        <v>0</v>
      </c>
      <c r="Y727" s="19">
        <v>0</v>
      </c>
      <c r="Z727" s="18">
        <v>5</v>
      </c>
      <c r="AA727" s="18">
        <v>2</v>
      </c>
      <c r="AB727" t="str">
        <f>VLOOKUP(E:E,笔记匹配!A:M,3,FALSE)</f>
        <v>skk2022</v>
      </c>
      <c r="AC727" t="str">
        <f>VLOOKUP(E:E,笔记匹配!A:M,4,FALSE)</f>
        <v>6.13-如何不出国提高口语｜英语口语APP推荐</v>
      </c>
    </row>
    <row r="728" spans="1:29">
      <c r="A728" s="17" t="s">
        <v>41</v>
      </c>
      <c r="B728" s="17" t="s">
        <v>80</v>
      </c>
      <c r="C728" s="18">
        <v>20804514</v>
      </c>
      <c r="D728" s="17" t="s">
        <v>72</v>
      </c>
      <c r="E728" s="17" t="s">
        <v>199</v>
      </c>
      <c r="F728" s="17" t="s">
        <v>642</v>
      </c>
      <c r="G728" s="18">
        <v>4926725</v>
      </c>
      <c r="H728" s="17" t="s">
        <v>643</v>
      </c>
      <c r="I728" s="18">
        <v>4182082</v>
      </c>
      <c r="J728" s="17" t="s">
        <v>617</v>
      </c>
      <c r="K728" s="18">
        <v>200.96</v>
      </c>
      <c r="L728" s="18">
        <v>11266</v>
      </c>
      <c r="M728" s="18">
        <v>451</v>
      </c>
      <c r="N728" s="19">
        <v>0.04</v>
      </c>
      <c r="O728" s="18">
        <v>0.45</v>
      </c>
      <c r="P728" s="18">
        <v>17.84</v>
      </c>
      <c r="Q728" s="18">
        <v>43</v>
      </c>
      <c r="R728" s="18">
        <v>0</v>
      </c>
      <c r="S728" s="18">
        <v>20</v>
      </c>
      <c r="T728" s="18">
        <v>12</v>
      </c>
      <c r="U728" s="18">
        <v>0</v>
      </c>
      <c r="V728" s="18">
        <v>75</v>
      </c>
      <c r="W728" s="18">
        <v>2.68</v>
      </c>
      <c r="X728" s="18">
        <v>0</v>
      </c>
      <c r="Y728" s="19">
        <v>0</v>
      </c>
      <c r="Z728" s="18">
        <v>1</v>
      </c>
      <c r="AA728" s="18">
        <v>0</v>
      </c>
      <c r="AB728" t="str">
        <f>VLOOKUP(E:E,笔记匹配!A:M,3,FALSE)</f>
        <v>lily1234</v>
      </c>
      <c r="AC728" t="str">
        <f>VLOOKUP(E:E,笔记匹配!A:M,4,FALSE)</f>
        <v>10.9-30岁想把英语好好学一遍｜妈妈提升口语app</v>
      </c>
    </row>
    <row r="729" spans="1:29">
      <c r="A729" s="17" t="s">
        <v>41</v>
      </c>
      <c r="B729" s="17" t="s">
        <v>83</v>
      </c>
      <c r="C729" s="18">
        <v>21378722</v>
      </c>
      <c r="D729" s="17" t="s">
        <v>72</v>
      </c>
      <c r="E729" s="17" t="s">
        <v>201</v>
      </c>
      <c r="F729" s="17" t="s">
        <v>646</v>
      </c>
      <c r="G729" s="18">
        <v>5201126</v>
      </c>
      <c r="H729" s="17" t="s">
        <v>647</v>
      </c>
      <c r="I729" s="18">
        <v>4386152</v>
      </c>
      <c r="J729" s="17" t="s">
        <v>617</v>
      </c>
      <c r="K729" s="18">
        <v>340.39</v>
      </c>
      <c r="L729" s="18">
        <v>23365</v>
      </c>
      <c r="M729" s="18">
        <v>568</v>
      </c>
      <c r="N729" s="19">
        <v>0.0243</v>
      </c>
      <c r="O729" s="18">
        <v>0.6</v>
      </c>
      <c r="P729" s="18">
        <v>14.57</v>
      </c>
      <c r="Q729" s="18">
        <v>75</v>
      </c>
      <c r="R729" s="18">
        <v>1</v>
      </c>
      <c r="S729" s="18">
        <v>46</v>
      </c>
      <c r="T729" s="18">
        <v>1</v>
      </c>
      <c r="U729" s="18">
        <v>1</v>
      </c>
      <c r="V729" s="18">
        <v>124</v>
      </c>
      <c r="W729" s="18">
        <v>2.75</v>
      </c>
      <c r="X729" s="18">
        <v>0</v>
      </c>
      <c r="Y729" s="19">
        <v>0</v>
      </c>
      <c r="Z729" s="18">
        <v>8</v>
      </c>
      <c r="AA729" s="18">
        <v>0</v>
      </c>
      <c r="AB729" t="str">
        <f>VLOOKUP(E:E,笔记匹配!A:M,3,FALSE)</f>
        <v>talkalot-invite</v>
      </c>
      <c r="AC729" t="str">
        <f>VLOOKUP(E:E,笔记匹配!A:M,4,FALSE)</f>
        <v>10.17宝藏Cambly外教大推荐‼️入门篇</v>
      </c>
    </row>
    <row r="730" spans="1:29">
      <c r="A730" s="17" t="s">
        <v>41</v>
      </c>
      <c r="B730" s="17" t="s">
        <v>83</v>
      </c>
      <c r="C730" s="18">
        <v>21438951</v>
      </c>
      <c r="D730" s="17" t="s">
        <v>69</v>
      </c>
      <c r="E730" s="17" t="s">
        <v>201</v>
      </c>
      <c r="F730" s="17" t="s">
        <v>650</v>
      </c>
      <c r="G730" s="18">
        <v>5229065</v>
      </c>
      <c r="H730" s="17" t="s">
        <v>651</v>
      </c>
      <c r="I730" s="18">
        <v>4407441</v>
      </c>
      <c r="J730" s="17" t="s">
        <v>617</v>
      </c>
      <c r="K730" s="18">
        <v>1433.15</v>
      </c>
      <c r="L730" s="18">
        <v>70473</v>
      </c>
      <c r="M730" s="18">
        <v>2192</v>
      </c>
      <c r="N730" s="19">
        <v>0.0311</v>
      </c>
      <c r="O730" s="18">
        <v>0.65</v>
      </c>
      <c r="P730" s="18">
        <v>20.34</v>
      </c>
      <c r="Q730" s="18">
        <v>489</v>
      </c>
      <c r="R730" s="18">
        <v>1</v>
      </c>
      <c r="S730" s="18">
        <v>286</v>
      </c>
      <c r="T730" s="18">
        <v>8</v>
      </c>
      <c r="U730" s="18">
        <v>5</v>
      </c>
      <c r="V730" s="18">
        <v>789</v>
      </c>
      <c r="W730" s="18">
        <v>1.82</v>
      </c>
      <c r="X730" s="18">
        <v>0</v>
      </c>
      <c r="Y730" s="19">
        <v>0</v>
      </c>
      <c r="Z730" s="18">
        <v>25</v>
      </c>
      <c r="AA730" s="18">
        <v>35</v>
      </c>
      <c r="AB730" t="str">
        <f>VLOOKUP(E:E,笔记匹配!A:M,3,FALSE)</f>
        <v>talkalot-invite</v>
      </c>
      <c r="AC730" t="str">
        <f>VLOOKUP(E:E,笔记匹配!A:M,4,FALSE)</f>
        <v>10.17宝藏Cambly外教大推荐‼️入门篇</v>
      </c>
    </row>
    <row r="731" spans="1:29">
      <c r="A731" s="17" t="s">
        <v>41</v>
      </c>
      <c r="B731" s="17" t="s">
        <v>80</v>
      </c>
      <c r="C731" s="18">
        <v>21548733</v>
      </c>
      <c r="D731" s="17" t="s">
        <v>69</v>
      </c>
      <c r="E731" s="17" t="s">
        <v>199</v>
      </c>
      <c r="F731" s="17" t="s">
        <v>652</v>
      </c>
      <c r="G731" s="18">
        <v>5277914</v>
      </c>
      <c r="H731" s="17" t="s">
        <v>652</v>
      </c>
      <c r="I731" s="18">
        <v>4445164</v>
      </c>
      <c r="J731" s="17" t="s">
        <v>617</v>
      </c>
      <c r="K731" s="18">
        <v>199.62</v>
      </c>
      <c r="L731" s="18">
        <v>4915</v>
      </c>
      <c r="M731" s="18">
        <v>246</v>
      </c>
      <c r="N731" s="19">
        <v>0.0501</v>
      </c>
      <c r="O731" s="18">
        <v>0.81</v>
      </c>
      <c r="P731" s="18">
        <v>40.61</v>
      </c>
      <c r="Q731" s="18">
        <v>40</v>
      </c>
      <c r="R731" s="18">
        <v>1</v>
      </c>
      <c r="S731" s="18">
        <v>41</v>
      </c>
      <c r="T731" s="18">
        <v>15</v>
      </c>
      <c r="U731" s="18">
        <v>2</v>
      </c>
      <c r="V731" s="18">
        <v>99</v>
      </c>
      <c r="W731" s="18">
        <v>2.02</v>
      </c>
      <c r="X731" s="18">
        <v>0</v>
      </c>
      <c r="Y731" s="19">
        <v>0</v>
      </c>
      <c r="Z731" s="18">
        <v>2</v>
      </c>
      <c r="AA731" s="18">
        <v>0</v>
      </c>
      <c r="AB731" t="str">
        <f>VLOOKUP(E:E,笔记匹配!A:M,3,FALSE)</f>
        <v>lily1234</v>
      </c>
      <c r="AC731" t="str">
        <f>VLOOKUP(E:E,笔记匹配!A:M,4,FALSE)</f>
        <v>10.9-30岁想把英语好好学一遍｜妈妈提升口语app</v>
      </c>
    </row>
    <row r="732" spans="1:29">
      <c r="A732" s="17" t="s">
        <v>41</v>
      </c>
      <c r="B732" s="17" t="s">
        <v>108</v>
      </c>
      <c r="C732" s="18">
        <v>21906276</v>
      </c>
      <c r="D732" s="17" t="s">
        <v>69</v>
      </c>
      <c r="E732" s="18">
        <v>6.3218999e+23</v>
      </c>
      <c r="F732" s="17" t="s">
        <v>654</v>
      </c>
      <c r="G732" s="18">
        <v>5442255</v>
      </c>
      <c r="H732" s="17" t="s">
        <v>654</v>
      </c>
      <c r="I732" s="18">
        <v>4570099</v>
      </c>
      <c r="J732" s="17" t="s">
        <v>617</v>
      </c>
      <c r="K732" s="18">
        <v>490.6</v>
      </c>
      <c r="L732" s="18">
        <v>24897</v>
      </c>
      <c r="M732" s="18">
        <v>1203</v>
      </c>
      <c r="N732" s="19">
        <v>0.0483</v>
      </c>
      <c r="O732" s="18">
        <v>0.41</v>
      </c>
      <c r="P732" s="18">
        <v>19.71</v>
      </c>
      <c r="Q732" s="18">
        <v>221</v>
      </c>
      <c r="R732" s="18">
        <v>1</v>
      </c>
      <c r="S732" s="18">
        <v>94</v>
      </c>
      <c r="T732" s="18">
        <v>60</v>
      </c>
      <c r="U732" s="18">
        <v>6</v>
      </c>
      <c r="V732" s="18">
        <v>382</v>
      </c>
      <c r="W732" s="18">
        <v>1.28</v>
      </c>
      <c r="X732" s="18">
        <v>0</v>
      </c>
      <c r="Y732" s="19">
        <v>0</v>
      </c>
      <c r="Z732" s="18">
        <v>9</v>
      </c>
      <c r="AA732" s="18">
        <v>1</v>
      </c>
      <c r="AB732" t="str">
        <f>VLOOKUP(E:E,笔记匹配!A:M,3,FALSE)</f>
        <v>gua0407</v>
      </c>
      <c r="AC732" t="str">
        <f>VLOOKUP(E:E,笔记匹配!A:M,4,FALSE)</f>
        <v>9.21-雅思考官“讨厌”的口语表达，你中了几个🤔</v>
      </c>
    </row>
    <row r="733" spans="1:29">
      <c r="A733" s="17" t="s">
        <v>41</v>
      </c>
      <c r="B733" s="17" t="s">
        <v>657</v>
      </c>
      <c r="C733" s="18">
        <v>22054994</v>
      </c>
      <c r="D733" s="17" t="s">
        <v>72</v>
      </c>
      <c r="E733" s="17" t="s">
        <v>238</v>
      </c>
      <c r="F733" s="17" t="s">
        <v>658</v>
      </c>
      <c r="G733" s="18">
        <v>5512858</v>
      </c>
      <c r="H733" s="17" t="s">
        <v>659</v>
      </c>
      <c r="I733" s="18">
        <v>4623452</v>
      </c>
      <c r="J733" s="17" t="s">
        <v>617</v>
      </c>
      <c r="K733" s="18">
        <v>196.71</v>
      </c>
      <c r="L733" s="18">
        <v>15129</v>
      </c>
      <c r="M733" s="18">
        <v>689</v>
      </c>
      <c r="N733" s="19">
        <v>0.0455</v>
      </c>
      <c r="O733" s="18">
        <v>0.29</v>
      </c>
      <c r="P733" s="18">
        <v>13</v>
      </c>
      <c r="Q733" s="18">
        <v>40</v>
      </c>
      <c r="R733" s="18">
        <v>0</v>
      </c>
      <c r="S733" s="18">
        <v>19</v>
      </c>
      <c r="T733" s="18">
        <v>2</v>
      </c>
      <c r="U733" s="18">
        <v>2</v>
      </c>
      <c r="V733" s="18">
        <v>63</v>
      </c>
      <c r="W733" s="18">
        <v>3.12</v>
      </c>
      <c r="X733" s="18">
        <v>0</v>
      </c>
      <c r="Y733" s="19">
        <v>0</v>
      </c>
      <c r="Z733" s="18">
        <v>0</v>
      </c>
      <c r="AA733" s="18">
        <v>0</v>
      </c>
      <c r="AB733" t="str">
        <f>VLOOKUP(E:E,笔记匹配!A:M,3,FALSE)</f>
        <v>10quiz</v>
      </c>
      <c r="AC733" t="str">
        <f>VLOOKUP(E:E,笔记匹配!A:M,4,FALSE)</f>
        <v>10.26-🇬🇧语言类游戏｜口语提升小游戏</v>
      </c>
    </row>
    <row r="734" spans="1:29">
      <c r="A734" s="17" t="s">
        <v>41</v>
      </c>
      <c r="B734" s="17" t="s">
        <v>82</v>
      </c>
      <c r="C734" s="18">
        <v>22055095</v>
      </c>
      <c r="D734" s="17" t="s">
        <v>72</v>
      </c>
      <c r="E734" s="17" t="s">
        <v>236</v>
      </c>
      <c r="F734" s="17" t="s">
        <v>660</v>
      </c>
      <c r="G734" s="18">
        <v>5512921</v>
      </c>
      <c r="H734" s="17" t="s">
        <v>661</v>
      </c>
      <c r="I734" s="18">
        <v>4623502</v>
      </c>
      <c r="J734" s="17" t="s">
        <v>617</v>
      </c>
      <c r="K734" s="18">
        <v>252.16</v>
      </c>
      <c r="L734" s="18">
        <v>17073</v>
      </c>
      <c r="M734" s="18">
        <v>772</v>
      </c>
      <c r="N734" s="19">
        <v>0.0452</v>
      </c>
      <c r="O734" s="18">
        <v>0.33</v>
      </c>
      <c r="P734" s="18">
        <v>14.77</v>
      </c>
      <c r="Q734" s="18">
        <v>60</v>
      </c>
      <c r="R734" s="18">
        <v>0</v>
      </c>
      <c r="S734" s="18">
        <v>26</v>
      </c>
      <c r="T734" s="18">
        <v>23</v>
      </c>
      <c r="U734" s="18">
        <v>0</v>
      </c>
      <c r="V734" s="18">
        <v>109</v>
      </c>
      <c r="W734" s="18">
        <v>2.31</v>
      </c>
      <c r="X734" s="18">
        <v>0</v>
      </c>
      <c r="Y734" s="19">
        <v>0</v>
      </c>
      <c r="Z734" s="18">
        <v>1</v>
      </c>
      <c r="AA734" s="18">
        <v>1</v>
      </c>
      <c r="AB734" t="str">
        <f>VLOOKUP(E:E,笔记匹配!A:M,3,FALSE)</f>
        <v>pickgigi-invite</v>
      </c>
      <c r="AC734" t="str">
        <f>VLOOKUP(E:E,笔记匹配!A:M,4,FALSE)</f>
        <v>10.26-口语聊天用这几个开场 打开无限聊天模式</v>
      </c>
    </row>
    <row r="735" spans="1:29">
      <c r="A735" s="17" t="s">
        <v>41</v>
      </c>
      <c r="B735" s="17" t="s">
        <v>86</v>
      </c>
      <c r="C735" s="18">
        <v>22459591</v>
      </c>
      <c r="D735" s="17" t="s">
        <v>72</v>
      </c>
      <c r="E735" s="17" t="s">
        <v>214</v>
      </c>
      <c r="F735" s="17" t="s">
        <v>662</v>
      </c>
      <c r="G735" s="18">
        <v>5705404</v>
      </c>
      <c r="H735" s="17" t="s">
        <v>663</v>
      </c>
      <c r="I735" s="18">
        <v>4771610</v>
      </c>
      <c r="J735" s="17" t="s">
        <v>617</v>
      </c>
      <c r="K735" s="18">
        <v>799.53</v>
      </c>
      <c r="L735" s="18">
        <v>35303</v>
      </c>
      <c r="M735" s="18">
        <v>1588</v>
      </c>
      <c r="N735" s="19">
        <v>0.045</v>
      </c>
      <c r="O735" s="18">
        <v>0.5</v>
      </c>
      <c r="P735" s="18">
        <v>22.65</v>
      </c>
      <c r="Q735" s="18">
        <v>114</v>
      </c>
      <c r="R735" s="18">
        <v>2</v>
      </c>
      <c r="S735" s="18">
        <v>30</v>
      </c>
      <c r="T735" s="18">
        <v>32</v>
      </c>
      <c r="U735" s="18">
        <v>1</v>
      </c>
      <c r="V735" s="18">
        <v>179</v>
      </c>
      <c r="W735" s="18">
        <v>4.47</v>
      </c>
      <c r="X735" s="18">
        <v>0</v>
      </c>
      <c r="Y735" s="19">
        <v>0</v>
      </c>
      <c r="Z735" s="18">
        <v>4</v>
      </c>
      <c r="AA735" s="18">
        <v>0</v>
      </c>
      <c r="AB735" t="str">
        <f>VLOOKUP(E:E,笔记匹配!A:M,3,FALSE)</f>
        <v>yzyy123</v>
      </c>
      <c r="AC735" t="str">
        <f>VLOOKUP(E:E,笔记匹配!A:M,4,FALSE)</f>
        <v>11.1-前雅思口语考官评分我们的part 1!</v>
      </c>
    </row>
    <row r="736" spans="1:29">
      <c r="A736" s="17" t="s">
        <v>41</v>
      </c>
      <c r="B736" s="17" t="s">
        <v>73</v>
      </c>
      <c r="C736" s="18">
        <v>22612439</v>
      </c>
      <c r="D736" s="17" t="s">
        <v>72</v>
      </c>
      <c r="E736" s="17" t="s">
        <v>200</v>
      </c>
      <c r="F736" s="17" t="s">
        <v>666</v>
      </c>
      <c r="G736" s="18">
        <v>5779468</v>
      </c>
      <c r="H736" s="17" t="s">
        <v>667</v>
      </c>
      <c r="I736" s="18">
        <v>4830161</v>
      </c>
      <c r="J736" s="17" t="s">
        <v>617</v>
      </c>
      <c r="K736" s="18">
        <v>614.61</v>
      </c>
      <c r="L736" s="18">
        <v>33093</v>
      </c>
      <c r="M736" s="18">
        <v>1545</v>
      </c>
      <c r="N736" s="19">
        <v>0.0467</v>
      </c>
      <c r="O736" s="18">
        <v>0.4</v>
      </c>
      <c r="P736" s="18">
        <v>18.57</v>
      </c>
      <c r="Q736" s="18">
        <v>115</v>
      </c>
      <c r="R736" s="18">
        <v>1</v>
      </c>
      <c r="S736" s="18">
        <v>11</v>
      </c>
      <c r="T736" s="18">
        <v>12</v>
      </c>
      <c r="U736" s="18">
        <v>1</v>
      </c>
      <c r="V736" s="18">
        <v>140</v>
      </c>
      <c r="W736" s="18">
        <v>4.39</v>
      </c>
      <c r="X736" s="18">
        <v>0</v>
      </c>
      <c r="Y736" s="19">
        <v>0</v>
      </c>
      <c r="Z736" s="18">
        <v>1</v>
      </c>
      <c r="AA736" s="18">
        <v>2</v>
      </c>
      <c r="AB736" t="str">
        <f>VLOOKUP(E:E,笔记匹配!A:M,3,FALSE)</f>
        <v>adamchen</v>
      </c>
      <c r="AC736" t="str">
        <f>VLOOKUP(E:E,笔记匹配!A:M,4,FALSE)</f>
        <v>11.2-当社牛和老外pk全网热门挑战</v>
      </c>
    </row>
    <row r="737" spans="1:29">
      <c r="A737" s="17" t="s">
        <v>41</v>
      </c>
      <c r="B737" s="17" t="s">
        <v>130</v>
      </c>
      <c r="C737" s="18">
        <v>22612503</v>
      </c>
      <c r="D737" s="17" t="s">
        <v>72</v>
      </c>
      <c r="E737" s="17" t="s">
        <v>230</v>
      </c>
      <c r="F737" s="17" t="s">
        <v>668</v>
      </c>
      <c r="G737" s="18">
        <v>5779551</v>
      </c>
      <c r="H737" s="17" t="s">
        <v>669</v>
      </c>
      <c r="I737" s="18">
        <v>4830227</v>
      </c>
      <c r="J737" s="17" t="s">
        <v>617</v>
      </c>
      <c r="K737" s="18">
        <v>200.89</v>
      </c>
      <c r="L737" s="18">
        <v>21357</v>
      </c>
      <c r="M737" s="18">
        <v>1409</v>
      </c>
      <c r="N737" s="19">
        <v>0.066</v>
      </c>
      <c r="O737" s="18">
        <v>0.14</v>
      </c>
      <c r="P737" s="18">
        <v>9.41</v>
      </c>
      <c r="Q737" s="18">
        <v>62</v>
      </c>
      <c r="R737" s="18">
        <v>0</v>
      </c>
      <c r="S737" s="18">
        <v>42</v>
      </c>
      <c r="T737" s="18">
        <v>16</v>
      </c>
      <c r="U737" s="18">
        <v>1</v>
      </c>
      <c r="V737" s="18">
        <v>121</v>
      </c>
      <c r="W737" s="18">
        <v>1.66</v>
      </c>
      <c r="X737" s="18">
        <v>0</v>
      </c>
      <c r="Y737" s="19">
        <v>0</v>
      </c>
      <c r="Z737" s="18">
        <v>9</v>
      </c>
      <c r="AA737" s="18">
        <v>0</v>
      </c>
      <c r="AB737" t="str">
        <f>VLOOKUP(E:E,笔记匹配!A:M,3,FALSE)</f>
        <v>kkjiayou-invite</v>
      </c>
      <c r="AC737" t="str">
        <f>VLOOKUP(E:E,笔记匹配!A:M,4,FALSE)</f>
        <v>11.2-我悟了！宝藏外教点醒我！英语这么学</v>
      </c>
    </row>
    <row r="738" spans="1:29">
      <c r="A738" s="17" t="s">
        <v>41</v>
      </c>
      <c r="B738" s="17" t="s">
        <v>77</v>
      </c>
      <c r="C738" s="18">
        <v>22612562</v>
      </c>
      <c r="D738" s="17" t="s">
        <v>72</v>
      </c>
      <c r="E738" s="17" t="s">
        <v>231</v>
      </c>
      <c r="F738" s="17" t="s">
        <v>670</v>
      </c>
      <c r="G738" s="18">
        <v>5779589</v>
      </c>
      <c r="H738" s="17" t="s">
        <v>671</v>
      </c>
      <c r="I738" s="18">
        <v>4830255</v>
      </c>
      <c r="J738" s="17" t="s">
        <v>617</v>
      </c>
      <c r="K738" s="18">
        <v>136.5</v>
      </c>
      <c r="L738" s="18">
        <v>4862</v>
      </c>
      <c r="M738" s="18">
        <v>265</v>
      </c>
      <c r="N738" s="19">
        <v>0.0545</v>
      </c>
      <c r="O738" s="18">
        <v>0.52</v>
      </c>
      <c r="P738" s="18">
        <v>28.07</v>
      </c>
      <c r="Q738" s="18">
        <v>31</v>
      </c>
      <c r="R738" s="18">
        <v>0</v>
      </c>
      <c r="S738" s="18">
        <v>13</v>
      </c>
      <c r="T738" s="18">
        <v>9</v>
      </c>
      <c r="U738" s="18">
        <v>0</v>
      </c>
      <c r="V738" s="18">
        <v>53</v>
      </c>
      <c r="W738" s="18">
        <v>2.58</v>
      </c>
      <c r="X738" s="18">
        <v>0</v>
      </c>
      <c r="Y738" s="19">
        <v>0</v>
      </c>
      <c r="Z738" s="18">
        <v>0</v>
      </c>
      <c r="AA738" s="18">
        <v>0</v>
      </c>
      <c r="AB738" t="str">
        <f>VLOOKUP(E:E,笔记匹配!A:M,3,FALSE)</f>
        <v>iris018-invite</v>
      </c>
      <c r="AC738" t="str">
        <f>VLOOKUP(E:E,笔记匹配!A:M,4,FALSE)</f>
        <v>11.2-⭐雅思口语救星❗心机girl这样备考㊙️</v>
      </c>
    </row>
    <row r="739" spans="1:29">
      <c r="A739" s="17" t="s">
        <v>41</v>
      </c>
      <c r="B739" s="17" t="s">
        <v>73</v>
      </c>
      <c r="C739" s="18">
        <v>23040724</v>
      </c>
      <c r="D739" s="17" t="s">
        <v>69</v>
      </c>
      <c r="E739" s="17" t="s">
        <v>200</v>
      </c>
      <c r="F739" s="17" t="s">
        <v>672</v>
      </c>
      <c r="G739" s="18">
        <v>5991279</v>
      </c>
      <c r="H739" s="17" t="s">
        <v>672</v>
      </c>
      <c r="I739" s="18">
        <v>4988712</v>
      </c>
      <c r="J739" s="17" t="s">
        <v>617</v>
      </c>
      <c r="K739" s="18">
        <v>489.96</v>
      </c>
      <c r="L739" s="18">
        <v>9450</v>
      </c>
      <c r="M739" s="18">
        <v>511</v>
      </c>
      <c r="N739" s="19">
        <v>0.0541</v>
      </c>
      <c r="O739" s="18">
        <v>0.96</v>
      </c>
      <c r="P739" s="18">
        <v>51.85</v>
      </c>
      <c r="Q739" s="18">
        <v>87</v>
      </c>
      <c r="R739" s="18">
        <v>3</v>
      </c>
      <c r="S739" s="18">
        <v>25</v>
      </c>
      <c r="T739" s="18">
        <v>19</v>
      </c>
      <c r="U739" s="18">
        <v>0</v>
      </c>
      <c r="V739" s="18">
        <v>134</v>
      </c>
      <c r="W739" s="18">
        <v>3.66</v>
      </c>
      <c r="X739" s="18">
        <v>0</v>
      </c>
      <c r="Y739" s="19">
        <v>0</v>
      </c>
      <c r="Z739" s="18">
        <v>4</v>
      </c>
      <c r="AA739" s="18">
        <v>1</v>
      </c>
      <c r="AB739" t="str">
        <f>VLOOKUP(E:E,笔记匹配!A:M,3,FALSE)</f>
        <v>adamchen</v>
      </c>
      <c r="AC739" t="str">
        <f>VLOOKUP(E:E,笔记匹配!A:M,4,FALSE)</f>
        <v>11.2-当社牛和老外pk全网热门挑战</v>
      </c>
    </row>
    <row r="740" spans="1:29">
      <c r="A740" s="17" t="s">
        <v>41</v>
      </c>
      <c r="B740" s="17" t="s">
        <v>86</v>
      </c>
      <c r="C740" s="18">
        <v>23041229</v>
      </c>
      <c r="D740" s="17" t="s">
        <v>69</v>
      </c>
      <c r="E740" s="17" t="s">
        <v>214</v>
      </c>
      <c r="F740" s="17" t="s">
        <v>673</v>
      </c>
      <c r="G740" s="18">
        <v>5991556</v>
      </c>
      <c r="H740" s="17" t="s">
        <v>673</v>
      </c>
      <c r="I740" s="18">
        <v>4988903</v>
      </c>
      <c r="J740" s="17" t="s">
        <v>617</v>
      </c>
      <c r="K740" s="18">
        <v>602.58</v>
      </c>
      <c r="L740" s="18">
        <v>13014</v>
      </c>
      <c r="M740" s="18">
        <v>558</v>
      </c>
      <c r="N740" s="19">
        <v>0.0429</v>
      </c>
      <c r="O740" s="18">
        <v>1.08</v>
      </c>
      <c r="P740" s="18">
        <v>46.3</v>
      </c>
      <c r="Q740" s="18">
        <v>148</v>
      </c>
      <c r="R740" s="18">
        <v>0</v>
      </c>
      <c r="S740" s="18">
        <v>51</v>
      </c>
      <c r="T740" s="18">
        <v>45</v>
      </c>
      <c r="U740" s="18">
        <v>4</v>
      </c>
      <c r="V740" s="18">
        <v>248</v>
      </c>
      <c r="W740" s="18">
        <v>2.43</v>
      </c>
      <c r="X740" s="18">
        <v>0</v>
      </c>
      <c r="Y740" s="19">
        <v>0</v>
      </c>
      <c r="Z740" s="18">
        <v>1</v>
      </c>
      <c r="AA740" s="18">
        <v>0</v>
      </c>
      <c r="AB740" t="str">
        <f>VLOOKUP(E:E,笔记匹配!A:M,3,FALSE)</f>
        <v>yzyy123</v>
      </c>
      <c r="AC740" t="str">
        <f>VLOOKUP(E:E,笔记匹配!A:M,4,FALSE)</f>
        <v>11.1-前雅思口语考官评分我们的part 1!</v>
      </c>
    </row>
    <row r="741" spans="1:29">
      <c r="A741" s="17" t="s">
        <v>41</v>
      </c>
      <c r="B741" s="17" t="s">
        <v>109</v>
      </c>
      <c r="C741" s="18">
        <v>23124143</v>
      </c>
      <c r="D741" s="17" t="s">
        <v>72</v>
      </c>
      <c r="E741" s="17" t="s">
        <v>196</v>
      </c>
      <c r="F741" s="17" t="s">
        <v>674</v>
      </c>
      <c r="G741" s="18">
        <v>6031256</v>
      </c>
      <c r="H741" s="17" t="s">
        <v>675</v>
      </c>
      <c r="I741" s="18">
        <v>5019187</v>
      </c>
      <c r="J741" s="17" t="s">
        <v>617</v>
      </c>
      <c r="K741" s="18">
        <v>718.35</v>
      </c>
      <c r="L741" s="18">
        <v>40307</v>
      </c>
      <c r="M741" s="18">
        <v>1431</v>
      </c>
      <c r="N741" s="19">
        <v>0.0355</v>
      </c>
      <c r="O741" s="18">
        <v>0.5</v>
      </c>
      <c r="P741" s="18">
        <v>17.82</v>
      </c>
      <c r="Q741" s="18">
        <v>218</v>
      </c>
      <c r="R741" s="18">
        <v>3</v>
      </c>
      <c r="S741" s="18">
        <v>34</v>
      </c>
      <c r="T741" s="18">
        <v>54</v>
      </c>
      <c r="U741" s="18">
        <v>1</v>
      </c>
      <c r="V741" s="18">
        <v>310</v>
      </c>
      <c r="W741" s="18">
        <v>2.32</v>
      </c>
      <c r="X741" s="18">
        <v>0</v>
      </c>
      <c r="Y741" s="19">
        <v>0</v>
      </c>
      <c r="Z741" s="18">
        <v>8</v>
      </c>
      <c r="AA741" s="18">
        <v>3</v>
      </c>
      <c r="AB741" t="str">
        <f>VLOOKUP(E:E,笔记匹配!A:M,3,FALSE)</f>
        <v>山姆先生-invite</v>
      </c>
      <c r="AC741" t="str">
        <f>VLOOKUP(E:E,笔记匹配!A:M,4,FALSE)</f>
        <v>11.10-地道英语俚语🤯英美俚语意思差这么多?</v>
      </c>
    </row>
    <row r="742" spans="1:29">
      <c r="A742" s="17" t="s">
        <v>41</v>
      </c>
      <c r="B742" s="17" t="s">
        <v>70</v>
      </c>
      <c r="C742" s="18">
        <v>23124443</v>
      </c>
      <c r="D742" s="17" t="s">
        <v>72</v>
      </c>
      <c r="E742" s="17" t="s">
        <v>226</v>
      </c>
      <c r="F742" s="17" t="s">
        <v>678</v>
      </c>
      <c r="G742" s="18">
        <v>6031367</v>
      </c>
      <c r="H742" s="17" t="s">
        <v>679</v>
      </c>
      <c r="I742" s="18">
        <v>5019262</v>
      </c>
      <c r="J742" s="17" t="s">
        <v>617</v>
      </c>
      <c r="K742" s="18">
        <v>201.89</v>
      </c>
      <c r="L742" s="18">
        <v>21025</v>
      </c>
      <c r="M742" s="18">
        <v>1325</v>
      </c>
      <c r="N742" s="19">
        <v>0.063</v>
      </c>
      <c r="O742" s="18">
        <v>0.15</v>
      </c>
      <c r="P742" s="18">
        <v>9.6</v>
      </c>
      <c r="Q742" s="18">
        <v>32</v>
      </c>
      <c r="R742" s="18">
        <v>2</v>
      </c>
      <c r="S742" s="18">
        <v>12</v>
      </c>
      <c r="T742" s="18">
        <v>16</v>
      </c>
      <c r="U742" s="18">
        <v>1</v>
      </c>
      <c r="V742" s="18">
        <v>63</v>
      </c>
      <c r="W742" s="18">
        <v>3.2</v>
      </c>
      <c r="X742" s="18">
        <v>0</v>
      </c>
      <c r="Y742" s="19">
        <v>0</v>
      </c>
      <c r="Z742" s="18">
        <v>3</v>
      </c>
      <c r="AA742" s="18">
        <v>0</v>
      </c>
      <c r="AB742" t="str">
        <f>VLOOKUP(E:E,笔记匹配!A:M,3,FALSE)</f>
        <v>hiella-invite</v>
      </c>
      <c r="AC742" t="str">
        <f>VLOOKUP(E:E,笔记匹配!A:M,4,FALSE)</f>
        <v>11.10-关于学口语，希望五年前就有人能告诉我的</v>
      </c>
    </row>
    <row r="743" spans="1:29">
      <c r="A743" s="17" t="s">
        <v>41</v>
      </c>
      <c r="B743" s="17" t="s">
        <v>75</v>
      </c>
      <c r="C743" s="18">
        <v>23124609</v>
      </c>
      <c r="D743" s="17" t="s">
        <v>72</v>
      </c>
      <c r="E743" s="17" t="s">
        <v>227</v>
      </c>
      <c r="F743" s="17" t="s">
        <v>680</v>
      </c>
      <c r="G743" s="18">
        <v>6031450</v>
      </c>
      <c r="H743" s="17" t="s">
        <v>681</v>
      </c>
      <c r="I743" s="18">
        <v>5019325</v>
      </c>
      <c r="J743" s="17" t="s">
        <v>617</v>
      </c>
      <c r="K743" s="18">
        <v>201.27</v>
      </c>
      <c r="L743" s="18">
        <v>18659</v>
      </c>
      <c r="M743" s="18">
        <v>1071</v>
      </c>
      <c r="N743" s="19">
        <v>0.0574</v>
      </c>
      <c r="O743" s="18">
        <v>0.19</v>
      </c>
      <c r="P743" s="18">
        <v>10.79</v>
      </c>
      <c r="Q743" s="18">
        <v>10</v>
      </c>
      <c r="R743" s="18">
        <v>1</v>
      </c>
      <c r="S743" s="18">
        <v>9</v>
      </c>
      <c r="T743" s="18">
        <v>4</v>
      </c>
      <c r="U743" s="18">
        <v>5</v>
      </c>
      <c r="V743" s="18">
        <v>29</v>
      </c>
      <c r="W743" s="18">
        <v>6.94</v>
      </c>
      <c r="X743" s="18">
        <v>0</v>
      </c>
      <c r="Y743" s="19">
        <v>0</v>
      </c>
      <c r="Z743" s="18">
        <v>3</v>
      </c>
      <c r="AA743" s="18">
        <v>0</v>
      </c>
      <c r="AB743" t="str">
        <f>VLOOKUP(E:E,笔记匹配!A:M,3,FALSE)</f>
        <v>heykelly-invite</v>
      </c>
      <c r="AC743" t="str">
        <f>VLOOKUP(E:E,笔记匹配!A:M,4,FALSE)</f>
        <v>11.10-亲测❗️雅思考官听到就会打低分的口语表达</v>
      </c>
    </row>
    <row r="744" spans="1:29">
      <c r="A744" s="17" t="s">
        <v>41</v>
      </c>
      <c r="B744" s="17" t="s">
        <v>81</v>
      </c>
      <c r="C744" s="18">
        <v>23124709</v>
      </c>
      <c r="D744" s="17" t="s">
        <v>72</v>
      </c>
      <c r="E744" s="17" t="s">
        <v>229</v>
      </c>
      <c r="F744" s="17" t="s">
        <v>682</v>
      </c>
      <c r="G744" s="18">
        <v>6031503</v>
      </c>
      <c r="H744" s="17" t="s">
        <v>683</v>
      </c>
      <c r="I744" s="18">
        <v>5019370</v>
      </c>
      <c r="J744" s="17" t="s">
        <v>617</v>
      </c>
      <c r="K744" s="18">
        <v>146.22</v>
      </c>
      <c r="L744" s="18">
        <v>7616</v>
      </c>
      <c r="M744" s="18">
        <v>296</v>
      </c>
      <c r="N744" s="19">
        <v>0.0389</v>
      </c>
      <c r="O744" s="18">
        <v>0.49</v>
      </c>
      <c r="P744" s="18">
        <v>19.2</v>
      </c>
      <c r="Q744" s="18">
        <v>31</v>
      </c>
      <c r="R744" s="18">
        <v>0</v>
      </c>
      <c r="S744" s="18">
        <v>21</v>
      </c>
      <c r="T744" s="18">
        <v>3</v>
      </c>
      <c r="U744" s="18">
        <v>0</v>
      </c>
      <c r="V744" s="18">
        <v>55</v>
      </c>
      <c r="W744" s="18">
        <v>2.66</v>
      </c>
      <c r="X744" s="18">
        <v>0</v>
      </c>
      <c r="Y744" s="19">
        <v>0</v>
      </c>
      <c r="Z744" s="18">
        <v>3</v>
      </c>
      <c r="AA744" s="18">
        <v>1</v>
      </c>
      <c r="AB744" t="str">
        <f>VLOOKUP(E:E,笔记匹配!A:M,3,FALSE)</f>
        <v>nainai</v>
      </c>
      <c r="AC744" t="str">
        <f>VLOOKUP(E:E,笔记匹配!A:M,4,FALSE)</f>
        <v>11.10-985但雅思口语万年6分😩外教说你方法错啦❗️</v>
      </c>
    </row>
    <row r="745" spans="1:29">
      <c r="A745" s="17" t="s">
        <v>41</v>
      </c>
      <c r="B745" s="17" t="s">
        <v>100</v>
      </c>
      <c r="C745" s="18">
        <v>23530215</v>
      </c>
      <c r="D745" s="17" t="s">
        <v>69</v>
      </c>
      <c r="E745" s="17" t="s">
        <v>203</v>
      </c>
      <c r="F745" s="17" t="s">
        <v>684</v>
      </c>
      <c r="G745" s="18">
        <v>6237012</v>
      </c>
      <c r="H745" s="17" t="s">
        <v>685</v>
      </c>
      <c r="I745" s="18">
        <v>5174740</v>
      </c>
      <c r="J745" s="17" t="s">
        <v>617</v>
      </c>
      <c r="K745" s="18">
        <v>287.71</v>
      </c>
      <c r="L745" s="18">
        <v>5486</v>
      </c>
      <c r="M745" s="18">
        <v>235</v>
      </c>
      <c r="N745" s="19">
        <v>0.0428</v>
      </c>
      <c r="O745" s="18">
        <v>1.22</v>
      </c>
      <c r="P745" s="18">
        <v>52.44</v>
      </c>
      <c r="Q745" s="18">
        <v>46</v>
      </c>
      <c r="R745" s="18">
        <v>1</v>
      </c>
      <c r="S745" s="18">
        <v>45</v>
      </c>
      <c r="T745" s="18">
        <v>6</v>
      </c>
      <c r="U745" s="18">
        <v>0</v>
      </c>
      <c r="V745" s="18">
        <v>98</v>
      </c>
      <c r="W745" s="18">
        <v>2.94</v>
      </c>
      <c r="X745" s="18">
        <v>0</v>
      </c>
      <c r="Y745" s="19">
        <v>0</v>
      </c>
      <c r="Z745" s="18">
        <v>3</v>
      </c>
      <c r="AA745" s="18">
        <v>0</v>
      </c>
      <c r="AB745" t="str">
        <f>VLOOKUP(E:E,笔记匹配!A:M,3,FALSE)</f>
        <v>yaozilv</v>
      </c>
      <c r="AC745" t="str">
        <f>VLOOKUP(E:E,笔记匹配!A:M,4,FALSE)</f>
        <v>6.17-英语口语人绝不能错过的宝藏APP👈</v>
      </c>
    </row>
    <row r="746" spans="1:29">
      <c r="A746" s="17" t="s">
        <v>41</v>
      </c>
      <c r="B746" s="17" t="s">
        <v>109</v>
      </c>
      <c r="C746" s="18">
        <v>23530991</v>
      </c>
      <c r="D746" s="17" t="s">
        <v>69</v>
      </c>
      <c r="E746" s="17" t="s">
        <v>196</v>
      </c>
      <c r="F746" s="17" t="s">
        <v>686</v>
      </c>
      <c r="G746" s="18">
        <v>6237396</v>
      </c>
      <c r="H746" s="17" t="s">
        <v>687</v>
      </c>
      <c r="I746" s="18">
        <v>5175042</v>
      </c>
      <c r="J746" s="17" t="s">
        <v>617</v>
      </c>
      <c r="K746" s="18">
        <v>996.65</v>
      </c>
      <c r="L746" s="18">
        <v>32021</v>
      </c>
      <c r="M746" s="18">
        <v>1337</v>
      </c>
      <c r="N746" s="19">
        <v>0.0418</v>
      </c>
      <c r="O746" s="18">
        <v>0.75</v>
      </c>
      <c r="P746" s="18">
        <v>31.12</v>
      </c>
      <c r="Q746" s="18">
        <v>359</v>
      </c>
      <c r="R746" s="18">
        <v>1</v>
      </c>
      <c r="S746" s="18">
        <v>82</v>
      </c>
      <c r="T746" s="18">
        <v>94</v>
      </c>
      <c r="U746" s="18">
        <v>7</v>
      </c>
      <c r="V746" s="18">
        <v>543</v>
      </c>
      <c r="W746" s="18">
        <v>1.84</v>
      </c>
      <c r="X746" s="18">
        <v>0</v>
      </c>
      <c r="Y746" s="19">
        <v>0</v>
      </c>
      <c r="Z746" s="18">
        <v>14</v>
      </c>
      <c r="AA746" s="18">
        <v>2</v>
      </c>
      <c r="AB746" t="str">
        <f>VLOOKUP(E:E,笔记匹配!A:M,3,FALSE)</f>
        <v>山姆先生-invite</v>
      </c>
      <c r="AC746" t="str">
        <f>VLOOKUP(E:E,笔记匹配!A:M,4,FALSE)</f>
        <v>11.10-地道英语俚语🤯英美俚语意思差这么多?</v>
      </c>
    </row>
    <row r="747" spans="1:29">
      <c r="A747" s="17" t="s">
        <v>41</v>
      </c>
      <c r="B747" s="17" t="s">
        <v>87</v>
      </c>
      <c r="C747" s="18">
        <v>23541577</v>
      </c>
      <c r="D747" s="17" t="s">
        <v>72</v>
      </c>
      <c r="E747" s="17" t="s">
        <v>224</v>
      </c>
      <c r="F747" s="17" t="s">
        <v>688</v>
      </c>
      <c r="G747" s="18">
        <v>6242360</v>
      </c>
      <c r="H747" s="17" t="s">
        <v>689</v>
      </c>
      <c r="I747" s="18">
        <v>5178799</v>
      </c>
      <c r="J747" s="17" t="s">
        <v>617</v>
      </c>
      <c r="K747" s="18">
        <v>152.7</v>
      </c>
      <c r="L747" s="18">
        <v>11887</v>
      </c>
      <c r="M747" s="18">
        <v>786</v>
      </c>
      <c r="N747" s="19">
        <v>0.0661</v>
      </c>
      <c r="O747" s="18">
        <v>0.19</v>
      </c>
      <c r="P747" s="18">
        <v>12.85</v>
      </c>
      <c r="Q747" s="18">
        <v>34</v>
      </c>
      <c r="R747" s="18">
        <v>1</v>
      </c>
      <c r="S747" s="18">
        <v>24</v>
      </c>
      <c r="T747" s="18">
        <v>15</v>
      </c>
      <c r="U747" s="18">
        <v>0</v>
      </c>
      <c r="V747" s="18">
        <v>74</v>
      </c>
      <c r="W747" s="18">
        <v>2.06</v>
      </c>
      <c r="X747" s="18">
        <v>0</v>
      </c>
      <c r="Y747" s="19">
        <v>0</v>
      </c>
      <c r="Z747" s="18">
        <v>1</v>
      </c>
      <c r="AA747" s="18">
        <v>0</v>
      </c>
      <c r="AB747" t="str">
        <f>VLOOKUP(E:E,笔记匹配!A:M,3,FALSE)</f>
        <v>zigezige-invite</v>
      </c>
      <c r="AC747" t="str">
        <f>VLOOKUP(E:E,笔记匹配!A:M,4,FALSE)</f>
        <v>11.16-英语｜想进外企？高管说必须知道这些！📇</v>
      </c>
    </row>
    <row r="748" spans="1:29">
      <c r="A748" s="17" t="s">
        <v>41</v>
      </c>
      <c r="B748" s="17" t="s">
        <v>78</v>
      </c>
      <c r="C748" s="18">
        <v>23541642</v>
      </c>
      <c r="D748" s="17" t="s">
        <v>72</v>
      </c>
      <c r="E748" s="17" t="s">
        <v>222</v>
      </c>
      <c r="F748" s="17" t="s">
        <v>690</v>
      </c>
      <c r="G748" s="18">
        <v>6242382</v>
      </c>
      <c r="H748" s="17" t="s">
        <v>691</v>
      </c>
      <c r="I748" s="18">
        <v>5178823</v>
      </c>
      <c r="J748" s="17" t="s">
        <v>617</v>
      </c>
      <c r="K748" s="18">
        <v>201.1</v>
      </c>
      <c r="L748" s="18">
        <v>51852</v>
      </c>
      <c r="M748" s="18">
        <v>3133</v>
      </c>
      <c r="N748" s="19">
        <v>0.0604</v>
      </c>
      <c r="O748" s="18">
        <v>0.06</v>
      </c>
      <c r="P748" s="18">
        <v>3.88</v>
      </c>
      <c r="Q748" s="18">
        <v>95</v>
      </c>
      <c r="R748" s="18">
        <v>0</v>
      </c>
      <c r="S748" s="18">
        <v>84</v>
      </c>
      <c r="T748" s="18">
        <v>48</v>
      </c>
      <c r="U748" s="18">
        <v>4</v>
      </c>
      <c r="V748" s="18">
        <v>231</v>
      </c>
      <c r="W748" s="18">
        <v>0.87</v>
      </c>
      <c r="X748" s="18">
        <v>0</v>
      </c>
      <c r="Y748" s="19">
        <v>0</v>
      </c>
      <c r="Z748" s="18">
        <v>10</v>
      </c>
      <c r="AA748" s="18">
        <v>22</v>
      </c>
      <c r="AB748" t="str">
        <f>VLOOKUP(E:E,笔记匹配!A:M,3,FALSE)</f>
        <v>kkenglish-invite</v>
      </c>
      <c r="AC748" t="str">
        <f>VLOOKUP(E:E,笔记匹配!A:M,4,FALSE)</f>
        <v>11.16-我说的英语 vs 外教帮我修订的 差异有多大？</v>
      </c>
    </row>
    <row r="749" spans="1:29">
      <c r="A749" s="17" t="s">
        <v>41</v>
      </c>
      <c r="B749" s="17" t="s">
        <v>692</v>
      </c>
      <c r="C749" s="18">
        <v>23541719</v>
      </c>
      <c r="D749" s="17" t="s">
        <v>72</v>
      </c>
      <c r="E749" s="17" t="s">
        <v>225</v>
      </c>
      <c r="F749" s="17" t="s">
        <v>693</v>
      </c>
      <c r="G749" s="18">
        <v>6242415</v>
      </c>
      <c r="H749" s="17" t="s">
        <v>694</v>
      </c>
      <c r="I749" s="18">
        <v>5178847</v>
      </c>
      <c r="J749" s="17" t="s">
        <v>617</v>
      </c>
      <c r="K749" s="18">
        <v>18.41</v>
      </c>
      <c r="L749" s="18">
        <v>1287</v>
      </c>
      <c r="M749" s="18">
        <v>26</v>
      </c>
      <c r="N749" s="19">
        <v>0.0202</v>
      </c>
      <c r="O749" s="18">
        <v>0.71</v>
      </c>
      <c r="P749" s="18">
        <v>14.3</v>
      </c>
      <c r="Q749" s="18">
        <v>4</v>
      </c>
      <c r="R749" s="18">
        <v>0</v>
      </c>
      <c r="S749" s="18">
        <v>3</v>
      </c>
      <c r="T749" s="18">
        <v>0</v>
      </c>
      <c r="U749" s="18">
        <v>0</v>
      </c>
      <c r="V749" s="18">
        <v>7</v>
      </c>
      <c r="W749" s="18">
        <v>2.63</v>
      </c>
      <c r="X749" s="18">
        <v>0</v>
      </c>
      <c r="Y749" s="19">
        <v>0</v>
      </c>
      <c r="Z749" s="18">
        <v>0</v>
      </c>
      <c r="AA749" s="18">
        <v>0</v>
      </c>
      <c r="AB749" t="str">
        <f>VLOOKUP(E:E,笔记匹配!A:M,3,FALSE)</f>
        <v>xiaohao11-invite</v>
      </c>
      <c r="AC749" t="str">
        <f>VLOOKUP(E:E,笔记匹配!A:M,4,FALSE)</f>
        <v>11.16-🔥Cambly外教大推荐❗️口语此时不练更待何时</v>
      </c>
    </row>
    <row r="750" spans="1:29">
      <c r="A750" s="17" t="s">
        <v>41</v>
      </c>
      <c r="B750" s="17" t="s">
        <v>74</v>
      </c>
      <c r="C750" s="18">
        <v>23541791</v>
      </c>
      <c r="D750" s="17" t="s">
        <v>72</v>
      </c>
      <c r="E750" s="17" t="s">
        <v>223</v>
      </c>
      <c r="F750" s="17" t="s">
        <v>695</v>
      </c>
      <c r="G750" s="18">
        <v>6242450</v>
      </c>
      <c r="H750" s="17" t="s">
        <v>696</v>
      </c>
      <c r="I750" s="18">
        <v>5178874</v>
      </c>
      <c r="J750" s="17" t="s">
        <v>617</v>
      </c>
      <c r="K750" s="18">
        <v>201.27</v>
      </c>
      <c r="L750" s="18">
        <v>12466</v>
      </c>
      <c r="M750" s="18">
        <v>809</v>
      </c>
      <c r="N750" s="19">
        <v>0.0649</v>
      </c>
      <c r="O750" s="18">
        <v>0.25</v>
      </c>
      <c r="P750" s="18">
        <v>16.15</v>
      </c>
      <c r="Q750" s="18">
        <v>60</v>
      </c>
      <c r="R750" s="18">
        <v>0</v>
      </c>
      <c r="S750" s="18">
        <v>19</v>
      </c>
      <c r="T750" s="18">
        <v>1</v>
      </c>
      <c r="U750" s="18">
        <v>0</v>
      </c>
      <c r="V750" s="18">
        <v>80</v>
      </c>
      <c r="W750" s="18">
        <v>2.52</v>
      </c>
      <c r="X750" s="18">
        <v>0</v>
      </c>
      <c r="Y750" s="19">
        <v>0</v>
      </c>
      <c r="Z750" s="18">
        <v>11</v>
      </c>
      <c r="AA750" s="18">
        <v>0</v>
      </c>
      <c r="AB750" t="str">
        <f>VLOOKUP(E:E,笔记匹配!A:M,3,FALSE)</f>
        <v>dafu666</v>
      </c>
      <c r="AC750" t="str">
        <f>VLOOKUP(E:E,笔记匹配!A:M,4,FALSE)</f>
        <v>11.16-雅思口语首考上8分？我是如何做到的？</v>
      </c>
    </row>
    <row r="751" spans="1:29">
      <c r="A751" s="17" t="s">
        <v>41</v>
      </c>
      <c r="B751" s="17" t="s">
        <v>79</v>
      </c>
      <c r="C751" s="18">
        <v>23541914</v>
      </c>
      <c r="D751" s="17" t="s">
        <v>72</v>
      </c>
      <c r="E751" s="17" t="s">
        <v>197</v>
      </c>
      <c r="F751" s="17" t="s">
        <v>697</v>
      </c>
      <c r="G751" s="18">
        <v>6242490</v>
      </c>
      <c r="H751" s="17" t="s">
        <v>698</v>
      </c>
      <c r="I751" s="18">
        <v>5178907</v>
      </c>
      <c r="J751" s="17" t="s">
        <v>617</v>
      </c>
      <c r="K751" s="18">
        <v>22.38</v>
      </c>
      <c r="L751" s="18">
        <v>1209</v>
      </c>
      <c r="M751" s="18">
        <v>32</v>
      </c>
      <c r="N751" s="19">
        <v>0.0265</v>
      </c>
      <c r="O751" s="18">
        <v>0.7</v>
      </c>
      <c r="P751" s="18">
        <v>18.51</v>
      </c>
      <c r="Q751" s="18">
        <v>6</v>
      </c>
      <c r="R751" s="18">
        <v>0</v>
      </c>
      <c r="S751" s="18">
        <v>2</v>
      </c>
      <c r="T751" s="18">
        <v>0</v>
      </c>
      <c r="U751" s="18">
        <v>0</v>
      </c>
      <c r="V751" s="18">
        <v>8</v>
      </c>
      <c r="W751" s="18">
        <v>2.8</v>
      </c>
      <c r="X751" s="18">
        <v>0</v>
      </c>
      <c r="Y751" s="19">
        <v>0</v>
      </c>
      <c r="Z751" s="18">
        <v>0</v>
      </c>
      <c r="AA751" s="18">
        <v>0</v>
      </c>
      <c r="AB751" t="str">
        <f>VLOOKUP(E:E,笔记匹配!A:M,3,FALSE)</f>
        <v>leximock-invite</v>
      </c>
      <c r="AC751" t="str">
        <f>VLOOKUP(E:E,笔记匹配!A:M,4,FALSE)</f>
        <v>11.16-Cambly雅思口语敲牛mock推荐来救你啦🆘</v>
      </c>
    </row>
    <row r="752" spans="1:29">
      <c r="A752" s="17" t="s">
        <v>41</v>
      </c>
      <c r="B752" s="17" t="s">
        <v>89</v>
      </c>
      <c r="C752" s="18">
        <v>24215138</v>
      </c>
      <c r="D752" s="17" t="s">
        <v>72</v>
      </c>
      <c r="E752" s="17" t="s">
        <v>218</v>
      </c>
      <c r="F752" s="17" t="s">
        <v>699</v>
      </c>
      <c r="G752" s="18">
        <v>6406152</v>
      </c>
      <c r="H752" s="17" t="s">
        <v>700</v>
      </c>
      <c r="I752" s="18">
        <v>5307938</v>
      </c>
      <c r="J752" s="17" t="s">
        <v>617</v>
      </c>
      <c r="K752" s="18">
        <v>196.51</v>
      </c>
      <c r="L752" s="18">
        <v>20922</v>
      </c>
      <c r="M752" s="18">
        <v>842</v>
      </c>
      <c r="N752" s="19">
        <v>0.0402</v>
      </c>
      <c r="O752" s="18">
        <v>0.23</v>
      </c>
      <c r="P752" s="18">
        <v>9.39</v>
      </c>
      <c r="Q752" s="18">
        <v>43</v>
      </c>
      <c r="R752" s="18">
        <v>0</v>
      </c>
      <c r="S752" s="18">
        <v>54</v>
      </c>
      <c r="T752" s="18">
        <v>1</v>
      </c>
      <c r="U752" s="18">
        <v>0</v>
      </c>
      <c r="V752" s="18">
        <v>98</v>
      </c>
      <c r="W752" s="18">
        <v>2.01</v>
      </c>
      <c r="X752" s="18">
        <v>0</v>
      </c>
      <c r="Y752" s="19">
        <v>0</v>
      </c>
      <c r="Z752" s="18">
        <v>8</v>
      </c>
      <c r="AA752" s="18">
        <v>5</v>
      </c>
      <c r="AB752" t="str">
        <f>VLOOKUP(E:E,笔记匹配!A:M,3,FALSE)</f>
        <v>xctx</v>
      </c>
      <c r="AC752" t="str">
        <f>VLOOKUP(E:E,笔记匹配!A:M,4,FALSE)</f>
        <v>11.21-如何从“哑巴英语”到轻松通过全英文外企面试</v>
      </c>
    </row>
    <row r="753" spans="1:29">
      <c r="A753" s="17" t="s">
        <v>41</v>
      </c>
      <c r="B753" s="17" t="s">
        <v>90</v>
      </c>
      <c r="C753" s="18">
        <v>24215177</v>
      </c>
      <c r="D753" s="17" t="s">
        <v>72</v>
      </c>
      <c r="E753" s="17" t="s">
        <v>219</v>
      </c>
      <c r="F753" s="17" t="s">
        <v>701</v>
      </c>
      <c r="G753" s="18">
        <v>6406187</v>
      </c>
      <c r="H753" s="17" t="s">
        <v>702</v>
      </c>
      <c r="I753" s="18">
        <v>5307972</v>
      </c>
      <c r="J753" s="17" t="s">
        <v>617</v>
      </c>
      <c r="K753" s="18">
        <v>200.61</v>
      </c>
      <c r="L753" s="18">
        <v>18814</v>
      </c>
      <c r="M753" s="18">
        <v>898</v>
      </c>
      <c r="N753" s="19">
        <v>0.0477</v>
      </c>
      <c r="O753" s="18">
        <v>0.22</v>
      </c>
      <c r="P753" s="18">
        <v>10.66</v>
      </c>
      <c r="Q753" s="18">
        <v>88</v>
      </c>
      <c r="R753" s="18">
        <v>2</v>
      </c>
      <c r="S753" s="18">
        <v>108</v>
      </c>
      <c r="T753" s="18">
        <v>17</v>
      </c>
      <c r="U753" s="18">
        <v>13</v>
      </c>
      <c r="V753" s="18">
        <v>228</v>
      </c>
      <c r="W753" s="18">
        <v>0.88</v>
      </c>
      <c r="X753" s="18">
        <v>0</v>
      </c>
      <c r="Y753" s="19">
        <v>0</v>
      </c>
      <c r="Z753" s="18">
        <v>6</v>
      </c>
      <c r="AA753" s="18">
        <v>2</v>
      </c>
      <c r="AB753" t="str">
        <f>VLOOKUP(E:E,笔记匹配!A:M,3,FALSE)</f>
        <v>picklynn-invite</v>
      </c>
      <c r="AC753" t="str">
        <f>VLOOKUP(E:E,笔记匹配!A:M,4,FALSE)</f>
        <v>11.21-英语面试不用怕‼️8个技巧秒收offer✅太绝啦</v>
      </c>
    </row>
    <row r="754" spans="1:29">
      <c r="A754" s="17" t="s">
        <v>41</v>
      </c>
      <c r="B754" s="17" t="s">
        <v>91</v>
      </c>
      <c r="C754" s="18">
        <v>24215231</v>
      </c>
      <c r="D754" s="17" t="s">
        <v>72</v>
      </c>
      <c r="E754" s="17" t="s">
        <v>220</v>
      </c>
      <c r="F754" s="17" t="s">
        <v>703</v>
      </c>
      <c r="G754" s="18">
        <v>6406213</v>
      </c>
      <c r="H754" s="17" t="s">
        <v>704</v>
      </c>
      <c r="I754" s="18">
        <v>5307993</v>
      </c>
      <c r="J754" s="17" t="s">
        <v>617</v>
      </c>
      <c r="K754" s="18">
        <v>200.96</v>
      </c>
      <c r="L754" s="18">
        <v>38149</v>
      </c>
      <c r="M754" s="18">
        <v>3167</v>
      </c>
      <c r="N754" s="19">
        <v>0.083</v>
      </c>
      <c r="O754" s="18">
        <v>0.06</v>
      </c>
      <c r="P754" s="18">
        <v>5.27</v>
      </c>
      <c r="Q754" s="18">
        <v>15</v>
      </c>
      <c r="R754" s="18">
        <v>4</v>
      </c>
      <c r="S754" s="18">
        <v>4</v>
      </c>
      <c r="T754" s="18">
        <v>4</v>
      </c>
      <c r="U754" s="18">
        <v>1</v>
      </c>
      <c r="V754" s="18">
        <v>28</v>
      </c>
      <c r="W754" s="18">
        <v>7.18</v>
      </c>
      <c r="X754" s="18">
        <v>0</v>
      </c>
      <c r="Y754" s="19">
        <v>0</v>
      </c>
      <c r="Z754" s="18">
        <v>0</v>
      </c>
      <c r="AA754" s="18">
        <v>0</v>
      </c>
      <c r="AB754" t="str">
        <f>VLOOKUP(E:E,笔记匹配!A:M,3,FALSE)</f>
        <v>pickcoco-invite</v>
      </c>
      <c r="AC754" t="str">
        <f>VLOOKUP(E:E,笔记匹配!A:M,4,FALSE)</f>
        <v>11.21-快进来看看外国人切磋中文！！</v>
      </c>
    </row>
    <row r="755" spans="1:29">
      <c r="A755" s="17" t="s">
        <v>41</v>
      </c>
      <c r="B755" s="17" t="s">
        <v>92</v>
      </c>
      <c r="C755" s="18">
        <v>24215254</v>
      </c>
      <c r="D755" s="17" t="s">
        <v>72</v>
      </c>
      <c r="E755" s="17" t="s">
        <v>221</v>
      </c>
      <c r="F755" s="17" t="s">
        <v>705</v>
      </c>
      <c r="G755" s="18">
        <v>6406225</v>
      </c>
      <c r="H755" s="17" t="s">
        <v>706</v>
      </c>
      <c r="I755" s="18">
        <v>5308004</v>
      </c>
      <c r="J755" s="17" t="s">
        <v>617</v>
      </c>
      <c r="K755" s="18">
        <v>139.21</v>
      </c>
      <c r="L755" s="18">
        <v>8750</v>
      </c>
      <c r="M755" s="18">
        <v>286</v>
      </c>
      <c r="N755" s="19">
        <v>0.0327</v>
      </c>
      <c r="O755" s="18">
        <v>0.49</v>
      </c>
      <c r="P755" s="18">
        <v>15.91</v>
      </c>
      <c r="Q755" s="18">
        <v>15</v>
      </c>
      <c r="R755" s="18">
        <v>0</v>
      </c>
      <c r="S755" s="18">
        <v>12</v>
      </c>
      <c r="T755" s="18">
        <v>11</v>
      </c>
      <c r="U755" s="18">
        <v>5</v>
      </c>
      <c r="V755" s="18">
        <v>43</v>
      </c>
      <c r="W755" s="18">
        <v>3.24</v>
      </c>
      <c r="X755" s="18">
        <v>0</v>
      </c>
      <c r="Y755" s="19">
        <v>0</v>
      </c>
      <c r="Z755" s="18">
        <v>1</v>
      </c>
      <c r="AA755" s="18">
        <v>0</v>
      </c>
      <c r="AB755" t="str">
        <f>VLOOKUP(E:E,笔记匹配!A:M,3,FALSE)</f>
        <v>circle2022-invite</v>
      </c>
      <c r="AC755" t="str">
        <f>VLOOKUP(E:E,笔记匹配!A:M,4,FALSE)</f>
        <v>11.21-🔥雅思口语8分｜高分技巧大公开</v>
      </c>
    </row>
    <row r="756" spans="1:29">
      <c r="A756" s="17" t="s">
        <v>42</v>
      </c>
      <c r="B756" s="17" t="s">
        <v>100</v>
      </c>
      <c r="C756" s="18">
        <v>15884678</v>
      </c>
      <c r="D756" s="17" t="s">
        <v>101</v>
      </c>
      <c r="E756" s="17" t="s">
        <v>203</v>
      </c>
      <c r="F756" s="17" t="s">
        <v>615</v>
      </c>
      <c r="G756" s="18">
        <v>3102051</v>
      </c>
      <c r="H756" s="17" t="s">
        <v>616</v>
      </c>
      <c r="I756" s="18">
        <v>2496937</v>
      </c>
      <c r="J756" s="17" t="s">
        <v>617</v>
      </c>
      <c r="K756" s="18">
        <v>597.05</v>
      </c>
      <c r="L756" s="18">
        <v>42453</v>
      </c>
      <c r="M756" s="18">
        <v>1449</v>
      </c>
      <c r="N756" s="19">
        <v>0.0341</v>
      </c>
      <c r="O756" s="18">
        <v>0.41</v>
      </c>
      <c r="P756" s="18">
        <v>14.06</v>
      </c>
      <c r="Q756" s="18">
        <v>12</v>
      </c>
      <c r="R756" s="18">
        <v>1</v>
      </c>
      <c r="S756" s="18">
        <v>15</v>
      </c>
      <c r="T756" s="18">
        <v>0</v>
      </c>
      <c r="U756" s="18">
        <v>1</v>
      </c>
      <c r="V756" s="18">
        <v>29</v>
      </c>
      <c r="W756" s="18">
        <v>20.59</v>
      </c>
      <c r="X756" s="18">
        <v>0</v>
      </c>
      <c r="Y756" s="19">
        <v>0</v>
      </c>
      <c r="Z756" s="18">
        <v>3</v>
      </c>
      <c r="AA756" s="18">
        <v>0</v>
      </c>
      <c r="AB756" t="str">
        <f>VLOOKUP(E:E,笔记匹配!A:M,3,FALSE)</f>
        <v>yaozilv</v>
      </c>
      <c r="AC756" t="str">
        <f>VLOOKUP(E:E,笔记匹配!A:M,4,FALSE)</f>
        <v>6.17-英语口语人绝不能错过的宝藏APP👈</v>
      </c>
    </row>
    <row r="757" spans="1:29">
      <c r="A757" s="17" t="s">
        <v>42</v>
      </c>
      <c r="B757" s="17" t="s">
        <v>119</v>
      </c>
      <c r="C757" s="18">
        <v>16331749</v>
      </c>
      <c r="D757" s="17" t="s">
        <v>72</v>
      </c>
      <c r="E757" s="17" t="s">
        <v>210</v>
      </c>
      <c r="F757" s="17" t="s">
        <v>618</v>
      </c>
      <c r="G757" s="18">
        <v>3178020</v>
      </c>
      <c r="H757" s="17" t="s">
        <v>619</v>
      </c>
      <c r="I757" s="18">
        <v>2568655</v>
      </c>
      <c r="J757" s="17" t="s">
        <v>617</v>
      </c>
      <c r="K757" s="18">
        <v>476.76</v>
      </c>
      <c r="L757" s="18">
        <v>44132</v>
      </c>
      <c r="M757" s="18">
        <v>2561</v>
      </c>
      <c r="N757" s="19">
        <v>0.058</v>
      </c>
      <c r="O757" s="18">
        <v>0.19</v>
      </c>
      <c r="P757" s="18">
        <v>10.8</v>
      </c>
      <c r="Q757" s="18">
        <v>58</v>
      </c>
      <c r="R757" s="18">
        <v>4</v>
      </c>
      <c r="S757" s="18">
        <v>16</v>
      </c>
      <c r="T757" s="18">
        <v>53</v>
      </c>
      <c r="U757" s="18">
        <v>0</v>
      </c>
      <c r="V757" s="18">
        <v>131</v>
      </c>
      <c r="W757" s="18">
        <v>3.64</v>
      </c>
      <c r="X757" s="18">
        <v>0</v>
      </c>
      <c r="Y757" s="19">
        <v>0</v>
      </c>
      <c r="Z757" s="18">
        <v>39</v>
      </c>
      <c r="AA757" s="18">
        <v>0</v>
      </c>
      <c r="AB757" t="str">
        <f>VLOOKUP(E:E,笔记匹配!A:M,3,FALSE)</f>
        <v>tenchat-invite</v>
      </c>
      <c r="AC757" t="str">
        <f>VLOOKUP(E:E,笔记匹配!A:M,4,FALSE)</f>
        <v>6.28-🇬🇧小干货｜简单的地道英文表达</v>
      </c>
    </row>
    <row r="758" spans="1:29">
      <c r="A758" s="17" t="s">
        <v>42</v>
      </c>
      <c r="B758" s="17" t="s">
        <v>100</v>
      </c>
      <c r="C758" s="18">
        <v>18616856</v>
      </c>
      <c r="D758" s="17" t="s">
        <v>72</v>
      </c>
      <c r="E758" s="17" t="s">
        <v>203</v>
      </c>
      <c r="F758" s="17" t="s">
        <v>622</v>
      </c>
      <c r="G758" s="18">
        <v>3856100</v>
      </c>
      <c r="H758" s="17" t="s">
        <v>623</v>
      </c>
      <c r="I758" s="18">
        <v>3241189</v>
      </c>
      <c r="J758" s="17" t="s">
        <v>617</v>
      </c>
      <c r="K758" s="18">
        <v>223.48</v>
      </c>
      <c r="L758" s="18">
        <v>8308</v>
      </c>
      <c r="M758" s="18">
        <v>314</v>
      </c>
      <c r="N758" s="19">
        <v>0.0378</v>
      </c>
      <c r="O758" s="18">
        <v>0.71</v>
      </c>
      <c r="P758" s="18">
        <v>26.9</v>
      </c>
      <c r="Q758" s="18">
        <v>20</v>
      </c>
      <c r="R758" s="18">
        <v>0</v>
      </c>
      <c r="S758" s="18">
        <v>18</v>
      </c>
      <c r="T758" s="18">
        <v>1</v>
      </c>
      <c r="U758" s="18">
        <v>0</v>
      </c>
      <c r="V758" s="18">
        <v>39</v>
      </c>
      <c r="W758" s="18">
        <v>5.73</v>
      </c>
      <c r="X758" s="18">
        <v>0</v>
      </c>
      <c r="Y758" s="19">
        <v>0</v>
      </c>
      <c r="Z758" s="18">
        <v>0</v>
      </c>
      <c r="AA758" s="18">
        <v>0</v>
      </c>
      <c r="AB758" t="str">
        <f>VLOOKUP(E:E,笔记匹配!A:M,3,FALSE)</f>
        <v>yaozilv</v>
      </c>
      <c r="AC758" t="str">
        <f>VLOOKUP(E:E,笔记匹配!A:M,4,FALSE)</f>
        <v>6.17-英语口语人绝不能错过的宝藏APP👈</v>
      </c>
    </row>
    <row r="759" spans="1:29">
      <c r="A759" s="17" t="s">
        <v>42</v>
      </c>
      <c r="B759" s="17" t="s">
        <v>76</v>
      </c>
      <c r="C759" s="18">
        <v>18706416</v>
      </c>
      <c r="D759" s="17" t="s">
        <v>72</v>
      </c>
      <c r="E759" s="17" t="s">
        <v>209</v>
      </c>
      <c r="F759" s="17" t="s">
        <v>624</v>
      </c>
      <c r="G759" s="18">
        <v>3899564</v>
      </c>
      <c r="H759" s="17" t="s">
        <v>625</v>
      </c>
      <c r="I759" s="18">
        <v>3284422</v>
      </c>
      <c r="J759" s="17" t="s">
        <v>617</v>
      </c>
      <c r="K759" s="18">
        <v>287.54</v>
      </c>
      <c r="L759" s="18">
        <v>15576</v>
      </c>
      <c r="M759" s="18">
        <v>466</v>
      </c>
      <c r="N759" s="19">
        <v>0.0299</v>
      </c>
      <c r="O759" s="18">
        <v>0.62</v>
      </c>
      <c r="P759" s="18">
        <v>18.46</v>
      </c>
      <c r="Q759" s="18">
        <v>31</v>
      </c>
      <c r="R759" s="18">
        <v>1</v>
      </c>
      <c r="S759" s="18">
        <v>30</v>
      </c>
      <c r="T759" s="18">
        <v>0</v>
      </c>
      <c r="U759" s="18">
        <v>1</v>
      </c>
      <c r="V759" s="18">
        <v>63</v>
      </c>
      <c r="W759" s="18">
        <v>4.56</v>
      </c>
      <c r="X759" s="18">
        <v>0</v>
      </c>
      <c r="Y759" s="19">
        <v>0</v>
      </c>
      <c r="Z759" s="18">
        <v>5</v>
      </c>
      <c r="AA759" s="18">
        <v>4</v>
      </c>
      <c r="AB759" t="str">
        <f>VLOOKUP(E:E,笔记匹配!A:M,3,FALSE)</f>
        <v>ieltsyea-invite</v>
      </c>
      <c r="AC759" t="str">
        <f>VLOOKUP(E:E,笔记匹配!A:M,4,FALSE)</f>
        <v>8.24-雅思口语上7的捷径：Cambly外教推荐‼️</v>
      </c>
    </row>
    <row r="760" spans="1:29">
      <c r="A760" s="17" t="s">
        <v>42</v>
      </c>
      <c r="B760" s="17" t="s">
        <v>76</v>
      </c>
      <c r="C760" s="18">
        <v>19691973</v>
      </c>
      <c r="D760" s="17" t="s">
        <v>69</v>
      </c>
      <c r="E760" s="17" t="s">
        <v>209</v>
      </c>
      <c r="F760" s="17" t="s">
        <v>631</v>
      </c>
      <c r="G760" s="18">
        <v>4355755</v>
      </c>
      <c r="H760" s="17" t="s">
        <v>631</v>
      </c>
      <c r="I760" s="18">
        <v>3730480</v>
      </c>
      <c r="J760" s="17" t="s">
        <v>617</v>
      </c>
      <c r="K760" s="18">
        <v>155.71</v>
      </c>
      <c r="L760" s="18">
        <v>6020</v>
      </c>
      <c r="M760" s="18">
        <v>200</v>
      </c>
      <c r="N760" s="19">
        <v>0.0332</v>
      </c>
      <c r="O760" s="18">
        <v>0.78</v>
      </c>
      <c r="P760" s="18">
        <v>25.87</v>
      </c>
      <c r="Q760" s="18">
        <v>19</v>
      </c>
      <c r="R760" s="18">
        <v>0</v>
      </c>
      <c r="S760" s="18">
        <v>28</v>
      </c>
      <c r="T760" s="18">
        <v>1</v>
      </c>
      <c r="U760" s="18">
        <v>0</v>
      </c>
      <c r="V760" s="18">
        <v>48</v>
      </c>
      <c r="W760" s="18">
        <v>3.24</v>
      </c>
      <c r="X760" s="18">
        <v>0</v>
      </c>
      <c r="Y760" s="19">
        <v>0</v>
      </c>
      <c r="Z760" s="18">
        <v>2</v>
      </c>
      <c r="AA760" s="18">
        <v>2</v>
      </c>
      <c r="AB760" t="str">
        <f>VLOOKUP(E:E,笔记匹配!A:M,3,FALSE)</f>
        <v>ieltsyea-invite</v>
      </c>
      <c r="AC760" t="str">
        <f>VLOOKUP(E:E,笔记匹配!A:M,4,FALSE)</f>
        <v>8.24-雅思口语上7的捷径：Cambly外教推荐‼️</v>
      </c>
    </row>
    <row r="761" spans="1:29">
      <c r="A761" s="17" t="s">
        <v>42</v>
      </c>
      <c r="B761" s="17" t="s">
        <v>103</v>
      </c>
      <c r="C761" s="18">
        <v>19913068</v>
      </c>
      <c r="D761" s="17" t="s">
        <v>69</v>
      </c>
      <c r="E761" s="17" t="s">
        <v>207</v>
      </c>
      <c r="F761" s="17" t="s">
        <v>632</v>
      </c>
      <c r="G761" s="18">
        <v>4458728</v>
      </c>
      <c r="H761" s="17" t="s">
        <v>633</v>
      </c>
      <c r="I761" s="18">
        <v>3823048</v>
      </c>
      <c r="J761" s="17" t="s">
        <v>617</v>
      </c>
      <c r="K761" s="18">
        <v>972.77</v>
      </c>
      <c r="L761" s="18">
        <v>18602</v>
      </c>
      <c r="M761" s="18">
        <v>903</v>
      </c>
      <c r="N761" s="19">
        <v>0.0485</v>
      </c>
      <c r="O761" s="18">
        <v>1.08</v>
      </c>
      <c r="P761" s="18">
        <v>52.29</v>
      </c>
      <c r="Q761" s="18">
        <v>188</v>
      </c>
      <c r="R761" s="18">
        <v>0</v>
      </c>
      <c r="S761" s="18">
        <v>99</v>
      </c>
      <c r="T761" s="18">
        <v>54</v>
      </c>
      <c r="U761" s="18">
        <v>4</v>
      </c>
      <c r="V761" s="18">
        <v>345</v>
      </c>
      <c r="W761" s="18">
        <v>2.82</v>
      </c>
      <c r="X761" s="18">
        <v>0</v>
      </c>
      <c r="Y761" s="19">
        <v>0</v>
      </c>
      <c r="Z761" s="18">
        <v>12</v>
      </c>
      <c r="AA761" s="18">
        <v>0</v>
      </c>
      <c r="AB761" t="str">
        <f>VLOOKUP(E:E,笔记匹配!A:M,3,FALSE)</f>
        <v>skk2022</v>
      </c>
      <c r="AC761" t="str">
        <f>VLOOKUP(E:E,笔记匹配!A:M,4,FALSE)</f>
        <v>6.13-如何不出国提高口语｜英语口语APP推荐</v>
      </c>
    </row>
    <row r="762" spans="1:29">
      <c r="A762" s="17" t="s">
        <v>42</v>
      </c>
      <c r="B762" s="17" t="s">
        <v>80</v>
      </c>
      <c r="C762" s="18">
        <v>20804514</v>
      </c>
      <c r="D762" s="17" t="s">
        <v>72</v>
      </c>
      <c r="E762" s="17" t="s">
        <v>199</v>
      </c>
      <c r="F762" s="17" t="s">
        <v>642</v>
      </c>
      <c r="G762" s="18">
        <v>4926725</v>
      </c>
      <c r="H762" s="17" t="s">
        <v>643</v>
      </c>
      <c r="I762" s="18">
        <v>4182082</v>
      </c>
      <c r="J762" s="17" t="s">
        <v>617</v>
      </c>
      <c r="K762" s="18">
        <v>197.76</v>
      </c>
      <c r="L762" s="18">
        <v>15127</v>
      </c>
      <c r="M762" s="18">
        <v>555</v>
      </c>
      <c r="N762" s="19">
        <v>0.0367</v>
      </c>
      <c r="O762" s="18">
        <v>0.36</v>
      </c>
      <c r="P762" s="18">
        <v>13.07</v>
      </c>
      <c r="Q762" s="18">
        <v>51</v>
      </c>
      <c r="R762" s="18">
        <v>3</v>
      </c>
      <c r="S762" s="18">
        <v>23</v>
      </c>
      <c r="T762" s="18">
        <v>12</v>
      </c>
      <c r="U762" s="18">
        <v>0</v>
      </c>
      <c r="V762" s="18">
        <v>89</v>
      </c>
      <c r="W762" s="18">
        <v>2.22</v>
      </c>
      <c r="X762" s="18">
        <v>0</v>
      </c>
      <c r="Y762" s="19">
        <v>0</v>
      </c>
      <c r="Z762" s="18">
        <v>3</v>
      </c>
      <c r="AA762" s="18">
        <v>0</v>
      </c>
      <c r="AB762" t="str">
        <f>VLOOKUP(E:E,笔记匹配!A:M,3,FALSE)</f>
        <v>lily1234</v>
      </c>
      <c r="AC762" t="str">
        <f>VLOOKUP(E:E,笔记匹配!A:M,4,FALSE)</f>
        <v>10.9-30岁想把英语好好学一遍｜妈妈提升口语app</v>
      </c>
    </row>
    <row r="763" spans="1:29">
      <c r="A763" s="17" t="s">
        <v>42</v>
      </c>
      <c r="B763" s="17" t="s">
        <v>83</v>
      </c>
      <c r="C763" s="18">
        <v>21378722</v>
      </c>
      <c r="D763" s="17" t="s">
        <v>72</v>
      </c>
      <c r="E763" s="17" t="s">
        <v>201</v>
      </c>
      <c r="F763" s="17" t="s">
        <v>646</v>
      </c>
      <c r="G763" s="18">
        <v>5201126</v>
      </c>
      <c r="H763" s="17" t="s">
        <v>647</v>
      </c>
      <c r="I763" s="18">
        <v>4386152</v>
      </c>
      <c r="J763" s="17" t="s">
        <v>617</v>
      </c>
      <c r="K763" s="18">
        <v>319.28</v>
      </c>
      <c r="L763" s="18">
        <v>21875</v>
      </c>
      <c r="M763" s="18">
        <v>526</v>
      </c>
      <c r="N763" s="19">
        <v>0.024</v>
      </c>
      <c r="O763" s="18">
        <v>0.61</v>
      </c>
      <c r="P763" s="18">
        <v>14.6</v>
      </c>
      <c r="Q763" s="18">
        <v>69</v>
      </c>
      <c r="R763" s="18">
        <v>0</v>
      </c>
      <c r="S763" s="18">
        <v>54</v>
      </c>
      <c r="T763" s="18">
        <v>4</v>
      </c>
      <c r="U763" s="18">
        <v>2</v>
      </c>
      <c r="V763" s="18">
        <v>129</v>
      </c>
      <c r="W763" s="18">
        <v>2.48</v>
      </c>
      <c r="X763" s="18">
        <v>0</v>
      </c>
      <c r="Y763" s="19">
        <v>0</v>
      </c>
      <c r="Z763" s="18">
        <v>4</v>
      </c>
      <c r="AA763" s="18">
        <v>0</v>
      </c>
      <c r="AB763" t="str">
        <f>VLOOKUP(E:E,笔记匹配!A:M,3,FALSE)</f>
        <v>talkalot-invite</v>
      </c>
      <c r="AC763" t="str">
        <f>VLOOKUP(E:E,笔记匹配!A:M,4,FALSE)</f>
        <v>10.17宝藏Cambly外教大推荐‼️入门篇</v>
      </c>
    </row>
    <row r="764" spans="1:29">
      <c r="A764" s="17" t="s">
        <v>42</v>
      </c>
      <c r="B764" s="17" t="s">
        <v>83</v>
      </c>
      <c r="C764" s="18">
        <v>21438951</v>
      </c>
      <c r="D764" s="17" t="s">
        <v>69</v>
      </c>
      <c r="E764" s="17" t="s">
        <v>201</v>
      </c>
      <c r="F764" s="17" t="s">
        <v>650</v>
      </c>
      <c r="G764" s="18">
        <v>5229065</v>
      </c>
      <c r="H764" s="17" t="s">
        <v>651</v>
      </c>
      <c r="I764" s="18">
        <v>4407441</v>
      </c>
      <c r="J764" s="17" t="s">
        <v>617</v>
      </c>
      <c r="K764" s="18">
        <v>1405.45</v>
      </c>
      <c r="L764" s="18">
        <v>62277</v>
      </c>
      <c r="M764" s="18">
        <v>1952</v>
      </c>
      <c r="N764" s="19">
        <v>0.0313</v>
      </c>
      <c r="O764" s="18">
        <v>0.72</v>
      </c>
      <c r="P764" s="18">
        <v>22.57</v>
      </c>
      <c r="Q764" s="18">
        <v>451</v>
      </c>
      <c r="R764" s="18">
        <v>0</v>
      </c>
      <c r="S764" s="18">
        <v>286</v>
      </c>
      <c r="T764" s="18">
        <v>16</v>
      </c>
      <c r="U764" s="18">
        <v>6</v>
      </c>
      <c r="V764" s="18">
        <v>759</v>
      </c>
      <c r="W764" s="18">
        <v>1.85</v>
      </c>
      <c r="X764" s="18">
        <v>0</v>
      </c>
      <c r="Y764" s="19">
        <v>0</v>
      </c>
      <c r="Z764" s="18">
        <v>18</v>
      </c>
      <c r="AA764" s="18">
        <v>11</v>
      </c>
      <c r="AB764" t="str">
        <f>VLOOKUP(E:E,笔记匹配!A:M,3,FALSE)</f>
        <v>talkalot-invite</v>
      </c>
      <c r="AC764" t="str">
        <f>VLOOKUP(E:E,笔记匹配!A:M,4,FALSE)</f>
        <v>10.17宝藏Cambly外教大推荐‼️入门篇</v>
      </c>
    </row>
    <row r="765" spans="1:29">
      <c r="A765" s="17" t="s">
        <v>42</v>
      </c>
      <c r="B765" s="17" t="s">
        <v>80</v>
      </c>
      <c r="C765" s="18">
        <v>21548733</v>
      </c>
      <c r="D765" s="17" t="s">
        <v>69</v>
      </c>
      <c r="E765" s="17" t="s">
        <v>199</v>
      </c>
      <c r="F765" s="17" t="s">
        <v>652</v>
      </c>
      <c r="G765" s="18">
        <v>5277914</v>
      </c>
      <c r="H765" s="17" t="s">
        <v>652</v>
      </c>
      <c r="I765" s="18">
        <v>4445164</v>
      </c>
      <c r="J765" s="17" t="s">
        <v>617</v>
      </c>
      <c r="K765" s="18">
        <v>191.63</v>
      </c>
      <c r="L765" s="18">
        <v>6530</v>
      </c>
      <c r="M765" s="18">
        <v>296</v>
      </c>
      <c r="N765" s="19">
        <v>0.0453</v>
      </c>
      <c r="O765" s="18">
        <v>0.65</v>
      </c>
      <c r="P765" s="18">
        <v>29.35</v>
      </c>
      <c r="Q765" s="18">
        <v>41</v>
      </c>
      <c r="R765" s="18">
        <v>0</v>
      </c>
      <c r="S765" s="18">
        <v>34</v>
      </c>
      <c r="T765" s="18">
        <v>13</v>
      </c>
      <c r="U765" s="18">
        <v>0</v>
      </c>
      <c r="V765" s="18">
        <v>88</v>
      </c>
      <c r="W765" s="18">
        <v>2.18</v>
      </c>
      <c r="X765" s="18">
        <v>0</v>
      </c>
      <c r="Y765" s="19">
        <v>0</v>
      </c>
      <c r="Z765" s="18">
        <v>4</v>
      </c>
      <c r="AA765" s="18">
        <v>0</v>
      </c>
      <c r="AB765" t="str">
        <f>VLOOKUP(E:E,笔记匹配!A:M,3,FALSE)</f>
        <v>lily1234</v>
      </c>
      <c r="AC765" t="str">
        <f>VLOOKUP(E:E,笔记匹配!A:M,4,FALSE)</f>
        <v>10.9-30岁想把英语好好学一遍｜妈妈提升口语app</v>
      </c>
    </row>
    <row r="766" spans="1:29">
      <c r="A766" s="17" t="s">
        <v>42</v>
      </c>
      <c r="B766" s="17" t="s">
        <v>108</v>
      </c>
      <c r="C766" s="18">
        <v>21906276</v>
      </c>
      <c r="D766" s="17" t="s">
        <v>69</v>
      </c>
      <c r="E766" s="18">
        <v>6.3218999e+23</v>
      </c>
      <c r="F766" s="17" t="s">
        <v>654</v>
      </c>
      <c r="G766" s="18">
        <v>5442255</v>
      </c>
      <c r="H766" s="17" t="s">
        <v>654</v>
      </c>
      <c r="I766" s="18">
        <v>4570099</v>
      </c>
      <c r="J766" s="17" t="s">
        <v>617</v>
      </c>
      <c r="K766" s="18">
        <v>486.29</v>
      </c>
      <c r="L766" s="18">
        <v>22396</v>
      </c>
      <c r="M766" s="18">
        <v>1018</v>
      </c>
      <c r="N766" s="19">
        <v>0.0455</v>
      </c>
      <c r="O766" s="18">
        <v>0.48</v>
      </c>
      <c r="P766" s="18">
        <v>21.71</v>
      </c>
      <c r="Q766" s="18">
        <v>215</v>
      </c>
      <c r="R766" s="18">
        <v>0</v>
      </c>
      <c r="S766" s="18">
        <v>90</v>
      </c>
      <c r="T766" s="18">
        <v>58</v>
      </c>
      <c r="U766" s="18">
        <v>1</v>
      </c>
      <c r="V766" s="18">
        <v>364</v>
      </c>
      <c r="W766" s="18">
        <v>1.34</v>
      </c>
      <c r="X766" s="18">
        <v>0</v>
      </c>
      <c r="Y766" s="19">
        <v>0</v>
      </c>
      <c r="Z766" s="18">
        <v>11</v>
      </c>
      <c r="AA766" s="18">
        <v>1</v>
      </c>
      <c r="AB766" t="str">
        <f>VLOOKUP(E:E,笔记匹配!A:M,3,FALSE)</f>
        <v>gua0407</v>
      </c>
      <c r="AC766" t="str">
        <f>VLOOKUP(E:E,笔记匹配!A:M,4,FALSE)</f>
        <v>9.21-雅思考官“讨厌”的口语表达，你中了几个🤔</v>
      </c>
    </row>
    <row r="767" spans="1:29">
      <c r="A767" s="17" t="s">
        <v>42</v>
      </c>
      <c r="B767" s="17" t="s">
        <v>657</v>
      </c>
      <c r="C767" s="18">
        <v>22054994</v>
      </c>
      <c r="D767" s="17" t="s">
        <v>72</v>
      </c>
      <c r="E767" s="17" t="s">
        <v>238</v>
      </c>
      <c r="F767" s="17" t="s">
        <v>658</v>
      </c>
      <c r="G767" s="18">
        <v>5512858</v>
      </c>
      <c r="H767" s="17" t="s">
        <v>659</v>
      </c>
      <c r="I767" s="18">
        <v>4623452</v>
      </c>
      <c r="J767" s="17" t="s">
        <v>617</v>
      </c>
      <c r="K767" s="18">
        <v>193.25</v>
      </c>
      <c r="L767" s="18">
        <v>17495</v>
      </c>
      <c r="M767" s="18">
        <v>766</v>
      </c>
      <c r="N767" s="19">
        <v>0.0438</v>
      </c>
      <c r="O767" s="18">
        <v>0.25</v>
      </c>
      <c r="P767" s="18">
        <v>11.05</v>
      </c>
      <c r="Q767" s="18">
        <v>42</v>
      </c>
      <c r="R767" s="18">
        <v>0</v>
      </c>
      <c r="S767" s="18">
        <v>14</v>
      </c>
      <c r="T767" s="18">
        <v>3</v>
      </c>
      <c r="U767" s="18">
        <v>2</v>
      </c>
      <c r="V767" s="18">
        <v>61</v>
      </c>
      <c r="W767" s="18">
        <v>3.17</v>
      </c>
      <c r="X767" s="18">
        <v>0</v>
      </c>
      <c r="Y767" s="19">
        <v>0</v>
      </c>
      <c r="Z767" s="18">
        <v>1</v>
      </c>
      <c r="AA767" s="18">
        <v>0</v>
      </c>
      <c r="AB767" t="str">
        <f>VLOOKUP(E:E,笔记匹配!A:M,3,FALSE)</f>
        <v>10quiz</v>
      </c>
      <c r="AC767" t="str">
        <f>VLOOKUP(E:E,笔记匹配!A:M,4,FALSE)</f>
        <v>10.26-🇬🇧语言类游戏｜口语提升小游戏</v>
      </c>
    </row>
    <row r="768" spans="1:29">
      <c r="A768" s="17" t="s">
        <v>42</v>
      </c>
      <c r="B768" s="17" t="s">
        <v>82</v>
      </c>
      <c r="C768" s="18">
        <v>22055095</v>
      </c>
      <c r="D768" s="17" t="s">
        <v>72</v>
      </c>
      <c r="E768" s="17" t="s">
        <v>236</v>
      </c>
      <c r="F768" s="17" t="s">
        <v>660</v>
      </c>
      <c r="G768" s="18">
        <v>5512921</v>
      </c>
      <c r="H768" s="17" t="s">
        <v>661</v>
      </c>
      <c r="I768" s="18">
        <v>4623502</v>
      </c>
      <c r="J768" s="17" t="s">
        <v>617</v>
      </c>
      <c r="K768" s="18">
        <v>458.72</v>
      </c>
      <c r="L768" s="18">
        <v>30808</v>
      </c>
      <c r="M768" s="18">
        <v>1518</v>
      </c>
      <c r="N768" s="19">
        <v>0.0493</v>
      </c>
      <c r="O768" s="18">
        <v>0.3</v>
      </c>
      <c r="P768" s="18">
        <v>14.89</v>
      </c>
      <c r="Q768" s="18">
        <v>117</v>
      </c>
      <c r="R768" s="18">
        <v>1</v>
      </c>
      <c r="S768" s="18">
        <v>53</v>
      </c>
      <c r="T768" s="18">
        <v>49</v>
      </c>
      <c r="U768" s="18">
        <v>5</v>
      </c>
      <c r="V768" s="18">
        <v>225</v>
      </c>
      <c r="W768" s="18">
        <v>2.04</v>
      </c>
      <c r="X768" s="18">
        <v>0</v>
      </c>
      <c r="Y768" s="19">
        <v>0</v>
      </c>
      <c r="Z768" s="18">
        <v>6</v>
      </c>
      <c r="AA768" s="18">
        <v>0</v>
      </c>
      <c r="AB768" t="str">
        <f>VLOOKUP(E:E,笔记匹配!A:M,3,FALSE)</f>
        <v>pickgigi-invite</v>
      </c>
      <c r="AC768" t="str">
        <f>VLOOKUP(E:E,笔记匹配!A:M,4,FALSE)</f>
        <v>10.26-口语聊天用这几个开场 打开无限聊天模式</v>
      </c>
    </row>
    <row r="769" spans="1:29">
      <c r="A769" s="17" t="s">
        <v>42</v>
      </c>
      <c r="B769" s="17" t="s">
        <v>86</v>
      </c>
      <c r="C769" s="18">
        <v>22459591</v>
      </c>
      <c r="D769" s="17" t="s">
        <v>72</v>
      </c>
      <c r="E769" s="17" t="s">
        <v>214</v>
      </c>
      <c r="F769" s="17" t="s">
        <v>662</v>
      </c>
      <c r="G769" s="18">
        <v>5705404</v>
      </c>
      <c r="H769" s="17" t="s">
        <v>663</v>
      </c>
      <c r="I769" s="18">
        <v>4771610</v>
      </c>
      <c r="J769" s="17" t="s">
        <v>617</v>
      </c>
      <c r="K769" s="18">
        <v>787.36</v>
      </c>
      <c r="L769" s="18">
        <v>39296</v>
      </c>
      <c r="M769" s="18">
        <v>1744</v>
      </c>
      <c r="N769" s="19">
        <v>0.0444</v>
      </c>
      <c r="O769" s="18">
        <v>0.45</v>
      </c>
      <c r="P769" s="18">
        <v>20.04</v>
      </c>
      <c r="Q769" s="18">
        <v>135</v>
      </c>
      <c r="R769" s="18">
        <v>2</v>
      </c>
      <c r="S769" s="18">
        <v>27</v>
      </c>
      <c r="T769" s="18">
        <v>35</v>
      </c>
      <c r="U769" s="18">
        <v>9</v>
      </c>
      <c r="V769" s="18">
        <v>208</v>
      </c>
      <c r="W769" s="18">
        <v>3.79</v>
      </c>
      <c r="X769" s="18">
        <v>0</v>
      </c>
      <c r="Y769" s="19">
        <v>0</v>
      </c>
      <c r="Z769" s="18">
        <v>5</v>
      </c>
      <c r="AA769" s="18">
        <v>0</v>
      </c>
      <c r="AB769" t="str">
        <f>VLOOKUP(E:E,笔记匹配!A:M,3,FALSE)</f>
        <v>yzyy123</v>
      </c>
      <c r="AC769" t="str">
        <f>VLOOKUP(E:E,笔记匹配!A:M,4,FALSE)</f>
        <v>11.1-前雅思口语考官评分我们的part 1!</v>
      </c>
    </row>
    <row r="770" spans="1:29">
      <c r="A770" s="17" t="s">
        <v>42</v>
      </c>
      <c r="B770" s="17" t="s">
        <v>73</v>
      </c>
      <c r="C770" s="18">
        <v>22612439</v>
      </c>
      <c r="D770" s="17" t="s">
        <v>72</v>
      </c>
      <c r="E770" s="17" t="s">
        <v>200</v>
      </c>
      <c r="F770" s="17" t="s">
        <v>666</v>
      </c>
      <c r="G770" s="18">
        <v>5779468</v>
      </c>
      <c r="H770" s="17" t="s">
        <v>667</v>
      </c>
      <c r="I770" s="18">
        <v>4830161</v>
      </c>
      <c r="J770" s="17" t="s">
        <v>617</v>
      </c>
      <c r="K770" s="18">
        <v>724.06</v>
      </c>
      <c r="L770" s="18">
        <v>39272</v>
      </c>
      <c r="M770" s="18">
        <v>1799</v>
      </c>
      <c r="N770" s="19">
        <v>0.0458</v>
      </c>
      <c r="O770" s="18">
        <v>0.4</v>
      </c>
      <c r="P770" s="18">
        <v>18.44</v>
      </c>
      <c r="Q770" s="18">
        <v>100</v>
      </c>
      <c r="R770" s="18">
        <v>0</v>
      </c>
      <c r="S770" s="18">
        <v>26</v>
      </c>
      <c r="T770" s="18">
        <v>15</v>
      </c>
      <c r="U770" s="18">
        <v>0</v>
      </c>
      <c r="V770" s="18">
        <v>141</v>
      </c>
      <c r="W770" s="18">
        <v>5.14</v>
      </c>
      <c r="X770" s="18">
        <v>0</v>
      </c>
      <c r="Y770" s="19">
        <v>0</v>
      </c>
      <c r="Z770" s="18">
        <v>4</v>
      </c>
      <c r="AA770" s="18">
        <v>0</v>
      </c>
      <c r="AB770" t="str">
        <f>VLOOKUP(E:E,笔记匹配!A:M,3,FALSE)</f>
        <v>adamchen</v>
      </c>
      <c r="AC770" t="str">
        <f>VLOOKUP(E:E,笔记匹配!A:M,4,FALSE)</f>
        <v>11.2-当社牛和老外pk全网热门挑战</v>
      </c>
    </row>
    <row r="771" spans="1:29">
      <c r="A771" s="17" t="s">
        <v>42</v>
      </c>
      <c r="B771" s="17" t="s">
        <v>130</v>
      </c>
      <c r="C771" s="18">
        <v>22612503</v>
      </c>
      <c r="D771" s="17" t="s">
        <v>72</v>
      </c>
      <c r="E771" s="17" t="s">
        <v>230</v>
      </c>
      <c r="F771" s="17" t="s">
        <v>668</v>
      </c>
      <c r="G771" s="18">
        <v>5779551</v>
      </c>
      <c r="H771" s="17" t="s">
        <v>669</v>
      </c>
      <c r="I771" s="18">
        <v>4830227</v>
      </c>
      <c r="J771" s="17" t="s">
        <v>617</v>
      </c>
      <c r="K771" s="18">
        <v>201.82</v>
      </c>
      <c r="L771" s="18">
        <v>24602</v>
      </c>
      <c r="M771" s="18">
        <v>1608</v>
      </c>
      <c r="N771" s="19">
        <v>0.0654</v>
      </c>
      <c r="O771" s="18">
        <v>0.13</v>
      </c>
      <c r="P771" s="18">
        <v>8.2</v>
      </c>
      <c r="Q771" s="18">
        <v>47</v>
      </c>
      <c r="R771" s="18">
        <v>0</v>
      </c>
      <c r="S771" s="18">
        <v>35</v>
      </c>
      <c r="T771" s="18">
        <v>16</v>
      </c>
      <c r="U771" s="18">
        <v>0</v>
      </c>
      <c r="V771" s="18">
        <v>98</v>
      </c>
      <c r="W771" s="18">
        <v>2.06</v>
      </c>
      <c r="X771" s="18">
        <v>0</v>
      </c>
      <c r="Y771" s="19">
        <v>0</v>
      </c>
      <c r="Z771" s="18">
        <v>7</v>
      </c>
      <c r="AA771" s="18">
        <v>0</v>
      </c>
      <c r="AB771" t="str">
        <f>VLOOKUP(E:E,笔记匹配!A:M,3,FALSE)</f>
        <v>kkjiayou-invite</v>
      </c>
      <c r="AC771" t="str">
        <f>VLOOKUP(E:E,笔记匹配!A:M,4,FALSE)</f>
        <v>11.2-我悟了！宝藏外教点醒我！英语这么学</v>
      </c>
    </row>
    <row r="772" spans="1:29">
      <c r="A772" s="17" t="s">
        <v>42</v>
      </c>
      <c r="B772" s="17" t="s">
        <v>77</v>
      </c>
      <c r="C772" s="18">
        <v>22612562</v>
      </c>
      <c r="D772" s="17" t="s">
        <v>72</v>
      </c>
      <c r="E772" s="17" t="s">
        <v>231</v>
      </c>
      <c r="F772" s="17" t="s">
        <v>670</v>
      </c>
      <c r="G772" s="18">
        <v>5779589</v>
      </c>
      <c r="H772" s="17" t="s">
        <v>671</v>
      </c>
      <c r="I772" s="18">
        <v>4830255</v>
      </c>
      <c r="J772" s="17" t="s">
        <v>617</v>
      </c>
      <c r="K772" s="18">
        <v>103.51</v>
      </c>
      <c r="L772" s="18">
        <v>2962</v>
      </c>
      <c r="M772" s="18">
        <v>206</v>
      </c>
      <c r="N772" s="19">
        <v>0.0695</v>
      </c>
      <c r="O772" s="18">
        <v>0.5</v>
      </c>
      <c r="P772" s="18">
        <v>34.95</v>
      </c>
      <c r="Q772" s="18">
        <v>40</v>
      </c>
      <c r="R772" s="18">
        <v>0</v>
      </c>
      <c r="S772" s="18">
        <v>22</v>
      </c>
      <c r="T772" s="18">
        <v>4</v>
      </c>
      <c r="U772" s="18">
        <v>0</v>
      </c>
      <c r="V772" s="18">
        <v>66</v>
      </c>
      <c r="W772" s="18">
        <v>1.57</v>
      </c>
      <c r="X772" s="18">
        <v>0</v>
      </c>
      <c r="Y772" s="19">
        <v>0</v>
      </c>
      <c r="Z772" s="18">
        <v>2</v>
      </c>
      <c r="AA772" s="18">
        <v>0</v>
      </c>
      <c r="AB772" t="str">
        <f>VLOOKUP(E:E,笔记匹配!A:M,3,FALSE)</f>
        <v>iris018-invite</v>
      </c>
      <c r="AC772" t="str">
        <f>VLOOKUP(E:E,笔记匹配!A:M,4,FALSE)</f>
        <v>11.2-⭐雅思口语救星❗心机girl这样备考㊙️</v>
      </c>
    </row>
    <row r="773" spans="1:29">
      <c r="A773" s="17" t="s">
        <v>42</v>
      </c>
      <c r="B773" s="17" t="s">
        <v>73</v>
      </c>
      <c r="C773" s="18">
        <v>23040724</v>
      </c>
      <c r="D773" s="17" t="s">
        <v>69</v>
      </c>
      <c r="E773" s="17" t="s">
        <v>200</v>
      </c>
      <c r="F773" s="17" t="s">
        <v>672</v>
      </c>
      <c r="G773" s="18">
        <v>5991279</v>
      </c>
      <c r="H773" s="17" t="s">
        <v>672</v>
      </c>
      <c r="I773" s="18">
        <v>4988712</v>
      </c>
      <c r="J773" s="17" t="s">
        <v>617</v>
      </c>
      <c r="K773" s="18">
        <v>504.62</v>
      </c>
      <c r="L773" s="18">
        <v>9403</v>
      </c>
      <c r="M773" s="18">
        <v>508</v>
      </c>
      <c r="N773" s="19">
        <v>0.054</v>
      </c>
      <c r="O773" s="18">
        <v>0.99</v>
      </c>
      <c r="P773" s="18">
        <v>53.67</v>
      </c>
      <c r="Q773" s="18">
        <v>84</v>
      </c>
      <c r="R773" s="18">
        <v>0</v>
      </c>
      <c r="S773" s="18">
        <v>32</v>
      </c>
      <c r="T773" s="18">
        <v>23</v>
      </c>
      <c r="U773" s="18">
        <v>1</v>
      </c>
      <c r="V773" s="18">
        <v>140</v>
      </c>
      <c r="W773" s="18">
        <v>3.6</v>
      </c>
      <c r="X773" s="18">
        <v>0</v>
      </c>
      <c r="Y773" s="19">
        <v>0</v>
      </c>
      <c r="Z773" s="18">
        <v>1</v>
      </c>
      <c r="AA773" s="18">
        <v>3</v>
      </c>
      <c r="AB773" t="str">
        <f>VLOOKUP(E:E,笔记匹配!A:M,3,FALSE)</f>
        <v>adamchen</v>
      </c>
      <c r="AC773" t="str">
        <f>VLOOKUP(E:E,笔记匹配!A:M,4,FALSE)</f>
        <v>11.2-当社牛和老外pk全网热门挑战</v>
      </c>
    </row>
    <row r="774" spans="1:29">
      <c r="A774" s="17" t="s">
        <v>42</v>
      </c>
      <c r="B774" s="17" t="s">
        <v>86</v>
      </c>
      <c r="C774" s="18">
        <v>23041229</v>
      </c>
      <c r="D774" s="17" t="s">
        <v>69</v>
      </c>
      <c r="E774" s="17" t="s">
        <v>214</v>
      </c>
      <c r="F774" s="17" t="s">
        <v>673</v>
      </c>
      <c r="G774" s="18">
        <v>5991556</v>
      </c>
      <c r="H774" s="17" t="s">
        <v>673</v>
      </c>
      <c r="I774" s="18">
        <v>4988903</v>
      </c>
      <c r="J774" s="17" t="s">
        <v>617</v>
      </c>
      <c r="K774" s="18">
        <v>583.51</v>
      </c>
      <c r="L774" s="18">
        <v>15278</v>
      </c>
      <c r="M774" s="18">
        <v>685</v>
      </c>
      <c r="N774" s="19">
        <v>0.0448</v>
      </c>
      <c r="O774" s="18">
        <v>0.85</v>
      </c>
      <c r="P774" s="18">
        <v>38.19</v>
      </c>
      <c r="Q774" s="18">
        <v>132</v>
      </c>
      <c r="R774" s="18">
        <v>0</v>
      </c>
      <c r="S774" s="18">
        <v>54</v>
      </c>
      <c r="T774" s="18">
        <v>38</v>
      </c>
      <c r="U774" s="18">
        <v>0</v>
      </c>
      <c r="V774" s="18">
        <v>224</v>
      </c>
      <c r="W774" s="18">
        <v>2.6</v>
      </c>
      <c r="X774" s="18">
        <v>0</v>
      </c>
      <c r="Y774" s="19">
        <v>0</v>
      </c>
      <c r="Z774" s="18">
        <v>3</v>
      </c>
      <c r="AA774" s="18">
        <v>0</v>
      </c>
      <c r="AB774" t="str">
        <f>VLOOKUP(E:E,笔记匹配!A:M,3,FALSE)</f>
        <v>yzyy123</v>
      </c>
      <c r="AC774" t="str">
        <f>VLOOKUP(E:E,笔记匹配!A:M,4,FALSE)</f>
        <v>11.1-前雅思口语考官评分我们的part 1!</v>
      </c>
    </row>
    <row r="775" spans="1:29">
      <c r="A775" s="17" t="s">
        <v>42</v>
      </c>
      <c r="B775" s="17" t="s">
        <v>109</v>
      </c>
      <c r="C775" s="18">
        <v>23124143</v>
      </c>
      <c r="D775" s="17" t="s">
        <v>72</v>
      </c>
      <c r="E775" s="17" t="s">
        <v>196</v>
      </c>
      <c r="F775" s="17" t="s">
        <v>674</v>
      </c>
      <c r="G775" s="18">
        <v>6031256</v>
      </c>
      <c r="H775" s="17" t="s">
        <v>675</v>
      </c>
      <c r="I775" s="18">
        <v>5019187</v>
      </c>
      <c r="J775" s="17" t="s">
        <v>617</v>
      </c>
      <c r="K775" s="18">
        <v>597.47</v>
      </c>
      <c r="L775" s="18">
        <v>36858</v>
      </c>
      <c r="M775" s="18">
        <v>1182</v>
      </c>
      <c r="N775" s="19">
        <v>0.0321</v>
      </c>
      <c r="O775" s="18">
        <v>0.51</v>
      </c>
      <c r="P775" s="18">
        <v>16.21</v>
      </c>
      <c r="Q775" s="18">
        <v>177</v>
      </c>
      <c r="R775" s="18">
        <v>1</v>
      </c>
      <c r="S775" s="18">
        <v>37</v>
      </c>
      <c r="T775" s="18">
        <v>45</v>
      </c>
      <c r="U775" s="18">
        <v>2</v>
      </c>
      <c r="V775" s="18">
        <v>262</v>
      </c>
      <c r="W775" s="18">
        <v>2.28</v>
      </c>
      <c r="X775" s="18">
        <v>0</v>
      </c>
      <c r="Y775" s="19">
        <v>0</v>
      </c>
      <c r="Z775" s="18">
        <v>2</v>
      </c>
      <c r="AA775" s="18">
        <v>0</v>
      </c>
      <c r="AB775" t="str">
        <f>VLOOKUP(E:E,笔记匹配!A:M,3,FALSE)</f>
        <v>山姆先生-invite</v>
      </c>
      <c r="AC775" t="str">
        <f>VLOOKUP(E:E,笔记匹配!A:M,4,FALSE)</f>
        <v>11.10-地道英语俚语🤯英美俚语意思差这么多?</v>
      </c>
    </row>
    <row r="776" spans="1:29">
      <c r="A776" s="17" t="s">
        <v>42</v>
      </c>
      <c r="B776" s="17" t="s">
        <v>70</v>
      </c>
      <c r="C776" s="18">
        <v>23124443</v>
      </c>
      <c r="D776" s="17" t="s">
        <v>72</v>
      </c>
      <c r="E776" s="17" t="s">
        <v>226</v>
      </c>
      <c r="F776" s="17" t="s">
        <v>678</v>
      </c>
      <c r="G776" s="18">
        <v>6031367</v>
      </c>
      <c r="H776" s="17" t="s">
        <v>679</v>
      </c>
      <c r="I776" s="18">
        <v>5019262</v>
      </c>
      <c r="J776" s="17" t="s">
        <v>617</v>
      </c>
      <c r="K776" s="18">
        <v>202.53</v>
      </c>
      <c r="L776" s="18">
        <v>21420</v>
      </c>
      <c r="M776" s="18">
        <v>1456</v>
      </c>
      <c r="N776" s="19">
        <v>0.068</v>
      </c>
      <c r="O776" s="18">
        <v>0.14</v>
      </c>
      <c r="P776" s="18">
        <v>9.46</v>
      </c>
      <c r="Q776" s="18">
        <v>29</v>
      </c>
      <c r="R776" s="18">
        <v>0</v>
      </c>
      <c r="S776" s="18">
        <v>12</v>
      </c>
      <c r="T776" s="18">
        <v>9</v>
      </c>
      <c r="U776" s="18">
        <v>2</v>
      </c>
      <c r="V776" s="18">
        <v>52</v>
      </c>
      <c r="W776" s="18">
        <v>3.89</v>
      </c>
      <c r="X776" s="18">
        <v>0</v>
      </c>
      <c r="Y776" s="19">
        <v>0</v>
      </c>
      <c r="Z776" s="18">
        <v>3</v>
      </c>
      <c r="AA776" s="18">
        <v>0</v>
      </c>
      <c r="AB776" t="str">
        <f>VLOOKUP(E:E,笔记匹配!A:M,3,FALSE)</f>
        <v>hiella-invite</v>
      </c>
      <c r="AC776" t="str">
        <f>VLOOKUP(E:E,笔记匹配!A:M,4,FALSE)</f>
        <v>11.10-关于学口语，希望五年前就有人能告诉我的</v>
      </c>
    </row>
    <row r="777" spans="1:29">
      <c r="A777" s="17" t="s">
        <v>42</v>
      </c>
      <c r="B777" s="17" t="s">
        <v>75</v>
      </c>
      <c r="C777" s="18">
        <v>23124609</v>
      </c>
      <c r="D777" s="17" t="s">
        <v>72</v>
      </c>
      <c r="E777" s="17" t="s">
        <v>227</v>
      </c>
      <c r="F777" s="17" t="s">
        <v>680</v>
      </c>
      <c r="G777" s="18">
        <v>6031450</v>
      </c>
      <c r="H777" s="17" t="s">
        <v>681</v>
      </c>
      <c r="I777" s="18">
        <v>5019325</v>
      </c>
      <c r="J777" s="17" t="s">
        <v>617</v>
      </c>
      <c r="K777" s="18">
        <v>200.81</v>
      </c>
      <c r="L777" s="18">
        <v>20478</v>
      </c>
      <c r="M777" s="18">
        <v>1023</v>
      </c>
      <c r="N777" s="19">
        <v>0.05</v>
      </c>
      <c r="O777" s="18">
        <v>0.2</v>
      </c>
      <c r="P777" s="18">
        <v>9.81</v>
      </c>
      <c r="Q777" s="18">
        <v>18</v>
      </c>
      <c r="R777" s="18">
        <v>1</v>
      </c>
      <c r="S777" s="18">
        <v>15</v>
      </c>
      <c r="T777" s="18">
        <v>5</v>
      </c>
      <c r="U777" s="18">
        <v>2</v>
      </c>
      <c r="V777" s="18">
        <v>41</v>
      </c>
      <c r="W777" s="18">
        <v>4.9</v>
      </c>
      <c r="X777" s="18">
        <v>0</v>
      </c>
      <c r="Y777" s="19">
        <v>0</v>
      </c>
      <c r="Z777" s="18">
        <v>1</v>
      </c>
      <c r="AA777" s="18">
        <v>1</v>
      </c>
      <c r="AB777" t="str">
        <f>VLOOKUP(E:E,笔记匹配!A:M,3,FALSE)</f>
        <v>heykelly-invite</v>
      </c>
      <c r="AC777" t="str">
        <f>VLOOKUP(E:E,笔记匹配!A:M,4,FALSE)</f>
        <v>11.10-亲测❗️雅思考官听到就会打低分的口语表达</v>
      </c>
    </row>
    <row r="778" spans="1:29">
      <c r="A778" s="17" t="s">
        <v>42</v>
      </c>
      <c r="B778" s="17" t="s">
        <v>81</v>
      </c>
      <c r="C778" s="18">
        <v>23124709</v>
      </c>
      <c r="D778" s="17" t="s">
        <v>72</v>
      </c>
      <c r="E778" s="17" t="s">
        <v>229</v>
      </c>
      <c r="F778" s="17" t="s">
        <v>682</v>
      </c>
      <c r="G778" s="18">
        <v>6031503</v>
      </c>
      <c r="H778" s="17" t="s">
        <v>683</v>
      </c>
      <c r="I778" s="18">
        <v>5019370</v>
      </c>
      <c r="J778" s="17" t="s">
        <v>617</v>
      </c>
      <c r="K778" s="18">
        <v>125.29</v>
      </c>
      <c r="L778" s="18">
        <v>6014</v>
      </c>
      <c r="M778" s="18">
        <v>254</v>
      </c>
      <c r="N778" s="19">
        <v>0.0422</v>
      </c>
      <c r="O778" s="18">
        <v>0.49</v>
      </c>
      <c r="P778" s="18">
        <v>20.83</v>
      </c>
      <c r="Q778" s="18">
        <v>27</v>
      </c>
      <c r="R778" s="18">
        <v>0</v>
      </c>
      <c r="S778" s="18">
        <v>13</v>
      </c>
      <c r="T778" s="18">
        <v>2</v>
      </c>
      <c r="U778" s="18">
        <v>2</v>
      </c>
      <c r="V778" s="18">
        <v>44</v>
      </c>
      <c r="W778" s="18">
        <v>2.85</v>
      </c>
      <c r="X778" s="18">
        <v>0</v>
      </c>
      <c r="Y778" s="19">
        <v>0</v>
      </c>
      <c r="Z778" s="18">
        <v>3</v>
      </c>
      <c r="AA778" s="18">
        <v>0</v>
      </c>
      <c r="AB778" t="str">
        <f>VLOOKUP(E:E,笔记匹配!A:M,3,FALSE)</f>
        <v>nainai</v>
      </c>
      <c r="AC778" t="str">
        <f>VLOOKUP(E:E,笔记匹配!A:M,4,FALSE)</f>
        <v>11.10-985但雅思口语万年6分😩外教说你方法错啦❗️</v>
      </c>
    </row>
    <row r="779" spans="1:29">
      <c r="A779" s="17" t="s">
        <v>42</v>
      </c>
      <c r="B779" s="17" t="s">
        <v>100</v>
      </c>
      <c r="C779" s="18">
        <v>23530215</v>
      </c>
      <c r="D779" s="17" t="s">
        <v>69</v>
      </c>
      <c r="E779" s="17" t="s">
        <v>203</v>
      </c>
      <c r="F779" s="17" t="s">
        <v>684</v>
      </c>
      <c r="G779" s="18">
        <v>6237012</v>
      </c>
      <c r="H779" s="17" t="s">
        <v>685</v>
      </c>
      <c r="I779" s="18">
        <v>5174740</v>
      </c>
      <c r="J779" s="17" t="s">
        <v>617</v>
      </c>
      <c r="K779" s="18">
        <v>271.78</v>
      </c>
      <c r="L779" s="18">
        <v>5020</v>
      </c>
      <c r="M779" s="18">
        <v>215</v>
      </c>
      <c r="N779" s="19">
        <v>0.0428</v>
      </c>
      <c r="O779" s="18">
        <v>1.26</v>
      </c>
      <c r="P779" s="18">
        <v>54.14</v>
      </c>
      <c r="Q779" s="18">
        <v>48</v>
      </c>
      <c r="R779" s="18">
        <v>0</v>
      </c>
      <c r="S779" s="18">
        <v>33</v>
      </c>
      <c r="T779" s="18">
        <v>5</v>
      </c>
      <c r="U779" s="18">
        <v>2</v>
      </c>
      <c r="V779" s="18">
        <v>88</v>
      </c>
      <c r="W779" s="18">
        <v>3.09</v>
      </c>
      <c r="X779" s="18">
        <v>0</v>
      </c>
      <c r="Y779" s="19">
        <v>0</v>
      </c>
      <c r="Z779" s="18">
        <v>1</v>
      </c>
      <c r="AA779" s="18">
        <v>1</v>
      </c>
      <c r="AB779" t="str">
        <f>VLOOKUP(E:E,笔记匹配!A:M,3,FALSE)</f>
        <v>yaozilv</v>
      </c>
      <c r="AC779" t="str">
        <f>VLOOKUP(E:E,笔记匹配!A:M,4,FALSE)</f>
        <v>6.17-英语口语人绝不能错过的宝藏APP👈</v>
      </c>
    </row>
    <row r="780" spans="1:29">
      <c r="A780" s="17" t="s">
        <v>42</v>
      </c>
      <c r="B780" s="17" t="s">
        <v>109</v>
      </c>
      <c r="C780" s="18">
        <v>23530991</v>
      </c>
      <c r="D780" s="17" t="s">
        <v>69</v>
      </c>
      <c r="E780" s="17" t="s">
        <v>196</v>
      </c>
      <c r="F780" s="17" t="s">
        <v>686</v>
      </c>
      <c r="G780" s="18">
        <v>6237396</v>
      </c>
      <c r="H780" s="17" t="s">
        <v>687</v>
      </c>
      <c r="I780" s="18">
        <v>5175042</v>
      </c>
      <c r="J780" s="17" t="s">
        <v>617</v>
      </c>
      <c r="K780" s="18">
        <v>969.12</v>
      </c>
      <c r="L780" s="18">
        <v>30620</v>
      </c>
      <c r="M780" s="18">
        <v>1181</v>
      </c>
      <c r="N780" s="19">
        <v>0.0386</v>
      </c>
      <c r="O780" s="18">
        <v>0.82</v>
      </c>
      <c r="P780" s="18">
        <v>31.65</v>
      </c>
      <c r="Q780" s="18">
        <v>333</v>
      </c>
      <c r="R780" s="18">
        <v>2</v>
      </c>
      <c r="S780" s="18">
        <v>73</v>
      </c>
      <c r="T780" s="18">
        <v>78</v>
      </c>
      <c r="U780" s="18">
        <v>4</v>
      </c>
      <c r="V780" s="18">
        <v>490</v>
      </c>
      <c r="W780" s="18">
        <v>1.98</v>
      </c>
      <c r="X780" s="18">
        <v>0</v>
      </c>
      <c r="Y780" s="19">
        <v>0</v>
      </c>
      <c r="Z780" s="18">
        <v>7</v>
      </c>
      <c r="AA780" s="18">
        <v>2</v>
      </c>
      <c r="AB780" t="str">
        <f>VLOOKUP(E:E,笔记匹配!A:M,3,FALSE)</f>
        <v>山姆先生-invite</v>
      </c>
      <c r="AC780" t="str">
        <f>VLOOKUP(E:E,笔记匹配!A:M,4,FALSE)</f>
        <v>11.10-地道英语俚语🤯英美俚语意思差这么多?</v>
      </c>
    </row>
    <row r="781" spans="1:29">
      <c r="A781" s="17" t="s">
        <v>42</v>
      </c>
      <c r="B781" s="17" t="s">
        <v>87</v>
      </c>
      <c r="C781" s="18">
        <v>23541577</v>
      </c>
      <c r="D781" s="17" t="s">
        <v>72</v>
      </c>
      <c r="E781" s="17" t="s">
        <v>224</v>
      </c>
      <c r="F781" s="17" t="s">
        <v>688</v>
      </c>
      <c r="G781" s="18">
        <v>6242360</v>
      </c>
      <c r="H781" s="17" t="s">
        <v>689</v>
      </c>
      <c r="I781" s="18">
        <v>5178799</v>
      </c>
      <c r="J781" s="17" t="s">
        <v>617</v>
      </c>
      <c r="K781" s="18">
        <v>164.65</v>
      </c>
      <c r="L781" s="18">
        <v>14074</v>
      </c>
      <c r="M781" s="18">
        <v>839</v>
      </c>
      <c r="N781" s="19">
        <v>0.0596</v>
      </c>
      <c r="O781" s="18">
        <v>0.2</v>
      </c>
      <c r="P781" s="18">
        <v>11.7</v>
      </c>
      <c r="Q781" s="18">
        <v>39</v>
      </c>
      <c r="R781" s="18">
        <v>0</v>
      </c>
      <c r="S781" s="18">
        <v>29</v>
      </c>
      <c r="T781" s="18">
        <v>20</v>
      </c>
      <c r="U781" s="18">
        <v>0</v>
      </c>
      <c r="V781" s="18">
        <v>88</v>
      </c>
      <c r="W781" s="18">
        <v>1.87</v>
      </c>
      <c r="X781" s="18">
        <v>0</v>
      </c>
      <c r="Y781" s="19">
        <v>0</v>
      </c>
      <c r="Z781" s="18">
        <v>4</v>
      </c>
      <c r="AA781" s="18">
        <v>1</v>
      </c>
      <c r="AB781" t="str">
        <f>VLOOKUP(E:E,笔记匹配!A:M,3,FALSE)</f>
        <v>zigezige-invite</v>
      </c>
      <c r="AC781" t="str">
        <f>VLOOKUP(E:E,笔记匹配!A:M,4,FALSE)</f>
        <v>11.16-英语｜想进外企？高管说必须知道这些！📇</v>
      </c>
    </row>
    <row r="782" spans="1:29">
      <c r="A782" s="17" t="s">
        <v>42</v>
      </c>
      <c r="B782" s="17" t="s">
        <v>78</v>
      </c>
      <c r="C782" s="18">
        <v>23541642</v>
      </c>
      <c r="D782" s="17" t="s">
        <v>72</v>
      </c>
      <c r="E782" s="17" t="s">
        <v>222</v>
      </c>
      <c r="F782" s="17" t="s">
        <v>690</v>
      </c>
      <c r="G782" s="18">
        <v>6242382</v>
      </c>
      <c r="H782" s="17" t="s">
        <v>691</v>
      </c>
      <c r="I782" s="18">
        <v>5178823</v>
      </c>
      <c r="J782" s="17" t="s">
        <v>617</v>
      </c>
      <c r="K782" s="18">
        <v>200.33</v>
      </c>
      <c r="L782" s="18">
        <v>52716</v>
      </c>
      <c r="M782" s="18">
        <v>3178</v>
      </c>
      <c r="N782" s="19">
        <v>0.0603</v>
      </c>
      <c r="O782" s="18">
        <v>0.06</v>
      </c>
      <c r="P782" s="18">
        <v>3.8</v>
      </c>
      <c r="Q782" s="18">
        <v>112</v>
      </c>
      <c r="R782" s="18">
        <v>0</v>
      </c>
      <c r="S782" s="18">
        <v>85</v>
      </c>
      <c r="T782" s="18">
        <v>49</v>
      </c>
      <c r="U782" s="18">
        <v>4</v>
      </c>
      <c r="V782" s="18">
        <v>250</v>
      </c>
      <c r="W782" s="18">
        <v>0.8</v>
      </c>
      <c r="X782" s="18">
        <v>0</v>
      </c>
      <c r="Y782" s="19">
        <v>0</v>
      </c>
      <c r="Z782" s="18">
        <v>6</v>
      </c>
      <c r="AA782" s="18">
        <v>26</v>
      </c>
      <c r="AB782" t="str">
        <f>VLOOKUP(E:E,笔记匹配!A:M,3,FALSE)</f>
        <v>kkenglish-invite</v>
      </c>
      <c r="AC782" t="str">
        <f>VLOOKUP(E:E,笔记匹配!A:M,4,FALSE)</f>
        <v>11.16-我说的英语 vs 外教帮我修订的 差异有多大？</v>
      </c>
    </row>
    <row r="783" spans="1:29">
      <c r="A783" s="17" t="s">
        <v>42</v>
      </c>
      <c r="B783" s="17" t="s">
        <v>692</v>
      </c>
      <c r="C783" s="18">
        <v>23541719</v>
      </c>
      <c r="D783" s="17" t="s">
        <v>72</v>
      </c>
      <c r="E783" s="17" t="s">
        <v>225</v>
      </c>
      <c r="F783" s="17" t="s">
        <v>693</v>
      </c>
      <c r="G783" s="18">
        <v>6242415</v>
      </c>
      <c r="H783" s="17" t="s">
        <v>694</v>
      </c>
      <c r="I783" s="18">
        <v>5178847</v>
      </c>
      <c r="J783" s="17" t="s">
        <v>617</v>
      </c>
      <c r="K783" s="18">
        <v>19.1</v>
      </c>
      <c r="L783" s="18">
        <v>1093</v>
      </c>
      <c r="M783" s="18">
        <v>24</v>
      </c>
      <c r="N783" s="19">
        <v>0.022</v>
      </c>
      <c r="O783" s="18">
        <v>0.8</v>
      </c>
      <c r="P783" s="18">
        <v>17.47</v>
      </c>
      <c r="Q783" s="18">
        <v>3</v>
      </c>
      <c r="R783" s="18">
        <v>0</v>
      </c>
      <c r="S783" s="18">
        <v>2</v>
      </c>
      <c r="T783" s="18">
        <v>0</v>
      </c>
      <c r="U783" s="18">
        <v>0</v>
      </c>
      <c r="V783" s="18">
        <v>5</v>
      </c>
      <c r="W783" s="18">
        <v>3.82</v>
      </c>
      <c r="X783" s="18">
        <v>0</v>
      </c>
      <c r="Y783" s="19">
        <v>0</v>
      </c>
      <c r="Z783" s="18">
        <v>0</v>
      </c>
      <c r="AA783" s="18">
        <v>1</v>
      </c>
      <c r="AB783" t="str">
        <f>VLOOKUP(E:E,笔记匹配!A:M,3,FALSE)</f>
        <v>xiaohao11-invite</v>
      </c>
      <c r="AC783" t="str">
        <f>VLOOKUP(E:E,笔记匹配!A:M,4,FALSE)</f>
        <v>11.16-🔥Cambly外教大推荐❗️口语此时不练更待何时</v>
      </c>
    </row>
    <row r="784" spans="1:29">
      <c r="A784" s="17" t="s">
        <v>42</v>
      </c>
      <c r="B784" s="17" t="s">
        <v>74</v>
      </c>
      <c r="C784" s="18">
        <v>23541791</v>
      </c>
      <c r="D784" s="17" t="s">
        <v>72</v>
      </c>
      <c r="E784" s="17" t="s">
        <v>223</v>
      </c>
      <c r="F784" s="17" t="s">
        <v>695</v>
      </c>
      <c r="G784" s="18">
        <v>6242450</v>
      </c>
      <c r="H784" s="17" t="s">
        <v>696</v>
      </c>
      <c r="I784" s="18">
        <v>5178874</v>
      </c>
      <c r="J784" s="17" t="s">
        <v>617</v>
      </c>
      <c r="K784" s="18">
        <v>199.53</v>
      </c>
      <c r="L784" s="18">
        <v>13166</v>
      </c>
      <c r="M784" s="18">
        <v>868</v>
      </c>
      <c r="N784" s="19">
        <v>0.0659</v>
      </c>
      <c r="O784" s="18">
        <v>0.23</v>
      </c>
      <c r="P784" s="18">
        <v>15.15</v>
      </c>
      <c r="Q784" s="18">
        <v>55</v>
      </c>
      <c r="R784" s="18">
        <v>0</v>
      </c>
      <c r="S784" s="18">
        <v>19</v>
      </c>
      <c r="T784" s="18">
        <v>2</v>
      </c>
      <c r="U784" s="18">
        <v>0</v>
      </c>
      <c r="V784" s="18">
        <v>76</v>
      </c>
      <c r="W784" s="18">
        <v>2.63</v>
      </c>
      <c r="X784" s="18">
        <v>0</v>
      </c>
      <c r="Y784" s="19">
        <v>0</v>
      </c>
      <c r="Z784" s="18">
        <v>13</v>
      </c>
      <c r="AA784" s="18">
        <v>0</v>
      </c>
      <c r="AB784" t="str">
        <f>VLOOKUP(E:E,笔记匹配!A:M,3,FALSE)</f>
        <v>dafu666</v>
      </c>
      <c r="AC784" t="str">
        <f>VLOOKUP(E:E,笔记匹配!A:M,4,FALSE)</f>
        <v>11.16-雅思口语首考上8分？我是如何做到的？</v>
      </c>
    </row>
    <row r="785" spans="1:29">
      <c r="A785" s="17" t="s">
        <v>42</v>
      </c>
      <c r="B785" s="17" t="s">
        <v>79</v>
      </c>
      <c r="C785" s="18">
        <v>23541914</v>
      </c>
      <c r="D785" s="17" t="s">
        <v>72</v>
      </c>
      <c r="E785" s="17" t="s">
        <v>197</v>
      </c>
      <c r="F785" s="17" t="s">
        <v>697</v>
      </c>
      <c r="G785" s="18">
        <v>6242490</v>
      </c>
      <c r="H785" s="17" t="s">
        <v>698</v>
      </c>
      <c r="I785" s="18">
        <v>5178907</v>
      </c>
      <c r="J785" s="17" t="s">
        <v>617</v>
      </c>
      <c r="K785" s="18">
        <v>24.13</v>
      </c>
      <c r="L785" s="18">
        <v>1283</v>
      </c>
      <c r="M785" s="18">
        <v>33</v>
      </c>
      <c r="N785" s="19">
        <v>0.0257</v>
      </c>
      <c r="O785" s="18">
        <v>0.73</v>
      </c>
      <c r="P785" s="18">
        <v>18.81</v>
      </c>
      <c r="Q785" s="18">
        <v>7</v>
      </c>
      <c r="R785" s="18">
        <v>0</v>
      </c>
      <c r="S785" s="18">
        <v>5</v>
      </c>
      <c r="T785" s="18">
        <v>0</v>
      </c>
      <c r="U785" s="18">
        <v>0</v>
      </c>
      <c r="V785" s="18">
        <v>12</v>
      </c>
      <c r="W785" s="18">
        <v>2.01</v>
      </c>
      <c r="X785" s="18">
        <v>0</v>
      </c>
      <c r="Y785" s="19">
        <v>0</v>
      </c>
      <c r="Z785" s="18">
        <v>0</v>
      </c>
      <c r="AA785" s="18">
        <v>0</v>
      </c>
      <c r="AB785" t="str">
        <f>VLOOKUP(E:E,笔记匹配!A:M,3,FALSE)</f>
        <v>leximock-invite</v>
      </c>
      <c r="AC785" t="str">
        <f>VLOOKUP(E:E,笔记匹配!A:M,4,FALSE)</f>
        <v>11.16-Cambly雅思口语敲牛mock推荐来救你啦🆘</v>
      </c>
    </row>
    <row r="786" spans="1:29">
      <c r="A786" s="17" t="s">
        <v>42</v>
      </c>
      <c r="B786" s="17" t="s">
        <v>89</v>
      </c>
      <c r="C786" s="18">
        <v>24215138</v>
      </c>
      <c r="D786" s="17" t="s">
        <v>72</v>
      </c>
      <c r="E786" s="17" t="s">
        <v>218</v>
      </c>
      <c r="F786" s="17" t="s">
        <v>699</v>
      </c>
      <c r="G786" s="18">
        <v>6406152</v>
      </c>
      <c r="H786" s="17" t="s">
        <v>700</v>
      </c>
      <c r="I786" s="18">
        <v>5307938</v>
      </c>
      <c r="J786" s="17" t="s">
        <v>617</v>
      </c>
      <c r="K786" s="18">
        <v>191.85</v>
      </c>
      <c r="L786" s="18">
        <v>18250</v>
      </c>
      <c r="M786" s="18">
        <v>787</v>
      </c>
      <c r="N786" s="19">
        <v>0.0431</v>
      </c>
      <c r="O786" s="18">
        <v>0.24</v>
      </c>
      <c r="P786" s="18">
        <v>10.51</v>
      </c>
      <c r="Q786" s="18">
        <v>39</v>
      </c>
      <c r="R786" s="18">
        <v>0</v>
      </c>
      <c r="S786" s="18">
        <v>48</v>
      </c>
      <c r="T786" s="18">
        <v>1</v>
      </c>
      <c r="U786" s="18">
        <v>3</v>
      </c>
      <c r="V786" s="18">
        <v>91</v>
      </c>
      <c r="W786" s="18">
        <v>2.11</v>
      </c>
      <c r="X786" s="18">
        <v>0</v>
      </c>
      <c r="Y786" s="19">
        <v>0</v>
      </c>
      <c r="Z786" s="18">
        <v>13</v>
      </c>
      <c r="AA786" s="18">
        <v>5</v>
      </c>
      <c r="AB786" t="str">
        <f>VLOOKUP(E:E,笔记匹配!A:M,3,FALSE)</f>
        <v>xctx</v>
      </c>
      <c r="AC786" t="str">
        <f>VLOOKUP(E:E,笔记匹配!A:M,4,FALSE)</f>
        <v>11.21-如何从“哑巴英语”到轻松通过全英文外企面试</v>
      </c>
    </row>
    <row r="787" spans="1:29">
      <c r="A787" s="17" t="s">
        <v>42</v>
      </c>
      <c r="B787" s="17" t="s">
        <v>90</v>
      </c>
      <c r="C787" s="18">
        <v>24215177</v>
      </c>
      <c r="D787" s="17" t="s">
        <v>72</v>
      </c>
      <c r="E787" s="17" t="s">
        <v>219</v>
      </c>
      <c r="F787" s="17" t="s">
        <v>701</v>
      </c>
      <c r="G787" s="18">
        <v>6406187</v>
      </c>
      <c r="H787" s="17" t="s">
        <v>702</v>
      </c>
      <c r="I787" s="18">
        <v>5307972</v>
      </c>
      <c r="J787" s="17" t="s">
        <v>617</v>
      </c>
      <c r="K787" s="18">
        <v>191.25</v>
      </c>
      <c r="L787" s="18">
        <v>15673</v>
      </c>
      <c r="M787" s="18">
        <v>716</v>
      </c>
      <c r="N787" s="19">
        <v>0.0457</v>
      </c>
      <c r="O787" s="18">
        <v>0.27</v>
      </c>
      <c r="P787" s="18">
        <v>12.2</v>
      </c>
      <c r="Q787" s="18">
        <v>69</v>
      </c>
      <c r="R787" s="18">
        <v>0</v>
      </c>
      <c r="S787" s="18">
        <v>76</v>
      </c>
      <c r="T787" s="18">
        <v>17</v>
      </c>
      <c r="U787" s="18">
        <v>5</v>
      </c>
      <c r="V787" s="18">
        <v>167</v>
      </c>
      <c r="W787" s="18">
        <v>1.15</v>
      </c>
      <c r="X787" s="18">
        <v>0</v>
      </c>
      <c r="Y787" s="19">
        <v>0</v>
      </c>
      <c r="Z787" s="18">
        <v>9</v>
      </c>
      <c r="AA787" s="18">
        <v>3</v>
      </c>
      <c r="AB787" t="str">
        <f>VLOOKUP(E:E,笔记匹配!A:M,3,FALSE)</f>
        <v>picklynn-invite</v>
      </c>
      <c r="AC787" t="str">
        <f>VLOOKUP(E:E,笔记匹配!A:M,4,FALSE)</f>
        <v>11.21-英语面试不用怕‼️8个技巧秒收offer✅太绝啦</v>
      </c>
    </row>
    <row r="788" spans="1:29">
      <c r="A788" s="17" t="s">
        <v>42</v>
      </c>
      <c r="B788" s="17" t="s">
        <v>91</v>
      </c>
      <c r="C788" s="18">
        <v>24215231</v>
      </c>
      <c r="D788" s="17" t="s">
        <v>72</v>
      </c>
      <c r="E788" s="17" t="s">
        <v>220</v>
      </c>
      <c r="F788" s="17" t="s">
        <v>703</v>
      </c>
      <c r="G788" s="18">
        <v>6406213</v>
      </c>
      <c r="H788" s="17" t="s">
        <v>704</v>
      </c>
      <c r="I788" s="18">
        <v>5307993</v>
      </c>
      <c r="J788" s="17" t="s">
        <v>617</v>
      </c>
      <c r="K788" s="18">
        <v>200.93</v>
      </c>
      <c r="L788" s="18">
        <v>40648</v>
      </c>
      <c r="M788" s="18">
        <v>3186</v>
      </c>
      <c r="N788" s="19">
        <v>0.0784</v>
      </c>
      <c r="O788" s="18">
        <v>0.06</v>
      </c>
      <c r="P788" s="18">
        <v>4.94</v>
      </c>
      <c r="Q788" s="18">
        <v>27</v>
      </c>
      <c r="R788" s="18">
        <v>2</v>
      </c>
      <c r="S788" s="18">
        <v>6</v>
      </c>
      <c r="T788" s="18">
        <v>2</v>
      </c>
      <c r="U788" s="18">
        <v>0</v>
      </c>
      <c r="V788" s="18">
        <v>37</v>
      </c>
      <c r="W788" s="18">
        <v>5.43</v>
      </c>
      <c r="X788" s="18">
        <v>0</v>
      </c>
      <c r="Y788" s="19">
        <v>0</v>
      </c>
      <c r="Z788" s="18">
        <v>1</v>
      </c>
      <c r="AA788" s="18">
        <v>0</v>
      </c>
      <c r="AB788" t="str">
        <f>VLOOKUP(E:E,笔记匹配!A:M,3,FALSE)</f>
        <v>pickcoco-invite</v>
      </c>
      <c r="AC788" t="str">
        <f>VLOOKUP(E:E,笔记匹配!A:M,4,FALSE)</f>
        <v>11.21-快进来看看外国人切磋中文！！</v>
      </c>
    </row>
    <row r="789" spans="1:29">
      <c r="A789" s="17" t="s">
        <v>42</v>
      </c>
      <c r="B789" s="17" t="s">
        <v>92</v>
      </c>
      <c r="C789" s="18">
        <v>24215254</v>
      </c>
      <c r="D789" s="17" t="s">
        <v>72</v>
      </c>
      <c r="E789" s="17" t="s">
        <v>221</v>
      </c>
      <c r="F789" s="17" t="s">
        <v>705</v>
      </c>
      <c r="G789" s="18">
        <v>6406225</v>
      </c>
      <c r="H789" s="17" t="s">
        <v>706</v>
      </c>
      <c r="I789" s="18">
        <v>5308004</v>
      </c>
      <c r="J789" s="17" t="s">
        <v>617</v>
      </c>
      <c r="K789" s="18">
        <v>187.22</v>
      </c>
      <c r="L789" s="18">
        <v>10927</v>
      </c>
      <c r="M789" s="18">
        <v>405</v>
      </c>
      <c r="N789" s="19">
        <v>0.0371</v>
      </c>
      <c r="O789" s="18">
        <v>0.46</v>
      </c>
      <c r="P789" s="18">
        <v>17.13</v>
      </c>
      <c r="Q789" s="18">
        <v>15</v>
      </c>
      <c r="R789" s="18">
        <v>1</v>
      </c>
      <c r="S789" s="18">
        <v>14</v>
      </c>
      <c r="T789" s="18">
        <v>17</v>
      </c>
      <c r="U789" s="18">
        <v>3</v>
      </c>
      <c r="V789" s="18">
        <v>50</v>
      </c>
      <c r="W789" s="18">
        <v>3.74</v>
      </c>
      <c r="X789" s="18">
        <v>0</v>
      </c>
      <c r="Y789" s="19">
        <v>0</v>
      </c>
      <c r="Z789" s="18">
        <v>7</v>
      </c>
      <c r="AA789" s="18">
        <v>1</v>
      </c>
      <c r="AB789" t="str">
        <f>VLOOKUP(E:E,笔记匹配!A:M,3,FALSE)</f>
        <v>circle2022-invite</v>
      </c>
      <c r="AC789" t="str">
        <f>VLOOKUP(E:E,笔记匹配!A:M,4,FALSE)</f>
        <v>11.21-🔥雅思口语8分｜高分技巧大公开</v>
      </c>
    </row>
    <row r="790" spans="1:29">
      <c r="A790" s="17" t="s">
        <v>43</v>
      </c>
      <c r="B790" s="17" t="s">
        <v>100</v>
      </c>
      <c r="C790" s="18">
        <v>15884678</v>
      </c>
      <c r="D790" s="17" t="s">
        <v>101</v>
      </c>
      <c r="E790" s="17" t="s">
        <v>203</v>
      </c>
      <c r="F790" s="17" t="s">
        <v>615</v>
      </c>
      <c r="G790" s="18">
        <v>3102051</v>
      </c>
      <c r="H790" s="17" t="s">
        <v>616</v>
      </c>
      <c r="I790" s="18">
        <v>2496937</v>
      </c>
      <c r="J790" s="17" t="s">
        <v>617</v>
      </c>
      <c r="K790" s="18">
        <v>595.79</v>
      </c>
      <c r="L790" s="18">
        <v>40846</v>
      </c>
      <c r="M790" s="18">
        <v>1428</v>
      </c>
      <c r="N790" s="19">
        <v>0.035</v>
      </c>
      <c r="O790" s="18">
        <v>0.42</v>
      </c>
      <c r="P790" s="18">
        <v>14.59</v>
      </c>
      <c r="Q790" s="18">
        <v>14</v>
      </c>
      <c r="R790" s="18">
        <v>0</v>
      </c>
      <c r="S790" s="18">
        <v>14</v>
      </c>
      <c r="T790" s="18">
        <v>4</v>
      </c>
      <c r="U790" s="18">
        <v>4</v>
      </c>
      <c r="V790" s="18">
        <v>36</v>
      </c>
      <c r="W790" s="18">
        <v>16.55</v>
      </c>
      <c r="X790" s="18">
        <v>0</v>
      </c>
      <c r="Y790" s="19">
        <v>0</v>
      </c>
      <c r="Z790" s="18">
        <v>5</v>
      </c>
      <c r="AA790" s="18">
        <v>0</v>
      </c>
      <c r="AB790" t="str">
        <f>VLOOKUP(E:E,笔记匹配!A:M,3,FALSE)</f>
        <v>yaozilv</v>
      </c>
      <c r="AC790" t="str">
        <f>VLOOKUP(E:E,笔记匹配!A:M,4,FALSE)</f>
        <v>6.17-英语口语人绝不能错过的宝藏APP👈</v>
      </c>
    </row>
    <row r="791" spans="1:29">
      <c r="A791" s="17" t="s">
        <v>43</v>
      </c>
      <c r="B791" s="17" t="s">
        <v>119</v>
      </c>
      <c r="C791" s="18">
        <v>16331749</v>
      </c>
      <c r="D791" s="17" t="s">
        <v>72</v>
      </c>
      <c r="E791" s="17" t="s">
        <v>210</v>
      </c>
      <c r="F791" s="17" t="s">
        <v>618</v>
      </c>
      <c r="G791" s="18">
        <v>3178020</v>
      </c>
      <c r="H791" s="17" t="s">
        <v>619</v>
      </c>
      <c r="I791" s="18">
        <v>2568655</v>
      </c>
      <c r="J791" s="17" t="s">
        <v>617</v>
      </c>
      <c r="K791" s="18">
        <v>481.77</v>
      </c>
      <c r="L791" s="18">
        <v>46004</v>
      </c>
      <c r="M791" s="18">
        <v>2573</v>
      </c>
      <c r="N791" s="19">
        <v>0.0559</v>
      </c>
      <c r="O791" s="18">
        <v>0.19</v>
      </c>
      <c r="P791" s="18">
        <v>10.47</v>
      </c>
      <c r="Q791" s="18">
        <v>65</v>
      </c>
      <c r="R791" s="18">
        <v>0</v>
      </c>
      <c r="S791" s="18">
        <v>18</v>
      </c>
      <c r="T791" s="18">
        <v>69</v>
      </c>
      <c r="U791" s="18">
        <v>3</v>
      </c>
      <c r="V791" s="18">
        <v>155</v>
      </c>
      <c r="W791" s="18">
        <v>3.11</v>
      </c>
      <c r="X791" s="18">
        <v>0</v>
      </c>
      <c r="Y791" s="19">
        <v>0</v>
      </c>
      <c r="Z791" s="18">
        <v>3</v>
      </c>
      <c r="AA791" s="18">
        <v>0</v>
      </c>
      <c r="AB791" t="str">
        <f>VLOOKUP(E:E,笔记匹配!A:M,3,FALSE)</f>
        <v>tenchat-invite</v>
      </c>
      <c r="AC791" t="str">
        <f>VLOOKUP(E:E,笔记匹配!A:M,4,FALSE)</f>
        <v>6.28-🇬🇧小干货｜简单的地道英文表达</v>
      </c>
    </row>
    <row r="792" spans="1:29">
      <c r="A792" s="17" t="s">
        <v>43</v>
      </c>
      <c r="B792" s="17" t="s">
        <v>100</v>
      </c>
      <c r="C792" s="18">
        <v>18616856</v>
      </c>
      <c r="D792" s="17" t="s">
        <v>72</v>
      </c>
      <c r="E792" s="17" t="s">
        <v>203</v>
      </c>
      <c r="F792" s="17" t="s">
        <v>622</v>
      </c>
      <c r="G792" s="18">
        <v>3856100</v>
      </c>
      <c r="H792" s="17" t="s">
        <v>623</v>
      </c>
      <c r="I792" s="18">
        <v>3241189</v>
      </c>
      <c r="J792" s="17" t="s">
        <v>617</v>
      </c>
      <c r="K792" s="18">
        <v>284.66</v>
      </c>
      <c r="L792" s="18">
        <v>11377</v>
      </c>
      <c r="M792" s="18">
        <v>387</v>
      </c>
      <c r="N792" s="19">
        <v>0.034</v>
      </c>
      <c r="O792" s="18">
        <v>0.74</v>
      </c>
      <c r="P792" s="18">
        <v>25.02</v>
      </c>
      <c r="Q792" s="18">
        <v>30</v>
      </c>
      <c r="R792" s="18">
        <v>0</v>
      </c>
      <c r="S792" s="18">
        <v>22</v>
      </c>
      <c r="T792" s="18">
        <v>3</v>
      </c>
      <c r="U792" s="18">
        <v>2</v>
      </c>
      <c r="V792" s="18">
        <v>57</v>
      </c>
      <c r="W792" s="18">
        <v>4.99</v>
      </c>
      <c r="X792" s="18">
        <v>0</v>
      </c>
      <c r="Y792" s="19">
        <v>0</v>
      </c>
      <c r="Z792" s="18">
        <v>1</v>
      </c>
      <c r="AA792" s="18">
        <v>0</v>
      </c>
      <c r="AB792" t="str">
        <f>VLOOKUP(E:E,笔记匹配!A:M,3,FALSE)</f>
        <v>yaozilv</v>
      </c>
      <c r="AC792" t="str">
        <f>VLOOKUP(E:E,笔记匹配!A:M,4,FALSE)</f>
        <v>6.17-英语口语人绝不能错过的宝藏APP👈</v>
      </c>
    </row>
    <row r="793" spans="1:29">
      <c r="A793" s="17" t="s">
        <v>43</v>
      </c>
      <c r="B793" s="17" t="s">
        <v>76</v>
      </c>
      <c r="C793" s="18">
        <v>18706416</v>
      </c>
      <c r="D793" s="17" t="s">
        <v>72</v>
      </c>
      <c r="E793" s="17" t="s">
        <v>209</v>
      </c>
      <c r="F793" s="17" t="s">
        <v>624</v>
      </c>
      <c r="G793" s="18">
        <v>3899564</v>
      </c>
      <c r="H793" s="17" t="s">
        <v>625</v>
      </c>
      <c r="I793" s="18">
        <v>3284422</v>
      </c>
      <c r="J793" s="17" t="s">
        <v>617</v>
      </c>
      <c r="K793" s="18">
        <v>294.83</v>
      </c>
      <c r="L793" s="18">
        <v>16174</v>
      </c>
      <c r="M793" s="18">
        <v>477</v>
      </c>
      <c r="N793" s="19">
        <v>0.0295</v>
      </c>
      <c r="O793" s="18">
        <v>0.62</v>
      </c>
      <c r="P793" s="18">
        <v>18.23</v>
      </c>
      <c r="Q793" s="18">
        <v>33</v>
      </c>
      <c r="R793" s="18">
        <v>1</v>
      </c>
      <c r="S793" s="18">
        <v>31</v>
      </c>
      <c r="T793" s="18">
        <v>3</v>
      </c>
      <c r="U793" s="18">
        <v>1</v>
      </c>
      <c r="V793" s="18">
        <v>69</v>
      </c>
      <c r="W793" s="18">
        <v>4.27</v>
      </c>
      <c r="X793" s="18">
        <v>0</v>
      </c>
      <c r="Y793" s="19">
        <v>0</v>
      </c>
      <c r="Z793" s="18">
        <v>16</v>
      </c>
      <c r="AA793" s="18">
        <v>11</v>
      </c>
      <c r="AB793" t="str">
        <f>VLOOKUP(E:E,笔记匹配!A:M,3,FALSE)</f>
        <v>ieltsyea-invite</v>
      </c>
      <c r="AC793" t="str">
        <f>VLOOKUP(E:E,笔记匹配!A:M,4,FALSE)</f>
        <v>8.24-雅思口语上7的捷径：Cambly外教推荐‼️</v>
      </c>
    </row>
    <row r="794" spans="1:29">
      <c r="A794" s="17" t="s">
        <v>43</v>
      </c>
      <c r="B794" s="17" t="s">
        <v>76</v>
      </c>
      <c r="C794" s="18">
        <v>19691973</v>
      </c>
      <c r="D794" s="17" t="s">
        <v>69</v>
      </c>
      <c r="E794" s="17" t="s">
        <v>209</v>
      </c>
      <c r="F794" s="17" t="s">
        <v>631</v>
      </c>
      <c r="G794" s="18">
        <v>4355755</v>
      </c>
      <c r="H794" s="17" t="s">
        <v>631</v>
      </c>
      <c r="I794" s="18">
        <v>3730480</v>
      </c>
      <c r="J794" s="17" t="s">
        <v>617</v>
      </c>
      <c r="K794" s="18">
        <v>235.09</v>
      </c>
      <c r="L794" s="18">
        <v>8944</v>
      </c>
      <c r="M794" s="18">
        <v>282</v>
      </c>
      <c r="N794" s="19">
        <v>0.0315</v>
      </c>
      <c r="O794" s="18">
        <v>0.83</v>
      </c>
      <c r="P794" s="18">
        <v>26.28</v>
      </c>
      <c r="Q794" s="18">
        <v>22</v>
      </c>
      <c r="R794" s="18">
        <v>0</v>
      </c>
      <c r="S794" s="18">
        <v>38</v>
      </c>
      <c r="T794" s="18">
        <v>4</v>
      </c>
      <c r="U794" s="18">
        <v>2</v>
      </c>
      <c r="V794" s="18">
        <v>66</v>
      </c>
      <c r="W794" s="18">
        <v>3.56</v>
      </c>
      <c r="X794" s="18">
        <v>0</v>
      </c>
      <c r="Y794" s="19">
        <v>0</v>
      </c>
      <c r="Z794" s="18">
        <v>0</v>
      </c>
      <c r="AA794" s="18">
        <v>9</v>
      </c>
      <c r="AB794" t="str">
        <f>VLOOKUP(E:E,笔记匹配!A:M,3,FALSE)</f>
        <v>ieltsyea-invite</v>
      </c>
      <c r="AC794" t="str">
        <f>VLOOKUP(E:E,笔记匹配!A:M,4,FALSE)</f>
        <v>8.24-雅思口语上7的捷径：Cambly外教推荐‼️</v>
      </c>
    </row>
    <row r="795" spans="1:29">
      <c r="A795" s="17" t="s">
        <v>43</v>
      </c>
      <c r="B795" s="17" t="s">
        <v>103</v>
      </c>
      <c r="C795" s="18">
        <v>19913068</v>
      </c>
      <c r="D795" s="17" t="s">
        <v>69</v>
      </c>
      <c r="E795" s="17" t="s">
        <v>207</v>
      </c>
      <c r="F795" s="17" t="s">
        <v>632</v>
      </c>
      <c r="G795" s="18">
        <v>4458728</v>
      </c>
      <c r="H795" s="17" t="s">
        <v>633</v>
      </c>
      <c r="I795" s="18">
        <v>3823048</v>
      </c>
      <c r="J795" s="17" t="s">
        <v>617</v>
      </c>
      <c r="K795" s="18">
        <v>961.24</v>
      </c>
      <c r="L795" s="18">
        <v>18064</v>
      </c>
      <c r="M795" s="18">
        <v>705</v>
      </c>
      <c r="N795" s="19">
        <v>0.039</v>
      </c>
      <c r="O795" s="18">
        <v>1.36</v>
      </c>
      <c r="P795" s="18">
        <v>53.21</v>
      </c>
      <c r="Q795" s="18">
        <v>204</v>
      </c>
      <c r="R795" s="18">
        <v>2</v>
      </c>
      <c r="S795" s="18">
        <v>95</v>
      </c>
      <c r="T795" s="18">
        <v>57</v>
      </c>
      <c r="U795" s="18">
        <v>3</v>
      </c>
      <c r="V795" s="18">
        <v>361</v>
      </c>
      <c r="W795" s="18">
        <v>2.66</v>
      </c>
      <c r="X795" s="18">
        <v>0</v>
      </c>
      <c r="Y795" s="19">
        <v>0</v>
      </c>
      <c r="Z795" s="18">
        <v>9</v>
      </c>
      <c r="AA795" s="18">
        <v>4</v>
      </c>
      <c r="AB795" t="str">
        <f>VLOOKUP(E:E,笔记匹配!A:M,3,FALSE)</f>
        <v>skk2022</v>
      </c>
      <c r="AC795" t="str">
        <f>VLOOKUP(E:E,笔记匹配!A:M,4,FALSE)</f>
        <v>6.13-如何不出国提高口语｜英语口语APP推荐</v>
      </c>
    </row>
    <row r="796" spans="1:29">
      <c r="A796" s="17" t="s">
        <v>43</v>
      </c>
      <c r="B796" s="17" t="s">
        <v>108</v>
      </c>
      <c r="C796" s="18">
        <v>19946771</v>
      </c>
      <c r="D796" s="17" t="s">
        <v>72</v>
      </c>
      <c r="E796" s="18">
        <v>6.3218999e+23</v>
      </c>
      <c r="F796" s="17" t="s">
        <v>634</v>
      </c>
      <c r="G796" s="18">
        <v>4474319</v>
      </c>
      <c r="H796" s="17" t="s">
        <v>635</v>
      </c>
      <c r="I796" s="18">
        <v>3836916</v>
      </c>
      <c r="J796" s="17" t="s">
        <v>617</v>
      </c>
      <c r="K796" s="18">
        <v>0</v>
      </c>
      <c r="L796" s="18">
        <v>0</v>
      </c>
      <c r="M796" s="18">
        <v>0</v>
      </c>
      <c r="N796" s="19">
        <v>0</v>
      </c>
      <c r="O796" s="18">
        <v>0</v>
      </c>
      <c r="P796" s="18">
        <v>0</v>
      </c>
      <c r="Q796" s="18">
        <v>0</v>
      </c>
      <c r="R796" s="18">
        <v>0</v>
      </c>
      <c r="S796" s="18">
        <v>0</v>
      </c>
      <c r="T796" s="18">
        <v>0</v>
      </c>
      <c r="U796" s="18">
        <v>0</v>
      </c>
      <c r="V796" s="18">
        <v>0</v>
      </c>
      <c r="W796" s="18">
        <v>0</v>
      </c>
      <c r="X796" s="18">
        <v>0</v>
      </c>
      <c r="Y796" s="19">
        <v>0</v>
      </c>
      <c r="Z796" s="18">
        <v>0</v>
      </c>
      <c r="AA796" s="18">
        <v>0</v>
      </c>
      <c r="AB796" t="str">
        <f>VLOOKUP(E:E,笔记匹配!A:M,3,FALSE)</f>
        <v>gua0407</v>
      </c>
      <c r="AC796" t="str">
        <f>VLOOKUP(E:E,笔记匹配!A:M,4,FALSE)</f>
        <v>9.21-雅思考官“讨厌”的口语表达，你中了几个🤔</v>
      </c>
    </row>
    <row r="797" spans="1:29">
      <c r="A797" s="17" t="s">
        <v>43</v>
      </c>
      <c r="B797" s="17" t="s">
        <v>80</v>
      </c>
      <c r="C797" s="18">
        <v>20804514</v>
      </c>
      <c r="D797" s="17" t="s">
        <v>72</v>
      </c>
      <c r="E797" s="17" t="s">
        <v>199</v>
      </c>
      <c r="F797" s="17" t="s">
        <v>642</v>
      </c>
      <c r="G797" s="18">
        <v>4926725</v>
      </c>
      <c r="H797" s="17" t="s">
        <v>643</v>
      </c>
      <c r="I797" s="18">
        <v>4182082</v>
      </c>
      <c r="J797" s="17" t="s">
        <v>617</v>
      </c>
      <c r="K797" s="18">
        <v>193.2</v>
      </c>
      <c r="L797" s="18">
        <v>14869</v>
      </c>
      <c r="M797" s="18">
        <v>620</v>
      </c>
      <c r="N797" s="19">
        <v>0.0417</v>
      </c>
      <c r="O797" s="18">
        <v>0.31</v>
      </c>
      <c r="P797" s="18">
        <v>12.99</v>
      </c>
      <c r="Q797" s="18">
        <v>33</v>
      </c>
      <c r="R797" s="18">
        <v>0</v>
      </c>
      <c r="S797" s="18">
        <v>35</v>
      </c>
      <c r="T797" s="18">
        <v>8</v>
      </c>
      <c r="U797" s="18">
        <v>2</v>
      </c>
      <c r="V797" s="18">
        <v>78</v>
      </c>
      <c r="W797" s="18">
        <v>2.48</v>
      </c>
      <c r="X797" s="18">
        <v>0</v>
      </c>
      <c r="Y797" s="19">
        <v>0</v>
      </c>
      <c r="Z797" s="18">
        <v>4</v>
      </c>
      <c r="AA797" s="18">
        <v>0</v>
      </c>
      <c r="AB797" t="str">
        <f>VLOOKUP(E:E,笔记匹配!A:M,3,FALSE)</f>
        <v>lily1234</v>
      </c>
      <c r="AC797" t="str">
        <f>VLOOKUP(E:E,笔记匹配!A:M,4,FALSE)</f>
        <v>10.9-30岁想把英语好好学一遍｜妈妈提升口语app</v>
      </c>
    </row>
    <row r="798" spans="1:29">
      <c r="A798" s="17" t="s">
        <v>43</v>
      </c>
      <c r="B798" s="17" t="s">
        <v>83</v>
      </c>
      <c r="C798" s="18">
        <v>21378722</v>
      </c>
      <c r="D798" s="17" t="s">
        <v>72</v>
      </c>
      <c r="E798" s="17" t="s">
        <v>201</v>
      </c>
      <c r="F798" s="17" t="s">
        <v>646</v>
      </c>
      <c r="G798" s="18">
        <v>5201126</v>
      </c>
      <c r="H798" s="17" t="s">
        <v>647</v>
      </c>
      <c r="I798" s="18">
        <v>4386152</v>
      </c>
      <c r="J798" s="17" t="s">
        <v>617</v>
      </c>
      <c r="K798" s="18">
        <v>274.31</v>
      </c>
      <c r="L798" s="18">
        <v>17610</v>
      </c>
      <c r="M798" s="18">
        <v>452</v>
      </c>
      <c r="N798" s="19">
        <v>0.0257</v>
      </c>
      <c r="O798" s="18">
        <v>0.61</v>
      </c>
      <c r="P798" s="18">
        <v>15.58</v>
      </c>
      <c r="Q798" s="18">
        <v>68</v>
      </c>
      <c r="R798" s="18">
        <v>0</v>
      </c>
      <c r="S798" s="18">
        <v>56</v>
      </c>
      <c r="T798" s="18">
        <v>1</v>
      </c>
      <c r="U798" s="18">
        <v>1</v>
      </c>
      <c r="V798" s="18">
        <v>126</v>
      </c>
      <c r="W798" s="18">
        <v>2.18</v>
      </c>
      <c r="X798" s="18">
        <v>0</v>
      </c>
      <c r="Y798" s="19">
        <v>0</v>
      </c>
      <c r="Z798" s="18">
        <v>7</v>
      </c>
      <c r="AA798" s="18">
        <v>1</v>
      </c>
      <c r="AB798" t="str">
        <f>VLOOKUP(E:E,笔记匹配!A:M,3,FALSE)</f>
        <v>talkalot-invite</v>
      </c>
      <c r="AC798" t="str">
        <f>VLOOKUP(E:E,笔记匹配!A:M,4,FALSE)</f>
        <v>10.17宝藏Cambly外教大推荐‼️入门篇</v>
      </c>
    </row>
    <row r="799" spans="1:29">
      <c r="A799" s="17" t="s">
        <v>43</v>
      </c>
      <c r="B799" s="17" t="s">
        <v>83</v>
      </c>
      <c r="C799" s="18">
        <v>21438951</v>
      </c>
      <c r="D799" s="17" t="s">
        <v>69</v>
      </c>
      <c r="E799" s="17" t="s">
        <v>201</v>
      </c>
      <c r="F799" s="17" t="s">
        <v>650</v>
      </c>
      <c r="G799" s="18">
        <v>5229065</v>
      </c>
      <c r="H799" s="17" t="s">
        <v>651</v>
      </c>
      <c r="I799" s="18">
        <v>4407441</v>
      </c>
      <c r="J799" s="17" t="s">
        <v>617</v>
      </c>
      <c r="K799" s="18">
        <v>1423.2</v>
      </c>
      <c r="L799" s="18">
        <v>60868</v>
      </c>
      <c r="M799" s="18">
        <v>1870</v>
      </c>
      <c r="N799" s="19">
        <v>0.0307</v>
      </c>
      <c r="O799" s="18">
        <v>0.76</v>
      </c>
      <c r="P799" s="18">
        <v>23.38</v>
      </c>
      <c r="Q799" s="18">
        <v>438</v>
      </c>
      <c r="R799" s="18">
        <v>0</v>
      </c>
      <c r="S799" s="18">
        <v>289</v>
      </c>
      <c r="T799" s="18">
        <v>12</v>
      </c>
      <c r="U799" s="18">
        <v>11</v>
      </c>
      <c r="V799" s="18">
        <v>750</v>
      </c>
      <c r="W799" s="18">
        <v>1.9</v>
      </c>
      <c r="X799" s="18">
        <v>0</v>
      </c>
      <c r="Y799" s="19">
        <v>0</v>
      </c>
      <c r="Z799" s="18">
        <v>15</v>
      </c>
      <c r="AA799" s="18">
        <v>13</v>
      </c>
      <c r="AB799" t="str">
        <f>VLOOKUP(E:E,笔记匹配!A:M,3,FALSE)</f>
        <v>talkalot-invite</v>
      </c>
      <c r="AC799" t="str">
        <f>VLOOKUP(E:E,笔记匹配!A:M,4,FALSE)</f>
        <v>10.17宝藏Cambly外教大推荐‼️入门篇</v>
      </c>
    </row>
    <row r="800" spans="1:29">
      <c r="A800" s="17" t="s">
        <v>43</v>
      </c>
      <c r="B800" s="17" t="s">
        <v>80</v>
      </c>
      <c r="C800" s="18">
        <v>21548733</v>
      </c>
      <c r="D800" s="17" t="s">
        <v>69</v>
      </c>
      <c r="E800" s="17" t="s">
        <v>199</v>
      </c>
      <c r="F800" s="17" t="s">
        <v>652</v>
      </c>
      <c r="G800" s="18">
        <v>5277914</v>
      </c>
      <c r="H800" s="17" t="s">
        <v>652</v>
      </c>
      <c r="I800" s="18">
        <v>4445164</v>
      </c>
      <c r="J800" s="17" t="s">
        <v>617</v>
      </c>
      <c r="K800" s="18">
        <v>203.53</v>
      </c>
      <c r="L800" s="18">
        <v>8303</v>
      </c>
      <c r="M800" s="18">
        <v>391</v>
      </c>
      <c r="N800" s="19">
        <v>0.0471</v>
      </c>
      <c r="O800" s="18">
        <v>0.52</v>
      </c>
      <c r="P800" s="18">
        <v>24.51</v>
      </c>
      <c r="Q800" s="18">
        <v>49</v>
      </c>
      <c r="R800" s="18">
        <v>0</v>
      </c>
      <c r="S800" s="18">
        <v>40</v>
      </c>
      <c r="T800" s="18">
        <v>19</v>
      </c>
      <c r="U800" s="18">
        <v>0</v>
      </c>
      <c r="V800" s="18">
        <v>108</v>
      </c>
      <c r="W800" s="18">
        <v>1.88</v>
      </c>
      <c r="X800" s="18">
        <v>0</v>
      </c>
      <c r="Y800" s="19">
        <v>0</v>
      </c>
      <c r="Z800" s="18">
        <v>5</v>
      </c>
      <c r="AA800" s="18">
        <v>0</v>
      </c>
      <c r="AB800" t="str">
        <f>VLOOKUP(E:E,笔记匹配!A:M,3,FALSE)</f>
        <v>lily1234</v>
      </c>
      <c r="AC800" t="str">
        <f>VLOOKUP(E:E,笔记匹配!A:M,4,FALSE)</f>
        <v>10.9-30岁想把英语好好学一遍｜妈妈提升口语app</v>
      </c>
    </row>
    <row r="801" spans="1:29">
      <c r="A801" s="17" t="s">
        <v>43</v>
      </c>
      <c r="B801" s="17" t="s">
        <v>108</v>
      </c>
      <c r="C801" s="18">
        <v>21906276</v>
      </c>
      <c r="D801" s="17" t="s">
        <v>69</v>
      </c>
      <c r="E801" s="18">
        <v>6.3218999e+23</v>
      </c>
      <c r="F801" s="17" t="s">
        <v>654</v>
      </c>
      <c r="G801" s="18">
        <v>5442255</v>
      </c>
      <c r="H801" s="17" t="s">
        <v>654</v>
      </c>
      <c r="I801" s="18">
        <v>4570099</v>
      </c>
      <c r="J801" s="17" t="s">
        <v>617</v>
      </c>
      <c r="K801" s="18">
        <v>488.1</v>
      </c>
      <c r="L801" s="18">
        <v>31765</v>
      </c>
      <c r="M801" s="18">
        <v>1402</v>
      </c>
      <c r="N801" s="19">
        <v>0.0441</v>
      </c>
      <c r="O801" s="18">
        <v>0.35</v>
      </c>
      <c r="P801" s="18">
        <v>15.37</v>
      </c>
      <c r="Q801" s="18">
        <v>227</v>
      </c>
      <c r="R801" s="18">
        <v>1</v>
      </c>
      <c r="S801" s="18">
        <v>97</v>
      </c>
      <c r="T801" s="18">
        <v>68</v>
      </c>
      <c r="U801" s="18">
        <v>5</v>
      </c>
      <c r="V801" s="18">
        <v>398</v>
      </c>
      <c r="W801" s="18">
        <v>1.23</v>
      </c>
      <c r="X801" s="18">
        <v>0</v>
      </c>
      <c r="Y801" s="19">
        <v>0</v>
      </c>
      <c r="Z801" s="18">
        <v>1</v>
      </c>
      <c r="AA801" s="18">
        <v>0</v>
      </c>
      <c r="AB801" t="str">
        <f>VLOOKUP(E:E,笔记匹配!A:M,3,FALSE)</f>
        <v>gua0407</v>
      </c>
      <c r="AC801" t="str">
        <f>VLOOKUP(E:E,笔记匹配!A:M,4,FALSE)</f>
        <v>9.21-雅思考官“讨厌”的口语表达，你中了几个🤔</v>
      </c>
    </row>
    <row r="802" spans="1:29">
      <c r="A802" s="17" t="s">
        <v>43</v>
      </c>
      <c r="B802" s="17" t="s">
        <v>657</v>
      </c>
      <c r="C802" s="18">
        <v>22054994</v>
      </c>
      <c r="D802" s="17" t="s">
        <v>72</v>
      </c>
      <c r="E802" s="17" t="s">
        <v>238</v>
      </c>
      <c r="F802" s="17" t="s">
        <v>658</v>
      </c>
      <c r="G802" s="18">
        <v>5512858</v>
      </c>
      <c r="H802" s="17" t="s">
        <v>659</v>
      </c>
      <c r="I802" s="18">
        <v>4623452</v>
      </c>
      <c r="J802" s="17" t="s">
        <v>617</v>
      </c>
      <c r="K802" s="18">
        <v>194.23</v>
      </c>
      <c r="L802" s="18">
        <v>17968</v>
      </c>
      <c r="M802" s="18">
        <v>648</v>
      </c>
      <c r="N802" s="19">
        <v>0.0361</v>
      </c>
      <c r="O802" s="18">
        <v>0.3</v>
      </c>
      <c r="P802" s="18">
        <v>10.81</v>
      </c>
      <c r="Q802" s="18">
        <v>41</v>
      </c>
      <c r="R802" s="18">
        <v>0</v>
      </c>
      <c r="S802" s="18">
        <v>15</v>
      </c>
      <c r="T802" s="18">
        <v>3</v>
      </c>
      <c r="U802" s="18">
        <v>0</v>
      </c>
      <c r="V802" s="18">
        <v>59</v>
      </c>
      <c r="W802" s="18">
        <v>3.29</v>
      </c>
      <c r="X802" s="18">
        <v>0</v>
      </c>
      <c r="Y802" s="19">
        <v>0</v>
      </c>
      <c r="Z802" s="18">
        <v>0</v>
      </c>
      <c r="AA802" s="18">
        <v>0</v>
      </c>
      <c r="AB802" t="str">
        <f>VLOOKUP(E:E,笔记匹配!A:M,3,FALSE)</f>
        <v>10quiz</v>
      </c>
      <c r="AC802" t="str">
        <f>VLOOKUP(E:E,笔记匹配!A:M,4,FALSE)</f>
        <v>10.26-🇬🇧语言类游戏｜口语提升小游戏</v>
      </c>
    </row>
    <row r="803" spans="1:29">
      <c r="A803" s="17" t="s">
        <v>43</v>
      </c>
      <c r="B803" s="17" t="s">
        <v>82</v>
      </c>
      <c r="C803" s="18">
        <v>22055095</v>
      </c>
      <c r="D803" s="17" t="s">
        <v>72</v>
      </c>
      <c r="E803" s="17" t="s">
        <v>236</v>
      </c>
      <c r="F803" s="17" t="s">
        <v>660</v>
      </c>
      <c r="G803" s="18">
        <v>5512921</v>
      </c>
      <c r="H803" s="17" t="s">
        <v>661</v>
      </c>
      <c r="I803" s="18">
        <v>4623502</v>
      </c>
      <c r="J803" s="17" t="s">
        <v>617</v>
      </c>
      <c r="K803" s="18">
        <v>365.37</v>
      </c>
      <c r="L803" s="18">
        <v>26499</v>
      </c>
      <c r="M803" s="18">
        <v>1192</v>
      </c>
      <c r="N803" s="19">
        <v>0.045</v>
      </c>
      <c r="O803" s="18">
        <v>0.31</v>
      </c>
      <c r="P803" s="18">
        <v>13.79</v>
      </c>
      <c r="Q803" s="18">
        <v>89</v>
      </c>
      <c r="R803" s="18">
        <v>2</v>
      </c>
      <c r="S803" s="18">
        <v>46</v>
      </c>
      <c r="T803" s="18">
        <v>35</v>
      </c>
      <c r="U803" s="18">
        <v>3</v>
      </c>
      <c r="V803" s="18">
        <v>175</v>
      </c>
      <c r="W803" s="18">
        <v>2.09</v>
      </c>
      <c r="X803" s="18">
        <v>0</v>
      </c>
      <c r="Y803" s="19">
        <v>0</v>
      </c>
      <c r="Z803" s="18">
        <v>9</v>
      </c>
      <c r="AA803" s="18">
        <v>0</v>
      </c>
      <c r="AB803" t="str">
        <f>VLOOKUP(E:E,笔记匹配!A:M,3,FALSE)</f>
        <v>pickgigi-invite</v>
      </c>
      <c r="AC803" t="str">
        <f>VLOOKUP(E:E,笔记匹配!A:M,4,FALSE)</f>
        <v>10.26-口语聊天用这几个开场 打开无限聊天模式</v>
      </c>
    </row>
    <row r="804" spans="1:29">
      <c r="A804" s="17" t="s">
        <v>43</v>
      </c>
      <c r="B804" s="17" t="s">
        <v>86</v>
      </c>
      <c r="C804" s="18">
        <v>22459591</v>
      </c>
      <c r="D804" s="17" t="s">
        <v>72</v>
      </c>
      <c r="E804" s="17" t="s">
        <v>214</v>
      </c>
      <c r="F804" s="17" t="s">
        <v>662</v>
      </c>
      <c r="G804" s="18">
        <v>5705404</v>
      </c>
      <c r="H804" s="17" t="s">
        <v>663</v>
      </c>
      <c r="I804" s="18">
        <v>4771610</v>
      </c>
      <c r="J804" s="17" t="s">
        <v>617</v>
      </c>
      <c r="K804" s="18">
        <v>767.48</v>
      </c>
      <c r="L804" s="18">
        <v>46792</v>
      </c>
      <c r="M804" s="18">
        <v>1709</v>
      </c>
      <c r="N804" s="19">
        <v>0.0365</v>
      </c>
      <c r="O804" s="18">
        <v>0.45</v>
      </c>
      <c r="P804" s="18">
        <v>16.4</v>
      </c>
      <c r="Q804" s="18">
        <v>99</v>
      </c>
      <c r="R804" s="18">
        <v>0</v>
      </c>
      <c r="S804" s="18">
        <v>38</v>
      </c>
      <c r="T804" s="18">
        <v>32</v>
      </c>
      <c r="U804" s="18">
        <v>3</v>
      </c>
      <c r="V804" s="18">
        <v>172</v>
      </c>
      <c r="W804" s="18">
        <v>4.46</v>
      </c>
      <c r="X804" s="18">
        <v>0</v>
      </c>
      <c r="Y804" s="19">
        <v>0</v>
      </c>
      <c r="Z804" s="18">
        <v>7</v>
      </c>
      <c r="AA804" s="18">
        <v>0</v>
      </c>
      <c r="AB804" t="str">
        <f>VLOOKUP(E:E,笔记匹配!A:M,3,FALSE)</f>
        <v>yzyy123</v>
      </c>
      <c r="AC804" t="str">
        <f>VLOOKUP(E:E,笔记匹配!A:M,4,FALSE)</f>
        <v>11.1-前雅思口语考官评分我们的part 1!</v>
      </c>
    </row>
    <row r="805" spans="1:29">
      <c r="A805" s="17" t="s">
        <v>43</v>
      </c>
      <c r="B805" s="17" t="s">
        <v>73</v>
      </c>
      <c r="C805" s="18">
        <v>22612439</v>
      </c>
      <c r="D805" s="17" t="s">
        <v>72</v>
      </c>
      <c r="E805" s="17" t="s">
        <v>200</v>
      </c>
      <c r="F805" s="17" t="s">
        <v>666</v>
      </c>
      <c r="G805" s="18">
        <v>5779468</v>
      </c>
      <c r="H805" s="17" t="s">
        <v>667</v>
      </c>
      <c r="I805" s="18">
        <v>4830161</v>
      </c>
      <c r="J805" s="17" t="s">
        <v>617</v>
      </c>
      <c r="K805" s="18">
        <v>674.71</v>
      </c>
      <c r="L805" s="18">
        <v>41729</v>
      </c>
      <c r="M805" s="18">
        <v>1662</v>
      </c>
      <c r="N805" s="19">
        <v>0.0398</v>
      </c>
      <c r="O805" s="18">
        <v>0.41</v>
      </c>
      <c r="P805" s="18">
        <v>16.17</v>
      </c>
      <c r="Q805" s="18">
        <v>99</v>
      </c>
      <c r="R805" s="18">
        <v>0</v>
      </c>
      <c r="S805" s="18">
        <v>12</v>
      </c>
      <c r="T805" s="18">
        <v>21</v>
      </c>
      <c r="U805" s="18">
        <v>2</v>
      </c>
      <c r="V805" s="18">
        <v>134</v>
      </c>
      <c r="W805" s="18">
        <v>5.04</v>
      </c>
      <c r="X805" s="18">
        <v>0</v>
      </c>
      <c r="Y805" s="19">
        <v>0</v>
      </c>
      <c r="Z805" s="18">
        <v>5</v>
      </c>
      <c r="AA805" s="18">
        <v>0</v>
      </c>
      <c r="AB805" t="str">
        <f>VLOOKUP(E:E,笔记匹配!A:M,3,FALSE)</f>
        <v>adamchen</v>
      </c>
      <c r="AC805" t="str">
        <f>VLOOKUP(E:E,笔记匹配!A:M,4,FALSE)</f>
        <v>11.2-当社牛和老外pk全网热门挑战</v>
      </c>
    </row>
    <row r="806" spans="1:29">
      <c r="A806" s="17" t="s">
        <v>43</v>
      </c>
      <c r="B806" s="17" t="s">
        <v>130</v>
      </c>
      <c r="C806" s="18">
        <v>22612503</v>
      </c>
      <c r="D806" s="17" t="s">
        <v>72</v>
      </c>
      <c r="E806" s="17" t="s">
        <v>230</v>
      </c>
      <c r="F806" s="17" t="s">
        <v>668</v>
      </c>
      <c r="G806" s="18">
        <v>5779551</v>
      </c>
      <c r="H806" s="17" t="s">
        <v>669</v>
      </c>
      <c r="I806" s="18">
        <v>4830227</v>
      </c>
      <c r="J806" s="17" t="s">
        <v>617</v>
      </c>
      <c r="K806" s="18">
        <v>202.99</v>
      </c>
      <c r="L806" s="18">
        <v>26011</v>
      </c>
      <c r="M806" s="18">
        <v>1625</v>
      </c>
      <c r="N806" s="19">
        <v>0.0625</v>
      </c>
      <c r="O806" s="18">
        <v>0.12</v>
      </c>
      <c r="P806" s="18">
        <v>7.8</v>
      </c>
      <c r="Q806" s="18">
        <v>53</v>
      </c>
      <c r="R806" s="18">
        <v>0</v>
      </c>
      <c r="S806" s="18">
        <v>34</v>
      </c>
      <c r="T806" s="18">
        <v>17</v>
      </c>
      <c r="U806" s="18">
        <v>0</v>
      </c>
      <c r="V806" s="18">
        <v>104</v>
      </c>
      <c r="W806" s="18">
        <v>1.95</v>
      </c>
      <c r="X806" s="18">
        <v>0</v>
      </c>
      <c r="Y806" s="19">
        <v>0</v>
      </c>
      <c r="Z806" s="18">
        <v>10</v>
      </c>
      <c r="AA806" s="18">
        <v>0</v>
      </c>
      <c r="AB806" t="str">
        <f>VLOOKUP(E:E,笔记匹配!A:M,3,FALSE)</f>
        <v>kkjiayou-invite</v>
      </c>
      <c r="AC806" t="str">
        <f>VLOOKUP(E:E,笔记匹配!A:M,4,FALSE)</f>
        <v>11.2-我悟了！宝藏外教点醒我！英语这么学</v>
      </c>
    </row>
    <row r="807" spans="1:29">
      <c r="A807" s="17" t="s">
        <v>43</v>
      </c>
      <c r="B807" s="17" t="s">
        <v>77</v>
      </c>
      <c r="C807" s="18">
        <v>22612562</v>
      </c>
      <c r="D807" s="17" t="s">
        <v>72</v>
      </c>
      <c r="E807" s="17" t="s">
        <v>231</v>
      </c>
      <c r="F807" s="17" t="s">
        <v>670</v>
      </c>
      <c r="G807" s="18">
        <v>5779589</v>
      </c>
      <c r="H807" s="17" t="s">
        <v>671</v>
      </c>
      <c r="I807" s="18">
        <v>4830255</v>
      </c>
      <c r="J807" s="17" t="s">
        <v>617</v>
      </c>
      <c r="K807" s="18">
        <v>132.29</v>
      </c>
      <c r="L807" s="18">
        <v>5178</v>
      </c>
      <c r="M807" s="18">
        <v>271</v>
      </c>
      <c r="N807" s="19">
        <v>0.0523</v>
      </c>
      <c r="O807" s="18">
        <v>0.49</v>
      </c>
      <c r="P807" s="18">
        <v>25.55</v>
      </c>
      <c r="Q807" s="18">
        <v>38</v>
      </c>
      <c r="R807" s="18">
        <v>0</v>
      </c>
      <c r="S807" s="18">
        <v>11</v>
      </c>
      <c r="T807" s="18">
        <v>8</v>
      </c>
      <c r="U807" s="18">
        <v>2</v>
      </c>
      <c r="V807" s="18">
        <v>59</v>
      </c>
      <c r="W807" s="18">
        <v>2.24</v>
      </c>
      <c r="X807" s="18">
        <v>0</v>
      </c>
      <c r="Y807" s="19">
        <v>0</v>
      </c>
      <c r="Z807" s="18">
        <v>0</v>
      </c>
      <c r="AA807" s="18">
        <v>5</v>
      </c>
      <c r="AB807" t="str">
        <f>VLOOKUP(E:E,笔记匹配!A:M,3,FALSE)</f>
        <v>iris018-invite</v>
      </c>
      <c r="AC807" t="str">
        <f>VLOOKUP(E:E,笔记匹配!A:M,4,FALSE)</f>
        <v>11.2-⭐雅思口语救星❗心机girl这样备考㊙️</v>
      </c>
    </row>
    <row r="808" spans="1:29">
      <c r="A808" s="17" t="s">
        <v>43</v>
      </c>
      <c r="B808" s="17" t="s">
        <v>73</v>
      </c>
      <c r="C808" s="18">
        <v>23040724</v>
      </c>
      <c r="D808" s="17" t="s">
        <v>69</v>
      </c>
      <c r="E808" s="17" t="s">
        <v>200</v>
      </c>
      <c r="F808" s="17" t="s">
        <v>672</v>
      </c>
      <c r="G808" s="18">
        <v>5991279</v>
      </c>
      <c r="H808" s="17" t="s">
        <v>672</v>
      </c>
      <c r="I808" s="18">
        <v>4988712</v>
      </c>
      <c r="J808" s="17" t="s">
        <v>617</v>
      </c>
      <c r="K808" s="18">
        <v>461.72</v>
      </c>
      <c r="L808" s="18">
        <v>8879</v>
      </c>
      <c r="M808" s="18">
        <v>455</v>
      </c>
      <c r="N808" s="19">
        <v>0.0512</v>
      </c>
      <c r="O808" s="18">
        <v>1.01</v>
      </c>
      <c r="P808" s="18">
        <v>52</v>
      </c>
      <c r="Q808" s="18">
        <v>83</v>
      </c>
      <c r="R808" s="18">
        <v>0</v>
      </c>
      <c r="S808" s="18">
        <v>29</v>
      </c>
      <c r="T808" s="18">
        <v>30</v>
      </c>
      <c r="U808" s="18">
        <v>0</v>
      </c>
      <c r="V808" s="18">
        <v>142</v>
      </c>
      <c r="W808" s="18">
        <v>3.25</v>
      </c>
      <c r="X808" s="18">
        <v>0</v>
      </c>
      <c r="Y808" s="19">
        <v>0</v>
      </c>
      <c r="Z808" s="18">
        <v>5</v>
      </c>
      <c r="AA808" s="18">
        <v>0</v>
      </c>
      <c r="AB808" t="str">
        <f>VLOOKUP(E:E,笔记匹配!A:M,3,FALSE)</f>
        <v>adamchen</v>
      </c>
      <c r="AC808" t="str">
        <f>VLOOKUP(E:E,笔记匹配!A:M,4,FALSE)</f>
        <v>11.2-当社牛和老外pk全网热门挑战</v>
      </c>
    </row>
    <row r="809" spans="1:29">
      <c r="A809" s="17" t="s">
        <v>43</v>
      </c>
      <c r="B809" s="17" t="s">
        <v>86</v>
      </c>
      <c r="C809" s="18">
        <v>23041229</v>
      </c>
      <c r="D809" s="17" t="s">
        <v>69</v>
      </c>
      <c r="E809" s="17" t="s">
        <v>214</v>
      </c>
      <c r="F809" s="17" t="s">
        <v>673</v>
      </c>
      <c r="G809" s="18">
        <v>5991556</v>
      </c>
      <c r="H809" s="17" t="s">
        <v>673</v>
      </c>
      <c r="I809" s="18">
        <v>4988903</v>
      </c>
      <c r="J809" s="17" t="s">
        <v>617</v>
      </c>
      <c r="K809" s="18">
        <v>480.44</v>
      </c>
      <c r="L809" s="18">
        <v>13394</v>
      </c>
      <c r="M809" s="18">
        <v>533</v>
      </c>
      <c r="N809" s="19">
        <v>0.0398</v>
      </c>
      <c r="O809" s="18">
        <v>0.9</v>
      </c>
      <c r="P809" s="18">
        <v>35.87</v>
      </c>
      <c r="Q809" s="18">
        <v>118</v>
      </c>
      <c r="R809" s="18">
        <v>0</v>
      </c>
      <c r="S809" s="18">
        <v>44</v>
      </c>
      <c r="T809" s="18">
        <v>36</v>
      </c>
      <c r="U809" s="18">
        <v>2</v>
      </c>
      <c r="V809" s="18">
        <v>200</v>
      </c>
      <c r="W809" s="18">
        <v>2.4</v>
      </c>
      <c r="X809" s="18">
        <v>0</v>
      </c>
      <c r="Y809" s="19">
        <v>0</v>
      </c>
      <c r="Z809" s="18">
        <v>7</v>
      </c>
      <c r="AA809" s="18">
        <v>0</v>
      </c>
      <c r="AB809" t="str">
        <f>VLOOKUP(E:E,笔记匹配!A:M,3,FALSE)</f>
        <v>yzyy123</v>
      </c>
      <c r="AC809" t="str">
        <f>VLOOKUP(E:E,笔记匹配!A:M,4,FALSE)</f>
        <v>11.1-前雅思口语考官评分我们的part 1!</v>
      </c>
    </row>
    <row r="810" spans="1:29">
      <c r="A810" s="17" t="s">
        <v>43</v>
      </c>
      <c r="B810" s="17" t="s">
        <v>109</v>
      </c>
      <c r="C810" s="18">
        <v>23124143</v>
      </c>
      <c r="D810" s="17" t="s">
        <v>72</v>
      </c>
      <c r="E810" s="17" t="s">
        <v>196</v>
      </c>
      <c r="F810" s="17" t="s">
        <v>674</v>
      </c>
      <c r="G810" s="18">
        <v>6031256</v>
      </c>
      <c r="H810" s="17" t="s">
        <v>675</v>
      </c>
      <c r="I810" s="18">
        <v>5019187</v>
      </c>
      <c r="J810" s="17" t="s">
        <v>617</v>
      </c>
      <c r="K810" s="18">
        <v>704.34</v>
      </c>
      <c r="L810" s="18">
        <v>47857</v>
      </c>
      <c r="M810" s="18">
        <v>1385</v>
      </c>
      <c r="N810" s="19">
        <v>0.0289</v>
      </c>
      <c r="O810" s="18">
        <v>0.51</v>
      </c>
      <c r="P810" s="18">
        <v>14.72</v>
      </c>
      <c r="Q810" s="18">
        <v>194</v>
      </c>
      <c r="R810" s="18">
        <v>1</v>
      </c>
      <c r="S810" s="18">
        <v>45</v>
      </c>
      <c r="T810" s="18">
        <v>50</v>
      </c>
      <c r="U810" s="18">
        <v>2</v>
      </c>
      <c r="V810" s="18">
        <v>292</v>
      </c>
      <c r="W810" s="18">
        <v>2.41</v>
      </c>
      <c r="X810" s="18">
        <v>0</v>
      </c>
      <c r="Y810" s="19">
        <v>0</v>
      </c>
      <c r="Z810" s="18">
        <v>3</v>
      </c>
      <c r="AA810" s="18">
        <v>1</v>
      </c>
      <c r="AB810" t="str">
        <f>VLOOKUP(E:E,笔记匹配!A:M,3,FALSE)</f>
        <v>山姆先生-invite</v>
      </c>
      <c r="AC810" t="str">
        <f>VLOOKUP(E:E,笔记匹配!A:M,4,FALSE)</f>
        <v>11.10-地道英语俚语🤯英美俚语意思差这么多?</v>
      </c>
    </row>
    <row r="811" spans="1:29">
      <c r="A811" s="17" t="s">
        <v>43</v>
      </c>
      <c r="B811" s="17" t="s">
        <v>70</v>
      </c>
      <c r="C811" s="18">
        <v>23124443</v>
      </c>
      <c r="D811" s="17" t="s">
        <v>72</v>
      </c>
      <c r="E811" s="17" t="s">
        <v>226</v>
      </c>
      <c r="F811" s="17" t="s">
        <v>678</v>
      </c>
      <c r="G811" s="18">
        <v>6031367</v>
      </c>
      <c r="H811" s="17" t="s">
        <v>679</v>
      </c>
      <c r="I811" s="18">
        <v>5019262</v>
      </c>
      <c r="J811" s="17" t="s">
        <v>617</v>
      </c>
      <c r="K811" s="18">
        <v>203.43</v>
      </c>
      <c r="L811" s="18">
        <v>23113</v>
      </c>
      <c r="M811" s="18">
        <v>1385</v>
      </c>
      <c r="N811" s="19">
        <v>0.0599</v>
      </c>
      <c r="O811" s="18">
        <v>0.15</v>
      </c>
      <c r="P811" s="18">
        <v>8.8</v>
      </c>
      <c r="Q811" s="18">
        <v>48</v>
      </c>
      <c r="R811" s="18">
        <v>0</v>
      </c>
      <c r="S811" s="18">
        <v>19</v>
      </c>
      <c r="T811" s="18">
        <v>7</v>
      </c>
      <c r="U811" s="18">
        <v>1</v>
      </c>
      <c r="V811" s="18">
        <v>75</v>
      </c>
      <c r="W811" s="18">
        <v>2.71</v>
      </c>
      <c r="X811" s="18">
        <v>0</v>
      </c>
      <c r="Y811" s="19">
        <v>0</v>
      </c>
      <c r="Z811" s="18">
        <v>5</v>
      </c>
      <c r="AA811" s="18">
        <v>0</v>
      </c>
      <c r="AB811" t="str">
        <f>VLOOKUP(E:E,笔记匹配!A:M,3,FALSE)</f>
        <v>hiella-invite</v>
      </c>
      <c r="AC811" t="str">
        <f>VLOOKUP(E:E,笔记匹配!A:M,4,FALSE)</f>
        <v>11.10-关于学口语，希望五年前就有人能告诉我的</v>
      </c>
    </row>
    <row r="812" spans="1:29">
      <c r="A812" s="17" t="s">
        <v>43</v>
      </c>
      <c r="B812" s="17" t="s">
        <v>75</v>
      </c>
      <c r="C812" s="18">
        <v>23124609</v>
      </c>
      <c r="D812" s="17" t="s">
        <v>72</v>
      </c>
      <c r="E812" s="17" t="s">
        <v>227</v>
      </c>
      <c r="F812" s="17" t="s">
        <v>680</v>
      </c>
      <c r="G812" s="18">
        <v>6031450</v>
      </c>
      <c r="H812" s="17" t="s">
        <v>681</v>
      </c>
      <c r="I812" s="18">
        <v>5019325</v>
      </c>
      <c r="J812" s="17" t="s">
        <v>617</v>
      </c>
      <c r="K812" s="18">
        <v>200.76</v>
      </c>
      <c r="L812" s="18">
        <v>19326</v>
      </c>
      <c r="M812" s="18">
        <v>880</v>
      </c>
      <c r="N812" s="19">
        <v>0.0455</v>
      </c>
      <c r="O812" s="18">
        <v>0.23</v>
      </c>
      <c r="P812" s="18">
        <v>10.39</v>
      </c>
      <c r="Q812" s="18">
        <v>31</v>
      </c>
      <c r="R812" s="18">
        <v>0</v>
      </c>
      <c r="S812" s="18">
        <v>22</v>
      </c>
      <c r="T812" s="18">
        <v>11</v>
      </c>
      <c r="U812" s="18">
        <v>1</v>
      </c>
      <c r="V812" s="18">
        <v>65</v>
      </c>
      <c r="W812" s="18">
        <v>3.09</v>
      </c>
      <c r="X812" s="18">
        <v>0</v>
      </c>
      <c r="Y812" s="19">
        <v>0</v>
      </c>
      <c r="Z812" s="18">
        <v>2</v>
      </c>
      <c r="AA812" s="18">
        <v>0</v>
      </c>
      <c r="AB812" t="str">
        <f>VLOOKUP(E:E,笔记匹配!A:M,3,FALSE)</f>
        <v>heykelly-invite</v>
      </c>
      <c r="AC812" t="str">
        <f>VLOOKUP(E:E,笔记匹配!A:M,4,FALSE)</f>
        <v>11.10-亲测❗️雅思考官听到就会打低分的口语表达</v>
      </c>
    </row>
    <row r="813" spans="1:29">
      <c r="A813" s="17" t="s">
        <v>43</v>
      </c>
      <c r="B813" s="17" t="s">
        <v>81</v>
      </c>
      <c r="C813" s="18">
        <v>23124709</v>
      </c>
      <c r="D813" s="17" t="s">
        <v>72</v>
      </c>
      <c r="E813" s="17" t="s">
        <v>229</v>
      </c>
      <c r="F813" s="17" t="s">
        <v>682</v>
      </c>
      <c r="G813" s="18">
        <v>6031503</v>
      </c>
      <c r="H813" s="17" t="s">
        <v>683</v>
      </c>
      <c r="I813" s="18">
        <v>5019370</v>
      </c>
      <c r="J813" s="17" t="s">
        <v>617</v>
      </c>
      <c r="K813" s="18">
        <v>160.06</v>
      </c>
      <c r="L813" s="18">
        <v>9552</v>
      </c>
      <c r="M813" s="18">
        <v>335</v>
      </c>
      <c r="N813" s="19">
        <v>0.0351</v>
      </c>
      <c r="O813" s="18">
        <v>0.48</v>
      </c>
      <c r="P813" s="18">
        <v>16.76</v>
      </c>
      <c r="Q813" s="18">
        <v>41</v>
      </c>
      <c r="R813" s="18">
        <v>0</v>
      </c>
      <c r="S813" s="18">
        <v>23</v>
      </c>
      <c r="T813" s="18">
        <v>3</v>
      </c>
      <c r="U813" s="18">
        <v>1</v>
      </c>
      <c r="V813" s="18">
        <v>68</v>
      </c>
      <c r="W813" s="18">
        <v>2.35</v>
      </c>
      <c r="X813" s="18">
        <v>0</v>
      </c>
      <c r="Y813" s="19">
        <v>0</v>
      </c>
      <c r="Z813" s="18">
        <v>4</v>
      </c>
      <c r="AA813" s="18">
        <v>0</v>
      </c>
      <c r="AB813" t="str">
        <f>VLOOKUP(E:E,笔记匹配!A:M,3,FALSE)</f>
        <v>nainai</v>
      </c>
      <c r="AC813" t="str">
        <f>VLOOKUP(E:E,笔记匹配!A:M,4,FALSE)</f>
        <v>11.10-985但雅思口语万年6分😩外教说你方法错啦❗️</v>
      </c>
    </row>
    <row r="814" spans="1:29">
      <c r="A814" s="17" t="s">
        <v>43</v>
      </c>
      <c r="B814" s="17" t="s">
        <v>100</v>
      </c>
      <c r="C814" s="18">
        <v>23530215</v>
      </c>
      <c r="D814" s="17" t="s">
        <v>69</v>
      </c>
      <c r="E814" s="17" t="s">
        <v>203</v>
      </c>
      <c r="F814" s="17" t="s">
        <v>684</v>
      </c>
      <c r="G814" s="18">
        <v>6237012</v>
      </c>
      <c r="H814" s="17" t="s">
        <v>685</v>
      </c>
      <c r="I814" s="18">
        <v>5174740</v>
      </c>
      <c r="J814" s="17" t="s">
        <v>617</v>
      </c>
      <c r="K814" s="18">
        <v>276.07</v>
      </c>
      <c r="L814" s="18">
        <v>5355</v>
      </c>
      <c r="M814" s="18">
        <v>253</v>
      </c>
      <c r="N814" s="19">
        <v>0.0472</v>
      </c>
      <c r="O814" s="18">
        <v>1.09</v>
      </c>
      <c r="P814" s="18">
        <v>51.55</v>
      </c>
      <c r="Q814" s="18">
        <v>40</v>
      </c>
      <c r="R814" s="18">
        <v>2</v>
      </c>
      <c r="S814" s="18">
        <v>31</v>
      </c>
      <c r="T814" s="18">
        <v>4</v>
      </c>
      <c r="U814" s="18">
        <v>1</v>
      </c>
      <c r="V814" s="18">
        <v>78</v>
      </c>
      <c r="W814" s="18">
        <v>3.54</v>
      </c>
      <c r="X814" s="18">
        <v>0</v>
      </c>
      <c r="Y814" s="19">
        <v>0</v>
      </c>
      <c r="Z814" s="18">
        <v>3</v>
      </c>
      <c r="AA814" s="18">
        <v>0</v>
      </c>
      <c r="AB814" t="str">
        <f>VLOOKUP(E:E,笔记匹配!A:M,3,FALSE)</f>
        <v>yaozilv</v>
      </c>
      <c r="AC814" t="str">
        <f>VLOOKUP(E:E,笔记匹配!A:M,4,FALSE)</f>
        <v>6.17-英语口语人绝不能错过的宝藏APP👈</v>
      </c>
    </row>
    <row r="815" spans="1:29">
      <c r="A815" s="17" t="s">
        <v>43</v>
      </c>
      <c r="B815" s="17" t="s">
        <v>109</v>
      </c>
      <c r="C815" s="18">
        <v>23530991</v>
      </c>
      <c r="D815" s="17" t="s">
        <v>69</v>
      </c>
      <c r="E815" s="17" t="s">
        <v>196</v>
      </c>
      <c r="F815" s="17" t="s">
        <v>686</v>
      </c>
      <c r="G815" s="18">
        <v>6237396</v>
      </c>
      <c r="H815" s="17" t="s">
        <v>687</v>
      </c>
      <c r="I815" s="18">
        <v>5175042</v>
      </c>
      <c r="J815" s="17" t="s">
        <v>617</v>
      </c>
      <c r="K815" s="18">
        <v>996</v>
      </c>
      <c r="L815" s="18">
        <v>46440</v>
      </c>
      <c r="M815" s="18">
        <v>1391</v>
      </c>
      <c r="N815" s="19">
        <v>0.03</v>
      </c>
      <c r="O815" s="18">
        <v>0.72</v>
      </c>
      <c r="P815" s="18">
        <v>21.45</v>
      </c>
      <c r="Q815" s="18">
        <v>343</v>
      </c>
      <c r="R815" s="18">
        <v>2</v>
      </c>
      <c r="S815" s="18">
        <v>75</v>
      </c>
      <c r="T815" s="18">
        <v>92</v>
      </c>
      <c r="U815" s="18">
        <v>6</v>
      </c>
      <c r="V815" s="18">
        <v>518</v>
      </c>
      <c r="W815" s="18">
        <v>1.92</v>
      </c>
      <c r="X815" s="18">
        <v>0</v>
      </c>
      <c r="Y815" s="19">
        <v>0</v>
      </c>
      <c r="Z815" s="18">
        <v>2</v>
      </c>
      <c r="AA815" s="18">
        <v>1</v>
      </c>
      <c r="AB815" t="str">
        <f>VLOOKUP(E:E,笔记匹配!A:M,3,FALSE)</f>
        <v>山姆先生-invite</v>
      </c>
      <c r="AC815" t="str">
        <f>VLOOKUP(E:E,笔记匹配!A:M,4,FALSE)</f>
        <v>11.10-地道英语俚语🤯英美俚语意思差这么多?</v>
      </c>
    </row>
    <row r="816" spans="1:29">
      <c r="A816" s="17" t="s">
        <v>43</v>
      </c>
      <c r="B816" s="17" t="s">
        <v>87</v>
      </c>
      <c r="C816" s="18">
        <v>23541577</v>
      </c>
      <c r="D816" s="17" t="s">
        <v>72</v>
      </c>
      <c r="E816" s="17" t="s">
        <v>224</v>
      </c>
      <c r="F816" s="17" t="s">
        <v>688</v>
      </c>
      <c r="G816" s="18">
        <v>6242360</v>
      </c>
      <c r="H816" s="17" t="s">
        <v>689</v>
      </c>
      <c r="I816" s="18">
        <v>5178799</v>
      </c>
      <c r="J816" s="17" t="s">
        <v>617</v>
      </c>
      <c r="K816" s="18">
        <v>181.93</v>
      </c>
      <c r="L816" s="18">
        <v>17501</v>
      </c>
      <c r="M816" s="18">
        <v>966</v>
      </c>
      <c r="N816" s="19">
        <v>0.0552</v>
      </c>
      <c r="O816" s="18">
        <v>0.19</v>
      </c>
      <c r="P816" s="18">
        <v>10.4</v>
      </c>
      <c r="Q816" s="18">
        <v>43</v>
      </c>
      <c r="R816" s="18">
        <v>0</v>
      </c>
      <c r="S816" s="18">
        <v>29</v>
      </c>
      <c r="T816" s="18">
        <v>16</v>
      </c>
      <c r="U816" s="18">
        <v>1</v>
      </c>
      <c r="V816" s="18">
        <v>89</v>
      </c>
      <c r="W816" s="18">
        <v>2.04</v>
      </c>
      <c r="X816" s="18">
        <v>0</v>
      </c>
      <c r="Y816" s="19">
        <v>0</v>
      </c>
      <c r="Z816" s="18">
        <v>2</v>
      </c>
      <c r="AA816" s="18">
        <v>0</v>
      </c>
      <c r="AB816" t="str">
        <f>VLOOKUP(E:E,笔记匹配!A:M,3,FALSE)</f>
        <v>zigezige-invite</v>
      </c>
      <c r="AC816" t="str">
        <f>VLOOKUP(E:E,笔记匹配!A:M,4,FALSE)</f>
        <v>11.16-英语｜想进外企？高管说必须知道这些！📇</v>
      </c>
    </row>
    <row r="817" spans="1:29">
      <c r="A817" s="17" t="s">
        <v>43</v>
      </c>
      <c r="B817" s="17" t="s">
        <v>78</v>
      </c>
      <c r="C817" s="18">
        <v>23541642</v>
      </c>
      <c r="D817" s="17" t="s">
        <v>72</v>
      </c>
      <c r="E817" s="17" t="s">
        <v>222</v>
      </c>
      <c r="F817" s="17" t="s">
        <v>690</v>
      </c>
      <c r="G817" s="18">
        <v>6242382</v>
      </c>
      <c r="H817" s="17" t="s">
        <v>691</v>
      </c>
      <c r="I817" s="18">
        <v>5178823</v>
      </c>
      <c r="J817" s="17" t="s">
        <v>617</v>
      </c>
      <c r="K817" s="18">
        <v>201.32</v>
      </c>
      <c r="L817" s="18">
        <v>48649</v>
      </c>
      <c r="M817" s="18">
        <v>2954</v>
      </c>
      <c r="N817" s="19">
        <v>0.0607</v>
      </c>
      <c r="O817" s="18">
        <v>0.07</v>
      </c>
      <c r="P817" s="18">
        <v>4.14</v>
      </c>
      <c r="Q817" s="18">
        <v>107</v>
      </c>
      <c r="R817" s="18">
        <v>1</v>
      </c>
      <c r="S817" s="18">
        <v>89</v>
      </c>
      <c r="T817" s="18">
        <v>43</v>
      </c>
      <c r="U817" s="18">
        <v>3</v>
      </c>
      <c r="V817" s="18">
        <v>243</v>
      </c>
      <c r="W817" s="18">
        <v>0.83</v>
      </c>
      <c r="X817" s="18">
        <v>0</v>
      </c>
      <c r="Y817" s="19">
        <v>0</v>
      </c>
      <c r="Z817" s="18">
        <v>10</v>
      </c>
      <c r="AA817" s="18">
        <v>12</v>
      </c>
      <c r="AB817" t="str">
        <f>VLOOKUP(E:E,笔记匹配!A:M,3,FALSE)</f>
        <v>kkenglish-invite</v>
      </c>
      <c r="AC817" t="str">
        <f>VLOOKUP(E:E,笔记匹配!A:M,4,FALSE)</f>
        <v>11.16-我说的英语 vs 外教帮我修订的 差异有多大？</v>
      </c>
    </row>
    <row r="818" spans="1:29">
      <c r="A818" s="17" t="s">
        <v>43</v>
      </c>
      <c r="B818" s="17" t="s">
        <v>692</v>
      </c>
      <c r="C818" s="18">
        <v>23541719</v>
      </c>
      <c r="D818" s="17" t="s">
        <v>72</v>
      </c>
      <c r="E818" s="17" t="s">
        <v>225</v>
      </c>
      <c r="F818" s="17" t="s">
        <v>693</v>
      </c>
      <c r="G818" s="18">
        <v>6242415</v>
      </c>
      <c r="H818" s="17" t="s">
        <v>694</v>
      </c>
      <c r="I818" s="18">
        <v>5178847</v>
      </c>
      <c r="J818" s="17" t="s">
        <v>617</v>
      </c>
      <c r="K818" s="18">
        <v>17.64</v>
      </c>
      <c r="L818" s="18">
        <v>933</v>
      </c>
      <c r="M818" s="18">
        <v>27</v>
      </c>
      <c r="N818" s="19">
        <v>0.0289</v>
      </c>
      <c r="O818" s="18">
        <v>0.65</v>
      </c>
      <c r="P818" s="18">
        <v>18.91</v>
      </c>
      <c r="Q818" s="18">
        <v>0</v>
      </c>
      <c r="R818" s="18">
        <v>0</v>
      </c>
      <c r="S818" s="18">
        <v>3</v>
      </c>
      <c r="T818" s="18">
        <v>0</v>
      </c>
      <c r="U818" s="18">
        <v>0</v>
      </c>
      <c r="V818" s="18">
        <v>3</v>
      </c>
      <c r="W818" s="18">
        <v>5.88</v>
      </c>
      <c r="X818" s="18">
        <v>0</v>
      </c>
      <c r="Y818" s="19">
        <v>0</v>
      </c>
      <c r="Z818" s="18">
        <v>0</v>
      </c>
      <c r="AA818" s="18">
        <v>0</v>
      </c>
      <c r="AB818" t="str">
        <f>VLOOKUP(E:E,笔记匹配!A:M,3,FALSE)</f>
        <v>xiaohao11-invite</v>
      </c>
      <c r="AC818" t="str">
        <f>VLOOKUP(E:E,笔记匹配!A:M,4,FALSE)</f>
        <v>11.16-🔥Cambly外教大推荐❗️口语此时不练更待何时</v>
      </c>
    </row>
    <row r="819" spans="1:29">
      <c r="A819" s="17" t="s">
        <v>43</v>
      </c>
      <c r="B819" s="17" t="s">
        <v>74</v>
      </c>
      <c r="C819" s="18">
        <v>23541791</v>
      </c>
      <c r="D819" s="17" t="s">
        <v>72</v>
      </c>
      <c r="E819" s="17" t="s">
        <v>223</v>
      </c>
      <c r="F819" s="17" t="s">
        <v>695</v>
      </c>
      <c r="G819" s="18">
        <v>6242450</v>
      </c>
      <c r="H819" s="17" t="s">
        <v>696</v>
      </c>
      <c r="I819" s="18">
        <v>5178874</v>
      </c>
      <c r="J819" s="17" t="s">
        <v>617</v>
      </c>
      <c r="K819" s="18">
        <v>202.44</v>
      </c>
      <c r="L819" s="18">
        <v>15652</v>
      </c>
      <c r="M819" s="18">
        <v>938</v>
      </c>
      <c r="N819" s="19">
        <v>0.0599</v>
      </c>
      <c r="O819" s="18">
        <v>0.22</v>
      </c>
      <c r="P819" s="18">
        <v>12.93</v>
      </c>
      <c r="Q819" s="18">
        <v>73</v>
      </c>
      <c r="R819" s="18">
        <v>0</v>
      </c>
      <c r="S819" s="18">
        <v>13</v>
      </c>
      <c r="T819" s="18">
        <v>2</v>
      </c>
      <c r="U819" s="18">
        <v>0</v>
      </c>
      <c r="V819" s="18">
        <v>88</v>
      </c>
      <c r="W819" s="18">
        <v>2.3</v>
      </c>
      <c r="X819" s="18">
        <v>0</v>
      </c>
      <c r="Y819" s="19">
        <v>0</v>
      </c>
      <c r="Z819" s="18">
        <v>10</v>
      </c>
      <c r="AA819" s="18">
        <v>0</v>
      </c>
      <c r="AB819" t="str">
        <f>VLOOKUP(E:E,笔记匹配!A:M,3,FALSE)</f>
        <v>dafu666</v>
      </c>
      <c r="AC819" t="str">
        <f>VLOOKUP(E:E,笔记匹配!A:M,4,FALSE)</f>
        <v>11.16-雅思口语首考上8分？我是如何做到的？</v>
      </c>
    </row>
    <row r="820" spans="1:29">
      <c r="A820" s="17" t="s">
        <v>43</v>
      </c>
      <c r="B820" s="17" t="s">
        <v>79</v>
      </c>
      <c r="C820" s="18">
        <v>23541914</v>
      </c>
      <c r="D820" s="17" t="s">
        <v>72</v>
      </c>
      <c r="E820" s="17" t="s">
        <v>197</v>
      </c>
      <c r="F820" s="17" t="s">
        <v>697</v>
      </c>
      <c r="G820" s="18">
        <v>6242490</v>
      </c>
      <c r="H820" s="17" t="s">
        <v>698</v>
      </c>
      <c r="I820" s="18">
        <v>5178907</v>
      </c>
      <c r="J820" s="17" t="s">
        <v>617</v>
      </c>
      <c r="K820" s="18">
        <v>23.85</v>
      </c>
      <c r="L820" s="18">
        <v>1581</v>
      </c>
      <c r="M820" s="18">
        <v>39</v>
      </c>
      <c r="N820" s="19">
        <v>0.0247</v>
      </c>
      <c r="O820" s="18">
        <v>0.61</v>
      </c>
      <c r="P820" s="18">
        <v>15.09</v>
      </c>
      <c r="Q820" s="18">
        <v>2</v>
      </c>
      <c r="R820" s="18">
        <v>0</v>
      </c>
      <c r="S820" s="18">
        <v>7</v>
      </c>
      <c r="T820" s="18">
        <v>0</v>
      </c>
      <c r="U820" s="18">
        <v>0</v>
      </c>
      <c r="V820" s="18">
        <v>9</v>
      </c>
      <c r="W820" s="18">
        <v>2.65</v>
      </c>
      <c r="X820" s="18">
        <v>0</v>
      </c>
      <c r="Y820" s="19">
        <v>0</v>
      </c>
      <c r="Z820" s="18">
        <v>0</v>
      </c>
      <c r="AA820" s="18">
        <v>0</v>
      </c>
      <c r="AB820" t="str">
        <f>VLOOKUP(E:E,笔记匹配!A:M,3,FALSE)</f>
        <v>leximock-invite</v>
      </c>
      <c r="AC820" t="str">
        <f>VLOOKUP(E:E,笔记匹配!A:M,4,FALSE)</f>
        <v>11.16-Cambly雅思口语敲牛mock推荐来救你啦🆘</v>
      </c>
    </row>
    <row r="821" spans="1:29">
      <c r="A821" s="17" t="s">
        <v>43</v>
      </c>
      <c r="B821" s="17" t="s">
        <v>89</v>
      </c>
      <c r="C821" s="18">
        <v>24215138</v>
      </c>
      <c r="D821" s="17" t="s">
        <v>72</v>
      </c>
      <c r="E821" s="17" t="s">
        <v>218</v>
      </c>
      <c r="F821" s="17" t="s">
        <v>699</v>
      </c>
      <c r="G821" s="18">
        <v>6406152</v>
      </c>
      <c r="H821" s="17" t="s">
        <v>700</v>
      </c>
      <c r="I821" s="18">
        <v>5307938</v>
      </c>
      <c r="J821" s="17" t="s">
        <v>617</v>
      </c>
      <c r="K821" s="18">
        <v>192.81</v>
      </c>
      <c r="L821" s="18">
        <v>21787</v>
      </c>
      <c r="M821" s="18">
        <v>836</v>
      </c>
      <c r="N821" s="19">
        <v>0.0384</v>
      </c>
      <c r="O821" s="18">
        <v>0.23</v>
      </c>
      <c r="P821" s="18">
        <v>8.85</v>
      </c>
      <c r="Q821" s="18">
        <v>48</v>
      </c>
      <c r="R821" s="18">
        <v>0</v>
      </c>
      <c r="S821" s="18">
        <v>46</v>
      </c>
      <c r="T821" s="18">
        <v>3</v>
      </c>
      <c r="U821" s="18">
        <v>5</v>
      </c>
      <c r="V821" s="18">
        <v>102</v>
      </c>
      <c r="W821" s="18">
        <v>1.89</v>
      </c>
      <c r="X821" s="18">
        <v>0</v>
      </c>
      <c r="Y821" s="19">
        <v>0</v>
      </c>
      <c r="Z821" s="18">
        <v>6</v>
      </c>
      <c r="AA821" s="18">
        <v>4</v>
      </c>
      <c r="AB821" t="str">
        <f>VLOOKUP(E:E,笔记匹配!A:M,3,FALSE)</f>
        <v>xctx</v>
      </c>
      <c r="AC821" t="str">
        <f>VLOOKUP(E:E,笔记匹配!A:M,4,FALSE)</f>
        <v>11.21-如何从“哑巴英语”到轻松通过全英文外企面试</v>
      </c>
    </row>
    <row r="822" spans="1:29">
      <c r="A822" s="17" t="s">
        <v>43</v>
      </c>
      <c r="B822" s="17" t="s">
        <v>90</v>
      </c>
      <c r="C822" s="18">
        <v>24215177</v>
      </c>
      <c r="D822" s="17" t="s">
        <v>72</v>
      </c>
      <c r="E822" s="17" t="s">
        <v>219</v>
      </c>
      <c r="F822" s="17" t="s">
        <v>701</v>
      </c>
      <c r="G822" s="18">
        <v>6406187</v>
      </c>
      <c r="H822" s="17" t="s">
        <v>702</v>
      </c>
      <c r="I822" s="18">
        <v>5307972</v>
      </c>
      <c r="J822" s="17" t="s">
        <v>617</v>
      </c>
      <c r="K822" s="18">
        <v>190.51</v>
      </c>
      <c r="L822" s="18">
        <v>16875</v>
      </c>
      <c r="M822" s="18">
        <v>732</v>
      </c>
      <c r="N822" s="19">
        <v>0.0434</v>
      </c>
      <c r="O822" s="18">
        <v>0.26</v>
      </c>
      <c r="P822" s="18">
        <v>11.29</v>
      </c>
      <c r="Q822" s="18">
        <v>73</v>
      </c>
      <c r="R822" s="18">
        <v>0</v>
      </c>
      <c r="S822" s="18">
        <v>77</v>
      </c>
      <c r="T822" s="18">
        <v>12</v>
      </c>
      <c r="U822" s="18">
        <v>4</v>
      </c>
      <c r="V822" s="18">
        <v>166</v>
      </c>
      <c r="W822" s="18">
        <v>1.15</v>
      </c>
      <c r="X822" s="18">
        <v>0</v>
      </c>
      <c r="Y822" s="19">
        <v>0</v>
      </c>
      <c r="Z822" s="18">
        <v>2</v>
      </c>
      <c r="AA822" s="18">
        <v>1</v>
      </c>
      <c r="AB822" t="str">
        <f>VLOOKUP(E:E,笔记匹配!A:M,3,FALSE)</f>
        <v>picklynn-invite</v>
      </c>
      <c r="AC822" t="str">
        <f>VLOOKUP(E:E,笔记匹配!A:M,4,FALSE)</f>
        <v>11.21-英语面试不用怕‼️8个技巧秒收offer✅太绝啦</v>
      </c>
    </row>
    <row r="823" spans="1:29">
      <c r="A823" s="17" t="s">
        <v>43</v>
      </c>
      <c r="B823" s="17" t="s">
        <v>91</v>
      </c>
      <c r="C823" s="18">
        <v>24215231</v>
      </c>
      <c r="D823" s="17" t="s">
        <v>72</v>
      </c>
      <c r="E823" s="17" t="s">
        <v>220</v>
      </c>
      <c r="F823" s="17" t="s">
        <v>703</v>
      </c>
      <c r="G823" s="18">
        <v>6406213</v>
      </c>
      <c r="H823" s="17" t="s">
        <v>704</v>
      </c>
      <c r="I823" s="18">
        <v>5307993</v>
      </c>
      <c r="J823" s="17" t="s">
        <v>617</v>
      </c>
      <c r="K823" s="18">
        <v>201.8</v>
      </c>
      <c r="L823" s="18">
        <v>45805</v>
      </c>
      <c r="M823" s="18">
        <v>3187</v>
      </c>
      <c r="N823" s="19">
        <v>0.0696</v>
      </c>
      <c r="O823" s="18">
        <v>0.06</v>
      </c>
      <c r="P823" s="18">
        <v>4.41</v>
      </c>
      <c r="Q823" s="18">
        <v>24</v>
      </c>
      <c r="R823" s="18">
        <v>0</v>
      </c>
      <c r="S823" s="18">
        <v>7</v>
      </c>
      <c r="T823" s="18">
        <v>3</v>
      </c>
      <c r="U823" s="18">
        <v>1</v>
      </c>
      <c r="V823" s="18">
        <v>35</v>
      </c>
      <c r="W823" s="18">
        <v>5.77</v>
      </c>
      <c r="X823" s="18">
        <v>0</v>
      </c>
      <c r="Y823" s="19">
        <v>0</v>
      </c>
      <c r="Z823" s="18">
        <v>11</v>
      </c>
      <c r="AA823" s="18">
        <v>0</v>
      </c>
      <c r="AB823" t="str">
        <f>VLOOKUP(E:E,笔记匹配!A:M,3,FALSE)</f>
        <v>pickcoco-invite</v>
      </c>
      <c r="AC823" t="str">
        <f>VLOOKUP(E:E,笔记匹配!A:M,4,FALSE)</f>
        <v>11.21-快进来看看外国人切磋中文！！</v>
      </c>
    </row>
    <row r="824" spans="1:29">
      <c r="A824" s="17" t="s">
        <v>43</v>
      </c>
      <c r="B824" s="17" t="s">
        <v>92</v>
      </c>
      <c r="C824" s="18">
        <v>24215254</v>
      </c>
      <c r="D824" s="17" t="s">
        <v>72</v>
      </c>
      <c r="E824" s="17" t="s">
        <v>221</v>
      </c>
      <c r="F824" s="17" t="s">
        <v>705</v>
      </c>
      <c r="G824" s="18">
        <v>6406225</v>
      </c>
      <c r="H824" s="17" t="s">
        <v>706</v>
      </c>
      <c r="I824" s="18">
        <v>5308004</v>
      </c>
      <c r="J824" s="17" t="s">
        <v>617</v>
      </c>
      <c r="K824" s="18">
        <v>167.96</v>
      </c>
      <c r="L824" s="18">
        <v>10941</v>
      </c>
      <c r="M824" s="18">
        <v>354</v>
      </c>
      <c r="N824" s="19">
        <v>0.0324</v>
      </c>
      <c r="O824" s="18">
        <v>0.47</v>
      </c>
      <c r="P824" s="18">
        <v>15.35</v>
      </c>
      <c r="Q824" s="18">
        <v>16</v>
      </c>
      <c r="R824" s="18">
        <v>0</v>
      </c>
      <c r="S824" s="18">
        <v>15</v>
      </c>
      <c r="T824" s="18">
        <v>14</v>
      </c>
      <c r="U824" s="18">
        <v>1</v>
      </c>
      <c r="V824" s="18">
        <v>46</v>
      </c>
      <c r="W824" s="18">
        <v>3.65</v>
      </c>
      <c r="X824" s="18">
        <v>0</v>
      </c>
      <c r="Y824" s="19">
        <v>0</v>
      </c>
      <c r="Z824" s="18">
        <v>0</v>
      </c>
      <c r="AA824" s="18">
        <v>1</v>
      </c>
      <c r="AB824" t="str">
        <f>VLOOKUP(E:E,笔记匹配!A:M,3,FALSE)</f>
        <v>circle2022-invite</v>
      </c>
      <c r="AC824" t="str">
        <f>VLOOKUP(E:E,笔记匹配!A:M,4,FALSE)</f>
        <v>11.21-🔥雅思口语8分｜高分技巧大公开</v>
      </c>
    </row>
    <row r="825" spans="1:29">
      <c r="A825" s="17" t="s">
        <v>44</v>
      </c>
      <c r="B825" s="17" t="s">
        <v>100</v>
      </c>
      <c r="C825" s="18">
        <v>15884678</v>
      </c>
      <c r="D825" s="17" t="s">
        <v>101</v>
      </c>
      <c r="E825" s="17" t="s">
        <v>203</v>
      </c>
      <c r="F825" s="17" t="s">
        <v>615</v>
      </c>
      <c r="G825" s="18">
        <v>3102051</v>
      </c>
      <c r="H825" s="17" t="s">
        <v>616</v>
      </c>
      <c r="I825" s="18">
        <v>2496937</v>
      </c>
      <c r="J825" s="17" t="s">
        <v>617</v>
      </c>
      <c r="K825" s="18">
        <v>143.79</v>
      </c>
      <c r="L825" s="18">
        <v>10857</v>
      </c>
      <c r="M825" s="18">
        <v>343</v>
      </c>
      <c r="N825" s="19">
        <v>0.0316</v>
      </c>
      <c r="O825" s="18">
        <v>0.42</v>
      </c>
      <c r="P825" s="18">
        <v>13.24</v>
      </c>
      <c r="Q825" s="18">
        <v>3</v>
      </c>
      <c r="R825" s="18">
        <v>0</v>
      </c>
      <c r="S825" s="18">
        <v>2</v>
      </c>
      <c r="T825" s="18">
        <v>0</v>
      </c>
      <c r="U825" s="18">
        <v>0</v>
      </c>
      <c r="V825" s="18">
        <v>5</v>
      </c>
      <c r="W825" s="18">
        <v>28.76</v>
      </c>
      <c r="X825" s="18">
        <v>0</v>
      </c>
      <c r="Y825" s="19">
        <v>0</v>
      </c>
      <c r="Z825" s="18">
        <v>0</v>
      </c>
      <c r="AA825" s="18">
        <v>0</v>
      </c>
      <c r="AB825" t="str">
        <f>VLOOKUP(E:E,笔记匹配!A:M,3,FALSE)</f>
        <v>yaozilv</v>
      </c>
      <c r="AC825" t="str">
        <f>VLOOKUP(E:E,笔记匹配!A:M,4,FALSE)</f>
        <v>6.17-英语口语人绝不能错过的宝藏APP👈</v>
      </c>
    </row>
    <row r="826" spans="1:29">
      <c r="A826" s="17" t="s">
        <v>44</v>
      </c>
      <c r="B826" s="17" t="s">
        <v>119</v>
      </c>
      <c r="C826" s="18">
        <v>16331749</v>
      </c>
      <c r="D826" s="17" t="s">
        <v>72</v>
      </c>
      <c r="E826" s="17" t="s">
        <v>210</v>
      </c>
      <c r="F826" s="17" t="s">
        <v>618</v>
      </c>
      <c r="G826" s="18">
        <v>3178020</v>
      </c>
      <c r="H826" s="17" t="s">
        <v>619</v>
      </c>
      <c r="I826" s="18">
        <v>2568655</v>
      </c>
      <c r="J826" s="17" t="s">
        <v>617</v>
      </c>
      <c r="K826" s="18">
        <v>88.55</v>
      </c>
      <c r="L826" s="18">
        <v>11509</v>
      </c>
      <c r="M826" s="18">
        <v>681</v>
      </c>
      <c r="N826" s="19">
        <v>0.0592</v>
      </c>
      <c r="O826" s="18">
        <v>0.13</v>
      </c>
      <c r="P826" s="18">
        <v>7.69</v>
      </c>
      <c r="Q826" s="18">
        <v>14</v>
      </c>
      <c r="R826" s="18">
        <v>1</v>
      </c>
      <c r="S826" s="18">
        <v>5</v>
      </c>
      <c r="T826" s="18">
        <v>12</v>
      </c>
      <c r="U826" s="18">
        <v>0</v>
      </c>
      <c r="V826" s="18">
        <v>32</v>
      </c>
      <c r="W826" s="18">
        <v>2.77</v>
      </c>
      <c r="X826" s="18">
        <v>0</v>
      </c>
      <c r="Y826" s="19">
        <v>0</v>
      </c>
      <c r="Z826" s="18">
        <v>0</v>
      </c>
      <c r="AA826" s="18">
        <v>0</v>
      </c>
      <c r="AB826" t="str">
        <f>VLOOKUP(E:E,笔记匹配!A:M,3,FALSE)</f>
        <v>tenchat-invite</v>
      </c>
      <c r="AC826" t="str">
        <f>VLOOKUP(E:E,笔记匹配!A:M,4,FALSE)</f>
        <v>6.28-🇬🇧小干货｜简单的地道英文表达</v>
      </c>
    </row>
    <row r="827" spans="1:29">
      <c r="A827" s="17" t="s">
        <v>44</v>
      </c>
      <c r="B827" s="17" t="s">
        <v>100</v>
      </c>
      <c r="C827" s="18">
        <v>18616856</v>
      </c>
      <c r="D827" s="17" t="s">
        <v>72</v>
      </c>
      <c r="E827" s="17" t="s">
        <v>203</v>
      </c>
      <c r="F827" s="17" t="s">
        <v>622</v>
      </c>
      <c r="G827" s="18">
        <v>3856100</v>
      </c>
      <c r="H827" s="17" t="s">
        <v>623</v>
      </c>
      <c r="I827" s="18">
        <v>3241189</v>
      </c>
      <c r="J827" s="17" t="s">
        <v>617</v>
      </c>
      <c r="K827" s="18">
        <v>44.43</v>
      </c>
      <c r="L827" s="18">
        <v>2110</v>
      </c>
      <c r="M827" s="18">
        <v>86</v>
      </c>
      <c r="N827" s="19">
        <v>0.0408</v>
      </c>
      <c r="O827" s="18">
        <v>0.52</v>
      </c>
      <c r="P827" s="18">
        <v>21.06</v>
      </c>
      <c r="Q827" s="18">
        <v>5</v>
      </c>
      <c r="R827" s="18">
        <v>0</v>
      </c>
      <c r="S827" s="18">
        <v>4</v>
      </c>
      <c r="T827" s="18">
        <v>1</v>
      </c>
      <c r="U827" s="18">
        <v>0</v>
      </c>
      <c r="V827" s="18">
        <v>10</v>
      </c>
      <c r="W827" s="18">
        <v>4.44</v>
      </c>
      <c r="X827" s="18">
        <v>0</v>
      </c>
      <c r="Y827" s="19">
        <v>0</v>
      </c>
      <c r="Z827" s="18">
        <v>0</v>
      </c>
      <c r="AA827" s="18">
        <v>0</v>
      </c>
      <c r="AB827" t="str">
        <f>VLOOKUP(E:E,笔记匹配!A:M,3,FALSE)</f>
        <v>yaozilv</v>
      </c>
      <c r="AC827" t="str">
        <f>VLOOKUP(E:E,笔记匹配!A:M,4,FALSE)</f>
        <v>6.17-英语口语人绝不能错过的宝藏APP👈</v>
      </c>
    </row>
    <row r="828" spans="1:29">
      <c r="A828" s="17" t="s">
        <v>44</v>
      </c>
      <c r="B828" s="17" t="s">
        <v>76</v>
      </c>
      <c r="C828" s="18">
        <v>18706416</v>
      </c>
      <c r="D828" s="17" t="s">
        <v>72</v>
      </c>
      <c r="E828" s="17" t="s">
        <v>209</v>
      </c>
      <c r="F828" s="17" t="s">
        <v>624</v>
      </c>
      <c r="G828" s="18">
        <v>3899564</v>
      </c>
      <c r="H828" s="17" t="s">
        <v>625</v>
      </c>
      <c r="I828" s="18">
        <v>3284422</v>
      </c>
      <c r="J828" s="17" t="s">
        <v>617</v>
      </c>
      <c r="K828" s="18">
        <v>200.55</v>
      </c>
      <c r="L828" s="18">
        <v>9803</v>
      </c>
      <c r="M828" s="18">
        <v>339</v>
      </c>
      <c r="N828" s="19">
        <v>0.0346</v>
      </c>
      <c r="O828" s="18">
        <v>0.59</v>
      </c>
      <c r="P828" s="18">
        <v>20.46</v>
      </c>
      <c r="Q828" s="18">
        <v>18</v>
      </c>
      <c r="R828" s="18">
        <v>0</v>
      </c>
      <c r="S828" s="18">
        <v>23</v>
      </c>
      <c r="T828" s="18">
        <v>2</v>
      </c>
      <c r="U828" s="18">
        <v>0</v>
      </c>
      <c r="V828" s="18">
        <v>43</v>
      </c>
      <c r="W828" s="18">
        <v>4.66</v>
      </c>
      <c r="X828" s="18">
        <v>0</v>
      </c>
      <c r="Y828" s="19">
        <v>0</v>
      </c>
      <c r="Z828" s="18">
        <v>4</v>
      </c>
      <c r="AA828" s="18">
        <v>1</v>
      </c>
      <c r="AB828" t="str">
        <f>VLOOKUP(E:E,笔记匹配!A:M,3,FALSE)</f>
        <v>ieltsyea-invite</v>
      </c>
      <c r="AC828" t="str">
        <f>VLOOKUP(E:E,笔记匹配!A:M,4,FALSE)</f>
        <v>8.24-雅思口语上7的捷径：Cambly外教推荐‼️</v>
      </c>
    </row>
    <row r="829" spans="1:29">
      <c r="A829" s="17" t="s">
        <v>44</v>
      </c>
      <c r="B829" s="17" t="s">
        <v>76</v>
      </c>
      <c r="C829" s="18">
        <v>19691973</v>
      </c>
      <c r="D829" s="17" t="s">
        <v>69</v>
      </c>
      <c r="E829" s="17" t="s">
        <v>209</v>
      </c>
      <c r="F829" s="17" t="s">
        <v>631</v>
      </c>
      <c r="G829" s="18">
        <v>4355755</v>
      </c>
      <c r="H829" s="17" t="s">
        <v>631</v>
      </c>
      <c r="I829" s="18">
        <v>3730480</v>
      </c>
      <c r="J829" s="17" t="s">
        <v>617</v>
      </c>
      <c r="K829" s="18">
        <v>153.36</v>
      </c>
      <c r="L829" s="18">
        <v>7069</v>
      </c>
      <c r="M829" s="18">
        <v>193</v>
      </c>
      <c r="N829" s="19">
        <v>0.0273</v>
      </c>
      <c r="O829" s="18">
        <v>0.79</v>
      </c>
      <c r="P829" s="18">
        <v>21.69</v>
      </c>
      <c r="Q829" s="18">
        <v>24</v>
      </c>
      <c r="R829" s="18">
        <v>0</v>
      </c>
      <c r="S829" s="18">
        <v>29</v>
      </c>
      <c r="T829" s="18">
        <v>1</v>
      </c>
      <c r="U829" s="18">
        <v>1</v>
      </c>
      <c r="V829" s="18">
        <v>55</v>
      </c>
      <c r="W829" s="18">
        <v>2.79</v>
      </c>
      <c r="X829" s="18">
        <v>0</v>
      </c>
      <c r="Y829" s="19">
        <v>0</v>
      </c>
      <c r="Z829" s="18">
        <v>0</v>
      </c>
      <c r="AA829" s="18">
        <v>7</v>
      </c>
      <c r="AB829" t="str">
        <f>VLOOKUP(E:E,笔记匹配!A:M,3,FALSE)</f>
        <v>ieltsyea-invite</v>
      </c>
      <c r="AC829" t="str">
        <f>VLOOKUP(E:E,笔记匹配!A:M,4,FALSE)</f>
        <v>8.24-雅思口语上7的捷径：Cambly外教推荐‼️</v>
      </c>
    </row>
    <row r="830" spans="1:29">
      <c r="A830" s="17" t="s">
        <v>44</v>
      </c>
      <c r="B830" s="17" t="s">
        <v>103</v>
      </c>
      <c r="C830" s="18">
        <v>19913068</v>
      </c>
      <c r="D830" s="17" t="s">
        <v>69</v>
      </c>
      <c r="E830" s="17" t="s">
        <v>207</v>
      </c>
      <c r="F830" s="17" t="s">
        <v>632</v>
      </c>
      <c r="G830" s="18">
        <v>4458728</v>
      </c>
      <c r="H830" s="17" t="s">
        <v>633</v>
      </c>
      <c r="I830" s="18">
        <v>3823048</v>
      </c>
      <c r="J830" s="17" t="s">
        <v>617</v>
      </c>
      <c r="K830" s="18">
        <v>292.34</v>
      </c>
      <c r="L830" s="18">
        <v>6562</v>
      </c>
      <c r="M830" s="18">
        <v>288</v>
      </c>
      <c r="N830" s="19">
        <v>0.0439</v>
      </c>
      <c r="O830" s="18">
        <v>1.02</v>
      </c>
      <c r="P830" s="18">
        <v>44.55</v>
      </c>
      <c r="Q830" s="18">
        <v>69</v>
      </c>
      <c r="R830" s="18">
        <v>0</v>
      </c>
      <c r="S830" s="18">
        <v>32</v>
      </c>
      <c r="T830" s="18">
        <v>27</v>
      </c>
      <c r="U830" s="18">
        <v>0</v>
      </c>
      <c r="V830" s="18">
        <v>128</v>
      </c>
      <c r="W830" s="18">
        <v>2.28</v>
      </c>
      <c r="X830" s="18">
        <v>0</v>
      </c>
      <c r="Y830" s="19">
        <v>0</v>
      </c>
      <c r="Z830" s="18">
        <v>2</v>
      </c>
      <c r="AA830" s="18">
        <v>0</v>
      </c>
      <c r="AB830" t="str">
        <f>VLOOKUP(E:E,笔记匹配!A:M,3,FALSE)</f>
        <v>skk2022</v>
      </c>
      <c r="AC830" t="str">
        <f>VLOOKUP(E:E,笔记匹配!A:M,4,FALSE)</f>
        <v>6.13-如何不出国提高口语｜英语口语APP推荐</v>
      </c>
    </row>
    <row r="831" spans="1:29">
      <c r="A831" s="17" t="s">
        <v>44</v>
      </c>
      <c r="B831" s="17" t="s">
        <v>108</v>
      </c>
      <c r="C831" s="18">
        <v>19946771</v>
      </c>
      <c r="D831" s="17" t="s">
        <v>72</v>
      </c>
      <c r="E831" s="18">
        <v>6.3218999e+23</v>
      </c>
      <c r="F831" s="17" t="s">
        <v>634</v>
      </c>
      <c r="G831" s="18">
        <v>4474319</v>
      </c>
      <c r="H831" s="17" t="s">
        <v>635</v>
      </c>
      <c r="I831" s="18">
        <v>3836916</v>
      </c>
      <c r="J831" s="17" t="s">
        <v>617</v>
      </c>
      <c r="K831" s="18">
        <v>504.32</v>
      </c>
      <c r="L831" s="18">
        <v>34016</v>
      </c>
      <c r="M831" s="18">
        <v>1430</v>
      </c>
      <c r="N831" s="19">
        <v>0.042</v>
      </c>
      <c r="O831" s="18">
        <v>0.35</v>
      </c>
      <c r="P831" s="18">
        <v>14.83</v>
      </c>
      <c r="Q831" s="18">
        <v>74</v>
      </c>
      <c r="R831" s="18">
        <v>2</v>
      </c>
      <c r="S831" s="18">
        <v>39</v>
      </c>
      <c r="T831" s="18">
        <v>38</v>
      </c>
      <c r="U831" s="18">
        <v>3</v>
      </c>
      <c r="V831" s="18">
        <v>156</v>
      </c>
      <c r="W831" s="18">
        <v>3.23</v>
      </c>
      <c r="X831" s="18">
        <v>0</v>
      </c>
      <c r="Y831" s="19">
        <v>0</v>
      </c>
      <c r="Z831" s="18">
        <v>5</v>
      </c>
      <c r="AA831" s="18">
        <v>0</v>
      </c>
      <c r="AB831" t="str">
        <f>VLOOKUP(E:E,笔记匹配!A:M,3,FALSE)</f>
        <v>gua0407</v>
      </c>
      <c r="AC831" t="str">
        <f>VLOOKUP(E:E,笔记匹配!A:M,4,FALSE)</f>
        <v>9.21-雅思考官“讨厌”的口语表达，你中了几个🤔</v>
      </c>
    </row>
    <row r="832" spans="1:29">
      <c r="A832" s="17" t="s">
        <v>44</v>
      </c>
      <c r="B832" s="17" t="s">
        <v>80</v>
      </c>
      <c r="C832" s="18">
        <v>20804514</v>
      </c>
      <c r="D832" s="17" t="s">
        <v>72</v>
      </c>
      <c r="E832" s="17" t="s">
        <v>199</v>
      </c>
      <c r="F832" s="17" t="s">
        <v>642</v>
      </c>
      <c r="G832" s="18">
        <v>4926725</v>
      </c>
      <c r="H832" s="17" t="s">
        <v>643</v>
      </c>
      <c r="I832" s="18">
        <v>4182082</v>
      </c>
      <c r="J832" s="17" t="s">
        <v>617</v>
      </c>
      <c r="K832" s="18">
        <v>199.71</v>
      </c>
      <c r="L832" s="18">
        <v>13697</v>
      </c>
      <c r="M832" s="18">
        <v>578</v>
      </c>
      <c r="N832" s="19">
        <v>0.0422</v>
      </c>
      <c r="O832" s="18">
        <v>0.35</v>
      </c>
      <c r="P832" s="18">
        <v>14.58</v>
      </c>
      <c r="Q832" s="18">
        <v>36</v>
      </c>
      <c r="R832" s="18">
        <v>1</v>
      </c>
      <c r="S832" s="18">
        <v>28</v>
      </c>
      <c r="T832" s="18">
        <v>10</v>
      </c>
      <c r="U832" s="18">
        <v>1</v>
      </c>
      <c r="V832" s="18">
        <v>76</v>
      </c>
      <c r="W832" s="18">
        <v>2.63</v>
      </c>
      <c r="X832" s="18">
        <v>0</v>
      </c>
      <c r="Y832" s="19">
        <v>0</v>
      </c>
      <c r="Z832" s="18">
        <v>2</v>
      </c>
      <c r="AA832" s="18">
        <v>0</v>
      </c>
      <c r="AB832" t="str">
        <f>VLOOKUP(E:E,笔记匹配!A:M,3,FALSE)</f>
        <v>lily1234</v>
      </c>
      <c r="AC832" t="str">
        <f>VLOOKUP(E:E,笔记匹配!A:M,4,FALSE)</f>
        <v>10.9-30岁想把英语好好学一遍｜妈妈提升口语app</v>
      </c>
    </row>
    <row r="833" spans="1:29">
      <c r="A833" s="17" t="s">
        <v>44</v>
      </c>
      <c r="B833" s="17" t="s">
        <v>83</v>
      </c>
      <c r="C833" s="18">
        <v>21378722</v>
      </c>
      <c r="D833" s="17" t="s">
        <v>72</v>
      </c>
      <c r="E833" s="17" t="s">
        <v>201</v>
      </c>
      <c r="F833" s="17" t="s">
        <v>646</v>
      </c>
      <c r="G833" s="18">
        <v>5201126</v>
      </c>
      <c r="H833" s="17" t="s">
        <v>647</v>
      </c>
      <c r="I833" s="18">
        <v>4386152</v>
      </c>
      <c r="J833" s="17" t="s">
        <v>617</v>
      </c>
      <c r="K833" s="18">
        <v>298.3</v>
      </c>
      <c r="L833" s="18">
        <v>20688</v>
      </c>
      <c r="M833" s="18">
        <v>494</v>
      </c>
      <c r="N833" s="19">
        <v>0.0239</v>
      </c>
      <c r="O833" s="18">
        <v>0.6</v>
      </c>
      <c r="P833" s="18">
        <v>14.42</v>
      </c>
      <c r="Q833" s="18">
        <v>76</v>
      </c>
      <c r="R833" s="18">
        <v>1</v>
      </c>
      <c r="S833" s="18">
        <v>40</v>
      </c>
      <c r="T833" s="18">
        <v>3</v>
      </c>
      <c r="U833" s="18">
        <v>3</v>
      </c>
      <c r="V833" s="18">
        <v>123</v>
      </c>
      <c r="W833" s="18">
        <v>2.43</v>
      </c>
      <c r="X833" s="18">
        <v>0</v>
      </c>
      <c r="Y833" s="19">
        <v>0</v>
      </c>
      <c r="Z833" s="18">
        <v>2</v>
      </c>
      <c r="AA833" s="18">
        <v>6</v>
      </c>
      <c r="AB833" t="str">
        <f>VLOOKUP(E:E,笔记匹配!A:M,3,FALSE)</f>
        <v>talkalot-invite</v>
      </c>
      <c r="AC833" t="str">
        <f>VLOOKUP(E:E,笔记匹配!A:M,4,FALSE)</f>
        <v>10.17宝藏Cambly外教大推荐‼️入门篇</v>
      </c>
    </row>
    <row r="834" spans="1:29">
      <c r="A834" s="17" t="s">
        <v>44</v>
      </c>
      <c r="B834" s="17" t="s">
        <v>83</v>
      </c>
      <c r="C834" s="18">
        <v>21438951</v>
      </c>
      <c r="D834" s="17" t="s">
        <v>69</v>
      </c>
      <c r="E834" s="17" t="s">
        <v>201</v>
      </c>
      <c r="F834" s="17" t="s">
        <v>650</v>
      </c>
      <c r="G834" s="18">
        <v>5229065</v>
      </c>
      <c r="H834" s="17" t="s">
        <v>651</v>
      </c>
      <c r="I834" s="18">
        <v>4407441</v>
      </c>
      <c r="J834" s="17" t="s">
        <v>617</v>
      </c>
      <c r="K834" s="18">
        <v>1469.1</v>
      </c>
      <c r="L834" s="18">
        <v>70218</v>
      </c>
      <c r="M834" s="18">
        <v>2161</v>
      </c>
      <c r="N834" s="19">
        <v>0.0308</v>
      </c>
      <c r="O834" s="18">
        <v>0.68</v>
      </c>
      <c r="P834" s="18">
        <v>20.92</v>
      </c>
      <c r="Q834" s="18">
        <v>483</v>
      </c>
      <c r="R834" s="18">
        <v>1</v>
      </c>
      <c r="S834" s="18">
        <v>272</v>
      </c>
      <c r="T834" s="18">
        <v>18</v>
      </c>
      <c r="U834" s="18">
        <v>2</v>
      </c>
      <c r="V834" s="18">
        <v>776</v>
      </c>
      <c r="W834" s="18">
        <v>1.89</v>
      </c>
      <c r="X834" s="18">
        <v>0</v>
      </c>
      <c r="Y834" s="19">
        <v>0</v>
      </c>
      <c r="Z834" s="18">
        <v>12</v>
      </c>
      <c r="AA834" s="18">
        <v>25</v>
      </c>
      <c r="AB834" t="str">
        <f>VLOOKUP(E:E,笔记匹配!A:M,3,FALSE)</f>
        <v>talkalot-invite</v>
      </c>
      <c r="AC834" t="str">
        <f>VLOOKUP(E:E,笔记匹配!A:M,4,FALSE)</f>
        <v>10.17宝藏Cambly外教大推荐‼️入门篇</v>
      </c>
    </row>
    <row r="835" spans="1:29">
      <c r="A835" s="17" t="s">
        <v>44</v>
      </c>
      <c r="B835" s="17" t="s">
        <v>80</v>
      </c>
      <c r="C835" s="18">
        <v>21548733</v>
      </c>
      <c r="D835" s="17" t="s">
        <v>69</v>
      </c>
      <c r="E835" s="17" t="s">
        <v>199</v>
      </c>
      <c r="F835" s="17" t="s">
        <v>652</v>
      </c>
      <c r="G835" s="18">
        <v>5277914</v>
      </c>
      <c r="H835" s="17" t="s">
        <v>652</v>
      </c>
      <c r="I835" s="18">
        <v>4445164</v>
      </c>
      <c r="J835" s="17" t="s">
        <v>617</v>
      </c>
      <c r="K835" s="18">
        <v>200.05</v>
      </c>
      <c r="L835" s="18">
        <v>7174</v>
      </c>
      <c r="M835" s="18">
        <v>321</v>
      </c>
      <c r="N835" s="19">
        <v>0.0447</v>
      </c>
      <c r="O835" s="18">
        <v>0.62</v>
      </c>
      <c r="P835" s="18">
        <v>27.89</v>
      </c>
      <c r="Q835" s="18">
        <v>42</v>
      </c>
      <c r="R835" s="18">
        <v>4</v>
      </c>
      <c r="S835" s="18">
        <v>41</v>
      </c>
      <c r="T835" s="18">
        <v>18</v>
      </c>
      <c r="U835" s="18">
        <v>0</v>
      </c>
      <c r="V835" s="18">
        <v>105</v>
      </c>
      <c r="W835" s="18">
        <v>1.91</v>
      </c>
      <c r="X835" s="18">
        <v>0</v>
      </c>
      <c r="Y835" s="19">
        <v>0</v>
      </c>
      <c r="Z835" s="18">
        <v>1</v>
      </c>
      <c r="AA835" s="18">
        <v>0</v>
      </c>
      <c r="AB835" t="str">
        <f>VLOOKUP(E:E,笔记匹配!A:M,3,FALSE)</f>
        <v>lily1234</v>
      </c>
      <c r="AC835" t="str">
        <f>VLOOKUP(E:E,笔记匹配!A:M,4,FALSE)</f>
        <v>10.9-30岁想把英语好好学一遍｜妈妈提升口语app</v>
      </c>
    </row>
    <row r="836" spans="1:29">
      <c r="A836" s="17" t="s">
        <v>44</v>
      </c>
      <c r="B836" s="17" t="s">
        <v>108</v>
      </c>
      <c r="C836" s="18">
        <v>21906276</v>
      </c>
      <c r="D836" s="17" t="s">
        <v>69</v>
      </c>
      <c r="E836" s="18">
        <v>6.3218999e+23</v>
      </c>
      <c r="F836" s="17" t="s">
        <v>654</v>
      </c>
      <c r="G836" s="18">
        <v>5442255</v>
      </c>
      <c r="H836" s="17" t="s">
        <v>654</v>
      </c>
      <c r="I836" s="18">
        <v>4570099</v>
      </c>
      <c r="J836" s="17" t="s">
        <v>617</v>
      </c>
      <c r="K836" s="18">
        <v>801.57</v>
      </c>
      <c r="L836" s="18">
        <v>39410</v>
      </c>
      <c r="M836" s="18">
        <v>1523</v>
      </c>
      <c r="N836" s="19">
        <v>0.0386</v>
      </c>
      <c r="O836" s="18">
        <v>0.53</v>
      </c>
      <c r="P836" s="18">
        <v>20.34</v>
      </c>
      <c r="Q836" s="18">
        <v>338</v>
      </c>
      <c r="R836" s="18">
        <v>2</v>
      </c>
      <c r="S836" s="18">
        <v>129</v>
      </c>
      <c r="T836" s="18">
        <v>93</v>
      </c>
      <c r="U836" s="18">
        <v>13</v>
      </c>
      <c r="V836" s="18">
        <v>575</v>
      </c>
      <c r="W836" s="18">
        <v>1.39</v>
      </c>
      <c r="X836" s="18">
        <v>0</v>
      </c>
      <c r="Y836" s="19">
        <v>0</v>
      </c>
      <c r="Z836" s="18">
        <v>14</v>
      </c>
      <c r="AA836" s="18">
        <v>2</v>
      </c>
      <c r="AB836" t="str">
        <f>VLOOKUP(E:E,笔记匹配!A:M,3,FALSE)</f>
        <v>gua0407</v>
      </c>
      <c r="AC836" t="str">
        <f>VLOOKUP(E:E,笔记匹配!A:M,4,FALSE)</f>
        <v>9.21-雅思考官“讨厌”的口语表达，你中了几个🤔</v>
      </c>
    </row>
    <row r="837" spans="1:29">
      <c r="A837" s="17" t="s">
        <v>44</v>
      </c>
      <c r="B837" s="17" t="s">
        <v>657</v>
      </c>
      <c r="C837" s="18">
        <v>22054994</v>
      </c>
      <c r="D837" s="17" t="s">
        <v>72</v>
      </c>
      <c r="E837" s="17" t="s">
        <v>238</v>
      </c>
      <c r="F837" s="17" t="s">
        <v>658</v>
      </c>
      <c r="G837" s="18">
        <v>5512858</v>
      </c>
      <c r="H837" s="17" t="s">
        <v>659</v>
      </c>
      <c r="I837" s="18">
        <v>4623452</v>
      </c>
      <c r="J837" s="17" t="s">
        <v>617</v>
      </c>
      <c r="K837" s="18">
        <v>29.83</v>
      </c>
      <c r="L837" s="18">
        <v>2351</v>
      </c>
      <c r="M837" s="18">
        <v>100</v>
      </c>
      <c r="N837" s="19">
        <v>0.0425</v>
      </c>
      <c r="O837" s="18">
        <v>0.3</v>
      </c>
      <c r="P837" s="18">
        <v>12.69</v>
      </c>
      <c r="Q837" s="18">
        <v>7</v>
      </c>
      <c r="R837" s="18">
        <v>0</v>
      </c>
      <c r="S837" s="18">
        <v>3</v>
      </c>
      <c r="T837" s="18">
        <v>2</v>
      </c>
      <c r="U837" s="18">
        <v>0</v>
      </c>
      <c r="V837" s="18">
        <v>12</v>
      </c>
      <c r="W837" s="18">
        <v>2.49</v>
      </c>
      <c r="X837" s="18">
        <v>0</v>
      </c>
      <c r="Y837" s="19">
        <v>0</v>
      </c>
      <c r="Z837" s="18">
        <v>0</v>
      </c>
      <c r="AA837" s="18">
        <v>0</v>
      </c>
      <c r="AB837" t="str">
        <f>VLOOKUP(E:E,笔记匹配!A:M,3,FALSE)</f>
        <v>10quiz</v>
      </c>
      <c r="AC837" t="str">
        <f>VLOOKUP(E:E,笔记匹配!A:M,4,FALSE)</f>
        <v>10.26-🇬🇧语言类游戏｜口语提升小游戏</v>
      </c>
    </row>
    <row r="838" spans="1:29">
      <c r="A838" s="17" t="s">
        <v>44</v>
      </c>
      <c r="B838" s="17" t="s">
        <v>82</v>
      </c>
      <c r="C838" s="18">
        <v>22055095</v>
      </c>
      <c r="D838" s="17" t="s">
        <v>72</v>
      </c>
      <c r="E838" s="17" t="s">
        <v>236</v>
      </c>
      <c r="F838" s="17" t="s">
        <v>660</v>
      </c>
      <c r="G838" s="18">
        <v>5512921</v>
      </c>
      <c r="H838" s="17" t="s">
        <v>661</v>
      </c>
      <c r="I838" s="18">
        <v>4623502</v>
      </c>
      <c r="J838" s="17" t="s">
        <v>617</v>
      </c>
      <c r="K838" s="18">
        <v>162.61</v>
      </c>
      <c r="L838" s="18">
        <v>12735</v>
      </c>
      <c r="M838" s="18">
        <v>567</v>
      </c>
      <c r="N838" s="19">
        <v>0.0445</v>
      </c>
      <c r="O838" s="18">
        <v>0.29</v>
      </c>
      <c r="P838" s="18">
        <v>12.77</v>
      </c>
      <c r="Q838" s="18">
        <v>39</v>
      </c>
      <c r="R838" s="18">
        <v>0</v>
      </c>
      <c r="S838" s="18">
        <v>30</v>
      </c>
      <c r="T838" s="18">
        <v>18</v>
      </c>
      <c r="U838" s="18">
        <v>4</v>
      </c>
      <c r="V838" s="18">
        <v>91</v>
      </c>
      <c r="W838" s="18">
        <v>1.79</v>
      </c>
      <c r="X838" s="18">
        <v>0</v>
      </c>
      <c r="Y838" s="19">
        <v>0</v>
      </c>
      <c r="Z838" s="18">
        <v>3</v>
      </c>
      <c r="AA838" s="18">
        <v>1</v>
      </c>
      <c r="AB838" t="str">
        <f>VLOOKUP(E:E,笔记匹配!A:M,3,FALSE)</f>
        <v>pickgigi-invite</v>
      </c>
      <c r="AC838" t="str">
        <f>VLOOKUP(E:E,笔记匹配!A:M,4,FALSE)</f>
        <v>10.26-口语聊天用这几个开场 打开无限聊天模式</v>
      </c>
    </row>
    <row r="839" spans="1:29">
      <c r="A839" s="17" t="s">
        <v>44</v>
      </c>
      <c r="B839" s="17" t="s">
        <v>86</v>
      </c>
      <c r="C839" s="18">
        <v>22459591</v>
      </c>
      <c r="D839" s="17" t="s">
        <v>72</v>
      </c>
      <c r="E839" s="17" t="s">
        <v>214</v>
      </c>
      <c r="F839" s="17" t="s">
        <v>662</v>
      </c>
      <c r="G839" s="18">
        <v>5705404</v>
      </c>
      <c r="H839" s="17" t="s">
        <v>663</v>
      </c>
      <c r="I839" s="18">
        <v>4771610</v>
      </c>
      <c r="J839" s="17" t="s">
        <v>617</v>
      </c>
      <c r="K839" s="18">
        <v>806.28</v>
      </c>
      <c r="L839" s="18">
        <v>42002</v>
      </c>
      <c r="M839" s="18">
        <v>1557</v>
      </c>
      <c r="N839" s="19">
        <v>0.0371</v>
      </c>
      <c r="O839" s="18">
        <v>0.52</v>
      </c>
      <c r="P839" s="18">
        <v>19.2</v>
      </c>
      <c r="Q839" s="18">
        <v>120</v>
      </c>
      <c r="R839" s="18">
        <v>0</v>
      </c>
      <c r="S839" s="18">
        <v>30</v>
      </c>
      <c r="T839" s="18">
        <v>39</v>
      </c>
      <c r="U839" s="18">
        <v>7</v>
      </c>
      <c r="V839" s="18">
        <v>196</v>
      </c>
      <c r="W839" s="18">
        <v>4.11</v>
      </c>
      <c r="X839" s="18">
        <v>0</v>
      </c>
      <c r="Y839" s="19">
        <v>0</v>
      </c>
      <c r="Z839" s="18">
        <v>4</v>
      </c>
      <c r="AA839" s="18">
        <v>0</v>
      </c>
      <c r="AB839" t="str">
        <f>VLOOKUP(E:E,笔记匹配!A:M,3,FALSE)</f>
        <v>yzyy123</v>
      </c>
      <c r="AC839" t="str">
        <f>VLOOKUP(E:E,笔记匹配!A:M,4,FALSE)</f>
        <v>11.1-前雅思口语考官评分我们的part 1!</v>
      </c>
    </row>
    <row r="840" spans="1:29">
      <c r="A840" s="17" t="s">
        <v>44</v>
      </c>
      <c r="B840" s="17" t="s">
        <v>73</v>
      </c>
      <c r="C840" s="18">
        <v>22612439</v>
      </c>
      <c r="D840" s="17" t="s">
        <v>72</v>
      </c>
      <c r="E840" s="17" t="s">
        <v>200</v>
      </c>
      <c r="F840" s="17" t="s">
        <v>666</v>
      </c>
      <c r="G840" s="18">
        <v>5779468</v>
      </c>
      <c r="H840" s="17" t="s">
        <v>667</v>
      </c>
      <c r="I840" s="18">
        <v>4830161</v>
      </c>
      <c r="J840" s="17" t="s">
        <v>617</v>
      </c>
      <c r="K840" s="18">
        <v>211.71</v>
      </c>
      <c r="L840" s="18">
        <v>15599</v>
      </c>
      <c r="M840" s="18">
        <v>633</v>
      </c>
      <c r="N840" s="19">
        <v>0.0406</v>
      </c>
      <c r="O840" s="18">
        <v>0.33</v>
      </c>
      <c r="P840" s="18">
        <v>13.57</v>
      </c>
      <c r="Q840" s="18">
        <v>38</v>
      </c>
      <c r="R840" s="18">
        <v>1</v>
      </c>
      <c r="S840" s="18">
        <v>5</v>
      </c>
      <c r="T840" s="18">
        <v>10</v>
      </c>
      <c r="U840" s="18">
        <v>0</v>
      </c>
      <c r="V840" s="18">
        <v>54</v>
      </c>
      <c r="W840" s="18">
        <v>3.92</v>
      </c>
      <c r="X840" s="18">
        <v>0</v>
      </c>
      <c r="Y840" s="19">
        <v>0</v>
      </c>
      <c r="Z840" s="18">
        <v>1</v>
      </c>
      <c r="AA840" s="18">
        <v>0</v>
      </c>
      <c r="AB840" t="str">
        <f>VLOOKUP(E:E,笔记匹配!A:M,3,FALSE)</f>
        <v>adamchen</v>
      </c>
      <c r="AC840" t="str">
        <f>VLOOKUP(E:E,笔记匹配!A:M,4,FALSE)</f>
        <v>11.2-当社牛和老外pk全网热门挑战</v>
      </c>
    </row>
    <row r="841" spans="1:29">
      <c r="A841" s="17" t="s">
        <v>44</v>
      </c>
      <c r="B841" s="17" t="s">
        <v>130</v>
      </c>
      <c r="C841" s="18">
        <v>22612503</v>
      </c>
      <c r="D841" s="17" t="s">
        <v>72</v>
      </c>
      <c r="E841" s="17" t="s">
        <v>230</v>
      </c>
      <c r="F841" s="17" t="s">
        <v>668</v>
      </c>
      <c r="G841" s="18">
        <v>5779551</v>
      </c>
      <c r="H841" s="17" t="s">
        <v>669</v>
      </c>
      <c r="I841" s="18">
        <v>4830227</v>
      </c>
      <c r="J841" s="17" t="s">
        <v>617</v>
      </c>
      <c r="K841" s="18">
        <v>146.89</v>
      </c>
      <c r="L841" s="18">
        <v>17293</v>
      </c>
      <c r="M841" s="18">
        <v>1120</v>
      </c>
      <c r="N841" s="19">
        <v>0.0648</v>
      </c>
      <c r="O841" s="18">
        <v>0.13</v>
      </c>
      <c r="P841" s="18">
        <v>8.49</v>
      </c>
      <c r="Q841" s="18">
        <v>34</v>
      </c>
      <c r="R841" s="18">
        <v>0</v>
      </c>
      <c r="S841" s="18">
        <v>20</v>
      </c>
      <c r="T841" s="18">
        <v>13</v>
      </c>
      <c r="U841" s="18">
        <v>1</v>
      </c>
      <c r="V841" s="18">
        <v>68</v>
      </c>
      <c r="W841" s="18">
        <v>2.16</v>
      </c>
      <c r="X841" s="18">
        <v>0</v>
      </c>
      <c r="Y841" s="19">
        <v>0</v>
      </c>
      <c r="Z841" s="18">
        <v>6</v>
      </c>
      <c r="AA841" s="18">
        <v>0</v>
      </c>
      <c r="AB841" t="str">
        <f>VLOOKUP(E:E,笔记匹配!A:M,3,FALSE)</f>
        <v>kkjiayou-invite</v>
      </c>
      <c r="AC841" t="str">
        <f>VLOOKUP(E:E,笔记匹配!A:M,4,FALSE)</f>
        <v>11.2-我悟了！宝藏外教点醒我！英语这么学</v>
      </c>
    </row>
    <row r="842" spans="1:29">
      <c r="A842" s="17" t="s">
        <v>44</v>
      </c>
      <c r="B842" s="17" t="s">
        <v>77</v>
      </c>
      <c r="C842" s="18">
        <v>22612562</v>
      </c>
      <c r="D842" s="17" t="s">
        <v>72</v>
      </c>
      <c r="E842" s="17" t="s">
        <v>231</v>
      </c>
      <c r="F842" s="17" t="s">
        <v>670</v>
      </c>
      <c r="G842" s="18">
        <v>5779589</v>
      </c>
      <c r="H842" s="17" t="s">
        <v>671</v>
      </c>
      <c r="I842" s="18">
        <v>4830255</v>
      </c>
      <c r="J842" s="17" t="s">
        <v>617</v>
      </c>
      <c r="K842" s="18">
        <v>155.5</v>
      </c>
      <c r="L842" s="18">
        <v>6260</v>
      </c>
      <c r="M842" s="18">
        <v>306</v>
      </c>
      <c r="N842" s="19">
        <v>0.0489</v>
      </c>
      <c r="O842" s="18">
        <v>0.51</v>
      </c>
      <c r="P842" s="18">
        <v>24.84</v>
      </c>
      <c r="Q842" s="18">
        <v>44</v>
      </c>
      <c r="R842" s="18">
        <v>0</v>
      </c>
      <c r="S842" s="18">
        <v>20</v>
      </c>
      <c r="T842" s="18">
        <v>8</v>
      </c>
      <c r="U842" s="18">
        <v>1</v>
      </c>
      <c r="V842" s="18">
        <v>73</v>
      </c>
      <c r="W842" s="18">
        <v>2.13</v>
      </c>
      <c r="X842" s="18">
        <v>0</v>
      </c>
      <c r="Y842" s="19">
        <v>0</v>
      </c>
      <c r="Z842" s="18">
        <v>2</v>
      </c>
      <c r="AA842" s="18">
        <v>0</v>
      </c>
      <c r="AB842" t="str">
        <f>VLOOKUP(E:E,笔记匹配!A:M,3,FALSE)</f>
        <v>iris018-invite</v>
      </c>
      <c r="AC842" t="str">
        <f>VLOOKUP(E:E,笔记匹配!A:M,4,FALSE)</f>
        <v>11.2-⭐雅思口语救星❗心机girl这样备考㊙️</v>
      </c>
    </row>
    <row r="843" spans="1:29">
      <c r="A843" s="17" t="s">
        <v>44</v>
      </c>
      <c r="B843" s="17" t="s">
        <v>73</v>
      </c>
      <c r="C843" s="18">
        <v>23040724</v>
      </c>
      <c r="D843" s="17" t="s">
        <v>69</v>
      </c>
      <c r="E843" s="17" t="s">
        <v>200</v>
      </c>
      <c r="F843" s="17" t="s">
        <v>672</v>
      </c>
      <c r="G843" s="18">
        <v>5991279</v>
      </c>
      <c r="H843" s="17" t="s">
        <v>672</v>
      </c>
      <c r="I843" s="18">
        <v>4988712</v>
      </c>
      <c r="J843" s="17" t="s">
        <v>617</v>
      </c>
      <c r="K843" s="18">
        <v>136.82</v>
      </c>
      <c r="L843" s="18">
        <v>4868</v>
      </c>
      <c r="M843" s="18">
        <v>201</v>
      </c>
      <c r="N843" s="19">
        <v>0.0413</v>
      </c>
      <c r="O843" s="18">
        <v>0.68</v>
      </c>
      <c r="P843" s="18">
        <v>28.11</v>
      </c>
      <c r="Q843" s="18">
        <v>27</v>
      </c>
      <c r="R843" s="18">
        <v>0</v>
      </c>
      <c r="S843" s="18">
        <v>9</v>
      </c>
      <c r="T843" s="18">
        <v>7</v>
      </c>
      <c r="U843" s="18">
        <v>0</v>
      </c>
      <c r="V843" s="18">
        <v>43</v>
      </c>
      <c r="W843" s="18">
        <v>3.18</v>
      </c>
      <c r="X843" s="18">
        <v>0</v>
      </c>
      <c r="Y843" s="19">
        <v>0</v>
      </c>
      <c r="Z843" s="18">
        <v>0</v>
      </c>
      <c r="AA843" s="18">
        <v>0</v>
      </c>
      <c r="AB843" t="str">
        <f>VLOOKUP(E:E,笔记匹配!A:M,3,FALSE)</f>
        <v>adamchen</v>
      </c>
      <c r="AC843" t="str">
        <f>VLOOKUP(E:E,笔记匹配!A:M,4,FALSE)</f>
        <v>11.2-当社牛和老外pk全网热门挑战</v>
      </c>
    </row>
    <row r="844" spans="1:29">
      <c r="A844" s="17" t="s">
        <v>44</v>
      </c>
      <c r="B844" s="17" t="s">
        <v>86</v>
      </c>
      <c r="C844" s="18">
        <v>23041229</v>
      </c>
      <c r="D844" s="17" t="s">
        <v>69</v>
      </c>
      <c r="E844" s="17" t="s">
        <v>214</v>
      </c>
      <c r="F844" s="17" t="s">
        <v>673</v>
      </c>
      <c r="G844" s="18">
        <v>5991556</v>
      </c>
      <c r="H844" s="17" t="s">
        <v>673</v>
      </c>
      <c r="I844" s="18">
        <v>4988903</v>
      </c>
      <c r="J844" s="17" t="s">
        <v>617</v>
      </c>
      <c r="K844" s="18">
        <v>492.3</v>
      </c>
      <c r="L844" s="18">
        <v>11478</v>
      </c>
      <c r="M844" s="18">
        <v>449</v>
      </c>
      <c r="N844" s="19">
        <v>0.0391</v>
      </c>
      <c r="O844" s="18">
        <v>1.1</v>
      </c>
      <c r="P844" s="18">
        <v>42.89</v>
      </c>
      <c r="Q844" s="18">
        <v>113</v>
      </c>
      <c r="R844" s="18">
        <v>0</v>
      </c>
      <c r="S844" s="18">
        <v>39</v>
      </c>
      <c r="T844" s="18">
        <v>31</v>
      </c>
      <c r="U844" s="18">
        <v>1</v>
      </c>
      <c r="V844" s="18">
        <v>184</v>
      </c>
      <c r="W844" s="18">
        <v>2.68</v>
      </c>
      <c r="X844" s="18">
        <v>0</v>
      </c>
      <c r="Y844" s="19">
        <v>0</v>
      </c>
      <c r="Z844" s="18">
        <v>2</v>
      </c>
      <c r="AA844" s="18">
        <v>0</v>
      </c>
      <c r="AB844" t="str">
        <f>VLOOKUP(E:E,笔记匹配!A:M,3,FALSE)</f>
        <v>yzyy123</v>
      </c>
      <c r="AC844" t="str">
        <f>VLOOKUP(E:E,笔记匹配!A:M,4,FALSE)</f>
        <v>11.1-前雅思口语考官评分我们的part 1!</v>
      </c>
    </row>
    <row r="845" spans="1:29">
      <c r="A845" s="17" t="s">
        <v>44</v>
      </c>
      <c r="B845" s="17" t="s">
        <v>109</v>
      </c>
      <c r="C845" s="18">
        <v>23124143</v>
      </c>
      <c r="D845" s="17" t="s">
        <v>72</v>
      </c>
      <c r="E845" s="17" t="s">
        <v>196</v>
      </c>
      <c r="F845" s="17" t="s">
        <v>674</v>
      </c>
      <c r="G845" s="18">
        <v>6031256</v>
      </c>
      <c r="H845" s="17" t="s">
        <v>675</v>
      </c>
      <c r="I845" s="18">
        <v>5019187</v>
      </c>
      <c r="J845" s="17" t="s">
        <v>617</v>
      </c>
      <c r="K845" s="18">
        <v>185.82</v>
      </c>
      <c r="L845" s="18">
        <v>15292</v>
      </c>
      <c r="M845" s="18">
        <v>424</v>
      </c>
      <c r="N845" s="19">
        <v>0.0277</v>
      </c>
      <c r="O845" s="18">
        <v>0.44</v>
      </c>
      <c r="P845" s="18">
        <v>12.15</v>
      </c>
      <c r="Q845" s="18">
        <v>52</v>
      </c>
      <c r="R845" s="18">
        <v>0</v>
      </c>
      <c r="S845" s="18">
        <v>13</v>
      </c>
      <c r="T845" s="18">
        <v>11</v>
      </c>
      <c r="U845" s="18">
        <v>1</v>
      </c>
      <c r="V845" s="18">
        <v>77</v>
      </c>
      <c r="W845" s="18">
        <v>2.41</v>
      </c>
      <c r="X845" s="18">
        <v>0</v>
      </c>
      <c r="Y845" s="19">
        <v>0</v>
      </c>
      <c r="Z845" s="18">
        <v>15</v>
      </c>
      <c r="AA845" s="18">
        <v>0</v>
      </c>
      <c r="AB845" t="str">
        <f>VLOOKUP(E:E,笔记匹配!A:M,3,FALSE)</f>
        <v>山姆先生-invite</v>
      </c>
      <c r="AC845" t="str">
        <f>VLOOKUP(E:E,笔记匹配!A:M,4,FALSE)</f>
        <v>11.10-地道英语俚语🤯英美俚语意思差这么多?</v>
      </c>
    </row>
    <row r="846" spans="1:29">
      <c r="A846" s="17" t="s">
        <v>44</v>
      </c>
      <c r="B846" s="17" t="s">
        <v>70</v>
      </c>
      <c r="C846" s="18">
        <v>23124443</v>
      </c>
      <c r="D846" s="17" t="s">
        <v>72</v>
      </c>
      <c r="E846" s="17" t="s">
        <v>226</v>
      </c>
      <c r="F846" s="17" t="s">
        <v>678</v>
      </c>
      <c r="G846" s="18">
        <v>6031367</v>
      </c>
      <c r="H846" s="17" t="s">
        <v>679</v>
      </c>
      <c r="I846" s="18">
        <v>5019262</v>
      </c>
      <c r="J846" s="17" t="s">
        <v>617</v>
      </c>
      <c r="K846" s="18">
        <v>506.08</v>
      </c>
      <c r="L846" s="18">
        <v>56458</v>
      </c>
      <c r="M846" s="18">
        <v>3752</v>
      </c>
      <c r="N846" s="19">
        <v>0.0665</v>
      </c>
      <c r="O846" s="18">
        <v>0.13</v>
      </c>
      <c r="P846" s="18">
        <v>8.96</v>
      </c>
      <c r="Q846" s="18">
        <v>64</v>
      </c>
      <c r="R846" s="18">
        <v>1</v>
      </c>
      <c r="S846" s="18">
        <v>28</v>
      </c>
      <c r="T846" s="18">
        <v>18</v>
      </c>
      <c r="U846" s="18">
        <v>5</v>
      </c>
      <c r="V846" s="18">
        <v>116</v>
      </c>
      <c r="W846" s="18">
        <v>4.36</v>
      </c>
      <c r="X846" s="18">
        <v>0</v>
      </c>
      <c r="Y846" s="19">
        <v>0</v>
      </c>
      <c r="Z846" s="18">
        <v>23</v>
      </c>
      <c r="AA846" s="18">
        <v>0</v>
      </c>
      <c r="AB846" t="str">
        <f>VLOOKUP(E:E,笔记匹配!A:M,3,FALSE)</f>
        <v>hiella-invite</v>
      </c>
      <c r="AC846" t="str">
        <f>VLOOKUP(E:E,笔记匹配!A:M,4,FALSE)</f>
        <v>11.10-关于学口语，希望五年前就有人能告诉我的</v>
      </c>
    </row>
    <row r="847" spans="1:29">
      <c r="A847" s="17" t="s">
        <v>44</v>
      </c>
      <c r="B847" s="17" t="s">
        <v>75</v>
      </c>
      <c r="C847" s="18">
        <v>23124609</v>
      </c>
      <c r="D847" s="17" t="s">
        <v>72</v>
      </c>
      <c r="E847" s="17" t="s">
        <v>227</v>
      </c>
      <c r="F847" s="17" t="s">
        <v>680</v>
      </c>
      <c r="G847" s="18">
        <v>6031450</v>
      </c>
      <c r="H847" s="17" t="s">
        <v>681</v>
      </c>
      <c r="I847" s="18">
        <v>5019325</v>
      </c>
      <c r="J847" s="17" t="s">
        <v>617</v>
      </c>
      <c r="K847" s="18">
        <v>504.06</v>
      </c>
      <c r="L847" s="18">
        <v>38195</v>
      </c>
      <c r="M847" s="18">
        <v>1894</v>
      </c>
      <c r="N847" s="19">
        <v>0.0496</v>
      </c>
      <c r="O847" s="18">
        <v>0.27</v>
      </c>
      <c r="P847" s="18">
        <v>13.2</v>
      </c>
      <c r="Q847" s="18">
        <v>77</v>
      </c>
      <c r="R847" s="18">
        <v>0</v>
      </c>
      <c r="S847" s="18">
        <v>46</v>
      </c>
      <c r="T847" s="18">
        <v>24</v>
      </c>
      <c r="U847" s="18">
        <v>5</v>
      </c>
      <c r="V847" s="18">
        <v>152</v>
      </c>
      <c r="W847" s="18">
        <v>3.32</v>
      </c>
      <c r="X847" s="18">
        <v>0</v>
      </c>
      <c r="Y847" s="19">
        <v>0</v>
      </c>
      <c r="Z847" s="18">
        <v>10</v>
      </c>
      <c r="AA847" s="18">
        <v>1</v>
      </c>
      <c r="AB847" t="str">
        <f>VLOOKUP(E:E,笔记匹配!A:M,3,FALSE)</f>
        <v>heykelly-invite</v>
      </c>
      <c r="AC847" t="str">
        <f>VLOOKUP(E:E,笔记匹配!A:M,4,FALSE)</f>
        <v>11.10-亲测❗️雅思考官听到就会打低分的口语表达</v>
      </c>
    </row>
    <row r="848" spans="1:29">
      <c r="A848" s="17" t="s">
        <v>44</v>
      </c>
      <c r="B848" s="17" t="s">
        <v>81</v>
      </c>
      <c r="C848" s="18">
        <v>23124709</v>
      </c>
      <c r="D848" s="17" t="s">
        <v>72</v>
      </c>
      <c r="E848" s="17" t="s">
        <v>229</v>
      </c>
      <c r="F848" s="17" t="s">
        <v>682</v>
      </c>
      <c r="G848" s="18">
        <v>6031503</v>
      </c>
      <c r="H848" s="17" t="s">
        <v>683</v>
      </c>
      <c r="I848" s="18">
        <v>5019370</v>
      </c>
      <c r="J848" s="17" t="s">
        <v>617</v>
      </c>
      <c r="K848" s="18">
        <v>185.54</v>
      </c>
      <c r="L848" s="18">
        <v>11374</v>
      </c>
      <c r="M848" s="18">
        <v>397</v>
      </c>
      <c r="N848" s="19">
        <v>0.0349</v>
      </c>
      <c r="O848" s="18">
        <v>0.47</v>
      </c>
      <c r="P848" s="18">
        <v>16.31</v>
      </c>
      <c r="Q848" s="18">
        <v>47</v>
      </c>
      <c r="R848" s="18">
        <v>0</v>
      </c>
      <c r="S848" s="18">
        <v>26</v>
      </c>
      <c r="T848" s="18">
        <v>6</v>
      </c>
      <c r="U848" s="18">
        <v>1</v>
      </c>
      <c r="V848" s="18">
        <v>80</v>
      </c>
      <c r="W848" s="18">
        <v>2.32</v>
      </c>
      <c r="X848" s="18">
        <v>0</v>
      </c>
      <c r="Y848" s="19">
        <v>0</v>
      </c>
      <c r="Z848" s="18">
        <v>4</v>
      </c>
      <c r="AA848" s="18">
        <v>0</v>
      </c>
      <c r="AB848" t="str">
        <f>VLOOKUP(E:E,笔记匹配!A:M,3,FALSE)</f>
        <v>nainai</v>
      </c>
      <c r="AC848" t="str">
        <f>VLOOKUP(E:E,笔记匹配!A:M,4,FALSE)</f>
        <v>11.10-985但雅思口语万年6分😩外教说你方法错啦❗️</v>
      </c>
    </row>
    <row r="849" spans="1:29">
      <c r="A849" s="17" t="s">
        <v>44</v>
      </c>
      <c r="B849" s="17" t="s">
        <v>100</v>
      </c>
      <c r="C849" s="18">
        <v>23530215</v>
      </c>
      <c r="D849" s="17" t="s">
        <v>69</v>
      </c>
      <c r="E849" s="17" t="s">
        <v>203</v>
      </c>
      <c r="F849" s="17" t="s">
        <v>684</v>
      </c>
      <c r="G849" s="18">
        <v>6237012</v>
      </c>
      <c r="H849" s="17" t="s">
        <v>685</v>
      </c>
      <c r="I849" s="18">
        <v>5174740</v>
      </c>
      <c r="J849" s="17" t="s">
        <v>617</v>
      </c>
      <c r="K849" s="18">
        <v>359.21</v>
      </c>
      <c r="L849" s="18">
        <v>8853</v>
      </c>
      <c r="M849" s="18">
        <v>377</v>
      </c>
      <c r="N849" s="19">
        <v>0.0426</v>
      </c>
      <c r="O849" s="18">
        <v>0.95</v>
      </c>
      <c r="P849" s="18">
        <v>40.57</v>
      </c>
      <c r="Q849" s="18">
        <v>54</v>
      </c>
      <c r="R849" s="18">
        <v>2</v>
      </c>
      <c r="S849" s="18">
        <v>35</v>
      </c>
      <c r="T849" s="18">
        <v>8</v>
      </c>
      <c r="U849" s="18">
        <v>6</v>
      </c>
      <c r="V849" s="18">
        <v>105</v>
      </c>
      <c r="W849" s="18">
        <v>3.42</v>
      </c>
      <c r="X849" s="18">
        <v>0</v>
      </c>
      <c r="Y849" s="19">
        <v>0</v>
      </c>
      <c r="Z849" s="18">
        <v>4</v>
      </c>
      <c r="AA849" s="18">
        <v>2</v>
      </c>
      <c r="AB849" t="str">
        <f>VLOOKUP(E:E,笔记匹配!A:M,3,FALSE)</f>
        <v>yaozilv</v>
      </c>
      <c r="AC849" t="str">
        <f>VLOOKUP(E:E,笔记匹配!A:M,4,FALSE)</f>
        <v>6.17-英语口语人绝不能错过的宝藏APP👈</v>
      </c>
    </row>
    <row r="850" spans="1:29">
      <c r="A850" s="17" t="s">
        <v>44</v>
      </c>
      <c r="B850" s="17" t="s">
        <v>109</v>
      </c>
      <c r="C850" s="18">
        <v>23530991</v>
      </c>
      <c r="D850" s="17" t="s">
        <v>69</v>
      </c>
      <c r="E850" s="17" t="s">
        <v>196</v>
      </c>
      <c r="F850" s="17" t="s">
        <v>686</v>
      </c>
      <c r="G850" s="18">
        <v>6237396</v>
      </c>
      <c r="H850" s="17" t="s">
        <v>687</v>
      </c>
      <c r="I850" s="18">
        <v>5175042</v>
      </c>
      <c r="J850" s="17" t="s">
        <v>617</v>
      </c>
      <c r="K850" s="18">
        <v>490.9</v>
      </c>
      <c r="L850" s="18">
        <v>25247</v>
      </c>
      <c r="M850" s="18">
        <v>751</v>
      </c>
      <c r="N850" s="19">
        <v>0.0297</v>
      </c>
      <c r="O850" s="18">
        <v>0.65</v>
      </c>
      <c r="P850" s="18">
        <v>19.44</v>
      </c>
      <c r="Q850" s="18">
        <v>190</v>
      </c>
      <c r="R850" s="18">
        <v>2</v>
      </c>
      <c r="S850" s="18">
        <v>40</v>
      </c>
      <c r="T850" s="18">
        <v>49</v>
      </c>
      <c r="U850" s="18">
        <v>1</v>
      </c>
      <c r="V850" s="18">
        <v>282</v>
      </c>
      <c r="W850" s="18">
        <v>1.74</v>
      </c>
      <c r="X850" s="18">
        <v>0</v>
      </c>
      <c r="Y850" s="19">
        <v>0</v>
      </c>
      <c r="Z850" s="18">
        <v>1508</v>
      </c>
      <c r="AA850" s="18">
        <v>3</v>
      </c>
      <c r="AB850" t="str">
        <f>VLOOKUP(E:E,笔记匹配!A:M,3,FALSE)</f>
        <v>山姆先生-invite</v>
      </c>
      <c r="AC850" t="str">
        <f>VLOOKUP(E:E,笔记匹配!A:M,4,FALSE)</f>
        <v>11.10-地道英语俚语🤯英美俚语意思差这么多?</v>
      </c>
    </row>
    <row r="851" spans="1:29">
      <c r="A851" s="17" t="s">
        <v>44</v>
      </c>
      <c r="B851" s="17" t="s">
        <v>87</v>
      </c>
      <c r="C851" s="18">
        <v>23541577</v>
      </c>
      <c r="D851" s="17" t="s">
        <v>72</v>
      </c>
      <c r="E851" s="17" t="s">
        <v>224</v>
      </c>
      <c r="F851" s="17" t="s">
        <v>688</v>
      </c>
      <c r="G851" s="18">
        <v>6242360</v>
      </c>
      <c r="H851" s="17" t="s">
        <v>689</v>
      </c>
      <c r="I851" s="18">
        <v>5178799</v>
      </c>
      <c r="J851" s="17" t="s">
        <v>617</v>
      </c>
      <c r="K851" s="18">
        <v>200.21</v>
      </c>
      <c r="L851" s="18">
        <v>18949</v>
      </c>
      <c r="M851" s="18">
        <v>976</v>
      </c>
      <c r="N851" s="19">
        <v>0.0515</v>
      </c>
      <c r="O851" s="18">
        <v>0.21</v>
      </c>
      <c r="P851" s="18">
        <v>10.57</v>
      </c>
      <c r="Q851" s="18">
        <v>56</v>
      </c>
      <c r="R851" s="18">
        <v>0</v>
      </c>
      <c r="S851" s="18">
        <v>28</v>
      </c>
      <c r="T851" s="18">
        <v>18</v>
      </c>
      <c r="U851" s="18">
        <v>4</v>
      </c>
      <c r="V851" s="18">
        <v>106</v>
      </c>
      <c r="W851" s="18">
        <v>1.89</v>
      </c>
      <c r="X851" s="18">
        <v>1</v>
      </c>
      <c r="Y851" s="19">
        <v>0.001</v>
      </c>
      <c r="Z851" s="18">
        <v>1</v>
      </c>
      <c r="AA851" s="18">
        <v>0</v>
      </c>
      <c r="AB851" t="str">
        <f>VLOOKUP(E:E,笔记匹配!A:M,3,FALSE)</f>
        <v>zigezige-invite</v>
      </c>
      <c r="AC851" t="str">
        <f>VLOOKUP(E:E,笔记匹配!A:M,4,FALSE)</f>
        <v>11.16-英语｜想进外企？高管说必须知道这些！📇</v>
      </c>
    </row>
    <row r="852" spans="1:29">
      <c r="A852" s="17" t="s">
        <v>44</v>
      </c>
      <c r="B852" s="17" t="s">
        <v>78</v>
      </c>
      <c r="C852" s="18">
        <v>23541642</v>
      </c>
      <c r="D852" s="17" t="s">
        <v>72</v>
      </c>
      <c r="E852" s="17" t="s">
        <v>222</v>
      </c>
      <c r="F852" s="17" t="s">
        <v>690</v>
      </c>
      <c r="G852" s="18">
        <v>6242382</v>
      </c>
      <c r="H852" s="17" t="s">
        <v>691</v>
      </c>
      <c r="I852" s="18">
        <v>5178823</v>
      </c>
      <c r="J852" s="17" t="s">
        <v>617</v>
      </c>
      <c r="K852" s="18">
        <v>301.36</v>
      </c>
      <c r="L852" s="18">
        <v>75024</v>
      </c>
      <c r="M852" s="18">
        <v>4576</v>
      </c>
      <c r="N852" s="19">
        <v>0.061</v>
      </c>
      <c r="O852" s="18">
        <v>0.07</v>
      </c>
      <c r="P852" s="18">
        <v>4.02</v>
      </c>
      <c r="Q852" s="18">
        <v>138</v>
      </c>
      <c r="R852" s="18">
        <v>2</v>
      </c>
      <c r="S852" s="18">
        <v>122</v>
      </c>
      <c r="T852" s="18">
        <v>78</v>
      </c>
      <c r="U852" s="18">
        <v>0</v>
      </c>
      <c r="V852" s="18">
        <v>340</v>
      </c>
      <c r="W852" s="18">
        <v>0.89</v>
      </c>
      <c r="X852" s="18">
        <v>0</v>
      </c>
      <c r="Y852" s="19">
        <v>0</v>
      </c>
      <c r="Z852" s="18">
        <v>3</v>
      </c>
      <c r="AA852" s="18">
        <v>20</v>
      </c>
      <c r="AB852" t="str">
        <f>VLOOKUP(E:E,笔记匹配!A:M,3,FALSE)</f>
        <v>kkenglish-invite</v>
      </c>
      <c r="AC852" t="str">
        <f>VLOOKUP(E:E,笔记匹配!A:M,4,FALSE)</f>
        <v>11.16-我说的英语 vs 外教帮我修订的 差异有多大？</v>
      </c>
    </row>
    <row r="853" spans="1:29">
      <c r="A853" s="17" t="s">
        <v>44</v>
      </c>
      <c r="B853" s="17" t="s">
        <v>692</v>
      </c>
      <c r="C853" s="18">
        <v>23541719</v>
      </c>
      <c r="D853" s="17" t="s">
        <v>72</v>
      </c>
      <c r="E853" s="17" t="s">
        <v>225</v>
      </c>
      <c r="F853" s="17" t="s">
        <v>693</v>
      </c>
      <c r="G853" s="18">
        <v>6242415</v>
      </c>
      <c r="H853" s="17" t="s">
        <v>694</v>
      </c>
      <c r="I853" s="18">
        <v>5178847</v>
      </c>
      <c r="J853" s="17" t="s">
        <v>617</v>
      </c>
      <c r="K853" s="18">
        <v>26.65</v>
      </c>
      <c r="L853" s="18">
        <v>1331</v>
      </c>
      <c r="M853" s="18">
        <v>36</v>
      </c>
      <c r="N853" s="19">
        <v>0.027</v>
      </c>
      <c r="O853" s="18">
        <v>0.74</v>
      </c>
      <c r="P853" s="18">
        <v>20.02</v>
      </c>
      <c r="Q853" s="18">
        <v>9</v>
      </c>
      <c r="R853" s="18">
        <v>0</v>
      </c>
      <c r="S853" s="18">
        <v>2</v>
      </c>
      <c r="T853" s="18">
        <v>0</v>
      </c>
      <c r="U853" s="18">
        <v>0</v>
      </c>
      <c r="V853" s="18">
        <v>11</v>
      </c>
      <c r="W853" s="18">
        <v>2.42</v>
      </c>
      <c r="X853" s="18">
        <v>0</v>
      </c>
      <c r="Y853" s="19">
        <v>0</v>
      </c>
      <c r="Z853" s="18">
        <v>3</v>
      </c>
      <c r="AA853" s="18">
        <v>0</v>
      </c>
      <c r="AB853" t="str">
        <f>VLOOKUP(E:E,笔记匹配!A:M,3,FALSE)</f>
        <v>xiaohao11-invite</v>
      </c>
      <c r="AC853" t="str">
        <f>VLOOKUP(E:E,笔记匹配!A:M,4,FALSE)</f>
        <v>11.16-🔥Cambly外教大推荐❗️口语此时不练更待何时</v>
      </c>
    </row>
    <row r="854" spans="1:29">
      <c r="A854" s="17" t="s">
        <v>44</v>
      </c>
      <c r="B854" s="17" t="s">
        <v>74</v>
      </c>
      <c r="C854" s="18">
        <v>23541791</v>
      </c>
      <c r="D854" s="17" t="s">
        <v>72</v>
      </c>
      <c r="E854" s="17" t="s">
        <v>223</v>
      </c>
      <c r="F854" s="17" t="s">
        <v>695</v>
      </c>
      <c r="G854" s="18">
        <v>6242450</v>
      </c>
      <c r="H854" s="17" t="s">
        <v>696</v>
      </c>
      <c r="I854" s="18">
        <v>5178874</v>
      </c>
      <c r="J854" s="17" t="s">
        <v>617</v>
      </c>
      <c r="K854" s="18">
        <v>201.64</v>
      </c>
      <c r="L854" s="18">
        <v>16081</v>
      </c>
      <c r="M854" s="18">
        <v>922</v>
      </c>
      <c r="N854" s="19">
        <v>0.0573</v>
      </c>
      <c r="O854" s="18">
        <v>0.22</v>
      </c>
      <c r="P854" s="18">
        <v>12.54</v>
      </c>
      <c r="Q854" s="18">
        <v>64</v>
      </c>
      <c r="R854" s="18">
        <v>0</v>
      </c>
      <c r="S854" s="18">
        <v>18</v>
      </c>
      <c r="T854" s="18">
        <v>2</v>
      </c>
      <c r="U854" s="18">
        <v>1</v>
      </c>
      <c r="V854" s="18">
        <v>85</v>
      </c>
      <c r="W854" s="18">
        <v>2.37</v>
      </c>
      <c r="X854" s="18">
        <v>0</v>
      </c>
      <c r="Y854" s="19">
        <v>0</v>
      </c>
      <c r="Z854" s="18">
        <v>2</v>
      </c>
      <c r="AA854" s="18">
        <v>0</v>
      </c>
      <c r="AB854" t="str">
        <f>VLOOKUP(E:E,笔记匹配!A:M,3,FALSE)</f>
        <v>dafu666</v>
      </c>
      <c r="AC854" t="str">
        <f>VLOOKUP(E:E,笔记匹配!A:M,4,FALSE)</f>
        <v>11.16-雅思口语首考上8分？我是如何做到的？</v>
      </c>
    </row>
    <row r="855" spans="1:29">
      <c r="A855" s="17" t="s">
        <v>44</v>
      </c>
      <c r="B855" s="17" t="s">
        <v>79</v>
      </c>
      <c r="C855" s="18">
        <v>23541914</v>
      </c>
      <c r="D855" s="17" t="s">
        <v>72</v>
      </c>
      <c r="E855" s="17" t="s">
        <v>197</v>
      </c>
      <c r="F855" s="17" t="s">
        <v>697</v>
      </c>
      <c r="G855" s="18">
        <v>6242490</v>
      </c>
      <c r="H855" s="17" t="s">
        <v>698</v>
      </c>
      <c r="I855" s="18">
        <v>5178907</v>
      </c>
      <c r="J855" s="17" t="s">
        <v>617</v>
      </c>
      <c r="K855" s="18">
        <v>33.35</v>
      </c>
      <c r="L855" s="18">
        <v>1509</v>
      </c>
      <c r="M855" s="18">
        <v>47</v>
      </c>
      <c r="N855" s="19">
        <v>0.0311</v>
      </c>
      <c r="O855" s="18">
        <v>0.71</v>
      </c>
      <c r="P855" s="18">
        <v>22.1</v>
      </c>
      <c r="Q855" s="18">
        <v>8</v>
      </c>
      <c r="R855" s="18">
        <v>0</v>
      </c>
      <c r="S855" s="18">
        <v>6</v>
      </c>
      <c r="T855" s="18">
        <v>0</v>
      </c>
      <c r="U855" s="18">
        <v>0</v>
      </c>
      <c r="V855" s="18">
        <v>14</v>
      </c>
      <c r="W855" s="18">
        <v>2.38</v>
      </c>
      <c r="X855" s="18">
        <v>0</v>
      </c>
      <c r="Y855" s="19">
        <v>0</v>
      </c>
      <c r="Z855" s="18">
        <v>0</v>
      </c>
      <c r="AA855" s="18">
        <v>0</v>
      </c>
      <c r="AB855" t="str">
        <f>VLOOKUP(E:E,笔记匹配!A:M,3,FALSE)</f>
        <v>leximock-invite</v>
      </c>
      <c r="AC855" t="str">
        <f>VLOOKUP(E:E,笔记匹配!A:M,4,FALSE)</f>
        <v>11.16-Cambly雅思口语敲牛mock推荐来救你啦🆘</v>
      </c>
    </row>
    <row r="856" spans="1:29">
      <c r="A856" s="17" t="s">
        <v>44</v>
      </c>
      <c r="B856" s="17" t="s">
        <v>89</v>
      </c>
      <c r="C856" s="18">
        <v>24215138</v>
      </c>
      <c r="D856" s="17" t="s">
        <v>72</v>
      </c>
      <c r="E856" s="17" t="s">
        <v>218</v>
      </c>
      <c r="F856" s="17" t="s">
        <v>699</v>
      </c>
      <c r="G856" s="18">
        <v>6406152</v>
      </c>
      <c r="H856" s="17" t="s">
        <v>700</v>
      </c>
      <c r="I856" s="18">
        <v>5307938</v>
      </c>
      <c r="J856" s="17" t="s">
        <v>617</v>
      </c>
      <c r="K856" s="18">
        <v>200.19</v>
      </c>
      <c r="L856" s="18">
        <v>18088</v>
      </c>
      <c r="M856" s="18">
        <v>686</v>
      </c>
      <c r="N856" s="19">
        <v>0.0379</v>
      </c>
      <c r="O856" s="18">
        <v>0.29</v>
      </c>
      <c r="P856" s="18">
        <v>11.07</v>
      </c>
      <c r="Q856" s="18">
        <v>45</v>
      </c>
      <c r="R856" s="18">
        <v>0</v>
      </c>
      <c r="S856" s="18">
        <v>61</v>
      </c>
      <c r="T856" s="18">
        <v>2</v>
      </c>
      <c r="U856" s="18">
        <v>0</v>
      </c>
      <c r="V856" s="18">
        <v>108</v>
      </c>
      <c r="W856" s="18">
        <v>1.85</v>
      </c>
      <c r="X856" s="18">
        <v>0</v>
      </c>
      <c r="Y856" s="19">
        <v>0</v>
      </c>
      <c r="Z856" s="18">
        <v>2</v>
      </c>
      <c r="AA856" s="18">
        <v>6</v>
      </c>
      <c r="AB856" t="str">
        <f>VLOOKUP(E:E,笔记匹配!A:M,3,FALSE)</f>
        <v>xctx</v>
      </c>
      <c r="AC856" t="str">
        <f>VLOOKUP(E:E,笔记匹配!A:M,4,FALSE)</f>
        <v>11.21-如何从“哑巴英语”到轻松通过全英文外企面试</v>
      </c>
    </row>
    <row r="857" spans="1:29">
      <c r="A857" s="17" t="s">
        <v>44</v>
      </c>
      <c r="B857" s="17" t="s">
        <v>90</v>
      </c>
      <c r="C857" s="18">
        <v>24215177</v>
      </c>
      <c r="D857" s="17" t="s">
        <v>72</v>
      </c>
      <c r="E857" s="17" t="s">
        <v>219</v>
      </c>
      <c r="F857" s="17" t="s">
        <v>701</v>
      </c>
      <c r="G857" s="18">
        <v>6406187</v>
      </c>
      <c r="H857" s="17" t="s">
        <v>702</v>
      </c>
      <c r="I857" s="18">
        <v>5307972</v>
      </c>
      <c r="J857" s="17" t="s">
        <v>617</v>
      </c>
      <c r="K857" s="18">
        <v>199.02</v>
      </c>
      <c r="L857" s="18">
        <v>16367</v>
      </c>
      <c r="M857" s="18">
        <v>790</v>
      </c>
      <c r="N857" s="19">
        <v>0.0483</v>
      </c>
      <c r="O857" s="18">
        <v>0.25</v>
      </c>
      <c r="P857" s="18">
        <v>12.16</v>
      </c>
      <c r="Q857" s="18">
        <v>69</v>
      </c>
      <c r="R857" s="18">
        <v>0</v>
      </c>
      <c r="S857" s="18">
        <v>75</v>
      </c>
      <c r="T857" s="18">
        <v>20</v>
      </c>
      <c r="U857" s="18">
        <v>4</v>
      </c>
      <c r="V857" s="18">
        <v>168</v>
      </c>
      <c r="W857" s="18">
        <v>1.18</v>
      </c>
      <c r="X857" s="18">
        <v>0</v>
      </c>
      <c r="Y857" s="19">
        <v>0</v>
      </c>
      <c r="Z857" s="18">
        <v>31</v>
      </c>
      <c r="AA857" s="18">
        <v>2</v>
      </c>
      <c r="AB857" t="str">
        <f>VLOOKUP(E:E,笔记匹配!A:M,3,FALSE)</f>
        <v>picklynn-invite</v>
      </c>
      <c r="AC857" t="str">
        <f>VLOOKUP(E:E,笔记匹配!A:M,4,FALSE)</f>
        <v>11.21-英语面试不用怕‼️8个技巧秒收offer✅太绝啦</v>
      </c>
    </row>
    <row r="858" spans="1:29">
      <c r="A858" s="17" t="s">
        <v>44</v>
      </c>
      <c r="B858" s="17" t="s">
        <v>91</v>
      </c>
      <c r="C858" s="18">
        <v>24215231</v>
      </c>
      <c r="D858" s="17" t="s">
        <v>72</v>
      </c>
      <c r="E858" s="17" t="s">
        <v>220</v>
      </c>
      <c r="F858" s="17" t="s">
        <v>703</v>
      </c>
      <c r="G858" s="18">
        <v>6406213</v>
      </c>
      <c r="H858" s="17" t="s">
        <v>704</v>
      </c>
      <c r="I858" s="18">
        <v>5307993</v>
      </c>
      <c r="J858" s="17" t="s">
        <v>617</v>
      </c>
      <c r="K858" s="18">
        <v>997.41</v>
      </c>
      <c r="L858" s="18">
        <v>100418</v>
      </c>
      <c r="M858" s="18">
        <v>6496</v>
      </c>
      <c r="N858" s="19">
        <v>0.0647</v>
      </c>
      <c r="O858" s="18">
        <v>0.15</v>
      </c>
      <c r="P858" s="18">
        <v>9.93</v>
      </c>
      <c r="Q858" s="18">
        <v>119</v>
      </c>
      <c r="R858" s="18">
        <v>4</v>
      </c>
      <c r="S858" s="18">
        <v>36</v>
      </c>
      <c r="T858" s="18">
        <v>35</v>
      </c>
      <c r="U858" s="18">
        <v>3</v>
      </c>
      <c r="V858" s="18">
        <v>197</v>
      </c>
      <c r="W858" s="18">
        <v>5.06</v>
      </c>
      <c r="X858" s="18">
        <v>0</v>
      </c>
      <c r="Y858" s="19">
        <v>0</v>
      </c>
      <c r="Z858" s="18">
        <v>9</v>
      </c>
      <c r="AA858" s="18">
        <v>0</v>
      </c>
      <c r="AB858" t="str">
        <f>VLOOKUP(E:E,笔记匹配!A:M,3,FALSE)</f>
        <v>pickcoco-invite</v>
      </c>
      <c r="AC858" t="str">
        <f>VLOOKUP(E:E,笔记匹配!A:M,4,FALSE)</f>
        <v>11.21-快进来看看外国人切磋中文！！</v>
      </c>
    </row>
    <row r="859" spans="1:29">
      <c r="A859" s="17" t="s">
        <v>44</v>
      </c>
      <c r="B859" s="17" t="s">
        <v>92</v>
      </c>
      <c r="C859" s="18">
        <v>24215254</v>
      </c>
      <c r="D859" s="17" t="s">
        <v>72</v>
      </c>
      <c r="E859" s="17" t="s">
        <v>221</v>
      </c>
      <c r="F859" s="17" t="s">
        <v>705</v>
      </c>
      <c r="G859" s="18">
        <v>6406225</v>
      </c>
      <c r="H859" s="17" t="s">
        <v>706</v>
      </c>
      <c r="I859" s="18">
        <v>5308004</v>
      </c>
      <c r="J859" s="17" t="s">
        <v>617</v>
      </c>
      <c r="K859" s="18">
        <v>137.52</v>
      </c>
      <c r="L859" s="18">
        <v>8202</v>
      </c>
      <c r="M859" s="18">
        <v>275</v>
      </c>
      <c r="N859" s="19">
        <v>0.0335</v>
      </c>
      <c r="O859" s="18">
        <v>0.5</v>
      </c>
      <c r="P859" s="18">
        <v>16.77</v>
      </c>
      <c r="Q859" s="18">
        <v>11</v>
      </c>
      <c r="R859" s="18">
        <v>0</v>
      </c>
      <c r="S859" s="18">
        <v>18</v>
      </c>
      <c r="T859" s="18">
        <v>16</v>
      </c>
      <c r="U859" s="18">
        <v>1</v>
      </c>
      <c r="V859" s="18">
        <v>46</v>
      </c>
      <c r="W859" s="18">
        <v>2.99</v>
      </c>
      <c r="X859" s="18">
        <v>0</v>
      </c>
      <c r="Y859" s="19">
        <v>0</v>
      </c>
      <c r="Z859" s="18">
        <v>1</v>
      </c>
      <c r="AA859" s="18">
        <v>0</v>
      </c>
      <c r="AB859" t="str">
        <f>VLOOKUP(E:E,笔记匹配!A:M,3,FALSE)</f>
        <v>circle2022-invite</v>
      </c>
      <c r="AC859" t="str">
        <f>VLOOKUP(E:E,笔记匹配!A:M,4,FALSE)</f>
        <v>11.21-🔥雅思口语8分｜高分技巧大公开</v>
      </c>
    </row>
    <row r="860" spans="1:29">
      <c r="A860" s="17" t="s">
        <v>44</v>
      </c>
      <c r="B860" s="17" t="s">
        <v>707</v>
      </c>
      <c r="C860" s="18">
        <v>24706668</v>
      </c>
      <c r="D860" s="17" t="s">
        <v>69</v>
      </c>
      <c r="E860" s="17" t="s">
        <v>196</v>
      </c>
      <c r="F860" s="17" t="s">
        <v>708</v>
      </c>
      <c r="G860" s="18">
        <v>6620050</v>
      </c>
      <c r="H860" s="17" t="s">
        <v>709</v>
      </c>
      <c r="I860" s="18">
        <v>5478983</v>
      </c>
      <c r="J860" s="17" t="s">
        <v>617</v>
      </c>
      <c r="K860" s="18">
        <v>0</v>
      </c>
      <c r="L860" s="18">
        <v>1</v>
      </c>
      <c r="M860" s="18">
        <v>0</v>
      </c>
      <c r="N860" s="19">
        <v>0</v>
      </c>
      <c r="O860" s="18">
        <v>0</v>
      </c>
      <c r="P860" s="18">
        <v>0</v>
      </c>
      <c r="Q860" s="18">
        <v>0</v>
      </c>
      <c r="R860" s="18">
        <v>0</v>
      </c>
      <c r="S860" s="18">
        <v>0</v>
      </c>
      <c r="T860" s="18">
        <v>0</v>
      </c>
      <c r="U860" s="18">
        <v>0</v>
      </c>
      <c r="V860" s="18">
        <v>0</v>
      </c>
      <c r="W860" s="18">
        <v>0</v>
      </c>
      <c r="X860" s="18">
        <v>0</v>
      </c>
      <c r="Y860" s="19">
        <v>0</v>
      </c>
      <c r="Z860" s="18">
        <v>0</v>
      </c>
      <c r="AA860" s="18">
        <v>0</v>
      </c>
      <c r="AB860" t="str">
        <f>VLOOKUP(E:E,笔记匹配!A:M,3,FALSE)</f>
        <v>山姆先生-invite</v>
      </c>
      <c r="AC860" t="str">
        <f>VLOOKUP(E:E,笔记匹配!A:M,4,FALSE)</f>
        <v>11.10-地道英语俚语🤯英美俚语意思差这么多?</v>
      </c>
    </row>
    <row r="861" spans="1:29">
      <c r="A861" s="17" t="s">
        <v>44</v>
      </c>
      <c r="B861" s="17" t="s">
        <v>70</v>
      </c>
      <c r="C861" s="18">
        <v>24706707</v>
      </c>
      <c r="D861" s="17" t="s">
        <v>69</v>
      </c>
      <c r="E861" s="17" t="s">
        <v>226</v>
      </c>
      <c r="F861" s="17" t="s">
        <v>708</v>
      </c>
      <c r="G861" s="18">
        <v>6620050</v>
      </c>
      <c r="H861" s="17" t="s">
        <v>709</v>
      </c>
      <c r="I861" s="18">
        <v>5478983</v>
      </c>
      <c r="J861" s="17" t="s">
        <v>617</v>
      </c>
      <c r="K861" s="18">
        <v>502.76</v>
      </c>
      <c r="L861" s="18">
        <v>30930</v>
      </c>
      <c r="M861" s="18">
        <v>2281</v>
      </c>
      <c r="N861" s="19">
        <v>0.0737</v>
      </c>
      <c r="O861" s="18">
        <v>0.22</v>
      </c>
      <c r="P861" s="18">
        <v>16.25</v>
      </c>
      <c r="Q861" s="18">
        <v>329</v>
      </c>
      <c r="R861" s="18">
        <v>3</v>
      </c>
      <c r="S861" s="18">
        <v>170</v>
      </c>
      <c r="T861" s="18">
        <v>67</v>
      </c>
      <c r="U861" s="18">
        <v>1</v>
      </c>
      <c r="V861" s="18">
        <v>570</v>
      </c>
      <c r="W861" s="18">
        <v>0.88</v>
      </c>
      <c r="X861" s="18">
        <v>0</v>
      </c>
      <c r="Y861" s="19">
        <v>0</v>
      </c>
      <c r="Z861" s="18">
        <v>12</v>
      </c>
      <c r="AA861" s="18">
        <v>0</v>
      </c>
      <c r="AB861" t="str">
        <f>VLOOKUP(E:E,笔记匹配!A:M,3,FALSE)</f>
        <v>hiella-invite</v>
      </c>
      <c r="AC861" t="str">
        <f>VLOOKUP(E:E,笔记匹配!A:M,4,FALSE)</f>
        <v>11.10-关于学口语，希望五年前就有人能告诉我的</v>
      </c>
    </row>
    <row r="862" spans="1:29">
      <c r="A862" s="17" t="s">
        <v>44</v>
      </c>
      <c r="B862" s="17" t="s">
        <v>710</v>
      </c>
      <c r="C862" s="18">
        <v>24707018</v>
      </c>
      <c r="D862" s="17" t="s">
        <v>69</v>
      </c>
      <c r="E862" s="17" t="s">
        <v>226</v>
      </c>
      <c r="F862" s="17" t="s">
        <v>711</v>
      </c>
      <c r="G862" s="18">
        <v>6620172</v>
      </c>
      <c r="H862" s="17" t="s">
        <v>712</v>
      </c>
      <c r="I862" s="18">
        <v>5479075</v>
      </c>
      <c r="J862" s="17" t="s">
        <v>617</v>
      </c>
      <c r="K862" s="18">
        <v>0</v>
      </c>
      <c r="L862" s="18">
        <v>1</v>
      </c>
      <c r="M862" s="18">
        <v>0</v>
      </c>
      <c r="N862" s="19">
        <v>0</v>
      </c>
      <c r="O862" s="18">
        <v>0</v>
      </c>
      <c r="P862" s="18">
        <v>0</v>
      </c>
      <c r="Q862" s="18">
        <v>0</v>
      </c>
      <c r="R862" s="18">
        <v>0</v>
      </c>
      <c r="S862" s="18">
        <v>0</v>
      </c>
      <c r="T862" s="18">
        <v>0</v>
      </c>
      <c r="U862" s="18">
        <v>0</v>
      </c>
      <c r="V862" s="18">
        <v>0</v>
      </c>
      <c r="W862" s="18">
        <v>0</v>
      </c>
      <c r="X862" s="18">
        <v>0</v>
      </c>
      <c r="Y862" s="19">
        <v>0</v>
      </c>
      <c r="Z862" s="18">
        <v>0</v>
      </c>
      <c r="AA862" s="18">
        <v>0</v>
      </c>
      <c r="AB862" t="str">
        <f>VLOOKUP(E:E,笔记匹配!A:M,3,FALSE)</f>
        <v>hiella-invite</v>
      </c>
      <c r="AC862" t="str">
        <f>VLOOKUP(E:E,笔记匹配!A:M,4,FALSE)</f>
        <v>11.10-关于学口语，希望五年前就有人能告诉我的</v>
      </c>
    </row>
    <row r="863" spans="1:29">
      <c r="A863" s="17" t="s">
        <v>44</v>
      </c>
      <c r="B863" s="17" t="s">
        <v>91</v>
      </c>
      <c r="C863" s="18">
        <v>24707056</v>
      </c>
      <c r="D863" s="17" t="s">
        <v>69</v>
      </c>
      <c r="E863" s="17" t="s">
        <v>220</v>
      </c>
      <c r="F863" s="17" t="s">
        <v>711</v>
      </c>
      <c r="G863" s="18">
        <v>6620172</v>
      </c>
      <c r="H863" s="17" t="s">
        <v>712</v>
      </c>
      <c r="I863" s="18">
        <v>5479075</v>
      </c>
      <c r="J863" s="17" t="s">
        <v>617</v>
      </c>
      <c r="K863" s="18">
        <v>383.72</v>
      </c>
      <c r="L863" s="18">
        <v>8648</v>
      </c>
      <c r="M863" s="18">
        <v>765</v>
      </c>
      <c r="N863" s="19">
        <v>0.0885</v>
      </c>
      <c r="O863" s="18">
        <v>0.5</v>
      </c>
      <c r="P863" s="18">
        <v>44.37</v>
      </c>
      <c r="Q863" s="18">
        <v>259</v>
      </c>
      <c r="R863" s="18">
        <v>1</v>
      </c>
      <c r="S863" s="18">
        <v>28</v>
      </c>
      <c r="T863" s="18">
        <v>12</v>
      </c>
      <c r="U863" s="18">
        <v>1</v>
      </c>
      <c r="V863" s="18">
        <v>301</v>
      </c>
      <c r="W863" s="18">
        <v>1.27</v>
      </c>
      <c r="X863" s="18">
        <v>0</v>
      </c>
      <c r="Y863" s="19">
        <v>0</v>
      </c>
      <c r="Z863" s="18">
        <v>1</v>
      </c>
      <c r="AA863" s="18">
        <v>0</v>
      </c>
      <c r="AB863" t="str">
        <f>VLOOKUP(E:E,笔记匹配!A:M,3,FALSE)</f>
        <v>pickcoco-invite</v>
      </c>
      <c r="AC863" t="str">
        <f>VLOOKUP(E:E,笔记匹配!A:M,4,FALSE)</f>
        <v>11.21-快进来看看外国人切磋中文！！</v>
      </c>
    </row>
    <row r="864" spans="1:29">
      <c r="A864" s="17" t="s">
        <v>44</v>
      </c>
      <c r="B864" s="17" t="s">
        <v>79</v>
      </c>
      <c r="C864" s="18">
        <v>24707332</v>
      </c>
      <c r="D864" s="17" t="s">
        <v>69</v>
      </c>
      <c r="E864" s="17" t="s">
        <v>197</v>
      </c>
      <c r="F864" s="17" t="s">
        <v>713</v>
      </c>
      <c r="G864" s="18">
        <v>6620244</v>
      </c>
      <c r="H864" s="17" t="s">
        <v>714</v>
      </c>
      <c r="I864" s="18">
        <v>5479133</v>
      </c>
      <c r="J864" s="17" t="s">
        <v>617</v>
      </c>
      <c r="K864" s="18">
        <v>447.85</v>
      </c>
      <c r="L864" s="18">
        <v>11878</v>
      </c>
      <c r="M864" s="18">
        <v>352</v>
      </c>
      <c r="N864" s="19">
        <v>0.0296</v>
      </c>
      <c r="O864" s="18">
        <v>1.27</v>
      </c>
      <c r="P864" s="18">
        <v>37.7</v>
      </c>
      <c r="Q864" s="18">
        <v>74</v>
      </c>
      <c r="R864" s="18">
        <v>0</v>
      </c>
      <c r="S864" s="18">
        <v>57</v>
      </c>
      <c r="T864" s="18">
        <v>2</v>
      </c>
      <c r="U864" s="18">
        <v>4</v>
      </c>
      <c r="V864" s="18">
        <v>137</v>
      </c>
      <c r="W864" s="18">
        <v>3.27</v>
      </c>
      <c r="X864" s="18">
        <v>0</v>
      </c>
      <c r="Y864" s="19">
        <v>0</v>
      </c>
      <c r="Z864" s="18">
        <v>3</v>
      </c>
      <c r="AA864" s="18">
        <v>1</v>
      </c>
      <c r="AB864" t="str">
        <f>VLOOKUP(E:E,笔记匹配!A:M,3,FALSE)</f>
        <v>leximock-invite</v>
      </c>
      <c r="AC864" t="str">
        <f>VLOOKUP(E:E,笔记匹配!A:M,4,FALSE)</f>
        <v>11.16-Cambly雅思口语敲牛mock推荐来救你啦🆘</v>
      </c>
    </row>
    <row r="865" spans="1:29">
      <c r="A865" s="17" t="s">
        <v>44</v>
      </c>
      <c r="B865" s="17" t="s">
        <v>715</v>
      </c>
      <c r="C865" s="18">
        <v>24707491</v>
      </c>
      <c r="D865" s="17" t="s">
        <v>69</v>
      </c>
      <c r="E865" s="17" t="s">
        <v>197</v>
      </c>
      <c r="F865" s="17" t="s">
        <v>716</v>
      </c>
      <c r="G865" s="18">
        <v>6620322</v>
      </c>
      <c r="H865" s="17" t="s">
        <v>717</v>
      </c>
      <c r="I865" s="18">
        <v>5479184</v>
      </c>
      <c r="J865" s="17" t="s">
        <v>617</v>
      </c>
      <c r="K865" s="18">
        <v>0</v>
      </c>
      <c r="L865" s="18">
        <v>2</v>
      </c>
      <c r="M865" s="18">
        <v>0</v>
      </c>
      <c r="N865" s="19">
        <v>0</v>
      </c>
      <c r="O865" s="18">
        <v>0</v>
      </c>
      <c r="P865" s="18">
        <v>0</v>
      </c>
      <c r="Q865" s="18">
        <v>0</v>
      </c>
      <c r="R865" s="18">
        <v>0</v>
      </c>
      <c r="S865" s="18">
        <v>0</v>
      </c>
      <c r="T865" s="18">
        <v>0</v>
      </c>
      <c r="U865" s="18">
        <v>0</v>
      </c>
      <c r="V865" s="18">
        <v>0</v>
      </c>
      <c r="W865" s="18">
        <v>0</v>
      </c>
      <c r="X865" s="18">
        <v>0</v>
      </c>
      <c r="Y865" s="19">
        <v>0</v>
      </c>
      <c r="Z865" s="18">
        <v>0</v>
      </c>
      <c r="AA865" s="18">
        <v>0</v>
      </c>
      <c r="AB865" t="str">
        <f>VLOOKUP(E:E,笔记匹配!A:M,3,FALSE)</f>
        <v>leximock-invite</v>
      </c>
      <c r="AC865" t="str">
        <f>VLOOKUP(E:E,笔记匹配!A:M,4,FALSE)</f>
        <v>11.16-Cambly雅思口语敲牛mock推荐来救你啦🆘</v>
      </c>
    </row>
    <row r="866" spans="1:29">
      <c r="A866" s="17" t="s">
        <v>44</v>
      </c>
      <c r="B866" s="17" t="s">
        <v>85</v>
      </c>
      <c r="C866" s="18">
        <v>24707521</v>
      </c>
      <c r="D866" s="17" t="s">
        <v>69</v>
      </c>
      <c r="E866" s="17" t="s">
        <v>225</v>
      </c>
      <c r="F866" s="17" t="s">
        <v>716</v>
      </c>
      <c r="G866" s="18">
        <v>6620322</v>
      </c>
      <c r="H866" s="17" t="s">
        <v>717</v>
      </c>
      <c r="I866" s="18">
        <v>5479184</v>
      </c>
      <c r="J866" s="17" t="s">
        <v>617</v>
      </c>
      <c r="K866" s="18">
        <v>212.98</v>
      </c>
      <c r="L866" s="18">
        <v>4473</v>
      </c>
      <c r="M866" s="18">
        <v>184</v>
      </c>
      <c r="N866" s="19">
        <v>0.0411</v>
      </c>
      <c r="O866" s="18">
        <v>1.16</v>
      </c>
      <c r="P866" s="18">
        <v>47.61</v>
      </c>
      <c r="Q866" s="18">
        <v>29</v>
      </c>
      <c r="R866" s="18">
        <v>0</v>
      </c>
      <c r="S866" s="18">
        <v>25</v>
      </c>
      <c r="T866" s="18">
        <v>1</v>
      </c>
      <c r="U866" s="18">
        <v>0</v>
      </c>
      <c r="V866" s="18">
        <v>55</v>
      </c>
      <c r="W866" s="18">
        <v>3.87</v>
      </c>
      <c r="X866" s="18">
        <v>0</v>
      </c>
      <c r="Y866" s="19">
        <v>0</v>
      </c>
      <c r="Z866" s="18">
        <v>2</v>
      </c>
      <c r="AA866" s="18">
        <v>5</v>
      </c>
      <c r="AB866" t="str">
        <f>VLOOKUP(E:E,笔记匹配!A:M,3,FALSE)</f>
        <v>xiaohao11-invite</v>
      </c>
      <c r="AC866" t="str">
        <f>VLOOKUP(E:E,笔记匹配!A:M,4,FALSE)</f>
        <v>11.16-🔥Cambly外教大推荐❗️口语此时不练更待何时</v>
      </c>
    </row>
    <row r="867" spans="1:29">
      <c r="A867" s="17" t="s">
        <v>45</v>
      </c>
      <c r="B867" s="17" t="s">
        <v>100</v>
      </c>
      <c r="C867" s="18">
        <v>15884678</v>
      </c>
      <c r="D867" s="17" t="s">
        <v>101</v>
      </c>
      <c r="E867" s="17" t="s">
        <v>203</v>
      </c>
      <c r="F867" s="17" t="s">
        <v>615</v>
      </c>
      <c r="G867" s="18">
        <v>3102051</v>
      </c>
      <c r="H867" s="17" t="s">
        <v>616</v>
      </c>
      <c r="I867" s="18">
        <v>2496937</v>
      </c>
      <c r="J867" s="17" t="s">
        <v>617</v>
      </c>
      <c r="K867" s="18">
        <v>0</v>
      </c>
      <c r="L867" s="18">
        <v>0</v>
      </c>
      <c r="M867" s="18">
        <v>0</v>
      </c>
      <c r="N867" s="19">
        <v>0</v>
      </c>
      <c r="O867" s="18">
        <v>0</v>
      </c>
      <c r="P867" s="18">
        <v>0</v>
      </c>
      <c r="Q867" s="18">
        <v>0</v>
      </c>
      <c r="R867" s="18">
        <v>0</v>
      </c>
      <c r="S867" s="18">
        <v>0</v>
      </c>
      <c r="T867" s="18">
        <v>0</v>
      </c>
      <c r="U867" s="18">
        <v>0</v>
      </c>
      <c r="V867" s="18">
        <v>0</v>
      </c>
      <c r="W867" s="18">
        <v>0</v>
      </c>
      <c r="X867" s="18">
        <v>0</v>
      </c>
      <c r="Y867" s="19">
        <v>0</v>
      </c>
      <c r="Z867" s="18">
        <v>0</v>
      </c>
      <c r="AA867" s="18">
        <v>0</v>
      </c>
      <c r="AB867" t="str">
        <f>VLOOKUP(E:E,笔记匹配!A:M,3,FALSE)</f>
        <v>yaozilv</v>
      </c>
      <c r="AC867" t="str">
        <f>VLOOKUP(E:E,笔记匹配!A:M,4,FALSE)</f>
        <v>6.17-英语口语人绝不能错过的宝藏APP👈</v>
      </c>
    </row>
    <row r="868" spans="1:29">
      <c r="A868" s="17" t="s">
        <v>45</v>
      </c>
      <c r="B868" s="17" t="s">
        <v>119</v>
      </c>
      <c r="C868" s="18">
        <v>16331749</v>
      </c>
      <c r="D868" s="17" t="s">
        <v>72</v>
      </c>
      <c r="E868" s="17" t="s">
        <v>210</v>
      </c>
      <c r="F868" s="17" t="s">
        <v>618</v>
      </c>
      <c r="G868" s="18">
        <v>3178020</v>
      </c>
      <c r="H868" s="17" t="s">
        <v>619</v>
      </c>
      <c r="I868" s="18">
        <v>2568655</v>
      </c>
      <c r="J868" s="17" t="s">
        <v>617</v>
      </c>
      <c r="K868" s="18">
        <v>0</v>
      </c>
      <c r="L868" s="18">
        <v>0</v>
      </c>
      <c r="M868" s="18">
        <v>0</v>
      </c>
      <c r="N868" s="19">
        <v>0</v>
      </c>
      <c r="O868" s="18">
        <v>0</v>
      </c>
      <c r="P868" s="18">
        <v>0</v>
      </c>
      <c r="Q868" s="18">
        <v>0</v>
      </c>
      <c r="R868" s="18">
        <v>0</v>
      </c>
      <c r="S868" s="18">
        <v>0</v>
      </c>
      <c r="T868" s="18">
        <v>0</v>
      </c>
      <c r="U868" s="18">
        <v>0</v>
      </c>
      <c r="V868" s="18">
        <v>0</v>
      </c>
      <c r="W868" s="18">
        <v>0</v>
      </c>
      <c r="X868" s="18">
        <v>0</v>
      </c>
      <c r="Y868" s="19">
        <v>0</v>
      </c>
      <c r="Z868" s="18">
        <v>0</v>
      </c>
      <c r="AA868" s="18">
        <v>0</v>
      </c>
      <c r="AB868" t="str">
        <f>VLOOKUP(E:E,笔记匹配!A:M,3,FALSE)</f>
        <v>tenchat-invite</v>
      </c>
      <c r="AC868" t="str">
        <f>VLOOKUP(E:E,笔记匹配!A:M,4,FALSE)</f>
        <v>6.28-🇬🇧小干货｜简单的地道英文表达</v>
      </c>
    </row>
    <row r="869" spans="1:29">
      <c r="A869" s="17" t="s">
        <v>45</v>
      </c>
      <c r="B869" s="17" t="s">
        <v>76</v>
      </c>
      <c r="C869" s="18">
        <v>18706416</v>
      </c>
      <c r="D869" s="17" t="s">
        <v>72</v>
      </c>
      <c r="E869" s="17" t="s">
        <v>209</v>
      </c>
      <c r="F869" s="17" t="s">
        <v>624</v>
      </c>
      <c r="G869" s="18">
        <v>3899564</v>
      </c>
      <c r="H869" s="17" t="s">
        <v>625</v>
      </c>
      <c r="I869" s="18">
        <v>3284422</v>
      </c>
      <c r="J869" s="17" t="s">
        <v>617</v>
      </c>
      <c r="K869" s="18">
        <v>201.09</v>
      </c>
      <c r="L869" s="18">
        <v>11512</v>
      </c>
      <c r="M869" s="18">
        <v>322</v>
      </c>
      <c r="N869" s="19">
        <v>0.028</v>
      </c>
      <c r="O869" s="18">
        <v>0.62</v>
      </c>
      <c r="P869" s="18">
        <v>17.47</v>
      </c>
      <c r="Q869" s="18">
        <v>20</v>
      </c>
      <c r="R869" s="18">
        <v>0</v>
      </c>
      <c r="S869" s="18">
        <v>28</v>
      </c>
      <c r="T869" s="18">
        <v>0</v>
      </c>
      <c r="U869" s="18">
        <v>0</v>
      </c>
      <c r="V869" s="18">
        <v>48</v>
      </c>
      <c r="W869" s="18">
        <v>4.19</v>
      </c>
      <c r="X869" s="18">
        <v>0</v>
      </c>
      <c r="Y869" s="19">
        <v>0</v>
      </c>
      <c r="Z869" s="18">
        <v>4</v>
      </c>
      <c r="AA869" s="18">
        <v>3</v>
      </c>
      <c r="AB869" t="str">
        <f>VLOOKUP(E:E,笔记匹配!A:M,3,FALSE)</f>
        <v>ieltsyea-invite</v>
      </c>
      <c r="AC869" t="str">
        <f>VLOOKUP(E:E,笔记匹配!A:M,4,FALSE)</f>
        <v>8.24-雅思口语上7的捷径：Cambly外教推荐‼️</v>
      </c>
    </row>
    <row r="870" spans="1:29">
      <c r="A870" s="17" t="s">
        <v>45</v>
      </c>
      <c r="B870" s="17" t="s">
        <v>103</v>
      </c>
      <c r="C870" s="18">
        <v>19913068</v>
      </c>
      <c r="D870" s="17" t="s">
        <v>69</v>
      </c>
      <c r="E870" s="17" t="s">
        <v>207</v>
      </c>
      <c r="F870" s="17" t="s">
        <v>632</v>
      </c>
      <c r="G870" s="18">
        <v>4458728</v>
      </c>
      <c r="H870" s="17" t="s">
        <v>633</v>
      </c>
      <c r="I870" s="18">
        <v>3823048</v>
      </c>
      <c r="J870" s="17" t="s">
        <v>617</v>
      </c>
      <c r="K870" s="18">
        <v>304.43</v>
      </c>
      <c r="L870" s="18">
        <v>7837</v>
      </c>
      <c r="M870" s="18">
        <v>321</v>
      </c>
      <c r="N870" s="19">
        <v>0.041</v>
      </c>
      <c r="O870" s="18">
        <v>0.95</v>
      </c>
      <c r="P870" s="18">
        <v>38.85</v>
      </c>
      <c r="Q870" s="18">
        <v>78</v>
      </c>
      <c r="R870" s="18">
        <v>1</v>
      </c>
      <c r="S870" s="18">
        <v>29</v>
      </c>
      <c r="T870" s="18">
        <v>30</v>
      </c>
      <c r="U870" s="18">
        <v>4</v>
      </c>
      <c r="V870" s="18">
        <v>142</v>
      </c>
      <c r="W870" s="18">
        <v>2.14</v>
      </c>
      <c r="X870" s="18">
        <v>0</v>
      </c>
      <c r="Y870" s="19">
        <v>0</v>
      </c>
      <c r="Z870" s="18">
        <v>5</v>
      </c>
      <c r="AA870" s="18">
        <v>2</v>
      </c>
      <c r="AB870" t="str">
        <f>VLOOKUP(E:E,笔记匹配!A:M,3,FALSE)</f>
        <v>skk2022</v>
      </c>
      <c r="AC870" t="str">
        <f>VLOOKUP(E:E,笔记匹配!A:M,4,FALSE)</f>
        <v>6.13-如何不出国提高口语｜英语口语APP推荐</v>
      </c>
    </row>
    <row r="871" spans="1:29">
      <c r="A871" s="17" t="s">
        <v>45</v>
      </c>
      <c r="B871" s="17" t="s">
        <v>108</v>
      </c>
      <c r="C871" s="18">
        <v>19946771</v>
      </c>
      <c r="D871" s="17" t="s">
        <v>72</v>
      </c>
      <c r="E871" s="18">
        <v>6.3218999e+23</v>
      </c>
      <c r="F871" s="17" t="s">
        <v>634</v>
      </c>
      <c r="G871" s="18">
        <v>4474319</v>
      </c>
      <c r="H871" s="17" t="s">
        <v>635</v>
      </c>
      <c r="I871" s="18">
        <v>3836916</v>
      </c>
      <c r="J871" s="17" t="s">
        <v>617</v>
      </c>
      <c r="K871" s="18">
        <v>507.63</v>
      </c>
      <c r="L871" s="18">
        <v>41097</v>
      </c>
      <c r="M871" s="18">
        <v>1776</v>
      </c>
      <c r="N871" s="19">
        <v>0.0432</v>
      </c>
      <c r="O871" s="18">
        <v>0.29</v>
      </c>
      <c r="P871" s="18">
        <v>12.35</v>
      </c>
      <c r="Q871" s="18">
        <v>73</v>
      </c>
      <c r="R871" s="18">
        <v>1</v>
      </c>
      <c r="S871" s="18">
        <v>50</v>
      </c>
      <c r="T871" s="18">
        <v>42</v>
      </c>
      <c r="U871" s="18">
        <v>6</v>
      </c>
      <c r="V871" s="18">
        <v>172</v>
      </c>
      <c r="W871" s="18">
        <v>2.95</v>
      </c>
      <c r="X871" s="18">
        <v>0</v>
      </c>
      <c r="Y871" s="19">
        <v>0</v>
      </c>
      <c r="Z871" s="18">
        <v>3</v>
      </c>
      <c r="AA871" s="18">
        <v>0</v>
      </c>
      <c r="AB871" t="str">
        <f>VLOOKUP(E:E,笔记匹配!A:M,3,FALSE)</f>
        <v>gua0407</v>
      </c>
      <c r="AC871" t="str">
        <f>VLOOKUP(E:E,笔记匹配!A:M,4,FALSE)</f>
        <v>9.21-雅思考官“讨厌”的口语表达，你中了几个🤔</v>
      </c>
    </row>
    <row r="872" spans="1:29">
      <c r="A872" s="17" t="s">
        <v>45</v>
      </c>
      <c r="B872" s="17" t="s">
        <v>80</v>
      </c>
      <c r="C872" s="18">
        <v>20804514</v>
      </c>
      <c r="D872" s="17" t="s">
        <v>72</v>
      </c>
      <c r="E872" s="17" t="s">
        <v>199</v>
      </c>
      <c r="F872" s="17" t="s">
        <v>642</v>
      </c>
      <c r="G872" s="18">
        <v>4926725</v>
      </c>
      <c r="H872" s="17" t="s">
        <v>643</v>
      </c>
      <c r="I872" s="18">
        <v>4182082</v>
      </c>
      <c r="J872" s="17" t="s">
        <v>617</v>
      </c>
      <c r="K872" s="18">
        <v>202.57</v>
      </c>
      <c r="L872" s="18">
        <v>14437</v>
      </c>
      <c r="M872" s="18">
        <v>541</v>
      </c>
      <c r="N872" s="19">
        <v>0.0375</v>
      </c>
      <c r="O872" s="18">
        <v>0.37</v>
      </c>
      <c r="P872" s="18">
        <v>14.03</v>
      </c>
      <c r="Q872" s="18">
        <v>38</v>
      </c>
      <c r="R872" s="18">
        <v>0</v>
      </c>
      <c r="S872" s="18">
        <v>24</v>
      </c>
      <c r="T872" s="18">
        <v>6</v>
      </c>
      <c r="U872" s="18">
        <v>0</v>
      </c>
      <c r="V872" s="18">
        <v>68</v>
      </c>
      <c r="W872" s="18">
        <v>2.98</v>
      </c>
      <c r="X872" s="18">
        <v>0</v>
      </c>
      <c r="Y872" s="19">
        <v>0</v>
      </c>
      <c r="Z872" s="18">
        <v>3</v>
      </c>
      <c r="AA872" s="18">
        <v>0</v>
      </c>
      <c r="AB872" t="str">
        <f>VLOOKUP(E:E,笔记匹配!A:M,3,FALSE)</f>
        <v>lily1234</v>
      </c>
      <c r="AC872" t="str">
        <f>VLOOKUP(E:E,笔记匹配!A:M,4,FALSE)</f>
        <v>10.9-30岁想把英语好好学一遍｜妈妈提升口语app</v>
      </c>
    </row>
    <row r="873" spans="1:29">
      <c r="A873" s="17" t="s">
        <v>45</v>
      </c>
      <c r="B873" s="17" t="s">
        <v>83</v>
      </c>
      <c r="C873" s="18">
        <v>21378722</v>
      </c>
      <c r="D873" s="17" t="s">
        <v>72</v>
      </c>
      <c r="E873" s="17" t="s">
        <v>201</v>
      </c>
      <c r="F873" s="17" t="s">
        <v>646</v>
      </c>
      <c r="G873" s="18">
        <v>5201126</v>
      </c>
      <c r="H873" s="17" t="s">
        <v>647</v>
      </c>
      <c r="I873" s="18">
        <v>4386152</v>
      </c>
      <c r="J873" s="17" t="s">
        <v>617</v>
      </c>
      <c r="K873" s="18">
        <v>395.86</v>
      </c>
      <c r="L873" s="18">
        <v>25660</v>
      </c>
      <c r="M873" s="18">
        <v>684</v>
      </c>
      <c r="N873" s="19">
        <v>0.0267</v>
      </c>
      <c r="O873" s="18">
        <v>0.58</v>
      </c>
      <c r="P873" s="18">
        <v>15.43</v>
      </c>
      <c r="Q873" s="18">
        <v>96</v>
      </c>
      <c r="R873" s="18">
        <v>0</v>
      </c>
      <c r="S873" s="18">
        <v>62</v>
      </c>
      <c r="T873" s="18">
        <v>2</v>
      </c>
      <c r="U873" s="18">
        <v>2</v>
      </c>
      <c r="V873" s="18">
        <v>162</v>
      </c>
      <c r="W873" s="18">
        <v>2.44</v>
      </c>
      <c r="X873" s="18">
        <v>0</v>
      </c>
      <c r="Y873" s="19">
        <v>0</v>
      </c>
      <c r="Z873" s="18">
        <v>5</v>
      </c>
      <c r="AA873" s="18">
        <v>7</v>
      </c>
      <c r="AB873" t="str">
        <f>VLOOKUP(E:E,笔记匹配!A:M,3,FALSE)</f>
        <v>talkalot-invite</v>
      </c>
      <c r="AC873" t="str">
        <f>VLOOKUP(E:E,笔记匹配!A:M,4,FALSE)</f>
        <v>10.17宝藏Cambly外教大推荐‼️入门篇</v>
      </c>
    </row>
    <row r="874" spans="1:29">
      <c r="A874" s="17" t="s">
        <v>45</v>
      </c>
      <c r="B874" s="17" t="s">
        <v>83</v>
      </c>
      <c r="C874" s="18">
        <v>21438951</v>
      </c>
      <c r="D874" s="17" t="s">
        <v>69</v>
      </c>
      <c r="E874" s="17" t="s">
        <v>201</v>
      </c>
      <c r="F874" s="17" t="s">
        <v>650</v>
      </c>
      <c r="G874" s="18">
        <v>5229065</v>
      </c>
      <c r="H874" s="17" t="s">
        <v>651</v>
      </c>
      <c r="I874" s="18">
        <v>4407441</v>
      </c>
      <c r="J874" s="17" t="s">
        <v>617</v>
      </c>
      <c r="K874" s="18">
        <v>1507.31</v>
      </c>
      <c r="L874" s="18">
        <v>58332</v>
      </c>
      <c r="M874" s="18">
        <v>1875</v>
      </c>
      <c r="N874" s="19">
        <v>0.0321</v>
      </c>
      <c r="O874" s="18">
        <v>0.8</v>
      </c>
      <c r="P874" s="18">
        <v>25.84</v>
      </c>
      <c r="Q874" s="18">
        <v>455</v>
      </c>
      <c r="R874" s="18">
        <v>0</v>
      </c>
      <c r="S874" s="18">
        <v>315</v>
      </c>
      <c r="T874" s="18">
        <v>16</v>
      </c>
      <c r="U874" s="18">
        <v>3</v>
      </c>
      <c r="V874" s="18">
        <v>789</v>
      </c>
      <c r="W874" s="18">
        <v>1.91</v>
      </c>
      <c r="X874" s="18">
        <v>0</v>
      </c>
      <c r="Y874" s="19">
        <v>0</v>
      </c>
      <c r="Z874" s="18">
        <v>19</v>
      </c>
      <c r="AA874" s="18">
        <v>30</v>
      </c>
      <c r="AB874" t="str">
        <f>VLOOKUP(E:E,笔记匹配!A:M,3,FALSE)</f>
        <v>talkalot-invite</v>
      </c>
      <c r="AC874" t="str">
        <f>VLOOKUP(E:E,笔记匹配!A:M,4,FALSE)</f>
        <v>10.17宝藏Cambly外教大推荐‼️入门篇</v>
      </c>
    </row>
    <row r="875" spans="1:29">
      <c r="A875" s="17" t="s">
        <v>45</v>
      </c>
      <c r="B875" s="17" t="s">
        <v>80</v>
      </c>
      <c r="C875" s="18">
        <v>21548733</v>
      </c>
      <c r="D875" s="17" t="s">
        <v>69</v>
      </c>
      <c r="E875" s="17" t="s">
        <v>199</v>
      </c>
      <c r="F875" s="17" t="s">
        <v>652</v>
      </c>
      <c r="G875" s="18">
        <v>5277914</v>
      </c>
      <c r="H875" s="17" t="s">
        <v>652</v>
      </c>
      <c r="I875" s="18">
        <v>4445164</v>
      </c>
      <c r="J875" s="17" t="s">
        <v>617</v>
      </c>
      <c r="K875" s="18">
        <v>201.01</v>
      </c>
      <c r="L875" s="18">
        <v>4398</v>
      </c>
      <c r="M875" s="18">
        <v>196</v>
      </c>
      <c r="N875" s="19">
        <v>0.0446</v>
      </c>
      <c r="O875" s="18">
        <v>1.03</v>
      </c>
      <c r="P875" s="18">
        <v>45.7</v>
      </c>
      <c r="Q875" s="18">
        <v>50</v>
      </c>
      <c r="R875" s="18">
        <v>0</v>
      </c>
      <c r="S875" s="18">
        <v>43</v>
      </c>
      <c r="T875" s="18">
        <v>19</v>
      </c>
      <c r="U875" s="18">
        <v>0</v>
      </c>
      <c r="V875" s="18">
        <v>112</v>
      </c>
      <c r="W875" s="18">
        <v>1.79</v>
      </c>
      <c r="X875" s="18">
        <v>0</v>
      </c>
      <c r="Y875" s="19">
        <v>0</v>
      </c>
      <c r="Z875" s="18">
        <v>0</v>
      </c>
      <c r="AA875" s="18">
        <v>1</v>
      </c>
      <c r="AB875" t="str">
        <f>VLOOKUP(E:E,笔记匹配!A:M,3,FALSE)</f>
        <v>lily1234</v>
      </c>
      <c r="AC875" t="str">
        <f>VLOOKUP(E:E,笔记匹配!A:M,4,FALSE)</f>
        <v>10.9-30岁想把英语好好学一遍｜妈妈提升口语app</v>
      </c>
    </row>
    <row r="876" spans="1:29">
      <c r="A876" s="17" t="s">
        <v>45</v>
      </c>
      <c r="B876" s="17" t="s">
        <v>108</v>
      </c>
      <c r="C876" s="18">
        <v>21906276</v>
      </c>
      <c r="D876" s="17" t="s">
        <v>69</v>
      </c>
      <c r="E876" s="18">
        <v>6.3218999e+23</v>
      </c>
      <c r="F876" s="17" t="s">
        <v>654</v>
      </c>
      <c r="G876" s="18">
        <v>5442255</v>
      </c>
      <c r="H876" s="17" t="s">
        <v>654</v>
      </c>
      <c r="I876" s="18">
        <v>4570099</v>
      </c>
      <c r="J876" s="17" t="s">
        <v>617</v>
      </c>
      <c r="K876" s="18">
        <v>804.72</v>
      </c>
      <c r="L876" s="18">
        <v>35625</v>
      </c>
      <c r="M876" s="18">
        <v>1470</v>
      </c>
      <c r="N876" s="19">
        <v>0.0413</v>
      </c>
      <c r="O876" s="18">
        <v>0.55</v>
      </c>
      <c r="P876" s="18">
        <v>22.59</v>
      </c>
      <c r="Q876" s="18">
        <v>322</v>
      </c>
      <c r="R876" s="18">
        <v>3</v>
      </c>
      <c r="S876" s="18">
        <v>144</v>
      </c>
      <c r="T876" s="18">
        <v>93</v>
      </c>
      <c r="U876" s="18">
        <v>7</v>
      </c>
      <c r="V876" s="18">
        <v>569</v>
      </c>
      <c r="W876" s="18">
        <v>1.41</v>
      </c>
      <c r="X876" s="18">
        <v>0</v>
      </c>
      <c r="Y876" s="19">
        <v>0</v>
      </c>
      <c r="Z876" s="18">
        <v>15</v>
      </c>
      <c r="AA876" s="18">
        <v>4</v>
      </c>
      <c r="AB876" t="str">
        <f>VLOOKUP(E:E,笔记匹配!A:M,3,FALSE)</f>
        <v>gua0407</v>
      </c>
      <c r="AC876" t="str">
        <f>VLOOKUP(E:E,笔记匹配!A:M,4,FALSE)</f>
        <v>9.21-雅思考官“讨厌”的口语表达，你中了几个🤔</v>
      </c>
    </row>
    <row r="877" spans="1:29">
      <c r="A877" s="17" t="s">
        <v>45</v>
      </c>
      <c r="B877" s="17" t="s">
        <v>657</v>
      </c>
      <c r="C877" s="18">
        <v>22054994</v>
      </c>
      <c r="D877" s="17" t="s">
        <v>72</v>
      </c>
      <c r="E877" s="17" t="s">
        <v>238</v>
      </c>
      <c r="F877" s="17" t="s">
        <v>658</v>
      </c>
      <c r="G877" s="18">
        <v>5512858</v>
      </c>
      <c r="H877" s="17" t="s">
        <v>659</v>
      </c>
      <c r="I877" s="18">
        <v>4623452</v>
      </c>
      <c r="J877" s="17" t="s">
        <v>617</v>
      </c>
      <c r="K877" s="18">
        <v>0</v>
      </c>
      <c r="L877" s="18">
        <v>0</v>
      </c>
      <c r="M877" s="18">
        <v>0</v>
      </c>
      <c r="N877" s="19">
        <v>0</v>
      </c>
      <c r="O877" s="18">
        <v>0</v>
      </c>
      <c r="P877" s="18">
        <v>0</v>
      </c>
      <c r="Q877" s="18">
        <v>0</v>
      </c>
      <c r="R877" s="18">
        <v>0</v>
      </c>
      <c r="S877" s="18">
        <v>0</v>
      </c>
      <c r="T877" s="18">
        <v>0</v>
      </c>
      <c r="U877" s="18">
        <v>0</v>
      </c>
      <c r="V877" s="18">
        <v>0</v>
      </c>
      <c r="W877" s="18">
        <v>0</v>
      </c>
      <c r="X877" s="18">
        <v>0</v>
      </c>
      <c r="Y877" s="19">
        <v>0</v>
      </c>
      <c r="Z877" s="18">
        <v>0</v>
      </c>
      <c r="AA877" s="18">
        <v>0</v>
      </c>
      <c r="AB877" t="str">
        <f>VLOOKUP(E:E,笔记匹配!A:M,3,FALSE)</f>
        <v>10quiz</v>
      </c>
      <c r="AC877" t="str">
        <f>VLOOKUP(E:E,笔记匹配!A:M,4,FALSE)</f>
        <v>10.26-🇬🇧语言类游戏｜口语提升小游戏</v>
      </c>
    </row>
    <row r="878" spans="1:29">
      <c r="A878" s="17" t="s">
        <v>45</v>
      </c>
      <c r="B878" s="17" t="s">
        <v>82</v>
      </c>
      <c r="C878" s="18">
        <v>22055095</v>
      </c>
      <c r="D878" s="17" t="s">
        <v>72</v>
      </c>
      <c r="E878" s="17" t="s">
        <v>236</v>
      </c>
      <c r="F878" s="17" t="s">
        <v>660</v>
      </c>
      <c r="G878" s="18">
        <v>5512921</v>
      </c>
      <c r="H878" s="17" t="s">
        <v>661</v>
      </c>
      <c r="I878" s="18">
        <v>4623502</v>
      </c>
      <c r="J878" s="17" t="s">
        <v>617</v>
      </c>
      <c r="K878" s="18">
        <v>119.06</v>
      </c>
      <c r="L878" s="18">
        <v>10663</v>
      </c>
      <c r="M878" s="18">
        <v>585</v>
      </c>
      <c r="N878" s="19">
        <v>0.0549</v>
      </c>
      <c r="O878" s="18">
        <v>0.2</v>
      </c>
      <c r="P878" s="18">
        <v>11.17</v>
      </c>
      <c r="Q878" s="18">
        <v>30</v>
      </c>
      <c r="R878" s="18">
        <v>0</v>
      </c>
      <c r="S878" s="18">
        <v>22</v>
      </c>
      <c r="T878" s="18">
        <v>8</v>
      </c>
      <c r="U878" s="18">
        <v>0</v>
      </c>
      <c r="V878" s="18">
        <v>60</v>
      </c>
      <c r="W878" s="18">
        <v>1.98</v>
      </c>
      <c r="X878" s="18">
        <v>0</v>
      </c>
      <c r="Y878" s="19">
        <v>0</v>
      </c>
      <c r="Z878" s="18">
        <v>2</v>
      </c>
      <c r="AA878" s="18">
        <v>0</v>
      </c>
      <c r="AB878" t="str">
        <f>VLOOKUP(E:E,笔记匹配!A:M,3,FALSE)</f>
        <v>pickgigi-invite</v>
      </c>
      <c r="AC878" t="str">
        <f>VLOOKUP(E:E,笔记匹配!A:M,4,FALSE)</f>
        <v>10.26-口语聊天用这几个开场 打开无限聊天模式</v>
      </c>
    </row>
    <row r="879" spans="1:29">
      <c r="A879" s="17" t="s">
        <v>45</v>
      </c>
      <c r="B879" s="17" t="s">
        <v>86</v>
      </c>
      <c r="C879" s="18">
        <v>22459591</v>
      </c>
      <c r="D879" s="17" t="s">
        <v>72</v>
      </c>
      <c r="E879" s="17" t="s">
        <v>214</v>
      </c>
      <c r="F879" s="17" t="s">
        <v>662</v>
      </c>
      <c r="G879" s="18">
        <v>5705404</v>
      </c>
      <c r="H879" s="17" t="s">
        <v>663</v>
      </c>
      <c r="I879" s="18">
        <v>4771610</v>
      </c>
      <c r="J879" s="17" t="s">
        <v>617</v>
      </c>
      <c r="K879" s="18">
        <v>802.98</v>
      </c>
      <c r="L879" s="18">
        <v>40536</v>
      </c>
      <c r="M879" s="18">
        <v>1493</v>
      </c>
      <c r="N879" s="19">
        <v>0.0368</v>
      </c>
      <c r="O879" s="18">
        <v>0.54</v>
      </c>
      <c r="P879" s="18">
        <v>19.81</v>
      </c>
      <c r="Q879" s="18">
        <v>102</v>
      </c>
      <c r="R879" s="18">
        <v>0</v>
      </c>
      <c r="S879" s="18">
        <v>36</v>
      </c>
      <c r="T879" s="18">
        <v>34</v>
      </c>
      <c r="U879" s="18">
        <v>4</v>
      </c>
      <c r="V879" s="18">
        <v>176</v>
      </c>
      <c r="W879" s="18">
        <v>4.56</v>
      </c>
      <c r="X879" s="18">
        <v>0</v>
      </c>
      <c r="Y879" s="19">
        <v>0</v>
      </c>
      <c r="Z879" s="18">
        <v>3</v>
      </c>
      <c r="AA879" s="18">
        <v>0</v>
      </c>
      <c r="AB879" t="str">
        <f>VLOOKUP(E:E,笔记匹配!A:M,3,FALSE)</f>
        <v>yzyy123</v>
      </c>
      <c r="AC879" t="str">
        <f>VLOOKUP(E:E,笔记匹配!A:M,4,FALSE)</f>
        <v>11.1-前雅思口语考官评分我们的part 1!</v>
      </c>
    </row>
    <row r="880" spans="1:29">
      <c r="A880" s="17" t="s">
        <v>45</v>
      </c>
      <c r="B880" s="17" t="s">
        <v>73</v>
      </c>
      <c r="C880" s="18">
        <v>22612439</v>
      </c>
      <c r="D880" s="17" t="s">
        <v>72</v>
      </c>
      <c r="E880" s="17" t="s">
        <v>200</v>
      </c>
      <c r="F880" s="17" t="s">
        <v>666</v>
      </c>
      <c r="G880" s="18">
        <v>5779468</v>
      </c>
      <c r="H880" s="17" t="s">
        <v>667</v>
      </c>
      <c r="I880" s="18">
        <v>4830161</v>
      </c>
      <c r="J880" s="17" t="s">
        <v>617</v>
      </c>
      <c r="K880" s="18">
        <v>193.9</v>
      </c>
      <c r="L880" s="18">
        <v>14668</v>
      </c>
      <c r="M880" s="18">
        <v>671</v>
      </c>
      <c r="N880" s="19">
        <v>0.0457</v>
      </c>
      <c r="O880" s="18">
        <v>0.29</v>
      </c>
      <c r="P880" s="18">
        <v>13.22</v>
      </c>
      <c r="Q880" s="18">
        <v>41</v>
      </c>
      <c r="R880" s="18">
        <v>0</v>
      </c>
      <c r="S880" s="18">
        <v>5</v>
      </c>
      <c r="T880" s="18">
        <v>10</v>
      </c>
      <c r="U880" s="18">
        <v>0</v>
      </c>
      <c r="V880" s="18">
        <v>56</v>
      </c>
      <c r="W880" s="18">
        <v>3.46</v>
      </c>
      <c r="X880" s="18">
        <v>0</v>
      </c>
      <c r="Y880" s="19">
        <v>0</v>
      </c>
      <c r="Z880" s="18">
        <v>0</v>
      </c>
      <c r="AA880" s="18">
        <v>0</v>
      </c>
      <c r="AB880" t="str">
        <f>VLOOKUP(E:E,笔记匹配!A:M,3,FALSE)</f>
        <v>adamchen</v>
      </c>
      <c r="AC880" t="str">
        <f>VLOOKUP(E:E,笔记匹配!A:M,4,FALSE)</f>
        <v>11.2-当社牛和老外pk全网热门挑战</v>
      </c>
    </row>
    <row r="881" spans="1:29">
      <c r="A881" s="17" t="s">
        <v>45</v>
      </c>
      <c r="B881" s="17" t="s">
        <v>77</v>
      </c>
      <c r="C881" s="18">
        <v>22612562</v>
      </c>
      <c r="D881" s="17" t="s">
        <v>72</v>
      </c>
      <c r="E881" s="17" t="s">
        <v>231</v>
      </c>
      <c r="F881" s="17" t="s">
        <v>670</v>
      </c>
      <c r="G881" s="18">
        <v>5779589</v>
      </c>
      <c r="H881" s="17" t="s">
        <v>671</v>
      </c>
      <c r="I881" s="18">
        <v>4830255</v>
      </c>
      <c r="J881" s="17" t="s">
        <v>617</v>
      </c>
      <c r="K881" s="18">
        <v>120.29</v>
      </c>
      <c r="L881" s="18">
        <v>4684</v>
      </c>
      <c r="M881" s="18">
        <v>232</v>
      </c>
      <c r="N881" s="19">
        <v>0.0495</v>
      </c>
      <c r="O881" s="18">
        <v>0.52</v>
      </c>
      <c r="P881" s="18">
        <v>25.68</v>
      </c>
      <c r="Q881" s="18">
        <v>38</v>
      </c>
      <c r="R881" s="18">
        <v>0</v>
      </c>
      <c r="S881" s="18">
        <v>12</v>
      </c>
      <c r="T881" s="18">
        <v>9</v>
      </c>
      <c r="U881" s="18">
        <v>0</v>
      </c>
      <c r="V881" s="18">
        <v>59</v>
      </c>
      <c r="W881" s="18">
        <v>2.04</v>
      </c>
      <c r="X881" s="18">
        <v>0</v>
      </c>
      <c r="Y881" s="19">
        <v>0</v>
      </c>
      <c r="Z881" s="18">
        <v>1</v>
      </c>
      <c r="AA881" s="18">
        <v>1</v>
      </c>
      <c r="AB881" t="str">
        <f>VLOOKUP(E:E,笔记匹配!A:M,3,FALSE)</f>
        <v>iris018-invite</v>
      </c>
      <c r="AC881" t="str">
        <f>VLOOKUP(E:E,笔记匹配!A:M,4,FALSE)</f>
        <v>11.2-⭐雅思口语救星❗心机girl这样备考㊙️</v>
      </c>
    </row>
    <row r="882" spans="1:29">
      <c r="A882" s="17" t="s">
        <v>45</v>
      </c>
      <c r="B882" s="17" t="s">
        <v>73</v>
      </c>
      <c r="C882" s="18">
        <v>23040724</v>
      </c>
      <c r="D882" s="17" t="s">
        <v>69</v>
      </c>
      <c r="E882" s="17" t="s">
        <v>200</v>
      </c>
      <c r="F882" s="17" t="s">
        <v>672</v>
      </c>
      <c r="G882" s="18">
        <v>5991279</v>
      </c>
      <c r="H882" s="17" t="s">
        <v>672</v>
      </c>
      <c r="I882" s="18">
        <v>4988712</v>
      </c>
      <c r="J882" s="17" t="s">
        <v>617</v>
      </c>
      <c r="K882" s="18">
        <v>205.45</v>
      </c>
      <c r="L882" s="18">
        <v>3999</v>
      </c>
      <c r="M882" s="18">
        <v>192</v>
      </c>
      <c r="N882" s="19">
        <v>0.048</v>
      </c>
      <c r="O882" s="18">
        <v>1.07</v>
      </c>
      <c r="P882" s="18">
        <v>51.38</v>
      </c>
      <c r="Q882" s="18">
        <v>43</v>
      </c>
      <c r="R882" s="18">
        <v>0</v>
      </c>
      <c r="S882" s="18">
        <v>18</v>
      </c>
      <c r="T882" s="18">
        <v>11</v>
      </c>
      <c r="U882" s="18">
        <v>0</v>
      </c>
      <c r="V882" s="18">
        <v>72</v>
      </c>
      <c r="W882" s="18">
        <v>2.85</v>
      </c>
      <c r="X882" s="18">
        <v>0</v>
      </c>
      <c r="Y882" s="19">
        <v>0</v>
      </c>
      <c r="Z882" s="18">
        <v>1</v>
      </c>
      <c r="AA882" s="18">
        <v>0</v>
      </c>
      <c r="AB882" t="str">
        <f>VLOOKUP(E:E,笔记匹配!A:M,3,FALSE)</f>
        <v>adamchen</v>
      </c>
      <c r="AC882" t="str">
        <f>VLOOKUP(E:E,笔记匹配!A:M,4,FALSE)</f>
        <v>11.2-当社牛和老外pk全网热门挑战</v>
      </c>
    </row>
    <row r="883" spans="1:29">
      <c r="A883" s="17" t="s">
        <v>45</v>
      </c>
      <c r="B883" s="17" t="s">
        <v>86</v>
      </c>
      <c r="C883" s="18">
        <v>23041229</v>
      </c>
      <c r="D883" s="17" t="s">
        <v>69</v>
      </c>
      <c r="E883" s="17" t="s">
        <v>214</v>
      </c>
      <c r="F883" s="17" t="s">
        <v>673</v>
      </c>
      <c r="G883" s="18">
        <v>5991556</v>
      </c>
      <c r="H883" s="17" t="s">
        <v>673</v>
      </c>
      <c r="I883" s="18">
        <v>4988903</v>
      </c>
      <c r="J883" s="17" t="s">
        <v>617</v>
      </c>
      <c r="K883" s="18">
        <v>494.52</v>
      </c>
      <c r="L883" s="18">
        <v>12922</v>
      </c>
      <c r="M883" s="18">
        <v>527</v>
      </c>
      <c r="N883" s="19">
        <v>0.0408</v>
      </c>
      <c r="O883" s="18">
        <v>0.94</v>
      </c>
      <c r="P883" s="18">
        <v>38.27</v>
      </c>
      <c r="Q883" s="18">
        <v>111</v>
      </c>
      <c r="R883" s="18">
        <v>0</v>
      </c>
      <c r="S883" s="18">
        <v>36</v>
      </c>
      <c r="T883" s="18">
        <v>45</v>
      </c>
      <c r="U883" s="18">
        <v>1</v>
      </c>
      <c r="V883" s="18">
        <v>193</v>
      </c>
      <c r="W883" s="18">
        <v>2.56</v>
      </c>
      <c r="X883" s="18">
        <v>0</v>
      </c>
      <c r="Y883" s="19">
        <v>0</v>
      </c>
      <c r="Z883" s="18">
        <v>7</v>
      </c>
      <c r="AA883" s="18">
        <v>0</v>
      </c>
      <c r="AB883" t="str">
        <f>VLOOKUP(E:E,笔记匹配!A:M,3,FALSE)</f>
        <v>yzyy123</v>
      </c>
      <c r="AC883" t="str">
        <f>VLOOKUP(E:E,笔记匹配!A:M,4,FALSE)</f>
        <v>11.1-前雅思口语考官评分我们的part 1!</v>
      </c>
    </row>
    <row r="884" spans="1:29">
      <c r="A884" s="17" t="s">
        <v>45</v>
      </c>
      <c r="B884" s="17" t="s">
        <v>109</v>
      </c>
      <c r="C884" s="18">
        <v>23124143</v>
      </c>
      <c r="D884" s="17" t="s">
        <v>72</v>
      </c>
      <c r="E884" s="17" t="s">
        <v>196</v>
      </c>
      <c r="F884" s="17" t="s">
        <v>674</v>
      </c>
      <c r="G884" s="18">
        <v>6031256</v>
      </c>
      <c r="H884" s="17" t="s">
        <v>675</v>
      </c>
      <c r="I884" s="18">
        <v>5019187</v>
      </c>
      <c r="J884" s="17" t="s">
        <v>617</v>
      </c>
      <c r="K884" s="18">
        <v>0</v>
      </c>
      <c r="L884" s="18">
        <v>0</v>
      </c>
      <c r="M884" s="18">
        <v>0</v>
      </c>
      <c r="N884" s="19">
        <v>0</v>
      </c>
      <c r="O884" s="18">
        <v>0</v>
      </c>
      <c r="P884" s="18">
        <v>0</v>
      </c>
      <c r="Q884" s="18">
        <v>0</v>
      </c>
      <c r="R884" s="18">
        <v>0</v>
      </c>
      <c r="S884" s="18">
        <v>0</v>
      </c>
      <c r="T884" s="18">
        <v>0</v>
      </c>
      <c r="U884" s="18">
        <v>0</v>
      </c>
      <c r="V884" s="18">
        <v>0</v>
      </c>
      <c r="W884" s="18">
        <v>0</v>
      </c>
      <c r="X884" s="18">
        <v>0</v>
      </c>
      <c r="Y884" s="19">
        <v>0</v>
      </c>
      <c r="Z884" s="18">
        <v>0</v>
      </c>
      <c r="AA884" s="18">
        <v>0</v>
      </c>
      <c r="AB884" t="str">
        <f>VLOOKUP(E:E,笔记匹配!A:M,3,FALSE)</f>
        <v>山姆先生-invite</v>
      </c>
      <c r="AC884" t="str">
        <f>VLOOKUP(E:E,笔记匹配!A:M,4,FALSE)</f>
        <v>11.10-地道英语俚语🤯英美俚语意思差这么多?</v>
      </c>
    </row>
    <row r="885" spans="1:29">
      <c r="A885" s="17" t="s">
        <v>45</v>
      </c>
      <c r="B885" s="17" t="s">
        <v>70</v>
      </c>
      <c r="C885" s="18">
        <v>23124443</v>
      </c>
      <c r="D885" s="17" t="s">
        <v>72</v>
      </c>
      <c r="E885" s="17" t="s">
        <v>226</v>
      </c>
      <c r="F885" s="17" t="s">
        <v>678</v>
      </c>
      <c r="G885" s="18">
        <v>6031367</v>
      </c>
      <c r="H885" s="17" t="s">
        <v>679</v>
      </c>
      <c r="I885" s="18">
        <v>5019262</v>
      </c>
      <c r="J885" s="17" t="s">
        <v>617</v>
      </c>
      <c r="K885" s="18">
        <v>503.9</v>
      </c>
      <c r="L885" s="18">
        <v>52233</v>
      </c>
      <c r="M885" s="18">
        <v>3243</v>
      </c>
      <c r="N885" s="19">
        <v>0.0621</v>
      </c>
      <c r="O885" s="18">
        <v>0.16</v>
      </c>
      <c r="P885" s="18">
        <v>9.65</v>
      </c>
      <c r="Q885" s="18">
        <v>87</v>
      </c>
      <c r="R885" s="18">
        <v>1</v>
      </c>
      <c r="S885" s="18">
        <v>54</v>
      </c>
      <c r="T885" s="18">
        <v>31</v>
      </c>
      <c r="U885" s="18">
        <v>0</v>
      </c>
      <c r="V885" s="18">
        <v>173</v>
      </c>
      <c r="W885" s="18">
        <v>2.91</v>
      </c>
      <c r="X885" s="18">
        <v>0</v>
      </c>
      <c r="Y885" s="19">
        <v>0</v>
      </c>
      <c r="Z885" s="18">
        <v>6</v>
      </c>
      <c r="AA885" s="18">
        <v>0</v>
      </c>
      <c r="AB885" t="str">
        <f>VLOOKUP(E:E,笔记匹配!A:M,3,FALSE)</f>
        <v>hiella-invite</v>
      </c>
      <c r="AC885" t="str">
        <f>VLOOKUP(E:E,笔记匹配!A:M,4,FALSE)</f>
        <v>11.10-关于学口语，希望五年前就有人能告诉我的</v>
      </c>
    </row>
    <row r="886" spans="1:29">
      <c r="A886" s="17" t="s">
        <v>45</v>
      </c>
      <c r="B886" s="17" t="s">
        <v>75</v>
      </c>
      <c r="C886" s="18">
        <v>23124609</v>
      </c>
      <c r="D886" s="17" t="s">
        <v>72</v>
      </c>
      <c r="E886" s="17" t="s">
        <v>227</v>
      </c>
      <c r="F886" s="17" t="s">
        <v>680</v>
      </c>
      <c r="G886" s="18">
        <v>6031450</v>
      </c>
      <c r="H886" s="17" t="s">
        <v>681</v>
      </c>
      <c r="I886" s="18">
        <v>5019325</v>
      </c>
      <c r="J886" s="17" t="s">
        <v>617</v>
      </c>
      <c r="K886" s="18">
        <v>504.31</v>
      </c>
      <c r="L886" s="18">
        <v>36488</v>
      </c>
      <c r="M886" s="18">
        <v>1720</v>
      </c>
      <c r="N886" s="19">
        <v>0.0471</v>
      </c>
      <c r="O886" s="18">
        <v>0.29</v>
      </c>
      <c r="P886" s="18">
        <v>13.82</v>
      </c>
      <c r="Q886" s="18">
        <v>86</v>
      </c>
      <c r="R886" s="18">
        <v>1</v>
      </c>
      <c r="S886" s="18">
        <v>54</v>
      </c>
      <c r="T886" s="18">
        <v>17</v>
      </c>
      <c r="U886" s="18">
        <v>5</v>
      </c>
      <c r="V886" s="18">
        <v>163</v>
      </c>
      <c r="W886" s="18">
        <v>3.09</v>
      </c>
      <c r="X886" s="18">
        <v>0</v>
      </c>
      <c r="Y886" s="19">
        <v>0</v>
      </c>
      <c r="Z886" s="18">
        <v>30</v>
      </c>
      <c r="AA886" s="18">
        <v>2</v>
      </c>
      <c r="AB886" t="str">
        <f>VLOOKUP(E:E,笔记匹配!A:M,3,FALSE)</f>
        <v>heykelly-invite</v>
      </c>
      <c r="AC886" t="str">
        <f>VLOOKUP(E:E,笔记匹配!A:M,4,FALSE)</f>
        <v>11.10-亲测❗️雅思考官听到就会打低分的口语表达</v>
      </c>
    </row>
    <row r="887" spans="1:29">
      <c r="A887" s="17" t="s">
        <v>45</v>
      </c>
      <c r="B887" s="17" t="s">
        <v>81</v>
      </c>
      <c r="C887" s="18">
        <v>23124709</v>
      </c>
      <c r="D887" s="17" t="s">
        <v>72</v>
      </c>
      <c r="E887" s="17" t="s">
        <v>229</v>
      </c>
      <c r="F887" s="17" t="s">
        <v>682</v>
      </c>
      <c r="G887" s="18">
        <v>6031503</v>
      </c>
      <c r="H887" s="17" t="s">
        <v>683</v>
      </c>
      <c r="I887" s="18">
        <v>5019370</v>
      </c>
      <c r="J887" s="17" t="s">
        <v>617</v>
      </c>
      <c r="K887" s="18">
        <v>196.06</v>
      </c>
      <c r="L887" s="18">
        <v>12490</v>
      </c>
      <c r="M887" s="18">
        <v>428</v>
      </c>
      <c r="N887" s="19">
        <v>0.0343</v>
      </c>
      <c r="O887" s="18">
        <v>0.46</v>
      </c>
      <c r="P887" s="18">
        <v>15.7</v>
      </c>
      <c r="Q887" s="18">
        <v>33</v>
      </c>
      <c r="R887" s="18">
        <v>0</v>
      </c>
      <c r="S887" s="18">
        <v>14</v>
      </c>
      <c r="T887" s="18">
        <v>4</v>
      </c>
      <c r="U887" s="18">
        <v>0</v>
      </c>
      <c r="V887" s="18">
        <v>51</v>
      </c>
      <c r="W887" s="18">
        <v>3.84</v>
      </c>
      <c r="X887" s="18">
        <v>0</v>
      </c>
      <c r="Y887" s="19">
        <v>0</v>
      </c>
      <c r="Z887" s="18">
        <v>6</v>
      </c>
      <c r="AA887" s="18">
        <v>0</v>
      </c>
      <c r="AB887" t="str">
        <f>VLOOKUP(E:E,笔记匹配!A:M,3,FALSE)</f>
        <v>nainai</v>
      </c>
      <c r="AC887" t="str">
        <f>VLOOKUP(E:E,笔记匹配!A:M,4,FALSE)</f>
        <v>11.10-985但雅思口语万年6分😩外教说你方法错啦❗️</v>
      </c>
    </row>
    <row r="888" spans="1:29">
      <c r="A888" s="17" t="s">
        <v>45</v>
      </c>
      <c r="B888" s="17" t="s">
        <v>100</v>
      </c>
      <c r="C888" s="18">
        <v>23530215</v>
      </c>
      <c r="D888" s="17" t="s">
        <v>69</v>
      </c>
      <c r="E888" s="17" t="s">
        <v>203</v>
      </c>
      <c r="F888" s="17" t="s">
        <v>684</v>
      </c>
      <c r="G888" s="18">
        <v>6237012</v>
      </c>
      <c r="H888" s="17" t="s">
        <v>685</v>
      </c>
      <c r="I888" s="18">
        <v>5174740</v>
      </c>
      <c r="J888" s="17" t="s">
        <v>617</v>
      </c>
      <c r="K888" s="18">
        <v>501.36</v>
      </c>
      <c r="L888" s="18">
        <v>9650</v>
      </c>
      <c r="M888" s="18">
        <v>486</v>
      </c>
      <c r="N888" s="19">
        <v>0.0504</v>
      </c>
      <c r="O888" s="18">
        <v>1.03</v>
      </c>
      <c r="P888" s="18">
        <v>51.95</v>
      </c>
      <c r="Q888" s="18">
        <v>73</v>
      </c>
      <c r="R888" s="18">
        <v>1</v>
      </c>
      <c r="S888" s="18">
        <v>63</v>
      </c>
      <c r="T888" s="18">
        <v>7</v>
      </c>
      <c r="U888" s="18">
        <v>3</v>
      </c>
      <c r="V888" s="18">
        <v>147</v>
      </c>
      <c r="W888" s="18">
        <v>3.41</v>
      </c>
      <c r="X888" s="18">
        <v>0</v>
      </c>
      <c r="Y888" s="19">
        <v>0</v>
      </c>
      <c r="Z888" s="18">
        <v>3</v>
      </c>
      <c r="AA888" s="18">
        <v>0</v>
      </c>
      <c r="AB888" t="str">
        <f>VLOOKUP(E:E,笔记匹配!A:M,3,FALSE)</f>
        <v>yaozilv</v>
      </c>
      <c r="AC888" t="str">
        <f>VLOOKUP(E:E,笔记匹配!A:M,4,FALSE)</f>
        <v>6.17-英语口语人绝不能错过的宝藏APP👈</v>
      </c>
    </row>
    <row r="889" spans="1:29">
      <c r="A889" s="17" t="s">
        <v>45</v>
      </c>
      <c r="B889" s="17" t="s">
        <v>109</v>
      </c>
      <c r="C889" s="18">
        <v>23530991</v>
      </c>
      <c r="D889" s="17" t="s">
        <v>69</v>
      </c>
      <c r="E889" s="17" t="s">
        <v>196</v>
      </c>
      <c r="F889" s="17" t="s">
        <v>686</v>
      </c>
      <c r="G889" s="18">
        <v>6237396</v>
      </c>
      <c r="H889" s="17" t="s">
        <v>687</v>
      </c>
      <c r="I889" s="18">
        <v>5175042</v>
      </c>
      <c r="J889" s="17" t="s">
        <v>617</v>
      </c>
      <c r="K889" s="18">
        <v>500.32</v>
      </c>
      <c r="L889" s="18">
        <v>21796</v>
      </c>
      <c r="M889" s="18">
        <v>674</v>
      </c>
      <c r="N889" s="19">
        <v>0.0309</v>
      </c>
      <c r="O889" s="18">
        <v>0.74</v>
      </c>
      <c r="P889" s="18">
        <v>22.95</v>
      </c>
      <c r="Q889" s="18">
        <v>173</v>
      </c>
      <c r="R889" s="18">
        <v>0</v>
      </c>
      <c r="S889" s="18">
        <v>51</v>
      </c>
      <c r="T889" s="18">
        <v>46</v>
      </c>
      <c r="U889" s="18">
        <v>0</v>
      </c>
      <c r="V889" s="18">
        <v>270</v>
      </c>
      <c r="W889" s="18">
        <v>1.85</v>
      </c>
      <c r="X889" s="18">
        <v>0</v>
      </c>
      <c r="Y889" s="19">
        <v>0</v>
      </c>
      <c r="Z889" s="18">
        <v>1</v>
      </c>
      <c r="AA889" s="18">
        <v>9</v>
      </c>
      <c r="AB889" t="str">
        <f>VLOOKUP(E:E,笔记匹配!A:M,3,FALSE)</f>
        <v>山姆先生-invite</v>
      </c>
      <c r="AC889" t="str">
        <f>VLOOKUP(E:E,笔记匹配!A:M,4,FALSE)</f>
        <v>11.10-地道英语俚语🤯英美俚语意思差这么多?</v>
      </c>
    </row>
    <row r="890" spans="1:29">
      <c r="A890" s="17" t="s">
        <v>45</v>
      </c>
      <c r="B890" s="17" t="s">
        <v>87</v>
      </c>
      <c r="C890" s="18">
        <v>23541577</v>
      </c>
      <c r="D890" s="17" t="s">
        <v>72</v>
      </c>
      <c r="E890" s="17" t="s">
        <v>224</v>
      </c>
      <c r="F890" s="17" t="s">
        <v>688</v>
      </c>
      <c r="G890" s="18">
        <v>6242360</v>
      </c>
      <c r="H890" s="17" t="s">
        <v>689</v>
      </c>
      <c r="I890" s="18">
        <v>5178799</v>
      </c>
      <c r="J890" s="17" t="s">
        <v>617</v>
      </c>
      <c r="K890" s="18">
        <v>187.34</v>
      </c>
      <c r="L890" s="18">
        <v>15727</v>
      </c>
      <c r="M890" s="18">
        <v>969</v>
      </c>
      <c r="N890" s="19">
        <v>0.0616</v>
      </c>
      <c r="O890" s="18">
        <v>0.19</v>
      </c>
      <c r="P890" s="18">
        <v>11.91</v>
      </c>
      <c r="Q890" s="18">
        <v>56</v>
      </c>
      <c r="R890" s="18">
        <v>0</v>
      </c>
      <c r="S890" s="18">
        <v>34</v>
      </c>
      <c r="T890" s="18">
        <v>17</v>
      </c>
      <c r="U890" s="18">
        <v>0</v>
      </c>
      <c r="V890" s="18">
        <v>107</v>
      </c>
      <c r="W890" s="18">
        <v>1.75</v>
      </c>
      <c r="X890" s="18">
        <v>0</v>
      </c>
      <c r="Y890" s="19">
        <v>0</v>
      </c>
      <c r="Z890" s="18">
        <v>1</v>
      </c>
      <c r="AA890" s="18">
        <v>0</v>
      </c>
      <c r="AB890" t="str">
        <f>VLOOKUP(E:E,笔记匹配!A:M,3,FALSE)</f>
        <v>zigezige-invite</v>
      </c>
      <c r="AC890" t="str">
        <f>VLOOKUP(E:E,笔记匹配!A:M,4,FALSE)</f>
        <v>11.16-英语｜想进外企？高管说必须知道这些！📇</v>
      </c>
    </row>
    <row r="891" spans="1:29">
      <c r="A891" s="17" t="s">
        <v>45</v>
      </c>
      <c r="B891" s="17" t="s">
        <v>78</v>
      </c>
      <c r="C891" s="18">
        <v>23541642</v>
      </c>
      <c r="D891" s="17" t="s">
        <v>72</v>
      </c>
      <c r="E891" s="17" t="s">
        <v>222</v>
      </c>
      <c r="F891" s="17" t="s">
        <v>690</v>
      </c>
      <c r="G891" s="18">
        <v>6242382</v>
      </c>
      <c r="H891" s="17" t="s">
        <v>691</v>
      </c>
      <c r="I891" s="18">
        <v>5178823</v>
      </c>
      <c r="J891" s="17" t="s">
        <v>617</v>
      </c>
      <c r="K891" s="18">
        <v>300.77</v>
      </c>
      <c r="L891" s="18">
        <v>75938</v>
      </c>
      <c r="M891" s="18">
        <v>4595</v>
      </c>
      <c r="N891" s="19">
        <v>0.0605</v>
      </c>
      <c r="O891" s="18">
        <v>0.07</v>
      </c>
      <c r="P891" s="18">
        <v>3.96</v>
      </c>
      <c r="Q891" s="18">
        <v>129</v>
      </c>
      <c r="R891" s="18">
        <v>1</v>
      </c>
      <c r="S891" s="18">
        <v>143</v>
      </c>
      <c r="T891" s="18">
        <v>72</v>
      </c>
      <c r="U891" s="18">
        <v>3</v>
      </c>
      <c r="V891" s="18">
        <v>348</v>
      </c>
      <c r="W891" s="18">
        <v>0.86</v>
      </c>
      <c r="X891" s="18">
        <v>0</v>
      </c>
      <c r="Y891" s="19">
        <v>0</v>
      </c>
      <c r="Z891" s="18">
        <v>17</v>
      </c>
      <c r="AA891" s="18">
        <v>40</v>
      </c>
      <c r="AB891" t="str">
        <f>VLOOKUP(E:E,笔记匹配!A:M,3,FALSE)</f>
        <v>kkenglish-invite</v>
      </c>
      <c r="AC891" t="str">
        <f>VLOOKUP(E:E,笔记匹配!A:M,4,FALSE)</f>
        <v>11.16-我说的英语 vs 外教帮我修订的 差异有多大？</v>
      </c>
    </row>
    <row r="892" spans="1:29">
      <c r="A892" s="17" t="s">
        <v>45</v>
      </c>
      <c r="B892" s="17" t="s">
        <v>692</v>
      </c>
      <c r="C892" s="18">
        <v>23541719</v>
      </c>
      <c r="D892" s="17" t="s">
        <v>72</v>
      </c>
      <c r="E892" s="17" t="s">
        <v>225</v>
      </c>
      <c r="F892" s="17" t="s">
        <v>693</v>
      </c>
      <c r="G892" s="18">
        <v>6242415</v>
      </c>
      <c r="H892" s="17" t="s">
        <v>694</v>
      </c>
      <c r="I892" s="18">
        <v>5178847</v>
      </c>
      <c r="J892" s="17" t="s">
        <v>617</v>
      </c>
      <c r="K892" s="18">
        <v>44.66</v>
      </c>
      <c r="L892" s="18">
        <v>3086</v>
      </c>
      <c r="M892" s="18">
        <v>70</v>
      </c>
      <c r="N892" s="19">
        <v>0.0227</v>
      </c>
      <c r="O892" s="18">
        <v>0.64</v>
      </c>
      <c r="P892" s="18">
        <v>14.47</v>
      </c>
      <c r="Q892" s="18">
        <v>8</v>
      </c>
      <c r="R892" s="18">
        <v>0</v>
      </c>
      <c r="S892" s="18">
        <v>4</v>
      </c>
      <c r="T892" s="18">
        <v>0</v>
      </c>
      <c r="U892" s="18">
        <v>0</v>
      </c>
      <c r="V892" s="18">
        <v>12</v>
      </c>
      <c r="W892" s="18">
        <v>3.72</v>
      </c>
      <c r="X892" s="18">
        <v>0</v>
      </c>
      <c r="Y892" s="19">
        <v>0</v>
      </c>
      <c r="Z892" s="18">
        <v>0</v>
      </c>
      <c r="AA892" s="18">
        <v>0</v>
      </c>
      <c r="AB892" t="str">
        <f>VLOOKUP(E:E,笔记匹配!A:M,3,FALSE)</f>
        <v>xiaohao11-invite</v>
      </c>
      <c r="AC892" t="str">
        <f>VLOOKUP(E:E,笔记匹配!A:M,4,FALSE)</f>
        <v>11.16-🔥Cambly外教大推荐❗️口语此时不练更待何时</v>
      </c>
    </row>
    <row r="893" spans="1:29">
      <c r="A893" s="17" t="s">
        <v>45</v>
      </c>
      <c r="B893" s="17" t="s">
        <v>74</v>
      </c>
      <c r="C893" s="18">
        <v>23541791</v>
      </c>
      <c r="D893" s="17" t="s">
        <v>72</v>
      </c>
      <c r="E893" s="17" t="s">
        <v>223</v>
      </c>
      <c r="F893" s="17" t="s">
        <v>695</v>
      </c>
      <c r="G893" s="18">
        <v>6242450</v>
      </c>
      <c r="H893" s="17" t="s">
        <v>696</v>
      </c>
      <c r="I893" s="18">
        <v>5178874</v>
      </c>
      <c r="J893" s="17" t="s">
        <v>617</v>
      </c>
      <c r="K893" s="18">
        <v>200.79</v>
      </c>
      <c r="L893" s="18">
        <v>15151</v>
      </c>
      <c r="M893" s="18">
        <v>845</v>
      </c>
      <c r="N893" s="19">
        <v>0.0558</v>
      </c>
      <c r="O893" s="18">
        <v>0.24</v>
      </c>
      <c r="P893" s="18">
        <v>13.25</v>
      </c>
      <c r="Q893" s="18">
        <v>66</v>
      </c>
      <c r="R893" s="18">
        <v>0</v>
      </c>
      <c r="S893" s="18">
        <v>19</v>
      </c>
      <c r="T893" s="18">
        <v>3</v>
      </c>
      <c r="U893" s="18">
        <v>1</v>
      </c>
      <c r="V893" s="18">
        <v>89</v>
      </c>
      <c r="W893" s="18">
        <v>2.26</v>
      </c>
      <c r="X893" s="18">
        <v>0</v>
      </c>
      <c r="Y893" s="19">
        <v>0</v>
      </c>
      <c r="Z893" s="18">
        <v>10</v>
      </c>
      <c r="AA893" s="18">
        <v>0</v>
      </c>
      <c r="AB893" t="str">
        <f>VLOOKUP(E:E,笔记匹配!A:M,3,FALSE)</f>
        <v>dafu666</v>
      </c>
      <c r="AC893" t="str">
        <f>VLOOKUP(E:E,笔记匹配!A:M,4,FALSE)</f>
        <v>11.16-雅思口语首考上8分？我是如何做到的？</v>
      </c>
    </row>
    <row r="894" spans="1:29">
      <c r="A894" s="17" t="s">
        <v>45</v>
      </c>
      <c r="B894" s="17" t="s">
        <v>79</v>
      </c>
      <c r="C894" s="18">
        <v>23541914</v>
      </c>
      <c r="D894" s="17" t="s">
        <v>72</v>
      </c>
      <c r="E894" s="17" t="s">
        <v>197</v>
      </c>
      <c r="F894" s="17" t="s">
        <v>697</v>
      </c>
      <c r="G894" s="18">
        <v>6242490</v>
      </c>
      <c r="H894" s="17" t="s">
        <v>698</v>
      </c>
      <c r="I894" s="18">
        <v>5178907</v>
      </c>
      <c r="J894" s="17" t="s">
        <v>617</v>
      </c>
      <c r="K894" s="18">
        <v>58.62</v>
      </c>
      <c r="L894" s="18">
        <v>2767</v>
      </c>
      <c r="M894" s="18">
        <v>86</v>
      </c>
      <c r="N894" s="19">
        <v>0.0311</v>
      </c>
      <c r="O894" s="18">
        <v>0.68</v>
      </c>
      <c r="P894" s="18">
        <v>21.19</v>
      </c>
      <c r="Q894" s="18">
        <v>9</v>
      </c>
      <c r="R894" s="18">
        <v>0</v>
      </c>
      <c r="S894" s="18">
        <v>9</v>
      </c>
      <c r="T894" s="18">
        <v>0</v>
      </c>
      <c r="U894" s="18">
        <v>0</v>
      </c>
      <c r="V894" s="18">
        <v>18</v>
      </c>
      <c r="W894" s="18">
        <v>3.26</v>
      </c>
      <c r="X894" s="18">
        <v>0</v>
      </c>
      <c r="Y894" s="19">
        <v>0</v>
      </c>
      <c r="Z894" s="18">
        <v>0</v>
      </c>
      <c r="AA894" s="18">
        <v>0</v>
      </c>
      <c r="AB894" t="str">
        <f>VLOOKUP(E:E,笔记匹配!A:M,3,FALSE)</f>
        <v>leximock-invite</v>
      </c>
      <c r="AC894" t="str">
        <f>VLOOKUP(E:E,笔记匹配!A:M,4,FALSE)</f>
        <v>11.16-Cambly雅思口语敲牛mock推荐来救你啦🆘</v>
      </c>
    </row>
    <row r="895" spans="1:29">
      <c r="A895" s="17" t="s">
        <v>45</v>
      </c>
      <c r="B895" s="17" t="s">
        <v>89</v>
      </c>
      <c r="C895" s="18">
        <v>24215138</v>
      </c>
      <c r="D895" s="17" t="s">
        <v>72</v>
      </c>
      <c r="E895" s="17" t="s">
        <v>218</v>
      </c>
      <c r="F895" s="17" t="s">
        <v>699</v>
      </c>
      <c r="G895" s="18">
        <v>6406152</v>
      </c>
      <c r="H895" s="17" t="s">
        <v>700</v>
      </c>
      <c r="I895" s="18">
        <v>5307938</v>
      </c>
      <c r="J895" s="17" t="s">
        <v>617</v>
      </c>
      <c r="K895" s="18">
        <v>201.05</v>
      </c>
      <c r="L895" s="18">
        <v>16209</v>
      </c>
      <c r="M895" s="18">
        <v>599</v>
      </c>
      <c r="N895" s="19">
        <v>0.037</v>
      </c>
      <c r="O895" s="18">
        <v>0.34</v>
      </c>
      <c r="P895" s="18">
        <v>12.4</v>
      </c>
      <c r="Q895" s="18">
        <v>30</v>
      </c>
      <c r="R895" s="18">
        <v>0</v>
      </c>
      <c r="S895" s="18">
        <v>39</v>
      </c>
      <c r="T895" s="18">
        <v>0</v>
      </c>
      <c r="U895" s="18">
        <v>2</v>
      </c>
      <c r="V895" s="18">
        <v>71</v>
      </c>
      <c r="W895" s="18">
        <v>2.83</v>
      </c>
      <c r="X895" s="18">
        <v>0</v>
      </c>
      <c r="Y895" s="19">
        <v>0</v>
      </c>
      <c r="Z895" s="18">
        <v>4</v>
      </c>
      <c r="AA895" s="18">
        <v>9</v>
      </c>
      <c r="AB895" t="str">
        <f>VLOOKUP(E:E,笔记匹配!A:M,3,FALSE)</f>
        <v>xctx</v>
      </c>
      <c r="AC895" t="str">
        <f>VLOOKUP(E:E,笔记匹配!A:M,4,FALSE)</f>
        <v>11.21-如何从“哑巴英语”到轻松通过全英文外企面试</v>
      </c>
    </row>
    <row r="896" spans="1:29">
      <c r="A896" s="17" t="s">
        <v>45</v>
      </c>
      <c r="B896" s="17" t="s">
        <v>90</v>
      </c>
      <c r="C896" s="18">
        <v>24215177</v>
      </c>
      <c r="D896" s="17" t="s">
        <v>72</v>
      </c>
      <c r="E896" s="17" t="s">
        <v>219</v>
      </c>
      <c r="F896" s="17" t="s">
        <v>701</v>
      </c>
      <c r="G896" s="18">
        <v>6406187</v>
      </c>
      <c r="H896" s="17" t="s">
        <v>702</v>
      </c>
      <c r="I896" s="18">
        <v>5307972</v>
      </c>
      <c r="J896" s="17" t="s">
        <v>617</v>
      </c>
      <c r="K896" s="18">
        <v>201.99</v>
      </c>
      <c r="L896" s="18">
        <v>18681</v>
      </c>
      <c r="M896" s="18">
        <v>781</v>
      </c>
      <c r="N896" s="19">
        <v>0.0418</v>
      </c>
      <c r="O896" s="18">
        <v>0.26</v>
      </c>
      <c r="P896" s="18">
        <v>10.81</v>
      </c>
      <c r="Q896" s="18">
        <v>77</v>
      </c>
      <c r="R896" s="18">
        <v>0</v>
      </c>
      <c r="S896" s="18">
        <v>87</v>
      </c>
      <c r="T896" s="18">
        <v>23</v>
      </c>
      <c r="U896" s="18">
        <v>10</v>
      </c>
      <c r="V896" s="18">
        <v>197</v>
      </c>
      <c r="W896" s="18">
        <v>1.03</v>
      </c>
      <c r="X896" s="18">
        <v>0</v>
      </c>
      <c r="Y896" s="19">
        <v>0</v>
      </c>
      <c r="Z896" s="18">
        <v>15</v>
      </c>
      <c r="AA896" s="18">
        <v>3</v>
      </c>
      <c r="AB896" t="str">
        <f>VLOOKUP(E:E,笔记匹配!A:M,3,FALSE)</f>
        <v>picklynn-invite</v>
      </c>
      <c r="AC896" t="str">
        <f>VLOOKUP(E:E,笔记匹配!A:M,4,FALSE)</f>
        <v>11.21-英语面试不用怕‼️8个技巧秒收offer✅太绝啦</v>
      </c>
    </row>
    <row r="897" spans="1:29">
      <c r="A897" s="17" t="s">
        <v>45</v>
      </c>
      <c r="B897" s="17" t="s">
        <v>91</v>
      </c>
      <c r="C897" s="18">
        <v>24215231</v>
      </c>
      <c r="D897" s="17" t="s">
        <v>72</v>
      </c>
      <c r="E897" s="17" t="s">
        <v>220</v>
      </c>
      <c r="F897" s="17" t="s">
        <v>703</v>
      </c>
      <c r="G897" s="18">
        <v>6406213</v>
      </c>
      <c r="H897" s="17" t="s">
        <v>704</v>
      </c>
      <c r="I897" s="18">
        <v>5307993</v>
      </c>
      <c r="J897" s="17" t="s">
        <v>617</v>
      </c>
      <c r="K897" s="18">
        <v>1000.92</v>
      </c>
      <c r="L897" s="18">
        <v>92521</v>
      </c>
      <c r="M897" s="18">
        <v>6532</v>
      </c>
      <c r="N897" s="19">
        <v>0.0706</v>
      </c>
      <c r="O897" s="18">
        <v>0.15</v>
      </c>
      <c r="P897" s="18">
        <v>10.82</v>
      </c>
      <c r="Q897" s="18">
        <v>153</v>
      </c>
      <c r="R897" s="18">
        <v>8</v>
      </c>
      <c r="S897" s="18">
        <v>36</v>
      </c>
      <c r="T897" s="18">
        <v>20</v>
      </c>
      <c r="U897" s="18">
        <v>8</v>
      </c>
      <c r="V897" s="18">
        <v>225</v>
      </c>
      <c r="W897" s="18">
        <v>4.45</v>
      </c>
      <c r="X897" s="18">
        <v>0</v>
      </c>
      <c r="Y897" s="19">
        <v>0</v>
      </c>
      <c r="Z897" s="18">
        <v>12</v>
      </c>
      <c r="AA897" s="18">
        <v>1</v>
      </c>
      <c r="AB897" t="str">
        <f>VLOOKUP(E:E,笔记匹配!A:M,3,FALSE)</f>
        <v>pickcoco-invite</v>
      </c>
      <c r="AC897" t="str">
        <f>VLOOKUP(E:E,笔记匹配!A:M,4,FALSE)</f>
        <v>11.21-快进来看看外国人切磋中文！！</v>
      </c>
    </row>
    <row r="898" spans="1:29">
      <c r="A898" s="17" t="s">
        <v>45</v>
      </c>
      <c r="B898" s="17" t="s">
        <v>92</v>
      </c>
      <c r="C898" s="18">
        <v>24215254</v>
      </c>
      <c r="D898" s="17" t="s">
        <v>72</v>
      </c>
      <c r="E898" s="17" t="s">
        <v>221</v>
      </c>
      <c r="F898" s="17" t="s">
        <v>705</v>
      </c>
      <c r="G898" s="18">
        <v>6406225</v>
      </c>
      <c r="H898" s="17" t="s">
        <v>706</v>
      </c>
      <c r="I898" s="18">
        <v>5308004</v>
      </c>
      <c r="J898" s="17" t="s">
        <v>617</v>
      </c>
      <c r="K898" s="18">
        <v>182.78</v>
      </c>
      <c r="L898" s="18">
        <v>11900</v>
      </c>
      <c r="M898" s="18">
        <v>399</v>
      </c>
      <c r="N898" s="19">
        <v>0.0335</v>
      </c>
      <c r="O898" s="18">
        <v>0.46</v>
      </c>
      <c r="P898" s="18">
        <v>15.36</v>
      </c>
      <c r="Q898" s="18">
        <v>18</v>
      </c>
      <c r="R898" s="18">
        <v>0</v>
      </c>
      <c r="S898" s="18">
        <v>18</v>
      </c>
      <c r="T898" s="18">
        <v>23</v>
      </c>
      <c r="U898" s="18">
        <v>4</v>
      </c>
      <c r="V898" s="18">
        <v>63</v>
      </c>
      <c r="W898" s="18">
        <v>2.9</v>
      </c>
      <c r="X898" s="18">
        <v>0</v>
      </c>
      <c r="Y898" s="19">
        <v>0</v>
      </c>
      <c r="Z898" s="18">
        <v>0</v>
      </c>
      <c r="AA898" s="18">
        <v>0</v>
      </c>
      <c r="AB898" t="str">
        <f>VLOOKUP(E:E,笔记匹配!A:M,3,FALSE)</f>
        <v>circle2022-invite</v>
      </c>
      <c r="AC898" t="str">
        <f>VLOOKUP(E:E,笔记匹配!A:M,4,FALSE)</f>
        <v>11.21-🔥雅思口语8分｜高分技巧大公开</v>
      </c>
    </row>
    <row r="899" spans="1:29">
      <c r="A899" s="17" t="s">
        <v>45</v>
      </c>
      <c r="B899" s="17" t="s">
        <v>70</v>
      </c>
      <c r="C899" s="18">
        <v>24706707</v>
      </c>
      <c r="D899" s="17" t="s">
        <v>69</v>
      </c>
      <c r="E899" s="17" t="s">
        <v>226</v>
      </c>
      <c r="F899" s="17" t="s">
        <v>708</v>
      </c>
      <c r="G899" s="18">
        <v>6620050</v>
      </c>
      <c r="H899" s="17" t="s">
        <v>709</v>
      </c>
      <c r="I899" s="18">
        <v>5478983</v>
      </c>
      <c r="J899" s="17" t="s">
        <v>617</v>
      </c>
      <c r="K899" s="18">
        <v>504.55</v>
      </c>
      <c r="L899" s="18">
        <v>40362</v>
      </c>
      <c r="M899" s="18">
        <v>2719</v>
      </c>
      <c r="N899" s="19">
        <v>0.0674</v>
      </c>
      <c r="O899" s="18">
        <v>0.19</v>
      </c>
      <c r="P899" s="18">
        <v>12.5</v>
      </c>
      <c r="Q899" s="18">
        <v>308</v>
      </c>
      <c r="R899" s="18">
        <v>4</v>
      </c>
      <c r="S899" s="18">
        <v>140</v>
      </c>
      <c r="T899" s="18">
        <v>82</v>
      </c>
      <c r="U899" s="18">
        <v>11</v>
      </c>
      <c r="V899" s="18">
        <v>545</v>
      </c>
      <c r="W899" s="18">
        <v>0.93</v>
      </c>
      <c r="X899" s="18">
        <v>0</v>
      </c>
      <c r="Y899" s="19">
        <v>0</v>
      </c>
      <c r="Z899" s="18">
        <v>13</v>
      </c>
      <c r="AA899" s="18">
        <v>0</v>
      </c>
      <c r="AB899" t="str">
        <f>VLOOKUP(E:E,笔记匹配!A:M,3,FALSE)</f>
        <v>hiella-invite</v>
      </c>
      <c r="AC899" t="str">
        <f>VLOOKUP(E:E,笔记匹配!A:M,4,FALSE)</f>
        <v>11.10-关于学口语，希望五年前就有人能告诉我的</v>
      </c>
    </row>
    <row r="900" spans="1:29">
      <c r="A900" s="17" t="s">
        <v>45</v>
      </c>
      <c r="B900" s="17" t="s">
        <v>91</v>
      </c>
      <c r="C900" s="18">
        <v>24707056</v>
      </c>
      <c r="D900" s="17" t="s">
        <v>69</v>
      </c>
      <c r="E900" s="17" t="s">
        <v>220</v>
      </c>
      <c r="F900" s="17" t="s">
        <v>711</v>
      </c>
      <c r="G900" s="18">
        <v>6620172</v>
      </c>
      <c r="H900" s="17" t="s">
        <v>712</v>
      </c>
      <c r="I900" s="18">
        <v>5479075</v>
      </c>
      <c r="J900" s="17" t="s">
        <v>617</v>
      </c>
      <c r="K900" s="18">
        <v>500.72</v>
      </c>
      <c r="L900" s="18">
        <v>15298</v>
      </c>
      <c r="M900" s="18">
        <v>1613</v>
      </c>
      <c r="N900" s="19">
        <v>0.1054</v>
      </c>
      <c r="O900" s="18">
        <v>0.31</v>
      </c>
      <c r="P900" s="18">
        <v>32.73</v>
      </c>
      <c r="Q900" s="18">
        <v>340</v>
      </c>
      <c r="R900" s="18">
        <v>4</v>
      </c>
      <c r="S900" s="18">
        <v>42</v>
      </c>
      <c r="T900" s="18">
        <v>21</v>
      </c>
      <c r="U900" s="18">
        <v>3</v>
      </c>
      <c r="V900" s="18">
        <v>410</v>
      </c>
      <c r="W900" s="18">
        <v>1.22</v>
      </c>
      <c r="X900" s="18">
        <v>0</v>
      </c>
      <c r="Y900" s="19">
        <v>0</v>
      </c>
      <c r="Z900" s="18">
        <v>5</v>
      </c>
      <c r="AA900" s="18">
        <v>1</v>
      </c>
      <c r="AB900" t="str">
        <f>VLOOKUP(E:E,笔记匹配!A:M,3,FALSE)</f>
        <v>pickcoco-invite</v>
      </c>
      <c r="AC900" t="str">
        <f>VLOOKUP(E:E,笔记匹配!A:M,4,FALSE)</f>
        <v>11.21-快进来看看外国人切磋中文！！</v>
      </c>
    </row>
    <row r="901" spans="1:29">
      <c r="A901" s="17" t="s">
        <v>45</v>
      </c>
      <c r="B901" s="17" t="s">
        <v>79</v>
      </c>
      <c r="C901" s="18">
        <v>24707332</v>
      </c>
      <c r="D901" s="17" t="s">
        <v>69</v>
      </c>
      <c r="E901" s="17" t="s">
        <v>197</v>
      </c>
      <c r="F901" s="17" t="s">
        <v>713</v>
      </c>
      <c r="G901" s="18">
        <v>6620244</v>
      </c>
      <c r="H901" s="17" t="s">
        <v>714</v>
      </c>
      <c r="I901" s="18">
        <v>5479133</v>
      </c>
      <c r="J901" s="17" t="s">
        <v>617</v>
      </c>
      <c r="K901" s="18">
        <v>489.95</v>
      </c>
      <c r="L901" s="18">
        <v>12394</v>
      </c>
      <c r="M901" s="18">
        <v>401</v>
      </c>
      <c r="N901" s="19">
        <v>0.0324</v>
      </c>
      <c r="O901" s="18">
        <v>1.22</v>
      </c>
      <c r="P901" s="18">
        <v>39.53</v>
      </c>
      <c r="Q901" s="18">
        <v>103</v>
      </c>
      <c r="R901" s="18">
        <v>1</v>
      </c>
      <c r="S901" s="18">
        <v>57</v>
      </c>
      <c r="T901" s="18">
        <v>5</v>
      </c>
      <c r="U901" s="18">
        <v>0</v>
      </c>
      <c r="V901" s="18">
        <v>166</v>
      </c>
      <c r="W901" s="18">
        <v>2.95</v>
      </c>
      <c r="X901" s="18">
        <v>0</v>
      </c>
      <c r="Y901" s="19">
        <v>0</v>
      </c>
      <c r="Z901" s="18">
        <v>1</v>
      </c>
      <c r="AA901" s="18">
        <v>3</v>
      </c>
      <c r="AB901" t="str">
        <f>VLOOKUP(E:E,笔记匹配!A:M,3,FALSE)</f>
        <v>leximock-invite</v>
      </c>
      <c r="AC901" t="str">
        <f>VLOOKUP(E:E,笔记匹配!A:M,4,FALSE)</f>
        <v>11.16-Cambly雅思口语敲牛mock推荐来救你啦🆘</v>
      </c>
    </row>
    <row r="902" spans="1:29">
      <c r="A902" s="17" t="s">
        <v>45</v>
      </c>
      <c r="B902" s="17" t="s">
        <v>85</v>
      </c>
      <c r="C902" s="18">
        <v>24707521</v>
      </c>
      <c r="D902" s="17" t="s">
        <v>69</v>
      </c>
      <c r="E902" s="17" t="s">
        <v>225</v>
      </c>
      <c r="F902" s="17" t="s">
        <v>716</v>
      </c>
      <c r="G902" s="18">
        <v>6620322</v>
      </c>
      <c r="H902" s="17" t="s">
        <v>717</v>
      </c>
      <c r="I902" s="18">
        <v>5479184</v>
      </c>
      <c r="J902" s="17" t="s">
        <v>617</v>
      </c>
      <c r="K902" s="18">
        <v>424.1</v>
      </c>
      <c r="L902" s="18">
        <v>11984</v>
      </c>
      <c r="M902" s="18">
        <v>375</v>
      </c>
      <c r="N902" s="19">
        <v>0.0313</v>
      </c>
      <c r="O902" s="18">
        <v>1.13</v>
      </c>
      <c r="P902" s="18">
        <v>35.39</v>
      </c>
      <c r="Q902" s="18">
        <v>79</v>
      </c>
      <c r="R902" s="18">
        <v>2</v>
      </c>
      <c r="S902" s="18">
        <v>42</v>
      </c>
      <c r="T902" s="18">
        <v>6</v>
      </c>
      <c r="U902" s="18">
        <v>4</v>
      </c>
      <c r="V902" s="18">
        <v>133</v>
      </c>
      <c r="W902" s="18">
        <v>3.19</v>
      </c>
      <c r="X902" s="18">
        <v>0</v>
      </c>
      <c r="Y902" s="19">
        <v>0</v>
      </c>
      <c r="Z902" s="18">
        <v>3</v>
      </c>
      <c r="AA902" s="18">
        <v>1</v>
      </c>
      <c r="AB902" t="str">
        <f>VLOOKUP(E:E,笔记匹配!A:M,3,FALSE)</f>
        <v>xiaohao11-invite</v>
      </c>
      <c r="AC902" t="str">
        <f>VLOOKUP(E:E,笔记匹配!A:M,4,FALSE)</f>
        <v>11.16-🔥Cambly外教大推荐❗️口语此时不练更待何时</v>
      </c>
    </row>
    <row r="903" spans="1:29">
      <c r="A903" s="17" t="s">
        <v>46</v>
      </c>
      <c r="B903" s="17" t="s">
        <v>718</v>
      </c>
      <c r="C903" s="18">
        <v>14421401</v>
      </c>
      <c r="D903" s="17" t="s">
        <v>72</v>
      </c>
      <c r="E903" s="17" t="s">
        <v>198</v>
      </c>
      <c r="F903" s="17" t="s">
        <v>719</v>
      </c>
      <c r="G903" s="18">
        <v>2916018</v>
      </c>
      <c r="H903" s="17" t="s">
        <v>720</v>
      </c>
      <c r="I903" s="18">
        <v>2322646</v>
      </c>
      <c r="J903" s="17" t="s">
        <v>617</v>
      </c>
      <c r="K903" s="18">
        <v>0</v>
      </c>
      <c r="L903" s="18">
        <v>0</v>
      </c>
      <c r="M903" s="18">
        <v>0</v>
      </c>
      <c r="N903" s="19">
        <v>0</v>
      </c>
      <c r="O903" s="18">
        <v>0</v>
      </c>
      <c r="P903" s="18">
        <v>0</v>
      </c>
      <c r="Q903" s="18">
        <v>0</v>
      </c>
      <c r="R903" s="18">
        <v>0</v>
      </c>
      <c r="S903" s="18">
        <v>0</v>
      </c>
      <c r="T903" s="18">
        <v>0</v>
      </c>
      <c r="U903" s="18">
        <v>0</v>
      </c>
      <c r="V903" s="18">
        <v>0</v>
      </c>
      <c r="W903" s="18">
        <v>0</v>
      </c>
      <c r="X903" s="18">
        <v>0</v>
      </c>
      <c r="Y903" s="19">
        <v>0</v>
      </c>
      <c r="Z903" s="18">
        <v>0</v>
      </c>
      <c r="AA903" s="18">
        <v>0</v>
      </c>
      <c r="AB903" t="str">
        <f>VLOOKUP(E:E,笔记匹配!A:M,3,FALSE)</f>
        <v>tenlynn-invite</v>
      </c>
      <c r="AC903" t="str">
        <f>VLOOKUP(E:E,笔记匹配!A:M,4,FALSE)</f>
        <v>5.19-不出国，3招提升英语口语✅真正有效的方法！！</v>
      </c>
    </row>
    <row r="904" spans="1:29">
      <c r="A904" s="17" t="s">
        <v>46</v>
      </c>
      <c r="B904" s="17" t="s">
        <v>132</v>
      </c>
      <c r="C904" s="18">
        <v>18155037</v>
      </c>
      <c r="D904" s="17" t="s">
        <v>72</v>
      </c>
      <c r="E904" s="17" t="s">
        <v>263</v>
      </c>
      <c r="F904" s="17" t="s">
        <v>721</v>
      </c>
      <c r="G904" s="18">
        <v>3622680</v>
      </c>
      <c r="H904" s="17" t="s">
        <v>722</v>
      </c>
      <c r="I904" s="18">
        <v>3007991</v>
      </c>
      <c r="J904" s="17" t="s">
        <v>617</v>
      </c>
      <c r="K904" s="18">
        <v>0</v>
      </c>
      <c r="L904" s="18">
        <v>0</v>
      </c>
      <c r="M904" s="18">
        <v>0</v>
      </c>
      <c r="N904" s="19">
        <v>0</v>
      </c>
      <c r="O904" s="18">
        <v>0</v>
      </c>
      <c r="P904" s="18">
        <v>0</v>
      </c>
      <c r="Q904" s="18">
        <v>0</v>
      </c>
      <c r="R904" s="18">
        <v>0</v>
      </c>
      <c r="S904" s="18">
        <v>0</v>
      </c>
      <c r="T904" s="18">
        <v>0</v>
      </c>
      <c r="U904" s="18">
        <v>0</v>
      </c>
      <c r="V904" s="18">
        <v>0</v>
      </c>
      <c r="W904" s="18">
        <v>0</v>
      </c>
      <c r="X904" s="18">
        <v>0</v>
      </c>
      <c r="Y904" s="19">
        <v>0</v>
      </c>
      <c r="Z904" s="18">
        <v>0</v>
      </c>
      <c r="AA904" s="18">
        <v>0</v>
      </c>
      <c r="AB904" t="str">
        <f>VLOOKUP(E:E,笔记匹配!A:M,3,FALSE)</f>
        <v>aifansi</v>
      </c>
      <c r="AC904" t="str">
        <f>VLOOKUP(E:E,笔记匹配!A:M,4,FALSE)</f>
        <v>8.10-分享一个特别有用的聊天方法！</v>
      </c>
    </row>
    <row r="905" spans="1:29">
      <c r="A905" s="17" t="s">
        <v>46</v>
      </c>
      <c r="B905" s="17" t="s">
        <v>100</v>
      </c>
      <c r="C905" s="18">
        <v>18616856</v>
      </c>
      <c r="D905" s="17" t="s">
        <v>72</v>
      </c>
      <c r="E905" s="17" t="s">
        <v>203</v>
      </c>
      <c r="F905" s="17" t="s">
        <v>622</v>
      </c>
      <c r="G905" s="18">
        <v>3856100</v>
      </c>
      <c r="H905" s="17" t="s">
        <v>623</v>
      </c>
      <c r="I905" s="18">
        <v>3241189</v>
      </c>
      <c r="J905" s="17" t="s">
        <v>617</v>
      </c>
      <c r="K905" s="18">
        <v>0</v>
      </c>
      <c r="L905" s="18">
        <v>0</v>
      </c>
      <c r="M905" s="18">
        <v>0</v>
      </c>
      <c r="N905" s="19">
        <v>0</v>
      </c>
      <c r="O905" s="18">
        <v>0</v>
      </c>
      <c r="P905" s="18">
        <v>0</v>
      </c>
      <c r="Q905" s="18">
        <v>0</v>
      </c>
      <c r="R905" s="18">
        <v>0</v>
      </c>
      <c r="S905" s="18">
        <v>0</v>
      </c>
      <c r="T905" s="18">
        <v>0</v>
      </c>
      <c r="U905" s="18">
        <v>0</v>
      </c>
      <c r="V905" s="18">
        <v>0</v>
      </c>
      <c r="W905" s="18">
        <v>0</v>
      </c>
      <c r="X905" s="18">
        <v>0</v>
      </c>
      <c r="Y905" s="19">
        <v>0</v>
      </c>
      <c r="Z905" s="18">
        <v>0</v>
      </c>
      <c r="AA905" s="18">
        <v>0</v>
      </c>
      <c r="AB905" t="str">
        <f>VLOOKUP(E:E,笔记匹配!A:M,3,FALSE)</f>
        <v>yaozilv</v>
      </c>
      <c r="AC905" t="str">
        <f>VLOOKUP(E:E,笔记匹配!A:M,4,FALSE)</f>
        <v>6.17-英语口语人绝不能错过的宝藏APP👈</v>
      </c>
    </row>
    <row r="906" spans="1:29">
      <c r="A906" s="17" t="s">
        <v>46</v>
      </c>
      <c r="B906" s="17" t="s">
        <v>76</v>
      </c>
      <c r="C906" s="18">
        <v>18706416</v>
      </c>
      <c r="D906" s="17" t="s">
        <v>72</v>
      </c>
      <c r="E906" s="17" t="s">
        <v>209</v>
      </c>
      <c r="F906" s="17" t="s">
        <v>624</v>
      </c>
      <c r="G906" s="18">
        <v>3899564</v>
      </c>
      <c r="H906" s="17" t="s">
        <v>625</v>
      </c>
      <c r="I906" s="18">
        <v>3284422</v>
      </c>
      <c r="J906" s="17" t="s">
        <v>617</v>
      </c>
      <c r="K906" s="18">
        <v>200.12</v>
      </c>
      <c r="L906" s="18">
        <v>11104</v>
      </c>
      <c r="M906" s="18">
        <v>423</v>
      </c>
      <c r="N906" s="19">
        <v>0.0381</v>
      </c>
      <c r="O906" s="18">
        <v>0.47</v>
      </c>
      <c r="P906" s="18">
        <v>18.02</v>
      </c>
      <c r="Q906" s="18">
        <v>27</v>
      </c>
      <c r="R906" s="18">
        <v>2</v>
      </c>
      <c r="S906" s="18">
        <v>28</v>
      </c>
      <c r="T906" s="18">
        <v>1</v>
      </c>
      <c r="U906" s="18">
        <v>1</v>
      </c>
      <c r="V906" s="18">
        <v>59</v>
      </c>
      <c r="W906" s="18">
        <v>3.39</v>
      </c>
      <c r="X906" s="18">
        <v>0</v>
      </c>
      <c r="Y906" s="19">
        <v>0</v>
      </c>
      <c r="Z906" s="18">
        <v>7</v>
      </c>
      <c r="AA906" s="18">
        <v>0</v>
      </c>
      <c r="AB906" t="str">
        <f>VLOOKUP(E:E,笔记匹配!A:M,3,FALSE)</f>
        <v>ieltsyea-invite</v>
      </c>
      <c r="AC906" t="str">
        <f>VLOOKUP(E:E,笔记匹配!A:M,4,FALSE)</f>
        <v>8.24-雅思口语上7的捷径：Cambly外教推荐‼️</v>
      </c>
    </row>
    <row r="907" spans="1:29">
      <c r="A907" s="17" t="s">
        <v>46</v>
      </c>
      <c r="B907" s="17" t="s">
        <v>103</v>
      </c>
      <c r="C907" s="18">
        <v>19913068</v>
      </c>
      <c r="D907" s="17" t="s">
        <v>69</v>
      </c>
      <c r="E907" s="17" t="s">
        <v>207</v>
      </c>
      <c r="F907" s="17" t="s">
        <v>632</v>
      </c>
      <c r="G907" s="18">
        <v>4458728</v>
      </c>
      <c r="H907" s="17" t="s">
        <v>633</v>
      </c>
      <c r="I907" s="18">
        <v>3823048</v>
      </c>
      <c r="J907" s="17" t="s">
        <v>617</v>
      </c>
      <c r="K907" s="18">
        <v>291.53</v>
      </c>
      <c r="L907" s="18">
        <v>8028</v>
      </c>
      <c r="M907" s="18">
        <v>353</v>
      </c>
      <c r="N907" s="19">
        <v>0.044</v>
      </c>
      <c r="O907" s="18">
        <v>0.83</v>
      </c>
      <c r="P907" s="18">
        <v>36.31</v>
      </c>
      <c r="Q907" s="18">
        <v>74</v>
      </c>
      <c r="R907" s="18">
        <v>1</v>
      </c>
      <c r="S907" s="18">
        <v>36</v>
      </c>
      <c r="T907" s="18">
        <v>15</v>
      </c>
      <c r="U907" s="18">
        <v>0</v>
      </c>
      <c r="V907" s="18">
        <v>126</v>
      </c>
      <c r="W907" s="18">
        <v>2.31</v>
      </c>
      <c r="X907" s="18">
        <v>0</v>
      </c>
      <c r="Y907" s="19">
        <v>0</v>
      </c>
      <c r="Z907" s="18">
        <v>5</v>
      </c>
      <c r="AA907" s="18">
        <v>0</v>
      </c>
      <c r="AB907" t="str">
        <f>VLOOKUP(E:E,笔记匹配!A:M,3,FALSE)</f>
        <v>skk2022</v>
      </c>
      <c r="AC907" t="str">
        <f>VLOOKUP(E:E,笔记匹配!A:M,4,FALSE)</f>
        <v>6.13-如何不出国提高口语｜英语口语APP推荐</v>
      </c>
    </row>
    <row r="908" spans="1:29">
      <c r="A908" s="17" t="s">
        <v>46</v>
      </c>
      <c r="B908" s="17" t="s">
        <v>84</v>
      </c>
      <c r="C908" s="18">
        <v>19945909</v>
      </c>
      <c r="D908" s="17" t="s">
        <v>72</v>
      </c>
      <c r="E908" s="17" t="s">
        <v>213</v>
      </c>
      <c r="F908" s="17" t="s">
        <v>723</v>
      </c>
      <c r="G908" s="18">
        <v>4474081</v>
      </c>
      <c r="H908" s="17" t="s">
        <v>724</v>
      </c>
      <c r="I908" s="18">
        <v>3836698</v>
      </c>
      <c r="J908" s="17" t="s">
        <v>617</v>
      </c>
      <c r="K908" s="18">
        <v>0</v>
      </c>
      <c r="L908" s="18">
        <v>0</v>
      </c>
      <c r="M908" s="18">
        <v>0</v>
      </c>
      <c r="N908" s="19">
        <v>0</v>
      </c>
      <c r="O908" s="18">
        <v>0</v>
      </c>
      <c r="P908" s="18">
        <v>0</v>
      </c>
      <c r="Q908" s="18">
        <v>0</v>
      </c>
      <c r="R908" s="18">
        <v>0</v>
      </c>
      <c r="S908" s="18">
        <v>0</v>
      </c>
      <c r="T908" s="18">
        <v>0</v>
      </c>
      <c r="U908" s="18">
        <v>0</v>
      </c>
      <c r="V908" s="18">
        <v>0</v>
      </c>
      <c r="W908" s="18">
        <v>0</v>
      </c>
      <c r="X908" s="18">
        <v>0</v>
      </c>
      <c r="Y908" s="19">
        <v>0</v>
      </c>
      <c r="Z908" s="18">
        <v>0</v>
      </c>
      <c r="AA908" s="18">
        <v>0</v>
      </c>
      <c r="AB908" t="str">
        <f>VLOOKUP(E:E,笔记匹配!A:M,3,FALSE)</f>
        <v>toria520-invite</v>
      </c>
      <c r="AC908" t="str">
        <f>VLOOKUP(E:E,笔记匹配!A:M,4,FALSE)</f>
        <v>9.21-美高生四年总结🤓｜地道口语原来超简单！</v>
      </c>
    </row>
    <row r="909" spans="1:29">
      <c r="A909" s="17" t="s">
        <v>46</v>
      </c>
      <c r="B909" s="17" t="s">
        <v>108</v>
      </c>
      <c r="C909" s="18">
        <v>19946771</v>
      </c>
      <c r="D909" s="17" t="s">
        <v>72</v>
      </c>
      <c r="E909" s="18">
        <v>6.3218999e+23</v>
      </c>
      <c r="F909" s="17" t="s">
        <v>634</v>
      </c>
      <c r="G909" s="18">
        <v>4474319</v>
      </c>
      <c r="H909" s="17" t="s">
        <v>635</v>
      </c>
      <c r="I909" s="18">
        <v>3836916</v>
      </c>
      <c r="J909" s="17" t="s">
        <v>617</v>
      </c>
      <c r="K909" s="18">
        <v>503.91</v>
      </c>
      <c r="L909" s="18">
        <v>50946</v>
      </c>
      <c r="M909" s="18">
        <v>2206</v>
      </c>
      <c r="N909" s="19">
        <v>0.0433</v>
      </c>
      <c r="O909" s="18">
        <v>0.23</v>
      </c>
      <c r="P909" s="18">
        <v>9.89</v>
      </c>
      <c r="Q909" s="18">
        <v>83</v>
      </c>
      <c r="R909" s="18">
        <v>1</v>
      </c>
      <c r="S909" s="18">
        <v>30</v>
      </c>
      <c r="T909" s="18">
        <v>51</v>
      </c>
      <c r="U909" s="18">
        <v>5</v>
      </c>
      <c r="V909" s="18">
        <v>170</v>
      </c>
      <c r="W909" s="18">
        <v>2.96</v>
      </c>
      <c r="X909" s="18">
        <v>0</v>
      </c>
      <c r="Y909" s="19">
        <v>0</v>
      </c>
      <c r="Z909" s="18">
        <v>3</v>
      </c>
      <c r="AA909" s="18">
        <v>1</v>
      </c>
      <c r="AB909" t="str">
        <f>VLOOKUP(E:E,笔记匹配!A:M,3,FALSE)</f>
        <v>gua0407</v>
      </c>
      <c r="AC909" t="str">
        <f>VLOOKUP(E:E,笔记匹配!A:M,4,FALSE)</f>
        <v>9.21-雅思考官“讨厌”的口语表达，你中了几个🤔</v>
      </c>
    </row>
    <row r="910" spans="1:29">
      <c r="A910" s="17" t="s">
        <v>46</v>
      </c>
      <c r="B910" s="17" t="s">
        <v>80</v>
      </c>
      <c r="C910" s="18">
        <v>20804514</v>
      </c>
      <c r="D910" s="17" t="s">
        <v>72</v>
      </c>
      <c r="E910" s="17" t="s">
        <v>199</v>
      </c>
      <c r="F910" s="17" t="s">
        <v>642</v>
      </c>
      <c r="G910" s="18">
        <v>4926725</v>
      </c>
      <c r="H910" s="17" t="s">
        <v>643</v>
      </c>
      <c r="I910" s="18">
        <v>4182082</v>
      </c>
      <c r="J910" s="17" t="s">
        <v>617</v>
      </c>
      <c r="K910" s="18">
        <v>201.24</v>
      </c>
      <c r="L910" s="18">
        <v>13713</v>
      </c>
      <c r="M910" s="18">
        <v>648</v>
      </c>
      <c r="N910" s="19">
        <v>0.0473</v>
      </c>
      <c r="O910" s="18">
        <v>0.31</v>
      </c>
      <c r="P910" s="18">
        <v>14.68</v>
      </c>
      <c r="Q910" s="18">
        <v>30</v>
      </c>
      <c r="R910" s="18">
        <v>0</v>
      </c>
      <c r="S910" s="18">
        <v>19</v>
      </c>
      <c r="T910" s="18">
        <v>7</v>
      </c>
      <c r="U910" s="18">
        <v>0</v>
      </c>
      <c r="V910" s="18">
        <v>56</v>
      </c>
      <c r="W910" s="18">
        <v>3.59</v>
      </c>
      <c r="X910" s="18">
        <v>0</v>
      </c>
      <c r="Y910" s="19">
        <v>0</v>
      </c>
      <c r="Z910" s="18">
        <v>4</v>
      </c>
      <c r="AA910" s="18">
        <v>1</v>
      </c>
      <c r="AB910" t="str">
        <f>VLOOKUP(E:E,笔记匹配!A:M,3,FALSE)</f>
        <v>lily1234</v>
      </c>
      <c r="AC910" t="str">
        <f>VLOOKUP(E:E,笔记匹配!A:M,4,FALSE)</f>
        <v>10.9-30岁想把英语好好学一遍｜妈妈提升口语app</v>
      </c>
    </row>
    <row r="911" spans="1:29">
      <c r="A911" s="17" t="s">
        <v>46</v>
      </c>
      <c r="B911" s="17" t="s">
        <v>83</v>
      </c>
      <c r="C911" s="18">
        <v>21378722</v>
      </c>
      <c r="D911" s="17" t="s">
        <v>72</v>
      </c>
      <c r="E911" s="17" t="s">
        <v>201</v>
      </c>
      <c r="F911" s="17" t="s">
        <v>646</v>
      </c>
      <c r="G911" s="18">
        <v>5201126</v>
      </c>
      <c r="H911" s="17" t="s">
        <v>647</v>
      </c>
      <c r="I911" s="18">
        <v>4386152</v>
      </c>
      <c r="J911" s="17" t="s">
        <v>617</v>
      </c>
      <c r="K911" s="18">
        <v>369.76</v>
      </c>
      <c r="L911" s="18">
        <v>25048</v>
      </c>
      <c r="M911" s="18">
        <v>615</v>
      </c>
      <c r="N911" s="19">
        <v>0.0246</v>
      </c>
      <c r="O911" s="18">
        <v>0.6</v>
      </c>
      <c r="P911" s="18">
        <v>14.76</v>
      </c>
      <c r="Q911" s="18">
        <v>85</v>
      </c>
      <c r="R911" s="18">
        <v>0</v>
      </c>
      <c r="S911" s="18">
        <v>72</v>
      </c>
      <c r="T911" s="18">
        <v>2</v>
      </c>
      <c r="U911" s="18">
        <v>1</v>
      </c>
      <c r="V911" s="18">
        <v>160</v>
      </c>
      <c r="W911" s="18">
        <v>2.31</v>
      </c>
      <c r="X911" s="18">
        <v>0</v>
      </c>
      <c r="Y911" s="19">
        <v>0</v>
      </c>
      <c r="Z911" s="18">
        <v>17</v>
      </c>
      <c r="AA911" s="18">
        <v>6</v>
      </c>
      <c r="AB911" t="str">
        <f>VLOOKUP(E:E,笔记匹配!A:M,3,FALSE)</f>
        <v>talkalot-invite</v>
      </c>
      <c r="AC911" t="str">
        <f>VLOOKUP(E:E,笔记匹配!A:M,4,FALSE)</f>
        <v>10.17宝藏Cambly外教大推荐‼️入门篇</v>
      </c>
    </row>
    <row r="912" spans="1:29">
      <c r="A912" s="17" t="s">
        <v>46</v>
      </c>
      <c r="B912" s="17" t="s">
        <v>83</v>
      </c>
      <c r="C912" s="18">
        <v>21438951</v>
      </c>
      <c r="D912" s="17" t="s">
        <v>69</v>
      </c>
      <c r="E912" s="17" t="s">
        <v>201</v>
      </c>
      <c r="F912" s="17" t="s">
        <v>650</v>
      </c>
      <c r="G912" s="18">
        <v>5229065</v>
      </c>
      <c r="H912" s="17" t="s">
        <v>651</v>
      </c>
      <c r="I912" s="18">
        <v>4407441</v>
      </c>
      <c r="J912" s="17" t="s">
        <v>617</v>
      </c>
      <c r="K912" s="18">
        <v>1497.29</v>
      </c>
      <c r="L912" s="18">
        <v>71214</v>
      </c>
      <c r="M912" s="18">
        <v>2116</v>
      </c>
      <c r="N912" s="19">
        <v>0.0297</v>
      </c>
      <c r="O912" s="18">
        <v>0.71</v>
      </c>
      <c r="P912" s="18">
        <v>21.03</v>
      </c>
      <c r="Q912" s="18">
        <v>508</v>
      </c>
      <c r="R912" s="18">
        <v>0</v>
      </c>
      <c r="S912" s="18">
        <v>304</v>
      </c>
      <c r="T912" s="18">
        <v>17</v>
      </c>
      <c r="U912" s="18">
        <v>5</v>
      </c>
      <c r="V912" s="18">
        <v>834</v>
      </c>
      <c r="W912" s="18">
        <v>1.8</v>
      </c>
      <c r="X912" s="18">
        <v>0</v>
      </c>
      <c r="Y912" s="19">
        <v>0</v>
      </c>
      <c r="Z912" s="18">
        <v>12</v>
      </c>
      <c r="AA912" s="18">
        <v>20</v>
      </c>
      <c r="AB912" t="str">
        <f>VLOOKUP(E:E,笔记匹配!A:M,3,FALSE)</f>
        <v>talkalot-invite</v>
      </c>
      <c r="AC912" t="str">
        <f>VLOOKUP(E:E,笔记匹配!A:M,4,FALSE)</f>
        <v>10.17宝藏Cambly外教大推荐‼️入门篇</v>
      </c>
    </row>
    <row r="913" spans="1:29">
      <c r="A913" s="17" t="s">
        <v>46</v>
      </c>
      <c r="B913" s="17" t="s">
        <v>80</v>
      </c>
      <c r="C913" s="18">
        <v>21548733</v>
      </c>
      <c r="D913" s="17" t="s">
        <v>69</v>
      </c>
      <c r="E913" s="17" t="s">
        <v>199</v>
      </c>
      <c r="F913" s="17" t="s">
        <v>652</v>
      </c>
      <c r="G913" s="18">
        <v>5277914</v>
      </c>
      <c r="H913" s="17" t="s">
        <v>652</v>
      </c>
      <c r="I913" s="18">
        <v>4445164</v>
      </c>
      <c r="J913" s="17" t="s">
        <v>617</v>
      </c>
      <c r="K913" s="18">
        <v>200.01</v>
      </c>
      <c r="L913" s="18">
        <v>5109</v>
      </c>
      <c r="M913" s="18">
        <v>254</v>
      </c>
      <c r="N913" s="19">
        <v>0.0497</v>
      </c>
      <c r="O913" s="18">
        <v>0.79</v>
      </c>
      <c r="P913" s="18">
        <v>39.15</v>
      </c>
      <c r="Q913" s="18">
        <v>29</v>
      </c>
      <c r="R913" s="18">
        <v>2</v>
      </c>
      <c r="S913" s="18">
        <v>44</v>
      </c>
      <c r="T913" s="18">
        <v>14</v>
      </c>
      <c r="U913" s="18">
        <v>1</v>
      </c>
      <c r="V913" s="18">
        <v>90</v>
      </c>
      <c r="W913" s="18">
        <v>2.22</v>
      </c>
      <c r="X913" s="18">
        <v>0</v>
      </c>
      <c r="Y913" s="19">
        <v>0</v>
      </c>
      <c r="Z913" s="18">
        <v>5</v>
      </c>
      <c r="AA913" s="18">
        <v>0</v>
      </c>
      <c r="AB913" t="str">
        <f>VLOOKUP(E:E,笔记匹配!A:M,3,FALSE)</f>
        <v>lily1234</v>
      </c>
      <c r="AC913" t="str">
        <f>VLOOKUP(E:E,笔记匹配!A:M,4,FALSE)</f>
        <v>10.9-30岁想把英语好好学一遍｜妈妈提升口语app</v>
      </c>
    </row>
    <row r="914" spans="1:29">
      <c r="A914" s="17" t="s">
        <v>46</v>
      </c>
      <c r="B914" s="17" t="s">
        <v>108</v>
      </c>
      <c r="C914" s="18">
        <v>21906276</v>
      </c>
      <c r="D914" s="17" t="s">
        <v>69</v>
      </c>
      <c r="E914" s="18">
        <v>6.3218999e+23</v>
      </c>
      <c r="F914" s="17" t="s">
        <v>654</v>
      </c>
      <c r="G914" s="18">
        <v>5442255</v>
      </c>
      <c r="H914" s="17" t="s">
        <v>654</v>
      </c>
      <c r="I914" s="18">
        <v>4570099</v>
      </c>
      <c r="J914" s="17" t="s">
        <v>617</v>
      </c>
      <c r="K914" s="18">
        <v>807.61</v>
      </c>
      <c r="L914" s="18">
        <v>42954</v>
      </c>
      <c r="M914" s="18">
        <v>1707</v>
      </c>
      <c r="N914" s="19">
        <v>0.0397</v>
      </c>
      <c r="O914" s="18">
        <v>0.47</v>
      </c>
      <c r="P914" s="18">
        <v>18.8</v>
      </c>
      <c r="Q914" s="18">
        <v>361</v>
      </c>
      <c r="R914" s="18">
        <v>4</v>
      </c>
      <c r="S914" s="18">
        <v>142</v>
      </c>
      <c r="T914" s="18">
        <v>116</v>
      </c>
      <c r="U914" s="18">
        <v>7</v>
      </c>
      <c r="V914" s="18">
        <v>630</v>
      </c>
      <c r="W914" s="18">
        <v>1.28</v>
      </c>
      <c r="X914" s="18">
        <v>0</v>
      </c>
      <c r="Y914" s="19">
        <v>0</v>
      </c>
      <c r="Z914" s="18">
        <v>10</v>
      </c>
      <c r="AA914" s="18">
        <v>1</v>
      </c>
      <c r="AB914" t="str">
        <f>VLOOKUP(E:E,笔记匹配!A:M,3,FALSE)</f>
        <v>gua0407</v>
      </c>
      <c r="AC914" t="str">
        <f>VLOOKUP(E:E,笔记匹配!A:M,4,FALSE)</f>
        <v>9.21-雅思考官“讨厌”的口语表达，你中了几个🤔</v>
      </c>
    </row>
    <row r="915" spans="1:29">
      <c r="A915" s="17" t="s">
        <v>46</v>
      </c>
      <c r="B915" s="17" t="s">
        <v>82</v>
      </c>
      <c r="C915" s="18">
        <v>22055095</v>
      </c>
      <c r="D915" s="17" t="s">
        <v>72</v>
      </c>
      <c r="E915" s="17" t="s">
        <v>236</v>
      </c>
      <c r="F915" s="17" t="s">
        <v>660</v>
      </c>
      <c r="G915" s="18">
        <v>5512921</v>
      </c>
      <c r="H915" s="17" t="s">
        <v>661</v>
      </c>
      <c r="I915" s="18">
        <v>4623502</v>
      </c>
      <c r="J915" s="17" t="s">
        <v>617</v>
      </c>
      <c r="K915" s="18">
        <v>64.58</v>
      </c>
      <c r="L915" s="18">
        <v>5626</v>
      </c>
      <c r="M915" s="18">
        <v>308</v>
      </c>
      <c r="N915" s="19">
        <v>0.0547</v>
      </c>
      <c r="O915" s="18">
        <v>0.21</v>
      </c>
      <c r="P915" s="18">
        <v>11.48</v>
      </c>
      <c r="Q915" s="18">
        <v>16</v>
      </c>
      <c r="R915" s="18">
        <v>1</v>
      </c>
      <c r="S915" s="18">
        <v>11</v>
      </c>
      <c r="T915" s="18">
        <v>6</v>
      </c>
      <c r="U915" s="18">
        <v>0</v>
      </c>
      <c r="V915" s="18">
        <v>34</v>
      </c>
      <c r="W915" s="18">
        <v>1.9</v>
      </c>
      <c r="X915" s="18">
        <v>0</v>
      </c>
      <c r="Y915" s="19">
        <v>0</v>
      </c>
      <c r="Z915" s="18">
        <v>0</v>
      </c>
      <c r="AA915" s="18">
        <v>0</v>
      </c>
      <c r="AB915" t="str">
        <f>VLOOKUP(E:E,笔记匹配!A:M,3,FALSE)</f>
        <v>pickgigi-invite</v>
      </c>
      <c r="AC915" t="str">
        <f>VLOOKUP(E:E,笔记匹配!A:M,4,FALSE)</f>
        <v>10.26-口语聊天用这几个开场 打开无限聊天模式</v>
      </c>
    </row>
    <row r="916" spans="1:29">
      <c r="A916" s="17" t="s">
        <v>46</v>
      </c>
      <c r="B916" s="17" t="s">
        <v>86</v>
      </c>
      <c r="C916" s="18">
        <v>22459591</v>
      </c>
      <c r="D916" s="17" t="s">
        <v>72</v>
      </c>
      <c r="E916" s="17" t="s">
        <v>214</v>
      </c>
      <c r="F916" s="17" t="s">
        <v>662</v>
      </c>
      <c r="G916" s="18">
        <v>5705404</v>
      </c>
      <c r="H916" s="17" t="s">
        <v>663</v>
      </c>
      <c r="I916" s="18">
        <v>4771610</v>
      </c>
      <c r="J916" s="17" t="s">
        <v>617</v>
      </c>
      <c r="K916" s="18">
        <v>805.71</v>
      </c>
      <c r="L916" s="18">
        <v>46305</v>
      </c>
      <c r="M916" s="18">
        <v>1870</v>
      </c>
      <c r="N916" s="19">
        <v>0.0404</v>
      </c>
      <c r="O916" s="18">
        <v>0.43</v>
      </c>
      <c r="P916" s="18">
        <v>17.4</v>
      </c>
      <c r="Q916" s="18">
        <v>114</v>
      </c>
      <c r="R916" s="18">
        <v>3</v>
      </c>
      <c r="S916" s="18">
        <v>31</v>
      </c>
      <c r="T916" s="18">
        <v>32</v>
      </c>
      <c r="U916" s="18">
        <v>8</v>
      </c>
      <c r="V916" s="18">
        <v>188</v>
      </c>
      <c r="W916" s="18">
        <v>4.29</v>
      </c>
      <c r="X916" s="18">
        <v>0</v>
      </c>
      <c r="Y916" s="19">
        <v>0</v>
      </c>
      <c r="Z916" s="18">
        <v>2</v>
      </c>
      <c r="AA916" s="18">
        <v>0</v>
      </c>
      <c r="AB916" t="str">
        <f>VLOOKUP(E:E,笔记匹配!A:M,3,FALSE)</f>
        <v>yzyy123</v>
      </c>
      <c r="AC916" t="str">
        <f>VLOOKUP(E:E,笔记匹配!A:M,4,FALSE)</f>
        <v>11.1-前雅思口语考官评分我们的part 1!</v>
      </c>
    </row>
    <row r="917" spans="1:29">
      <c r="A917" s="17" t="s">
        <v>46</v>
      </c>
      <c r="B917" s="17" t="s">
        <v>73</v>
      </c>
      <c r="C917" s="18">
        <v>22612439</v>
      </c>
      <c r="D917" s="17" t="s">
        <v>72</v>
      </c>
      <c r="E917" s="17" t="s">
        <v>200</v>
      </c>
      <c r="F917" s="17" t="s">
        <v>666</v>
      </c>
      <c r="G917" s="18">
        <v>5779468</v>
      </c>
      <c r="H917" s="17" t="s">
        <v>667</v>
      </c>
      <c r="I917" s="18">
        <v>4830161</v>
      </c>
      <c r="J917" s="17" t="s">
        <v>617</v>
      </c>
      <c r="K917" s="18">
        <v>221.76</v>
      </c>
      <c r="L917" s="18">
        <v>13695</v>
      </c>
      <c r="M917" s="18">
        <v>729</v>
      </c>
      <c r="N917" s="19">
        <v>0.0532</v>
      </c>
      <c r="O917" s="18">
        <v>0.3</v>
      </c>
      <c r="P917" s="18">
        <v>16.19</v>
      </c>
      <c r="Q917" s="18">
        <v>53</v>
      </c>
      <c r="R917" s="18">
        <v>0</v>
      </c>
      <c r="S917" s="18">
        <v>8</v>
      </c>
      <c r="T917" s="18">
        <v>5</v>
      </c>
      <c r="U917" s="18">
        <v>3</v>
      </c>
      <c r="V917" s="18">
        <v>69</v>
      </c>
      <c r="W917" s="18">
        <v>3.21</v>
      </c>
      <c r="X917" s="18">
        <v>0</v>
      </c>
      <c r="Y917" s="19">
        <v>0</v>
      </c>
      <c r="Z917" s="18">
        <v>1</v>
      </c>
      <c r="AA917" s="18">
        <v>0</v>
      </c>
      <c r="AB917" t="str">
        <f>VLOOKUP(E:E,笔记匹配!A:M,3,FALSE)</f>
        <v>adamchen</v>
      </c>
      <c r="AC917" t="str">
        <f>VLOOKUP(E:E,笔记匹配!A:M,4,FALSE)</f>
        <v>11.2-当社牛和老外pk全网热门挑战</v>
      </c>
    </row>
    <row r="918" spans="1:29">
      <c r="A918" s="17" t="s">
        <v>46</v>
      </c>
      <c r="B918" s="17" t="s">
        <v>130</v>
      </c>
      <c r="C918" s="18">
        <v>22612503</v>
      </c>
      <c r="D918" s="17" t="s">
        <v>72</v>
      </c>
      <c r="E918" s="17" t="s">
        <v>230</v>
      </c>
      <c r="F918" s="17" t="s">
        <v>668</v>
      </c>
      <c r="G918" s="18">
        <v>5779551</v>
      </c>
      <c r="H918" s="17" t="s">
        <v>669</v>
      </c>
      <c r="I918" s="18">
        <v>4830227</v>
      </c>
      <c r="J918" s="17" t="s">
        <v>617</v>
      </c>
      <c r="K918" s="18">
        <v>0</v>
      </c>
      <c r="L918" s="18">
        <v>0</v>
      </c>
      <c r="M918" s="18">
        <v>0</v>
      </c>
      <c r="N918" s="19">
        <v>0</v>
      </c>
      <c r="O918" s="18">
        <v>0</v>
      </c>
      <c r="P918" s="18">
        <v>0</v>
      </c>
      <c r="Q918" s="18">
        <v>0</v>
      </c>
      <c r="R918" s="18">
        <v>0</v>
      </c>
      <c r="S918" s="18">
        <v>0</v>
      </c>
      <c r="T918" s="18">
        <v>0</v>
      </c>
      <c r="U918" s="18">
        <v>0</v>
      </c>
      <c r="V918" s="18">
        <v>0</v>
      </c>
      <c r="W918" s="18">
        <v>0</v>
      </c>
      <c r="X918" s="18">
        <v>0</v>
      </c>
      <c r="Y918" s="19">
        <v>0</v>
      </c>
      <c r="Z918" s="18">
        <v>0</v>
      </c>
      <c r="AA918" s="18">
        <v>0</v>
      </c>
      <c r="AB918" t="str">
        <f>VLOOKUP(E:E,笔记匹配!A:M,3,FALSE)</f>
        <v>kkjiayou-invite</v>
      </c>
      <c r="AC918" t="str">
        <f>VLOOKUP(E:E,笔记匹配!A:M,4,FALSE)</f>
        <v>11.2-我悟了！宝藏外教点醒我！英语这么学</v>
      </c>
    </row>
    <row r="919" spans="1:29">
      <c r="A919" s="17" t="s">
        <v>46</v>
      </c>
      <c r="B919" s="17" t="s">
        <v>77</v>
      </c>
      <c r="C919" s="18">
        <v>22612562</v>
      </c>
      <c r="D919" s="17" t="s">
        <v>72</v>
      </c>
      <c r="E919" s="17" t="s">
        <v>231</v>
      </c>
      <c r="F919" s="17" t="s">
        <v>670</v>
      </c>
      <c r="G919" s="18">
        <v>5779589</v>
      </c>
      <c r="H919" s="17" t="s">
        <v>671</v>
      </c>
      <c r="I919" s="18">
        <v>4830255</v>
      </c>
      <c r="J919" s="17" t="s">
        <v>617</v>
      </c>
      <c r="K919" s="18">
        <v>117.54</v>
      </c>
      <c r="L919" s="18">
        <v>4718</v>
      </c>
      <c r="M919" s="18">
        <v>232</v>
      </c>
      <c r="N919" s="19">
        <v>0.0492</v>
      </c>
      <c r="O919" s="18">
        <v>0.51</v>
      </c>
      <c r="P919" s="18">
        <v>24.91</v>
      </c>
      <c r="Q919" s="18">
        <v>29</v>
      </c>
      <c r="R919" s="18">
        <v>0</v>
      </c>
      <c r="S919" s="18">
        <v>14</v>
      </c>
      <c r="T919" s="18">
        <v>6</v>
      </c>
      <c r="U919" s="18">
        <v>1</v>
      </c>
      <c r="V919" s="18">
        <v>50</v>
      </c>
      <c r="W919" s="18">
        <v>2.35</v>
      </c>
      <c r="X919" s="18">
        <v>0</v>
      </c>
      <c r="Y919" s="19">
        <v>0</v>
      </c>
      <c r="Z919" s="18">
        <v>5</v>
      </c>
      <c r="AA919" s="18">
        <v>0</v>
      </c>
      <c r="AB919" t="str">
        <f>VLOOKUP(E:E,笔记匹配!A:M,3,FALSE)</f>
        <v>iris018-invite</v>
      </c>
      <c r="AC919" t="str">
        <f>VLOOKUP(E:E,笔记匹配!A:M,4,FALSE)</f>
        <v>11.2-⭐雅思口语救星❗心机girl这样备考㊙️</v>
      </c>
    </row>
    <row r="920" spans="1:29">
      <c r="A920" s="17" t="s">
        <v>46</v>
      </c>
      <c r="B920" s="17" t="s">
        <v>73</v>
      </c>
      <c r="C920" s="18">
        <v>23040724</v>
      </c>
      <c r="D920" s="17" t="s">
        <v>69</v>
      </c>
      <c r="E920" s="17" t="s">
        <v>200</v>
      </c>
      <c r="F920" s="17" t="s">
        <v>672</v>
      </c>
      <c r="G920" s="18">
        <v>5991279</v>
      </c>
      <c r="H920" s="17" t="s">
        <v>672</v>
      </c>
      <c r="I920" s="18">
        <v>4988712</v>
      </c>
      <c r="J920" s="17" t="s">
        <v>617</v>
      </c>
      <c r="K920" s="18">
        <v>197.28</v>
      </c>
      <c r="L920" s="18">
        <v>4100</v>
      </c>
      <c r="M920" s="18">
        <v>241</v>
      </c>
      <c r="N920" s="19">
        <v>0.0588</v>
      </c>
      <c r="O920" s="18">
        <v>0.82</v>
      </c>
      <c r="P920" s="18">
        <v>48.12</v>
      </c>
      <c r="Q920" s="18">
        <v>49</v>
      </c>
      <c r="R920" s="18">
        <v>0</v>
      </c>
      <c r="S920" s="18">
        <v>9</v>
      </c>
      <c r="T920" s="18">
        <v>12</v>
      </c>
      <c r="U920" s="18">
        <v>0</v>
      </c>
      <c r="V920" s="18">
        <v>70</v>
      </c>
      <c r="W920" s="18">
        <v>2.82</v>
      </c>
      <c r="X920" s="18">
        <v>0</v>
      </c>
      <c r="Y920" s="19">
        <v>0</v>
      </c>
      <c r="Z920" s="18">
        <v>0</v>
      </c>
      <c r="AA920" s="18">
        <v>0</v>
      </c>
      <c r="AB920" t="str">
        <f>VLOOKUP(E:E,笔记匹配!A:M,3,FALSE)</f>
        <v>adamchen</v>
      </c>
      <c r="AC920" t="str">
        <f>VLOOKUP(E:E,笔记匹配!A:M,4,FALSE)</f>
        <v>11.2-当社牛和老外pk全网热门挑战</v>
      </c>
    </row>
    <row r="921" spans="1:29">
      <c r="A921" s="17" t="s">
        <v>46</v>
      </c>
      <c r="B921" s="17" t="s">
        <v>86</v>
      </c>
      <c r="C921" s="18">
        <v>23041229</v>
      </c>
      <c r="D921" s="17" t="s">
        <v>69</v>
      </c>
      <c r="E921" s="17" t="s">
        <v>214</v>
      </c>
      <c r="F921" s="17" t="s">
        <v>673</v>
      </c>
      <c r="G921" s="18">
        <v>5991556</v>
      </c>
      <c r="H921" s="17" t="s">
        <v>673</v>
      </c>
      <c r="I921" s="18">
        <v>4988903</v>
      </c>
      <c r="J921" s="17" t="s">
        <v>617</v>
      </c>
      <c r="K921" s="18">
        <v>501.33</v>
      </c>
      <c r="L921" s="18">
        <v>13198</v>
      </c>
      <c r="M921" s="18">
        <v>522</v>
      </c>
      <c r="N921" s="19">
        <v>0.0396</v>
      </c>
      <c r="O921" s="18">
        <v>0.96</v>
      </c>
      <c r="P921" s="18">
        <v>37.99</v>
      </c>
      <c r="Q921" s="18">
        <v>148</v>
      </c>
      <c r="R921" s="18">
        <v>2</v>
      </c>
      <c r="S921" s="18">
        <v>47</v>
      </c>
      <c r="T921" s="18">
        <v>54</v>
      </c>
      <c r="U921" s="18">
        <v>3</v>
      </c>
      <c r="V921" s="18">
        <v>254</v>
      </c>
      <c r="W921" s="18">
        <v>1.97</v>
      </c>
      <c r="X921" s="18">
        <v>0</v>
      </c>
      <c r="Y921" s="19">
        <v>0</v>
      </c>
      <c r="Z921" s="18">
        <v>3</v>
      </c>
      <c r="AA921" s="18">
        <v>0</v>
      </c>
      <c r="AB921" t="str">
        <f>VLOOKUP(E:E,笔记匹配!A:M,3,FALSE)</f>
        <v>yzyy123</v>
      </c>
      <c r="AC921" t="str">
        <f>VLOOKUP(E:E,笔记匹配!A:M,4,FALSE)</f>
        <v>11.1-前雅思口语考官评分我们的part 1!</v>
      </c>
    </row>
    <row r="922" spans="1:29">
      <c r="A922" s="17" t="s">
        <v>46</v>
      </c>
      <c r="B922" s="17" t="s">
        <v>109</v>
      </c>
      <c r="C922" s="18">
        <v>23124143</v>
      </c>
      <c r="D922" s="17" t="s">
        <v>72</v>
      </c>
      <c r="E922" s="17" t="s">
        <v>196</v>
      </c>
      <c r="F922" s="17" t="s">
        <v>674</v>
      </c>
      <c r="G922" s="18">
        <v>6031256</v>
      </c>
      <c r="H922" s="17" t="s">
        <v>675</v>
      </c>
      <c r="I922" s="18">
        <v>5019187</v>
      </c>
      <c r="J922" s="17" t="s">
        <v>617</v>
      </c>
      <c r="K922" s="18">
        <v>0</v>
      </c>
      <c r="L922" s="18">
        <v>0</v>
      </c>
      <c r="M922" s="18">
        <v>0</v>
      </c>
      <c r="N922" s="19">
        <v>0</v>
      </c>
      <c r="O922" s="18">
        <v>0</v>
      </c>
      <c r="P922" s="18">
        <v>0</v>
      </c>
      <c r="Q922" s="18">
        <v>0</v>
      </c>
      <c r="R922" s="18">
        <v>0</v>
      </c>
      <c r="S922" s="18">
        <v>0</v>
      </c>
      <c r="T922" s="18">
        <v>0</v>
      </c>
      <c r="U922" s="18">
        <v>0</v>
      </c>
      <c r="V922" s="18">
        <v>0</v>
      </c>
      <c r="W922" s="18">
        <v>0</v>
      </c>
      <c r="X922" s="18">
        <v>0</v>
      </c>
      <c r="Y922" s="19">
        <v>0</v>
      </c>
      <c r="Z922" s="18">
        <v>0</v>
      </c>
      <c r="AA922" s="18">
        <v>0</v>
      </c>
      <c r="AB922" t="str">
        <f>VLOOKUP(E:E,笔记匹配!A:M,3,FALSE)</f>
        <v>山姆先生-invite</v>
      </c>
      <c r="AC922" t="str">
        <f>VLOOKUP(E:E,笔记匹配!A:M,4,FALSE)</f>
        <v>11.10-地道英语俚语🤯英美俚语意思差这么多?</v>
      </c>
    </row>
    <row r="923" spans="1:29">
      <c r="A923" s="17" t="s">
        <v>46</v>
      </c>
      <c r="B923" s="17" t="s">
        <v>70</v>
      </c>
      <c r="C923" s="18">
        <v>23124443</v>
      </c>
      <c r="D923" s="17" t="s">
        <v>72</v>
      </c>
      <c r="E923" s="17" t="s">
        <v>226</v>
      </c>
      <c r="F923" s="17" t="s">
        <v>678</v>
      </c>
      <c r="G923" s="18">
        <v>6031367</v>
      </c>
      <c r="H923" s="17" t="s">
        <v>679</v>
      </c>
      <c r="I923" s="18">
        <v>5019262</v>
      </c>
      <c r="J923" s="17" t="s">
        <v>617</v>
      </c>
      <c r="K923" s="18">
        <v>503.49</v>
      </c>
      <c r="L923" s="18">
        <v>49769</v>
      </c>
      <c r="M923" s="18">
        <v>3421</v>
      </c>
      <c r="N923" s="19">
        <v>0.0687</v>
      </c>
      <c r="O923" s="18">
        <v>0.15</v>
      </c>
      <c r="P923" s="18">
        <v>10.12</v>
      </c>
      <c r="Q923" s="18">
        <v>75</v>
      </c>
      <c r="R923" s="18">
        <v>1</v>
      </c>
      <c r="S923" s="18">
        <v>38</v>
      </c>
      <c r="T923" s="18">
        <v>13</v>
      </c>
      <c r="U923" s="18">
        <v>3</v>
      </c>
      <c r="V923" s="18">
        <v>130</v>
      </c>
      <c r="W923" s="18">
        <v>3.87</v>
      </c>
      <c r="X923" s="18">
        <v>0</v>
      </c>
      <c r="Y923" s="19">
        <v>0</v>
      </c>
      <c r="Z923" s="18">
        <v>9</v>
      </c>
      <c r="AA923" s="18">
        <v>0</v>
      </c>
      <c r="AB923" t="str">
        <f>VLOOKUP(E:E,笔记匹配!A:M,3,FALSE)</f>
        <v>hiella-invite</v>
      </c>
      <c r="AC923" t="str">
        <f>VLOOKUP(E:E,笔记匹配!A:M,4,FALSE)</f>
        <v>11.10-关于学口语，希望五年前就有人能告诉我的</v>
      </c>
    </row>
    <row r="924" spans="1:29">
      <c r="A924" s="17" t="s">
        <v>46</v>
      </c>
      <c r="B924" s="17" t="s">
        <v>75</v>
      </c>
      <c r="C924" s="18">
        <v>23124609</v>
      </c>
      <c r="D924" s="17" t="s">
        <v>72</v>
      </c>
      <c r="E924" s="17" t="s">
        <v>227</v>
      </c>
      <c r="F924" s="17" t="s">
        <v>680</v>
      </c>
      <c r="G924" s="18">
        <v>6031450</v>
      </c>
      <c r="H924" s="17" t="s">
        <v>681</v>
      </c>
      <c r="I924" s="18">
        <v>5019325</v>
      </c>
      <c r="J924" s="17" t="s">
        <v>617</v>
      </c>
      <c r="K924" s="18">
        <v>504.27</v>
      </c>
      <c r="L924" s="18">
        <v>39366</v>
      </c>
      <c r="M924" s="18">
        <v>2163</v>
      </c>
      <c r="N924" s="19">
        <v>0.0549</v>
      </c>
      <c r="O924" s="18">
        <v>0.23</v>
      </c>
      <c r="P924" s="18">
        <v>12.81</v>
      </c>
      <c r="Q924" s="18">
        <v>66</v>
      </c>
      <c r="R924" s="18">
        <v>3</v>
      </c>
      <c r="S924" s="18">
        <v>39</v>
      </c>
      <c r="T924" s="18">
        <v>27</v>
      </c>
      <c r="U924" s="18">
        <v>7</v>
      </c>
      <c r="V924" s="18">
        <v>142</v>
      </c>
      <c r="W924" s="18">
        <v>3.55</v>
      </c>
      <c r="X924" s="18">
        <v>0</v>
      </c>
      <c r="Y924" s="19">
        <v>0</v>
      </c>
      <c r="Z924" s="18">
        <v>25</v>
      </c>
      <c r="AA924" s="18">
        <v>0</v>
      </c>
      <c r="AB924" t="str">
        <f>VLOOKUP(E:E,笔记匹配!A:M,3,FALSE)</f>
        <v>heykelly-invite</v>
      </c>
      <c r="AC924" t="str">
        <f>VLOOKUP(E:E,笔记匹配!A:M,4,FALSE)</f>
        <v>11.10-亲测❗️雅思考官听到就会打低分的口语表达</v>
      </c>
    </row>
    <row r="925" spans="1:29">
      <c r="A925" s="17" t="s">
        <v>46</v>
      </c>
      <c r="B925" s="17" t="s">
        <v>81</v>
      </c>
      <c r="C925" s="18">
        <v>23124709</v>
      </c>
      <c r="D925" s="17" t="s">
        <v>72</v>
      </c>
      <c r="E925" s="17" t="s">
        <v>229</v>
      </c>
      <c r="F925" s="17" t="s">
        <v>682</v>
      </c>
      <c r="G925" s="18">
        <v>6031503</v>
      </c>
      <c r="H925" s="17" t="s">
        <v>683</v>
      </c>
      <c r="I925" s="18">
        <v>5019370</v>
      </c>
      <c r="J925" s="17" t="s">
        <v>617</v>
      </c>
      <c r="K925" s="18">
        <v>153.98</v>
      </c>
      <c r="L925" s="18">
        <v>8648</v>
      </c>
      <c r="M925" s="18">
        <v>305</v>
      </c>
      <c r="N925" s="19">
        <v>0.0353</v>
      </c>
      <c r="O925" s="18">
        <v>0.5</v>
      </c>
      <c r="P925" s="18">
        <v>17.81</v>
      </c>
      <c r="Q925" s="18">
        <v>43</v>
      </c>
      <c r="R925" s="18">
        <v>1</v>
      </c>
      <c r="S925" s="18">
        <v>11</v>
      </c>
      <c r="T925" s="18">
        <v>7</v>
      </c>
      <c r="U925" s="18">
        <v>1</v>
      </c>
      <c r="V925" s="18">
        <v>63</v>
      </c>
      <c r="W925" s="18">
        <v>2.44</v>
      </c>
      <c r="X925" s="18">
        <v>0</v>
      </c>
      <c r="Y925" s="19">
        <v>0</v>
      </c>
      <c r="Z925" s="18">
        <v>2</v>
      </c>
      <c r="AA925" s="18">
        <v>0</v>
      </c>
      <c r="AB925" t="str">
        <f>VLOOKUP(E:E,笔记匹配!A:M,3,FALSE)</f>
        <v>nainai</v>
      </c>
      <c r="AC925" t="str">
        <f>VLOOKUP(E:E,笔记匹配!A:M,4,FALSE)</f>
        <v>11.10-985但雅思口语万年6分😩外教说你方法错啦❗️</v>
      </c>
    </row>
    <row r="926" spans="1:29">
      <c r="A926" s="17" t="s">
        <v>46</v>
      </c>
      <c r="B926" s="17" t="s">
        <v>100</v>
      </c>
      <c r="C926" s="18">
        <v>23530215</v>
      </c>
      <c r="D926" s="17" t="s">
        <v>69</v>
      </c>
      <c r="E926" s="17" t="s">
        <v>203</v>
      </c>
      <c r="F926" s="17" t="s">
        <v>684</v>
      </c>
      <c r="G926" s="18">
        <v>6237012</v>
      </c>
      <c r="H926" s="17" t="s">
        <v>685</v>
      </c>
      <c r="I926" s="18">
        <v>5174740</v>
      </c>
      <c r="J926" s="17" t="s">
        <v>617</v>
      </c>
      <c r="K926" s="18">
        <v>477.61</v>
      </c>
      <c r="L926" s="18">
        <v>8851</v>
      </c>
      <c r="M926" s="18">
        <v>417</v>
      </c>
      <c r="N926" s="19">
        <v>0.0471</v>
      </c>
      <c r="O926" s="18">
        <v>1.15</v>
      </c>
      <c r="P926" s="18">
        <v>53.96</v>
      </c>
      <c r="Q926" s="18">
        <v>85</v>
      </c>
      <c r="R926" s="18">
        <v>0</v>
      </c>
      <c r="S926" s="18">
        <v>71</v>
      </c>
      <c r="T926" s="18">
        <v>10</v>
      </c>
      <c r="U926" s="18">
        <v>1</v>
      </c>
      <c r="V926" s="18">
        <v>167</v>
      </c>
      <c r="W926" s="18">
        <v>2.86</v>
      </c>
      <c r="X926" s="18">
        <v>0</v>
      </c>
      <c r="Y926" s="19">
        <v>0</v>
      </c>
      <c r="Z926" s="18">
        <v>1</v>
      </c>
      <c r="AA926" s="18">
        <v>0</v>
      </c>
      <c r="AB926" t="str">
        <f>VLOOKUP(E:E,笔记匹配!A:M,3,FALSE)</f>
        <v>yaozilv</v>
      </c>
      <c r="AC926" t="str">
        <f>VLOOKUP(E:E,笔记匹配!A:M,4,FALSE)</f>
        <v>6.17-英语口语人绝不能错过的宝藏APP👈</v>
      </c>
    </row>
    <row r="927" spans="1:29">
      <c r="A927" s="17" t="s">
        <v>46</v>
      </c>
      <c r="B927" s="17" t="s">
        <v>109</v>
      </c>
      <c r="C927" s="18">
        <v>23530991</v>
      </c>
      <c r="D927" s="17" t="s">
        <v>69</v>
      </c>
      <c r="E927" s="17" t="s">
        <v>196</v>
      </c>
      <c r="F927" s="17" t="s">
        <v>686</v>
      </c>
      <c r="G927" s="18">
        <v>6237396</v>
      </c>
      <c r="H927" s="17" t="s">
        <v>687</v>
      </c>
      <c r="I927" s="18">
        <v>5175042</v>
      </c>
      <c r="J927" s="17" t="s">
        <v>617</v>
      </c>
      <c r="K927" s="18">
        <v>493.3</v>
      </c>
      <c r="L927" s="18">
        <v>19381</v>
      </c>
      <c r="M927" s="18">
        <v>676</v>
      </c>
      <c r="N927" s="19">
        <v>0.0349</v>
      </c>
      <c r="O927" s="18">
        <v>0.73</v>
      </c>
      <c r="P927" s="18">
        <v>25.45</v>
      </c>
      <c r="Q927" s="18">
        <v>188</v>
      </c>
      <c r="R927" s="18">
        <v>1</v>
      </c>
      <c r="S927" s="18">
        <v>44</v>
      </c>
      <c r="T927" s="18">
        <v>45</v>
      </c>
      <c r="U927" s="18">
        <v>4</v>
      </c>
      <c r="V927" s="18">
        <v>282</v>
      </c>
      <c r="W927" s="18">
        <v>1.75</v>
      </c>
      <c r="X927" s="18">
        <v>0</v>
      </c>
      <c r="Y927" s="19">
        <v>0</v>
      </c>
      <c r="Z927" s="18">
        <v>3</v>
      </c>
      <c r="AA927" s="18">
        <v>2</v>
      </c>
      <c r="AB927" t="str">
        <f>VLOOKUP(E:E,笔记匹配!A:M,3,FALSE)</f>
        <v>山姆先生-invite</v>
      </c>
      <c r="AC927" t="str">
        <f>VLOOKUP(E:E,笔记匹配!A:M,4,FALSE)</f>
        <v>11.10-地道英语俚语🤯英美俚语意思差这么多?</v>
      </c>
    </row>
    <row r="928" spans="1:29">
      <c r="A928" s="17" t="s">
        <v>46</v>
      </c>
      <c r="B928" s="17" t="s">
        <v>87</v>
      </c>
      <c r="C928" s="18">
        <v>23541577</v>
      </c>
      <c r="D928" s="17" t="s">
        <v>72</v>
      </c>
      <c r="E928" s="17" t="s">
        <v>224</v>
      </c>
      <c r="F928" s="17" t="s">
        <v>688</v>
      </c>
      <c r="G928" s="18">
        <v>6242360</v>
      </c>
      <c r="H928" s="17" t="s">
        <v>689</v>
      </c>
      <c r="I928" s="18">
        <v>5178799</v>
      </c>
      <c r="J928" s="17" t="s">
        <v>617</v>
      </c>
      <c r="K928" s="18">
        <v>251.38</v>
      </c>
      <c r="L928" s="18">
        <v>23998</v>
      </c>
      <c r="M928" s="18">
        <v>1288</v>
      </c>
      <c r="N928" s="19">
        <v>0.0537</v>
      </c>
      <c r="O928" s="18">
        <v>0.2</v>
      </c>
      <c r="P928" s="18">
        <v>10.48</v>
      </c>
      <c r="Q928" s="18">
        <v>53</v>
      </c>
      <c r="R928" s="18">
        <v>0</v>
      </c>
      <c r="S928" s="18">
        <v>47</v>
      </c>
      <c r="T928" s="18">
        <v>18</v>
      </c>
      <c r="U928" s="18">
        <v>1</v>
      </c>
      <c r="V928" s="18">
        <v>119</v>
      </c>
      <c r="W928" s="18">
        <v>2.11</v>
      </c>
      <c r="X928" s="18">
        <v>0</v>
      </c>
      <c r="Y928" s="19">
        <v>0</v>
      </c>
      <c r="Z928" s="18">
        <v>0</v>
      </c>
      <c r="AA928" s="18">
        <v>0</v>
      </c>
      <c r="AB928" t="str">
        <f>VLOOKUP(E:E,笔记匹配!A:M,3,FALSE)</f>
        <v>zigezige-invite</v>
      </c>
      <c r="AC928" t="str">
        <f>VLOOKUP(E:E,笔记匹配!A:M,4,FALSE)</f>
        <v>11.16-英语｜想进外企？高管说必须知道这些！📇</v>
      </c>
    </row>
    <row r="929" spans="1:29">
      <c r="A929" s="17" t="s">
        <v>46</v>
      </c>
      <c r="B929" s="17" t="s">
        <v>78</v>
      </c>
      <c r="C929" s="18">
        <v>23541642</v>
      </c>
      <c r="D929" s="17" t="s">
        <v>72</v>
      </c>
      <c r="E929" s="17" t="s">
        <v>222</v>
      </c>
      <c r="F929" s="17" t="s">
        <v>690</v>
      </c>
      <c r="G929" s="18">
        <v>6242382</v>
      </c>
      <c r="H929" s="17" t="s">
        <v>691</v>
      </c>
      <c r="I929" s="18">
        <v>5178823</v>
      </c>
      <c r="J929" s="17" t="s">
        <v>617</v>
      </c>
      <c r="K929" s="18">
        <v>301.7</v>
      </c>
      <c r="L929" s="18">
        <v>71155</v>
      </c>
      <c r="M929" s="18">
        <v>4448</v>
      </c>
      <c r="N929" s="19">
        <v>0.0625</v>
      </c>
      <c r="O929" s="18">
        <v>0.07</v>
      </c>
      <c r="P929" s="18">
        <v>4.24</v>
      </c>
      <c r="Q929" s="18">
        <v>149</v>
      </c>
      <c r="R929" s="18">
        <v>0</v>
      </c>
      <c r="S929" s="18">
        <v>119</v>
      </c>
      <c r="T929" s="18">
        <v>67</v>
      </c>
      <c r="U929" s="18">
        <v>2</v>
      </c>
      <c r="V929" s="18">
        <v>337</v>
      </c>
      <c r="W929" s="18">
        <v>0.9</v>
      </c>
      <c r="X929" s="18">
        <v>0</v>
      </c>
      <c r="Y929" s="19">
        <v>0</v>
      </c>
      <c r="Z929" s="18">
        <v>10</v>
      </c>
      <c r="AA929" s="18">
        <v>46</v>
      </c>
      <c r="AB929" t="str">
        <f>VLOOKUP(E:E,笔记匹配!A:M,3,FALSE)</f>
        <v>kkenglish-invite</v>
      </c>
      <c r="AC929" t="str">
        <f>VLOOKUP(E:E,笔记匹配!A:M,4,FALSE)</f>
        <v>11.16-我说的英语 vs 外教帮我修订的 差异有多大？</v>
      </c>
    </row>
    <row r="930" spans="1:29">
      <c r="A930" s="17" t="s">
        <v>46</v>
      </c>
      <c r="B930" s="17" t="s">
        <v>692</v>
      </c>
      <c r="C930" s="18">
        <v>23541719</v>
      </c>
      <c r="D930" s="17" t="s">
        <v>72</v>
      </c>
      <c r="E930" s="17" t="s">
        <v>225</v>
      </c>
      <c r="F930" s="17" t="s">
        <v>693</v>
      </c>
      <c r="G930" s="18">
        <v>6242415</v>
      </c>
      <c r="H930" s="17" t="s">
        <v>694</v>
      </c>
      <c r="I930" s="18">
        <v>5178847</v>
      </c>
      <c r="J930" s="17" t="s">
        <v>617</v>
      </c>
      <c r="K930" s="18">
        <v>54.03</v>
      </c>
      <c r="L930" s="18">
        <v>3343</v>
      </c>
      <c r="M930" s="18">
        <v>79</v>
      </c>
      <c r="N930" s="19">
        <v>0.0236</v>
      </c>
      <c r="O930" s="18">
        <v>0.68</v>
      </c>
      <c r="P930" s="18">
        <v>16.16</v>
      </c>
      <c r="Q930" s="18">
        <v>12</v>
      </c>
      <c r="R930" s="18">
        <v>0</v>
      </c>
      <c r="S930" s="18">
        <v>4</v>
      </c>
      <c r="T930" s="18">
        <v>0</v>
      </c>
      <c r="U930" s="18">
        <v>0</v>
      </c>
      <c r="V930" s="18">
        <v>16</v>
      </c>
      <c r="W930" s="18">
        <v>3.38</v>
      </c>
      <c r="X930" s="18">
        <v>0</v>
      </c>
      <c r="Y930" s="19">
        <v>0</v>
      </c>
      <c r="Z930" s="18">
        <v>0</v>
      </c>
      <c r="AA930" s="18">
        <v>0</v>
      </c>
      <c r="AB930" t="str">
        <f>VLOOKUP(E:E,笔记匹配!A:M,3,FALSE)</f>
        <v>xiaohao11-invite</v>
      </c>
      <c r="AC930" t="str">
        <f>VLOOKUP(E:E,笔记匹配!A:M,4,FALSE)</f>
        <v>11.16-🔥Cambly外教大推荐❗️口语此时不练更待何时</v>
      </c>
    </row>
    <row r="931" spans="1:29">
      <c r="A931" s="17" t="s">
        <v>46</v>
      </c>
      <c r="B931" s="17" t="s">
        <v>74</v>
      </c>
      <c r="C931" s="18">
        <v>23541791</v>
      </c>
      <c r="D931" s="17" t="s">
        <v>72</v>
      </c>
      <c r="E931" s="17" t="s">
        <v>223</v>
      </c>
      <c r="F931" s="17" t="s">
        <v>695</v>
      </c>
      <c r="G931" s="18">
        <v>6242450</v>
      </c>
      <c r="H931" s="17" t="s">
        <v>696</v>
      </c>
      <c r="I931" s="18">
        <v>5178874</v>
      </c>
      <c r="J931" s="17" t="s">
        <v>617</v>
      </c>
      <c r="K931" s="18">
        <v>200.75</v>
      </c>
      <c r="L931" s="18">
        <v>15025</v>
      </c>
      <c r="M931" s="18">
        <v>916</v>
      </c>
      <c r="N931" s="19">
        <v>0.061</v>
      </c>
      <c r="O931" s="18">
        <v>0.22</v>
      </c>
      <c r="P931" s="18">
        <v>13.36</v>
      </c>
      <c r="Q931" s="18">
        <v>64</v>
      </c>
      <c r="R931" s="18">
        <v>1</v>
      </c>
      <c r="S931" s="18">
        <v>20</v>
      </c>
      <c r="T931" s="18">
        <v>2</v>
      </c>
      <c r="U931" s="18">
        <v>2</v>
      </c>
      <c r="V931" s="18">
        <v>89</v>
      </c>
      <c r="W931" s="18">
        <v>2.26</v>
      </c>
      <c r="X931" s="18">
        <v>0</v>
      </c>
      <c r="Y931" s="19">
        <v>0</v>
      </c>
      <c r="Z931" s="18">
        <v>4</v>
      </c>
      <c r="AA931" s="18">
        <v>1</v>
      </c>
      <c r="AB931" t="str">
        <f>VLOOKUP(E:E,笔记匹配!A:M,3,FALSE)</f>
        <v>dafu666</v>
      </c>
      <c r="AC931" t="str">
        <f>VLOOKUP(E:E,笔记匹配!A:M,4,FALSE)</f>
        <v>11.16-雅思口语首考上8分？我是如何做到的？</v>
      </c>
    </row>
    <row r="932" spans="1:29">
      <c r="A932" s="17" t="s">
        <v>46</v>
      </c>
      <c r="B932" s="17" t="s">
        <v>79</v>
      </c>
      <c r="C932" s="18">
        <v>23541914</v>
      </c>
      <c r="D932" s="17" t="s">
        <v>72</v>
      </c>
      <c r="E932" s="17" t="s">
        <v>197</v>
      </c>
      <c r="F932" s="17" t="s">
        <v>697</v>
      </c>
      <c r="G932" s="18">
        <v>6242490</v>
      </c>
      <c r="H932" s="17" t="s">
        <v>698</v>
      </c>
      <c r="I932" s="18">
        <v>5178907</v>
      </c>
      <c r="J932" s="17" t="s">
        <v>617</v>
      </c>
      <c r="K932" s="18">
        <v>68.69</v>
      </c>
      <c r="L932" s="18">
        <v>4227</v>
      </c>
      <c r="M932" s="18">
        <v>116</v>
      </c>
      <c r="N932" s="19">
        <v>0.0274</v>
      </c>
      <c r="O932" s="18">
        <v>0.59</v>
      </c>
      <c r="P932" s="18">
        <v>16.25</v>
      </c>
      <c r="Q932" s="18">
        <v>17</v>
      </c>
      <c r="R932" s="18">
        <v>0</v>
      </c>
      <c r="S932" s="18">
        <v>13</v>
      </c>
      <c r="T932" s="18">
        <v>0</v>
      </c>
      <c r="U932" s="18">
        <v>1</v>
      </c>
      <c r="V932" s="18">
        <v>31</v>
      </c>
      <c r="W932" s="18">
        <v>2.22</v>
      </c>
      <c r="X932" s="18">
        <v>0</v>
      </c>
      <c r="Y932" s="19">
        <v>0</v>
      </c>
      <c r="Z932" s="18">
        <v>4</v>
      </c>
      <c r="AA932" s="18">
        <v>1</v>
      </c>
      <c r="AB932" t="str">
        <f>VLOOKUP(E:E,笔记匹配!A:M,3,FALSE)</f>
        <v>leximock-invite</v>
      </c>
      <c r="AC932" t="str">
        <f>VLOOKUP(E:E,笔记匹配!A:M,4,FALSE)</f>
        <v>11.16-Cambly雅思口语敲牛mock推荐来救你啦🆘</v>
      </c>
    </row>
    <row r="933" spans="1:29">
      <c r="A933" s="17" t="s">
        <v>46</v>
      </c>
      <c r="B933" s="17" t="s">
        <v>89</v>
      </c>
      <c r="C933" s="18">
        <v>24215138</v>
      </c>
      <c r="D933" s="17" t="s">
        <v>72</v>
      </c>
      <c r="E933" s="17" t="s">
        <v>218</v>
      </c>
      <c r="F933" s="17" t="s">
        <v>699</v>
      </c>
      <c r="G933" s="18">
        <v>6406152</v>
      </c>
      <c r="H933" s="17" t="s">
        <v>700</v>
      </c>
      <c r="I933" s="18">
        <v>5307938</v>
      </c>
      <c r="J933" s="17" t="s">
        <v>617</v>
      </c>
      <c r="K933" s="18">
        <v>197.29</v>
      </c>
      <c r="L933" s="18">
        <v>18133</v>
      </c>
      <c r="M933" s="18">
        <v>701</v>
      </c>
      <c r="N933" s="19">
        <v>0.0387</v>
      </c>
      <c r="O933" s="18">
        <v>0.28</v>
      </c>
      <c r="P933" s="18">
        <v>10.88</v>
      </c>
      <c r="Q933" s="18">
        <v>42</v>
      </c>
      <c r="R933" s="18">
        <v>0</v>
      </c>
      <c r="S933" s="18">
        <v>58</v>
      </c>
      <c r="T933" s="18">
        <v>1</v>
      </c>
      <c r="U933" s="18">
        <v>1</v>
      </c>
      <c r="V933" s="18">
        <v>102</v>
      </c>
      <c r="W933" s="18">
        <v>1.93</v>
      </c>
      <c r="X933" s="18">
        <v>0</v>
      </c>
      <c r="Y933" s="19">
        <v>0</v>
      </c>
      <c r="Z933" s="18">
        <v>11</v>
      </c>
      <c r="AA933" s="18">
        <v>10</v>
      </c>
      <c r="AB933" t="str">
        <f>VLOOKUP(E:E,笔记匹配!A:M,3,FALSE)</f>
        <v>xctx</v>
      </c>
      <c r="AC933" t="str">
        <f>VLOOKUP(E:E,笔记匹配!A:M,4,FALSE)</f>
        <v>11.21-如何从“哑巴英语”到轻松通过全英文外企面试</v>
      </c>
    </row>
    <row r="934" spans="1:29">
      <c r="A934" s="17" t="s">
        <v>46</v>
      </c>
      <c r="B934" s="17" t="s">
        <v>90</v>
      </c>
      <c r="C934" s="18">
        <v>24215177</v>
      </c>
      <c r="D934" s="17" t="s">
        <v>72</v>
      </c>
      <c r="E934" s="17" t="s">
        <v>219</v>
      </c>
      <c r="F934" s="17" t="s">
        <v>701</v>
      </c>
      <c r="G934" s="18">
        <v>6406187</v>
      </c>
      <c r="H934" s="17" t="s">
        <v>702</v>
      </c>
      <c r="I934" s="18">
        <v>5307972</v>
      </c>
      <c r="J934" s="17" t="s">
        <v>617</v>
      </c>
      <c r="K934" s="18">
        <v>201.45</v>
      </c>
      <c r="L934" s="18">
        <v>20854</v>
      </c>
      <c r="M934" s="18">
        <v>964</v>
      </c>
      <c r="N934" s="19">
        <v>0.0462</v>
      </c>
      <c r="O934" s="18">
        <v>0.21</v>
      </c>
      <c r="P934" s="18">
        <v>9.66</v>
      </c>
      <c r="Q934" s="18">
        <v>69</v>
      </c>
      <c r="R934" s="18">
        <v>0</v>
      </c>
      <c r="S934" s="18">
        <v>94</v>
      </c>
      <c r="T934" s="18">
        <v>26</v>
      </c>
      <c r="U934" s="18">
        <v>4</v>
      </c>
      <c r="V934" s="18">
        <v>193</v>
      </c>
      <c r="W934" s="18">
        <v>1.04</v>
      </c>
      <c r="X934" s="18">
        <v>0</v>
      </c>
      <c r="Y934" s="19">
        <v>0</v>
      </c>
      <c r="Z934" s="18">
        <v>7</v>
      </c>
      <c r="AA934" s="18">
        <v>6</v>
      </c>
      <c r="AB934" t="str">
        <f>VLOOKUP(E:E,笔记匹配!A:M,3,FALSE)</f>
        <v>picklynn-invite</v>
      </c>
      <c r="AC934" t="str">
        <f>VLOOKUP(E:E,笔记匹配!A:M,4,FALSE)</f>
        <v>11.21-英语面试不用怕‼️8个技巧秒收offer✅太绝啦</v>
      </c>
    </row>
    <row r="935" spans="1:29">
      <c r="A935" s="17" t="s">
        <v>46</v>
      </c>
      <c r="B935" s="17" t="s">
        <v>91</v>
      </c>
      <c r="C935" s="18">
        <v>24215231</v>
      </c>
      <c r="D935" s="17" t="s">
        <v>72</v>
      </c>
      <c r="E935" s="17" t="s">
        <v>220</v>
      </c>
      <c r="F935" s="17" t="s">
        <v>703</v>
      </c>
      <c r="G935" s="18">
        <v>6406213</v>
      </c>
      <c r="H935" s="17" t="s">
        <v>704</v>
      </c>
      <c r="I935" s="18">
        <v>5307993</v>
      </c>
      <c r="J935" s="17" t="s">
        <v>617</v>
      </c>
      <c r="K935" s="18">
        <v>1005.06</v>
      </c>
      <c r="L935" s="18">
        <v>116319</v>
      </c>
      <c r="M935" s="18">
        <v>8824</v>
      </c>
      <c r="N935" s="19">
        <v>0.0759</v>
      </c>
      <c r="O935" s="18">
        <v>0.11</v>
      </c>
      <c r="P935" s="18">
        <v>8.64</v>
      </c>
      <c r="Q935" s="18">
        <v>208</v>
      </c>
      <c r="R935" s="18">
        <v>8</v>
      </c>
      <c r="S935" s="18">
        <v>38</v>
      </c>
      <c r="T935" s="18">
        <v>36</v>
      </c>
      <c r="U935" s="18">
        <v>6</v>
      </c>
      <c r="V935" s="18">
        <v>296</v>
      </c>
      <c r="W935" s="18">
        <v>3.4</v>
      </c>
      <c r="X935" s="18">
        <v>0</v>
      </c>
      <c r="Y935" s="19">
        <v>0</v>
      </c>
      <c r="Z935" s="18">
        <v>10</v>
      </c>
      <c r="AA935" s="18">
        <v>2</v>
      </c>
      <c r="AB935" t="str">
        <f>VLOOKUP(E:E,笔记匹配!A:M,3,FALSE)</f>
        <v>pickcoco-invite</v>
      </c>
      <c r="AC935" t="str">
        <f>VLOOKUP(E:E,笔记匹配!A:M,4,FALSE)</f>
        <v>11.21-快进来看看外国人切磋中文！！</v>
      </c>
    </row>
    <row r="936" spans="1:29">
      <c r="A936" s="17" t="s">
        <v>46</v>
      </c>
      <c r="B936" s="17" t="s">
        <v>92</v>
      </c>
      <c r="C936" s="18">
        <v>24215254</v>
      </c>
      <c r="D936" s="17" t="s">
        <v>72</v>
      </c>
      <c r="E936" s="17" t="s">
        <v>221</v>
      </c>
      <c r="F936" s="17" t="s">
        <v>705</v>
      </c>
      <c r="G936" s="18">
        <v>6406225</v>
      </c>
      <c r="H936" s="17" t="s">
        <v>706</v>
      </c>
      <c r="I936" s="18">
        <v>5308004</v>
      </c>
      <c r="J936" s="17" t="s">
        <v>617</v>
      </c>
      <c r="K936" s="18">
        <v>201.41</v>
      </c>
      <c r="L936" s="18">
        <v>13003</v>
      </c>
      <c r="M936" s="18">
        <v>459</v>
      </c>
      <c r="N936" s="19">
        <v>0.0353</v>
      </c>
      <c r="O936" s="18">
        <v>0.44</v>
      </c>
      <c r="P936" s="18">
        <v>15.49</v>
      </c>
      <c r="Q936" s="18">
        <v>23</v>
      </c>
      <c r="R936" s="18">
        <v>1</v>
      </c>
      <c r="S936" s="18">
        <v>27</v>
      </c>
      <c r="T936" s="18">
        <v>16</v>
      </c>
      <c r="U936" s="18">
        <v>2</v>
      </c>
      <c r="V936" s="18">
        <v>69</v>
      </c>
      <c r="W936" s="18">
        <v>2.92</v>
      </c>
      <c r="X936" s="18">
        <v>0</v>
      </c>
      <c r="Y936" s="19">
        <v>0</v>
      </c>
      <c r="Z936" s="18">
        <v>10</v>
      </c>
      <c r="AA936" s="18">
        <v>1</v>
      </c>
      <c r="AB936" t="str">
        <f>VLOOKUP(E:E,笔记匹配!A:M,3,FALSE)</f>
        <v>circle2022-invite</v>
      </c>
      <c r="AC936" t="str">
        <f>VLOOKUP(E:E,笔记匹配!A:M,4,FALSE)</f>
        <v>11.21-🔥雅思口语8分｜高分技巧大公开</v>
      </c>
    </row>
    <row r="937" spans="1:29">
      <c r="A937" s="17" t="s">
        <v>46</v>
      </c>
      <c r="B937" s="17" t="s">
        <v>70</v>
      </c>
      <c r="C937" s="18">
        <v>24706707</v>
      </c>
      <c r="D937" s="17" t="s">
        <v>69</v>
      </c>
      <c r="E937" s="17" t="s">
        <v>226</v>
      </c>
      <c r="F937" s="17" t="s">
        <v>708</v>
      </c>
      <c r="G937" s="18">
        <v>6620050</v>
      </c>
      <c r="H937" s="17" t="s">
        <v>709</v>
      </c>
      <c r="I937" s="18">
        <v>5478983</v>
      </c>
      <c r="J937" s="17" t="s">
        <v>617</v>
      </c>
      <c r="K937" s="18">
        <v>503.01</v>
      </c>
      <c r="L937" s="18">
        <v>39929</v>
      </c>
      <c r="M937" s="18">
        <v>2965</v>
      </c>
      <c r="N937" s="19">
        <v>0.0743</v>
      </c>
      <c r="O937" s="18">
        <v>0.17</v>
      </c>
      <c r="P937" s="18">
        <v>12.6</v>
      </c>
      <c r="Q937" s="18">
        <v>333</v>
      </c>
      <c r="R937" s="18">
        <v>9</v>
      </c>
      <c r="S937" s="18">
        <v>149</v>
      </c>
      <c r="T937" s="18">
        <v>95</v>
      </c>
      <c r="U937" s="18">
        <v>9</v>
      </c>
      <c r="V937" s="18">
        <v>595</v>
      </c>
      <c r="W937" s="18">
        <v>0.85</v>
      </c>
      <c r="X937" s="18">
        <v>0</v>
      </c>
      <c r="Y937" s="19">
        <v>0</v>
      </c>
      <c r="Z937" s="18">
        <v>15</v>
      </c>
      <c r="AA937" s="18">
        <v>0</v>
      </c>
      <c r="AB937" t="str">
        <f>VLOOKUP(E:E,笔记匹配!A:M,3,FALSE)</f>
        <v>hiella-invite</v>
      </c>
      <c r="AC937" t="str">
        <f>VLOOKUP(E:E,笔记匹配!A:M,4,FALSE)</f>
        <v>11.10-关于学口语，希望五年前就有人能告诉我的</v>
      </c>
    </row>
    <row r="938" spans="1:29">
      <c r="A938" s="17" t="s">
        <v>46</v>
      </c>
      <c r="B938" s="17" t="s">
        <v>91</v>
      </c>
      <c r="C938" s="18">
        <v>24707056</v>
      </c>
      <c r="D938" s="17" t="s">
        <v>69</v>
      </c>
      <c r="E938" s="17" t="s">
        <v>220</v>
      </c>
      <c r="F938" s="17" t="s">
        <v>711</v>
      </c>
      <c r="G938" s="18">
        <v>6620172</v>
      </c>
      <c r="H938" s="17" t="s">
        <v>712</v>
      </c>
      <c r="I938" s="18">
        <v>5479075</v>
      </c>
      <c r="J938" s="17" t="s">
        <v>617</v>
      </c>
      <c r="K938" s="18">
        <v>496.88</v>
      </c>
      <c r="L938" s="18">
        <v>29226</v>
      </c>
      <c r="M938" s="18">
        <v>3105</v>
      </c>
      <c r="N938" s="19">
        <v>0.1062</v>
      </c>
      <c r="O938" s="18">
        <v>0.16</v>
      </c>
      <c r="P938" s="18">
        <v>17</v>
      </c>
      <c r="Q938" s="18">
        <v>409</v>
      </c>
      <c r="R938" s="18">
        <v>7</v>
      </c>
      <c r="S938" s="18">
        <v>52</v>
      </c>
      <c r="T938" s="18">
        <v>38</v>
      </c>
      <c r="U938" s="18">
        <v>2</v>
      </c>
      <c r="V938" s="18">
        <v>508</v>
      </c>
      <c r="W938" s="18">
        <v>0.98</v>
      </c>
      <c r="X938" s="18">
        <v>0</v>
      </c>
      <c r="Y938" s="19">
        <v>0</v>
      </c>
      <c r="Z938" s="18">
        <v>8</v>
      </c>
      <c r="AA938" s="18">
        <v>1</v>
      </c>
      <c r="AB938" t="str">
        <f>VLOOKUP(E:E,笔记匹配!A:M,3,FALSE)</f>
        <v>pickcoco-invite</v>
      </c>
      <c r="AC938" t="str">
        <f>VLOOKUP(E:E,笔记匹配!A:M,4,FALSE)</f>
        <v>11.21-快进来看看外国人切磋中文！！</v>
      </c>
    </row>
    <row r="939" spans="1:29">
      <c r="A939" s="17" t="s">
        <v>46</v>
      </c>
      <c r="B939" s="17" t="s">
        <v>79</v>
      </c>
      <c r="C939" s="18">
        <v>24707332</v>
      </c>
      <c r="D939" s="17" t="s">
        <v>69</v>
      </c>
      <c r="E939" s="17" t="s">
        <v>197</v>
      </c>
      <c r="F939" s="17" t="s">
        <v>713</v>
      </c>
      <c r="G939" s="18">
        <v>6620244</v>
      </c>
      <c r="H939" s="17" t="s">
        <v>714</v>
      </c>
      <c r="I939" s="18">
        <v>5479133</v>
      </c>
      <c r="J939" s="17" t="s">
        <v>617</v>
      </c>
      <c r="K939" s="18">
        <v>499.69</v>
      </c>
      <c r="L939" s="18">
        <v>11930</v>
      </c>
      <c r="M939" s="18">
        <v>376</v>
      </c>
      <c r="N939" s="19">
        <v>0.0315</v>
      </c>
      <c r="O939" s="18">
        <v>1.33</v>
      </c>
      <c r="P939" s="18">
        <v>41.89</v>
      </c>
      <c r="Q939" s="18">
        <v>127</v>
      </c>
      <c r="R939" s="18">
        <v>0</v>
      </c>
      <c r="S939" s="18">
        <v>65</v>
      </c>
      <c r="T939" s="18">
        <v>5</v>
      </c>
      <c r="U939" s="18">
        <v>0</v>
      </c>
      <c r="V939" s="18">
        <v>197</v>
      </c>
      <c r="W939" s="18">
        <v>2.54</v>
      </c>
      <c r="X939" s="18">
        <v>0</v>
      </c>
      <c r="Y939" s="19">
        <v>0</v>
      </c>
      <c r="Z939" s="18">
        <v>4</v>
      </c>
      <c r="AA939" s="18">
        <v>2</v>
      </c>
      <c r="AB939" t="str">
        <f>VLOOKUP(E:E,笔记匹配!A:M,3,FALSE)</f>
        <v>leximock-invite</v>
      </c>
      <c r="AC939" t="str">
        <f>VLOOKUP(E:E,笔记匹配!A:M,4,FALSE)</f>
        <v>11.16-Cambly雅思口语敲牛mock推荐来救你啦🆘</v>
      </c>
    </row>
    <row r="940" spans="1:29">
      <c r="A940" s="17" t="s">
        <v>46</v>
      </c>
      <c r="B940" s="17" t="s">
        <v>85</v>
      </c>
      <c r="C940" s="18">
        <v>24707521</v>
      </c>
      <c r="D940" s="17" t="s">
        <v>69</v>
      </c>
      <c r="E940" s="17" t="s">
        <v>225</v>
      </c>
      <c r="F940" s="17" t="s">
        <v>716</v>
      </c>
      <c r="G940" s="18">
        <v>6620322</v>
      </c>
      <c r="H940" s="17" t="s">
        <v>717</v>
      </c>
      <c r="I940" s="18">
        <v>5479184</v>
      </c>
      <c r="J940" s="17" t="s">
        <v>617</v>
      </c>
      <c r="K940" s="18">
        <v>479.51</v>
      </c>
      <c r="L940" s="18">
        <v>10500</v>
      </c>
      <c r="M940" s="18">
        <v>333</v>
      </c>
      <c r="N940" s="19">
        <v>0.0317</v>
      </c>
      <c r="O940" s="18">
        <v>1.44</v>
      </c>
      <c r="P940" s="18">
        <v>45.67</v>
      </c>
      <c r="Q940" s="18">
        <v>100</v>
      </c>
      <c r="R940" s="18">
        <v>1</v>
      </c>
      <c r="S940" s="18">
        <v>55</v>
      </c>
      <c r="T940" s="18">
        <v>5</v>
      </c>
      <c r="U940" s="18">
        <v>1</v>
      </c>
      <c r="V940" s="18">
        <v>162</v>
      </c>
      <c r="W940" s="18">
        <v>2.96</v>
      </c>
      <c r="X940" s="18">
        <v>0</v>
      </c>
      <c r="Y940" s="19">
        <v>0</v>
      </c>
      <c r="Z940" s="18">
        <v>4</v>
      </c>
      <c r="AA940" s="18">
        <v>1</v>
      </c>
      <c r="AB940" t="str">
        <f>VLOOKUP(E:E,笔记匹配!A:M,3,FALSE)</f>
        <v>xiaohao11-invite</v>
      </c>
      <c r="AC940" t="str">
        <f>VLOOKUP(E:E,笔记匹配!A:M,4,FALSE)</f>
        <v>11.16-🔥Cambly外教大推荐❗️口语此时不练更待何时</v>
      </c>
    </row>
    <row r="941" spans="1:29">
      <c r="A941" s="17" t="s">
        <v>47</v>
      </c>
      <c r="B941" s="17" t="s">
        <v>128</v>
      </c>
      <c r="C941" s="18">
        <v>15884641</v>
      </c>
      <c r="D941" s="17" t="s">
        <v>101</v>
      </c>
      <c r="E941" s="17" t="s">
        <v>205</v>
      </c>
      <c r="F941" s="17" t="s">
        <v>725</v>
      </c>
      <c r="G941" s="18">
        <v>3102042</v>
      </c>
      <c r="H941" s="17" t="s">
        <v>726</v>
      </c>
      <c r="I941" s="18">
        <v>2496898</v>
      </c>
      <c r="J941" s="17" t="s">
        <v>617</v>
      </c>
      <c r="K941" s="18">
        <v>0</v>
      </c>
      <c r="L941" s="18">
        <v>0</v>
      </c>
      <c r="M941" s="18">
        <v>0</v>
      </c>
      <c r="N941" s="19">
        <v>0</v>
      </c>
      <c r="O941" s="18">
        <v>0</v>
      </c>
      <c r="P941" s="18">
        <v>0</v>
      </c>
      <c r="Q941" s="18">
        <v>0</v>
      </c>
      <c r="R941" s="18">
        <v>0</v>
      </c>
      <c r="S941" s="18">
        <v>0</v>
      </c>
      <c r="T941" s="18">
        <v>0</v>
      </c>
      <c r="U941" s="18">
        <v>0</v>
      </c>
      <c r="V941" s="18">
        <v>0</v>
      </c>
      <c r="W941" s="18">
        <v>0</v>
      </c>
      <c r="X941" s="18">
        <v>0</v>
      </c>
      <c r="Y941" s="19">
        <v>0</v>
      </c>
      <c r="Z941" s="18">
        <v>0</v>
      </c>
      <c r="AA941" s="18">
        <v>0</v>
      </c>
      <c r="AB941" t="str">
        <f>VLOOKUP(E:E,笔记匹配!A:M,3,FALSE)</f>
        <v>lexiyeah</v>
      </c>
      <c r="AC941" t="str">
        <f>VLOOKUP(E:E,笔记匹配!A:M,4,FALSE)</f>
        <v>10.9-20天雅思口语上7的方法论‼️</v>
      </c>
    </row>
    <row r="942" spans="1:29">
      <c r="A942" s="17" t="s">
        <v>47</v>
      </c>
      <c r="B942" s="17" t="s">
        <v>119</v>
      </c>
      <c r="C942" s="18">
        <v>16331749</v>
      </c>
      <c r="D942" s="17" t="s">
        <v>72</v>
      </c>
      <c r="E942" s="17" t="s">
        <v>210</v>
      </c>
      <c r="F942" s="17" t="s">
        <v>618</v>
      </c>
      <c r="G942" s="18">
        <v>3178020</v>
      </c>
      <c r="H942" s="17" t="s">
        <v>619</v>
      </c>
      <c r="I942" s="18">
        <v>2568655</v>
      </c>
      <c r="J942" s="17" t="s">
        <v>617</v>
      </c>
      <c r="K942" s="18">
        <v>0</v>
      </c>
      <c r="L942" s="18">
        <v>0</v>
      </c>
      <c r="M942" s="18">
        <v>0</v>
      </c>
      <c r="N942" s="19">
        <v>0</v>
      </c>
      <c r="O942" s="18">
        <v>0</v>
      </c>
      <c r="P942" s="18">
        <v>0</v>
      </c>
      <c r="Q942" s="18">
        <v>0</v>
      </c>
      <c r="R942" s="18">
        <v>0</v>
      </c>
      <c r="S942" s="18">
        <v>0</v>
      </c>
      <c r="T942" s="18">
        <v>0</v>
      </c>
      <c r="U942" s="18">
        <v>0</v>
      </c>
      <c r="V942" s="18">
        <v>0</v>
      </c>
      <c r="W942" s="18">
        <v>0</v>
      </c>
      <c r="X942" s="18">
        <v>0</v>
      </c>
      <c r="Y942" s="19">
        <v>0</v>
      </c>
      <c r="Z942" s="18">
        <v>0</v>
      </c>
      <c r="AA942" s="18">
        <v>0</v>
      </c>
      <c r="AB942" t="str">
        <f>VLOOKUP(E:E,笔记匹配!A:M,3,FALSE)</f>
        <v>tenchat-invite</v>
      </c>
      <c r="AC942" t="str">
        <f>VLOOKUP(E:E,笔记匹配!A:M,4,FALSE)</f>
        <v>6.28-🇬🇧小干货｜简单的地道英文表达</v>
      </c>
    </row>
    <row r="943" spans="1:29">
      <c r="A943" s="17" t="s">
        <v>47</v>
      </c>
      <c r="B943" s="17" t="s">
        <v>100</v>
      </c>
      <c r="C943" s="18">
        <v>18616856</v>
      </c>
      <c r="D943" s="17" t="s">
        <v>72</v>
      </c>
      <c r="E943" s="17" t="s">
        <v>203</v>
      </c>
      <c r="F943" s="17" t="s">
        <v>622</v>
      </c>
      <c r="G943" s="18">
        <v>3856100</v>
      </c>
      <c r="H943" s="17" t="s">
        <v>623</v>
      </c>
      <c r="I943" s="18">
        <v>3241189</v>
      </c>
      <c r="J943" s="17" t="s">
        <v>617</v>
      </c>
      <c r="K943" s="18">
        <v>0</v>
      </c>
      <c r="L943" s="18">
        <v>0</v>
      </c>
      <c r="M943" s="18">
        <v>0</v>
      </c>
      <c r="N943" s="19">
        <v>0</v>
      </c>
      <c r="O943" s="18">
        <v>0</v>
      </c>
      <c r="P943" s="18">
        <v>0</v>
      </c>
      <c r="Q943" s="18">
        <v>0</v>
      </c>
      <c r="R943" s="18">
        <v>0</v>
      </c>
      <c r="S943" s="18">
        <v>0</v>
      </c>
      <c r="T943" s="18">
        <v>0</v>
      </c>
      <c r="U943" s="18">
        <v>0</v>
      </c>
      <c r="V943" s="18">
        <v>0</v>
      </c>
      <c r="W943" s="18">
        <v>0</v>
      </c>
      <c r="X943" s="18">
        <v>0</v>
      </c>
      <c r="Y943" s="19">
        <v>0</v>
      </c>
      <c r="Z943" s="18">
        <v>0</v>
      </c>
      <c r="AA943" s="18">
        <v>0</v>
      </c>
      <c r="AB943" t="str">
        <f>VLOOKUP(E:E,笔记匹配!A:M,3,FALSE)</f>
        <v>yaozilv</v>
      </c>
      <c r="AC943" t="str">
        <f>VLOOKUP(E:E,笔记匹配!A:M,4,FALSE)</f>
        <v>6.17-英语口语人绝不能错过的宝藏APP👈</v>
      </c>
    </row>
    <row r="944" spans="1:29">
      <c r="A944" s="17" t="s">
        <v>47</v>
      </c>
      <c r="B944" s="17" t="s">
        <v>76</v>
      </c>
      <c r="C944" s="18">
        <v>18706416</v>
      </c>
      <c r="D944" s="17" t="s">
        <v>72</v>
      </c>
      <c r="E944" s="17" t="s">
        <v>209</v>
      </c>
      <c r="F944" s="17" t="s">
        <v>624</v>
      </c>
      <c r="G944" s="18">
        <v>3899564</v>
      </c>
      <c r="H944" s="17" t="s">
        <v>625</v>
      </c>
      <c r="I944" s="18">
        <v>3284422</v>
      </c>
      <c r="J944" s="17" t="s">
        <v>617</v>
      </c>
      <c r="K944" s="18">
        <v>198.61</v>
      </c>
      <c r="L944" s="18">
        <v>10338</v>
      </c>
      <c r="M944" s="18">
        <v>409</v>
      </c>
      <c r="N944" s="19">
        <v>0.0396</v>
      </c>
      <c r="O944" s="18">
        <v>0.49</v>
      </c>
      <c r="P944" s="18">
        <v>19.21</v>
      </c>
      <c r="Q944" s="18">
        <v>23</v>
      </c>
      <c r="R944" s="18">
        <v>0</v>
      </c>
      <c r="S944" s="18">
        <v>32</v>
      </c>
      <c r="T944" s="18">
        <v>0</v>
      </c>
      <c r="U944" s="18">
        <v>4</v>
      </c>
      <c r="V944" s="18">
        <v>59</v>
      </c>
      <c r="W944" s="18">
        <v>3.37</v>
      </c>
      <c r="X944" s="18">
        <v>0</v>
      </c>
      <c r="Y944" s="19">
        <v>0</v>
      </c>
      <c r="Z944" s="18">
        <v>4</v>
      </c>
      <c r="AA944" s="18">
        <v>1</v>
      </c>
      <c r="AB944" t="str">
        <f>VLOOKUP(E:E,笔记匹配!A:M,3,FALSE)</f>
        <v>ieltsyea-invite</v>
      </c>
      <c r="AC944" t="str">
        <f>VLOOKUP(E:E,笔记匹配!A:M,4,FALSE)</f>
        <v>8.24-雅思口语上7的捷径：Cambly外教推荐‼️</v>
      </c>
    </row>
    <row r="945" spans="1:29">
      <c r="A945" s="17" t="s">
        <v>47</v>
      </c>
      <c r="B945" s="17" t="s">
        <v>103</v>
      </c>
      <c r="C945" s="18">
        <v>19913068</v>
      </c>
      <c r="D945" s="17" t="s">
        <v>69</v>
      </c>
      <c r="E945" s="17" t="s">
        <v>207</v>
      </c>
      <c r="F945" s="17" t="s">
        <v>632</v>
      </c>
      <c r="G945" s="18">
        <v>4458728</v>
      </c>
      <c r="H945" s="17" t="s">
        <v>633</v>
      </c>
      <c r="I945" s="18">
        <v>3823048</v>
      </c>
      <c r="J945" s="17" t="s">
        <v>617</v>
      </c>
      <c r="K945" s="18">
        <v>297.24</v>
      </c>
      <c r="L945" s="18">
        <v>10219</v>
      </c>
      <c r="M945" s="18">
        <v>520</v>
      </c>
      <c r="N945" s="19">
        <v>0.0509</v>
      </c>
      <c r="O945" s="18">
        <v>0.57</v>
      </c>
      <c r="P945" s="18">
        <v>29.09</v>
      </c>
      <c r="Q945" s="18">
        <v>63</v>
      </c>
      <c r="R945" s="18">
        <v>2</v>
      </c>
      <c r="S945" s="18">
        <v>30</v>
      </c>
      <c r="T945" s="18">
        <v>21</v>
      </c>
      <c r="U945" s="18">
        <v>2</v>
      </c>
      <c r="V945" s="18">
        <v>118</v>
      </c>
      <c r="W945" s="18">
        <v>2.52</v>
      </c>
      <c r="X945" s="18">
        <v>0</v>
      </c>
      <c r="Y945" s="19">
        <v>0</v>
      </c>
      <c r="Z945" s="18">
        <v>2</v>
      </c>
      <c r="AA945" s="18">
        <v>0</v>
      </c>
      <c r="AB945" t="str">
        <f>VLOOKUP(E:E,笔记匹配!A:M,3,FALSE)</f>
        <v>skk2022</v>
      </c>
      <c r="AC945" t="str">
        <f>VLOOKUP(E:E,笔记匹配!A:M,4,FALSE)</f>
        <v>6.13-如何不出国提高口语｜英语口语APP推荐</v>
      </c>
    </row>
    <row r="946" spans="1:29">
      <c r="A946" s="17" t="s">
        <v>47</v>
      </c>
      <c r="B946" s="17" t="s">
        <v>108</v>
      </c>
      <c r="C946" s="18">
        <v>19946771</v>
      </c>
      <c r="D946" s="17" t="s">
        <v>72</v>
      </c>
      <c r="E946" s="18">
        <v>6.3218999e+23</v>
      </c>
      <c r="F946" s="17" t="s">
        <v>634</v>
      </c>
      <c r="G946" s="18">
        <v>4474319</v>
      </c>
      <c r="H946" s="17" t="s">
        <v>635</v>
      </c>
      <c r="I946" s="18">
        <v>3836916</v>
      </c>
      <c r="J946" s="17" t="s">
        <v>617</v>
      </c>
      <c r="K946" s="18">
        <v>496.85</v>
      </c>
      <c r="L946" s="18">
        <v>47707</v>
      </c>
      <c r="M946" s="18">
        <v>2332</v>
      </c>
      <c r="N946" s="19">
        <v>0.0489</v>
      </c>
      <c r="O946" s="18">
        <v>0.21</v>
      </c>
      <c r="P946" s="18">
        <v>10.41</v>
      </c>
      <c r="Q946" s="18">
        <v>66</v>
      </c>
      <c r="R946" s="18">
        <v>1</v>
      </c>
      <c r="S946" s="18">
        <v>39</v>
      </c>
      <c r="T946" s="18">
        <v>31</v>
      </c>
      <c r="U946" s="18">
        <v>11</v>
      </c>
      <c r="V946" s="18">
        <v>148</v>
      </c>
      <c r="W946" s="18">
        <v>3.36</v>
      </c>
      <c r="X946" s="18">
        <v>0</v>
      </c>
      <c r="Y946" s="19">
        <v>0</v>
      </c>
      <c r="Z946" s="18">
        <v>7</v>
      </c>
      <c r="AA946" s="18">
        <v>1</v>
      </c>
      <c r="AB946" t="str">
        <f>VLOOKUP(E:E,笔记匹配!A:M,3,FALSE)</f>
        <v>gua0407</v>
      </c>
      <c r="AC946" t="str">
        <f>VLOOKUP(E:E,笔记匹配!A:M,4,FALSE)</f>
        <v>9.21-雅思考官“讨厌”的口语表达，你中了几个🤔</v>
      </c>
    </row>
    <row r="947" spans="1:29">
      <c r="A947" s="17" t="s">
        <v>47</v>
      </c>
      <c r="B947" s="17" t="s">
        <v>80</v>
      </c>
      <c r="C947" s="18">
        <v>20804514</v>
      </c>
      <c r="D947" s="17" t="s">
        <v>72</v>
      </c>
      <c r="E947" s="17" t="s">
        <v>199</v>
      </c>
      <c r="F947" s="17" t="s">
        <v>642</v>
      </c>
      <c r="G947" s="18">
        <v>4926725</v>
      </c>
      <c r="H947" s="17" t="s">
        <v>643</v>
      </c>
      <c r="I947" s="18">
        <v>4182082</v>
      </c>
      <c r="J947" s="17" t="s">
        <v>617</v>
      </c>
      <c r="K947" s="18">
        <v>200.64</v>
      </c>
      <c r="L947" s="18">
        <v>14644</v>
      </c>
      <c r="M947" s="18">
        <v>793</v>
      </c>
      <c r="N947" s="19">
        <v>0.0542</v>
      </c>
      <c r="O947" s="18">
        <v>0.25</v>
      </c>
      <c r="P947" s="18">
        <v>13.7</v>
      </c>
      <c r="Q947" s="18">
        <v>27</v>
      </c>
      <c r="R947" s="18">
        <v>0</v>
      </c>
      <c r="S947" s="18">
        <v>25</v>
      </c>
      <c r="T947" s="18">
        <v>8</v>
      </c>
      <c r="U947" s="18">
        <v>1</v>
      </c>
      <c r="V947" s="18">
        <v>61</v>
      </c>
      <c r="W947" s="18">
        <v>3.29</v>
      </c>
      <c r="X947" s="18">
        <v>0</v>
      </c>
      <c r="Y947" s="19">
        <v>0</v>
      </c>
      <c r="Z947" s="18">
        <v>4</v>
      </c>
      <c r="AA947" s="18">
        <v>1</v>
      </c>
      <c r="AB947" t="str">
        <f>VLOOKUP(E:E,笔记匹配!A:M,3,FALSE)</f>
        <v>lily1234</v>
      </c>
      <c r="AC947" t="str">
        <f>VLOOKUP(E:E,笔记匹配!A:M,4,FALSE)</f>
        <v>10.9-30岁想把英语好好学一遍｜妈妈提升口语app</v>
      </c>
    </row>
    <row r="948" spans="1:29">
      <c r="A948" s="17" t="s">
        <v>47</v>
      </c>
      <c r="B948" s="17" t="s">
        <v>83</v>
      </c>
      <c r="C948" s="18">
        <v>21378722</v>
      </c>
      <c r="D948" s="17" t="s">
        <v>72</v>
      </c>
      <c r="E948" s="17" t="s">
        <v>201</v>
      </c>
      <c r="F948" s="17" t="s">
        <v>646</v>
      </c>
      <c r="G948" s="18">
        <v>5201126</v>
      </c>
      <c r="H948" s="17" t="s">
        <v>647</v>
      </c>
      <c r="I948" s="18">
        <v>4386152</v>
      </c>
      <c r="J948" s="17" t="s">
        <v>617</v>
      </c>
      <c r="K948" s="18">
        <v>426.56</v>
      </c>
      <c r="L948" s="18">
        <v>25048</v>
      </c>
      <c r="M948" s="18">
        <v>732</v>
      </c>
      <c r="N948" s="19">
        <v>0.0292</v>
      </c>
      <c r="O948" s="18">
        <v>0.58</v>
      </c>
      <c r="P948" s="18">
        <v>17.03</v>
      </c>
      <c r="Q948" s="18">
        <v>90</v>
      </c>
      <c r="R948" s="18">
        <v>2</v>
      </c>
      <c r="S948" s="18">
        <v>102</v>
      </c>
      <c r="T948" s="18">
        <v>6</v>
      </c>
      <c r="U948" s="18">
        <v>2</v>
      </c>
      <c r="V948" s="18">
        <v>202</v>
      </c>
      <c r="W948" s="18">
        <v>2.11</v>
      </c>
      <c r="X948" s="18">
        <v>0</v>
      </c>
      <c r="Y948" s="19">
        <v>0</v>
      </c>
      <c r="Z948" s="18">
        <v>2</v>
      </c>
      <c r="AA948" s="18">
        <v>5</v>
      </c>
      <c r="AB948" t="str">
        <f>VLOOKUP(E:E,笔记匹配!A:M,3,FALSE)</f>
        <v>talkalot-invite</v>
      </c>
      <c r="AC948" t="str">
        <f>VLOOKUP(E:E,笔记匹配!A:M,4,FALSE)</f>
        <v>10.17宝藏Cambly外教大推荐‼️入门篇</v>
      </c>
    </row>
    <row r="949" spans="1:29">
      <c r="A949" s="17" t="s">
        <v>47</v>
      </c>
      <c r="B949" s="17" t="s">
        <v>83</v>
      </c>
      <c r="C949" s="18">
        <v>21438951</v>
      </c>
      <c r="D949" s="17" t="s">
        <v>69</v>
      </c>
      <c r="E949" s="17" t="s">
        <v>201</v>
      </c>
      <c r="F949" s="17" t="s">
        <v>650</v>
      </c>
      <c r="G949" s="18">
        <v>5229065</v>
      </c>
      <c r="H949" s="17" t="s">
        <v>651</v>
      </c>
      <c r="I949" s="18">
        <v>4407441</v>
      </c>
      <c r="J949" s="17" t="s">
        <v>617</v>
      </c>
      <c r="K949" s="18">
        <v>1457.13</v>
      </c>
      <c r="L949" s="18">
        <v>64974</v>
      </c>
      <c r="M949" s="18">
        <v>2170</v>
      </c>
      <c r="N949" s="19">
        <v>0.0334</v>
      </c>
      <c r="O949" s="18">
        <v>0.67</v>
      </c>
      <c r="P949" s="18">
        <v>22.43</v>
      </c>
      <c r="Q949" s="18">
        <v>457</v>
      </c>
      <c r="R949" s="18">
        <v>3</v>
      </c>
      <c r="S949" s="18">
        <v>272</v>
      </c>
      <c r="T949" s="18">
        <v>17</v>
      </c>
      <c r="U949" s="18">
        <v>5</v>
      </c>
      <c r="V949" s="18">
        <v>754</v>
      </c>
      <c r="W949" s="18">
        <v>1.93</v>
      </c>
      <c r="X949" s="18">
        <v>0</v>
      </c>
      <c r="Y949" s="19">
        <v>0</v>
      </c>
      <c r="Z949" s="18">
        <v>21</v>
      </c>
      <c r="AA949" s="18">
        <v>21</v>
      </c>
      <c r="AB949" t="str">
        <f>VLOOKUP(E:E,笔记匹配!A:M,3,FALSE)</f>
        <v>talkalot-invite</v>
      </c>
      <c r="AC949" t="str">
        <f>VLOOKUP(E:E,笔记匹配!A:M,4,FALSE)</f>
        <v>10.17宝藏Cambly外教大推荐‼️入门篇</v>
      </c>
    </row>
    <row r="950" spans="1:29">
      <c r="A950" s="17" t="s">
        <v>47</v>
      </c>
      <c r="B950" s="17" t="s">
        <v>80</v>
      </c>
      <c r="C950" s="18">
        <v>21548733</v>
      </c>
      <c r="D950" s="17" t="s">
        <v>69</v>
      </c>
      <c r="E950" s="17" t="s">
        <v>199</v>
      </c>
      <c r="F950" s="17" t="s">
        <v>652</v>
      </c>
      <c r="G950" s="18">
        <v>5277914</v>
      </c>
      <c r="H950" s="17" t="s">
        <v>652</v>
      </c>
      <c r="I950" s="18">
        <v>4445164</v>
      </c>
      <c r="J950" s="17" t="s">
        <v>617</v>
      </c>
      <c r="K950" s="18">
        <v>197.74</v>
      </c>
      <c r="L950" s="18">
        <v>5263</v>
      </c>
      <c r="M950" s="18">
        <v>255</v>
      </c>
      <c r="N950" s="19">
        <v>0.0485</v>
      </c>
      <c r="O950" s="18">
        <v>0.78</v>
      </c>
      <c r="P950" s="18">
        <v>37.57</v>
      </c>
      <c r="Q950" s="18">
        <v>48</v>
      </c>
      <c r="R950" s="18">
        <v>0</v>
      </c>
      <c r="S950" s="18">
        <v>31</v>
      </c>
      <c r="T950" s="18">
        <v>14</v>
      </c>
      <c r="U950" s="18">
        <v>0</v>
      </c>
      <c r="V950" s="18">
        <v>93</v>
      </c>
      <c r="W950" s="18">
        <v>2.13</v>
      </c>
      <c r="X950" s="18">
        <v>0</v>
      </c>
      <c r="Y950" s="19">
        <v>0</v>
      </c>
      <c r="Z950" s="18">
        <v>2</v>
      </c>
      <c r="AA950" s="18">
        <v>0</v>
      </c>
      <c r="AB950" t="str">
        <f>VLOOKUP(E:E,笔记匹配!A:M,3,FALSE)</f>
        <v>lily1234</v>
      </c>
      <c r="AC950" t="str">
        <f>VLOOKUP(E:E,笔记匹配!A:M,4,FALSE)</f>
        <v>10.9-30岁想把英语好好学一遍｜妈妈提升口语app</v>
      </c>
    </row>
    <row r="951" spans="1:29">
      <c r="A951" s="17" t="s">
        <v>47</v>
      </c>
      <c r="B951" s="17" t="s">
        <v>108</v>
      </c>
      <c r="C951" s="18">
        <v>21906276</v>
      </c>
      <c r="D951" s="17" t="s">
        <v>69</v>
      </c>
      <c r="E951" s="18">
        <v>6.3218999e+23</v>
      </c>
      <c r="F951" s="17" t="s">
        <v>654</v>
      </c>
      <c r="G951" s="18">
        <v>5442255</v>
      </c>
      <c r="H951" s="17" t="s">
        <v>654</v>
      </c>
      <c r="I951" s="18">
        <v>4570099</v>
      </c>
      <c r="J951" s="17" t="s">
        <v>617</v>
      </c>
      <c r="K951" s="18">
        <v>799.15</v>
      </c>
      <c r="L951" s="18">
        <v>33859</v>
      </c>
      <c r="M951" s="18">
        <v>1505</v>
      </c>
      <c r="N951" s="19">
        <v>0.0444</v>
      </c>
      <c r="O951" s="18">
        <v>0.53</v>
      </c>
      <c r="P951" s="18">
        <v>23.6</v>
      </c>
      <c r="Q951" s="18">
        <v>340</v>
      </c>
      <c r="R951" s="18">
        <v>1</v>
      </c>
      <c r="S951" s="18">
        <v>143</v>
      </c>
      <c r="T951" s="18">
        <v>92</v>
      </c>
      <c r="U951" s="18">
        <v>4</v>
      </c>
      <c r="V951" s="18">
        <v>580</v>
      </c>
      <c r="W951" s="18">
        <v>1.38</v>
      </c>
      <c r="X951" s="18">
        <v>0</v>
      </c>
      <c r="Y951" s="19">
        <v>0</v>
      </c>
      <c r="Z951" s="18">
        <v>6</v>
      </c>
      <c r="AA951" s="18">
        <v>1</v>
      </c>
      <c r="AB951" t="str">
        <f>VLOOKUP(E:E,笔记匹配!A:M,3,FALSE)</f>
        <v>gua0407</v>
      </c>
      <c r="AC951" t="str">
        <f>VLOOKUP(E:E,笔记匹配!A:M,4,FALSE)</f>
        <v>9.21-雅思考官“讨厌”的口语表达，你中了几个🤔</v>
      </c>
    </row>
    <row r="952" spans="1:29">
      <c r="A952" s="17" t="s">
        <v>47</v>
      </c>
      <c r="B952" s="17" t="s">
        <v>82</v>
      </c>
      <c r="C952" s="18">
        <v>22055095</v>
      </c>
      <c r="D952" s="17" t="s">
        <v>72</v>
      </c>
      <c r="E952" s="17" t="s">
        <v>236</v>
      </c>
      <c r="F952" s="17" t="s">
        <v>660</v>
      </c>
      <c r="G952" s="18">
        <v>5512921</v>
      </c>
      <c r="H952" s="17" t="s">
        <v>661</v>
      </c>
      <c r="I952" s="18">
        <v>4623502</v>
      </c>
      <c r="J952" s="17" t="s">
        <v>617</v>
      </c>
      <c r="K952" s="18">
        <v>95.46</v>
      </c>
      <c r="L952" s="18">
        <v>8159</v>
      </c>
      <c r="M952" s="18">
        <v>469</v>
      </c>
      <c r="N952" s="19">
        <v>0.0575</v>
      </c>
      <c r="O952" s="18">
        <v>0.2</v>
      </c>
      <c r="P952" s="18">
        <v>11.7</v>
      </c>
      <c r="Q952" s="18">
        <v>19</v>
      </c>
      <c r="R952" s="18">
        <v>0</v>
      </c>
      <c r="S952" s="18">
        <v>19</v>
      </c>
      <c r="T952" s="18">
        <v>13</v>
      </c>
      <c r="U952" s="18">
        <v>2</v>
      </c>
      <c r="V952" s="18">
        <v>53</v>
      </c>
      <c r="W952" s="18">
        <v>1.8</v>
      </c>
      <c r="X952" s="18">
        <v>0</v>
      </c>
      <c r="Y952" s="19">
        <v>0</v>
      </c>
      <c r="Z952" s="18">
        <v>0</v>
      </c>
      <c r="AA952" s="18">
        <v>1</v>
      </c>
      <c r="AB952" t="str">
        <f>VLOOKUP(E:E,笔记匹配!A:M,3,FALSE)</f>
        <v>pickgigi-invite</v>
      </c>
      <c r="AC952" t="str">
        <f>VLOOKUP(E:E,笔记匹配!A:M,4,FALSE)</f>
        <v>10.26-口语聊天用这几个开场 打开无限聊天模式</v>
      </c>
    </row>
    <row r="953" spans="1:29">
      <c r="A953" s="17" t="s">
        <v>47</v>
      </c>
      <c r="B953" s="17" t="s">
        <v>86</v>
      </c>
      <c r="C953" s="18">
        <v>22459591</v>
      </c>
      <c r="D953" s="17" t="s">
        <v>72</v>
      </c>
      <c r="E953" s="17" t="s">
        <v>214</v>
      </c>
      <c r="F953" s="17" t="s">
        <v>662</v>
      </c>
      <c r="G953" s="18">
        <v>5705404</v>
      </c>
      <c r="H953" s="17" t="s">
        <v>663</v>
      </c>
      <c r="I953" s="18">
        <v>4771610</v>
      </c>
      <c r="J953" s="17" t="s">
        <v>617</v>
      </c>
      <c r="K953" s="18">
        <v>793.27</v>
      </c>
      <c r="L953" s="18">
        <v>49134</v>
      </c>
      <c r="M953" s="18">
        <v>2234</v>
      </c>
      <c r="N953" s="19">
        <v>0.0455</v>
      </c>
      <c r="O953" s="18">
        <v>0.36</v>
      </c>
      <c r="P953" s="18">
        <v>16.15</v>
      </c>
      <c r="Q953" s="18">
        <v>109</v>
      </c>
      <c r="R953" s="18">
        <v>3</v>
      </c>
      <c r="S953" s="18">
        <v>38</v>
      </c>
      <c r="T953" s="18">
        <v>40</v>
      </c>
      <c r="U953" s="18">
        <v>4</v>
      </c>
      <c r="V953" s="18">
        <v>194</v>
      </c>
      <c r="W953" s="18">
        <v>4.09</v>
      </c>
      <c r="X953" s="18">
        <v>0</v>
      </c>
      <c r="Y953" s="19">
        <v>0</v>
      </c>
      <c r="Z953" s="18">
        <v>15</v>
      </c>
      <c r="AA953" s="18">
        <v>0</v>
      </c>
      <c r="AB953" t="str">
        <f>VLOOKUP(E:E,笔记匹配!A:M,3,FALSE)</f>
        <v>yzyy123</v>
      </c>
      <c r="AC953" t="str">
        <f>VLOOKUP(E:E,笔记匹配!A:M,4,FALSE)</f>
        <v>11.1-前雅思口语考官评分我们的part 1!</v>
      </c>
    </row>
    <row r="954" spans="1:29">
      <c r="A954" s="17" t="s">
        <v>47</v>
      </c>
      <c r="B954" s="17" t="s">
        <v>73</v>
      </c>
      <c r="C954" s="18">
        <v>22612439</v>
      </c>
      <c r="D954" s="17" t="s">
        <v>72</v>
      </c>
      <c r="E954" s="17" t="s">
        <v>200</v>
      </c>
      <c r="F954" s="17" t="s">
        <v>666</v>
      </c>
      <c r="G954" s="18">
        <v>5779468</v>
      </c>
      <c r="H954" s="17" t="s">
        <v>667</v>
      </c>
      <c r="I954" s="18">
        <v>4830161</v>
      </c>
      <c r="J954" s="17" t="s">
        <v>617</v>
      </c>
      <c r="K954" s="18">
        <v>269.5</v>
      </c>
      <c r="L954" s="18">
        <v>15653</v>
      </c>
      <c r="M954" s="18">
        <v>920</v>
      </c>
      <c r="N954" s="19">
        <v>0.0588</v>
      </c>
      <c r="O954" s="18">
        <v>0.29</v>
      </c>
      <c r="P954" s="18">
        <v>17.22</v>
      </c>
      <c r="Q954" s="18">
        <v>57</v>
      </c>
      <c r="R954" s="18">
        <v>0</v>
      </c>
      <c r="S954" s="18">
        <v>9</v>
      </c>
      <c r="T954" s="18">
        <v>11</v>
      </c>
      <c r="U954" s="18">
        <v>1</v>
      </c>
      <c r="V954" s="18">
        <v>78</v>
      </c>
      <c r="W954" s="18">
        <v>3.46</v>
      </c>
      <c r="X954" s="18">
        <v>0</v>
      </c>
      <c r="Y954" s="19">
        <v>0</v>
      </c>
      <c r="Z954" s="18">
        <v>6</v>
      </c>
      <c r="AA954" s="18">
        <v>0</v>
      </c>
      <c r="AB954" t="str">
        <f>VLOOKUP(E:E,笔记匹配!A:M,3,FALSE)</f>
        <v>adamchen</v>
      </c>
      <c r="AC954" t="str">
        <f>VLOOKUP(E:E,笔记匹配!A:M,4,FALSE)</f>
        <v>11.2-当社牛和老外pk全网热门挑战</v>
      </c>
    </row>
    <row r="955" spans="1:29">
      <c r="A955" s="17" t="s">
        <v>47</v>
      </c>
      <c r="B955" s="17" t="s">
        <v>77</v>
      </c>
      <c r="C955" s="18">
        <v>22612562</v>
      </c>
      <c r="D955" s="17" t="s">
        <v>72</v>
      </c>
      <c r="E955" s="17" t="s">
        <v>231</v>
      </c>
      <c r="F955" s="17" t="s">
        <v>670</v>
      </c>
      <c r="G955" s="18">
        <v>5779589</v>
      </c>
      <c r="H955" s="17" t="s">
        <v>671</v>
      </c>
      <c r="I955" s="18">
        <v>4830255</v>
      </c>
      <c r="J955" s="17" t="s">
        <v>617</v>
      </c>
      <c r="K955" s="18">
        <v>186.5</v>
      </c>
      <c r="L955" s="18">
        <v>6550</v>
      </c>
      <c r="M955" s="18">
        <v>391</v>
      </c>
      <c r="N955" s="19">
        <v>0.0597</v>
      </c>
      <c r="O955" s="18">
        <v>0.48</v>
      </c>
      <c r="P955" s="18">
        <v>28.47</v>
      </c>
      <c r="Q955" s="18">
        <v>61</v>
      </c>
      <c r="R955" s="18">
        <v>0</v>
      </c>
      <c r="S955" s="18">
        <v>23</v>
      </c>
      <c r="T955" s="18">
        <v>19</v>
      </c>
      <c r="U955" s="18">
        <v>5</v>
      </c>
      <c r="V955" s="18">
        <v>108</v>
      </c>
      <c r="W955" s="18">
        <v>1.73</v>
      </c>
      <c r="X955" s="18">
        <v>0</v>
      </c>
      <c r="Y955" s="19">
        <v>0</v>
      </c>
      <c r="Z955" s="18">
        <v>0</v>
      </c>
      <c r="AA955" s="18">
        <v>0</v>
      </c>
      <c r="AB955" t="str">
        <f>VLOOKUP(E:E,笔记匹配!A:M,3,FALSE)</f>
        <v>iris018-invite</v>
      </c>
      <c r="AC955" t="str">
        <f>VLOOKUP(E:E,笔记匹配!A:M,4,FALSE)</f>
        <v>11.2-⭐雅思口语救星❗心机girl这样备考㊙️</v>
      </c>
    </row>
    <row r="956" spans="1:29">
      <c r="A956" s="17" t="s">
        <v>47</v>
      </c>
      <c r="B956" s="17" t="s">
        <v>73</v>
      </c>
      <c r="C956" s="18">
        <v>23040724</v>
      </c>
      <c r="D956" s="17" t="s">
        <v>69</v>
      </c>
      <c r="E956" s="17" t="s">
        <v>200</v>
      </c>
      <c r="F956" s="17" t="s">
        <v>672</v>
      </c>
      <c r="G956" s="18">
        <v>5991279</v>
      </c>
      <c r="H956" s="17" t="s">
        <v>672</v>
      </c>
      <c r="I956" s="18">
        <v>4988712</v>
      </c>
      <c r="J956" s="17" t="s">
        <v>617</v>
      </c>
      <c r="K956" s="18">
        <v>198.55</v>
      </c>
      <c r="L956" s="18">
        <v>5075</v>
      </c>
      <c r="M956" s="18">
        <v>276</v>
      </c>
      <c r="N956" s="19">
        <v>0.0544</v>
      </c>
      <c r="O956" s="18">
        <v>0.72</v>
      </c>
      <c r="P956" s="18">
        <v>39.12</v>
      </c>
      <c r="Q956" s="18">
        <v>61</v>
      </c>
      <c r="R956" s="18">
        <v>0</v>
      </c>
      <c r="S956" s="18">
        <v>10</v>
      </c>
      <c r="T956" s="18">
        <v>13</v>
      </c>
      <c r="U956" s="18">
        <v>0</v>
      </c>
      <c r="V956" s="18">
        <v>84</v>
      </c>
      <c r="W956" s="18">
        <v>2.36</v>
      </c>
      <c r="X956" s="18">
        <v>0</v>
      </c>
      <c r="Y956" s="19">
        <v>0</v>
      </c>
      <c r="Z956" s="18">
        <v>0</v>
      </c>
      <c r="AA956" s="18">
        <v>0</v>
      </c>
      <c r="AB956" t="str">
        <f>VLOOKUP(E:E,笔记匹配!A:M,3,FALSE)</f>
        <v>adamchen</v>
      </c>
      <c r="AC956" t="str">
        <f>VLOOKUP(E:E,笔记匹配!A:M,4,FALSE)</f>
        <v>11.2-当社牛和老外pk全网热门挑战</v>
      </c>
    </row>
    <row r="957" spans="1:29">
      <c r="A957" s="17" t="s">
        <v>47</v>
      </c>
      <c r="B957" s="17" t="s">
        <v>86</v>
      </c>
      <c r="C957" s="18">
        <v>23041229</v>
      </c>
      <c r="D957" s="17" t="s">
        <v>69</v>
      </c>
      <c r="E957" s="17" t="s">
        <v>214</v>
      </c>
      <c r="F957" s="17" t="s">
        <v>673</v>
      </c>
      <c r="G957" s="18">
        <v>5991556</v>
      </c>
      <c r="H957" s="17" t="s">
        <v>673</v>
      </c>
      <c r="I957" s="18">
        <v>4988903</v>
      </c>
      <c r="J957" s="17" t="s">
        <v>617</v>
      </c>
      <c r="K957" s="18">
        <v>495.8</v>
      </c>
      <c r="L957" s="18">
        <v>12890</v>
      </c>
      <c r="M957" s="18">
        <v>522</v>
      </c>
      <c r="N957" s="19">
        <v>0.0405</v>
      </c>
      <c r="O957" s="18">
        <v>0.95</v>
      </c>
      <c r="P957" s="18">
        <v>38.46</v>
      </c>
      <c r="Q957" s="18">
        <v>131</v>
      </c>
      <c r="R957" s="18">
        <v>1</v>
      </c>
      <c r="S957" s="18">
        <v>43</v>
      </c>
      <c r="T957" s="18">
        <v>52</v>
      </c>
      <c r="U957" s="18">
        <v>2</v>
      </c>
      <c r="V957" s="18">
        <v>229</v>
      </c>
      <c r="W957" s="18">
        <v>2.17</v>
      </c>
      <c r="X957" s="18">
        <v>0</v>
      </c>
      <c r="Y957" s="19">
        <v>0</v>
      </c>
      <c r="Z957" s="18">
        <v>5</v>
      </c>
      <c r="AA957" s="18">
        <v>0</v>
      </c>
      <c r="AB957" t="str">
        <f>VLOOKUP(E:E,笔记匹配!A:M,3,FALSE)</f>
        <v>yzyy123</v>
      </c>
      <c r="AC957" t="str">
        <f>VLOOKUP(E:E,笔记匹配!A:M,4,FALSE)</f>
        <v>11.1-前雅思口语考官评分我们的part 1!</v>
      </c>
    </row>
    <row r="958" spans="1:29">
      <c r="A958" s="17" t="s">
        <v>47</v>
      </c>
      <c r="B958" s="17" t="s">
        <v>70</v>
      </c>
      <c r="C958" s="18">
        <v>23124443</v>
      </c>
      <c r="D958" s="17" t="s">
        <v>72</v>
      </c>
      <c r="E958" s="17" t="s">
        <v>226</v>
      </c>
      <c r="F958" s="17" t="s">
        <v>678</v>
      </c>
      <c r="G958" s="18">
        <v>6031367</v>
      </c>
      <c r="H958" s="17" t="s">
        <v>679</v>
      </c>
      <c r="I958" s="18">
        <v>5019262</v>
      </c>
      <c r="J958" s="17" t="s">
        <v>617</v>
      </c>
      <c r="K958" s="18">
        <v>508.56</v>
      </c>
      <c r="L958" s="18">
        <v>51781</v>
      </c>
      <c r="M958" s="18">
        <v>3545</v>
      </c>
      <c r="N958" s="19">
        <v>0.0685</v>
      </c>
      <c r="O958" s="18">
        <v>0.14</v>
      </c>
      <c r="P958" s="18">
        <v>9.82</v>
      </c>
      <c r="Q958" s="18">
        <v>88</v>
      </c>
      <c r="R958" s="18">
        <v>2</v>
      </c>
      <c r="S958" s="18">
        <v>40</v>
      </c>
      <c r="T958" s="18">
        <v>27</v>
      </c>
      <c r="U958" s="18">
        <v>2</v>
      </c>
      <c r="V958" s="18">
        <v>159</v>
      </c>
      <c r="W958" s="18">
        <v>3.2</v>
      </c>
      <c r="X958" s="18">
        <v>0</v>
      </c>
      <c r="Y958" s="19">
        <v>0</v>
      </c>
      <c r="Z958" s="18">
        <v>1</v>
      </c>
      <c r="AA958" s="18">
        <v>0</v>
      </c>
      <c r="AB958" t="str">
        <f>VLOOKUP(E:E,笔记匹配!A:M,3,FALSE)</f>
        <v>hiella-invite</v>
      </c>
      <c r="AC958" t="str">
        <f>VLOOKUP(E:E,笔记匹配!A:M,4,FALSE)</f>
        <v>11.10-关于学口语，希望五年前就有人能告诉我的</v>
      </c>
    </row>
    <row r="959" spans="1:29">
      <c r="A959" s="17" t="s">
        <v>47</v>
      </c>
      <c r="B959" s="17" t="s">
        <v>75</v>
      </c>
      <c r="C959" s="18">
        <v>23124609</v>
      </c>
      <c r="D959" s="17" t="s">
        <v>72</v>
      </c>
      <c r="E959" s="17" t="s">
        <v>227</v>
      </c>
      <c r="F959" s="17" t="s">
        <v>680</v>
      </c>
      <c r="G959" s="18">
        <v>6031450</v>
      </c>
      <c r="H959" s="17" t="s">
        <v>681</v>
      </c>
      <c r="I959" s="18">
        <v>5019325</v>
      </c>
      <c r="J959" s="17" t="s">
        <v>617</v>
      </c>
      <c r="K959" s="18">
        <v>503.01</v>
      </c>
      <c r="L959" s="18">
        <v>39015</v>
      </c>
      <c r="M959" s="18">
        <v>2301</v>
      </c>
      <c r="N959" s="19">
        <v>0.059</v>
      </c>
      <c r="O959" s="18">
        <v>0.22</v>
      </c>
      <c r="P959" s="18">
        <v>12.89</v>
      </c>
      <c r="Q959" s="18">
        <v>57</v>
      </c>
      <c r="R959" s="18">
        <v>2</v>
      </c>
      <c r="S959" s="18">
        <v>38</v>
      </c>
      <c r="T959" s="18">
        <v>14</v>
      </c>
      <c r="U959" s="18">
        <v>6</v>
      </c>
      <c r="V959" s="18">
        <v>117</v>
      </c>
      <c r="W959" s="18">
        <v>4.3</v>
      </c>
      <c r="X959" s="18">
        <v>0</v>
      </c>
      <c r="Y959" s="19">
        <v>0</v>
      </c>
      <c r="Z959" s="18">
        <v>24</v>
      </c>
      <c r="AA959" s="18">
        <v>1</v>
      </c>
      <c r="AB959" t="str">
        <f>VLOOKUP(E:E,笔记匹配!A:M,3,FALSE)</f>
        <v>heykelly-invite</v>
      </c>
      <c r="AC959" t="str">
        <f>VLOOKUP(E:E,笔记匹配!A:M,4,FALSE)</f>
        <v>11.10-亲测❗️雅思考官听到就会打低分的口语表达</v>
      </c>
    </row>
    <row r="960" spans="1:29">
      <c r="A960" s="17" t="s">
        <v>47</v>
      </c>
      <c r="B960" s="17" t="s">
        <v>81</v>
      </c>
      <c r="C960" s="18">
        <v>23124709</v>
      </c>
      <c r="D960" s="17" t="s">
        <v>72</v>
      </c>
      <c r="E960" s="17" t="s">
        <v>229</v>
      </c>
      <c r="F960" s="17" t="s">
        <v>682</v>
      </c>
      <c r="G960" s="18">
        <v>6031503</v>
      </c>
      <c r="H960" s="17" t="s">
        <v>683</v>
      </c>
      <c r="I960" s="18">
        <v>5019370</v>
      </c>
      <c r="J960" s="17" t="s">
        <v>617</v>
      </c>
      <c r="K960" s="18">
        <v>168.42</v>
      </c>
      <c r="L960" s="18">
        <v>8973</v>
      </c>
      <c r="M960" s="18">
        <v>351</v>
      </c>
      <c r="N960" s="19">
        <v>0.0391</v>
      </c>
      <c r="O960" s="18">
        <v>0.48</v>
      </c>
      <c r="P960" s="18">
        <v>18.77</v>
      </c>
      <c r="Q960" s="18">
        <v>27</v>
      </c>
      <c r="R960" s="18">
        <v>0</v>
      </c>
      <c r="S960" s="18">
        <v>12</v>
      </c>
      <c r="T960" s="18">
        <v>6</v>
      </c>
      <c r="U960" s="18">
        <v>1</v>
      </c>
      <c r="V960" s="18">
        <v>46</v>
      </c>
      <c r="W960" s="18">
        <v>3.66</v>
      </c>
      <c r="X960" s="18">
        <v>0</v>
      </c>
      <c r="Y960" s="19">
        <v>0</v>
      </c>
      <c r="Z960" s="18">
        <v>1</v>
      </c>
      <c r="AA960" s="18">
        <v>0</v>
      </c>
      <c r="AB960" t="str">
        <f>VLOOKUP(E:E,笔记匹配!A:M,3,FALSE)</f>
        <v>nainai</v>
      </c>
      <c r="AC960" t="str">
        <f>VLOOKUP(E:E,笔记匹配!A:M,4,FALSE)</f>
        <v>11.10-985但雅思口语万年6分😩外教说你方法错啦❗️</v>
      </c>
    </row>
    <row r="961" spans="1:29">
      <c r="A961" s="17" t="s">
        <v>47</v>
      </c>
      <c r="B961" s="17" t="s">
        <v>100</v>
      </c>
      <c r="C961" s="18">
        <v>23530215</v>
      </c>
      <c r="D961" s="17" t="s">
        <v>69</v>
      </c>
      <c r="E961" s="17" t="s">
        <v>203</v>
      </c>
      <c r="F961" s="17" t="s">
        <v>684</v>
      </c>
      <c r="G961" s="18">
        <v>6237012</v>
      </c>
      <c r="H961" s="17" t="s">
        <v>685</v>
      </c>
      <c r="I961" s="18">
        <v>5174740</v>
      </c>
      <c r="J961" s="17" t="s">
        <v>617</v>
      </c>
      <c r="K961" s="18">
        <v>477.6</v>
      </c>
      <c r="L961" s="18">
        <v>7875</v>
      </c>
      <c r="M961" s="18">
        <v>421</v>
      </c>
      <c r="N961" s="19">
        <v>0.0535</v>
      </c>
      <c r="O961" s="18">
        <v>1.13</v>
      </c>
      <c r="P961" s="18">
        <v>60.65</v>
      </c>
      <c r="Q961" s="18">
        <v>84</v>
      </c>
      <c r="R961" s="18">
        <v>0</v>
      </c>
      <c r="S961" s="18">
        <v>69</v>
      </c>
      <c r="T961" s="18">
        <v>9</v>
      </c>
      <c r="U961" s="18">
        <v>0</v>
      </c>
      <c r="V961" s="18">
        <v>162</v>
      </c>
      <c r="W961" s="18">
        <v>2.95</v>
      </c>
      <c r="X961" s="18">
        <v>0</v>
      </c>
      <c r="Y961" s="19">
        <v>0</v>
      </c>
      <c r="Z961" s="18">
        <v>1</v>
      </c>
      <c r="AA961" s="18">
        <v>1</v>
      </c>
      <c r="AB961" t="str">
        <f>VLOOKUP(E:E,笔记匹配!A:M,3,FALSE)</f>
        <v>yaozilv</v>
      </c>
      <c r="AC961" t="str">
        <f>VLOOKUP(E:E,笔记匹配!A:M,4,FALSE)</f>
        <v>6.17-英语口语人绝不能错过的宝藏APP👈</v>
      </c>
    </row>
    <row r="962" spans="1:29">
      <c r="A962" s="17" t="s">
        <v>47</v>
      </c>
      <c r="B962" s="17" t="s">
        <v>109</v>
      </c>
      <c r="C962" s="18">
        <v>23530991</v>
      </c>
      <c r="D962" s="17" t="s">
        <v>69</v>
      </c>
      <c r="E962" s="17" t="s">
        <v>196</v>
      </c>
      <c r="F962" s="17" t="s">
        <v>686</v>
      </c>
      <c r="G962" s="18">
        <v>6237396</v>
      </c>
      <c r="H962" s="17" t="s">
        <v>687</v>
      </c>
      <c r="I962" s="18">
        <v>5175042</v>
      </c>
      <c r="J962" s="17" t="s">
        <v>617</v>
      </c>
      <c r="K962" s="18">
        <v>493.93</v>
      </c>
      <c r="L962" s="18">
        <v>18922</v>
      </c>
      <c r="M962" s="18">
        <v>820</v>
      </c>
      <c r="N962" s="19">
        <v>0.0433</v>
      </c>
      <c r="O962" s="18">
        <v>0.6</v>
      </c>
      <c r="P962" s="18">
        <v>26.1</v>
      </c>
      <c r="Q962" s="18">
        <v>194</v>
      </c>
      <c r="R962" s="18">
        <v>3</v>
      </c>
      <c r="S962" s="18">
        <v>53</v>
      </c>
      <c r="T962" s="18">
        <v>27</v>
      </c>
      <c r="U962" s="18">
        <v>6</v>
      </c>
      <c r="V962" s="18">
        <v>283</v>
      </c>
      <c r="W962" s="18">
        <v>1.75</v>
      </c>
      <c r="X962" s="18">
        <v>0</v>
      </c>
      <c r="Y962" s="19">
        <v>0</v>
      </c>
      <c r="Z962" s="18">
        <v>8</v>
      </c>
      <c r="AA962" s="18">
        <v>2</v>
      </c>
      <c r="AB962" t="str">
        <f>VLOOKUP(E:E,笔记匹配!A:M,3,FALSE)</f>
        <v>山姆先生-invite</v>
      </c>
      <c r="AC962" t="str">
        <f>VLOOKUP(E:E,笔记匹配!A:M,4,FALSE)</f>
        <v>11.10-地道英语俚语🤯英美俚语意思差这么多?</v>
      </c>
    </row>
    <row r="963" spans="1:29">
      <c r="A963" s="17" t="s">
        <v>47</v>
      </c>
      <c r="B963" s="17" t="s">
        <v>87</v>
      </c>
      <c r="C963" s="18">
        <v>23541577</v>
      </c>
      <c r="D963" s="17" t="s">
        <v>72</v>
      </c>
      <c r="E963" s="17" t="s">
        <v>224</v>
      </c>
      <c r="F963" s="17" t="s">
        <v>688</v>
      </c>
      <c r="G963" s="18">
        <v>6242360</v>
      </c>
      <c r="H963" s="17" t="s">
        <v>689</v>
      </c>
      <c r="I963" s="18">
        <v>5178799</v>
      </c>
      <c r="J963" s="17" t="s">
        <v>617</v>
      </c>
      <c r="K963" s="18">
        <v>278.94</v>
      </c>
      <c r="L963" s="18">
        <v>25414</v>
      </c>
      <c r="M963" s="18">
        <v>1458</v>
      </c>
      <c r="N963" s="19">
        <v>0.0574</v>
      </c>
      <c r="O963" s="18">
        <v>0.19</v>
      </c>
      <c r="P963" s="18">
        <v>10.98</v>
      </c>
      <c r="Q963" s="18">
        <v>62</v>
      </c>
      <c r="R963" s="18">
        <v>0</v>
      </c>
      <c r="S963" s="18">
        <v>46</v>
      </c>
      <c r="T963" s="18">
        <v>29</v>
      </c>
      <c r="U963" s="18">
        <v>4</v>
      </c>
      <c r="V963" s="18">
        <v>141</v>
      </c>
      <c r="W963" s="18">
        <v>1.98</v>
      </c>
      <c r="X963" s="18">
        <v>0</v>
      </c>
      <c r="Y963" s="19">
        <v>0</v>
      </c>
      <c r="Z963" s="18">
        <v>1</v>
      </c>
      <c r="AA963" s="18">
        <v>0</v>
      </c>
      <c r="AB963" t="str">
        <f>VLOOKUP(E:E,笔记匹配!A:M,3,FALSE)</f>
        <v>zigezige-invite</v>
      </c>
      <c r="AC963" t="str">
        <f>VLOOKUP(E:E,笔记匹配!A:M,4,FALSE)</f>
        <v>11.16-英语｜想进外企？高管说必须知道这些！📇</v>
      </c>
    </row>
    <row r="964" spans="1:29">
      <c r="A964" s="17" t="s">
        <v>47</v>
      </c>
      <c r="B964" s="17" t="s">
        <v>78</v>
      </c>
      <c r="C964" s="18">
        <v>23541642</v>
      </c>
      <c r="D964" s="17" t="s">
        <v>72</v>
      </c>
      <c r="E964" s="17" t="s">
        <v>222</v>
      </c>
      <c r="F964" s="17" t="s">
        <v>690</v>
      </c>
      <c r="G964" s="18">
        <v>6242382</v>
      </c>
      <c r="H964" s="17" t="s">
        <v>691</v>
      </c>
      <c r="I964" s="18">
        <v>5178823</v>
      </c>
      <c r="J964" s="17" t="s">
        <v>617</v>
      </c>
      <c r="K964" s="18">
        <v>301.46</v>
      </c>
      <c r="L964" s="18">
        <v>66003</v>
      </c>
      <c r="M964" s="18">
        <v>4407</v>
      </c>
      <c r="N964" s="19">
        <v>0.0668</v>
      </c>
      <c r="O964" s="18">
        <v>0.07</v>
      </c>
      <c r="P964" s="18">
        <v>4.57</v>
      </c>
      <c r="Q964" s="18">
        <v>146</v>
      </c>
      <c r="R964" s="18">
        <v>2</v>
      </c>
      <c r="S964" s="18">
        <v>142</v>
      </c>
      <c r="T964" s="18">
        <v>82</v>
      </c>
      <c r="U964" s="18">
        <v>4</v>
      </c>
      <c r="V964" s="18">
        <v>376</v>
      </c>
      <c r="W964" s="18">
        <v>0.8</v>
      </c>
      <c r="X964" s="18">
        <v>0</v>
      </c>
      <c r="Y964" s="19">
        <v>0</v>
      </c>
      <c r="Z964" s="18">
        <v>10</v>
      </c>
      <c r="AA964" s="18">
        <v>43</v>
      </c>
      <c r="AB964" t="str">
        <f>VLOOKUP(E:E,笔记匹配!A:M,3,FALSE)</f>
        <v>kkenglish-invite</v>
      </c>
      <c r="AC964" t="str">
        <f>VLOOKUP(E:E,笔记匹配!A:M,4,FALSE)</f>
        <v>11.16-我说的英语 vs 外教帮我修订的 差异有多大？</v>
      </c>
    </row>
    <row r="965" spans="1:29">
      <c r="A965" s="17" t="s">
        <v>47</v>
      </c>
      <c r="B965" s="17" t="s">
        <v>692</v>
      </c>
      <c r="C965" s="18">
        <v>23541719</v>
      </c>
      <c r="D965" s="17" t="s">
        <v>72</v>
      </c>
      <c r="E965" s="17" t="s">
        <v>225</v>
      </c>
      <c r="F965" s="17" t="s">
        <v>693</v>
      </c>
      <c r="G965" s="18">
        <v>6242415</v>
      </c>
      <c r="H965" s="17" t="s">
        <v>694</v>
      </c>
      <c r="I965" s="18">
        <v>5178847</v>
      </c>
      <c r="J965" s="17" t="s">
        <v>617</v>
      </c>
      <c r="K965" s="18">
        <v>36.96</v>
      </c>
      <c r="L965" s="18">
        <v>2756</v>
      </c>
      <c r="M965" s="18">
        <v>59</v>
      </c>
      <c r="N965" s="19">
        <v>0.0214</v>
      </c>
      <c r="O965" s="18">
        <v>0.63</v>
      </c>
      <c r="P965" s="18">
        <v>13.41</v>
      </c>
      <c r="Q965" s="18">
        <v>3</v>
      </c>
      <c r="R965" s="18">
        <v>0</v>
      </c>
      <c r="S965" s="18">
        <v>5</v>
      </c>
      <c r="T965" s="18">
        <v>0</v>
      </c>
      <c r="U965" s="18">
        <v>0</v>
      </c>
      <c r="V965" s="18">
        <v>8</v>
      </c>
      <c r="W965" s="18">
        <v>4.62</v>
      </c>
      <c r="X965" s="18">
        <v>0</v>
      </c>
      <c r="Y965" s="19">
        <v>0</v>
      </c>
      <c r="Z965" s="18">
        <v>0</v>
      </c>
      <c r="AA965" s="18">
        <v>0</v>
      </c>
      <c r="AB965" t="str">
        <f>VLOOKUP(E:E,笔记匹配!A:M,3,FALSE)</f>
        <v>xiaohao11-invite</v>
      </c>
      <c r="AC965" t="str">
        <f>VLOOKUP(E:E,笔记匹配!A:M,4,FALSE)</f>
        <v>11.16-🔥Cambly外教大推荐❗️口语此时不练更待何时</v>
      </c>
    </row>
    <row r="966" spans="1:29">
      <c r="A966" s="17" t="s">
        <v>47</v>
      </c>
      <c r="B966" s="17" t="s">
        <v>74</v>
      </c>
      <c r="C966" s="18">
        <v>23541791</v>
      </c>
      <c r="D966" s="17" t="s">
        <v>72</v>
      </c>
      <c r="E966" s="17" t="s">
        <v>223</v>
      </c>
      <c r="F966" s="17" t="s">
        <v>695</v>
      </c>
      <c r="G966" s="18">
        <v>6242450</v>
      </c>
      <c r="H966" s="17" t="s">
        <v>696</v>
      </c>
      <c r="I966" s="18">
        <v>5178874</v>
      </c>
      <c r="J966" s="17" t="s">
        <v>617</v>
      </c>
      <c r="K966" s="18">
        <v>202.88</v>
      </c>
      <c r="L966" s="18">
        <v>13780</v>
      </c>
      <c r="M966" s="18">
        <v>914</v>
      </c>
      <c r="N966" s="19">
        <v>0.0663</v>
      </c>
      <c r="O966" s="18">
        <v>0.22</v>
      </c>
      <c r="P966" s="18">
        <v>14.72</v>
      </c>
      <c r="Q966" s="18">
        <v>63</v>
      </c>
      <c r="R966" s="18">
        <v>0</v>
      </c>
      <c r="S966" s="18">
        <v>22</v>
      </c>
      <c r="T966" s="18">
        <v>1</v>
      </c>
      <c r="U966" s="18">
        <v>2</v>
      </c>
      <c r="V966" s="18">
        <v>88</v>
      </c>
      <c r="W966" s="18">
        <v>2.31</v>
      </c>
      <c r="X966" s="18">
        <v>0</v>
      </c>
      <c r="Y966" s="19">
        <v>0</v>
      </c>
      <c r="Z966" s="18">
        <v>6</v>
      </c>
      <c r="AA966" s="18">
        <v>0</v>
      </c>
      <c r="AB966" t="str">
        <f>VLOOKUP(E:E,笔记匹配!A:M,3,FALSE)</f>
        <v>dafu666</v>
      </c>
      <c r="AC966" t="str">
        <f>VLOOKUP(E:E,笔记匹配!A:M,4,FALSE)</f>
        <v>11.16-雅思口语首考上8分？我是如何做到的？</v>
      </c>
    </row>
    <row r="967" spans="1:29">
      <c r="A967" s="17" t="s">
        <v>47</v>
      </c>
      <c r="B967" s="17" t="s">
        <v>79</v>
      </c>
      <c r="C967" s="18">
        <v>23541914</v>
      </c>
      <c r="D967" s="17" t="s">
        <v>72</v>
      </c>
      <c r="E967" s="17" t="s">
        <v>197</v>
      </c>
      <c r="F967" s="17" t="s">
        <v>697</v>
      </c>
      <c r="G967" s="18">
        <v>6242490</v>
      </c>
      <c r="H967" s="17" t="s">
        <v>698</v>
      </c>
      <c r="I967" s="18">
        <v>5178907</v>
      </c>
      <c r="J967" s="17" t="s">
        <v>617</v>
      </c>
      <c r="K967" s="18">
        <v>55.91</v>
      </c>
      <c r="L967" s="18">
        <v>3884</v>
      </c>
      <c r="M967" s="18">
        <v>94</v>
      </c>
      <c r="N967" s="19">
        <v>0.0242</v>
      </c>
      <c r="O967" s="18">
        <v>0.59</v>
      </c>
      <c r="P967" s="18">
        <v>14.39</v>
      </c>
      <c r="Q967" s="18">
        <v>13</v>
      </c>
      <c r="R967" s="18">
        <v>0</v>
      </c>
      <c r="S967" s="18">
        <v>11</v>
      </c>
      <c r="T967" s="18">
        <v>0</v>
      </c>
      <c r="U967" s="18">
        <v>1</v>
      </c>
      <c r="V967" s="18">
        <v>25</v>
      </c>
      <c r="W967" s="18">
        <v>2.24</v>
      </c>
      <c r="X967" s="18">
        <v>0</v>
      </c>
      <c r="Y967" s="19">
        <v>0</v>
      </c>
      <c r="Z967" s="18">
        <v>0</v>
      </c>
      <c r="AA967" s="18">
        <v>2</v>
      </c>
      <c r="AB967" t="str">
        <f>VLOOKUP(E:E,笔记匹配!A:M,3,FALSE)</f>
        <v>leximock-invite</v>
      </c>
      <c r="AC967" t="str">
        <f>VLOOKUP(E:E,笔记匹配!A:M,4,FALSE)</f>
        <v>11.16-Cambly雅思口语敲牛mock推荐来救你啦🆘</v>
      </c>
    </row>
    <row r="968" spans="1:29">
      <c r="A968" s="17" t="s">
        <v>47</v>
      </c>
      <c r="B968" s="17" t="s">
        <v>89</v>
      </c>
      <c r="C968" s="18">
        <v>24215138</v>
      </c>
      <c r="D968" s="17" t="s">
        <v>72</v>
      </c>
      <c r="E968" s="17" t="s">
        <v>218</v>
      </c>
      <c r="F968" s="17" t="s">
        <v>699</v>
      </c>
      <c r="G968" s="18">
        <v>6406152</v>
      </c>
      <c r="H968" s="17" t="s">
        <v>700</v>
      </c>
      <c r="I968" s="18">
        <v>5307938</v>
      </c>
      <c r="J968" s="17" t="s">
        <v>617</v>
      </c>
      <c r="K968" s="18">
        <v>195.44</v>
      </c>
      <c r="L968" s="18">
        <v>19429</v>
      </c>
      <c r="M968" s="18">
        <v>804</v>
      </c>
      <c r="N968" s="19">
        <v>0.0414</v>
      </c>
      <c r="O968" s="18">
        <v>0.24</v>
      </c>
      <c r="P968" s="18">
        <v>10.06</v>
      </c>
      <c r="Q968" s="18">
        <v>42</v>
      </c>
      <c r="R968" s="18">
        <v>0</v>
      </c>
      <c r="S968" s="18">
        <v>52</v>
      </c>
      <c r="T968" s="18">
        <v>2</v>
      </c>
      <c r="U968" s="18">
        <v>4</v>
      </c>
      <c r="V968" s="18">
        <v>100</v>
      </c>
      <c r="W968" s="18">
        <v>1.95</v>
      </c>
      <c r="X968" s="18">
        <v>0</v>
      </c>
      <c r="Y968" s="19">
        <v>0</v>
      </c>
      <c r="Z968" s="18">
        <v>9</v>
      </c>
      <c r="AA968" s="18">
        <v>8</v>
      </c>
      <c r="AB968" t="str">
        <f>VLOOKUP(E:E,笔记匹配!A:M,3,FALSE)</f>
        <v>xctx</v>
      </c>
      <c r="AC968" t="str">
        <f>VLOOKUP(E:E,笔记匹配!A:M,4,FALSE)</f>
        <v>11.21-如何从“哑巴英语”到轻松通过全英文外企面试</v>
      </c>
    </row>
    <row r="969" spans="1:29">
      <c r="A969" s="17" t="s">
        <v>47</v>
      </c>
      <c r="B969" s="17" t="s">
        <v>90</v>
      </c>
      <c r="C969" s="18">
        <v>24215177</v>
      </c>
      <c r="D969" s="17" t="s">
        <v>72</v>
      </c>
      <c r="E969" s="17" t="s">
        <v>219</v>
      </c>
      <c r="F969" s="17" t="s">
        <v>701</v>
      </c>
      <c r="G969" s="18">
        <v>6406187</v>
      </c>
      <c r="H969" s="17" t="s">
        <v>702</v>
      </c>
      <c r="I969" s="18">
        <v>5307972</v>
      </c>
      <c r="J969" s="17" t="s">
        <v>617</v>
      </c>
      <c r="K969" s="18">
        <v>198.06</v>
      </c>
      <c r="L969" s="18">
        <v>20885</v>
      </c>
      <c r="M969" s="18">
        <v>1069</v>
      </c>
      <c r="N969" s="19">
        <v>0.0512</v>
      </c>
      <c r="O969" s="18">
        <v>0.19</v>
      </c>
      <c r="P969" s="18">
        <v>9.48</v>
      </c>
      <c r="Q969" s="18">
        <v>87</v>
      </c>
      <c r="R969" s="18">
        <v>0</v>
      </c>
      <c r="S969" s="18">
        <v>98</v>
      </c>
      <c r="T969" s="18">
        <v>21</v>
      </c>
      <c r="U969" s="18">
        <v>14</v>
      </c>
      <c r="V969" s="18">
        <v>220</v>
      </c>
      <c r="W969" s="18">
        <v>0.9</v>
      </c>
      <c r="X969" s="18">
        <v>0</v>
      </c>
      <c r="Y969" s="19">
        <v>0</v>
      </c>
      <c r="Z969" s="18">
        <v>13</v>
      </c>
      <c r="AA969" s="18">
        <v>0</v>
      </c>
      <c r="AB969" t="str">
        <f>VLOOKUP(E:E,笔记匹配!A:M,3,FALSE)</f>
        <v>picklynn-invite</v>
      </c>
      <c r="AC969" t="str">
        <f>VLOOKUP(E:E,笔记匹配!A:M,4,FALSE)</f>
        <v>11.21-英语面试不用怕‼️8个技巧秒收offer✅太绝啦</v>
      </c>
    </row>
    <row r="970" spans="1:29">
      <c r="A970" s="17" t="s">
        <v>47</v>
      </c>
      <c r="B970" s="17" t="s">
        <v>91</v>
      </c>
      <c r="C970" s="18">
        <v>24215231</v>
      </c>
      <c r="D970" s="17" t="s">
        <v>72</v>
      </c>
      <c r="E970" s="17" t="s">
        <v>220</v>
      </c>
      <c r="F970" s="17" t="s">
        <v>703</v>
      </c>
      <c r="G970" s="18">
        <v>6406213</v>
      </c>
      <c r="H970" s="17" t="s">
        <v>704</v>
      </c>
      <c r="I970" s="18">
        <v>5307993</v>
      </c>
      <c r="J970" s="17" t="s">
        <v>617</v>
      </c>
      <c r="K970" s="18">
        <v>983.06</v>
      </c>
      <c r="L970" s="18">
        <v>118719</v>
      </c>
      <c r="M970" s="18">
        <v>8886</v>
      </c>
      <c r="N970" s="19">
        <v>0.0748</v>
      </c>
      <c r="O970" s="18">
        <v>0.11</v>
      </c>
      <c r="P970" s="18">
        <v>8.28</v>
      </c>
      <c r="Q970" s="18">
        <v>152</v>
      </c>
      <c r="R970" s="18">
        <v>8</v>
      </c>
      <c r="S970" s="18">
        <v>46</v>
      </c>
      <c r="T970" s="18">
        <v>40</v>
      </c>
      <c r="U970" s="18">
        <v>5</v>
      </c>
      <c r="V970" s="18">
        <v>251</v>
      </c>
      <c r="W970" s="18">
        <v>3.92</v>
      </c>
      <c r="X970" s="18">
        <v>0</v>
      </c>
      <c r="Y970" s="19">
        <v>0</v>
      </c>
      <c r="Z970" s="18">
        <v>11</v>
      </c>
      <c r="AA970" s="18">
        <v>0</v>
      </c>
      <c r="AB970" t="str">
        <f>VLOOKUP(E:E,笔记匹配!A:M,3,FALSE)</f>
        <v>pickcoco-invite</v>
      </c>
      <c r="AC970" t="str">
        <f>VLOOKUP(E:E,笔记匹配!A:M,4,FALSE)</f>
        <v>11.21-快进来看看外国人切磋中文！！</v>
      </c>
    </row>
    <row r="971" spans="1:29">
      <c r="A971" s="17" t="s">
        <v>47</v>
      </c>
      <c r="B971" s="17" t="s">
        <v>92</v>
      </c>
      <c r="C971" s="18">
        <v>24215254</v>
      </c>
      <c r="D971" s="17" t="s">
        <v>72</v>
      </c>
      <c r="E971" s="17" t="s">
        <v>221</v>
      </c>
      <c r="F971" s="17" t="s">
        <v>705</v>
      </c>
      <c r="G971" s="18">
        <v>6406225</v>
      </c>
      <c r="H971" s="17" t="s">
        <v>706</v>
      </c>
      <c r="I971" s="18">
        <v>5308004</v>
      </c>
      <c r="J971" s="17" t="s">
        <v>617</v>
      </c>
      <c r="K971" s="18">
        <v>202.3</v>
      </c>
      <c r="L971" s="18">
        <v>13066</v>
      </c>
      <c r="M971" s="18">
        <v>468</v>
      </c>
      <c r="N971" s="19">
        <v>0.0358</v>
      </c>
      <c r="O971" s="18">
        <v>0.43</v>
      </c>
      <c r="P971" s="18">
        <v>15.48</v>
      </c>
      <c r="Q971" s="18">
        <v>25</v>
      </c>
      <c r="R971" s="18">
        <v>0</v>
      </c>
      <c r="S971" s="18">
        <v>20</v>
      </c>
      <c r="T971" s="18">
        <v>23</v>
      </c>
      <c r="U971" s="18">
        <v>2</v>
      </c>
      <c r="V971" s="18">
        <v>70</v>
      </c>
      <c r="W971" s="18">
        <v>2.89</v>
      </c>
      <c r="X971" s="18">
        <v>0</v>
      </c>
      <c r="Y971" s="19">
        <v>0</v>
      </c>
      <c r="Z971" s="18">
        <v>1</v>
      </c>
      <c r="AA971" s="18">
        <v>0</v>
      </c>
      <c r="AB971" t="str">
        <f>VLOOKUP(E:E,笔记匹配!A:M,3,FALSE)</f>
        <v>circle2022-invite</v>
      </c>
      <c r="AC971" t="str">
        <f>VLOOKUP(E:E,笔记匹配!A:M,4,FALSE)</f>
        <v>11.21-🔥雅思口语8分｜高分技巧大公开</v>
      </c>
    </row>
    <row r="972" spans="1:29">
      <c r="A972" s="17" t="s">
        <v>47</v>
      </c>
      <c r="B972" s="17" t="s">
        <v>70</v>
      </c>
      <c r="C972" s="18">
        <v>24706707</v>
      </c>
      <c r="D972" s="17" t="s">
        <v>69</v>
      </c>
      <c r="E972" s="17" t="s">
        <v>226</v>
      </c>
      <c r="F972" s="17" t="s">
        <v>708</v>
      </c>
      <c r="G972" s="18">
        <v>6620050</v>
      </c>
      <c r="H972" s="17" t="s">
        <v>709</v>
      </c>
      <c r="I972" s="18">
        <v>5478983</v>
      </c>
      <c r="J972" s="17" t="s">
        <v>617</v>
      </c>
      <c r="K972" s="18">
        <v>499.87</v>
      </c>
      <c r="L972" s="18">
        <v>36099</v>
      </c>
      <c r="M972" s="18">
        <v>2662</v>
      </c>
      <c r="N972" s="19">
        <v>0.0737</v>
      </c>
      <c r="O972" s="18">
        <v>0.19</v>
      </c>
      <c r="P972" s="18">
        <v>13.85</v>
      </c>
      <c r="Q972" s="18">
        <v>340</v>
      </c>
      <c r="R972" s="18">
        <v>5</v>
      </c>
      <c r="S972" s="18">
        <v>166</v>
      </c>
      <c r="T972" s="18">
        <v>84</v>
      </c>
      <c r="U972" s="18">
        <v>7</v>
      </c>
      <c r="V972" s="18">
        <v>602</v>
      </c>
      <c r="W972" s="18">
        <v>0.83</v>
      </c>
      <c r="X972" s="18">
        <v>0</v>
      </c>
      <c r="Y972" s="19">
        <v>0</v>
      </c>
      <c r="Z972" s="18">
        <v>11</v>
      </c>
      <c r="AA972" s="18">
        <v>0</v>
      </c>
      <c r="AB972" t="str">
        <f>VLOOKUP(E:E,笔记匹配!A:M,3,FALSE)</f>
        <v>hiella-invite</v>
      </c>
      <c r="AC972" t="str">
        <f>VLOOKUP(E:E,笔记匹配!A:M,4,FALSE)</f>
        <v>11.10-关于学口语，希望五年前就有人能告诉我的</v>
      </c>
    </row>
    <row r="973" spans="1:29">
      <c r="A973" s="17" t="s">
        <v>47</v>
      </c>
      <c r="B973" s="17" t="s">
        <v>91</v>
      </c>
      <c r="C973" s="18">
        <v>24707056</v>
      </c>
      <c r="D973" s="17" t="s">
        <v>69</v>
      </c>
      <c r="E973" s="17" t="s">
        <v>220</v>
      </c>
      <c r="F973" s="17" t="s">
        <v>711</v>
      </c>
      <c r="G973" s="18">
        <v>6620172</v>
      </c>
      <c r="H973" s="17" t="s">
        <v>712</v>
      </c>
      <c r="I973" s="18">
        <v>5479075</v>
      </c>
      <c r="J973" s="17" t="s">
        <v>617</v>
      </c>
      <c r="K973" s="18">
        <v>502.29</v>
      </c>
      <c r="L973" s="18">
        <v>36978</v>
      </c>
      <c r="M973" s="18">
        <v>4077</v>
      </c>
      <c r="N973" s="19">
        <v>0.1103</v>
      </c>
      <c r="O973" s="18">
        <v>0.12</v>
      </c>
      <c r="P973" s="18">
        <v>13.58</v>
      </c>
      <c r="Q973" s="18">
        <v>474</v>
      </c>
      <c r="R973" s="18">
        <v>10</v>
      </c>
      <c r="S973" s="18">
        <v>52</v>
      </c>
      <c r="T973" s="18">
        <v>42</v>
      </c>
      <c r="U973" s="18">
        <v>6</v>
      </c>
      <c r="V973" s="18">
        <v>584</v>
      </c>
      <c r="W973" s="18">
        <v>0.86</v>
      </c>
      <c r="X973" s="18">
        <v>0</v>
      </c>
      <c r="Y973" s="19">
        <v>0</v>
      </c>
      <c r="Z973" s="18">
        <v>21</v>
      </c>
      <c r="AA973" s="18">
        <v>4</v>
      </c>
      <c r="AB973" t="str">
        <f>VLOOKUP(E:E,笔记匹配!A:M,3,FALSE)</f>
        <v>pickcoco-invite</v>
      </c>
      <c r="AC973" t="str">
        <f>VLOOKUP(E:E,笔记匹配!A:M,4,FALSE)</f>
        <v>11.21-快进来看看外国人切磋中文！！</v>
      </c>
    </row>
    <row r="974" spans="1:29">
      <c r="A974" s="17" t="s">
        <v>47</v>
      </c>
      <c r="B974" s="17" t="s">
        <v>79</v>
      </c>
      <c r="C974" s="18">
        <v>24707332</v>
      </c>
      <c r="D974" s="17" t="s">
        <v>69</v>
      </c>
      <c r="E974" s="17" t="s">
        <v>197</v>
      </c>
      <c r="F974" s="17" t="s">
        <v>713</v>
      </c>
      <c r="G974" s="18">
        <v>6620244</v>
      </c>
      <c r="H974" s="17" t="s">
        <v>714</v>
      </c>
      <c r="I974" s="18">
        <v>5479133</v>
      </c>
      <c r="J974" s="17" t="s">
        <v>617</v>
      </c>
      <c r="K974" s="18">
        <v>468.45</v>
      </c>
      <c r="L974" s="18">
        <v>11133</v>
      </c>
      <c r="M974" s="18">
        <v>328</v>
      </c>
      <c r="N974" s="19">
        <v>0.0295</v>
      </c>
      <c r="O974" s="18">
        <v>1.43</v>
      </c>
      <c r="P974" s="18">
        <v>42.08</v>
      </c>
      <c r="Q974" s="18">
        <v>86</v>
      </c>
      <c r="R974" s="18">
        <v>0</v>
      </c>
      <c r="S974" s="18">
        <v>49</v>
      </c>
      <c r="T974" s="18">
        <v>4</v>
      </c>
      <c r="U974" s="18">
        <v>2</v>
      </c>
      <c r="V974" s="18">
        <v>141</v>
      </c>
      <c r="W974" s="18">
        <v>3.32</v>
      </c>
      <c r="X974" s="18">
        <v>0</v>
      </c>
      <c r="Y974" s="19">
        <v>0</v>
      </c>
      <c r="Z974" s="18">
        <v>0</v>
      </c>
      <c r="AA974" s="18">
        <v>0</v>
      </c>
      <c r="AB974" t="str">
        <f>VLOOKUP(E:E,笔记匹配!A:M,3,FALSE)</f>
        <v>leximock-invite</v>
      </c>
      <c r="AC974" t="str">
        <f>VLOOKUP(E:E,笔记匹配!A:M,4,FALSE)</f>
        <v>11.16-Cambly雅思口语敲牛mock推荐来救你啦🆘</v>
      </c>
    </row>
    <row r="975" spans="1:29">
      <c r="A975" s="17" t="s">
        <v>47</v>
      </c>
      <c r="B975" s="17" t="s">
        <v>85</v>
      </c>
      <c r="C975" s="18">
        <v>24707521</v>
      </c>
      <c r="D975" s="17" t="s">
        <v>69</v>
      </c>
      <c r="E975" s="17" t="s">
        <v>225</v>
      </c>
      <c r="F975" s="17" t="s">
        <v>716</v>
      </c>
      <c r="G975" s="18">
        <v>6620322</v>
      </c>
      <c r="H975" s="17" t="s">
        <v>717</v>
      </c>
      <c r="I975" s="18">
        <v>5479184</v>
      </c>
      <c r="J975" s="17" t="s">
        <v>617</v>
      </c>
      <c r="K975" s="18">
        <v>455.14</v>
      </c>
      <c r="L975" s="18">
        <v>8974</v>
      </c>
      <c r="M975" s="18">
        <v>341</v>
      </c>
      <c r="N975" s="19">
        <v>0.038</v>
      </c>
      <c r="O975" s="18">
        <v>1.33</v>
      </c>
      <c r="P975" s="18">
        <v>50.72</v>
      </c>
      <c r="Q975" s="18">
        <v>97</v>
      </c>
      <c r="R975" s="18">
        <v>0</v>
      </c>
      <c r="S975" s="18">
        <v>41</v>
      </c>
      <c r="T975" s="18">
        <v>6</v>
      </c>
      <c r="U975" s="18">
        <v>2</v>
      </c>
      <c r="V975" s="18">
        <v>146</v>
      </c>
      <c r="W975" s="18">
        <v>3.12</v>
      </c>
      <c r="X975" s="18">
        <v>0</v>
      </c>
      <c r="Y975" s="19">
        <v>0</v>
      </c>
      <c r="Z975" s="18">
        <v>1</v>
      </c>
      <c r="AA975" s="18">
        <v>0</v>
      </c>
      <c r="AB975" t="str">
        <f>VLOOKUP(E:E,笔记匹配!A:M,3,FALSE)</f>
        <v>xiaohao11-invite</v>
      </c>
      <c r="AC975" t="str">
        <f>VLOOKUP(E:E,笔记匹配!A:M,4,FALSE)</f>
        <v>11.16-🔥Cambly外教大推荐❗️口语此时不练更待何时</v>
      </c>
    </row>
    <row r="976" spans="1:29">
      <c r="A976" s="17" t="s">
        <v>48</v>
      </c>
      <c r="B976" s="17" t="s">
        <v>76</v>
      </c>
      <c r="C976" s="18">
        <v>18706416</v>
      </c>
      <c r="D976" s="17" t="s">
        <v>72</v>
      </c>
      <c r="E976" s="17" t="s">
        <v>209</v>
      </c>
      <c r="F976" s="17" t="s">
        <v>624</v>
      </c>
      <c r="G976" s="18">
        <v>3899564</v>
      </c>
      <c r="H976" s="17" t="s">
        <v>625</v>
      </c>
      <c r="I976" s="18">
        <v>3284422</v>
      </c>
      <c r="J976" s="17" t="s">
        <v>617</v>
      </c>
      <c r="K976" s="18">
        <v>197.78</v>
      </c>
      <c r="L976" s="18">
        <v>10429</v>
      </c>
      <c r="M976" s="18">
        <v>359</v>
      </c>
      <c r="N976" s="19">
        <v>0.0344</v>
      </c>
      <c r="O976" s="18">
        <v>0.55</v>
      </c>
      <c r="P976" s="18">
        <v>18.96</v>
      </c>
      <c r="Q976" s="18">
        <v>24</v>
      </c>
      <c r="R976" s="18">
        <v>1</v>
      </c>
      <c r="S976" s="18">
        <v>22</v>
      </c>
      <c r="T976" s="18">
        <v>2</v>
      </c>
      <c r="U976" s="18">
        <v>2</v>
      </c>
      <c r="V976" s="18">
        <v>51</v>
      </c>
      <c r="W976" s="18">
        <v>3.88</v>
      </c>
      <c r="X976" s="18">
        <v>0</v>
      </c>
      <c r="Y976" s="19">
        <v>0</v>
      </c>
      <c r="Z976" s="18">
        <v>2</v>
      </c>
      <c r="AA976" s="18">
        <v>0</v>
      </c>
      <c r="AB976" t="str">
        <f>VLOOKUP(E:E,笔记匹配!A:M,3,FALSE)</f>
        <v>ieltsyea-invite</v>
      </c>
      <c r="AC976" t="str">
        <f>VLOOKUP(E:E,笔记匹配!A:M,4,FALSE)</f>
        <v>8.24-雅思口语上7的捷径：Cambly外教推荐‼️</v>
      </c>
    </row>
    <row r="977" spans="1:29">
      <c r="A977" s="17" t="s">
        <v>48</v>
      </c>
      <c r="B977" s="17" t="s">
        <v>123</v>
      </c>
      <c r="C977" s="18">
        <v>19692455</v>
      </c>
      <c r="D977" s="17" t="s">
        <v>72</v>
      </c>
      <c r="E977" s="17" t="s">
        <v>216</v>
      </c>
      <c r="F977" s="17" t="s">
        <v>727</v>
      </c>
      <c r="G977" s="18">
        <v>4355986</v>
      </c>
      <c r="H977" s="17" t="s">
        <v>728</v>
      </c>
      <c r="I977" s="18">
        <v>3730690</v>
      </c>
      <c r="J977" s="17" t="s">
        <v>617</v>
      </c>
      <c r="K977" s="18">
        <v>0</v>
      </c>
      <c r="L977" s="18">
        <v>0</v>
      </c>
      <c r="M977" s="18">
        <v>0</v>
      </c>
      <c r="N977" s="19">
        <v>0</v>
      </c>
      <c r="O977" s="18">
        <v>0</v>
      </c>
      <c r="P977" s="18">
        <v>0</v>
      </c>
      <c r="Q977" s="18">
        <v>0</v>
      </c>
      <c r="R977" s="18">
        <v>0</v>
      </c>
      <c r="S977" s="18">
        <v>0</v>
      </c>
      <c r="T977" s="18">
        <v>0</v>
      </c>
      <c r="U977" s="18">
        <v>0</v>
      </c>
      <c r="V977" s="18">
        <v>0</v>
      </c>
      <c r="W977" s="18">
        <v>0</v>
      </c>
      <c r="X977" s="18">
        <v>0</v>
      </c>
      <c r="Y977" s="19">
        <v>0</v>
      </c>
      <c r="Z977" s="18">
        <v>0</v>
      </c>
      <c r="AA977" s="18">
        <v>0</v>
      </c>
      <c r="AB977" t="str">
        <f>VLOOKUP(E:E,笔记匹配!A:M,3,FALSE)</f>
        <v>xnyou99</v>
      </c>
      <c r="AC977" t="str">
        <f>VLOOKUP(E:E,笔记匹配!A:M,4,FALSE)</f>
        <v>9.7-25岁我好像一无所有｜与外教聊“焦虑”</v>
      </c>
    </row>
    <row r="978" spans="1:29">
      <c r="A978" s="17" t="s">
        <v>48</v>
      </c>
      <c r="B978" s="17" t="s">
        <v>103</v>
      </c>
      <c r="C978" s="18">
        <v>19913068</v>
      </c>
      <c r="D978" s="17" t="s">
        <v>69</v>
      </c>
      <c r="E978" s="17" t="s">
        <v>207</v>
      </c>
      <c r="F978" s="17" t="s">
        <v>632</v>
      </c>
      <c r="G978" s="18">
        <v>4458728</v>
      </c>
      <c r="H978" s="17" t="s">
        <v>633</v>
      </c>
      <c r="I978" s="18">
        <v>3823048</v>
      </c>
      <c r="J978" s="17" t="s">
        <v>617</v>
      </c>
      <c r="K978" s="18">
        <v>289.08</v>
      </c>
      <c r="L978" s="18">
        <v>7874</v>
      </c>
      <c r="M978" s="18">
        <v>436</v>
      </c>
      <c r="N978" s="19">
        <v>0.0554</v>
      </c>
      <c r="O978" s="18">
        <v>0.66</v>
      </c>
      <c r="P978" s="18">
        <v>36.71</v>
      </c>
      <c r="Q978" s="18">
        <v>65</v>
      </c>
      <c r="R978" s="18">
        <v>0</v>
      </c>
      <c r="S978" s="18">
        <v>29</v>
      </c>
      <c r="T978" s="18">
        <v>26</v>
      </c>
      <c r="U978" s="18">
        <v>0</v>
      </c>
      <c r="V978" s="18">
        <v>120</v>
      </c>
      <c r="W978" s="18">
        <v>2.41</v>
      </c>
      <c r="X978" s="18">
        <v>0</v>
      </c>
      <c r="Y978" s="19">
        <v>0</v>
      </c>
      <c r="Z978" s="18">
        <v>9</v>
      </c>
      <c r="AA978" s="18">
        <v>0</v>
      </c>
      <c r="AB978" t="str">
        <f>VLOOKUP(E:E,笔记匹配!A:M,3,FALSE)</f>
        <v>skk2022</v>
      </c>
      <c r="AC978" t="str">
        <f>VLOOKUP(E:E,笔记匹配!A:M,4,FALSE)</f>
        <v>6.13-如何不出国提高口语｜英语口语APP推荐</v>
      </c>
    </row>
    <row r="979" spans="1:29">
      <c r="A979" s="17" t="s">
        <v>48</v>
      </c>
      <c r="B979" s="17" t="s">
        <v>108</v>
      </c>
      <c r="C979" s="18">
        <v>19946771</v>
      </c>
      <c r="D979" s="17" t="s">
        <v>72</v>
      </c>
      <c r="E979" s="18">
        <v>6.3218999e+23</v>
      </c>
      <c r="F979" s="17" t="s">
        <v>634</v>
      </c>
      <c r="G979" s="18">
        <v>4474319</v>
      </c>
      <c r="H979" s="17" t="s">
        <v>635</v>
      </c>
      <c r="I979" s="18">
        <v>3836916</v>
      </c>
      <c r="J979" s="17" t="s">
        <v>617</v>
      </c>
      <c r="K979" s="18">
        <v>498.6</v>
      </c>
      <c r="L979" s="18">
        <v>45327</v>
      </c>
      <c r="M979" s="18">
        <v>2120</v>
      </c>
      <c r="N979" s="19">
        <v>0.0468</v>
      </c>
      <c r="O979" s="18">
        <v>0.24</v>
      </c>
      <c r="P979" s="18">
        <v>11</v>
      </c>
      <c r="Q979" s="18">
        <v>65</v>
      </c>
      <c r="R979" s="18">
        <v>4</v>
      </c>
      <c r="S979" s="18">
        <v>49</v>
      </c>
      <c r="T979" s="18">
        <v>29</v>
      </c>
      <c r="U979" s="18">
        <v>6</v>
      </c>
      <c r="V979" s="18">
        <v>153</v>
      </c>
      <c r="W979" s="18">
        <v>3.26</v>
      </c>
      <c r="X979" s="18">
        <v>0</v>
      </c>
      <c r="Y979" s="19">
        <v>0</v>
      </c>
      <c r="Z979" s="18">
        <v>2</v>
      </c>
      <c r="AA979" s="18">
        <v>1</v>
      </c>
      <c r="AB979" t="str">
        <f>VLOOKUP(E:E,笔记匹配!A:M,3,FALSE)</f>
        <v>gua0407</v>
      </c>
      <c r="AC979" t="str">
        <f>VLOOKUP(E:E,笔记匹配!A:M,4,FALSE)</f>
        <v>9.21-雅思考官“讨厌”的口语表达，你中了几个🤔</v>
      </c>
    </row>
    <row r="980" spans="1:29">
      <c r="A980" s="17" t="s">
        <v>48</v>
      </c>
      <c r="B980" s="17" t="s">
        <v>80</v>
      </c>
      <c r="C980" s="18">
        <v>20804514</v>
      </c>
      <c r="D980" s="17" t="s">
        <v>72</v>
      </c>
      <c r="E980" s="17" t="s">
        <v>199</v>
      </c>
      <c r="F980" s="17" t="s">
        <v>642</v>
      </c>
      <c r="G980" s="18">
        <v>4926725</v>
      </c>
      <c r="H980" s="17" t="s">
        <v>643</v>
      </c>
      <c r="I980" s="18">
        <v>4182082</v>
      </c>
      <c r="J980" s="17" t="s">
        <v>617</v>
      </c>
      <c r="K980" s="18">
        <v>199.69</v>
      </c>
      <c r="L980" s="18">
        <v>13529</v>
      </c>
      <c r="M980" s="18">
        <v>762</v>
      </c>
      <c r="N980" s="19">
        <v>0.0563</v>
      </c>
      <c r="O980" s="18">
        <v>0.26</v>
      </c>
      <c r="P980" s="18">
        <v>14.76</v>
      </c>
      <c r="Q980" s="18">
        <v>34</v>
      </c>
      <c r="R980" s="18">
        <v>2</v>
      </c>
      <c r="S980" s="18">
        <v>29</v>
      </c>
      <c r="T980" s="18">
        <v>5</v>
      </c>
      <c r="U980" s="18">
        <v>1</v>
      </c>
      <c r="V980" s="18">
        <v>71</v>
      </c>
      <c r="W980" s="18">
        <v>2.81</v>
      </c>
      <c r="X980" s="18">
        <v>0</v>
      </c>
      <c r="Y980" s="19">
        <v>0</v>
      </c>
      <c r="Z980" s="18">
        <v>2</v>
      </c>
      <c r="AA980" s="18">
        <v>0</v>
      </c>
      <c r="AB980" t="str">
        <f>VLOOKUP(E:E,笔记匹配!A:M,3,FALSE)</f>
        <v>lily1234</v>
      </c>
      <c r="AC980" t="str">
        <f>VLOOKUP(E:E,笔记匹配!A:M,4,FALSE)</f>
        <v>10.9-30岁想把英语好好学一遍｜妈妈提升口语app</v>
      </c>
    </row>
    <row r="981" spans="1:29">
      <c r="A981" s="17" t="s">
        <v>48</v>
      </c>
      <c r="B981" s="17" t="s">
        <v>83</v>
      </c>
      <c r="C981" s="18">
        <v>21378722</v>
      </c>
      <c r="D981" s="17" t="s">
        <v>72</v>
      </c>
      <c r="E981" s="17" t="s">
        <v>201</v>
      </c>
      <c r="F981" s="17" t="s">
        <v>646</v>
      </c>
      <c r="G981" s="18">
        <v>5201126</v>
      </c>
      <c r="H981" s="17" t="s">
        <v>647</v>
      </c>
      <c r="I981" s="18">
        <v>4386152</v>
      </c>
      <c r="J981" s="17" t="s">
        <v>617</v>
      </c>
      <c r="K981" s="18">
        <v>370.16</v>
      </c>
      <c r="L981" s="18">
        <v>22839</v>
      </c>
      <c r="M981" s="18">
        <v>621</v>
      </c>
      <c r="N981" s="19">
        <v>0.0272</v>
      </c>
      <c r="O981" s="18">
        <v>0.6</v>
      </c>
      <c r="P981" s="18">
        <v>16.21</v>
      </c>
      <c r="Q981" s="18">
        <v>81</v>
      </c>
      <c r="R981" s="18">
        <v>1</v>
      </c>
      <c r="S981" s="18">
        <v>62</v>
      </c>
      <c r="T981" s="18">
        <v>3</v>
      </c>
      <c r="U981" s="18">
        <v>1</v>
      </c>
      <c r="V981" s="18">
        <v>148</v>
      </c>
      <c r="W981" s="18">
        <v>2.5</v>
      </c>
      <c r="X981" s="18">
        <v>0</v>
      </c>
      <c r="Y981" s="19">
        <v>0</v>
      </c>
      <c r="Z981" s="18">
        <v>11</v>
      </c>
      <c r="AA981" s="18">
        <v>11</v>
      </c>
      <c r="AB981" t="str">
        <f>VLOOKUP(E:E,笔记匹配!A:M,3,FALSE)</f>
        <v>talkalot-invite</v>
      </c>
      <c r="AC981" t="str">
        <f>VLOOKUP(E:E,笔记匹配!A:M,4,FALSE)</f>
        <v>10.17宝藏Cambly外教大推荐‼️入门篇</v>
      </c>
    </row>
    <row r="982" spans="1:29">
      <c r="A982" s="17" t="s">
        <v>48</v>
      </c>
      <c r="B982" s="17" t="s">
        <v>83</v>
      </c>
      <c r="C982" s="18">
        <v>21438951</v>
      </c>
      <c r="D982" s="17" t="s">
        <v>69</v>
      </c>
      <c r="E982" s="17" t="s">
        <v>201</v>
      </c>
      <c r="F982" s="17" t="s">
        <v>650</v>
      </c>
      <c r="G982" s="18">
        <v>5229065</v>
      </c>
      <c r="H982" s="17" t="s">
        <v>651</v>
      </c>
      <c r="I982" s="18">
        <v>4407441</v>
      </c>
      <c r="J982" s="17" t="s">
        <v>617</v>
      </c>
      <c r="K982" s="18">
        <v>1442.54</v>
      </c>
      <c r="L982" s="18">
        <v>60368</v>
      </c>
      <c r="M982" s="18">
        <v>2025</v>
      </c>
      <c r="N982" s="19">
        <v>0.0335</v>
      </c>
      <c r="O982" s="18">
        <v>0.71</v>
      </c>
      <c r="P982" s="18">
        <v>23.9</v>
      </c>
      <c r="Q982" s="18">
        <v>485</v>
      </c>
      <c r="R982" s="18">
        <v>2</v>
      </c>
      <c r="S982" s="18">
        <v>292</v>
      </c>
      <c r="T982" s="18">
        <v>13</v>
      </c>
      <c r="U982" s="18">
        <v>7</v>
      </c>
      <c r="V982" s="18">
        <v>799</v>
      </c>
      <c r="W982" s="18">
        <v>1.81</v>
      </c>
      <c r="X982" s="18">
        <v>0</v>
      </c>
      <c r="Y982" s="19">
        <v>0</v>
      </c>
      <c r="Z982" s="18">
        <v>14</v>
      </c>
      <c r="AA982" s="18">
        <v>29</v>
      </c>
      <c r="AB982" t="str">
        <f>VLOOKUP(E:E,笔记匹配!A:M,3,FALSE)</f>
        <v>talkalot-invite</v>
      </c>
      <c r="AC982" t="str">
        <f>VLOOKUP(E:E,笔记匹配!A:M,4,FALSE)</f>
        <v>10.17宝藏Cambly外教大推荐‼️入门篇</v>
      </c>
    </row>
    <row r="983" spans="1:29">
      <c r="A983" s="17" t="s">
        <v>48</v>
      </c>
      <c r="B983" s="17" t="s">
        <v>80</v>
      </c>
      <c r="C983" s="18">
        <v>21548733</v>
      </c>
      <c r="D983" s="17" t="s">
        <v>69</v>
      </c>
      <c r="E983" s="17" t="s">
        <v>199</v>
      </c>
      <c r="F983" s="17" t="s">
        <v>652</v>
      </c>
      <c r="G983" s="18">
        <v>5277914</v>
      </c>
      <c r="H983" s="17" t="s">
        <v>652</v>
      </c>
      <c r="I983" s="18">
        <v>4445164</v>
      </c>
      <c r="J983" s="17" t="s">
        <v>617</v>
      </c>
      <c r="K983" s="18">
        <v>194.16</v>
      </c>
      <c r="L983" s="18">
        <v>4855</v>
      </c>
      <c r="M983" s="18">
        <v>262</v>
      </c>
      <c r="N983" s="19">
        <v>0.054</v>
      </c>
      <c r="O983" s="18">
        <v>0.74</v>
      </c>
      <c r="P983" s="18">
        <v>39.99</v>
      </c>
      <c r="Q983" s="18">
        <v>36</v>
      </c>
      <c r="R983" s="18">
        <v>0</v>
      </c>
      <c r="S983" s="18">
        <v>35</v>
      </c>
      <c r="T983" s="18">
        <v>19</v>
      </c>
      <c r="U983" s="18">
        <v>0</v>
      </c>
      <c r="V983" s="18">
        <v>90</v>
      </c>
      <c r="W983" s="18">
        <v>2.16</v>
      </c>
      <c r="X983" s="18">
        <v>0</v>
      </c>
      <c r="Y983" s="19">
        <v>0</v>
      </c>
      <c r="Z983" s="18">
        <v>2</v>
      </c>
      <c r="AA983" s="18">
        <v>0</v>
      </c>
      <c r="AB983" t="str">
        <f>VLOOKUP(E:E,笔记匹配!A:M,3,FALSE)</f>
        <v>lily1234</v>
      </c>
      <c r="AC983" t="str">
        <f>VLOOKUP(E:E,笔记匹配!A:M,4,FALSE)</f>
        <v>10.9-30岁想把英语好好学一遍｜妈妈提升口语app</v>
      </c>
    </row>
    <row r="984" spans="1:29">
      <c r="A984" s="17" t="s">
        <v>48</v>
      </c>
      <c r="B984" s="17" t="s">
        <v>108</v>
      </c>
      <c r="C984" s="18">
        <v>21906276</v>
      </c>
      <c r="D984" s="17" t="s">
        <v>69</v>
      </c>
      <c r="E984" s="18">
        <v>6.3218999e+23</v>
      </c>
      <c r="F984" s="17" t="s">
        <v>654</v>
      </c>
      <c r="G984" s="18">
        <v>5442255</v>
      </c>
      <c r="H984" s="17" t="s">
        <v>654</v>
      </c>
      <c r="I984" s="18">
        <v>4570099</v>
      </c>
      <c r="J984" s="17" t="s">
        <v>617</v>
      </c>
      <c r="K984" s="18">
        <v>791.07</v>
      </c>
      <c r="L984" s="18">
        <v>36185</v>
      </c>
      <c r="M984" s="18">
        <v>1785</v>
      </c>
      <c r="N984" s="19">
        <v>0.0493</v>
      </c>
      <c r="O984" s="18">
        <v>0.44</v>
      </c>
      <c r="P984" s="18">
        <v>21.86</v>
      </c>
      <c r="Q984" s="18">
        <v>369</v>
      </c>
      <c r="R984" s="18">
        <v>2</v>
      </c>
      <c r="S984" s="18">
        <v>144</v>
      </c>
      <c r="T984" s="18">
        <v>87</v>
      </c>
      <c r="U984" s="18">
        <v>12</v>
      </c>
      <c r="V984" s="18">
        <v>614</v>
      </c>
      <c r="W984" s="18">
        <v>1.29</v>
      </c>
      <c r="X984" s="18">
        <v>0</v>
      </c>
      <c r="Y984" s="19">
        <v>0</v>
      </c>
      <c r="Z984" s="18">
        <v>12</v>
      </c>
      <c r="AA984" s="18">
        <v>0</v>
      </c>
      <c r="AB984" t="str">
        <f>VLOOKUP(E:E,笔记匹配!A:M,3,FALSE)</f>
        <v>gua0407</v>
      </c>
      <c r="AC984" t="str">
        <f>VLOOKUP(E:E,笔记匹配!A:M,4,FALSE)</f>
        <v>9.21-雅思考官“讨厌”的口语表达，你中了几个🤔</v>
      </c>
    </row>
    <row r="985" spans="1:29">
      <c r="A985" s="17" t="s">
        <v>48</v>
      </c>
      <c r="B985" s="17" t="s">
        <v>82</v>
      </c>
      <c r="C985" s="18">
        <v>22055095</v>
      </c>
      <c r="D985" s="17" t="s">
        <v>72</v>
      </c>
      <c r="E985" s="17" t="s">
        <v>236</v>
      </c>
      <c r="F985" s="17" t="s">
        <v>660</v>
      </c>
      <c r="G985" s="18">
        <v>5512921</v>
      </c>
      <c r="H985" s="17" t="s">
        <v>661</v>
      </c>
      <c r="I985" s="18">
        <v>4623502</v>
      </c>
      <c r="J985" s="17" t="s">
        <v>617</v>
      </c>
      <c r="K985" s="18">
        <v>66.57</v>
      </c>
      <c r="L985" s="18">
        <v>6231</v>
      </c>
      <c r="M985" s="18">
        <v>324</v>
      </c>
      <c r="N985" s="19">
        <v>0.052</v>
      </c>
      <c r="O985" s="18">
        <v>0.21</v>
      </c>
      <c r="P985" s="18">
        <v>10.68</v>
      </c>
      <c r="Q985" s="18">
        <v>17</v>
      </c>
      <c r="R985" s="18">
        <v>0</v>
      </c>
      <c r="S985" s="18">
        <v>13</v>
      </c>
      <c r="T985" s="18">
        <v>11</v>
      </c>
      <c r="U985" s="18">
        <v>0</v>
      </c>
      <c r="V985" s="18">
        <v>41</v>
      </c>
      <c r="W985" s="18">
        <v>1.62</v>
      </c>
      <c r="X985" s="18">
        <v>0</v>
      </c>
      <c r="Y985" s="19">
        <v>0</v>
      </c>
      <c r="Z985" s="18">
        <v>5</v>
      </c>
      <c r="AA985" s="18">
        <v>0</v>
      </c>
      <c r="AB985" t="str">
        <f>VLOOKUP(E:E,笔记匹配!A:M,3,FALSE)</f>
        <v>pickgigi-invite</v>
      </c>
      <c r="AC985" t="str">
        <f>VLOOKUP(E:E,笔记匹配!A:M,4,FALSE)</f>
        <v>10.26-口语聊天用这几个开场 打开无限聊天模式</v>
      </c>
    </row>
    <row r="986" spans="1:29">
      <c r="A986" s="17" t="s">
        <v>48</v>
      </c>
      <c r="B986" s="17" t="s">
        <v>86</v>
      </c>
      <c r="C986" s="18">
        <v>22459591</v>
      </c>
      <c r="D986" s="17" t="s">
        <v>72</v>
      </c>
      <c r="E986" s="17" t="s">
        <v>214</v>
      </c>
      <c r="F986" s="17" t="s">
        <v>662</v>
      </c>
      <c r="G986" s="18">
        <v>5705404</v>
      </c>
      <c r="H986" s="17" t="s">
        <v>663</v>
      </c>
      <c r="I986" s="18">
        <v>4771610</v>
      </c>
      <c r="J986" s="17" t="s">
        <v>617</v>
      </c>
      <c r="K986" s="18">
        <v>801.43</v>
      </c>
      <c r="L986" s="18">
        <v>45815</v>
      </c>
      <c r="M986" s="18">
        <v>2417</v>
      </c>
      <c r="N986" s="19">
        <v>0.0528</v>
      </c>
      <c r="O986" s="18">
        <v>0.33</v>
      </c>
      <c r="P986" s="18">
        <v>17.49</v>
      </c>
      <c r="Q986" s="18">
        <v>104</v>
      </c>
      <c r="R986" s="18">
        <v>0</v>
      </c>
      <c r="S986" s="18">
        <v>29</v>
      </c>
      <c r="T986" s="18">
        <v>36</v>
      </c>
      <c r="U986" s="18">
        <v>2</v>
      </c>
      <c r="V986" s="18">
        <v>171</v>
      </c>
      <c r="W986" s="18">
        <v>4.69</v>
      </c>
      <c r="X986" s="18">
        <v>0</v>
      </c>
      <c r="Y986" s="19">
        <v>0</v>
      </c>
      <c r="Z986" s="18">
        <v>2</v>
      </c>
      <c r="AA986" s="18">
        <v>0</v>
      </c>
      <c r="AB986" t="str">
        <f>VLOOKUP(E:E,笔记匹配!A:M,3,FALSE)</f>
        <v>yzyy123</v>
      </c>
      <c r="AC986" t="str">
        <f>VLOOKUP(E:E,笔记匹配!A:M,4,FALSE)</f>
        <v>11.1-前雅思口语考官评分我们的part 1!</v>
      </c>
    </row>
    <row r="987" spans="1:29">
      <c r="A987" s="17" t="s">
        <v>48</v>
      </c>
      <c r="B987" s="17" t="s">
        <v>73</v>
      </c>
      <c r="C987" s="18">
        <v>22612439</v>
      </c>
      <c r="D987" s="17" t="s">
        <v>72</v>
      </c>
      <c r="E987" s="17" t="s">
        <v>200</v>
      </c>
      <c r="F987" s="17" t="s">
        <v>666</v>
      </c>
      <c r="G987" s="18">
        <v>5779468</v>
      </c>
      <c r="H987" s="17" t="s">
        <v>667</v>
      </c>
      <c r="I987" s="18">
        <v>4830161</v>
      </c>
      <c r="J987" s="17" t="s">
        <v>617</v>
      </c>
      <c r="K987" s="18">
        <v>258.09</v>
      </c>
      <c r="L987" s="18">
        <v>15430</v>
      </c>
      <c r="M987" s="18">
        <v>872</v>
      </c>
      <c r="N987" s="19">
        <v>0.0565</v>
      </c>
      <c r="O987" s="18">
        <v>0.3</v>
      </c>
      <c r="P987" s="18">
        <v>16.73</v>
      </c>
      <c r="Q987" s="18">
        <v>74</v>
      </c>
      <c r="R987" s="18">
        <v>0</v>
      </c>
      <c r="S987" s="18">
        <v>4</v>
      </c>
      <c r="T987" s="18">
        <v>1</v>
      </c>
      <c r="U987" s="18">
        <v>1</v>
      </c>
      <c r="V987" s="18">
        <v>80</v>
      </c>
      <c r="W987" s="18">
        <v>3.23</v>
      </c>
      <c r="X987" s="18">
        <v>0</v>
      </c>
      <c r="Y987" s="19">
        <v>0</v>
      </c>
      <c r="Z987" s="18">
        <v>0</v>
      </c>
      <c r="AA987" s="18">
        <v>0</v>
      </c>
      <c r="AB987" t="str">
        <f>VLOOKUP(E:E,笔记匹配!A:M,3,FALSE)</f>
        <v>adamchen</v>
      </c>
      <c r="AC987" t="str">
        <f>VLOOKUP(E:E,笔记匹配!A:M,4,FALSE)</f>
        <v>11.2-当社牛和老外pk全网热门挑战</v>
      </c>
    </row>
    <row r="988" spans="1:29">
      <c r="A988" s="17" t="s">
        <v>48</v>
      </c>
      <c r="B988" s="17" t="s">
        <v>77</v>
      </c>
      <c r="C988" s="18">
        <v>22612562</v>
      </c>
      <c r="D988" s="17" t="s">
        <v>72</v>
      </c>
      <c r="E988" s="17" t="s">
        <v>231</v>
      </c>
      <c r="F988" s="17" t="s">
        <v>670</v>
      </c>
      <c r="G988" s="18">
        <v>5779589</v>
      </c>
      <c r="H988" s="17" t="s">
        <v>671</v>
      </c>
      <c r="I988" s="18">
        <v>4830255</v>
      </c>
      <c r="J988" s="17" t="s">
        <v>617</v>
      </c>
      <c r="K988" s="18">
        <v>180.99</v>
      </c>
      <c r="L988" s="18">
        <v>6120</v>
      </c>
      <c r="M988" s="18">
        <v>416</v>
      </c>
      <c r="N988" s="19">
        <v>0.068</v>
      </c>
      <c r="O988" s="18">
        <v>0.44</v>
      </c>
      <c r="P988" s="18">
        <v>29.57</v>
      </c>
      <c r="Q988" s="18">
        <v>55</v>
      </c>
      <c r="R988" s="18">
        <v>0</v>
      </c>
      <c r="S988" s="18">
        <v>14</v>
      </c>
      <c r="T988" s="18">
        <v>9</v>
      </c>
      <c r="U988" s="18">
        <v>1</v>
      </c>
      <c r="V988" s="18">
        <v>79</v>
      </c>
      <c r="W988" s="18">
        <v>2.29</v>
      </c>
      <c r="X988" s="18">
        <v>0</v>
      </c>
      <c r="Y988" s="19">
        <v>0</v>
      </c>
      <c r="Z988" s="18">
        <v>1</v>
      </c>
      <c r="AA988" s="18">
        <v>2</v>
      </c>
      <c r="AB988" t="str">
        <f>VLOOKUP(E:E,笔记匹配!A:M,3,FALSE)</f>
        <v>iris018-invite</v>
      </c>
      <c r="AC988" t="str">
        <f>VLOOKUP(E:E,笔记匹配!A:M,4,FALSE)</f>
        <v>11.2-⭐雅思口语救星❗心机girl这样备考㊙️</v>
      </c>
    </row>
    <row r="989" spans="1:29">
      <c r="A989" s="17" t="s">
        <v>48</v>
      </c>
      <c r="B989" s="17" t="s">
        <v>73</v>
      </c>
      <c r="C989" s="18">
        <v>23040724</v>
      </c>
      <c r="D989" s="17" t="s">
        <v>69</v>
      </c>
      <c r="E989" s="17" t="s">
        <v>200</v>
      </c>
      <c r="F989" s="17" t="s">
        <v>672</v>
      </c>
      <c r="G989" s="18">
        <v>5991279</v>
      </c>
      <c r="H989" s="17" t="s">
        <v>672</v>
      </c>
      <c r="I989" s="18">
        <v>4988712</v>
      </c>
      <c r="J989" s="17" t="s">
        <v>617</v>
      </c>
      <c r="K989" s="18">
        <v>237.36</v>
      </c>
      <c r="L989" s="18">
        <v>4624</v>
      </c>
      <c r="M989" s="18">
        <v>276</v>
      </c>
      <c r="N989" s="19">
        <v>0.0597</v>
      </c>
      <c r="O989" s="18">
        <v>0.86</v>
      </c>
      <c r="P989" s="18">
        <v>51.33</v>
      </c>
      <c r="Q989" s="18">
        <v>69</v>
      </c>
      <c r="R989" s="18">
        <v>1</v>
      </c>
      <c r="S989" s="18">
        <v>21</v>
      </c>
      <c r="T989" s="18">
        <v>12</v>
      </c>
      <c r="U989" s="18">
        <v>1</v>
      </c>
      <c r="V989" s="18">
        <v>104</v>
      </c>
      <c r="W989" s="18">
        <v>2.28</v>
      </c>
      <c r="X989" s="18">
        <v>0</v>
      </c>
      <c r="Y989" s="19">
        <v>0</v>
      </c>
      <c r="Z989" s="18">
        <v>2</v>
      </c>
      <c r="AA989" s="18">
        <v>0</v>
      </c>
      <c r="AB989" t="str">
        <f>VLOOKUP(E:E,笔记匹配!A:M,3,FALSE)</f>
        <v>adamchen</v>
      </c>
      <c r="AC989" t="str">
        <f>VLOOKUP(E:E,笔记匹配!A:M,4,FALSE)</f>
        <v>11.2-当社牛和老外pk全网热门挑战</v>
      </c>
    </row>
    <row r="990" spans="1:29">
      <c r="A990" s="17" t="s">
        <v>48</v>
      </c>
      <c r="B990" s="17" t="s">
        <v>86</v>
      </c>
      <c r="C990" s="18">
        <v>23041229</v>
      </c>
      <c r="D990" s="17" t="s">
        <v>69</v>
      </c>
      <c r="E990" s="17" t="s">
        <v>214</v>
      </c>
      <c r="F990" s="17" t="s">
        <v>673</v>
      </c>
      <c r="G990" s="18">
        <v>5991556</v>
      </c>
      <c r="H990" s="17" t="s">
        <v>673</v>
      </c>
      <c r="I990" s="18">
        <v>4988903</v>
      </c>
      <c r="J990" s="17" t="s">
        <v>617</v>
      </c>
      <c r="K990" s="18">
        <v>574.89</v>
      </c>
      <c r="L990" s="18">
        <v>15121</v>
      </c>
      <c r="M990" s="18">
        <v>722</v>
      </c>
      <c r="N990" s="19">
        <v>0.0477</v>
      </c>
      <c r="O990" s="18">
        <v>0.8</v>
      </c>
      <c r="P990" s="18">
        <v>38.02</v>
      </c>
      <c r="Q990" s="18">
        <v>153</v>
      </c>
      <c r="R990" s="18">
        <v>1</v>
      </c>
      <c r="S990" s="18">
        <v>39</v>
      </c>
      <c r="T990" s="18">
        <v>42</v>
      </c>
      <c r="U990" s="18">
        <v>2</v>
      </c>
      <c r="V990" s="18">
        <v>237</v>
      </c>
      <c r="W990" s="18">
        <v>2.43</v>
      </c>
      <c r="X990" s="18">
        <v>0</v>
      </c>
      <c r="Y990" s="19">
        <v>0</v>
      </c>
      <c r="Z990" s="18">
        <v>2</v>
      </c>
      <c r="AA990" s="18">
        <v>0</v>
      </c>
      <c r="AB990" t="str">
        <f>VLOOKUP(E:E,笔记匹配!A:M,3,FALSE)</f>
        <v>yzyy123</v>
      </c>
      <c r="AC990" t="str">
        <f>VLOOKUP(E:E,笔记匹配!A:M,4,FALSE)</f>
        <v>11.1-前雅思口语考官评分我们的part 1!</v>
      </c>
    </row>
    <row r="991" spans="1:29">
      <c r="A991" s="17" t="s">
        <v>48</v>
      </c>
      <c r="B991" s="17" t="s">
        <v>109</v>
      </c>
      <c r="C991" s="18">
        <v>23124143</v>
      </c>
      <c r="D991" s="17" t="s">
        <v>72</v>
      </c>
      <c r="E991" s="17" t="s">
        <v>196</v>
      </c>
      <c r="F991" s="17" t="s">
        <v>674</v>
      </c>
      <c r="G991" s="18">
        <v>6031256</v>
      </c>
      <c r="H991" s="17" t="s">
        <v>675</v>
      </c>
      <c r="I991" s="18">
        <v>5019187</v>
      </c>
      <c r="J991" s="17" t="s">
        <v>617</v>
      </c>
      <c r="K991" s="18">
        <v>0</v>
      </c>
      <c r="L991" s="18">
        <v>0</v>
      </c>
      <c r="M991" s="18">
        <v>0</v>
      </c>
      <c r="N991" s="19">
        <v>0</v>
      </c>
      <c r="O991" s="18">
        <v>0</v>
      </c>
      <c r="P991" s="18">
        <v>0</v>
      </c>
      <c r="Q991" s="18">
        <v>0</v>
      </c>
      <c r="R991" s="18">
        <v>0</v>
      </c>
      <c r="S991" s="18">
        <v>0</v>
      </c>
      <c r="T991" s="18">
        <v>0</v>
      </c>
      <c r="U991" s="18">
        <v>0</v>
      </c>
      <c r="V991" s="18">
        <v>0</v>
      </c>
      <c r="W991" s="18">
        <v>0</v>
      </c>
      <c r="X991" s="18">
        <v>0</v>
      </c>
      <c r="Y991" s="19">
        <v>0</v>
      </c>
      <c r="Z991" s="18">
        <v>0</v>
      </c>
      <c r="AA991" s="18">
        <v>0</v>
      </c>
      <c r="AB991" t="str">
        <f>VLOOKUP(E:E,笔记匹配!A:M,3,FALSE)</f>
        <v>山姆先生-invite</v>
      </c>
      <c r="AC991" t="str">
        <f>VLOOKUP(E:E,笔记匹配!A:M,4,FALSE)</f>
        <v>11.10-地道英语俚语🤯英美俚语意思差这么多?</v>
      </c>
    </row>
    <row r="992" spans="1:29">
      <c r="A992" s="17" t="s">
        <v>48</v>
      </c>
      <c r="B992" s="17" t="s">
        <v>70</v>
      </c>
      <c r="C992" s="18">
        <v>23124443</v>
      </c>
      <c r="D992" s="17" t="s">
        <v>72</v>
      </c>
      <c r="E992" s="17" t="s">
        <v>226</v>
      </c>
      <c r="F992" s="17" t="s">
        <v>678</v>
      </c>
      <c r="G992" s="18">
        <v>6031367</v>
      </c>
      <c r="H992" s="17" t="s">
        <v>679</v>
      </c>
      <c r="I992" s="18">
        <v>5019262</v>
      </c>
      <c r="J992" s="17" t="s">
        <v>617</v>
      </c>
      <c r="K992" s="18">
        <v>504.35</v>
      </c>
      <c r="L992" s="18">
        <v>48367</v>
      </c>
      <c r="M992" s="18">
        <v>3375</v>
      </c>
      <c r="N992" s="19">
        <v>0.0698</v>
      </c>
      <c r="O992" s="18">
        <v>0.15</v>
      </c>
      <c r="P992" s="18">
        <v>10.43</v>
      </c>
      <c r="Q992" s="18">
        <v>96</v>
      </c>
      <c r="R992" s="18">
        <v>4</v>
      </c>
      <c r="S992" s="18">
        <v>34</v>
      </c>
      <c r="T992" s="18">
        <v>24</v>
      </c>
      <c r="U992" s="18">
        <v>0</v>
      </c>
      <c r="V992" s="18">
        <v>158</v>
      </c>
      <c r="W992" s="18">
        <v>3.19</v>
      </c>
      <c r="X992" s="18">
        <v>0</v>
      </c>
      <c r="Y992" s="19">
        <v>0</v>
      </c>
      <c r="Z992" s="18">
        <v>5</v>
      </c>
      <c r="AA992" s="18">
        <v>0</v>
      </c>
      <c r="AB992" t="str">
        <f>VLOOKUP(E:E,笔记匹配!A:M,3,FALSE)</f>
        <v>hiella-invite</v>
      </c>
      <c r="AC992" t="str">
        <f>VLOOKUP(E:E,笔记匹配!A:M,4,FALSE)</f>
        <v>11.10-关于学口语，希望五年前就有人能告诉我的</v>
      </c>
    </row>
    <row r="993" spans="1:29">
      <c r="A993" s="17" t="s">
        <v>48</v>
      </c>
      <c r="B993" s="17" t="s">
        <v>75</v>
      </c>
      <c r="C993" s="18">
        <v>23124609</v>
      </c>
      <c r="D993" s="17" t="s">
        <v>72</v>
      </c>
      <c r="E993" s="17" t="s">
        <v>227</v>
      </c>
      <c r="F993" s="17" t="s">
        <v>680</v>
      </c>
      <c r="G993" s="18">
        <v>6031450</v>
      </c>
      <c r="H993" s="17" t="s">
        <v>681</v>
      </c>
      <c r="I993" s="18">
        <v>5019325</v>
      </c>
      <c r="J993" s="17" t="s">
        <v>617</v>
      </c>
      <c r="K993" s="18">
        <v>502.84</v>
      </c>
      <c r="L993" s="18">
        <v>34194</v>
      </c>
      <c r="M993" s="18">
        <v>2111</v>
      </c>
      <c r="N993" s="19">
        <v>0.0617</v>
      </c>
      <c r="O993" s="18">
        <v>0.24</v>
      </c>
      <c r="P993" s="18">
        <v>14.71</v>
      </c>
      <c r="Q993" s="18">
        <v>69</v>
      </c>
      <c r="R993" s="18">
        <v>3</v>
      </c>
      <c r="S993" s="18">
        <v>33</v>
      </c>
      <c r="T993" s="18">
        <v>14</v>
      </c>
      <c r="U993" s="18">
        <v>2</v>
      </c>
      <c r="V993" s="18">
        <v>121</v>
      </c>
      <c r="W993" s="18">
        <v>4.16</v>
      </c>
      <c r="X993" s="18">
        <v>0</v>
      </c>
      <c r="Y993" s="19">
        <v>0</v>
      </c>
      <c r="Z993" s="18">
        <v>1</v>
      </c>
      <c r="AA993" s="18">
        <v>0</v>
      </c>
      <c r="AB993" t="str">
        <f>VLOOKUP(E:E,笔记匹配!A:M,3,FALSE)</f>
        <v>heykelly-invite</v>
      </c>
      <c r="AC993" t="str">
        <f>VLOOKUP(E:E,笔记匹配!A:M,4,FALSE)</f>
        <v>11.10-亲测❗️雅思考官听到就会打低分的口语表达</v>
      </c>
    </row>
    <row r="994" spans="1:29">
      <c r="A994" s="17" t="s">
        <v>48</v>
      </c>
      <c r="B994" s="17" t="s">
        <v>81</v>
      </c>
      <c r="C994" s="18">
        <v>23124709</v>
      </c>
      <c r="D994" s="17" t="s">
        <v>72</v>
      </c>
      <c r="E994" s="17" t="s">
        <v>229</v>
      </c>
      <c r="F994" s="17" t="s">
        <v>682</v>
      </c>
      <c r="G994" s="18">
        <v>6031503</v>
      </c>
      <c r="H994" s="17" t="s">
        <v>683</v>
      </c>
      <c r="I994" s="18">
        <v>5019370</v>
      </c>
      <c r="J994" s="17" t="s">
        <v>617</v>
      </c>
      <c r="K994" s="18">
        <v>199.22</v>
      </c>
      <c r="L994" s="18">
        <v>11265</v>
      </c>
      <c r="M994" s="18">
        <v>453</v>
      </c>
      <c r="N994" s="19">
        <v>0.0402</v>
      </c>
      <c r="O994" s="18">
        <v>0.44</v>
      </c>
      <c r="P994" s="18">
        <v>17.68</v>
      </c>
      <c r="Q994" s="18">
        <v>35</v>
      </c>
      <c r="R994" s="18">
        <v>1</v>
      </c>
      <c r="S994" s="18">
        <v>19</v>
      </c>
      <c r="T994" s="18">
        <v>6</v>
      </c>
      <c r="U994" s="18">
        <v>2</v>
      </c>
      <c r="V994" s="18">
        <v>63</v>
      </c>
      <c r="W994" s="18">
        <v>3.16</v>
      </c>
      <c r="X994" s="18">
        <v>0</v>
      </c>
      <c r="Y994" s="19">
        <v>0</v>
      </c>
      <c r="Z994" s="18">
        <v>12</v>
      </c>
      <c r="AA994" s="18">
        <v>0</v>
      </c>
      <c r="AB994" t="str">
        <f>VLOOKUP(E:E,笔记匹配!A:M,3,FALSE)</f>
        <v>nainai</v>
      </c>
      <c r="AC994" t="str">
        <f>VLOOKUP(E:E,笔记匹配!A:M,4,FALSE)</f>
        <v>11.10-985但雅思口语万年6分😩外教说你方法错啦❗️</v>
      </c>
    </row>
    <row r="995" spans="1:29">
      <c r="A995" s="17" t="s">
        <v>48</v>
      </c>
      <c r="B995" s="17" t="s">
        <v>100</v>
      </c>
      <c r="C995" s="18">
        <v>23530215</v>
      </c>
      <c r="D995" s="17" t="s">
        <v>69</v>
      </c>
      <c r="E995" s="17" t="s">
        <v>203</v>
      </c>
      <c r="F995" s="17" t="s">
        <v>684</v>
      </c>
      <c r="G995" s="18">
        <v>6237012</v>
      </c>
      <c r="H995" s="17" t="s">
        <v>685</v>
      </c>
      <c r="I995" s="18">
        <v>5174740</v>
      </c>
      <c r="J995" s="17" t="s">
        <v>617</v>
      </c>
      <c r="K995" s="18">
        <v>480.05</v>
      </c>
      <c r="L995" s="18">
        <v>6296</v>
      </c>
      <c r="M995" s="18">
        <v>351</v>
      </c>
      <c r="N995" s="19">
        <v>0.0557</v>
      </c>
      <c r="O995" s="18">
        <v>1.37</v>
      </c>
      <c r="P995" s="18">
        <v>76.25</v>
      </c>
      <c r="Q995" s="18">
        <v>80</v>
      </c>
      <c r="R995" s="18">
        <v>1</v>
      </c>
      <c r="S995" s="18">
        <v>67</v>
      </c>
      <c r="T995" s="18">
        <v>14</v>
      </c>
      <c r="U995" s="18">
        <v>1</v>
      </c>
      <c r="V995" s="18">
        <v>163</v>
      </c>
      <c r="W995" s="18">
        <v>2.95</v>
      </c>
      <c r="X995" s="18">
        <v>0</v>
      </c>
      <c r="Y995" s="19">
        <v>0</v>
      </c>
      <c r="Z995" s="18">
        <v>2</v>
      </c>
      <c r="AA995" s="18">
        <v>1</v>
      </c>
      <c r="AB995" t="str">
        <f>VLOOKUP(E:E,笔记匹配!A:M,3,FALSE)</f>
        <v>yaozilv</v>
      </c>
      <c r="AC995" t="str">
        <f>VLOOKUP(E:E,笔记匹配!A:M,4,FALSE)</f>
        <v>6.17-英语口语人绝不能错过的宝藏APP👈</v>
      </c>
    </row>
    <row r="996" spans="1:29">
      <c r="A996" s="17" t="s">
        <v>48</v>
      </c>
      <c r="B996" s="17" t="s">
        <v>109</v>
      </c>
      <c r="C996" s="18">
        <v>23530991</v>
      </c>
      <c r="D996" s="17" t="s">
        <v>69</v>
      </c>
      <c r="E996" s="17" t="s">
        <v>196</v>
      </c>
      <c r="F996" s="17" t="s">
        <v>686</v>
      </c>
      <c r="G996" s="18">
        <v>6237396</v>
      </c>
      <c r="H996" s="17" t="s">
        <v>687</v>
      </c>
      <c r="I996" s="18">
        <v>5175042</v>
      </c>
      <c r="J996" s="17" t="s">
        <v>617</v>
      </c>
      <c r="K996" s="18">
        <v>491.4</v>
      </c>
      <c r="L996" s="18">
        <v>18156</v>
      </c>
      <c r="M996" s="18">
        <v>839</v>
      </c>
      <c r="N996" s="19">
        <v>0.0462</v>
      </c>
      <c r="O996" s="18">
        <v>0.59</v>
      </c>
      <c r="P996" s="18">
        <v>27.07</v>
      </c>
      <c r="Q996" s="18">
        <v>243</v>
      </c>
      <c r="R996" s="18">
        <v>2</v>
      </c>
      <c r="S996" s="18">
        <v>46</v>
      </c>
      <c r="T996" s="18">
        <v>35</v>
      </c>
      <c r="U996" s="18">
        <v>3</v>
      </c>
      <c r="V996" s="18">
        <v>329</v>
      </c>
      <c r="W996" s="18">
        <v>1.49</v>
      </c>
      <c r="X996" s="18">
        <v>0</v>
      </c>
      <c r="Y996" s="19">
        <v>0</v>
      </c>
      <c r="Z996" s="18">
        <v>4</v>
      </c>
      <c r="AA996" s="18">
        <v>1</v>
      </c>
      <c r="AB996" t="str">
        <f>VLOOKUP(E:E,笔记匹配!A:M,3,FALSE)</f>
        <v>山姆先生-invite</v>
      </c>
      <c r="AC996" t="str">
        <f>VLOOKUP(E:E,笔记匹配!A:M,4,FALSE)</f>
        <v>11.10-地道英语俚语🤯英美俚语意思差这么多?</v>
      </c>
    </row>
    <row r="997" spans="1:29">
      <c r="A997" s="17" t="s">
        <v>48</v>
      </c>
      <c r="B997" s="17" t="s">
        <v>87</v>
      </c>
      <c r="C997" s="18">
        <v>23541577</v>
      </c>
      <c r="D997" s="17" t="s">
        <v>72</v>
      </c>
      <c r="E997" s="17" t="s">
        <v>224</v>
      </c>
      <c r="F997" s="17" t="s">
        <v>688</v>
      </c>
      <c r="G997" s="18">
        <v>6242360</v>
      </c>
      <c r="H997" s="17" t="s">
        <v>689</v>
      </c>
      <c r="I997" s="18">
        <v>5178799</v>
      </c>
      <c r="J997" s="17" t="s">
        <v>617</v>
      </c>
      <c r="K997" s="18">
        <v>207.34</v>
      </c>
      <c r="L997" s="18">
        <v>17166</v>
      </c>
      <c r="M997" s="18">
        <v>1052</v>
      </c>
      <c r="N997" s="19">
        <v>0.0613</v>
      </c>
      <c r="O997" s="18">
        <v>0.2</v>
      </c>
      <c r="P997" s="18">
        <v>12.08</v>
      </c>
      <c r="Q997" s="18">
        <v>55</v>
      </c>
      <c r="R997" s="18">
        <v>1</v>
      </c>
      <c r="S997" s="18">
        <v>41</v>
      </c>
      <c r="T997" s="18">
        <v>17</v>
      </c>
      <c r="U997" s="18">
        <v>2</v>
      </c>
      <c r="V997" s="18">
        <v>116</v>
      </c>
      <c r="W997" s="18">
        <v>1.79</v>
      </c>
      <c r="X997" s="18">
        <v>0</v>
      </c>
      <c r="Y997" s="19">
        <v>0</v>
      </c>
      <c r="Z997" s="18">
        <v>2</v>
      </c>
      <c r="AA997" s="18">
        <v>0</v>
      </c>
      <c r="AB997" t="str">
        <f>VLOOKUP(E:E,笔记匹配!A:M,3,FALSE)</f>
        <v>zigezige-invite</v>
      </c>
      <c r="AC997" t="str">
        <f>VLOOKUP(E:E,笔记匹配!A:M,4,FALSE)</f>
        <v>11.16-英语｜想进外企？高管说必须知道这些！📇</v>
      </c>
    </row>
    <row r="998" spans="1:29">
      <c r="A998" s="17" t="s">
        <v>48</v>
      </c>
      <c r="B998" s="17" t="s">
        <v>78</v>
      </c>
      <c r="C998" s="18">
        <v>23541642</v>
      </c>
      <c r="D998" s="17" t="s">
        <v>72</v>
      </c>
      <c r="E998" s="17" t="s">
        <v>222</v>
      </c>
      <c r="F998" s="17" t="s">
        <v>690</v>
      </c>
      <c r="G998" s="18">
        <v>6242382</v>
      </c>
      <c r="H998" s="17" t="s">
        <v>691</v>
      </c>
      <c r="I998" s="18">
        <v>5178823</v>
      </c>
      <c r="J998" s="17" t="s">
        <v>617</v>
      </c>
      <c r="K998" s="18">
        <v>301.34</v>
      </c>
      <c r="L998" s="18">
        <v>63158</v>
      </c>
      <c r="M998" s="18">
        <v>4152</v>
      </c>
      <c r="N998" s="19">
        <v>0.0657</v>
      </c>
      <c r="O998" s="18">
        <v>0.07</v>
      </c>
      <c r="P998" s="18">
        <v>4.77</v>
      </c>
      <c r="Q998" s="18">
        <v>167</v>
      </c>
      <c r="R998" s="18">
        <v>1</v>
      </c>
      <c r="S998" s="18">
        <v>138</v>
      </c>
      <c r="T998" s="18">
        <v>74</v>
      </c>
      <c r="U998" s="18">
        <v>0</v>
      </c>
      <c r="V998" s="18">
        <v>380</v>
      </c>
      <c r="W998" s="18">
        <v>0.79</v>
      </c>
      <c r="X998" s="18">
        <v>0</v>
      </c>
      <c r="Y998" s="19">
        <v>0</v>
      </c>
      <c r="Z998" s="18">
        <v>8</v>
      </c>
      <c r="AA998" s="18">
        <v>17</v>
      </c>
      <c r="AB998" t="str">
        <f>VLOOKUP(E:E,笔记匹配!A:M,3,FALSE)</f>
        <v>kkenglish-invite</v>
      </c>
      <c r="AC998" t="str">
        <f>VLOOKUP(E:E,笔记匹配!A:M,4,FALSE)</f>
        <v>11.16-我说的英语 vs 外教帮我修订的 差异有多大？</v>
      </c>
    </row>
    <row r="999" spans="1:29">
      <c r="A999" s="17" t="s">
        <v>48</v>
      </c>
      <c r="B999" s="17" t="s">
        <v>692</v>
      </c>
      <c r="C999" s="18">
        <v>23541719</v>
      </c>
      <c r="D999" s="17" t="s">
        <v>72</v>
      </c>
      <c r="E999" s="17" t="s">
        <v>225</v>
      </c>
      <c r="F999" s="17" t="s">
        <v>693</v>
      </c>
      <c r="G999" s="18">
        <v>6242415</v>
      </c>
      <c r="H999" s="17" t="s">
        <v>694</v>
      </c>
      <c r="I999" s="18">
        <v>5178847</v>
      </c>
      <c r="J999" s="17" t="s">
        <v>617</v>
      </c>
      <c r="K999" s="18">
        <v>40</v>
      </c>
      <c r="L999" s="18">
        <v>2697</v>
      </c>
      <c r="M999" s="18">
        <v>61</v>
      </c>
      <c r="N999" s="19">
        <v>0.0226</v>
      </c>
      <c r="O999" s="18">
        <v>0.66</v>
      </c>
      <c r="P999" s="18">
        <v>14.83</v>
      </c>
      <c r="Q999" s="18">
        <v>7</v>
      </c>
      <c r="R999" s="18">
        <v>0</v>
      </c>
      <c r="S999" s="18">
        <v>4</v>
      </c>
      <c r="T999" s="18">
        <v>2</v>
      </c>
      <c r="U999" s="18">
        <v>0</v>
      </c>
      <c r="V999" s="18">
        <v>13</v>
      </c>
      <c r="W999" s="18">
        <v>3.08</v>
      </c>
      <c r="X999" s="18">
        <v>0</v>
      </c>
      <c r="Y999" s="19">
        <v>0</v>
      </c>
      <c r="Z999" s="18">
        <v>0</v>
      </c>
      <c r="AA999" s="18">
        <v>0</v>
      </c>
      <c r="AB999" t="str">
        <f>VLOOKUP(E:E,笔记匹配!A:M,3,FALSE)</f>
        <v>xiaohao11-invite</v>
      </c>
      <c r="AC999" t="str">
        <f>VLOOKUP(E:E,笔记匹配!A:M,4,FALSE)</f>
        <v>11.16-🔥Cambly外教大推荐❗️口语此时不练更待何时</v>
      </c>
    </row>
    <row r="1000" spans="1:29">
      <c r="A1000" s="17" t="s">
        <v>48</v>
      </c>
      <c r="B1000" s="17" t="s">
        <v>74</v>
      </c>
      <c r="C1000" s="18">
        <v>23541791</v>
      </c>
      <c r="D1000" s="17" t="s">
        <v>72</v>
      </c>
      <c r="E1000" s="17" t="s">
        <v>223</v>
      </c>
      <c r="F1000" s="17" t="s">
        <v>695</v>
      </c>
      <c r="G1000" s="18">
        <v>6242450</v>
      </c>
      <c r="H1000" s="17" t="s">
        <v>696</v>
      </c>
      <c r="I1000" s="18">
        <v>5178874</v>
      </c>
      <c r="J1000" s="17" t="s">
        <v>617</v>
      </c>
      <c r="K1000" s="18">
        <v>201.95</v>
      </c>
      <c r="L1000" s="18">
        <v>11343</v>
      </c>
      <c r="M1000" s="18">
        <v>883</v>
      </c>
      <c r="N1000" s="19">
        <v>0.0778</v>
      </c>
      <c r="O1000" s="18">
        <v>0.23</v>
      </c>
      <c r="P1000" s="18">
        <v>17.8</v>
      </c>
      <c r="Q1000" s="18">
        <v>58</v>
      </c>
      <c r="R1000" s="18">
        <v>0</v>
      </c>
      <c r="S1000" s="18">
        <v>15</v>
      </c>
      <c r="T1000" s="18">
        <v>3</v>
      </c>
      <c r="U1000" s="18">
        <v>1</v>
      </c>
      <c r="V1000" s="18">
        <v>77</v>
      </c>
      <c r="W1000" s="18">
        <v>2.62</v>
      </c>
      <c r="X1000" s="18">
        <v>0</v>
      </c>
      <c r="Y1000" s="19">
        <v>0</v>
      </c>
      <c r="Z1000" s="18">
        <v>0</v>
      </c>
      <c r="AA1000" s="18">
        <v>0</v>
      </c>
      <c r="AB1000" t="str">
        <f>VLOOKUP(E:E,笔记匹配!A:M,3,FALSE)</f>
        <v>dafu666</v>
      </c>
      <c r="AC1000" t="str">
        <f>VLOOKUP(E:E,笔记匹配!A:M,4,FALSE)</f>
        <v>11.16-雅思口语首考上8分？我是如何做到的？</v>
      </c>
    </row>
    <row r="1001" spans="1:29">
      <c r="A1001" s="17" t="s">
        <v>48</v>
      </c>
      <c r="B1001" s="17" t="s">
        <v>79</v>
      </c>
      <c r="C1001" s="18">
        <v>23541914</v>
      </c>
      <c r="D1001" s="17" t="s">
        <v>72</v>
      </c>
      <c r="E1001" s="17" t="s">
        <v>197</v>
      </c>
      <c r="F1001" s="17" t="s">
        <v>697</v>
      </c>
      <c r="G1001" s="18">
        <v>6242490</v>
      </c>
      <c r="H1001" s="17" t="s">
        <v>698</v>
      </c>
      <c r="I1001" s="18">
        <v>5178907</v>
      </c>
      <c r="J1001" s="17" t="s">
        <v>617</v>
      </c>
      <c r="K1001" s="18">
        <v>56.54</v>
      </c>
      <c r="L1001" s="18">
        <v>3458</v>
      </c>
      <c r="M1001" s="18">
        <v>85</v>
      </c>
      <c r="N1001" s="19">
        <v>0.0246</v>
      </c>
      <c r="O1001" s="18">
        <v>0.67</v>
      </c>
      <c r="P1001" s="18">
        <v>16.35</v>
      </c>
      <c r="Q1001" s="18">
        <v>15</v>
      </c>
      <c r="R1001" s="18">
        <v>0</v>
      </c>
      <c r="S1001" s="18">
        <v>10</v>
      </c>
      <c r="T1001" s="18">
        <v>0</v>
      </c>
      <c r="U1001" s="18">
        <v>0</v>
      </c>
      <c r="V1001" s="18">
        <v>25</v>
      </c>
      <c r="W1001" s="18">
        <v>2.26</v>
      </c>
      <c r="X1001" s="18">
        <v>0</v>
      </c>
      <c r="Y1001" s="19">
        <v>0</v>
      </c>
      <c r="Z1001" s="18">
        <v>0</v>
      </c>
      <c r="AA1001" s="18">
        <v>9</v>
      </c>
      <c r="AB1001" t="str">
        <f>VLOOKUP(E:E,笔记匹配!A:M,3,FALSE)</f>
        <v>leximock-invite</v>
      </c>
      <c r="AC1001" t="str">
        <f>VLOOKUP(E:E,笔记匹配!A:M,4,FALSE)</f>
        <v>11.16-Cambly雅思口语敲牛mock推荐来救你啦🆘</v>
      </c>
    </row>
    <row r="1002" spans="1:29">
      <c r="A1002" s="17" t="s">
        <v>48</v>
      </c>
      <c r="B1002" s="17" t="s">
        <v>89</v>
      </c>
      <c r="C1002" s="18">
        <v>24215138</v>
      </c>
      <c r="D1002" s="17" t="s">
        <v>72</v>
      </c>
      <c r="E1002" s="17" t="s">
        <v>218</v>
      </c>
      <c r="F1002" s="17" t="s">
        <v>699</v>
      </c>
      <c r="G1002" s="18">
        <v>6406152</v>
      </c>
      <c r="H1002" s="17" t="s">
        <v>700</v>
      </c>
      <c r="I1002" s="18">
        <v>5307938</v>
      </c>
      <c r="J1002" s="17" t="s">
        <v>617</v>
      </c>
      <c r="K1002" s="18">
        <v>194.45</v>
      </c>
      <c r="L1002" s="18">
        <v>16999</v>
      </c>
      <c r="M1002" s="18">
        <v>763</v>
      </c>
      <c r="N1002" s="19">
        <v>0.0449</v>
      </c>
      <c r="O1002" s="18">
        <v>0.25</v>
      </c>
      <c r="P1002" s="18">
        <v>11.44</v>
      </c>
      <c r="Q1002" s="18">
        <v>37</v>
      </c>
      <c r="R1002" s="18">
        <v>0</v>
      </c>
      <c r="S1002" s="18">
        <v>55</v>
      </c>
      <c r="T1002" s="18">
        <v>2</v>
      </c>
      <c r="U1002" s="18">
        <v>6</v>
      </c>
      <c r="V1002" s="18">
        <v>100</v>
      </c>
      <c r="W1002" s="18">
        <v>1.94</v>
      </c>
      <c r="X1002" s="18">
        <v>0</v>
      </c>
      <c r="Y1002" s="19">
        <v>0</v>
      </c>
      <c r="Z1002" s="18">
        <v>12</v>
      </c>
      <c r="AA1002" s="18">
        <v>4</v>
      </c>
      <c r="AB1002" t="str">
        <f>VLOOKUP(E:E,笔记匹配!A:M,3,FALSE)</f>
        <v>xctx</v>
      </c>
      <c r="AC1002" t="str">
        <f>VLOOKUP(E:E,笔记匹配!A:M,4,FALSE)</f>
        <v>11.21-如何从“哑巴英语”到轻松通过全英文外企面试</v>
      </c>
    </row>
    <row r="1003" spans="1:29">
      <c r="A1003" s="17" t="s">
        <v>48</v>
      </c>
      <c r="B1003" s="17" t="s">
        <v>90</v>
      </c>
      <c r="C1003" s="18">
        <v>24215177</v>
      </c>
      <c r="D1003" s="17" t="s">
        <v>72</v>
      </c>
      <c r="E1003" s="17" t="s">
        <v>219</v>
      </c>
      <c r="F1003" s="17" t="s">
        <v>701</v>
      </c>
      <c r="G1003" s="18">
        <v>6406187</v>
      </c>
      <c r="H1003" s="17" t="s">
        <v>702</v>
      </c>
      <c r="I1003" s="18">
        <v>5307972</v>
      </c>
      <c r="J1003" s="17" t="s">
        <v>617</v>
      </c>
      <c r="K1003" s="18">
        <v>198.32</v>
      </c>
      <c r="L1003" s="18">
        <v>20780</v>
      </c>
      <c r="M1003" s="18">
        <v>985</v>
      </c>
      <c r="N1003" s="19">
        <v>0.0474</v>
      </c>
      <c r="O1003" s="18">
        <v>0.2</v>
      </c>
      <c r="P1003" s="18">
        <v>9.54</v>
      </c>
      <c r="Q1003" s="18">
        <v>69</v>
      </c>
      <c r="R1003" s="18">
        <v>1</v>
      </c>
      <c r="S1003" s="18">
        <v>79</v>
      </c>
      <c r="T1003" s="18">
        <v>16</v>
      </c>
      <c r="U1003" s="18">
        <v>5</v>
      </c>
      <c r="V1003" s="18">
        <v>170</v>
      </c>
      <c r="W1003" s="18">
        <v>1.17</v>
      </c>
      <c r="X1003" s="18">
        <v>0</v>
      </c>
      <c r="Y1003" s="19">
        <v>0</v>
      </c>
      <c r="Z1003" s="18">
        <v>8</v>
      </c>
      <c r="AA1003" s="18">
        <v>0</v>
      </c>
      <c r="AB1003" t="str">
        <f>VLOOKUP(E:E,笔记匹配!A:M,3,FALSE)</f>
        <v>picklynn-invite</v>
      </c>
      <c r="AC1003" t="str">
        <f>VLOOKUP(E:E,笔记匹配!A:M,4,FALSE)</f>
        <v>11.21-英语面试不用怕‼️8个技巧秒收offer✅太绝啦</v>
      </c>
    </row>
    <row r="1004" spans="1:29">
      <c r="A1004" s="17" t="s">
        <v>48</v>
      </c>
      <c r="B1004" s="17" t="s">
        <v>91</v>
      </c>
      <c r="C1004" s="18">
        <v>24215231</v>
      </c>
      <c r="D1004" s="17" t="s">
        <v>72</v>
      </c>
      <c r="E1004" s="17" t="s">
        <v>220</v>
      </c>
      <c r="F1004" s="17" t="s">
        <v>703</v>
      </c>
      <c r="G1004" s="18">
        <v>6406213</v>
      </c>
      <c r="H1004" s="17" t="s">
        <v>704</v>
      </c>
      <c r="I1004" s="18">
        <v>5307993</v>
      </c>
      <c r="J1004" s="17" t="s">
        <v>617</v>
      </c>
      <c r="K1004" s="18">
        <v>974.87</v>
      </c>
      <c r="L1004" s="18">
        <v>121110</v>
      </c>
      <c r="M1004" s="18">
        <v>8869</v>
      </c>
      <c r="N1004" s="19">
        <v>0.0732</v>
      </c>
      <c r="O1004" s="18">
        <v>0.11</v>
      </c>
      <c r="P1004" s="18">
        <v>8.05</v>
      </c>
      <c r="Q1004" s="18">
        <v>162</v>
      </c>
      <c r="R1004" s="18">
        <v>5</v>
      </c>
      <c r="S1004" s="18">
        <v>34</v>
      </c>
      <c r="T1004" s="18">
        <v>33</v>
      </c>
      <c r="U1004" s="18">
        <v>9</v>
      </c>
      <c r="V1004" s="18">
        <v>243</v>
      </c>
      <c r="W1004" s="18">
        <v>4.01</v>
      </c>
      <c r="X1004" s="18">
        <v>0</v>
      </c>
      <c r="Y1004" s="19">
        <v>0</v>
      </c>
      <c r="Z1004" s="18">
        <v>9</v>
      </c>
      <c r="AA1004" s="18">
        <v>1</v>
      </c>
      <c r="AB1004" t="str">
        <f>VLOOKUP(E:E,笔记匹配!A:M,3,FALSE)</f>
        <v>pickcoco-invite</v>
      </c>
      <c r="AC1004" t="str">
        <f>VLOOKUP(E:E,笔记匹配!A:M,4,FALSE)</f>
        <v>11.21-快进来看看外国人切磋中文！！</v>
      </c>
    </row>
    <row r="1005" spans="1:29">
      <c r="A1005" s="17" t="s">
        <v>48</v>
      </c>
      <c r="B1005" s="17" t="s">
        <v>92</v>
      </c>
      <c r="C1005" s="18">
        <v>24215254</v>
      </c>
      <c r="D1005" s="17" t="s">
        <v>72</v>
      </c>
      <c r="E1005" s="17" t="s">
        <v>221</v>
      </c>
      <c r="F1005" s="17" t="s">
        <v>705</v>
      </c>
      <c r="G1005" s="18">
        <v>6406225</v>
      </c>
      <c r="H1005" s="17" t="s">
        <v>706</v>
      </c>
      <c r="I1005" s="18">
        <v>5308004</v>
      </c>
      <c r="J1005" s="17" t="s">
        <v>617</v>
      </c>
      <c r="K1005" s="18">
        <v>195.42</v>
      </c>
      <c r="L1005" s="18">
        <v>14151</v>
      </c>
      <c r="M1005" s="18">
        <v>489</v>
      </c>
      <c r="N1005" s="19">
        <v>0.0346</v>
      </c>
      <c r="O1005" s="18">
        <v>0.4</v>
      </c>
      <c r="P1005" s="18">
        <v>13.81</v>
      </c>
      <c r="Q1005" s="18">
        <v>21</v>
      </c>
      <c r="R1005" s="18">
        <v>1</v>
      </c>
      <c r="S1005" s="18">
        <v>17</v>
      </c>
      <c r="T1005" s="18">
        <v>13</v>
      </c>
      <c r="U1005" s="18">
        <v>0</v>
      </c>
      <c r="V1005" s="18">
        <v>52</v>
      </c>
      <c r="W1005" s="18">
        <v>3.76</v>
      </c>
      <c r="X1005" s="18">
        <v>0</v>
      </c>
      <c r="Y1005" s="19">
        <v>0</v>
      </c>
      <c r="Z1005" s="18">
        <v>0</v>
      </c>
      <c r="AA1005" s="18">
        <v>0</v>
      </c>
      <c r="AB1005" t="str">
        <f>VLOOKUP(E:E,笔记匹配!A:M,3,FALSE)</f>
        <v>circle2022-invite</v>
      </c>
      <c r="AC1005" t="str">
        <f>VLOOKUP(E:E,笔记匹配!A:M,4,FALSE)</f>
        <v>11.21-🔥雅思口语8分｜高分技巧大公开</v>
      </c>
    </row>
    <row r="1006" spans="1:29">
      <c r="A1006" s="17" t="s">
        <v>48</v>
      </c>
      <c r="B1006" s="17" t="s">
        <v>70</v>
      </c>
      <c r="C1006" s="18">
        <v>24706707</v>
      </c>
      <c r="D1006" s="17" t="s">
        <v>69</v>
      </c>
      <c r="E1006" s="17" t="s">
        <v>226</v>
      </c>
      <c r="F1006" s="17" t="s">
        <v>708</v>
      </c>
      <c r="G1006" s="18">
        <v>6620050</v>
      </c>
      <c r="H1006" s="17" t="s">
        <v>709</v>
      </c>
      <c r="I1006" s="18">
        <v>5478983</v>
      </c>
      <c r="J1006" s="17" t="s">
        <v>617</v>
      </c>
      <c r="K1006" s="18">
        <v>490.02</v>
      </c>
      <c r="L1006" s="18">
        <v>28583</v>
      </c>
      <c r="M1006" s="18">
        <v>2304</v>
      </c>
      <c r="N1006" s="19">
        <v>0.0806</v>
      </c>
      <c r="O1006" s="18">
        <v>0.21</v>
      </c>
      <c r="P1006" s="18">
        <v>17.14</v>
      </c>
      <c r="Q1006" s="18">
        <v>321</v>
      </c>
      <c r="R1006" s="18">
        <v>2</v>
      </c>
      <c r="S1006" s="18">
        <v>126</v>
      </c>
      <c r="T1006" s="18">
        <v>81</v>
      </c>
      <c r="U1006" s="18">
        <v>5</v>
      </c>
      <c r="V1006" s="18">
        <v>535</v>
      </c>
      <c r="W1006" s="18">
        <v>0.92</v>
      </c>
      <c r="X1006" s="18">
        <v>0</v>
      </c>
      <c r="Y1006" s="19">
        <v>0</v>
      </c>
      <c r="Z1006" s="18">
        <v>7</v>
      </c>
      <c r="AA1006" s="18">
        <v>0</v>
      </c>
      <c r="AB1006" t="str">
        <f>VLOOKUP(E:E,笔记匹配!A:M,3,FALSE)</f>
        <v>hiella-invite</v>
      </c>
      <c r="AC1006" t="str">
        <f>VLOOKUP(E:E,笔记匹配!A:M,4,FALSE)</f>
        <v>11.10-关于学口语，希望五年前就有人能告诉我的</v>
      </c>
    </row>
    <row r="1007" spans="1:29">
      <c r="A1007" s="17" t="s">
        <v>48</v>
      </c>
      <c r="B1007" s="17" t="s">
        <v>91</v>
      </c>
      <c r="C1007" s="18">
        <v>24707056</v>
      </c>
      <c r="D1007" s="17" t="s">
        <v>69</v>
      </c>
      <c r="E1007" s="17" t="s">
        <v>220</v>
      </c>
      <c r="F1007" s="17" t="s">
        <v>711</v>
      </c>
      <c r="G1007" s="18">
        <v>6620172</v>
      </c>
      <c r="H1007" s="17" t="s">
        <v>712</v>
      </c>
      <c r="I1007" s="18">
        <v>5479075</v>
      </c>
      <c r="J1007" s="17" t="s">
        <v>617</v>
      </c>
      <c r="K1007" s="18">
        <v>498.45</v>
      </c>
      <c r="L1007" s="18">
        <v>37346</v>
      </c>
      <c r="M1007" s="18">
        <v>4325</v>
      </c>
      <c r="N1007" s="19">
        <v>0.1158</v>
      </c>
      <c r="O1007" s="18">
        <v>0.12</v>
      </c>
      <c r="P1007" s="18">
        <v>13.35</v>
      </c>
      <c r="Q1007" s="18">
        <v>478</v>
      </c>
      <c r="R1007" s="18">
        <v>8</v>
      </c>
      <c r="S1007" s="18">
        <v>42</v>
      </c>
      <c r="T1007" s="18">
        <v>27</v>
      </c>
      <c r="U1007" s="18">
        <v>2</v>
      </c>
      <c r="V1007" s="18">
        <v>557</v>
      </c>
      <c r="W1007" s="18">
        <v>0.89</v>
      </c>
      <c r="X1007" s="18">
        <v>0</v>
      </c>
      <c r="Y1007" s="19">
        <v>0</v>
      </c>
      <c r="Z1007" s="18">
        <v>9</v>
      </c>
      <c r="AA1007" s="18">
        <v>0</v>
      </c>
      <c r="AB1007" t="str">
        <f>VLOOKUP(E:E,笔记匹配!A:M,3,FALSE)</f>
        <v>pickcoco-invite</v>
      </c>
      <c r="AC1007" t="str">
        <f>VLOOKUP(E:E,笔记匹配!A:M,4,FALSE)</f>
        <v>11.21-快进来看看外国人切磋中文！！</v>
      </c>
    </row>
    <row r="1008" spans="1:29">
      <c r="A1008" s="17" t="s">
        <v>48</v>
      </c>
      <c r="B1008" s="17" t="s">
        <v>79</v>
      </c>
      <c r="C1008" s="18">
        <v>24707332</v>
      </c>
      <c r="D1008" s="17" t="s">
        <v>69</v>
      </c>
      <c r="E1008" s="17" t="s">
        <v>197</v>
      </c>
      <c r="F1008" s="17" t="s">
        <v>713</v>
      </c>
      <c r="G1008" s="18">
        <v>6620244</v>
      </c>
      <c r="H1008" s="17" t="s">
        <v>714</v>
      </c>
      <c r="I1008" s="18">
        <v>5479133</v>
      </c>
      <c r="J1008" s="17" t="s">
        <v>617</v>
      </c>
      <c r="K1008" s="18">
        <v>471.1</v>
      </c>
      <c r="L1008" s="18">
        <v>9192</v>
      </c>
      <c r="M1008" s="18">
        <v>330</v>
      </c>
      <c r="N1008" s="19">
        <v>0.0359</v>
      </c>
      <c r="O1008" s="18">
        <v>1.43</v>
      </c>
      <c r="P1008" s="18">
        <v>51.25</v>
      </c>
      <c r="Q1008" s="18">
        <v>101</v>
      </c>
      <c r="R1008" s="18">
        <v>0</v>
      </c>
      <c r="S1008" s="18">
        <v>48</v>
      </c>
      <c r="T1008" s="18">
        <v>6</v>
      </c>
      <c r="U1008" s="18">
        <v>0</v>
      </c>
      <c r="V1008" s="18">
        <v>155</v>
      </c>
      <c r="W1008" s="18">
        <v>3.04</v>
      </c>
      <c r="X1008" s="18">
        <v>0</v>
      </c>
      <c r="Y1008" s="19">
        <v>0</v>
      </c>
      <c r="Z1008" s="18">
        <v>0</v>
      </c>
      <c r="AA1008" s="18">
        <v>0</v>
      </c>
      <c r="AB1008" t="str">
        <f>VLOOKUP(E:E,笔记匹配!A:M,3,FALSE)</f>
        <v>leximock-invite</v>
      </c>
      <c r="AC1008" t="str">
        <f>VLOOKUP(E:E,笔记匹配!A:M,4,FALSE)</f>
        <v>11.16-Cambly雅思口语敲牛mock推荐来救你啦🆘</v>
      </c>
    </row>
    <row r="1009" spans="1:29">
      <c r="A1009" s="17" t="s">
        <v>48</v>
      </c>
      <c r="B1009" s="17" t="s">
        <v>85</v>
      </c>
      <c r="C1009" s="18">
        <v>24707521</v>
      </c>
      <c r="D1009" s="17" t="s">
        <v>69</v>
      </c>
      <c r="E1009" s="17" t="s">
        <v>225</v>
      </c>
      <c r="F1009" s="17" t="s">
        <v>716</v>
      </c>
      <c r="G1009" s="18">
        <v>6620322</v>
      </c>
      <c r="H1009" s="17" t="s">
        <v>717</v>
      </c>
      <c r="I1009" s="18">
        <v>5479184</v>
      </c>
      <c r="J1009" s="17" t="s">
        <v>617</v>
      </c>
      <c r="K1009" s="18">
        <v>463.91</v>
      </c>
      <c r="L1009" s="18">
        <v>7541</v>
      </c>
      <c r="M1009" s="18">
        <v>291</v>
      </c>
      <c r="N1009" s="19">
        <v>0.0386</v>
      </c>
      <c r="O1009" s="18">
        <v>1.59</v>
      </c>
      <c r="P1009" s="18">
        <v>61.52</v>
      </c>
      <c r="Q1009" s="18">
        <v>84</v>
      </c>
      <c r="R1009" s="18">
        <v>1</v>
      </c>
      <c r="S1009" s="18">
        <v>40</v>
      </c>
      <c r="T1009" s="18">
        <v>8</v>
      </c>
      <c r="U1009" s="18">
        <v>1</v>
      </c>
      <c r="V1009" s="18">
        <v>134</v>
      </c>
      <c r="W1009" s="18">
        <v>3.46</v>
      </c>
      <c r="X1009" s="18">
        <v>0</v>
      </c>
      <c r="Y1009" s="19">
        <v>0</v>
      </c>
      <c r="Z1009" s="18">
        <v>2</v>
      </c>
      <c r="AA1009" s="18">
        <v>11</v>
      </c>
      <c r="AB1009" t="str">
        <f>VLOOKUP(E:E,笔记匹配!A:M,3,FALSE)</f>
        <v>xiaohao11-invite</v>
      </c>
      <c r="AC1009" t="str">
        <f>VLOOKUP(E:E,笔记匹配!A:M,4,FALSE)</f>
        <v>11.16-🔥Cambly外教大推荐❗️口语此时不练更待何时</v>
      </c>
    </row>
    <row r="1010" spans="1:29">
      <c r="A1010" s="17" t="s">
        <v>49</v>
      </c>
      <c r="B1010" s="17" t="s">
        <v>119</v>
      </c>
      <c r="C1010" s="18">
        <v>16331749</v>
      </c>
      <c r="D1010" s="17" t="s">
        <v>72</v>
      </c>
      <c r="E1010" s="17" t="s">
        <v>210</v>
      </c>
      <c r="F1010" s="17" t="s">
        <v>618</v>
      </c>
      <c r="G1010" s="18">
        <v>3178020</v>
      </c>
      <c r="H1010" s="17" t="s">
        <v>619</v>
      </c>
      <c r="I1010" s="18">
        <v>2568655</v>
      </c>
      <c r="J1010" s="17" t="s">
        <v>617</v>
      </c>
      <c r="K1010" s="18">
        <v>0</v>
      </c>
      <c r="L1010" s="18">
        <v>0</v>
      </c>
      <c r="M1010" s="18">
        <v>0</v>
      </c>
      <c r="N1010" s="19">
        <v>0</v>
      </c>
      <c r="O1010" s="18">
        <v>0</v>
      </c>
      <c r="P1010" s="18">
        <v>0</v>
      </c>
      <c r="Q1010" s="18">
        <v>0</v>
      </c>
      <c r="R1010" s="18">
        <v>0</v>
      </c>
      <c r="S1010" s="18">
        <v>0</v>
      </c>
      <c r="T1010" s="18">
        <v>0</v>
      </c>
      <c r="U1010" s="18">
        <v>0</v>
      </c>
      <c r="V1010" s="18">
        <v>0</v>
      </c>
      <c r="W1010" s="18">
        <v>0</v>
      </c>
      <c r="X1010" s="18">
        <v>0</v>
      </c>
      <c r="Y1010" s="19">
        <v>0</v>
      </c>
      <c r="Z1010" s="18">
        <v>0</v>
      </c>
      <c r="AA1010" s="18">
        <v>0</v>
      </c>
      <c r="AB1010" t="str">
        <f>VLOOKUP(E:E,笔记匹配!A:M,3,FALSE)</f>
        <v>tenchat-invite</v>
      </c>
      <c r="AC1010" t="str">
        <f>VLOOKUP(E:E,笔记匹配!A:M,4,FALSE)</f>
        <v>6.28-🇬🇧小干货｜简单的地道英文表达</v>
      </c>
    </row>
    <row r="1011" spans="1:29">
      <c r="A1011" s="17" t="s">
        <v>49</v>
      </c>
      <c r="B1011" s="17" t="s">
        <v>125</v>
      </c>
      <c r="C1011" s="18">
        <v>18136071</v>
      </c>
      <c r="D1011" s="17" t="s">
        <v>72</v>
      </c>
      <c r="E1011" s="17" t="s">
        <v>215</v>
      </c>
      <c r="F1011" s="17" t="s">
        <v>729</v>
      </c>
      <c r="G1011" s="18">
        <v>3622941</v>
      </c>
      <c r="H1011" s="17" t="s">
        <v>730</v>
      </c>
      <c r="I1011" s="18">
        <v>3008251</v>
      </c>
      <c r="J1011" s="17" t="s">
        <v>617</v>
      </c>
      <c r="K1011" s="18">
        <v>0</v>
      </c>
      <c r="L1011" s="18">
        <v>0</v>
      </c>
      <c r="M1011" s="18">
        <v>0</v>
      </c>
      <c r="N1011" s="19">
        <v>0</v>
      </c>
      <c r="O1011" s="18">
        <v>0</v>
      </c>
      <c r="P1011" s="18">
        <v>0</v>
      </c>
      <c r="Q1011" s="18">
        <v>0</v>
      </c>
      <c r="R1011" s="18">
        <v>0</v>
      </c>
      <c r="S1011" s="18">
        <v>0</v>
      </c>
      <c r="T1011" s="18">
        <v>0</v>
      </c>
      <c r="U1011" s="18">
        <v>0</v>
      </c>
      <c r="V1011" s="18">
        <v>0</v>
      </c>
      <c r="W1011" s="18">
        <v>0</v>
      </c>
      <c r="X1011" s="18">
        <v>0</v>
      </c>
      <c r="Y1011" s="19">
        <v>0</v>
      </c>
      <c r="Z1011" s="18">
        <v>0</v>
      </c>
      <c r="AA1011" s="18">
        <v>0</v>
      </c>
      <c r="AB1011" t="str">
        <f>VLOOKUP(E:E,笔记匹配!A:M,3,FALSE)</f>
        <v>xiaojizi</v>
      </c>
      <c r="AC1011" t="str">
        <f>VLOOKUP(E:E,笔记匹配!A:M,4,FALSE)</f>
        <v>随机聊天之社牛的我vs可爱的外教</v>
      </c>
    </row>
    <row r="1012" spans="1:29">
      <c r="A1012" s="17" t="s">
        <v>49</v>
      </c>
      <c r="B1012" s="17" t="s">
        <v>76</v>
      </c>
      <c r="C1012" s="18">
        <v>18706416</v>
      </c>
      <c r="D1012" s="17" t="s">
        <v>72</v>
      </c>
      <c r="E1012" s="17" t="s">
        <v>209</v>
      </c>
      <c r="F1012" s="17" t="s">
        <v>624</v>
      </c>
      <c r="G1012" s="18">
        <v>3899564</v>
      </c>
      <c r="H1012" s="17" t="s">
        <v>625</v>
      </c>
      <c r="I1012" s="18">
        <v>3284422</v>
      </c>
      <c r="J1012" s="17" t="s">
        <v>617</v>
      </c>
      <c r="K1012" s="18">
        <v>197.19</v>
      </c>
      <c r="L1012" s="18">
        <v>8806</v>
      </c>
      <c r="M1012" s="18">
        <v>347</v>
      </c>
      <c r="N1012" s="19">
        <v>0.0394</v>
      </c>
      <c r="O1012" s="18">
        <v>0.57</v>
      </c>
      <c r="P1012" s="18">
        <v>22.39</v>
      </c>
      <c r="Q1012" s="18">
        <v>36</v>
      </c>
      <c r="R1012" s="18">
        <v>0</v>
      </c>
      <c r="S1012" s="18">
        <v>23</v>
      </c>
      <c r="T1012" s="18">
        <v>0</v>
      </c>
      <c r="U1012" s="18">
        <v>0</v>
      </c>
      <c r="V1012" s="18">
        <v>59</v>
      </c>
      <c r="W1012" s="18">
        <v>3.34</v>
      </c>
      <c r="X1012" s="18">
        <v>0</v>
      </c>
      <c r="Y1012" s="19">
        <v>0</v>
      </c>
      <c r="Z1012" s="18">
        <v>6</v>
      </c>
      <c r="AA1012" s="18">
        <v>1</v>
      </c>
      <c r="AB1012" t="str">
        <f>VLOOKUP(E:E,笔记匹配!A:M,3,FALSE)</f>
        <v>ieltsyea-invite</v>
      </c>
      <c r="AC1012" t="str">
        <f>VLOOKUP(E:E,笔记匹配!A:M,4,FALSE)</f>
        <v>8.24-雅思口语上7的捷径：Cambly外教推荐‼️</v>
      </c>
    </row>
    <row r="1013" spans="1:29">
      <c r="A1013" s="17" t="s">
        <v>49</v>
      </c>
      <c r="B1013" s="17" t="s">
        <v>123</v>
      </c>
      <c r="C1013" s="18">
        <v>19692455</v>
      </c>
      <c r="D1013" s="17" t="s">
        <v>72</v>
      </c>
      <c r="E1013" s="17" t="s">
        <v>216</v>
      </c>
      <c r="F1013" s="17" t="s">
        <v>727</v>
      </c>
      <c r="G1013" s="18">
        <v>4355986</v>
      </c>
      <c r="H1013" s="17" t="s">
        <v>728</v>
      </c>
      <c r="I1013" s="18">
        <v>3730690</v>
      </c>
      <c r="J1013" s="17" t="s">
        <v>617</v>
      </c>
      <c r="K1013" s="18">
        <v>0</v>
      </c>
      <c r="L1013" s="18">
        <v>0</v>
      </c>
      <c r="M1013" s="18">
        <v>0</v>
      </c>
      <c r="N1013" s="19">
        <v>0</v>
      </c>
      <c r="O1013" s="18">
        <v>0</v>
      </c>
      <c r="P1013" s="18">
        <v>0</v>
      </c>
      <c r="Q1013" s="18">
        <v>0</v>
      </c>
      <c r="R1013" s="18">
        <v>0</v>
      </c>
      <c r="S1013" s="18">
        <v>0</v>
      </c>
      <c r="T1013" s="18">
        <v>0</v>
      </c>
      <c r="U1013" s="18">
        <v>0</v>
      </c>
      <c r="V1013" s="18">
        <v>0</v>
      </c>
      <c r="W1013" s="18">
        <v>0</v>
      </c>
      <c r="X1013" s="18">
        <v>0</v>
      </c>
      <c r="Y1013" s="19">
        <v>0</v>
      </c>
      <c r="Z1013" s="18">
        <v>0</v>
      </c>
      <c r="AA1013" s="18">
        <v>0</v>
      </c>
      <c r="AB1013" t="str">
        <f>VLOOKUP(E:E,笔记匹配!A:M,3,FALSE)</f>
        <v>xnyou99</v>
      </c>
      <c r="AC1013" t="str">
        <f>VLOOKUP(E:E,笔记匹配!A:M,4,FALSE)</f>
        <v>9.7-25岁我好像一无所有｜与外教聊“焦虑”</v>
      </c>
    </row>
    <row r="1014" spans="1:29">
      <c r="A1014" s="17" t="s">
        <v>49</v>
      </c>
      <c r="B1014" s="17" t="s">
        <v>103</v>
      </c>
      <c r="C1014" s="18">
        <v>19913068</v>
      </c>
      <c r="D1014" s="17" t="s">
        <v>69</v>
      </c>
      <c r="E1014" s="17" t="s">
        <v>207</v>
      </c>
      <c r="F1014" s="17" t="s">
        <v>632</v>
      </c>
      <c r="G1014" s="18">
        <v>4458728</v>
      </c>
      <c r="H1014" s="17" t="s">
        <v>633</v>
      </c>
      <c r="I1014" s="18">
        <v>3823048</v>
      </c>
      <c r="J1014" s="17" t="s">
        <v>617</v>
      </c>
      <c r="K1014" s="18">
        <v>287.76</v>
      </c>
      <c r="L1014" s="18">
        <v>7110</v>
      </c>
      <c r="M1014" s="18">
        <v>339</v>
      </c>
      <c r="N1014" s="19">
        <v>0.0477</v>
      </c>
      <c r="O1014" s="18">
        <v>0.85</v>
      </c>
      <c r="P1014" s="18">
        <v>40.47</v>
      </c>
      <c r="Q1014" s="18">
        <v>77</v>
      </c>
      <c r="R1014" s="18">
        <v>0</v>
      </c>
      <c r="S1014" s="18">
        <v>38</v>
      </c>
      <c r="T1014" s="18">
        <v>23</v>
      </c>
      <c r="U1014" s="18">
        <v>5</v>
      </c>
      <c r="V1014" s="18">
        <v>143</v>
      </c>
      <c r="W1014" s="18">
        <v>2.01</v>
      </c>
      <c r="X1014" s="18">
        <v>0</v>
      </c>
      <c r="Y1014" s="19">
        <v>0</v>
      </c>
      <c r="Z1014" s="18">
        <v>6</v>
      </c>
      <c r="AA1014" s="18">
        <v>1</v>
      </c>
      <c r="AB1014" t="str">
        <f>VLOOKUP(E:E,笔记匹配!A:M,3,FALSE)</f>
        <v>skk2022</v>
      </c>
      <c r="AC1014" t="str">
        <f>VLOOKUP(E:E,笔记匹配!A:M,4,FALSE)</f>
        <v>6.13-如何不出国提高口语｜英语口语APP推荐</v>
      </c>
    </row>
    <row r="1015" spans="1:29">
      <c r="A1015" s="17" t="s">
        <v>49</v>
      </c>
      <c r="B1015" s="17" t="s">
        <v>108</v>
      </c>
      <c r="C1015" s="18">
        <v>19946771</v>
      </c>
      <c r="D1015" s="17" t="s">
        <v>72</v>
      </c>
      <c r="E1015" s="18">
        <v>6.3218999e+23</v>
      </c>
      <c r="F1015" s="17" t="s">
        <v>634</v>
      </c>
      <c r="G1015" s="18">
        <v>4474319</v>
      </c>
      <c r="H1015" s="17" t="s">
        <v>635</v>
      </c>
      <c r="I1015" s="18">
        <v>3836916</v>
      </c>
      <c r="J1015" s="17" t="s">
        <v>617</v>
      </c>
      <c r="K1015" s="18">
        <v>500.65</v>
      </c>
      <c r="L1015" s="18">
        <v>50023</v>
      </c>
      <c r="M1015" s="18">
        <v>2237</v>
      </c>
      <c r="N1015" s="19">
        <v>0.0447</v>
      </c>
      <c r="O1015" s="18">
        <v>0.22</v>
      </c>
      <c r="P1015" s="18">
        <v>10.01</v>
      </c>
      <c r="Q1015" s="18">
        <v>68</v>
      </c>
      <c r="R1015" s="18">
        <v>1</v>
      </c>
      <c r="S1015" s="18">
        <v>46</v>
      </c>
      <c r="T1015" s="18">
        <v>38</v>
      </c>
      <c r="U1015" s="18">
        <v>3</v>
      </c>
      <c r="V1015" s="18">
        <v>156</v>
      </c>
      <c r="W1015" s="18">
        <v>3.21</v>
      </c>
      <c r="X1015" s="18">
        <v>0</v>
      </c>
      <c r="Y1015" s="19">
        <v>0</v>
      </c>
      <c r="Z1015" s="18">
        <v>9</v>
      </c>
      <c r="AA1015" s="18">
        <v>0</v>
      </c>
      <c r="AB1015" t="str">
        <f>VLOOKUP(E:E,笔记匹配!A:M,3,FALSE)</f>
        <v>gua0407</v>
      </c>
      <c r="AC1015" t="str">
        <f>VLOOKUP(E:E,笔记匹配!A:M,4,FALSE)</f>
        <v>9.21-雅思考官“讨厌”的口语表达，你中了几个🤔</v>
      </c>
    </row>
    <row r="1016" spans="1:29">
      <c r="A1016" s="17" t="s">
        <v>49</v>
      </c>
      <c r="B1016" s="17" t="s">
        <v>80</v>
      </c>
      <c r="C1016" s="18">
        <v>20804514</v>
      </c>
      <c r="D1016" s="17" t="s">
        <v>72</v>
      </c>
      <c r="E1016" s="17" t="s">
        <v>199</v>
      </c>
      <c r="F1016" s="17" t="s">
        <v>642</v>
      </c>
      <c r="G1016" s="18">
        <v>4926725</v>
      </c>
      <c r="H1016" s="17" t="s">
        <v>643</v>
      </c>
      <c r="I1016" s="18">
        <v>4182082</v>
      </c>
      <c r="J1016" s="17" t="s">
        <v>617</v>
      </c>
      <c r="K1016" s="18">
        <v>200.14</v>
      </c>
      <c r="L1016" s="18">
        <v>16435</v>
      </c>
      <c r="M1016" s="18">
        <v>813</v>
      </c>
      <c r="N1016" s="19">
        <v>0.0495</v>
      </c>
      <c r="O1016" s="18">
        <v>0.25</v>
      </c>
      <c r="P1016" s="18">
        <v>12.18</v>
      </c>
      <c r="Q1016" s="18">
        <v>35</v>
      </c>
      <c r="R1016" s="18">
        <v>0</v>
      </c>
      <c r="S1016" s="18">
        <v>32</v>
      </c>
      <c r="T1016" s="18">
        <v>5</v>
      </c>
      <c r="U1016" s="18">
        <v>0</v>
      </c>
      <c r="V1016" s="18">
        <v>72</v>
      </c>
      <c r="W1016" s="18">
        <v>2.78</v>
      </c>
      <c r="X1016" s="18">
        <v>0</v>
      </c>
      <c r="Y1016" s="19">
        <v>0</v>
      </c>
      <c r="Z1016" s="18">
        <v>4</v>
      </c>
      <c r="AA1016" s="18">
        <v>0</v>
      </c>
      <c r="AB1016" t="str">
        <f>VLOOKUP(E:E,笔记匹配!A:M,3,FALSE)</f>
        <v>lily1234</v>
      </c>
      <c r="AC1016" t="str">
        <f>VLOOKUP(E:E,笔记匹配!A:M,4,FALSE)</f>
        <v>10.9-30岁想把英语好好学一遍｜妈妈提升口语app</v>
      </c>
    </row>
    <row r="1017" spans="1:29">
      <c r="A1017" s="17" t="s">
        <v>49</v>
      </c>
      <c r="B1017" s="17" t="s">
        <v>83</v>
      </c>
      <c r="C1017" s="18">
        <v>21378722</v>
      </c>
      <c r="D1017" s="17" t="s">
        <v>72</v>
      </c>
      <c r="E1017" s="17" t="s">
        <v>201</v>
      </c>
      <c r="F1017" s="17" t="s">
        <v>646</v>
      </c>
      <c r="G1017" s="18">
        <v>5201126</v>
      </c>
      <c r="H1017" s="17" t="s">
        <v>647</v>
      </c>
      <c r="I1017" s="18">
        <v>4386152</v>
      </c>
      <c r="J1017" s="17" t="s">
        <v>617</v>
      </c>
      <c r="K1017" s="18">
        <v>341.33</v>
      </c>
      <c r="L1017" s="18">
        <v>21096</v>
      </c>
      <c r="M1017" s="18">
        <v>561</v>
      </c>
      <c r="N1017" s="19">
        <v>0.0266</v>
      </c>
      <c r="O1017" s="18">
        <v>0.61</v>
      </c>
      <c r="P1017" s="18">
        <v>16.18</v>
      </c>
      <c r="Q1017" s="18">
        <v>78</v>
      </c>
      <c r="R1017" s="18">
        <v>0</v>
      </c>
      <c r="S1017" s="18">
        <v>54</v>
      </c>
      <c r="T1017" s="18">
        <v>4</v>
      </c>
      <c r="U1017" s="18">
        <v>1</v>
      </c>
      <c r="V1017" s="18">
        <v>137</v>
      </c>
      <c r="W1017" s="18">
        <v>2.49</v>
      </c>
      <c r="X1017" s="18">
        <v>0</v>
      </c>
      <c r="Y1017" s="19">
        <v>0</v>
      </c>
      <c r="Z1017" s="18">
        <v>2</v>
      </c>
      <c r="AA1017" s="18">
        <v>0</v>
      </c>
      <c r="AB1017" t="str">
        <f>VLOOKUP(E:E,笔记匹配!A:M,3,FALSE)</f>
        <v>talkalot-invite</v>
      </c>
      <c r="AC1017" t="str">
        <f>VLOOKUP(E:E,笔记匹配!A:M,4,FALSE)</f>
        <v>10.17宝藏Cambly外教大推荐‼️入门篇</v>
      </c>
    </row>
    <row r="1018" spans="1:29">
      <c r="A1018" s="17" t="s">
        <v>49</v>
      </c>
      <c r="B1018" s="17" t="s">
        <v>83</v>
      </c>
      <c r="C1018" s="18">
        <v>21438951</v>
      </c>
      <c r="D1018" s="17" t="s">
        <v>69</v>
      </c>
      <c r="E1018" s="17" t="s">
        <v>201</v>
      </c>
      <c r="F1018" s="17" t="s">
        <v>650</v>
      </c>
      <c r="G1018" s="18">
        <v>5229065</v>
      </c>
      <c r="H1018" s="17" t="s">
        <v>651</v>
      </c>
      <c r="I1018" s="18">
        <v>4407441</v>
      </c>
      <c r="J1018" s="17" t="s">
        <v>617</v>
      </c>
      <c r="K1018" s="18">
        <v>1457.9</v>
      </c>
      <c r="L1018" s="18">
        <v>63741</v>
      </c>
      <c r="M1018" s="18">
        <v>1934</v>
      </c>
      <c r="N1018" s="19">
        <v>0.0303</v>
      </c>
      <c r="O1018" s="18">
        <v>0.75</v>
      </c>
      <c r="P1018" s="18">
        <v>22.87</v>
      </c>
      <c r="Q1018" s="18">
        <v>474</v>
      </c>
      <c r="R1018" s="18">
        <v>0</v>
      </c>
      <c r="S1018" s="18">
        <v>310</v>
      </c>
      <c r="T1018" s="18">
        <v>18</v>
      </c>
      <c r="U1018" s="18">
        <v>7</v>
      </c>
      <c r="V1018" s="18">
        <v>809</v>
      </c>
      <c r="W1018" s="18">
        <v>1.8</v>
      </c>
      <c r="X1018" s="18">
        <v>0</v>
      </c>
      <c r="Y1018" s="19">
        <v>0</v>
      </c>
      <c r="Z1018" s="18">
        <v>32</v>
      </c>
      <c r="AA1018" s="18">
        <v>19</v>
      </c>
      <c r="AB1018" t="str">
        <f>VLOOKUP(E:E,笔记匹配!A:M,3,FALSE)</f>
        <v>talkalot-invite</v>
      </c>
      <c r="AC1018" t="str">
        <f>VLOOKUP(E:E,笔记匹配!A:M,4,FALSE)</f>
        <v>10.17宝藏Cambly外教大推荐‼️入门篇</v>
      </c>
    </row>
    <row r="1019" spans="1:29">
      <c r="A1019" s="17" t="s">
        <v>49</v>
      </c>
      <c r="B1019" s="17" t="s">
        <v>80</v>
      </c>
      <c r="C1019" s="18">
        <v>21548733</v>
      </c>
      <c r="D1019" s="17" t="s">
        <v>69</v>
      </c>
      <c r="E1019" s="17" t="s">
        <v>199</v>
      </c>
      <c r="F1019" s="17" t="s">
        <v>652</v>
      </c>
      <c r="G1019" s="18">
        <v>5277914</v>
      </c>
      <c r="H1019" s="17" t="s">
        <v>652</v>
      </c>
      <c r="I1019" s="18">
        <v>4445164</v>
      </c>
      <c r="J1019" s="17" t="s">
        <v>617</v>
      </c>
      <c r="K1019" s="18">
        <v>200.14</v>
      </c>
      <c r="L1019" s="18">
        <v>5528</v>
      </c>
      <c r="M1019" s="18">
        <v>313</v>
      </c>
      <c r="N1019" s="19">
        <v>0.0566</v>
      </c>
      <c r="O1019" s="18">
        <v>0.64</v>
      </c>
      <c r="P1019" s="18">
        <v>36.2</v>
      </c>
      <c r="Q1019" s="18">
        <v>43</v>
      </c>
      <c r="R1019" s="18">
        <v>0</v>
      </c>
      <c r="S1019" s="18">
        <v>48</v>
      </c>
      <c r="T1019" s="18">
        <v>17</v>
      </c>
      <c r="U1019" s="18">
        <v>2</v>
      </c>
      <c r="V1019" s="18">
        <v>110</v>
      </c>
      <c r="W1019" s="18">
        <v>1.82</v>
      </c>
      <c r="X1019" s="18">
        <v>0</v>
      </c>
      <c r="Y1019" s="19">
        <v>0</v>
      </c>
      <c r="Z1019" s="18">
        <v>0</v>
      </c>
      <c r="AA1019" s="18">
        <v>0</v>
      </c>
      <c r="AB1019" t="str">
        <f>VLOOKUP(E:E,笔记匹配!A:M,3,FALSE)</f>
        <v>lily1234</v>
      </c>
      <c r="AC1019" t="str">
        <f>VLOOKUP(E:E,笔记匹配!A:M,4,FALSE)</f>
        <v>10.9-30岁想把英语好好学一遍｜妈妈提升口语app</v>
      </c>
    </row>
    <row r="1020" spans="1:29">
      <c r="A1020" s="17" t="s">
        <v>49</v>
      </c>
      <c r="B1020" s="17" t="s">
        <v>108</v>
      </c>
      <c r="C1020" s="18">
        <v>21906276</v>
      </c>
      <c r="D1020" s="17" t="s">
        <v>69</v>
      </c>
      <c r="E1020" s="18">
        <v>6.3218999e+23</v>
      </c>
      <c r="F1020" s="17" t="s">
        <v>654</v>
      </c>
      <c r="G1020" s="18">
        <v>5442255</v>
      </c>
      <c r="H1020" s="17" t="s">
        <v>654</v>
      </c>
      <c r="I1020" s="18">
        <v>4570099</v>
      </c>
      <c r="J1020" s="17" t="s">
        <v>617</v>
      </c>
      <c r="K1020" s="18">
        <v>803.88</v>
      </c>
      <c r="L1020" s="18">
        <v>36874</v>
      </c>
      <c r="M1020" s="18">
        <v>1770</v>
      </c>
      <c r="N1020" s="19">
        <v>0.048</v>
      </c>
      <c r="O1020" s="18">
        <v>0.45</v>
      </c>
      <c r="P1020" s="18">
        <v>21.8</v>
      </c>
      <c r="Q1020" s="18">
        <v>420</v>
      </c>
      <c r="R1020" s="18">
        <v>2</v>
      </c>
      <c r="S1020" s="18">
        <v>164</v>
      </c>
      <c r="T1020" s="18">
        <v>99</v>
      </c>
      <c r="U1020" s="18">
        <v>3</v>
      </c>
      <c r="V1020" s="18">
        <v>688</v>
      </c>
      <c r="W1020" s="18">
        <v>1.17</v>
      </c>
      <c r="X1020" s="18">
        <v>0</v>
      </c>
      <c r="Y1020" s="19">
        <v>0</v>
      </c>
      <c r="Z1020" s="18">
        <v>4</v>
      </c>
      <c r="AA1020" s="18">
        <v>2</v>
      </c>
      <c r="AB1020" t="str">
        <f>VLOOKUP(E:E,笔记匹配!A:M,3,FALSE)</f>
        <v>gua0407</v>
      </c>
      <c r="AC1020" t="str">
        <f>VLOOKUP(E:E,笔记匹配!A:M,4,FALSE)</f>
        <v>9.21-雅思考官“讨厌”的口语表达，你中了几个🤔</v>
      </c>
    </row>
    <row r="1021" spans="1:29">
      <c r="A1021" s="17" t="s">
        <v>49</v>
      </c>
      <c r="B1021" s="17" t="s">
        <v>82</v>
      </c>
      <c r="C1021" s="18">
        <v>22055095</v>
      </c>
      <c r="D1021" s="17" t="s">
        <v>72</v>
      </c>
      <c r="E1021" s="17" t="s">
        <v>236</v>
      </c>
      <c r="F1021" s="17" t="s">
        <v>660</v>
      </c>
      <c r="G1021" s="18">
        <v>5512921</v>
      </c>
      <c r="H1021" s="17" t="s">
        <v>661</v>
      </c>
      <c r="I1021" s="18">
        <v>4623502</v>
      </c>
      <c r="J1021" s="17" t="s">
        <v>617</v>
      </c>
      <c r="K1021" s="18">
        <v>50.1</v>
      </c>
      <c r="L1021" s="18">
        <v>4207</v>
      </c>
      <c r="M1021" s="18">
        <v>240</v>
      </c>
      <c r="N1021" s="19">
        <v>0.057</v>
      </c>
      <c r="O1021" s="18">
        <v>0.21</v>
      </c>
      <c r="P1021" s="18">
        <v>11.91</v>
      </c>
      <c r="Q1021" s="18">
        <v>14</v>
      </c>
      <c r="R1021" s="18">
        <v>0</v>
      </c>
      <c r="S1021" s="18">
        <v>7</v>
      </c>
      <c r="T1021" s="18">
        <v>9</v>
      </c>
      <c r="U1021" s="18">
        <v>1</v>
      </c>
      <c r="V1021" s="18">
        <v>31</v>
      </c>
      <c r="W1021" s="18">
        <v>1.62</v>
      </c>
      <c r="X1021" s="18">
        <v>0</v>
      </c>
      <c r="Y1021" s="19">
        <v>0</v>
      </c>
      <c r="Z1021" s="18">
        <v>1</v>
      </c>
      <c r="AA1021" s="18">
        <v>0</v>
      </c>
      <c r="AB1021" t="str">
        <f>VLOOKUP(E:E,笔记匹配!A:M,3,FALSE)</f>
        <v>pickgigi-invite</v>
      </c>
      <c r="AC1021" t="str">
        <f>VLOOKUP(E:E,笔记匹配!A:M,4,FALSE)</f>
        <v>10.26-口语聊天用这几个开场 打开无限聊天模式</v>
      </c>
    </row>
    <row r="1022" spans="1:29">
      <c r="A1022" s="17" t="s">
        <v>49</v>
      </c>
      <c r="B1022" s="17" t="s">
        <v>86</v>
      </c>
      <c r="C1022" s="18">
        <v>22459591</v>
      </c>
      <c r="D1022" s="17" t="s">
        <v>72</v>
      </c>
      <c r="E1022" s="17" t="s">
        <v>214</v>
      </c>
      <c r="F1022" s="17" t="s">
        <v>662</v>
      </c>
      <c r="G1022" s="18">
        <v>5705404</v>
      </c>
      <c r="H1022" s="17" t="s">
        <v>663</v>
      </c>
      <c r="I1022" s="18">
        <v>4771610</v>
      </c>
      <c r="J1022" s="17" t="s">
        <v>617</v>
      </c>
      <c r="K1022" s="18">
        <v>806.81</v>
      </c>
      <c r="L1022" s="18">
        <v>52467</v>
      </c>
      <c r="M1022" s="18">
        <v>2619</v>
      </c>
      <c r="N1022" s="19">
        <v>0.0499</v>
      </c>
      <c r="O1022" s="18">
        <v>0.31</v>
      </c>
      <c r="P1022" s="18">
        <v>15.38</v>
      </c>
      <c r="Q1022" s="18">
        <v>116</v>
      </c>
      <c r="R1022" s="18">
        <v>0</v>
      </c>
      <c r="S1022" s="18">
        <v>25</v>
      </c>
      <c r="T1022" s="18">
        <v>36</v>
      </c>
      <c r="U1022" s="18">
        <v>1</v>
      </c>
      <c r="V1022" s="18">
        <v>178</v>
      </c>
      <c r="W1022" s="18">
        <v>4.53</v>
      </c>
      <c r="X1022" s="18">
        <v>0</v>
      </c>
      <c r="Y1022" s="19">
        <v>0</v>
      </c>
      <c r="Z1022" s="18">
        <v>8</v>
      </c>
      <c r="AA1022" s="18">
        <v>0</v>
      </c>
      <c r="AB1022" t="str">
        <f>VLOOKUP(E:E,笔记匹配!A:M,3,FALSE)</f>
        <v>yzyy123</v>
      </c>
      <c r="AC1022" t="str">
        <f>VLOOKUP(E:E,笔记匹配!A:M,4,FALSE)</f>
        <v>11.1-前雅思口语考官评分我们的part 1!</v>
      </c>
    </row>
    <row r="1023" spans="1:29">
      <c r="A1023" s="17" t="s">
        <v>49</v>
      </c>
      <c r="B1023" s="17" t="s">
        <v>73</v>
      </c>
      <c r="C1023" s="18">
        <v>22612439</v>
      </c>
      <c r="D1023" s="17" t="s">
        <v>72</v>
      </c>
      <c r="E1023" s="17" t="s">
        <v>200</v>
      </c>
      <c r="F1023" s="17" t="s">
        <v>666</v>
      </c>
      <c r="G1023" s="18">
        <v>5779468</v>
      </c>
      <c r="H1023" s="17" t="s">
        <v>667</v>
      </c>
      <c r="I1023" s="18">
        <v>4830161</v>
      </c>
      <c r="J1023" s="17" t="s">
        <v>617</v>
      </c>
      <c r="K1023" s="18">
        <v>232.48</v>
      </c>
      <c r="L1023" s="18">
        <v>13308</v>
      </c>
      <c r="M1023" s="18">
        <v>782</v>
      </c>
      <c r="N1023" s="19">
        <v>0.0588</v>
      </c>
      <c r="O1023" s="18">
        <v>0.3</v>
      </c>
      <c r="P1023" s="18">
        <v>17.47</v>
      </c>
      <c r="Q1023" s="18">
        <v>47</v>
      </c>
      <c r="R1023" s="18">
        <v>0</v>
      </c>
      <c r="S1023" s="18">
        <v>6</v>
      </c>
      <c r="T1023" s="18">
        <v>3</v>
      </c>
      <c r="U1023" s="18">
        <v>0</v>
      </c>
      <c r="V1023" s="18">
        <v>56</v>
      </c>
      <c r="W1023" s="18">
        <v>4.15</v>
      </c>
      <c r="X1023" s="18">
        <v>0</v>
      </c>
      <c r="Y1023" s="19">
        <v>0</v>
      </c>
      <c r="Z1023" s="18">
        <v>3</v>
      </c>
      <c r="AA1023" s="18">
        <v>0</v>
      </c>
      <c r="AB1023" t="str">
        <f>VLOOKUP(E:E,笔记匹配!A:M,3,FALSE)</f>
        <v>adamchen</v>
      </c>
      <c r="AC1023" t="str">
        <f>VLOOKUP(E:E,笔记匹配!A:M,4,FALSE)</f>
        <v>11.2-当社牛和老外pk全网热门挑战</v>
      </c>
    </row>
    <row r="1024" spans="1:29">
      <c r="A1024" s="17" t="s">
        <v>49</v>
      </c>
      <c r="B1024" s="17" t="s">
        <v>77</v>
      </c>
      <c r="C1024" s="18">
        <v>22612562</v>
      </c>
      <c r="D1024" s="17" t="s">
        <v>72</v>
      </c>
      <c r="E1024" s="17" t="s">
        <v>231</v>
      </c>
      <c r="F1024" s="17" t="s">
        <v>670</v>
      </c>
      <c r="G1024" s="18">
        <v>5779589</v>
      </c>
      <c r="H1024" s="17" t="s">
        <v>671</v>
      </c>
      <c r="I1024" s="18">
        <v>4830255</v>
      </c>
      <c r="J1024" s="17" t="s">
        <v>617</v>
      </c>
      <c r="K1024" s="18">
        <v>193.9</v>
      </c>
      <c r="L1024" s="18">
        <v>7131</v>
      </c>
      <c r="M1024" s="18">
        <v>434</v>
      </c>
      <c r="N1024" s="19">
        <v>0.0609</v>
      </c>
      <c r="O1024" s="18">
        <v>0.45</v>
      </c>
      <c r="P1024" s="18">
        <v>27.19</v>
      </c>
      <c r="Q1024" s="18">
        <v>68</v>
      </c>
      <c r="R1024" s="18">
        <v>0</v>
      </c>
      <c r="S1024" s="18">
        <v>20</v>
      </c>
      <c r="T1024" s="18">
        <v>12</v>
      </c>
      <c r="U1024" s="18">
        <v>0</v>
      </c>
      <c r="V1024" s="18">
        <v>100</v>
      </c>
      <c r="W1024" s="18">
        <v>1.94</v>
      </c>
      <c r="X1024" s="18">
        <v>0</v>
      </c>
      <c r="Y1024" s="19">
        <v>0</v>
      </c>
      <c r="Z1024" s="18">
        <v>0</v>
      </c>
      <c r="AA1024" s="18">
        <v>0</v>
      </c>
      <c r="AB1024" t="str">
        <f>VLOOKUP(E:E,笔记匹配!A:M,3,FALSE)</f>
        <v>iris018-invite</v>
      </c>
      <c r="AC1024" t="str">
        <f>VLOOKUP(E:E,笔记匹配!A:M,4,FALSE)</f>
        <v>11.2-⭐雅思口语救星❗心机girl这样备考㊙️</v>
      </c>
    </row>
    <row r="1025" spans="1:29">
      <c r="A1025" s="17" t="s">
        <v>49</v>
      </c>
      <c r="B1025" s="17" t="s">
        <v>73</v>
      </c>
      <c r="C1025" s="18">
        <v>23040724</v>
      </c>
      <c r="D1025" s="17" t="s">
        <v>69</v>
      </c>
      <c r="E1025" s="17" t="s">
        <v>200</v>
      </c>
      <c r="F1025" s="17" t="s">
        <v>672</v>
      </c>
      <c r="G1025" s="18">
        <v>5991279</v>
      </c>
      <c r="H1025" s="17" t="s">
        <v>672</v>
      </c>
      <c r="I1025" s="18">
        <v>4988712</v>
      </c>
      <c r="J1025" s="17" t="s">
        <v>617</v>
      </c>
      <c r="K1025" s="18">
        <v>238.64</v>
      </c>
      <c r="L1025" s="18">
        <v>3411</v>
      </c>
      <c r="M1025" s="18">
        <v>196</v>
      </c>
      <c r="N1025" s="19">
        <v>0.0575</v>
      </c>
      <c r="O1025" s="18">
        <v>1.22</v>
      </c>
      <c r="P1025" s="18">
        <v>69.96</v>
      </c>
      <c r="Q1025" s="18">
        <v>56</v>
      </c>
      <c r="R1025" s="18">
        <v>0</v>
      </c>
      <c r="S1025" s="18">
        <v>14</v>
      </c>
      <c r="T1025" s="18">
        <v>12</v>
      </c>
      <c r="U1025" s="18">
        <v>0</v>
      </c>
      <c r="V1025" s="18">
        <v>82</v>
      </c>
      <c r="W1025" s="18">
        <v>2.91</v>
      </c>
      <c r="X1025" s="18">
        <v>0</v>
      </c>
      <c r="Y1025" s="19">
        <v>0</v>
      </c>
      <c r="Z1025" s="18">
        <v>0</v>
      </c>
      <c r="AA1025" s="18">
        <v>0</v>
      </c>
      <c r="AB1025" t="str">
        <f>VLOOKUP(E:E,笔记匹配!A:M,3,FALSE)</f>
        <v>adamchen</v>
      </c>
      <c r="AC1025" t="str">
        <f>VLOOKUP(E:E,笔记匹配!A:M,4,FALSE)</f>
        <v>11.2-当社牛和老外pk全网热门挑战</v>
      </c>
    </row>
    <row r="1026" spans="1:29">
      <c r="A1026" s="17" t="s">
        <v>49</v>
      </c>
      <c r="B1026" s="17" t="s">
        <v>86</v>
      </c>
      <c r="C1026" s="18">
        <v>23041229</v>
      </c>
      <c r="D1026" s="17" t="s">
        <v>69</v>
      </c>
      <c r="E1026" s="17" t="s">
        <v>214</v>
      </c>
      <c r="F1026" s="17" t="s">
        <v>673</v>
      </c>
      <c r="G1026" s="18">
        <v>5991556</v>
      </c>
      <c r="H1026" s="17" t="s">
        <v>673</v>
      </c>
      <c r="I1026" s="18">
        <v>4988903</v>
      </c>
      <c r="J1026" s="17" t="s">
        <v>617</v>
      </c>
      <c r="K1026" s="18">
        <v>590.12</v>
      </c>
      <c r="L1026" s="18">
        <v>15392</v>
      </c>
      <c r="M1026" s="18">
        <v>664</v>
      </c>
      <c r="N1026" s="19">
        <v>0.0431</v>
      </c>
      <c r="O1026" s="18">
        <v>0.89</v>
      </c>
      <c r="P1026" s="18">
        <v>38.34</v>
      </c>
      <c r="Q1026" s="18">
        <v>172</v>
      </c>
      <c r="R1026" s="18">
        <v>1</v>
      </c>
      <c r="S1026" s="18">
        <v>47</v>
      </c>
      <c r="T1026" s="18">
        <v>57</v>
      </c>
      <c r="U1026" s="18">
        <v>4</v>
      </c>
      <c r="V1026" s="18">
        <v>281</v>
      </c>
      <c r="W1026" s="18">
        <v>2.1</v>
      </c>
      <c r="X1026" s="18">
        <v>0</v>
      </c>
      <c r="Y1026" s="19">
        <v>0</v>
      </c>
      <c r="Z1026" s="18">
        <v>5</v>
      </c>
      <c r="AA1026" s="18">
        <v>0</v>
      </c>
      <c r="AB1026" t="str">
        <f>VLOOKUP(E:E,笔记匹配!A:M,3,FALSE)</f>
        <v>yzyy123</v>
      </c>
      <c r="AC1026" t="str">
        <f>VLOOKUP(E:E,笔记匹配!A:M,4,FALSE)</f>
        <v>11.1-前雅思口语考官评分我们的part 1!</v>
      </c>
    </row>
    <row r="1027" spans="1:29">
      <c r="A1027" s="17" t="s">
        <v>49</v>
      </c>
      <c r="B1027" s="17" t="s">
        <v>70</v>
      </c>
      <c r="C1027" s="18">
        <v>23124443</v>
      </c>
      <c r="D1027" s="17" t="s">
        <v>72</v>
      </c>
      <c r="E1027" s="17" t="s">
        <v>226</v>
      </c>
      <c r="F1027" s="17" t="s">
        <v>678</v>
      </c>
      <c r="G1027" s="18">
        <v>6031367</v>
      </c>
      <c r="H1027" s="17" t="s">
        <v>679</v>
      </c>
      <c r="I1027" s="18">
        <v>5019262</v>
      </c>
      <c r="J1027" s="17" t="s">
        <v>617</v>
      </c>
      <c r="K1027" s="18">
        <v>505.73</v>
      </c>
      <c r="L1027" s="18">
        <v>44900</v>
      </c>
      <c r="M1027" s="18">
        <v>3335</v>
      </c>
      <c r="N1027" s="19">
        <v>0.0743</v>
      </c>
      <c r="O1027" s="18">
        <v>0.15</v>
      </c>
      <c r="P1027" s="18">
        <v>11.26</v>
      </c>
      <c r="Q1027" s="18">
        <v>83</v>
      </c>
      <c r="R1027" s="18">
        <v>1</v>
      </c>
      <c r="S1027" s="18">
        <v>37</v>
      </c>
      <c r="T1027" s="18">
        <v>15</v>
      </c>
      <c r="U1027" s="18">
        <v>3</v>
      </c>
      <c r="V1027" s="18">
        <v>139</v>
      </c>
      <c r="W1027" s="18">
        <v>3.64</v>
      </c>
      <c r="X1027" s="18">
        <v>0</v>
      </c>
      <c r="Y1027" s="19">
        <v>0</v>
      </c>
      <c r="Z1027" s="18">
        <v>7</v>
      </c>
      <c r="AA1027" s="18">
        <v>0</v>
      </c>
      <c r="AB1027" t="str">
        <f>VLOOKUP(E:E,笔记匹配!A:M,3,FALSE)</f>
        <v>hiella-invite</v>
      </c>
      <c r="AC1027" t="str">
        <f>VLOOKUP(E:E,笔记匹配!A:M,4,FALSE)</f>
        <v>11.10-关于学口语，希望五年前就有人能告诉我的</v>
      </c>
    </row>
    <row r="1028" spans="1:29">
      <c r="A1028" s="17" t="s">
        <v>49</v>
      </c>
      <c r="B1028" s="17" t="s">
        <v>75</v>
      </c>
      <c r="C1028" s="18">
        <v>23124609</v>
      </c>
      <c r="D1028" s="17" t="s">
        <v>72</v>
      </c>
      <c r="E1028" s="17" t="s">
        <v>227</v>
      </c>
      <c r="F1028" s="17" t="s">
        <v>680</v>
      </c>
      <c r="G1028" s="18">
        <v>6031450</v>
      </c>
      <c r="H1028" s="17" t="s">
        <v>681</v>
      </c>
      <c r="I1028" s="18">
        <v>5019325</v>
      </c>
      <c r="J1028" s="17" t="s">
        <v>617</v>
      </c>
      <c r="K1028" s="18">
        <v>502.58</v>
      </c>
      <c r="L1028" s="18">
        <v>35577</v>
      </c>
      <c r="M1028" s="18">
        <v>2211</v>
      </c>
      <c r="N1028" s="19">
        <v>0.0621</v>
      </c>
      <c r="O1028" s="18">
        <v>0.23</v>
      </c>
      <c r="P1028" s="18">
        <v>14.13</v>
      </c>
      <c r="Q1028" s="18">
        <v>61</v>
      </c>
      <c r="R1028" s="18">
        <v>0</v>
      </c>
      <c r="S1028" s="18">
        <v>38</v>
      </c>
      <c r="T1028" s="18">
        <v>13</v>
      </c>
      <c r="U1028" s="18">
        <v>4</v>
      </c>
      <c r="V1028" s="18">
        <v>116</v>
      </c>
      <c r="W1028" s="18">
        <v>4.33</v>
      </c>
      <c r="X1028" s="18">
        <v>0</v>
      </c>
      <c r="Y1028" s="19">
        <v>0</v>
      </c>
      <c r="Z1028" s="18">
        <v>14</v>
      </c>
      <c r="AA1028" s="18">
        <v>1</v>
      </c>
      <c r="AB1028" t="str">
        <f>VLOOKUP(E:E,笔记匹配!A:M,3,FALSE)</f>
        <v>heykelly-invite</v>
      </c>
      <c r="AC1028" t="str">
        <f>VLOOKUP(E:E,笔记匹配!A:M,4,FALSE)</f>
        <v>11.10-亲测❗️雅思考官听到就会打低分的口语表达</v>
      </c>
    </row>
    <row r="1029" spans="1:29">
      <c r="A1029" s="17" t="s">
        <v>49</v>
      </c>
      <c r="B1029" s="17" t="s">
        <v>81</v>
      </c>
      <c r="C1029" s="18">
        <v>23124709</v>
      </c>
      <c r="D1029" s="17" t="s">
        <v>72</v>
      </c>
      <c r="E1029" s="17" t="s">
        <v>229</v>
      </c>
      <c r="F1029" s="17" t="s">
        <v>682</v>
      </c>
      <c r="G1029" s="18">
        <v>6031503</v>
      </c>
      <c r="H1029" s="17" t="s">
        <v>683</v>
      </c>
      <c r="I1029" s="18">
        <v>5019370</v>
      </c>
      <c r="J1029" s="17" t="s">
        <v>617</v>
      </c>
      <c r="K1029" s="18">
        <v>202.1</v>
      </c>
      <c r="L1029" s="18">
        <v>12261</v>
      </c>
      <c r="M1029" s="18">
        <v>465</v>
      </c>
      <c r="N1029" s="19">
        <v>0.0379</v>
      </c>
      <c r="O1029" s="18">
        <v>0.43</v>
      </c>
      <c r="P1029" s="18">
        <v>16.48</v>
      </c>
      <c r="Q1029" s="18">
        <v>51</v>
      </c>
      <c r="R1029" s="18">
        <v>0</v>
      </c>
      <c r="S1029" s="18">
        <v>31</v>
      </c>
      <c r="T1029" s="18">
        <v>6</v>
      </c>
      <c r="U1029" s="18">
        <v>0</v>
      </c>
      <c r="V1029" s="18">
        <v>88</v>
      </c>
      <c r="W1029" s="18">
        <v>2.3</v>
      </c>
      <c r="X1029" s="18">
        <v>0</v>
      </c>
      <c r="Y1029" s="19">
        <v>0</v>
      </c>
      <c r="Z1029" s="18">
        <v>7</v>
      </c>
      <c r="AA1029" s="18">
        <v>0</v>
      </c>
      <c r="AB1029" t="str">
        <f>VLOOKUP(E:E,笔记匹配!A:M,3,FALSE)</f>
        <v>nainai</v>
      </c>
      <c r="AC1029" t="str">
        <f>VLOOKUP(E:E,笔记匹配!A:M,4,FALSE)</f>
        <v>11.10-985但雅思口语万年6分😩外教说你方法错啦❗️</v>
      </c>
    </row>
    <row r="1030" spans="1:29">
      <c r="A1030" s="17" t="s">
        <v>49</v>
      </c>
      <c r="B1030" s="17" t="s">
        <v>100</v>
      </c>
      <c r="C1030" s="18">
        <v>23530215</v>
      </c>
      <c r="D1030" s="17" t="s">
        <v>69</v>
      </c>
      <c r="E1030" s="17" t="s">
        <v>203</v>
      </c>
      <c r="F1030" s="17" t="s">
        <v>684</v>
      </c>
      <c r="G1030" s="18">
        <v>6237012</v>
      </c>
      <c r="H1030" s="17" t="s">
        <v>685</v>
      </c>
      <c r="I1030" s="18">
        <v>5174740</v>
      </c>
      <c r="J1030" s="17" t="s">
        <v>617</v>
      </c>
      <c r="K1030" s="18">
        <v>489.47</v>
      </c>
      <c r="L1030" s="18">
        <v>9042</v>
      </c>
      <c r="M1030" s="18">
        <v>410</v>
      </c>
      <c r="N1030" s="19">
        <v>0.0453</v>
      </c>
      <c r="O1030" s="18">
        <v>1.19</v>
      </c>
      <c r="P1030" s="18">
        <v>54.13</v>
      </c>
      <c r="Q1030" s="18">
        <v>83</v>
      </c>
      <c r="R1030" s="18">
        <v>1</v>
      </c>
      <c r="S1030" s="18">
        <v>61</v>
      </c>
      <c r="T1030" s="18">
        <v>18</v>
      </c>
      <c r="U1030" s="18">
        <v>1</v>
      </c>
      <c r="V1030" s="18">
        <v>164</v>
      </c>
      <c r="W1030" s="18">
        <v>2.98</v>
      </c>
      <c r="X1030" s="18">
        <v>0</v>
      </c>
      <c r="Y1030" s="19">
        <v>0</v>
      </c>
      <c r="Z1030" s="18">
        <v>5</v>
      </c>
      <c r="AA1030" s="18">
        <v>17</v>
      </c>
      <c r="AB1030" t="str">
        <f>VLOOKUP(E:E,笔记匹配!A:M,3,FALSE)</f>
        <v>yaozilv</v>
      </c>
      <c r="AC1030" t="str">
        <f>VLOOKUP(E:E,笔记匹配!A:M,4,FALSE)</f>
        <v>6.17-英语口语人绝不能错过的宝藏APP👈</v>
      </c>
    </row>
    <row r="1031" spans="1:29">
      <c r="A1031" s="17" t="s">
        <v>49</v>
      </c>
      <c r="B1031" s="17" t="s">
        <v>109</v>
      </c>
      <c r="C1031" s="18">
        <v>23530991</v>
      </c>
      <c r="D1031" s="17" t="s">
        <v>69</v>
      </c>
      <c r="E1031" s="17" t="s">
        <v>196</v>
      </c>
      <c r="F1031" s="17" t="s">
        <v>686</v>
      </c>
      <c r="G1031" s="18">
        <v>6237396</v>
      </c>
      <c r="H1031" s="17" t="s">
        <v>687</v>
      </c>
      <c r="I1031" s="18">
        <v>5175042</v>
      </c>
      <c r="J1031" s="17" t="s">
        <v>617</v>
      </c>
      <c r="K1031" s="18">
        <v>491.92</v>
      </c>
      <c r="L1031" s="18">
        <v>21960</v>
      </c>
      <c r="M1031" s="18">
        <v>890</v>
      </c>
      <c r="N1031" s="19">
        <v>0.0405</v>
      </c>
      <c r="O1031" s="18">
        <v>0.55</v>
      </c>
      <c r="P1031" s="18">
        <v>22.4</v>
      </c>
      <c r="Q1031" s="18">
        <v>230</v>
      </c>
      <c r="R1031" s="18">
        <v>3</v>
      </c>
      <c r="S1031" s="18">
        <v>48</v>
      </c>
      <c r="T1031" s="18">
        <v>38</v>
      </c>
      <c r="U1031" s="18">
        <v>3</v>
      </c>
      <c r="V1031" s="18">
        <v>322</v>
      </c>
      <c r="W1031" s="18">
        <v>1.53</v>
      </c>
      <c r="X1031" s="18">
        <v>0</v>
      </c>
      <c r="Y1031" s="19">
        <v>0</v>
      </c>
      <c r="Z1031" s="18">
        <v>2</v>
      </c>
      <c r="AA1031" s="18">
        <v>0</v>
      </c>
      <c r="AB1031" t="str">
        <f>VLOOKUP(E:E,笔记匹配!A:M,3,FALSE)</f>
        <v>山姆先生-invite</v>
      </c>
      <c r="AC1031" t="str">
        <f>VLOOKUP(E:E,笔记匹配!A:M,4,FALSE)</f>
        <v>11.10-地道英语俚语🤯英美俚语意思差这么多?</v>
      </c>
    </row>
    <row r="1032" spans="1:29">
      <c r="A1032" s="17" t="s">
        <v>49</v>
      </c>
      <c r="B1032" s="17" t="s">
        <v>87</v>
      </c>
      <c r="C1032" s="18">
        <v>23541577</v>
      </c>
      <c r="D1032" s="17" t="s">
        <v>72</v>
      </c>
      <c r="E1032" s="17" t="s">
        <v>224</v>
      </c>
      <c r="F1032" s="17" t="s">
        <v>688</v>
      </c>
      <c r="G1032" s="18">
        <v>6242360</v>
      </c>
      <c r="H1032" s="17" t="s">
        <v>689</v>
      </c>
      <c r="I1032" s="18">
        <v>5178799</v>
      </c>
      <c r="J1032" s="17" t="s">
        <v>617</v>
      </c>
      <c r="K1032" s="18">
        <v>174.01</v>
      </c>
      <c r="L1032" s="18">
        <v>14498</v>
      </c>
      <c r="M1032" s="18">
        <v>873</v>
      </c>
      <c r="N1032" s="19">
        <v>0.0602</v>
      </c>
      <c r="O1032" s="18">
        <v>0.2</v>
      </c>
      <c r="P1032" s="18">
        <v>12</v>
      </c>
      <c r="Q1032" s="18">
        <v>48</v>
      </c>
      <c r="R1032" s="18">
        <v>1</v>
      </c>
      <c r="S1032" s="18">
        <v>34</v>
      </c>
      <c r="T1032" s="18">
        <v>19</v>
      </c>
      <c r="U1032" s="18">
        <v>1</v>
      </c>
      <c r="V1032" s="18">
        <v>103</v>
      </c>
      <c r="W1032" s="18">
        <v>1.69</v>
      </c>
      <c r="X1032" s="18">
        <v>0</v>
      </c>
      <c r="Y1032" s="19">
        <v>0</v>
      </c>
      <c r="Z1032" s="18">
        <v>0</v>
      </c>
      <c r="AA1032" s="18">
        <v>1</v>
      </c>
      <c r="AB1032" t="str">
        <f>VLOOKUP(E:E,笔记匹配!A:M,3,FALSE)</f>
        <v>zigezige-invite</v>
      </c>
      <c r="AC1032" t="str">
        <f>VLOOKUP(E:E,笔记匹配!A:M,4,FALSE)</f>
        <v>11.16-英语｜想进外企？高管说必须知道这些！📇</v>
      </c>
    </row>
    <row r="1033" spans="1:29">
      <c r="A1033" s="17" t="s">
        <v>49</v>
      </c>
      <c r="B1033" s="17" t="s">
        <v>78</v>
      </c>
      <c r="C1033" s="18">
        <v>23541642</v>
      </c>
      <c r="D1033" s="17" t="s">
        <v>72</v>
      </c>
      <c r="E1033" s="17" t="s">
        <v>222</v>
      </c>
      <c r="F1033" s="17" t="s">
        <v>690</v>
      </c>
      <c r="G1033" s="18">
        <v>6242382</v>
      </c>
      <c r="H1033" s="17" t="s">
        <v>691</v>
      </c>
      <c r="I1033" s="18">
        <v>5178823</v>
      </c>
      <c r="J1033" s="17" t="s">
        <v>617</v>
      </c>
      <c r="K1033" s="18">
        <v>298.35</v>
      </c>
      <c r="L1033" s="18">
        <v>60175</v>
      </c>
      <c r="M1033" s="18">
        <v>3943</v>
      </c>
      <c r="N1033" s="19">
        <v>0.0655</v>
      </c>
      <c r="O1033" s="18">
        <v>0.08</v>
      </c>
      <c r="P1033" s="18">
        <v>4.96</v>
      </c>
      <c r="Q1033" s="18">
        <v>134</v>
      </c>
      <c r="R1033" s="18">
        <v>1</v>
      </c>
      <c r="S1033" s="18">
        <v>118</v>
      </c>
      <c r="T1033" s="18">
        <v>76</v>
      </c>
      <c r="U1033" s="18">
        <v>1</v>
      </c>
      <c r="V1033" s="18">
        <v>330</v>
      </c>
      <c r="W1033" s="18">
        <v>0.9</v>
      </c>
      <c r="X1033" s="18">
        <v>0</v>
      </c>
      <c r="Y1033" s="19">
        <v>0</v>
      </c>
      <c r="Z1033" s="18">
        <v>19</v>
      </c>
      <c r="AA1033" s="18">
        <v>27</v>
      </c>
      <c r="AB1033" t="str">
        <f>VLOOKUP(E:E,笔记匹配!A:M,3,FALSE)</f>
        <v>kkenglish-invite</v>
      </c>
      <c r="AC1033" t="str">
        <f>VLOOKUP(E:E,笔记匹配!A:M,4,FALSE)</f>
        <v>11.16-我说的英语 vs 外教帮我修订的 差异有多大？</v>
      </c>
    </row>
    <row r="1034" spans="1:29">
      <c r="A1034" s="17" t="s">
        <v>49</v>
      </c>
      <c r="B1034" s="17" t="s">
        <v>692</v>
      </c>
      <c r="C1034" s="18">
        <v>23541719</v>
      </c>
      <c r="D1034" s="17" t="s">
        <v>72</v>
      </c>
      <c r="E1034" s="17" t="s">
        <v>225</v>
      </c>
      <c r="F1034" s="17" t="s">
        <v>693</v>
      </c>
      <c r="G1034" s="18">
        <v>6242415</v>
      </c>
      <c r="H1034" s="17" t="s">
        <v>694</v>
      </c>
      <c r="I1034" s="18">
        <v>5178847</v>
      </c>
      <c r="J1034" s="17" t="s">
        <v>617</v>
      </c>
      <c r="K1034" s="18">
        <v>46.06</v>
      </c>
      <c r="L1034" s="18">
        <v>3458</v>
      </c>
      <c r="M1034" s="18">
        <v>73</v>
      </c>
      <c r="N1034" s="19">
        <v>0.0211</v>
      </c>
      <c r="O1034" s="18">
        <v>0.63</v>
      </c>
      <c r="P1034" s="18">
        <v>13.32</v>
      </c>
      <c r="Q1034" s="18">
        <v>6</v>
      </c>
      <c r="R1034" s="18">
        <v>0</v>
      </c>
      <c r="S1034" s="18">
        <v>4</v>
      </c>
      <c r="T1034" s="18">
        <v>1</v>
      </c>
      <c r="U1034" s="18">
        <v>0</v>
      </c>
      <c r="V1034" s="18">
        <v>11</v>
      </c>
      <c r="W1034" s="18">
        <v>4.19</v>
      </c>
      <c r="X1034" s="18">
        <v>0</v>
      </c>
      <c r="Y1034" s="19">
        <v>0</v>
      </c>
      <c r="Z1034" s="18">
        <v>1</v>
      </c>
      <c r="AA1034" s="18">
        <v>0</v>
      </c>
      <c r="AB1034" t="str">
        <f>VLOOKUP(E:E,笔记匹配!A:M,3,FALSE)</f>
        <v>xiaohao11-invite</v>
      </c>
      <c r="AC1034" t="str">
        <f>VLOOKUP(E:E,笔记匹配!A:M,4,FALSE)</f>
        <v>11.16-🔥Cambly外教大推荐❗️口语此时不练更待何时</v>
      </c>
    </row>
    <row r="1035" spans="1:29">
      <c r="A1035" s="17" t="s">
        <v>49</v>
      </c>
      <c r="B1035" s="17" t="s">
        <v>74</v>
      </c>
      <c r="C1035" s="18">
        <v>23541791</v>
      </c>
      <c r="D1035" s="17" t="s">
        <v>72</v>
      </c>
      <c r="E1035" s="17" t="s">
        <v>223</v>
      </c>
      <c r="F1035" s="17" t="s">
        <v>695</v>
      </c>
      <c r="G1035" s="18">
        <v>6242450</v>
      </c>
      <c r="H1035" s="17" t="s">
        <v>696</v>
      </c>
      <c r="I1035" s="18">
        <v>5178874</v>
      </c>
      <c r="J1035" s="17" t="s">
        <v>617</v>
      </c>
      <c r="K1035" s="18">
        <v>203.05</v>
      </c>
      <c r="L1035" s="18">
        <v>13474</v>
      </c>
      <c r="M1035" s="18">
        <v>990</v>
      </c>
      <c r="N1035" s="19">
        <v>0.0735</v>
      </c>
      <c r="O1035" s="18">
        <v>0.21</v>
      </c>
      <c r="P1035" s="18">
        <v>15.07</v>
      </c>
      <c r="Q1035" s="18">
        <v>55</v>
      </c>
      <c r="R1035" s="18">
        <v>0</v>
      </c>
      <c r="S1035" s="18">
        <v>11</v>
      </c>
      <c r="T1035" s="18">
        <v>3</v>
      </c>
      <c r="U1035" s="18">
        <v>1</v>
      </c>
      <c r="V1035" s="18">
        <v>70</v>
      </c>
      <c r="W1035" s="18">
        <v>2.9</v>
      </c>
      <c r="X1035" s="18">
        <v>0</v>
      </c>
      <c r="Y1035" s="19">
        <v>0</v>
      </c>
      <c r="Z1035" s="18">
        <v>2</v>
      </c>
      <c r="AA1035" s="18">
        <v>2</v>
      </c>
      <c r="AB1035" t="str">
        <f>VLOOKUP(E:E,笔记匹配!A:M,3,FALSE)</f>
        <v>dafu666</v>
      </c>
      <c r="AC1035" t="str">
        <f>VLOOKUP(E:E,笔记匹配!A:M,4,FALSE)</f>
        <v>11.16-雅思口语首考上8分？我是如何做到的？</v>
      </c>
    </row>
    <row r="1036" spans="1:29">
      <c r="A1036" s="17" t="s">
        <v>49</v>
      </c>
      <c r="B1036" s="17" t="s">
        <v>79</v>
      </c>
      <c r="C1036" s="18">
        <v>23541914</v>
      </c>
      <c r="D1036" s="17" t="s">
        <v>72</v>
      </c>
      <c r="E1036" s="17" t="s">
        <v>197</v>
      </c>
      <c r="F1036" s="17" t="s">
        <v>697</v>
      </c>
      <c r="G1036" s="18">
        <v>6242490</v>
      </c>
      <c r="H1036" s="17" t="s">
        <v>698</v>
      </c>
      <c r="I1036" s="18">
        <v>5178907</v>
      </c>
      <c r="J1036" s="17" t="s">
        <v>617</v>
      </c>
      <c r="K1036" s="18">
        <v>56.64</v>
      </c>
      <c r="L1036" s="18">
        <v>3653</v>
      </c>
      <c r="M1036" s="18">
        <v>79</v>
      </c>
      <c r="N1036" s="19">
        <v>0.0216</v>
      </c>
      <c r="O1036" s="18">
        <v>0.72</v>
      </c>
      <c r="P1036" s="18">
        <v>15.51</v>
      </c>
      <c r="Q1036" s="18">
        <v>10</v>
      </c>
      <c r="R1036" s="18">
        <v>1</v>
      </c>
      <c r="S1036" s="18">
        <v>7</v>
      </c>
      <c r="T1036" s="18">
        <v>1</v>
      </c>
      <c r="U1036" s="18">
        <v>0</v>
      </c>
      <c r="V1036" s="18">
        <v>19</v>
      </c>
      <c r="W1036" s="18">
        <v>2.98</v>
      </c>
      <c r="X1036" s="18">
        <v>0</v>
      </c>
      <c r="Y1036" s="19">
        <v>0</v>
      </c>
      <c r="Z1036" s="18">
        <v>0</v>
      </c>
      <c r="AA1036" s="18">
        <v>0</v>
      </c>
      <c r="AB1036" t="str">
        <f>VLOOKUP(E:E,笔记匹配!A:M,3,FALSE)</f>
        <v>leximock-invite</v>
      </c>
      <c r="AC1036" t="str">
        <f>VLOOKUP(E:E,笔记匹配!A:M,4,FALSE)</f>
        <v>11.16-Cambly雅思口语敲牛mock推荐来救你啦🆘</v>
      </c>
    </row>
    <row r="1037" spans="1:29">
      <c r="A1037" s="17" t="s">
        <v>49</v>
      </c>
      <c r="B1037" s="17" t="s">
        <v>89</v>
      </c>
      <c r="C1037" s="18">
        <v>24215138</v>
      </c>
      <c r="D1037" s="17" t="s">
        <v>72</v>
      </c>
      <c r="E1037" s="17" t="s">
        <v>218</v>
      </c>
      <c r="F1037" s="17" t="s">
        <v>699</v>
      </c>
      <c r="G1037" s="18">
        <v>6406152</v>
      </c>
      <c r="H1037" s="17" t="s">
        <v>700</v>
      </c>
      <c r="I1037" s="18">
        <v>5307938</v>
      </c>
      <c r="J1037" s="17" t="s">
        <v>617</v>
      </c>
      <c r="K1037" s="18">
        <v>198.24</v>
      </c>
      <c r="L1037" s="18">
        <v>16770</v>
      </c>
      <c r="M1037" s="18">
        <v>740</v>
      </c>
      <c r="N1037" s="19">
        <v>0.0441</v>
      </c>
      <c r="O1037" s="18">
        <v>0.27</v>
      </c>
      <c r="P1037" s="18">
        <v>11.82</v>
      </c>
      <c r="Q1037" s="18">
        <v>39</v>
      </c>
      <c r="R1037" s="18">
        <v>0</v>
      </c>
      <c r="S1037" s="18">
        <v>54</v>
      </c>
      <c r="T1037" s="18">
        <v>1</v>
      </c>
      <c r="U1037" s="18">
        <v>1</v>
      </c>
      <c r="V1037" s="18">
        <v>95</v>
      </c>
      <c r="W1037" s="18">
        <v>2.09</v>
      </c>
      <c r="X1037" s="18">
        <v>0</v>
      </c>
      <c r="Y1037" s="19">
        <v>0</v>
      </c>
      <c r="Z1037" s="18">
        <v>5</v>
      </c>
      <c r="AA1037" s="18">
        <v>4</v>
      </c>
      <c r="AB1037" t="str">
        <f>VLOOKUP(E:E,笔记匹配!A:M,3,FALSE)</f>
        <v>xctx</v>
      </c>
      <c r="AC1037" t="str">
        <f>VLOOKUP(E:E,笔记匹配!A:M,4,FALSE)</f>
        <v>11.21-如何从“哑巴英语”到轻松通过全英文外企面试</v>
      </c>
    </row>
    <row r="1038" spans="1:29">
      <c r="A1038" s="17" t="s">
        <v>49</v>
      </c>
      <c r="B1038" s="17" t="s">
        <v>90</v>
      </c>
      <c r="C1038" s="18">
        <v>24215177</v>
      </c>
      <c r="D1038" s="17" t="s">
        <v>72</v>
      </c>
      <c r="E1038" s="17" t="s">
        <v>219</v>
      </c>
      <c r="F1038" s="17" t="s">
        <v>701</v>
      </c>
      <c r="G1038" s="18">
        <v>6406187</v>
      </c>
      <c r="H1038" s="17" t="s">
        <v>702</v>
      </c>
      <c r="I1038" s="18">
        <v>5307972</v>
      </c>
      <c r="J1038" s="17" t="s">
        <v>617</v>
      </c>
      <c r="K1038" s="18">
        <v>201.01</v>
      </c>
      <c r="L1038" s="18">
        <v>21623</v>
      </c>
      <c r="M1038" s="18">
        <v>1088</v>
      </c>
      <c r="N1038" s="19">
        <v>0.0503</v>
      </c>
      <c r="O1038" s="18">
        <v>0.18</v>
      </c>
      <c r="P1038" s="18">
        <v>9.3</v>
      </c>
      <c r="Q1038" s="18">
        <v>58</v>
      </c>
      <c r="R1038" s="18">
        <v>1</v>
      </c>
      <c r="S1038" s="18">
        <v>66</v>
      </c>
      <c r="T1038" s="18">
        <v>21</v>
      </c>
      <c r="U1038" s="18">
        <v>12</v>
      </c>
      <c r="V1038" s="18">
        <v>158</v>
      </c>
      <c r="W1038" s="18">
        <v>1.27</v>
      </c>
      <c r="X1038" s="18">
        <v>0</v>
      </c>
      <c r="Y1038" s="19">
        <v>0</v>
      </c>
      <c r="Z1038" s="18">
        <v>8</v>
      </c>
      <c r="AA1038" s="18">
        <v>1</v>
      </c>
      <c r="AB1038" t="str">
        <f>VLOOKUP(E:E,笔记匹配!A:M,3,FALSE)</f>
        <v>picklynn-invite</v>
      </c>
      <c r="AC1038" t="str">
        <f>VLOOKUP(E:E,笔记匹配!A:M,4,FALSE)</f>
        <v>11.21-英语面试不用怕‼️8个技巧秒收offer✅太绝啦</v>
      </c>
    </row>
    <row r="1039" spans="1:29">
      <c r="A1039" s="17" t="s">
        <v>49</v>
      </c>
      <c r="B1039" s="17" t="s">
        <v>91</v>
      </c>
      <c r="C1039" s="18">
        <v>24215231</v>
      </c>
      <c r="D1039" s="17" t="s">
        <v>72</v>
      </c>
      <c r="E1039" s="17" t="s">
        <v>220</v>
      </c>
      <c r="F1039" s="17" t="s">
        <v>703</v>
      </c>
      <c r="G1039" s="18">
        <v>6406213</v>
      </c>
      <c r="H1039" s="17" t="s">
        <v>704</v>
      </c>
      <c r="I1039" s="18">
        <v>5307993</v>
      </c>
      <c r="J1039" s="17" t="s">
        <v>617</v>
      </c>
      <c r="K1039" s="18">
        <v>993.73</v>
      </c>
      <c r="L1039" s="18">
        <v>122649</v>
      </c>
      <c r="M1039" s="18">
        <v>7954</v>
      </c>
      <c r="N1039" s="19">
        <v>0.0649</v>
      </c>
      <c r="O1039" s="18">
        <v>0.12</v>
      </c>
      <c r="P1039" s="18">
        <v>8.1</v>
      </c>
      <c r="Q1039" s="18">
        <v>159</v>
      </c>
      <c r="R1039" s="18">
        <v>7</v>
      </c>
      <c r="S1039" s="18">
        <v>27</v>
      </c>
      <c r="T1039" s="18">
        <v>28</v>
      </c>
      <c r="U1039" s="18">
        <v>6</v>
      </c>
      <c r="V1039" s="18">
        <v>227</v>
      </c>
      <c r="W1039" s="18">
        <v>4.38</v>
      </c>
      <c r="X1039" s="18">
        <v>0</v>
      </c>
      <c r="Y1039" s="19">
        <v>0</v>
      </c>
      <c r="Z1039" s="18">
        <v>6</v>
      </c>
      <c r="AA1039" s="18">
        <v>0</v>
      </c>
      <c r="AB1039" t="str">
        <f>VLOOKUP(E:E,笔记匹配!A:M,3,FALSE)</f>
        <v>pickcoco-invite</v>
      </c>
      <c r="AC1039" t="str">
        <f>VLOOKUP(E:E,笔记匹配!A:M,4,FALSE)</f>
        <v>11.21-快进来看看外国人切磋中文！！</v>
      </c>
    </row>
    <row r="1040" spans="1:29">
      <c r="A1040" s="17" t="s">
        <v>49</v>
      </c>
      <c r="B1040" s="17" t="s">
        <v>92</v>
      </c>
      <c r="C1040" s="18">
        <v>24215254</v>
      </c>
      <c r="D1040" s="17" t="s">
        <v>72</v>
      </c>
      <c r="E1040" s="17" t="s">
        <v>221</v>
      </c>
      <c r="F1040" s="17" t="s">
        <v>705</v>
      </c>
      <c r="G1040" s="18">
        <v>6406225</v>
      </c>
      <c r="H1040" s="17" t="s">
        <v>706</v>
      </c>
      <c r="I1040" s="18">
        <v>5308004</v>
      </c>
      <c r="J1040" s="17" t="s">
        <v>617</v>
      </c>
      <c r="K1040" s="18">
        <v>193.12</v>
      </c>
      <c r="L1040" s="18">
        <v>13107</v>
      </c>
      <c r="M1040" s="18">
        <v>422</v>
      </c>
      <c r="N1040" s="19">
        <v>0.0322</v>
      </c>
      <c r="O1040" s="18">
        <v>0.46</v>
      </c>
      <c r="P1040" s="18">
        <v>14.73</v>
      </c>
      <c r="Q1040" s="18">
        <v>23</v>
      </c>
      <c r="R1040" s="18">
        <v>1</v>
      </c>
      <c r="S1040" s="18">
        <v>11</v>
      </c>
      <c r="T1040" s="18">
        <v>15</v>
      </c>
      <c r="U1040" s="18">
        <v>0</v>
      </c>
      <c r="V1040" s="18">
        <v>50</v>
      </c>
      <c r="W1040" s="18">
        <v>3.86</v>
      </c>
      <c r="X1040" s="18">
        <v>0</v>
      </c>
      <c r="Y1040" s="19">
        <v>0</v>
      </c>
      <c r="Z1040" s="18">
        <v>2</v>
      </c>
      <c r="AA1040" s="18">
        <v>0</v>
      </c>
      <c r="AB1040" t="str">
        <f>VLOOKUP(E:E,笔记匹配!A:M,3,FALSE)</f>
        <v>circle2022-invite</v>
      </c>
      <c r="AC1040" t="str">
        <f>VLOOKUP(E:E,笔记匹配!A:M,4,FALSE)</f>
        <v>11.21-🔥雅思口语8分｜高分技巧大公开</v>
      </c>
    </row>
    <row r="1041" spans="1:29">
      <c r="A1041" s="17" t="s">
        <v>49</v>
      </c>
      <c r="B1041" s="17" t="s">
        <v>70</v>
      </c>
      <c r="C1041" s="18">
        <v>24706707</v>
      </c>
      <c r="D1041" s="17" t="s">
        <v>69</v>
      </c>
      <c r="E1041" s="17" t="s">
        <v>226</v>
      </c>
      <c r="F1041" s="17" t="s">
        <v>708</v>
      </c>
      <c r="G1041" s="18">
        <v>6620050</v>
      </c>
      <c r="H1041" s="17" t="s">
        <v>709</v>
      </c>
      <c r="I1041" s="18">
        <v>5478983</v>
      </c>
      <c r="J1041" s="17" t="s">
        <v>617</v>
      </c>
      <c r="K1041" s="18">
        <v>504.26</v>
      </c>
      <c r="L1041" s="18">
        <v>32965</v>
      </c>
      <c r="M1041" s="18">
        <v>2624</v>
      </c>
      <c r="N1041" s="19">
        <v>0.0796</v>
      </c>
      <c r="O1041" s="18">
        <v>0.19</v>
      </c>
      <c r="P1041" s="18">
        <v>15.3</v>
      </c>
      <c r="Q1041" s="18">
        <v>344</v>
      </c>
      <c r="R1041" s="18">
        <v>3</v>
      </c>
      <c r="S1041" s="18">
        <v>144</v>
      </c>
      <c r="T1041" s="18">
        <v>77</v>
      </c>
      <c r="U1041" s="18">
        <v>4</v>
      </c>
      <c r="V1041" s="18">
        <v>572</v>
      </c>
      <c r="W1041" s="18">
        <v>0.88</v>
      </c>
      <c r="X1041" s="18">
        <v>0</v>
      </c>
      <c r="Y1041" s="19">
        <v>0</v>
      </c>
      <c r="Z1041" s="18">
        <v>13</v>
      </c>
      <c r="AA1041" s="18">
        <v>0</v>
      </c>
      <c r="AB1041" t="str">
        <f>VLOOKUP(E:E,笔记匹配!A:M,3,FALSE)</f>
        <v>hiella-invite</v>
      </c>
      <c r="AC1041" t="str">
        <f>VLOOKUP(E:E,笔记匹配!A:M,4,FALSE)</f>
        <v>11.10-关于学口语，希望五年前就有人能告诉我的</v>
      </c>
    </row>
    <row r="1042" spans="1:29">
      <c r="A1042" s="17" t="s">
        <v>49</v>
      </c>
      <c r="B1042" s="17" t="s">
        <v>91</v>
      </c>
      <c r="C1042" s="18">
        <v>24707056</v>
      </c>
      <c r="D1042" s="17" t="s">
        <v>69</v>
      </c>
      <c r="E1042" s="17" t="s">
        <v>220</v>
      </c>
      <c r="F1042" s="17" t="s">
        <v>711</v>
      </c>
      <c r="G1042" s="18">
        <v>6620172</v>
      </c>
      <c r="H1042" s="17" t="s">
        <v>712</v>
      </c>
      <c r="I1042" s="18">
        <v>5479075</v>
      </c>
      <c r="J1042" s="17" t="s">
        <v>617</v>
      </c>
      <c r="K1042" s="18">
        <v>498.8</v>
      </c>
      <c r="L1042" s="18">
        <v>41767</v>
      </c>
      <c r="M1042" s="18">
        <v>4198</v>
      </c>
      <c r="N1042" s="19">
        <v>0.1005</v>
      </c>
      <c r="O1042" s="18">
        <v>0.12</v>
      </c>
      <c r="P1042" s="18">
        <v>11.94</v>
      </c>
      <c r="Q1042" s="18">
        <v>449</v>
      </c>
      <c r="R1042" s="18">
        <v>7</v>
      </c>
      <c r="S1042" s="18">
        <v>33</v>
      </c>
      <c r="T1042" s="18">
        <v>48</v>
      </c>
      <c r="U1042" s="18">
        <v>0</v>
      </c>
      <c r="V1042" s="18">
        <v>537</v>
      </c>
      <c r="W1042" s="18">
        <v>0.93</v>
      </c>
      <c r="X1042" s="18">
        <v>0</v>
      </c>
      <c r="Y1042" s="19">
        <v>0</v>
      </c>
      <c r="Z1042" s="18">
        <v>10</v>
      </c>
      <c r="AA1042" s="18">
        <v>0</v>
      </c>
      <c r="AB1042" t="str">
        <f>VLOOKUP(E:E,笔记匹配!A:M,3,FALSE)</f>
        <v>pickcoco-invite</v>
      </c>
      <c r="AC1042" t="str">
        <f>VLOOKUP(E:E,笔记匹配!A:M,4,FALSE)</f>
        <v>11.21-快进来看看外国人切磋中文！！</v>
      </c>
    </row>
    <row r="1043" spans="1:29">
      <c r="A1043" s="17" t="s">
        <v>49</v>
      </c>
      <c r="B1043" s="17" t="s">
        <v>79</v>
      </c>
      <c r="C1043" s="18">
        <v>24707332</v>
      </c>
      <c r="D1043" s="17" t="s">
        <v>69</v>
      </c>
      <c r="E1043" s="17" t="s">
        <v>197</v>
      </c>
      <c r="F1043" s="17" t="s">
        <v>713</v>
      </c>
      <c r="G1043" s="18">
        <v>6620244</v>
      </c>
      <c r="H1043" s="17" t="s">
        <v>714</v>
      </c>
      <c r="I1043" s="18">
        <v>5479133</v>
      </c>
      <c r="J1043" s="17" t="s">
        <v>617</v>
      </c>
      <c r="K1043" s="18">
        <v>489.85</v>
      </c>
      <c r="L1043" s="18">
        <v>9992</v>
      </c>
      <c r="M1043" s="18">
        <v>340</v>
      </c>
      <c r="N1043" s="19">
        <v>0.034</v>
      </c>
      <c r="O1043" s="18">
        <v>1.44</v>
      </c>
      <c r="P1043" s="18">
        <v>49.02</v>
      </c>
      <c r="Q1043" s="18">
        <v>116</v>
      </c>
      <c r="R1043" s="18">
        <v>0</v>
      </c>
      <c r="S1043" s="18">
        <v>62</v>
      </c>
      <c r="T1043" s="18">
        <v>6</v>
      </c>
      <c r="U1043" s="18">
        <v>1</v>
      </c>
      <c r="V1043" s="18">
        <v>185</v>
      </c>
      <c r="W1043" s="18">
        <v>2.65</v>
      </c>
      <c r="X1043" s="18">
        <v>0</v>
      </c>
      <c r="Y1043" s="19">
        <v>0</v>
      </c>
      <c r="Z1043" s="18">
        <v>4</v>
      </c>
      <c r="AA1043" s="18">
        <v>3</v>
      </c>
      <c r="AB1043" t="str">
        <f>VLOOKUP(E:E,笔记匹配!A:M,3,FALSE)</f>
        <v>leximock-invite</v>
      </c>
      <c r="AC1043" t="str">
        <f>VLOOKUP(E:E,笔记匹配!A:M,4,FALSE)</f>
        <v>11.16-Cambly雅思口语敲牛mock推荐来救你啦🆘</v>
      </c>
    </row>
    <row r="1044" spans="1:29">
      <c r="A1044" s="17" t="s">
        <v>49</v>
      </c>
      <c r="B1044" s="17" t="s">
        <v>85</v>
      </c>
      <c r="C1044" s="18">
        <v>24707521</v>
      </c>
      <c r="D1044" s="17" t="s">
        <v>69</v>
      </c>
      <c r="E1044" s="17" t="s">
        <v>225</v>
      </c>
      <c r="F1044" s="17" t="s">
        <v>716</v>
      </c>
      <c r="G1044" s="18">
        <v>6620322</v>
      </c>
      <c r="H1044" s="17" t="s">
        <v>717</v>
      </c>
      <c r="I1044" s="18">
        <v>5479184</v>
      </c>
      <c r="J1044" s="17" t="s">
        <v>617</v>
      </c>
      <c r="K1044" s="18">
        <v>478.3</v>
      </c>
      <c r="L1044" s="18">
        <v>9167</v>
      </c>
      <c r="M1044" s="18">
        <v>340</v>
      </c>
      <c r="N1044" s="19">
        <v>0.0371</v>
      </c>
      <c r="O1044" s="18">
        <v>1.41</v>
      </c>
      <c r="P1044" s="18">
        <v>52.18</v>
      </c>
      <c r="Q1044" s="18">
        <v>94</v>
      </c>
      <c r="R1044" s="18">
        <v>1</v>
      </c>
      <c r="S1044" s="18">
        <v>48</v>
      </c>
      <c r="T1044" s="18">
        <v>4</v>
      </c>
      <c r="U1044" s="18">
        <v>0</v>
      </c>
      <c r="V1044" s="18">
        <v>147</v>
      </c>
      <c r="W1044" s="18">
        <v>3.25</v>
      </c>
      <c r="X1044" s="18">
        <v>0</v>
      </c>
      <c r="Y1044" s="19">
        <v>0</v>
      </c>
      <c r="Z1044" s="18">
        <v>1</v>
      </c>
      <c r="AA1044" s="18">
        <v>4</v>
      </c>
      <c r="AB1044" t="str">
        <f>VLOOKUP(E:E,笔记匹配!A:M,3,FALSE)</f>
        <v>xiaohao11-invite</v>
      </c>
      <c r="AC1044" t="str">
        <f>VLOOKUP(E:E,笔记匹配!A:M,4,FALSE)</f>
        <v>11.16-🔥Cambly外教大推荐❗️口语此时不练更待何时</v>
      </c>
    </row>
    <row r="1045" spans="1:29">
      <c r="A1045" s="17" t="s">
        <v>50</v>
      </c>
      <c r="B1045" s="17" t="s">
        <v>119</v>
      </c>
      <c r="C1045" s="18">
        <v>16331749</v>
      </c>
      <c r="D1045" s="17" t="s">
        <v>72</v>
      </c>
      <c r="E1045" s="17" t="s">
        <v>210</v>
      </c>
      <c r="F1045" s="17" t="s">
        <v>618</v>
      </c>
      <c r="G1045" s="18">
        <v>3178020</v>
      </c>
      <c r="H1045" s="17" t="s">
        <v>619</v>
      </c>
      <c r="I1045" s="18">
        <v>2568655</v>
      </c>
      <c r="J1045" s="17" t="s">
        <v>617</v>
      </c>
      <c r="K1045" s="18">
        <v>0</v>
      </c>
      <c r="L1045" s="18">
        <v>0</v>
      </c>
      <c r="M1045" s="18">
        <v>0</v>
      </c>
      <c r="N1045" s="19">
        <v>0</v>
      </c>
      <c r="O1045" s="18">
        <v>0</v>
      </c>
      <c r="P1045" s="18">
        <v>0</v>
      </c>
      <c r="Q1045" s="18">
        <v>0</v>
      </c>
      <c r="R1045" s="18">
        <v>0</v>
      </c>
      <c r="S1045" s="18">
        <v>0</v>
      </c>
      <c r="T1045" s="18">
        <v>0</v>
      </c>
      <c r="U1045" s="18">
        <v>0</v>
      </c>
      <c r="V1045" s="18">
        <v>0</v>
      </c>
      <c r="W1045" s="18">
        <v>0</v>
      </c>
      <c r="X1045" s="18">
        <v>0</v>
      </c>
      <c r="Y1045" s="19">
        <v>0</v>
      </c>
      <c r="Z1045" s="18">
        <v>0</v>
      </c>
      <c r="AA1045" s="18">
        <v>0</v>
      </c>
      <c r="AB1045" t="str">
        <f>VLOOKUP(E:E,笔记匹配!A:M,3,FALSE)</f>
        <v>tenchat-invite</v>
      </c>
      <c r="AC1045" t="str">
        <f>VLOOKUP(E:E,笔记匹配!A:M,4,FALSE)</f>
        <v>6.28-🇬🇧小干货｜简单的地道英文表达</v>
      </c>
    </row>
    <row r="1046" spans="1:29">
      <c r="A1046" s="17" t="s">
        <v>50</v>
      </c>
      <c r="B1046" s="17" t="s">
        <v>76</v>
      </c>
      <c r="C1046" s="18">
        <v>18706416</v>
      </c>
      <c r="D1046" s="17" t="s">
        <v>72</v>
      </c>
      <c r="E1046" s="17" t="s">
        <v>209</v>
      </c>
      <c r="F1046" s="17" t="s">
        <v>624</v>
      </c>
      <c r="G1046" s="18">
        <v>3899564</v>
      </c>
      <c r="H1046" s="17" t="s">
        <v>625</v>
      </c>
      <c r="I1046" s="18">
        <v>3284422</v>
      </c>
      <c r="J1046" s="17" t="s">
        <v>617</v>
      </c>
      <c r="K1046" s="18">
        <v>198.07</v>
      </c>
      <c r="L1046" s="18">
        <v>10510</v>
      </c>
      <c r="M1046" s="18">
        <v>382</v>
      </c>
      <c r="N1046" s="19">
        <v>0.0363</v>
      </c>
      <c r="O1046" s="18">
        <v>0.52</v>
      </c>
      <c r="P1046" s="18">
        <v>18.85</v>
      </c>
      <c r="Q1046" s="18">
        <v>26</v>
      </c>
      <c r="R1046" s="18">
        <v>0</v>
      </c>
      <c r="S1046" s="18">
        <v>27</v>
      </c>
      <c r="T1046" s="18">
        <v>1</v>
      </c>
      <c r="U1046" s="18">
        <v>0</v>
      </c>
      <c r="V1046" s="18">
        <v>54</v>
      </c>
      <c r="W1046" s="18">
        <v>3.67</v>
      </c>
      <c r="X1046" s="18">
        <v>0</v>
      </c>
      <c r="Y1046" s="19">
        <v>0</v>
      </c>
      <c r="Z1046" s="18">
        <v>1</v>
      </c>
      <c r="AA1046" s="18">
        <v>0</v>
      </c>
      <c r="AB1046" t="str">
        <f>VLOOKUP(E:E,笔记匹配!A:M,3,FALSE)</f>
        <v>ieltsyea-invite</v>
      </c>
      <c r="AC1046" t="str">
        <f>VLOOKUP(E:E,笔记匹配!A:M,4,FALSE)</f>
        <v>8.24-雅思口语上7的捷径：Cambly外教推荐‼️</v>
      </c>
    </row>
    <row r="1047" spans="1:29">
      <c r="A1047" s="17" t="s">
        <v>50</v>
      </c>
      <c r="B1047" s="17" t="s">
        <v>123</v>
      </c>
      <c r="C1047" s="18">
        <v>19692455</v>
      </c>
      <c r="D1047" s="17" t="s">
        <v>72</v>
      </c>
      <c r="E1047" s="17" t="s">
        <v>216</v>
      </c>
      <c r="F1047" s="17" t="s">
        <v>727</v>
      </c>
      <c r="G1047" s="18">
        <v>4355986</v>
      </c>
      <c r="H1047" s="17" t="s">
        <v>728</v>
      </c>
      <c r="I1047" s="18">
        <v>3730690</v>
      </c>
      <c r="J1047" s="17" t="s">
        <v>617</v>
      </c>
      <c r="K1047" s="18">
        <v>0</v>
      </c>
      <c r="L1047" s="18">
        <v>0</v>
      </c>
      <c r="M1047" s="18">
        <v>0</v>
      </c>
      <c r="N1047" s="19">
        <v>0</v>
      </c>
      <c r="O1047" s="18">
        <v>0</v>
      </c>
      <c r="P1047" s="18">
        <v>0</v>
      </c>
      <c r="Q1047" s="18">
        <v>0</v>
      </c>
      <c r="R1047" s="18">
        <v>0</v>
      </c>
      <c r="S1047" s="18">
        <v>0</v>
      </c>
      <c r="T1047" s="18">
        <v>0</v>
      </c>
      <c r="U1047" s="18">
        <v>0</v>
      </c>
      <c r="V1047" s="18">
        <v>0</v>
      </c>
      <c r="W1047" s="18">
        <v>0</v>
      </c>
      <c r="X1047" s="18">
        <v>0</v>
      </c>
      <c r="Y1047" s="19">
        <v>0</v>
      </c>
      <c r="Z1047" s="18">
        <v>0</v>
      </c>
      <c r="AA1047" s="18">
        <v>0</v>
      </c>
      <c r="AB1047" t="str">
        <f>VLOOKUP(E:E,笔记匹配!A:M,3,FALSE)</f>
        <v>xnyou99</v>
      </c>
      <c r="AC1047" t="str">
        <f>VLOOKUP(E:E,笔记匹配!A:M,4,FALSE)</f>
        <v>9.7-25岁我好像一无所有｜与外教聊“焦虑”</v>
      </c>
    </row>
    <row r="1048" spans="1:29">
      <c r="A1048" s="17" t="s">
        <v>50</v>
      </c>
      <c r="B1048" s="17" t="s">
        <v>103</v>
      </c>
      <c r="C1048" s="18">
        <v>19913068</v>
      </c>
      <c r="D1048" s="17" t="s">
        <v>69</v>
      </c>
      <c r="E1048" s="17" t="s">
        <v>207</v>
      </c>
      <c r="F1048" s="17" t="s">
        <v>632</v>
      </c>
      <c r="G1048" s="18">
        <v>4458728</v>
      </c>
      <c r="H1048" s="17" t="s">
        <v>633</v>
      </c>
      <c r="I1048" s="18">
        <v>3823048</v>
      </c>
      <c r="J1048" s="17" t="s">
        <v>617</v>
      </c>
      <c r="K1048" s="18">
        <v>298.93</v>
      </c>
      <c r="L1048" s="18">
        <v>9206</v>
      </c>
      <c r="M1048" s="18">
        <v>415</v>
      </c>
      <c r="N1048" s="19">
        <v>0.0451</v>
      </c>
      <c r="O1048" s="18">
        <v>0.72</v>
      </c>
      <c r="P1048" s="18">
        <v>32.47</v>
      </c>
      <c r="Q1048" s="18">
        <v>70</v>
      </c>
      <c r="R1048" s="18">
        <v>0</v>
      </c>
      <c r="S1048" s="18">
        <v>33</v>
      </c>
      <c r="T1048" s="18">
        <v>27</v>
      </c>
      <c r="U1048" s="18">
        <v>2</v>
      </c>
      <c r="V1048" s="18">
        <v>132</v>
      </c>
      <c r="W1048" s="18">
        <v>2.26</v>
      </c>
      <c r="X1048" s="18">
        <v>0</v>
      </c>
      <c r="Y1048" s="19">
        <v>0</v>
      </c>
      <c r="Z1048" s="18">
        <v>12</v>
      </c>
      <c r="AA1048" s="18">
        <v>1</v>
      </c>
      <c r="AB1048" t="str">
        <f>VLOOKUP(E:E,笔记匹配!A:M,3,FALSE)</f>
        <v>skk2022</v>
      </c>
      <c r="AC1048" t="str">
        <f>VLOOKUP(E:E,笔记匹配!A:M,4,FALSE)</f>
        <v>6.13-如何不出国提高口语｜英语口语APP推荐</v>
      </c>
    </row>
    <row r="1049" spans="1:29">
      <c r="A1049" s="17" t="s">
        <v>50</v>
      </c>
      <c r="B1049" s="17" t="s">
        <v>108</v>
      </c>
      <c r="C1049" s="18">
        <v>19946771</v>
      </c>
      <c r="D1049" s="17" t="s">
        <v>72</v>
      </c>
      <c r="E1049" s="18">
        <v>6.3218999e+23</v>
      </c>
      <c r="F1049" s="17" t="s">
        <v>634</v>
      </c>
      <c r="G1049" s="18">
        <v>4474319</v>
      </c>
      <c r="H1049" s="17" t="s">
        <v>635</v>
      </c>
      <c r="I1049" s="18">
        <v>3836916</v>
      </c>
      <c r="J1049" s="17" t="s">
        <v>617</v>
      </c>
      <c r="K1049" s="18">
        <v>502.04</v>
      </c>
      <c r="L1049" s="18">
        <v>47701</v>
      </c>
      <c r="M1049" s="18">
        <v>1855</v>
      </c>
      <c r="N1049" s="19">
        <v>0.0389</v>
      </c>
      <c r="O1049" s="18">
        <v>0.27</v>
      </c>
      <c r="P1049" s="18">
        <v>10.52</v>
      </c>
      <c r="Q1049" s="18">
        <v>65</v>
      </c>
      <c r="R1049" s="18">
        <v>1</v>
      </c>
      <c r="S1049" s="18">
        <v>40</v>
      </c>
      <c r="T1049" s="18">
        <v>41</v>
      </c>
      <c r="U1049" s="18">
        <v>3</v>
      </c>
      <c r="V1049" s="18">
        <v>150</v>
      </c>
      <c r="W1049" s="18">
        <v>3.35</v>
      </c>
      <c r="X1049" s="18">
        <v>0</v>
      </c>
      <c r="Y1049" s="19">
        <v>0</v>
      </c>
      <c r="Z1049" s="18">
        <v>5</v>
      </c>
      <c r="AA1049" s="18">
        <v>1</v>
      </c>
      <c r="AB1049" t="str">
        <f>VLOOKUP(E:E,笔记匹配!A:M,3,FALSE)</f>
        <v>gua0407</v>
      </c>
      <c r="AC1049" t="str">
        <f>VLOOKUP(E:E,笔记匹配!A:M,4,FALSE)</f>
        <v>9.21-雅思考官“讨厌”的口语表达，你中了几个🤔</v>
      </c>
    </row>
    <row r="1050" spans="1:29">
      <c r="A1050" s="17" t="s">
        <v>50</v>
      </c>
      <c r="B1050" s="17" t="s">
        <v>80</v>
      </c>
      <c r="C1050" s="18">
        <v>20804514</v>
      </c>
      <c r="D1050" s="17" t="s">
        <v>72</v>
      </c>
      <c r="E1050" s="17" t="s">
        <v>199</v>
      </c>
      <c r="F1050" s="17" t="s">
        <v>642</v>
      </c>
      <c r="G1050" s="18">
        <v>4926725</v>
      </c>
      <c r="H1050" s="17" t="s">
        <v>643</v>
      </c>
      <c r="I1050" s="18">
        <v>4182082</v>
      </c>
      <c r="J1050" s="17" t="s">
        <v>617</v>
      </c>
      <c r="K1050" s="18">
        <v>202.99</v>
      </c>
      <c r="L1050" s="18">
        <v>15362</v>
      </c>
      <c r="M1050" s="18">
        <v>752</v>
      </c>
      <c r="N1050" s="19">
        <v>0.049</v>
      </c>
      <c r="O1050" s="18">
        <v>0.27</v>
      </c>
      <c r="P1050" s="18">
        <v>13.21</v>
      </c>
      <c r="Q1050" s="18">
        <v>38</v>
      </c>
      <c r="R1050" s="18">
        <v>1</v>
      </c>
      <c r="S1050" s="18">
        <v>31</v>
      </c>
      <c r="T1050" s="18">
        <v>12</v>
      </c>
      <c r="U1050" s="18">
        <v>0</v>
      </c>
      <c r="V1050" s="18">
        <v>82</v>
      </c>
      <c r="W1050" s="18">
        <v>2.48</v>
      </c>
      <c r="X1050" s="18">
        <v>0</v>
      </c>
      <c r="Y1050" s="19">
        <v>0</v>
      </c>
      <c r="Z1050" s="18">
        <v>5</v>
      </c>
      <c r="AA1050" s="18">
        <v>0</v>
      </c>
      <c r="AB1050" t="str">
        <f>VLOOKUP(E:E,笔记匹配!A:M,3,FALSE)</f>
        <v>lily1234</v>
      </c>
      <c r="AC1050" t="str">
        <f>VLOOKUP(E:E,笔记匹配!A:M,4,FALSE)</f>
        <v>10.9-30岁想把英语好好学一遍｜妈妈提升口语app</v>
      </c>
    </row>
    <row r="1051" spans="1:29">
      <c r="A1051" s="17" t="s">
        <v>50</v>
      </c>
      <c r="B1051" s="17" t="s">
        <v>83</v>
      </c>
      <c r="C1051" s="18">
        <v>21378722</v>
      </c>
      <c r="D1051" s="17" t="s">
        <v>72</v>
      </c>
      <c r="E1051" s="17" t="s">
        <v>201</v>
      </c>
      <c r="F1051" s="17" t="s">
        <v>646</v>
      </c>
      <c r="G1051" s="18">
        <v>5201126</v>
      </c>
      <c r="H1051" s="17" t="s">
        <v>647</v>
      </c>
      <c r="I1051" s="18">
        <v>4386152</v>
      </c>
      <c r="J1051" s="17" t="s">
        <v>617</v>
      </c>
      <c r="K1051" s="18">
        <v>422.55</v>
      </c>
      <c r="L1051" s="18">
        <v>28926</v>
      </c>
      <c r="M1051" s="18">
        <v>714</v>
      </c>
      <c r="N1051" s="19">
        <v>0.0247</v>
      </c>
      <c r="O1051" s="18">
        <v>0.59</v>
      </c>
      <c r="P1051" s="18">
        <v>14.61</v>
      </c>
      <c r="Q1051" s="18">
        <v>88</v>
      </c>
      <c r="R1051" s="18">
        <v>2</v>
      </c>
      <c r="S1051" s="18">
        <v>85</v>
      </c>
      <c r="T1051" s="18">
        <v>7</v>
      </c>
      <c r="U1051" s="18">
        <v>3</v>
      </c>
      <c r="V1051" s="18">
        <v>185</v>
      </c>
      <c r="W1051" s="18">
        <v>2.28</v>
      </c>
      <c r="X1051" s="18">
        <v>0</v>
      </c>
      <c r="Y1051" s="19">
        <v>0</v>
      </c>
      <c r="Z1051" s="18">
        <v>2</v>
      </c>
      <c r="AA1051" s="18">
        <v>1</v>
      </c>
      <c r="AB1051" t="str">
        <f>VLOOKUP(E:E,笔记匹配!A:M,3,FALSE)</f>
        <v>talkalot-invite</v>
      </c>
      <c r="AC1051" t="str">
        <f>VLOOKUP(E:E,笔记匹配!A:M,4,FALSE)</f>
        <v>10.17宝藏Cambly外教大推荐‼️入门篇</v>
      </c>
    </row>
    <row r="1052" spans="1:29">
      <c r="A1052" s="17" t="s">
        <v>50</v>
      </c>
      <c r="B1052" s="17" t="s">
        <v>83</v>
      </c>
      <c r="C1052" s="18">
        <v>21438951</v>
      </c>
      <c r="D1052" s="17" t="s">
        <v>69</v>
      </c>
      <c r="E1052" s="17" t="s">
        <v>201</v>
      </c>
      <c r="F1052" s="17" t="s">
        <v>650</v>
      </c>
      <c r="G1052" s="18">
        <v>5229065</v>
      </c>
      <c r="H1052" s="17" t="s">
        <v>651</v>
      </c>
      <c r="I1052" s="18">
        <v>4407441</v>
      </c>
      <c r="J1052" s="17" t="s">
        <v>617</v>
      </c>
      <c r="K1052" s="18">
        <v>1495.15</v>
      </c>
      <c r="L1052" s="18">
        <v>69895</v>
      </c>
      <c r="M1052" s="18">
        <v>2059</v>
      </c>
      <c r="N1052" s="19">
        <v>0.0295</v>
      </c>
      <c r="O1052" s="18">
        <v>0.73</v>
      </c>
      <c r="P1052" s="18">
        <v>21.39</v>
      </c>
      <c r="Q1052" s="18">
        <v>487</v>
      </c>
      <c r="R1052" s="18">
        <v>1</v>
      </c>
      <c r="S1052" s="18">
        <v>291</v>
      </c>
      <c r="T1052" s="18">
        <v>12</v>
      </c>
      <c r="U1052" s="18">
        <v>7</v>
      </c>
      <c r="V1052" s="18">
        <v>798</v>
      </c>
      <c r="W1052" s="18">
        <v>1.87</v>
      </c>
      <c r="X1052" s="18">
        <v>0</v>
      </c>
      <c r="Y1052" s="19">
        <v>0</v>
      </c>
      <c r="Z1052" s="18">
        <v>14</v>
      </c>
      <c r="AA1052" s="18">
        <v>16</v>
      </c>
      <c r="AB1052" t="str">
        <f>VLOOKUP(E:E,笔记匹配!A:M,3,FALSE)</f>
        <v>talkalot-invite</v>
      </c>
      <c r="AC1052" t="str">
        <f>VLOOKUP(E:E,笔记匹配!A:M,4,FALSE)</f>
        <v>10.17宝藏Cambly外教大推荐‼️入门篇</v>
      </c>
    </row>
    <row r="1053" spans="1:29">
      <c r="A1053" s="17" t="s">
        <v>50</v>
      </c>
      <c r="B1053" s="17" t="s">
        <v>80</v>
      </c>
      <c r="C1053" s="18">
        <v>21548733</v>
      </c>
      <c r="D1053" s="17" t="s">
        <v>69</v>
      </c>
      <c r="E1053" s="17" t="s">
        <v>199</v>
      </c>
      <c r="F1053" s="17" t="s">
        <v>652</v>
      </c>
      <c r="G1053" s="18">
        <v>5277914</v>
      </c>
      <c r="H1053" s="17" t="s">
        <v>652</v>
      </c>
      <c r="I1053" s="18">
        <v>4445164</v>
      </c>
      <c r="J1053" s="17" t="s">
        <v>617</v>
      </c>
      <c r="K1053" s="18">
        <v>201.9</v>
      </c>
      <c r="L1053" s="18">
        <v>5829</v>
      </c>
      <c r="M1053" s="18">
        <v>264</v>
      </c>
      <c r="N1053" s="19">
        <v>0.0453</v>
      </c>
      <c r="O1053" s="18">
        <v>0.76</v>
      </c>
      <c r="P1053" s="18">
        <v>34.64</v>
      </c>
      <c r="Q1053" s="18">
        <v>56</v>
      </c>
      <c r="R1053" s="18">
        <v>0</v>
      </c>
      <c r="S1053" s="18">
        <v>50</v>
      </c>
      <c r="T1053" s="18">
        <v>22</v>
      </c>
      <c r="U1053" s="18">
        <v>2</v>
      </c>
      <c r="V1053" s="18">
        <v>130</v>
      </c>
      <c r="W1053" s="18">
        <v>1.55</v>
      </c>
      <c r="X1053" s="18">
        <v>0</v>
      </c>
      <c r="Y1053" s="19">
        <v>0</v>
      </c>
      <c r="Z1053" s="18">
        <v>3</v>
      </c>
      <c r="AA1053" s="18">
        <v>0</v>
      </c>
      <c r="AB1053" t="str">
        <f>VLOOKUP(E:E,笔记匹配!A:M,3,FALSE)</f>
        <v>lily1234</v>
      </c>
      <c r="AC1053" t="str">
        <f>VLOOKUP(E:E,笔记匹配!A:M,4,FALSE)</f>
        <v>10.9-30岁想把英语好好学一遍｜妈妈提升口语app</v>
      </c>
    </row>
    <row r="1054" spans="1:29">
      <c r="A1054" s="17" t="s">
        <v>50</v>
      </c>
      <c r="B1054" s="17" t="s">
        <v>108</v>
      </c>
      <c r="C1054" s="18">
        <v>21906276</v>
      </c>
      <c r="D1054" s="17" t="s">
        <v>69</v>
      </c>
      <c r="E1054" s="18">
        <v>6.3218999e+23</v>
      </c>
      <c r="F1054" s="17" t="s">
        <v>654</v>
      </c>
      <c r="G1054" s="18">
        <v>5442255</v>
      </c>
      <c r="H1054" s="17" t="s">
        <v>654</v>
      </c>
      <c r="I1054" s="18">
        <v>4570099</v>
      </c>
      <c r="J1054" s="17" t="s">
        <v>617</v>
      </c>
      <c r="K1054" s="18">
        <v>800.31</v>
      </c>
      <c r="L1054" s="18">
        <v>43184</v>
      </c>
      <c r="M1054" s="18">
        <v>1684</v>
      </c>
      <c r="N1054" s="19">
        <v>0.039</v>
      </c>
      <c r="O1054" s="18">
        <v>0.48</v>
      </c>
      <c r="P1054" s="18">
        <v>18.53</v>
      </c>
      <c r="Q1054" s="18">
        <v>377</v>
      </c>
      <c r="R1054" s="18">
        <v>1</v>
      </c>
      <c r="S1054" s="18">
        <v>138</v>
      </c>
      <c r="T1054" s="18">
        <v>90</v>
      </c>
      <c r="U1054" s="18">
        <v>13</v>
      </c>
      <c r="V1054" s="18">
        <v>619</v>
      </c>
      <c r="W1054" s="18">
        <v>1.29</v>
      </c>
      <c r="X1054" s="18">
        <v>0</v>
      </c>
      <c r="Y1054" s="19">
        <v>0</v>
      </c>
      <c r="Z1054" s="18">
        <v>10</v>
      </c>
      <c r="AA1054" s="18">
        <v>2</v>
      </c>
      <c r="AB1054" t="str">
        <f>VLOOKUP(E:E,笔记匹配!A:M,3,FALSE)</f>
        <v>gua0407</v>
      </c>
      <c r="AC1054" t="str">
        <f>VLOOKUP(E:E,笔记匹配!A:M,4,FALSE)</f>
        <v>9.21-雅思考官“讨厌”的口语表达，你中了几个🤔</v>
      </c>
    </row>
    <row r="1055" spans="1:29">
      <c r="A1055" s="17" t="s">
        <v>50</v>
      </c>
      <c r="B1055" s="17" t="s">
        <v>657</v>
      </c>
      <c r="C1055" s="18">
        <v>22054994</v>
      </c>
      <c r="D1055" s="17" t="s">
        <v>72</v>
      </c>
      <c r="E1055" s="17" t="s">
        <v>238</v>
      </c>
      <c r="F1055" s="17" t="s">
        <v>658</v>
      </c>
      <c r="G1055" s="18">
        <v>5512858</v>
      </c>
      <c r="H1055" s="17" t="s">
        <v>659</v>
      </c>
      <c r="I1055" s="18">
        <v>4623452</v>
      </c>
      <c r="J1055" s="17" t="s">
        <v>617</v>
      </c>
      <c r="K1055" s="18">
        <v>0</v>
      </c>
      <c r="L1055" s="18">
        <v>0</v>
      </c>
      <c r="M1055" s="18">
        <v>0</v>
      </c>
      <c r="N1055" s="19">
        <v>0</v>
      </c>
      <c r="O1055" s="18">
        <v>0</v>
      </c>
      <c r="P1055" s="18">
        <v>0</v>
      </c>
      <c r="Q1055" s="18">
        <v>0</v>
      </c>
      <c r="R1055" s="18">
        <v>0</v>
      </c>
      <c r="S1055" s="18">
        <v>0</v>
      </c>
      <c r="T1055" s="18">
        <v>0</v>
      </c>
      <c r="U1055" s="18">
        <v>0</v>
      </c>
      <c r="V1055" s="18">
        <v>0</v>
      </c>
      <c r="W1055" s="18">
        <v>0</v>
      </c>
      <c r="X1055" s="18">
        <v>0</v>
      </c>
      <c r="Y1055" s="19">
        <v>0</v>
      </c>
      <c r="Z1055" s="18">
        <v>0</v>
      </c>
      <c r="AA1055" s="18">
        <v>0</v>
      </c>
      <c r="AB1055" t="str">
        <f>VLOOKUP(E:E,笔记匹配!A:M,3,FALSE)</f>
        <v>10quiz</v>
      </c>
      <c r="AC1055" t="str">
        <f>VLOOKUP(E:E,笔记匹配!A:M,4,FALSE)</f>
        <v>10.26-🇬🇧语言类游戏｜口语提升小游戏</v>
      </c>
    </row>
    <row r="1056" spans="1:29">
      <c r="A1056" s="17" t="s">
        <v>50</v>
      </c>
      <c r="B1056" s="17" t="s">
        <v>82</v>
      </c>
      <c r="C1056" s="18">
        <v>22055095</v>
      </c>
      <c r="D1056" s="17" t="s">
        <v>72</v>
      </c>
      <c r="E1056" s="17" t="s">
        <v>236</v>
      </c>
      <c r="F1056" s="17" t="s">
        <v>660</v>
      </c>
      <c r="G1056" s="18">
        <v>5512921</v>
      </c>
      <c r="H1056" s="17" t="s">
        <v>661</v>
      </c>
      <c r="I1056" s="18">
        <v>4623502</v>
      </c>
      <c r="J1056" s="17" t="s">
        <v>617</v>
      </c>
      <c r="K1056" s="18">
        <v>56.68</v>
      </c>
      <c r="L1056" s="18">
        <v>5390</v>
      </c>
      <c r="M1056" s="18">
        <v>295</v>
      </c>
      <c r="N1056" s="19">
        <v>0.0547</v>
      </c>
      <c r="O1056" s="18">
        <v>0.19</v>
      </c>
      <c r="P1056" s="18">
        <v>10.52</v>
      </c>
      <c r="Q1056" s="18">
        <v>13</v>
      </c>
      <c r="R1056" s="18">
        <v>0</v>
      </c>
      <c r="S1056" s="18">
        <v>14</v>
      </c>
      <c r="T1056" s="18">
        <v>11</v>
      </c>
      <c r="U1056" s="18">
        <v>0</v>
      </c>
      <c r="V1056" s="18">
        <v>38</v>
      </c>
      <c r="W1056" s="18">
        <v>1.49</v>
      </c>
      <c r="X1056" s="18">
        <v>0</v>
      </c>
      <c r="Y1056" s="19">
        <v>0</v>
      </c>
      <c r="Z1056" s="18">
        <v>1</v>
      </c>
      <c r="AA1056" s="18">
        <v>1</v>
      </c>
      <c r="AB1056" t="str">
        <f>VLOOKUP(E:E,笔记匹配!A:M,3,FALSE)</f>
        <v>pickgigi-invite</v>
      </c>
      <c r="AC1056" t="str">
        <f>VLOOKUP(E:E,笔记匹配!A:M,4,FALSE)</f>
        <v>10.26-口语聊天用这几个开场 打开无限聊天模式</v>
      </c>
    </row>
    <row r="1057" spans="1:29">
      <c r="A1057" s="17" t="s">
        <v>50</v>
      </c>
      <c r="B1057" s="17" t="s">
        <v>86</v>
      </c>
      <c r="C1057" s="18">
        <v>22459591</v>
      </c>
      <c r="D1057" s="17" t="s">
        <v>72</v>
      </c>
      <c r="E1057" s="17" t="s">
        <v>214</v>
      </c>
      <c r="F1057" s="17" t="s">
        <v>662</v>
      </c>
      <c r="G1057" s="18">
        <v>5705404</v>
      </c>
      <c r="H1057" s="17" t="s">
        <v>663</v>
      </c>
      <c r="I1057" s="18">
        <v>4771610</v>
      </c>
      <c r="J1057" s="17" t="s">
        <v>617</v>
      </c>
      <c r="K1057" s="18">
        <v>806.01</v>
      </c>
      <c r="L1057" s="18">
        <v>47987</v>
      </c>
      <c r="M1057" s="18">
        <v>2016</v>
      </c>
      <c r="N1057" s="19">
        <v>0.042</v>
      </c>
      <c r="O1057" s="18">
        <v>0.4</v>
      </c>
      <c r="P1057" s="18">
        <v>16.8</v>
      </c>
      <c r="Q1057" s="18">
        <v>116</v>
      </c>
      <c r="R1057" s="18">
        <v>1</v>
      </c>
      <c r="S1057" s="18">
        <v>33</v>
      </c>
      <c r="T1057" s="18">
        <v>38</v>
      </c>
      <c r="U1057" s="18">
        <v>9</v>
      </c>
      <c r="V1057" s="18">
        <v>197</v>
      </c>
      <c r="W1057" s="18">
        <v>4.09</v>
      </c>
      <c r="X1057" s="18">
        <v>0</v>
      </c>
      <c r="Y1057" s="19">
        <v>0</v>
      </c>
      <c r="Z1057" s="18">
        <v>11</v>
      </c>
      <c r="AA1057" s="18">
        <v>0</v>
      </c>
      <c r="AB1057" t="str">
        <f>VLOOKUP(E:E,笔记匹配!A:M,3,FALSE)</f>
        <v>yzyy123</v>
      </c>
      <c r="AC1057" t="str">
        <f>VLOOKUP(E:E,笔记匹配!A:M,4,FALSE)</f>
        <v>11.1-前雅思口语考官评分我们的part 1!</v>
      </c>
    </row>
    <row r="1058" spans="1:29">
      <c r="A1058" s="17" t="s">
        <v>50</v>
      </c>
      <c r="B1058" s="17" t="s">
        <v>73</v>
      </c>
      <c r="C1058" s="18">
        <v>22612439</v>
      </c>
      <c r="D1058" s="17" t="s">
        <v>72</v>
      </c>
      <c r="E1058" s="17" t="s">
        <v>200</v>
      </c>
      <c r="F1058" s="17" t="s">
        <v>666</v>
      </c>
      <c r="G1058" s="18">
        <v>5779468</v>
      </c>
      <c r="H1058" s="17" t="s">
        <v>667</v>
      </c>
      <c r="I1058" s="18">
        <v>4830161</v>
      </c>
      <c r="J1058" s="17" t="s">
        <v>617</v>
      </c>
      <c r="K1058" s="18">
        <v>182.89</v>
      </c>
      <c r="L1058" s="18">
        <v>11165</v>
      </c>
      <c r="M1058" s="18">
        <v>634</v>
      </c>
      <c r="N1058" s="19">
        <v>0.0568</v>
      </c>
      <c r="O1058" s="18">
        <v>0.29</v>
      </c>
      <c r="P1058" s="18">
        <v>16.38</v>
      </c>
      <c r="Q1058" s="18">
        <v>45</v>
      </c>
      <c r="R1058" s="18">
        <v>0</v>
      </c>
      <c r="S1058" s="18">
        <v>6</v>
      </c>
      <c r="T1058" s="18">
        <v>4</v>
      </c>
      <c r="U1058" s="18">
        <v>1</v>
      </c>
      <c r="V1058" s="18">
        <v>56</v>
      </c>
      <c r="W1058" s="18">
        <v>3.27</v>
      </c>
      <c r="X1058" s="18">
        <v>0</v>
      </c>
      <c r="Y1058" s="19">
        <v>0</v>
      </c>
      <c r="Z1058" s="18">
        <v>0</v>
      </c>
      <c r="AA1058" s="18">
        <v>1</v>
      </c>
      <c r="AB1058" t="str">
        <f>VLOOKUP(E:E,笔记匹配!A:M,3,FALSE)</f>
        <v>adamchen</v>
      </c>
      <c r="AC1058" t="str">
        <f>VLOOKUP(E:E,笔记匹配!A:M,4,FALSE)</f>
        <v>11.2-当社牛和老外pk全网热门挑战</v>
      </c>
    </row>
    <row r="1059" spans="1:29">
      <c r="A1059" s="17" t="s">
        <v>50</v>
      </c>
      <c r="B1059" s="17" t="s">
        <v>77</v>
      </c>
      <c r="C1059" s="18">
        <v>22612562</v>
      </c>
      <c r="D1059" s="17" t="s">
        <v>72</v>
      </c>
      <c r="E1059" s="17" t="s">
        <v>231</v>
      </c>
      <c r="F1059" s="17" t="s">
        <v>670</v>
      </c>
      <c r="G1059" s="18">
        <v>5779589</v>
      </c>
      <c r="H1059" s="17" t="s">
        <v>671</v>
      </c>
      <c r="I1059" s="18">
        <v>4830255</v>
      </c>
      <c r="J1059" s="17" t="s">
        <v>617</v>
      </c>
      <c r="K1059" s="18">
        <v>185.46</v>
      </c>
      <c r="L1059" s="18">
        <v>6732</v>
      </c>
      <c r="M1059" s="18">
        <v>418</v>
      </c>
      <c r="N1059" s="19">
        <v>0.0621</v>
      </c>
      <c r="O1059" s="18">
        <v>0.44</v>
      </c>
      <c r="P1059" s="18">
        <v>27.55</v>
      </c>
      <c r="Q1059" s="18">
        <v>60</v>
      </c>
      <c r="R1059" s="18">
        <v>0</v>
      </c>
      <c r="S1059" s="18">
        <v>20</v>
      </c>
      <c r="T1059" s="18">
        <v>11</v>
      </c>
      <c r="U1059" s="18">
        <v>3</v>
      </c>
      <c r="V1059" s="18">
        <v>94</v>
      </c>
      <c r="W1059" s="18">
        <v>1.97</v>
      </c>
      <c r="X1059" s="18">
        <v>0</v>
      </c>
      <c r="Y1059" s="19">
        <v>0</v>
      </c>
      <c r="Z1059" s="18">
        <v>7</v>
      </c>
      <c r="AA1059" s="18">
        <v>2</v>
      </c>
      <c r="AB1059" t="str">
        <f>VLOOKUP(E:E,笔记匹配!A:M,3,FALSE)</f>
        <v>iris018-invite</v>
      </c>
      <c r="AC1059" t="str">
        <f>VLOOKUP(E:E,笔记匹配!A:M,4,FALSE)</f>
        <v>11.2-⭐雅思口语救星❗心机girl这样备考㊙️</v>
      </c>
    </row>
    <row r="1060" spans="1:29">
      <c r="A1060" s="17" t="s">
        <v>50</v>
      </c>
      <c r="B1060" s="17" t="s">
        <v>73</v>
      </c>
      <c r="C1060" s="18">
        <v>23040724</v>
      </c>
      <c r="D1060" s="17" t="s">
        <v>69</v>
      </c>
      <c r="E1060" s="17" t="s">
        <v>200</v>
      </c>
      <c r="F1060" s="17" t="s">
        <v>672</v>
      </c>
      <c r="G1060" s="18">
        <v>5991279</v>
      </c>
      <c r="H1060" s="17" t="s">
        <v>672</v>
      </c>
      <c r="I1060" s="18">
        <v>4988712</v>
      </c>
      <c r="J1060" s="17" t="s">
        <v>617</v>
      </c>
      <c r="K1060" s="18">
        <v>198.53</v>
      </c>
      <c r="L1060" s="18">
        <v>3622</v>
      </c>
      <c r="M1060" s="18">
        <v>150</v>
      </c>
      <c r="N1060" s="19">
        <v>0.0414</v>
      </c>
      <c r="O1060" s="18">
        <v>1.32</v>
      </c>
      <c r="P1060" s="18">
        <v>54.81</v>
      </c>
      <c r="Q1060" s="18">
        <v>56</v>
      </c>
      <c r="R1060" s="18">
        <v>0</v>
      </c>
      <c r="S1060" s="18">
        <v>10</v>
      </c>
      <c r="T1060" s="18">
        <v>6</v>
      </c>
      <c r="U1060" s="18">
        <v>0</v>
      </c>
      <c r="V1060" s="18">
        <v>72</v>
      </c>
      <c r="W1060" s="18">
        <v>2.76</v>
      </c>
      <c r="X1060" s="18">
        <v>0</v>
      </c>
      <c r="Y1060" s="19">
        <v>0</v>
      </c>
      <c r="Z1060" s="18">
        <v>0</v>
      </c>
      <c r="AA1060" s="18">
        <v>0</v>
      </c>
      <c r="AB1060" t="str">
        <f>VLOOKUP(E:E,笔记匹配!A:M,3,FALSE)</f>
        <v>adamchen</v>
      </c>
      <c r="AC1060" t="str">
        <f>VLOOKUP(E:E,笔记匹配!A:M,4,FALSE)</f>
        <v>11.2-当社牛和老外pk全网热门挑战</v>
      </c>
    </row>
    <row r="1061" spans="1:29">
      <c r="A1061" s="17" t="s">
        <v>50</v>
      </c>
      <c r="B1061" s="17" t="s">
        <v>86</v>
      </c>
      <c r="C1061" s="18">
        <v>23041229</v>
      </c>
      <c r="D1061" s="17" t="s">
        <v>69</v>
      </c>
      <c r="E1061" s="17" t="s">
        <v>214</v>
      </c>
      <c r="F1061" s="17" t="s">
        <v>673</v>
      </c>
      <c r="G1061" s="18">
        <v>5991556</v>
      </c>
      <c r="H1061" s="17" t="s">
        <v>673</v>
      </c>
      <c r="I1061" s="18">
        <v>4988903</v>
      </c>
      <c r="J1061" s="17" t="s">
        <v>617</v>
      </c>
      <c r="K1061" s="18">
        <v>494.96</v>
      </c>
      <c r="L1061" s="18">
        <v>11175</v>
      </c>
      <c r="M1061" s="18">
        <v>474</v>
      </c>
      <c r="N1061" s="19">
        <v>0.0424</v>
      </c>
      <c r="O1061" s="18">
        <v>1.04</v>
      </c>
      <c r="P1061" s="18">
        <v>44.29</v>
      </c>
      <c r="Q1061" s="18">
        <v>146</v>
      </c>
      <c r="R1061" s="18">
        <v>2</v>
      </c>
      <c r="S1061" s="18">
        <v>35</v>
      </c>
      <c r="T1061" s="18">
        <v>50</v>
      </c>
      <c r="U1061" s="18">
        <v>5</v>
      </c>
      <c r="V1061" s="18">
        <v>238</v>
      </c>
      <c r="W1061" s="18">
        <v>2.08</v>
      </c>
      <c r="X1061" s="18">
        <v>0</v>
      </c>
      <c r="Y1061" s="19">
        <v>0</v>
      </c>
      <c r="Z1061" s="18">
        <v>12</v>
      </c>
      <c r="AA1061" s="18">
        <v>0</v>
      </c>
      <c r="AB1061" t="str">
        <f>VLOOKUP(E:E,笔记匹配!A:M,3,FALSE)</f>
        <v>yzyy123</v>
      </c>
      <c r="AC1061" t="str">
        <f>VLOOKUP(E:E,笔记匹配!A:M,4,FALSE)</f>
        <v>11.1-前雅思口语考官评分我们的part 1!</v>
      </c>
    </row>
    <row r="1062" spans="1:29">
      <c r="A1062" s="17" t="s">
        <v>50</v>
      </c>
      <c r="B1062" s="17" t="s">
        <v>70</v>
      </c>
      <c r="C1062" s="18">
        <v>23124443</v>
      </c>
      <c r="D1062" s="17" t="s">
        <v>72</v>
      </c>
      <c r="E1062" s="17" t="s">
        <v>226</v>
      </c>
      <c r="F1062" s="17" t="s">
        <v>678</v>
      </c>
      <c r="G1062" s="18">
        <v>6031367</v>
      </c>
      <c r="H1062" s="17" t="s">
        <v>679</v>
      </c>
      <c r="I1062" s="18">
        <v>5019262</v>
      </c>
      <c r="J1062" s="17" t="s">
        <v>617</v>
      </c>
      <c r="K1062" s="18">
        <v>503.91</v>
      </c>
      <c r="L1062" s="18">
        <v>51440</v>
      </c>
      <c r="M1062" s="18">
        <v>3472</v>
      </c>
      <c r="N1062" s="19">
        <v>0.0675</v>
      </c>
      <c r="O1062" s="18">
        <v>0.15</v>
      </c>
      <c r="P1062" s="18">
        <v>9.8</v>
      </c>
      <c r="Q1062" s="18">
        <v>61</v>
      </c>
      <c r="R1062" s="18">
        <v>2</v>
      </c>
      <c r="S1062" s="18">
        <v>26</v>
      </c>
      <c r="T1062" s="18">
        <v>14</v>
      </c>
      <c r="U1062" s="18">
        <v>0</v>
      </c>
      <c r="V1062" s="18">
        <v>103</v>
      </c>
      <c r="W1062" s="18">
        <v>4.89</v>
      </c>
      <c r="X1062" s="18">
        <v>0</v>
      </c>
      <c r="Y1062" s="19">
        <v>0</v>
      </c>
      <c r="Z1062" s="18">
        <v>3</v>
      </c>
      <c r="AA1062" s="18">
        <v>0</v>
      </c>
      <c r="AB1062" t="str">
        <f>VLOOKUP(E:E,笔记匹配!A:M,3,FALSE)</f>
        <v>hiella-invite</v>
      </c>
      <c r="AC1062" t="str">
        <f>VLOOKUP(E:E,笔记匹配!A:M,4,FALSE)</f>
        <v>11.10-关于学口语，希望五年前就有人能告诉我的</v>
      </c>
    </row>
    <row r="1063" spans="1:29">
      <c r="A1063" s="17" t="s">
        <v>50</v>
      </c>
      <c r="B1063" s="17" t="s">
        <v>75</v>
      </c>
      <c r="C1063" s="18">
        <v>23124609</v>
      </c>
      <c r="D1063" s="17" t="s">
        <v>72</v>
      </c>
      <c r="E1063" s="17" t="s">
        <v>227</v>
      </c>
      <c r="F1063" s="17" t="s">
        <v>680</v>
      </c>
      <c r="G1063" s="18">
        <v>6031450</v>
      </c>
      <c r="H1063" s="17" t="s">
        <v>681</v>
      </c>
      <c r="I1063" s="18">
        <v>5019325</v>
      </c>
      <c r="J1063" s="17" t="s">
        <v>617</v>
      </c>
      <c r="K1063" s="18">
        <v>502.54</v>
      </c>
      <c r="L1063" s="18">
        <v>38641</v>
      </c>
      <c r="M1063" s="18">
        <v>2208</v>
      </c>
      <c r="N1063" s="19">
        <v>0.0571</v>
      </c>
      <c r="O1063" s="18">
        <v>0.23</v>
      </c>
      <c r="P1063" s="18">
        <v>13.01</v>
      </c>
      <c r="Q1063" s="18">
        <v>66</v>
      </c>
      <c r="R1063" s="18">
        <v>7</v>
      </c>
      <c r="S1063" s="18">
        <v>44</v>
      </c>
      <c r="T1063" s="18">
        <v>13</v>
      </c>
      <c r="U1063" s="18">
        <v>3</v>
      </c>
      <c r="V1063" s="18">
        <v>133</v>
      </c>
      <c r="W1063" s="18">
        <v>3.78</v>
      </c>
      <c r="X1063" s="18">
        <v>0</v>
      </c>
      <c r="Y1063" s="19">
        <v>0</v>
      </c>
      <c r="Z1063" s="18">
        <v>12</v>
      </c>
      <c r="AA1063" s="18">
        <v>1</v>
      </c>
      <c r="AB1063" t="str">
        <f>VLOOKUP(E:E,笔记匹配!A:M,3,FALSE)</f>
        <v>heykelly-invite</v>
      </c>
      <c r="AC1063" t="str">
        <f>VLOOKUP(E:E,笔记匹配!A:M,4,FALSE)</f>
        <v>11.10-亲测❗️雅思考官听到就会打低分的口语表达</v>
      </c>
    </row>
    <row r="1064" spans="1:29">
      <c r="A1064" s="17" t="s">
        <v>50</v>
      </c>
      <c r="B1064" s="17" t="s">
        <v>81</v>
      </c>
      <c r="C1064" s="18">
        <v>23124709</v>
      </c>
      <c r="D1064" s="17" t="s">
        <v>72</v>
      </c>
      <c r="E1064" s="17" t="s">
        <v>229</v>
      </c>
      <c r="F1064" s="17" t="s">
        <v>682</v>
      </c>
      <c r="G1064" s="18">
        <v>6031503</v>
      </c>
      <c r="H1064" s="17" t="s">
        <v>683</v>
      </c>
      <c r="I1064" s="18">
        <v>5019370</v>
      </c>
      <c r="J1064" s="17" t="s">
        <v>617</v>
      </c>
      <c r="K1064" s="18">
        <v>202.46</v>
      </c>
      <c r="L1064" s="18">
        <v>11029</v>
      </c>
      <c r="M1064" s="18">
        <v>432</v>
      </c>
      <c r="N1064" s="19">
        <v>0.0392</v>
      </c>
      <c r="O1064" s="18">
        <v>0.47</v>
      </c>
      <c r="P1064" s="18">
        <v>18.36</v>
      </c>
      <c r="Q1064" s="18">
        <v>47</v>
      </c>
      <c r="R1064" s="18">
        <v>0</v>
      </c>
      <c r="S1064" s="18">
        <v>26</v>
      </c>
      <c r="T1064" s="18">
        <v>3</v>
      </c>
      <c r="U1064" s="18">
        <v>1</v>
      </c>
      <c r="V1064" s="18">
        <v>77</v>
      </c>
      <c r="W1064" s="18">
        <v>2.63</v>
      </c>
      <c r="X1064" s="18">
        <v>0</v>
      </c>
      <c r="Y1064" s="19">
        <v>0</v>
      </c>
      <c r="Z1064" s="18">
        <v>4</v>
      </c>
      <c r="AA1064" s="18">
        <v>0</v>
      </c>
      <c r="AB1064" t="str">
        <f>VLOOKUP(E:E,笔记匹配!A:M,3,FALSE)</f>
        <v>nainai</v>
      </c>
      <c r="AC1064" t="str">
        <f>VLOOKUP(E:E,笔记匹配!A:M,4,FALSE)</f>
        <v>11.10-985但雅思口语万年6分😩外教说你方法错啦❗️</v>
      </c>
    </row>
    <row r="1065" spans="1:29">
      <c r="A1065" s="17" t="s">
        <v>50</v>
      </c>
      <c r="B1065" s="17" t="s">
        <v>100</v>
      </c>
      <c r="C1065" s="18">
        <v>23530215</v>
      </c>
      <c r="D1065" s="17" t="s">
        <v>69</v>
      </c>
      <c r="E1065" s="17" t="s">
        <v>203</v>
      </c>
      <c r="F1065" s="17" t="s">
        <v>684</v>
      </c>
      <c r="G1065" s="18">
        <v>6237012</v>
      </c>
      <c r="H1065" s="17" t="s">
        <v>685</v>
      </c>
      <c r="I1065" s="18">
        <v>5174740</v>
      </c>
      <c r="J1065" s="17" t="s">
        <v>617</v>
      </c>
      <c r="K1065" s="18">
        <v>483.71</v>
      </c>
      <c r="L1065" s="18">
        <v>7490</v>
      </c>
      <c r="M1065" s="18">
        <v>370</v>
      </c>
      <c r="N1065" s="19">
        <v>0.0494</v>
      </c>
      <c r="O1065" s="18">
        <v>1.31</v>
      </c>
      <c r="P1065" s="18">
        <v>64.58</v>
      </c>
      <c r="Q1065" s="18">
        <v>75</v>
      </c>
      <c r="R1065" s="18">
        <v>1</v>
      </c>
      <c r="S1065" s="18">
        <v>59</v>
      </c>
      <c r="T1065" s="18">
        <v>11</v>
      </c>
      <c r="U1065" s="18">
        <v>4</v>
      </c>
      <c r="V1065" s="18">
        <v>150</v>
      </c>
      <c r="W1065" s="18">
        <v>3.22</v>
      </c>
      <c r="X1065" s="18">
        <v>0</v>
      </c>
      <c r="Y1065" s="19">
        <v>0</v>
      </c>
      <c r="Z1065" s="18">
        <v>0</v>
      </c>
      <c r="AA1065" s="18">
        <v>1</v>
      </c>
      <c r="AB1065" t="str">
        <f>VLOOKUP(E:E,笔记匹配!A:M,3,FALSE)</f>
        <v>yaozilv</v>
      </c>
      <c r="AC1065" t="str">
        <f>VLOOKUP(E:E,笔记匹配!A:M,4,FALSE)</f>
        <v>6.17-英语口语人绝不能错过的宝藏APP👈</v>
      </c>
    </row>
    <row r="1066" spans="1:29">
      <c r="A1066" s="17" t="s">
        <v>50</v>
      </c>
      <c r="B1066" s="17" t="s">
        <v>109</v>
      </c>
      <c r="C1066" s="18">
        <v>23530991</v>
      </c>
      <c r="D1066" s="17" t="s">
        <v>69</v>
      </c>
      <c r="E1066" s="17" t="s">
        <v>196</v>
      </c>
      <c r="F1066" s="17" t="s">
        <v>686</v>
      </c>
      <c r="G1066" s="18">
        <v>6237396</v>
      </c>
      <c r="H1066" s="17" t="s">
        <v>687</v>
      </c>
      <c r="I1066" s="18">
        <v>5175042</v>
      </c>
      <c r="J1066" s="17" t="s">
        <v>617</v>
      </c>
      <c r="K1066" s="18">
        <v>497.48</v>
      </c>
      <c r="L1066" s="18">
        <v>21925</v>
      </c>
      <c r="M1066" s="18">
        <v>822</v>
      </c>
      <c r="N1066" s="19">
        <v>0.0375</v>
      </c>
      <c r="O1066" s="18">
        <v>0.61</v>
      </c>
      <c r="P1066" s="18">
        <v>22.69</v>
      </c>
      <c r="Q1066" s="18">
        <v>223</v>
      </c>
      <c r="R1066" s="18">
        <v>4</v>
      </c>
      <c r="S1066" s="18">
        <v>51</v>
      </c>
      <c r="T1066" s="18">
        <v>39</v>
      </c>
      <c r="U1066" s="18">
        <v>4</v>
      </c>
      <c r="V1066" s="18">
        <v>321</v>
      </c>
      <c r="W1066" s="18">
        <v>1.55</v>
      </c>
      <c r="X1066" s="18">
        <v>0</v>
      </c>
      <c r="Y1066" s="19">
        <v>0</v>
      </c>
      <c r="Z1066" s="18">
        <v>35</v>
      </c>
      <c r="AA1066" s="18">
        <v>3</v>
      </c>
      <c r="AB1066" t="str">
        <f>VLOOKUP(E:E,笔记匹配!A:M,3,FALSE)</f>
        <v>山姆先生-invite</v>
      </c>
      <c r="AC1066" t="str">
        <f>VLOOKUP(E:E,笔记匹配!A:M,4,FALSE)</f>
        <v>11.10-地道英语俚语🤯英美俚语意思差这么多?</v>
      </c>
    </row>
    <row r="1067" spans="1:29">
      <c r="A1067" s="17" t="s">
        <v>50</v>
      </c>
      <c r="B1067" s="17" t="s">
        <v>87</v>
      </c>
      <c r="C1067" s="18">
        <v>23541577</v>
      </c>
      <c r="D1067" s="17" t="s">
        <v>72</v>
      </c>
      <c r="E1067" s="17" t="s">
        <v>224</v>
      </c>
      <c r="F1067" s="17" t="s">
        <v>688</v>
      </c>
      <c r="G1067" s="18">
        <v>6242360</v>
      </c>
      <c r="H1067" s="17" t="s">
        <v>689</v>
      </c>
      <c r="I1067" s="18">
        <v>5178799</v>
      </c>
      <c r="J1067" s="17" t="s">
        <v>617</v>
      </c>
      <c r="K1067" s="18">
        <v>208.2</v>
      </c>
      <c r="L1067" s="18">
        <v>18911</v>
      </c>
      <c r="M1067" s="18">
        <v>1093</v>
      </c>
      <c r="N1067" s="19">
        <v>0.0578</v>
      </c>
      <c r="O1067" s="18">
        <v>0.19</v>
      </c>
      <c r="P1067" s="18">
        <v>11.01</v>
      </c>
      <c r="Q1067" s="18">
        <v>63</v>
      </c>
      <c r="R1067" s="18">
        <v>0</v>
      </c>
      <c r="S1067" s="18">
        <v>41</v>
      </c>
      <c r="T1067" s="18">
        <v>13</v>
      </c>
      <c r="U1067" s="18">
        <v>0</v>
      </c>
      <c r="V1067" s="18">
        <v>117</v>
      </c>
      <c r="W1067" s="18">
        <v>1.78</v>
      </c>
      <c r="X1067" s="18">
        <v>0</v>
      </c>
      <c r="Y1067" s="19">
        <v>0</v>
      </c>
      <c r="Z1067" s="18">
        <v>1</v>
      </c>
      <c r="AA1067" s="18">
        <v>2</v>
      </c>
      <c r="AB1067" t="str">
        <f>VLOOKUP(E:E,笔记匹配!A:M,3,FALSE)</f>
        <v>zigezige-invite</v>
      </c>
      <c r="AC1067" t="str">
        <f>VLOOKUP(E:E,笔记匹配!A:M,4,FALSE)</f>
        <v>11.16-英语｜想进外企？高管说必须知道这些！📇</v>
      </c>
    </row>
    <row r="1068" spans="1:29">
      <c r="A1068" s="17" t="s">
        <v>50</v>
      </c>
      <c r="B1068" s="17" t="s">
        <v>78</v>
      </c>
      <c r="C1068" s="18">
        <v>23541642</v>
      </c>
      <c r="D1068" s="17" t="s">
        <v>72</v>
      </c>
      <c r="E1068" s="17" t="s">
        <v>222</v>
      </c>
      <c r="F1068" s="17" t="s">
        <v>690</v>
      </c>
      <c r="G1068" s="18">
        <v>6242382</v>
      </c>
      <c r="H1068" s="17" t="s">
        <v>691</v>
      </c>
      <c r="I1068" s="18">
        <v>5178823</v>
      </c>
      <c r="J1068" s="17" t="s">
        <v>617</v>
      </c>
      <c r="K1068" s="18">
        <v>302.42</v>
      </c>
      <c r="L1068" s="18">
        <v>53227</v>
      </c>
      <c r="M1068" s="18">
        <v>3521</v>
      </c>
      <c r="N1068" s="19">
        <v>0.0662</v>
      </c>
      <c r="O1068" s="18">
        <v>0.09</v>
      </c>
      <c r="P1068" s="18">
        <v>5.68</v>
      </c>
      <c r="Q1068" s="18">
        <v>142</v>
      </c>
      <c r="R1068" s="18">
        <v>1</v>
      </c>
      <c r="S1068" s="18">
        <v>136</v>
      </c>
      <c r="T1068" s="18">
        <v>63</v>
      </c>
      <c r="U1068" s="18">
        <v>4</v>
      </c>
      <c r="V1068" s="18">
        <v>346</v>
      </c>
      <c r="W1068" s="18">
        <v>0.87</v>
      </c>
      <c r="X1068" s="18">
        <v>0</v>
      </c>
      <c r="Y1068" s="19">
        <v>0</v>
      </c>
      <c r="Z1068" s="18">
        <v>12</v>
      </c>
      <c r="AA1068" s="18">
        <v>20</v>
      </c>
      <c r="AB1068" t="str">
        <f>VLOOKUP(E:E,笔记匹配!A:M,3,FALSE)</f>
        <v>kkenglish-invite</v>
      </c>
      <c r="AC1068" t="str">
        <f>VLOOKUP(E:E,笔记匹配!A:M,4,FALSE)</f>
        <v>11.16-我说的英语 vs 外教帮我修订的 差异有多大？</v>
      </c>
    </row>
    <row r="1069" spans="1:29">
      <c r="A1069" s="17" t="s">
        <v>50</v>
      </c>
      <c r="B1069" s="17" t="s">
        <v>85</v>
      </c>
      <c r="C1069" s="18">
        <v>23541719</v>
      </c>
      <c r="D1069" s="17" t="s">
        <v>72</v>
      </c>
      <c r="E1069" s="17" t="s">
        <v>225</v>
      </c>
      <c r="F1069" s="17" t="s">
        <v>693</v>
      </c>
      <c r="G1069" s="18">
        <v>6242415</v>
      </c>
      <c r="H1069" s="17" t="s">
        <v>694</v>
      </c>
      <c r="I1069" s="18">
        <v>5178847</v>
      </c>
      <c r="J1069" s="17" t="s">
        <v>617</v>
      </c>
      <c r="K1069" s="18">
        <v>51.45</v>
      </c>
      <c r="L1069" s="18">
        <v>3736</v>
      </c>
      <c r="M1069" s="18">
        <v>69</v>
      </c>
      <c r="N1069" s="19">
        <v>0.0185</v>
      </c>
      <c r="O1069" s="18">
        <v>0.75</v>
      </c>
      <c r="P1069" s="18">
        <v>13.77</v>
      </c>
      <c r="Q1069" s="18">
        <v>7</v>
      </c>
      <c r="R1069" s="18">
        <v>0</v>
      </c>
      <c r="S1069" s="18">
        <v>4</v>
      </c>
      <c r="T1069" s="18">
        <v>0</v>
      </c>
      <c r="U1069" s="18">
        <v>0</v>
      </c>
      <c r="V1069" s="18">
        <v>11</v>
      </c>
      <c r="W1069" s="18">
        <v>4.68</v>
      </c>
      <c r="X1069" s="18">
        <v>0</v>
      </c>
      <c r="Y1069" s="19">
        <v>0</v>
      </c>
      <c r="Z1069" s="18">
        <v>0</v>
      </c>
      <c r="AA1069" s="18">
        <v>0</v>
      </c>
      <c r="AB1069" t="str">
        <f>VLOOKUP(E:E,笔记匹配!A:M,3,FALSE)</f>
        <v>xiaohao11-invite</v>
      </c>
      <c r="AC1069" t="str">
        <f>VLOOKUP(E:E,笔记匹配!A:M,4,FALSE)</f>
        <v>11.16-🔥Cambly外教大推荐❗️口语此时不练更待何时</v>
      </c>
    </row>
    <row r="1070" spans="1:29">
      <c r="A1070" s="17" t="s">
        <v>50</v>
      </c>
      <c r="B1070" s="17" t="s">
        <v>74</v>
      </c>
      <c r="C1070" s="18">
        <v>23541791</v>
      </c>
      <c r="D1070" s="17" t="s">
        <v>72</v>
      </c>
      <c r="E1070" s="17" t="s">
        <v>223</v>
      </c>
      <c r="F1070" s="17" t="s">
        <v>695</v>
      </c>
      <c r="G1070" s="18">
        <v>6242450</v>
      </c>
      <c r="H1070" s="17" t="s">
        <v>696</v>
      </c>
      <c r="I1070" s="18">
        <v>5178874</v>
      </c>
      <c r="J1070" s="17" t="s">
        <v>617</v>
      </c>
      <c r="K1070" s="18">
        <v>201.5</v>
      </c>
      <c r="L1070" s="18">
        <v>14879</v>
      </c>
      <c r="M1070" s="18">
        <v>1000</v>
      </c>
      <c r="N1070" s="19">
        <v>0.0672</v>
      </c>
      <c r="O1070" s="18">
        <v>0.2</v>
      </c>
      <c r="P1070" s="18">
        <v>13.54</v>
      </c>
      <c r="Q1070" s="18">
        <v>68</v>
      </c>
      <c r="R1070" s="18">
        <v>0</v>
      </c>
      <c r="S1070" s="18">
        <v>20</v>
      </c>
      <c r="T1070" s="18">
        <v>4</v>
      </c>
      <c r="U1070" s="18">
        <v>0</v>
      </c>
      <c r="V1070" s="18">
        <v>92</v>
      </c>
      <c r="W1070" s="18">
        <v>2.19</v>
      </c>
      <c r="X1070" s="18">
        <v>1</v>
      </c>
      <c r="Y1070" s="19">
        <v>0.001</v>
      </c>
      <c r="Z1070" s="18">
        <v>3</v>
      </c>
      <c r="AA1070" s="18">
        <v>1</v>
      </c>
      <c r="AB1070" t="str">
        <f>VLOOKUP(E:E,笔记匹配!A:M,3,FALSE)</f>
        <v>dafu666</v>
      </c>
      <c r="AC1070" t="str">
        <f>VLOOKUP(E:E,笔记匹配!A:M,4,FALSE)</f>
        <v>11.16-雅思口语首考上8分？我是如何做到的？</v>
      </c>
    </row>
    <row r="1071" spans="1:29">
      <c r="A1071" s="17" t="s">
        <v>50</v>
      </c>
      <c r="B1071" s="17" t="s">
        <v>79</v>
      </c>
      <c r="C1071" s="18">
        <v>23541914</v>
      </c>
      <c r="D1071" s="17" t="s">
        <v>72</v>
      </c>
      <c r="E1071" s="17" t="s">
        <v>197</v>
      </c>
      <c r="F1071" s="17" t="s">
        <v>697</v>
      </c>
      <c r="G1071" s="18">
        <v>6242490</v>
      </c>
      <c r="H1071" s="17" t="s">
        <v>698</v>
      </c>
      <c r="I1071" s="18">
        <v>5178907</v>
      </c>
      <c r="J1071" s="17" t="s">
        <v>617</v>
      </c>
      <c r="K1071" s="18">
        <v>80.14</v>
      </c>
      <c r="L1071" s="18">
        <v>4690</v>
      </c>
      <c r="M1071" s="18">
        <v>135</v>
      </c>
      <c r="N1071" s="19">
        <v>0.0288</v>
      </c>
      <c r="O1071" s="18">
        <v>0.59</v>
      </c>
      <c r="P1071" s="18">
        <v>17.09</v>
      </c>
      <c r="Q1071" s="18">
        <v>15</v>
      </c>
      <c r="R1071" s="18">
        <v>2</v>
      </c>
      <c r="S1071" s="18">
        <v>19</v>
      </c>
      <c r="T1071" s="18">
        <v>2</v>
      </c>
      <c r="U1071" s="18">
        <v>1</v>
      </c>
      <c r="V1071" s="18">
        <v>39</v>
      </c>
      <c r="W1071" s="18">
        <v>2.05</v>
      </c>
      <c r="X1071" s="18">
        <v>0</v>
      </c>
      <c r="Y1071" s="19">
        <v>0</v>
      </c>
      <c r="Z1071" s="18">
        <v>1</v>
      </c>
      <c r="AA1071" s="18">
        <v>6</v>
      </c>
      <c r="AB1071" t="str">
        <f>VLOOKUP(E:E,笔记匹配!A:M,3,FALSE)</f>
        <v>leximock-invite</v>
      </c>
      <c r="AC1071" t="str">
        <f>VLOOKUP(E:E,笔记匹配!A:M,4,FALSE)</f>
        <v>11.16-Cambly雅思口语敲牛mock推荐来救你啦🆘</v>
      </c>
    </row>
    <row r="1072" spans="1:29">
      <c r="A1072" s="17" t="s">
        <v>50</v>
      </c>
      <c r="B1072" s="17" t="s">
        <v>89</v>
      </c>
      <c r="C1072" s="18">
        <v>24215138</v>
      </c>
      <c r="D1072" s="17" t="s">
        <v>72</v>
      </c>
      <c r="E1072" s="17" t="s">
        <v>218</v>
      </c>
      <c r="F1072" s="17" t="s">
        <v>699</v>
      </c>
      <c r="G1072" s="18">
        <v>6406152</v>
      </c>
      <c r="H1072" s="17" t="s">
        <v>700</v>
      </c>
      <c r="I1072" s="18">
        <v>5307938</v>
      </c>
      <c r="J1072" s="17" t="s">
        <v>617</v>
      </c>
      <c r="K1072" s="18">
        <v>201.54</v>
      </c>
      <c r="L1072" s="18">
        <v>19211</v>
      </c>
      <c r="M1072" s="18">
        <v>774</v>
      </c>
      <c r="N1072" s="19">
        <v>0.0403</v>
      </c>
      <c r="O1072" s="18">
        <v>0.26</v>
      </c>
      <c r="P1072" s="18">
        <v>10.49</v>
      </c>
      <c r="Q1072" s="18">
        <v>36</v>
      </c>
      <c r="R1072" s="18">
        <v>0</v>
      </c>
      <c r="S1072" s="18">
        <v>52</v>
      </c>
      <c r="T1072" s="18">
        <v>1</v>
      </c>
      <c r="U1072" s="18">
        <v>0</v>
      </c>
      <c r="V1072" s="18">
        <v>89</v>
      </c>
      <c r="W1072" s="18">
        <v>2.26</v>
      </c>
      <c r="X1072" s="18">
        <v>0</v>
      </c>
      <c r="Y1072" s="19">
        <v>0</v>
      </c>
      <c r="Z1072" s="18">
        <v>4</v>
      </c>
      <c r="AA1072" s="18">
        <v>6</v>
      </c>
      <c r="AB1072" t="str">
        <f>VLOOKUP(E:E,笔记匹配!A:M,3,FALSE)</f>
        <v>xctx</v>
      </c>
      <c r="AC1072" t="str">
        <f>VLOOKUP(E:E,笔记匹配!A:M,4,FALSE)</f>
        <v>11.21-如何从“哑巴英语”到轻松通过全英文外企面试</v>
      </c>
    </row>
    <row r="1073" spans="1:29">
      <c r="A1073" s="17" t="s">
        <v>50</v>
      </c>
      <c r="B1073" s="17" t="s">
        <v>90</v>
      </c>
      <c r="C1073" s="18">
        <v>24215177</v>
      </c>
      <c r="D1073" s="17" t="s">
        <v>72</v>
      </c>
      <c r="E1073" s="17" t="s">
        <v>219</v>
      </c>
      <c r="F1073" s="17" t="s">
        <v>701</v>
      </c>
      <c r="G1073" s="18">
        <v>6406187</v>
      </c>
      <c r="H1073" s="17" t="s">
        <v>702</v>
      </c>
      <c r="I1073" s="18">
        <v>5307972</v>
      </c>
      <c r="J1073" s="17" t="s">
        <v>617</v>
      </c>
      <c r="K1073" s="18">
        <v>200.72</v>
      </c>
      <c r="L1073" s="18">
        <v>19429</v>
      </c>
      <c r="M1073" s="18">
        <v>921</v>
      </c>
      <c r="N1073" s="19">
        <v>0.0474</v>
      </c>
      <c r="O1073" s="18">
        <v>0.22</v>
      </c>
      <c r="P1073" s="18">
        <v>10.33</v>
      </c>
      <c r="Q1073" s="18">
        <v>94</v>
      </c>
      <c r="R1073" s="18">
        <v>0</v>
      </c>
      <c r="S1073" s="18">
        <v>92</v>
      </c>
      <c r="T1073" s="18">
        <v>23</v>
      </c>
      <c r="U1073" s="18">
        <v>7</v>
      </c>
      <c r="V1073" s="18">
        <v>216</v>
      </c>
      <c r="W1073" s="18">
        <v>0.93</v>
      </c>
      <c r="X1073" s="18">
        <v>0</v>
      </c>
      <c r="Y1073" s="19">
        <v>0</v>
      </c>
      <c r="Z1073" s="18">
        <v>13</v>
      </c>
      <c r="AA1073" s="18">
        <v>2</v>
      </c>
      <c r="AB1073" t="str">
        <f>VLOOKUP(E:E,笔记匹配!A:M,3,FALSE)</f>
        <v>picklynn-invite</v>
      </c>
      <c r="AC1073" t="str">
        <f>VLOOKUP(E:E,笔记匹配!A:M,4,FALSE)</f>
        <v>11.21-英语面试不用怕‼️8个技巧秒收offer✅太绝啦</v>
      </c>
    </row>
    <row r="1074" spans="1:29">
      <c r="A1074" s="17" t="s">
        <v>50</v>
      </c>
      <c r="B1074" s="17" t="s">
        <v>91</v>
      </c>
      <c r="C1074" s="18">
        <v>24215231</v>
      </c>
      <c r="D1074" s="17" t="s">
        <v>72</v>
      </c>
      <c r="E1074" s="17" t="s">
        <v>220</v>
      </c>
      <c r="F1074" s="17" t="s">
        <v>703</v>
      </c>
      <c r="G1074" s="18">
        <v>6406213</v>
      </c>
      <c r="H1074" s="17" t="s">
        <v>704</v>
      </c>
      <c r="I1074" s="18">
        <v>5307993</v>
      </c>
      <c r="J1074" s="17" t="s">
        <v>617</v>
      </c>
      <c r="K1074" s="18">
        <v>1005.04</v>
      </c>
      <c r="L1074" s="18">
        <v>91511</v>
      </c>
      <c r="M1074" s="18">
        <v>5639</v>
      </c>
      <c r="N1074" s="19">
        <v>0.0616</v>
      </c>
      <c r="O1074" s="18">
        <v>0.18</v>
      </c>
      <c r="P1074" s="18">
        <v>10.98</v>
      </c>
      <c r="Q1074" s="18">
        <v>125</v>
      </c>
      <c r="R1074" s="18">
        <v>8</v>
      </c>
      <c r="S1074" s="18">
        <v>31</v>
      </c>
      <c r="T1074" s="18">
        <v>27</v>
      </c>
      <c r="U1074" s="18">
        <v>6</v>
      </c>
      <c r="V1074" s="18">
        <v>197</v>
      </c>
      <c r="W1074" s="18">
        <v>5.1</v>
      </c>
      <c r="X1074" s="18">
        <v>0</v>
      </c>
      <c r="Y1074" s="19">
        <v>0</v>
      </c>
      <c r="Z1074" s="18">
        <v>12</v>
      </c>
      <c r="AA1074" s="18">
        <v>1</v>
      </c>
      <c r="AB1074" t="str">
        <f>VLOOKUP(E:E,笔记匹配!A:M,3,FALSE)</f>
        <v>pickcoco-invite</v>
      </c>
      <c r="AC1074" t="str">
        <f>VLOOKUP(E:E,笔记匹配!A:M,4,FALSE)</f>
        <v>11.21-快进来看看外国人切磋中文！！</v>
      </c>
    </row>
    <row r="1075" spans="1:29">
      <c r="A1075" s="17" t="s">
        <v>50</v>
      </c>
      <c r="B1075" s="17" t="s">
        <v>92</v>
      </c>
      <c r="C1075" s="18">
        <v>24215254</v>
      </c>
      <c r="D1075" s="17" t="s">
        <v>72</v>
      </c>
      <c r="E1075" s="17" t="s">
        <v>221</v>
      </c>
      <c r="F1075" s="17" t="s">
        <v>705</v>
      </c>
      <c r="G1075" s="18">
        <v>6406225</v>
      </c>
      <c r="H1075" s="17" t="s">
        <v>706</v>
      </c>
      <c r="I1075" s="18">
        <v>5308004</v>
      </c>
      <c r="J1075" s="17" t="s">
        <v>617</v>
      </c>
      <c r="K1075" s="18">
        <v>139.43</v>
      </c>
      <c r="L1075" s="18">
        <v>6469</v>
      </c>
      <c r="M1075" s="18">
        <v>283</v>
      </c>
      <c r="N1075" s="19">
        <v>0.0437</v>
      </c>
      <c r="O1075" s="18">
        <v>0.49</v>
      </c>
      <c r="P1075" s="18">
        <v>21.55</v>
      </c>
      <c r="Q1075" s="18">
        <v>20</v>
      </c>
      <c r="R1075" s="18">
        <v>0</v>
      </c>
      <c r="S1075" s="18">
        <v>11</v>
      </c>
      <c r="T1075" s="18">
        <v>17</v>
      </c>
      <c r="U1075" s="18">
        <v>2</v>
      </c>
      <c r="V1075" s="18">
        <v>50</v>
      </c>
      <c r="W1075" s="18">
        <v>2.79</v>
      </c>
      <c r="X1075" s="18">
        <v>0</v>
      </c>
      <c r="Y1075" s="19">
        <v>0</v>
      </c>
      <c r="Z1075" s="18">
        <v>2</v>
      </c>
      <c r="AA1075" s="18">
        <v>1</v>
      </c>
      <c r="AB1075" t="str">
        <f>VLOOKUP(E:E,笔记匹配!A:M,3,FALSE)</f>
        <v>circle2022-invite</v>
      </c>
      <c r="AC1075" t="str">
        <f>VLOOKUP(E:E,笔记匹配!A:M,4,FALSE)</f>
        <v>11.21-🔥雅思口语8分｜高分技巧大公开</v>
      </c>
    </row>
    <row r="1076" spans="1:29">
      <c r="A1076" s="17" t="s">
        <v>50</v>
      </c>
      <c r="B1076" s="17" t="s">
        <v>70</v>
      </c>
      <c r="C1076" s="18">
        <v>24706707</v>
      </c>
      <c r="D1076" s="17" t="s">
        <v>69</v>
      </c>
      <c r="E1076" s="17" t="s">
        <v>226</v>
      </c>
      <c r="F1076" s="17" t="s">
        <v>708</v>
      </c>
      <c r="G1076" s="18">
        <v>6620050</v>
      </c>
      <c r="H1076" s="17" t="s">
        <v>709</v>
      </c>
      <c r="I1076" s="18">
        <v>5478983</v>
      </c>
      <c r="J1076" s="17" t="s">
        <v>617</v>
      </c>
      <c r="K1076" s="18">
        <v>493.96</v>
      </c>
      <c r="L1076" s="18">
        <v>29971</v>
      </c>
      <c r="M1076" s="18">
        <v>2146</v>
      </c>
      <c r="N1076" s="19">
        <v>0.0716</v>
      </c>
      <c r="O1076" s="18">
        <v>0.23</v>
      </c>
      <c r="P1076" s="18">
        <v>16.48</v>
      </c>
      <c r="Q1076" s="18">
        <v>298</v>
      </c>
      <c r="R1076" s="18">
        <v>4</v>
      </c>
      <c r="S1076" s="18">
        <v>118</v>
      </c>
      <c r="T1076" s="18">
        <v>66</v>
      </c>
      <c r="U1076" s="18">
        <v>4</v>
      </c>
      <c r="V1076" s="18">
        <v>490</v>
      </c>
      <c r="W1076" s="18">
        <v>1.01</v>
      </c>
      <c r="X1076" s="18">
        <v>0</v>
      </c>
      <c r="Y1076" s="19">
        <v>0</v>
      </c>
      <c r="Z1076" s="18">
        <v>1</v>
      </c>
      <c r="AA1076" s="18">
        <v>0</v>
      </c>
      <c r="AB1076" t="str">
        <f>VLOOKUP(E:E,笔记匹配!A:M,3,FALSE)</f>
        <v>hiella-invite</v>
      </c>
      <c r="AC1076" t="str">
        <f>VLOOKUP(E:E,笔记匹配!A:M,4,FALSE)</f>
        <v>11.10-关于学口语，希望五年前就有人能告诉我的</v>
      </c>
    </row>
    <row r="1077" spans="1:29">
      <c r="A1077" s="17" t="s">
        <v>50</v>
      </c>
      <c r="B1077" s="17" t="s">
        <v>91</v>
      </c>
      <c r="C1077" s="18">
        <v>24707056</v>
      </c>
      <c r="D1077" s="17" t="s">
        <v>69</v>
      </c>
      <c r="E1077" s="17" t="s">
        <v>220</v>
      </c>
      <c r="F1077" s="17" t="s">
        <v>711</v>
      </c>
      <c r="G1077" s="18">
        <v>6620172</v>
      </c>
      <c r="H1077" s="17" t="s">
        <v>712</v>
      </c>
      <c r="I1077" s="18">
        <v>5479075</v>
      </c>
      <c r="J1077" s="17" t="s">
        <v>617</v>
      </c>
      <c r="K1077" s="18">
        <v>504.31</v>
      </c>
      <c r="L1077" s="18">
        <v>33797</v>
      </c>
      <c r="M1077" s="18">
        <v>3030</v>
      </c>
      <c r="N1077" s="19">
        <v>0.0897</v>
      </c>
      <c r="O1077" s="18">
        <v>0.17</v>
      </c>
      <c r="P1077" s="18">
        <v>14.92</v>
      </c>
      <c r="Q1077" s="18">
        <v>406</v>
      </c>
      <c r="R1077" s="18">
        <v>7</v>
      </c>
      <c r="S1077" s="18">
        <v>47</v>
      </c>
      <c r="T1077" s="18">
        <v>41</v>
      </c>
      <c r="U1077" s="18">
        <v>5</v>
      </c>
      <c r="V1077" s="18">
        <v>506</v>
      </c>
      <c r="W1077" s="18">
        <v>1</v>
      </c>
      <c r="X1077" s="18">
        <v>0</v>
      </c>
      <c r="Y1077" s="19">
        <v>0</v>
      </c>
      <c r="Z1077" s="18">
        <v>8</v>
      </c>
      <c r="AA1077" s="18">
        <v>0</v>
      </c>
      <c r="AB1077" t="str">
        <f>VLOOKUP(E:E,笔记匹配!A:M,3,FALSE)</f>
        <v>pickcoco-invite</v>
      </c>
      <c r="AC1077" t="str">
        <f>VLOOKUP(E:E,笔记匹配!A:M,4,FALSE)</f>
        <v>11.21-快进来看看外国人切磋中文！！</v>
      </c>
    </row>
    <row r="1078" spans="1:29">
      <c r="A1078" s="17" t="s">
        <v>50</v>
      </c>
      <c r="B1078" s="17" t="s">
        <v>79</v>
      </c>
      <c r="C1078" s="18">
        <v>24707332</v>
      </c>
      <c r="D1078" s="17" t="s">
        <v>69</v>
      </c>
      <c r="E1078" s="17" t="s">
        <v>197</v>
      </c>
      <c r="F1078" s="17" t="s">
        <v>713</v>
      </c>
      <c r="G1078" s="18">
        <v>6620244</v>
      </c>
      <c r="H1078" s="17" t="s">
        <v>714</v>
      </c>
      <c r="I1078" s="18">
        <v>5479133</v>
      </c>
      <c r="J1078" s="17" t="s">
        <v>617</v>
      </c>
      <c r="K1078" s="18">
        <v>466.9</v>
      </c>
      <c r="L1078" s="18">
        <v>11060</v>
      </c>
      <c r="M1078" s="18">
        <v>354</v>
      </c>
      <c r="N1078" s="19">
        <v>0.032</v>
      </c>
      <c r="O1078" s="18">
        <v>1.32</v>
      </c>
      <c r="P1078" s="18">
        <v>42.22</v>
      </c>
      <c r="Q1078" s="18">
        <v>96</v>
      </c>
      <c r="R1078" s="18">
        <v>0</v>
      </c>
      <c r="S1078" s="18">
        <v>54</v>
      </c>
      <c r="T1078" s="18">
        <v>4</v>
      </c>
      <c r="U1078" s="18">
        <v>1</v>
      </c>
      <c r="V1078" s="18">
        <v>155</v>
      </c>
      <c r="W1078" s="18">
        <v>3.01</v>
      </c>
      <c r="X1078" s="18">
        <v>0</v>
      </c>
      <c r="Y1078" s="19">
        <v>0</v>
      </c>
      <c r="Z1078" s="18">
        <v>5</v>
      </c>
      <c r="AA1078" s="18">
        <v>12</v>
      </c>
      <c r="AB1078" t="str">
        <f>VLOOKUP(E:E,笔记匹配!A:M,3,FALSE)</f>
        <v>leximock-invite</v>
      </c>
      <c r="AC1078" t="str">
        <f>VLOOKUP(E:E,笔记匹配!A:M,4,FALSE)</f>
        <v>11.16-Cambly雅思口语敲牛mock推荐来救你啦🆘</v>
      </c>
    </row>
    <row r="1079" spans="1:29">
      <c r="A1079" s="17" t="s">
        <v>50</v>
      </c>
      <c r="B1079" s="17" t="s">
        <v>85</v>
      </c>
      <c r="C1079" s="18">
        <v>24707521</v>
      </c>
      <c r="D1079" s="17" t="s">
        <v>69</v>
      </c>
      <c r="E1079" s="17" t="s">
        <v>225</v>
      </c>
      <c r="F1079" s="17" t="s">
        <v>716</v>
      </c>
      <c r="G1079" s="18">
        <v>6620322</v>
      </c>
      <c r="H1079" s="17" t="s">
        <v>717</v>
      </c>
      <c r="I1079" s="18">
        <v>5479184</v>
      </c>
      <c r="J1079" s="17" t="s">
        <v>617</v>
      </c>
      <c r="K1079" s="18">
        <v>479.09</v>
      </c>
      <c r="L1079" s="18">
        <v>9450</v>
      </c>
      <c r="M1079" s="18">
        <v>346</v>
      </c>
      <c r="N1079" s="19">
        <v>0.0366</v>
      </c>
      <c r="O1079" s="18">
        <v>1.38</v>
      </c>
      <c r="P1079" s="18">
        <v>50.7</v>
      </c>
      <c r="Q1079" s="18">
        <v>90</v>
      </c>
      <c r="R1079" s="18">
        <v>0</v>
      </c>
      <c r="S1079" s="18">
        <v>47</v>
      </c>
      <c r="T1079" s="18">
        <v>5</v>
      </c>
      <c r="U1079" s="18">
        <v>2</v>
      </c>
      <c r="V1079" s="18">
        <v>144</v>
      </c>
      <c r="W1079" s="18">
        <v>3.33</v>
      </c>
      <c r="X1079" s="18">
        <v>0</v>
      </c>
      <c r="Y1079" s="19">
        <v>0</v>
      </c>
      <c r="Z1079" s="18">
        <v>5</v>
      </c>
      <c r="AA1079" s="18">
        <v>4</v>
      </c>
      <c r="AB1079" t="str">
        <f>VLOOKUP(E:E,笔记匹配!A:M,3,FALSE)</f>
        <v>xiaohao11-invite</v>
      </c>
      <c r="AC1079" t="str">
        <f>VLOOKUP(E:E,笔记匹配!A:M,4,FALSE)</f>
        <v>11.16-🔥Cambly外教大推荐❗️口语此时不练更待何时</v>
      </c>
    </row>
    <row r="1080" spans="1:29">
      <c r="A1080" s="17" t="s">
        <v>51</v>
      </c>
      <c r="B1080" s="17" t="s">
        <v>103</v>
      </c>
      <c r="C1080" s="18">
        <v>15608593</v>
      </c>
      <c r="D1080" s="17" t="s">
        <v>72</v>
      </c>
      <c r="E1080" s="17" t="s">
        <v>207</v>
      </c>
      <c r="F1080" s="17" t="s">
        <v>731</v>
      </c>
      <c r="G1080" s="18">
        <v>3056651</v>
      </c>
      <c r="H1080" s="17" t="s">
        <v>732</v>
      </c>
      <c r="I1080" s="18">
        <v>2454104</v>
      </c>
      <c r="J1080" s="17" t="s">
        <v>617</v>
      </c>
      <c r="K1080" s="18">
        <v>0</v>
      </c>
      <c r="L1080" s="18">
        <v>0</v>
      </c>
      <c r="M1080" s="18">
        <v>0</v>
      </c>
      <c r="N1080" s="19">
        <v>0</v>
      </c>
      <c r="O1080" s="18">
        <v>0</v>
      </c>
      <c r="P1080" s="18">
        <v>0</v>
      </c>
      <c r="Q1080" s="18">
        <v>0</v>
      </c>
      <c r="R1080" s="18">
        <v>0</v>
      </c>
      <c r="S1080" s="18">
        <v>0</v>
      </c>
      <c r="T1080" s="18">
        <v>0</v>
      </c>
      <c r="U1080" s="18">
        <v>0</v>
      </c>
      <c r="V1080" s="18">
        <v>0</v>
      </c>
      <c r="W1080" s="18">
        <v>0</v>
      </c>
      <c r="X1080" s="18">
        <v>0</v>
      </c>
      <c r="Y1080" s="19">
        <v>0</v>
      </c>
      <c r="Z1080" s="18">
        <v>0</v>
      </c>
      <c r="AA1080" s="18">
        <v>0</v>
      </c>
      <c r="AB1080" t="str">
        <f>VLOOKUP(E:E,笔记匹配!A:M,3,FALSE)</f>
        <v>skk2022</v>
      </c>
      <c r="AC1080" t="str">
        <f>VLOOKUP(E:E,笔记匹配!A:M,4,FALSE)</f>
        <v>6.13-如何不出国提高口语｜英语口语APP推荐</v>
      </c>
    </row>
    <row r="1081" spans="1:29">
      <c r="A1081" s="17" t="s">
        <v>51</v>
      </c>
      <c r="B1081" s="17" t="s">
        <v>76</v>
      </c>
      <c r="C1081" s="18">
        <v>18706416</v>
      </c>
      <c r="D1081" s="17" t="s">
        <v>72</v>
      </c>
      <c r="E1081" s="17" t="s">
        <v>209</v>
      </c>
      <c r="F1081" s="17" t="s">
        <v>624</v>
      </c>
      <c r="G1081" s="18">
        <v>3899564</v>
      </c>
      <c r="H1081" s="17" t="s">
        <v>625</v>
      </c>
      <c r="I1081" s="18">
        <v>3284422</v>
      </c>
      <c r="J1081" s="17" t="s">
        <v>617</v>
      </c>
      <c r="K1081" s="18">
        <v>183.09</v>
      </c>
      <c r="L1081" s="18">
        <v>10514</v>
      </c>
      <c r="M1081" s="18">
        <v>401</v>
      </c>
      <c r="N1081" s="19">
        <v>0.0381</v>
      </c>
      <c r="O1081" s="18">
        <v>0.46</v>
      </c>
      <c r="P1081" s="18">
        <v>17.41</v>
      </c>
      <c r="Q1081" s="18">
        <v>27</v>
      </c>
      <c r="R1081" s="18">
        <v>0</v>
      </c>
      <c r="S1081" s="18">
        <v>30</v>
      </c>
      <c r="T1081" s="18">
        <v>1</v>
      </c>
      <c r="U1081" s="18">
        <v>0</v>
      </c>
      <c r="V1081" s="18">
        <v>58</v>
      </c>
      <c r="W1081" s="18">
        <v>3.16</v>
      </c>
      <c r="X1081" s="18">
        <v>0</v>
      </c>
      <c r="Y1081" s="19">
        <v>0</v>
      </c>
      <c r="Z1081" s="18">
        <v>3</v>
      </c>
      <c r="AA1081" s="18">
        <v>1</v>
      </c>
      <c r="AB1081" t="str">
        <f>VLOOKUP(E:E,笔记匹配!A:M,3,FALSE)</f>
        <v>ieltsyea-invite</v>
      </c>
      <c r="AC1081" t="str">
        <f>VLOOKUP(E:E,笔记匹配!A:M,4,FALSE)</f>
        <v>8.24-雅思口语上7的捷径：Cambly外教推荐‼️</v>
      </c>
    </row>
    <row r="1082" spans="1:29">
      <c r="A1082" s="17" t="s">
        <v>51</v>
      </c>
      <c r="B1082" s="17" t="s">
        <v>103</v>
      </c>
      <c r="C1082" s="18">
        <v>19913068</v>
      </c>
      <c r="D1082" s="17" t="s">
        <v>69</v>
      </c>
      <c r="E1082" s="17" t="s">
        <v>207</v>
      </c>
      <c r="F1082" s="17" t="s">
        <v>632</v>
      </c>
      <c r="G1082" s="18">
        <v>4458728</v>
      </c>
      <c r="H1082" s="17" t="s">
        <v>633</v>
      </c>
      <c r="I1082" s="18">
        <v>3823048</v>
      </c>
      <c r="J1082" s="17" t="s">
        <v>617</v>
      </c>
      <c r="K1082" s="18">
        <v>295.88</v>
      </c>
      <c r="L1082" s="18">
        <v>8514</v>
      </c>
      <c r="M1082" s="18">
        <v>396</v>
      </c>
      <c r="N1082" s="19">
        <v>0.0465</v>
      </c>
      <c r="O1082" s="18">
        <v>0.75</v>
      </c>
      <c r="P1082" s="18">
        <v>34.75</v>
      </c>
      <c r="Q1082" s="18">
        <v>72</v>
      </c>
      <c r="R1082" s="18">
        <v>1</v>
      </c>
      <c r="S1082" s="18">
        <v>42</v>
      </c>
      <c r="T1082" s="18">
        <v>18</v>
      </c>
      <c r="U1082" s="18">
        <v>2</v>
      </c>
      <c r="V1082" s="18">
        <v>135</v>
      </c>
      <c r="W1082" s="18">
        <v>2.19</v>
      </c>
      <c r="X1082" s="18">
        <v>0</v>
      </c>
      <c r="Y1082" s="19">
        <v>0</v>
      </c>
      <c r="Z1082" s="18">
        <v>4</v>
      </c>
      <c r="AA1082" s="18">
        <v>2</v>
      </c>
      <c r="AB1082" t="str">
        <f>VLOOKUP(E:E,笔记匹配!A:M,3,FALSE)</f>
        <v>skk2022</v>
      </c>
      <c r="AC1082" t="str">
        <f>VLOOKUP(E:E,笔记匹配!A:M,4,FALSE)</f>
        <v>6.13-如何不出国提高口语｜英语口语APP推荐</v>
      </c>
    </row>
    <row r="1083" spans="1:29">
      <c r="A1083" s="17" t="s">
        <v>51</v>
      </c>
      <c r="B1083" s="17" t="s">
        <v>108</v>
      </c>
      <c r="C1083" s="18">
        <v>19946771</v>
      </c>
      <c r="D1083" s="17" t="s">
        <v>72</v>
      </c>
      <c r="E1083" s="18">
        <v>6.3218999e+23</v>
      </c>
      <c r="F1083" s="17" t="s">
        <v>634</v>
      </c>
      <c r="G1083" s="18">
        <v>4474319</v>
      </c>
      <c r="H1083" s="17" t="s">
        <v>635</v>
      </c>
      <c r="I1083" s="18">
        <v>3836916</v>
      </c>
      <c r="J1083" s="17" t="s">
        <v>617</v>
      </c>
      <c r="K1083" s="18">
        <v>284.61</v>
      </c>
      <c r="L1083" s="18">
        <v>28431</v>
      </c>
      <c r="M1083" s="18">
        <v>1156</v>
      </c>
      <c r="N1083" s="19">
        <v>0.0407</v>
      </c>
      <c r="O1083" s="18">
        <v>0.25</v>
      </c>
      <c r="P1083" s="18">
        <v>10.01</v>
      </c>
      <c r="Q1083" s="18">
        <v>40</v>
      </c>
      <c r="R1083" s="18">
        <v>2</v>
      </c>
      <c r="S1083" s="18">
        <v>28</v>
      </c>
      <c r="T1083" s="18">
        <v>22</v>
      </c>
      <c r="U1083" s="18">
        <v>5</v>
      </c>
      <c r="V1083" s="18">
        <v>97</v>
      </c>
      <c r="W1083" s="18">
        <v>2.93</v>
      </c>
      <c r="X1083" s="18">
        <v>0</v>
      </c>
      <c r="Y1083" s="19">
        <v>0</v>
      </c>
      <c r="Z1083" s="18">
        <v>0</v>
      </c>
      <c r="AA1083" s="18">
        <v>0</v>
      </c>
      <c r="AB1083" t="str">
        <f>VLOOKUP(E:E,笔记匹配!A:M,3,FALSE)</f>
        <v>gua0407</v>
      </c>
      <c r="AC1083" t="str">
        <f>VLOOKUP(E:E,笔记匹配!A:M,4,FALSE)</f>
        <v>9.21-雅思考官“讨厌”的口语表达，你中了几个🤔</v>
      </c>
    </row>
    <row r="1084" spans="1:29">
      <c r="A1084" s="17" t="s">
        <v>51</v>
      </c>
      <c r="B1084" s="17" t="s">
        <v>80</v>
      </c>
      <c r="C1084" s="18">
        <v>20804514</v>
      </c>
      <c r="D1084" s="17" t="s">
        <v>72</v>
      </c>
      <c r="E1084" s="17" t="s">
        <v>199</v>
      </c>
      <c r="F1084" s="17" t="s">
        <v>642</v>
      </c>
      <c r="G1084" s="18">
        <v>4926725</v>
      </c>
      <c r="H1084" s="17" t="s">
        <v>643</v>
      </c>
      <c r="I1084" s="18">
        <v>4182082</v>
      </c>
      <c r="J1084" s="17" t="s">
        <v>617</v>
      </c>
      <c r="K1084" s="18">
        <v>193.44</v>
      </c>
      <c r="L1084" s="18">
        <v>16609</v>
      </c>
      <c r="M1084" s="18">
        <v>762</v>
      </c>
      <c r="N1084" s="19">
        <v>0.0459</v>
      </c>
      <c r="O1084" s="18">
        <v>0.25</v>
      </c>
      <c r="P1084" s="18">
        <v>11.65</v>
      </c>
      <c r="Q1084" s="18">
        <v>37</v>
      </c>
      <c r="R1084" s="18">
        <v>0</v>
      </c>
      <c r="S1084" s="18">
        <v>21</v>
      </c>
      <c r="T1084" s="18">
        <v>9</v>
      </c>
      <c r="U1084" s="18">
        <v>1</v>
      </c>
      <c r="V1084" s="18">
        <v>68</v>
      </c>
      <c r="W1084" s="18">
        <v>2.84</v>
      </c>
      <c r="X1084" s="18">
        <v>0</v>
      </c>
      <c r="Y1084" s="19">
        <v>0</v>
      </c>
      <c r="Z1084" s="18">
        <v>0</v>
      </c>
      <c r="AA1084" s="18">
        <v>0</v>
      </c>
      <c r="AB1084" t="str">
        <f>VLOOKUP(E:E,笔记匹配!A:M,3,FALSE)</f>
        <v>lily1234</v>
      </c>
      <c r="AC1084" t="str">
        <f>VLOOKUP(E:E,笔记匹配!A:M,4,FALSE)</f>
        <v>10.9-30岁想把英语好好学一遍｜妈妈提升口语app</v>
      </c>
    </row>
    <row r="1085" spans="1:29">
      <c r="A1085" s="17" t="s">
        <v>51</v>
      </c>
      <c r="B1085" s="17" t="s">
        <v>83</v>
      </c>
      <c r="C1085" s="18">
        <v>21378722</v>
      </c>
      <c r="D1085" s="17" t="s">
        <v>72</v>
      </c>
      <c r="E1085" s="17" t="s">
        <v>201</v>
      </c>
      <c r="F1085" s="17" t="s">
        <v>646</v>
      </c>
      <c r="G1085" s="18">
        <v>5201126</v>
      </c>
      <c r="H1085" s="17" t="s">
        <v>647</v>
      </c>
      <c r="I1085" s="18">
        <v>4386152</v>
      </c>
      <c r="J1085" s="17" t="s">
        <v>617</v>
      </c>
      <c r="K1085" s="18">
        <v>304.96</v>
      </c>
      <c r="L1085" s="18">
        <v>22312</v>
      </c>
      <c r="M1085" s="18">
        <v>506</v>
      </c>
      <c r="N1085" s="19">
        <v>0.0227</v>
      </c>
      <c r="O1085" s="18">
        <v>0.6</v>
      </c>
      <c r="P1085" s="18">
        <v>13.67</v>
      </c>
      <c r="Q1085" s="18">
        <v>62</v>
      </c>
      <c r="R1085" s="18">
        <v>0</v>
      </c>
      <c r="S1085" s="18">
        <v>53</v>
      </c>
      <c r="T1085" s="18">
        <v>1</v>
      </c>
      <c r="U1085" s="18">
        <v>2</v>
      </c>
      <c r="V1085" s="18">
        <v>118</v>
      </c>
      <c r="W1085" s="18">
        <v>2.58</v>
      </c>
      <c r="X1085" s="18">
        <v>0</v>
      </c>
      <c r="Y1085" s="19">
        <v>0</v>
      </c>
      <c r="Z1085" s="18">
        <v>5</v>
      </c>
      <c r="AA1085" s="18">
        <v>3</v>
      </c>
      <c r="AB1085" t="str">
        <f>VLOOKUP(E:E,笔记匹配!A:M,3,FALSE)</f>
        <v>talkalot-invite</v>
      </c>
      <c r="AC1085" t="str">
        <f>VLOOKUP(E:E,笔记匹配!A:M,4,FALSE)</f>
        <v>10.17宝藏Cambly外教大推荐‼️入门篇</v>
      </c>
    </row>
    <row r="1086" spans="1:29">
      <c r="A1086" s="17" t="s">
        <v>51</v>
      </c>
      <c r="B1086" s="17" t="s">
        <v>83</v>
      </c>
      <c r="C1086" s="18">
        <v>21438951</v>
      </c>
      <c r="D1086" s="17" t="s">
        <v>69</v>
      </c>
      <c r="E1086" s="17" t="s">
        <v>201</v>
      </c>
      <c r="F1086" s="17" t="s">
        <v>650</v>
      </c>
      <c r="G1086" s="18">
        <v>5229065</v>
      </c>
      <c r="H1086" s="17" t="s">
        <v>651</v>
      </c>
      <c r="I1086" s="18">
        <v>4407441</v>
      </c>
      <c r="J1086" s="17" t="s">
        <v>617</v>
      </c>
      <c r="K1086" s="18">
        <v>1351.12</v>
      </c>
      <c r="L1086" s="18">
        <v>65940</v>
      </c>
      <c r="M1086" s="18">
        <v>1844</v>
      </c>
      <c r="N1086" s="19">
        <v>0.028</v>
      </c>
      <c r="O1086" s="18">
        <v>0.73</v>
      </c>
      <c r="P1086" s="18">
        <v>20.49</v>
      </c>
      <c r="Q1086" s="18">
        <v>462</v>
      </c>
      <c r="R1086" s="18">
        <v>2</v>
      </c>
      <c r="S1086" s="18">
        <v>233</v>
      </c>
      <c r="T1086" s="18">
        <v>12</v>
      </c>
      <c r="U1086" s="18">
        <v>6</v>
      </c>
      <c r="V1086" s="18">
        <v>715</v>
      </c>
      <c r="W1086" s="18">
        <v>1.89</v>
      </c>
      <c r="X1086" s="18">
        <v>0</v>
      </c>
      <c r="Y1086" s="19">
        <v>0</v>
      </c>
      <c r="Z1086" s="18">
        <v>17</v>
      </c>
      <c r="AA1086" s="18">
        <v>13</v>
      </c>
      <c r="AB1086" t="str">
        <f>VLOOKUP(E:E,笔记匹配!A:M,3,FALSE)</f>
        <v>talkalot-invite</v>
      </c>
      <c r="AC1086" t="str">
        <f>VLOOKUP(E:E,笔记匹配!A:M,4,FALSE)</f>
        <v>10.17宝藏Cambly外教大推荐‼️入门篇</v>
      </c>
    </row>
    <row r="1087" spans="1:29">
      <c r="A1087" s="17" t="s">
        <v>51</v>
      </c>
      <c r="B1087" s="17" t="s">
        <v>80</v>
      </c>
      <c r="C1087" s="18">
        <v>21548733</v>
      </c>
      <c r="D1087" s="17" t="s">
        <v>69</v>
      </c>
      <c r="E1087" s="17" t="s">
        <v>199</v>
      </c>
      <c r="F1087" s="17" t="s">
        <v>652</v>
      </c>
      <c r="G1087" s="18">
        <v>5277914</v>
      </c>
      <c r="H1087" s="17" t="s">
        <v>652</v>
      </c>
      <c r="I1087" s="18">
        <v>4445164</v>
      </c>
      <c r="J1087" s="17" t="s">
        <v>617</v>
      </c>
      <c r="K1087" s="18">
        <v>194.49</v>
      </c>
      <c r="L1087" s="18">
        <v>4527</v>
      </c>
      <c r="M1087" s="18">
        <v>216</v>
      </c>
      <c r="N1087" s="19">
        <v>0.0477</v>
      </c>
      <c r="O1087" s="18">
        <v>0.9</v>
      </c>
      <c r="P1087" s="18">
        <v>42.96</v>
      </c>
      <c r="Q1087" s="18">
        <v>51</v>
      </c>
      <c r="R1087" s="18">
        <v>1</v>
      </c>
      <c r="S1087" s="18">
        <v>46</v>
      </c>
      <c r="T1087" s="18">
        <v>13</v>
      </c>
      <c r="U1087" s="18">
        <v>1</v>
      </c>
      <c r="V1087" s="18">
        <v>112</v>
      </c>
      <c r="W1087" s="18">
        <v>1.74</v>
      </c>
      <c r="X1087" s="18">
        <v>0</v>
      </c>
      <c r="Y1087" s="19">
        <v>0</v>
      </c>
      <c r="Z1087" s="18">
        <v>2</v>
      </c>
      <c r="AA1087" s="18">
        <v>0</v>
      </c>
      <c r="AB1087" t="str">
        <f>VLOOKUP(E:E,笔记匹配!A:M,3,FALSE)</f>
        <v>lily1234</v>
      </c>
      <c r="AC1087" t="str">
        <f>VLOOKUP(E:E,笔记匹配!A:M,4,FALSE)</f>
        <v>10.9-30岁想把英语好好学一遍｜妈妈提升口语app</v>
      </c>
    </row>
    <row r="1088" spans="1:29">
      <c r="A1088" s="17" t="s">
        <v>51</v>
      </c>
      <c r="B1088" s="17" t="s">
        <v>108</v>
      </c>
      <c r="C1088" s="18">
        <v>21906276</v>
      </c>
      <c r="D1088" s="17" t="s">
        <v>69</v>
      </c>
      <c r="E1088" s="18">
        <v>6.3218999e+23</v>
      </c>
      <c r="F1088" s="17" t="s">
        <v>654</v>
      </c>
      <c r="G1088" s="18">
        <v>5442255</v>
      </c>
      <c r="H1088" s="17" t="s">
        <v>654</v>
      </c>
      <c r="I1088" s="18">
        <v>4570099</v>
      </c>
      <c r="J1088" s="17" t="s">
        <v>617</v>
      </c>
      <c r="K1088" s="18">
        <v>398.23</v>
      </c>
      <c r="L1088" s="18">
        <v>22100</v>
      </c>
      <c r="M1088" s="18">
        <v>998</v>
      </c>
      <c r="N1088" s="19">
        <v>0.0452</v>
      </c>
      <c r="O1088" s="18">
        <v>0.4</v>
      </c>
      <c r="P1088" s="18">
        <v>18.02</v>
      </c>
      <c r="Q1088" s="18">
        <v>181</v>
      </c>
      <c r="R1088" s="18">
        <v>3</v>
      </c>
      <c r="S1088" s="18">
        <v>99</v>
      </c>
      <c r="T1088" s="18">
        <v>52</v>
      </c>
      <c r="U1088" s="18">
        <v>5</v>
      </c>
      <c r="V1088" s="18">
        <v>340</v>
      </c>
      <c r="W1088" s="18">
        <v>1.17</v>
      </c>
      <c r="X1088" s="18">
        <v>0</v>
      </c>
      <c r="Y1088" s="19">
        <v>0</v>
      </c>
      <c r="Z1088" s="18">
        <v>8</v>
      </c>
      <c r="AA1088" s="18">
        <v>1</v>
      </c>
      <c r="AB1088" t="str">
        <f>VLOOKUP(E:E,笔记匹配!A:M,3,FALSE)</f>
        <v>gua0407</v>
      </c>
      <c r="AC1088" t="str">
        <f>VLOOKUP(E:E,笔记匹配!A:M,4,FALSE)</f>
        <v>9.21-雅思考官“讨厌”的口语表达，你中了几个🤔</v>
      </c>
    </row>
    <row r="1089" spans="1:29">
      <c r="A1089" s="17" t="s">
        <v>51</v>
      </c>
      <c r="B1089" s="17" t="s">
        <v>82</v>
      </c>
      <c r="C1089" s="18">
        <v>22055095</v>
      </c>
      <c r="D1089" s="17" t="s">
        <v>72</v>
      </c>
      <c r="E1089" s="17" t="s">
        <v>236</v>
      </c>
      <c r="F1089" s="17" t="s">
        <v>660</v>
      </c>
      <c r="G1089" s="18">
        <v>5512921</v>
      </c>
      <c r="H1089" s="17" t="s">
        <v>661</v>
      </c>
      <c r="I1089" s="18">
        <v>4623502</v>
      </c>
      <c r="J1089" s="17" t="s">
        <v>617</v>
      </c>
      <c r="K1089" s="18">
        <v>38.82</v>
      </c>
      <c r="L1089" s="18">
        <v>3483</v>
      </c>
      <c r="M1089" s="18">
        <v>189</v>
      </c>
      <c r="N1089" s="19">
        <v>0.0543</v>
      </c>
      <c r="O1089" s="18">
        <v>0.21</v>
      </c>
      <c r="P1089" s="18">
        <v>11.15</v>
      </c>
      <c r="Q1089" s="18">
        <v>10</v>
      </c>
      <c r="R1089" s="18">
        <v>0</v>
      </c>
      <c r="S1089" s="18">
        <v>6</v>
      </c>
      <c r="T1089" s="18">
        <v>2</v>
      </c>
      <c r="U1089" s="18">
        <v>0</v>
      </c>
      <c r="V1089" s="18">
        <v>18</v>
      </c>
      <c r="W1089" s="18">
        <v>2.16</v>
      </c>
      <c r="X1089" s="18">
        <v>0</v>
      </c>
      <c r="Y1089" s="19">
        <v>0</v>
      </c>
      <c r="Z1089" s="18">
        <v>1</v>
      </c>
      <c r="AA1089" s="18">
        <v>0</v>
      </c>
      <c r="AB1089" t="str">
        <f>VLOOKUP(E:E,笔记匹配!A:M,3,FALSE)</f>
        <v>pickgigi-invite</v>
      </c>
      <c r="AC1089" t="str">
        <f>VLOOKUP(E:E,笔记匹配!A:M,4,FALSE)</f>
        <v>10.26-口语聊天用这几个开场 打开无限聊天模式</v>
      </c>
    </row>
    <row r="1090" spans="1:29">
      <c r="A1090" s="17" t="s">
        <v>51</v>
      </c>
      <c r="B1090" s="17" t="s">
        <v>86</v>
      </c>
      <c r="C1090" s="18">
        <v>22459591</v>
      </c>
      <c r="D1090" s="17" t="s">
        <v>72</v>
      </c>
      <c r="E1090" s="17" t="s">
        <v>214</v>
      </c>
      <c r="F1090" s="17" t="s">
        <v>662</v>
      </c>
      <c r="G1090" s="18">
        <v>5705404</v>
      </c>
      <c r="H1090" s="17" t="s">
        <v>663</v>
      </c>
      <c r="I1090" s="18">
        <v>4771610</v>
      </c>
      <c r="J1090" s="17" t="s">
        <v>617</v>
      </c>
      <c r="K1090" s="18">
        <v>473.35</v>
      </c>
      <c r="L1090" s="18">
        <v>30265</v>
      </c>
      <c r="M1090" s="18">
        <v>1406</v>
      </c>
      <c r="N1090" s="19">
        <v>0.0465</v>
      </c>
      <c r="O1090" s="18">
        <v>0.34</v>
      </c>
      <c r="P1090" s="18">
        <v>15.64</v>
      </c>
      <c r="Q1090" s="18">
        <v>65</v>
      </c>
      <c r="R1090" s="18">
        <v>0</v>
      </c>
      <c r="S1090" s="18">
        <v>16</v>
      </c>
      <c r="T1090" s="18">
        <v>23</v>
      </c>
      <c r="U1090" s="18">
        <v>1</v>
      </c>
      <c r="V1090" s="18">
        <v>105</v>
      </c>
      <c r="W1090" s="18">
        <v>4.51</v>
      </c>
      <c r="X1090" s="18">
        <v>0</v>
      </c>
      <c r="Y1090" s="19">
        <v>0</v>
      </c>
      <c r="Z1090" s="18">
        <v>0</v>
      </c>
      <c r="AA1090" s="18">
        <v>0</v>
      </c>
      <c r="AB1090" t="str">
        <f>VLOOKUP(E:E,笔记匹配!A:M,3,FALSE)</f>
        <v>yzyy123</v>
      </c>
      <c r="AC1090" t="str">
        <f>VLOOKUP(E:E,笔记匹配!A:M,4,FALSE)</f>
        <v>11.1-前雅思口语考官评分我们的part 1!</v>
      </c>
    </row>
    <row r="1091" spans="1:29">
      <c r="A1091" s="17" t="s">
        <v>51</v>
      </c>
      <c r="B1091" s="17" t="s">
        <v>73</v>
      </c>
      <c r="C1091" s="18">
        <v>22612439</v>
      </c>
      <c r="D1091" s="17" t="s">
        <v>72</v>
      </c>
      <c r="E1091" s="17" t="s">
        <v>200</v>
      </c>
      <c r="F1091" s="17" t="s">
        <v>666</v>
      </c>
      <c r="G1091" s="18">
        <v>5779468</v>
      </c>
      <c r="H1091" s="17" t="s">
        <v>667</v>
      </c>
      <c r="I1091" s="18">
        <v>4830161</v>
      </c>
      <c r="J1091" s="17" t="s">
        <v>617</v>
      </c>
      <c r="K1091" s="18">
        <v>152.6</v>
      </c>
      <c r="L1091" s="18">
        <v>8460</v>
      </c>
      <c r="M1091" s="18">
        <v>499</v>
      </c>
      <c r="N1091" s="19">
        <v>0.059</v>
      </c>
      <c r="O1091" s="18">
        <v>0.31</v>
      </c>
      <c r="P1091" s="18">
        <v>18.04</v>
      </c>
      <c r="Q1091" s="18">
        <v>31</v>
      </c>
      <c r="R1091" s="18">
        <v>0</v>
      </c>
      <c r="S1091" s="18">
        <v>4</v>
      </c>
      <c r="T1091" s="18">
        <v>4</v>
      </c>
      <c r="U1091" s="18">
        <v>1</v>
      </c>
      <c r="V1091" s="18">
        <v>40</v>
      </c>
      <c r="W1091" s="18">
        <v>3.82</v>
      </c>
      <c r="X1091" s="18">
        <v>0</v>
      </c>
      <c r="Y1091" s="19">
        <v>0</v>
      </c>
      <c r="Z1091" s="18">
        <v>0</v>
      </c>
      <c r="AA1091" s="18">
        <v>2</v>
      </c>
      <c r="AB1091" t="str">
        <f>VLOOKUP(E:E,笔记匹配!A:M,3,FALSE)</f>
        <v>adamchen</v>
      </c>
      <c r="AC1091" t="str">
        <f>VLOOKUP(E:E,笔记匹配!A:M,4,FALSE)</f>
        <v>11.2-当社牛和老外pk全网热门挑战</v>
      </c>
    </row>
    <row r="1092" spans="1:29">
      <c r="A1092" s="17" t="s">
        <v>51</v>
      </c>
      <c r="B1092" s="17" t="s">
        <v>77</v>
      </c>
      <c r="C1092" s="18">
        <v>22612562</v>
      </c>
      <c r="D1092" s="17" t="s">
        <v>72</v>
      </c>
      <c r="E1092" s="17" t="s">
        <v>231</v>
      </c>
      <c r="F1092" s="17" t="s">
        <v>670</v>
      </c>
      <c r="G1092" s="18">
        <v>5779589</v>
      </c>
      <c r="H1092" s="17" t="s">
        <v>671</v>
      </c>
      <c r="I1092" s="18">
        <v>4830255</v>
      </c>
      <c r="J1092" s="17" t="s">
        <v>617</v>
      </c>
      <c r="K1092" s="18">
        <v>198.3</v>
      </c>
      <c r="L1092" s="18">
        <v>8072</v>
      </c>
      <c r="M1092" s="18">
        <v>394</v>
      </c>
      <c r="N1092" s="19">
        <v>0.0488</v>
      </c>
      <c r="O1092" s="18">
        <v>0.5</v>
      </c>
      <c r="P1092" s="18">
        <v>24.57</v>
      </c>
      <c r="Q1092" s="18">
        <v>58</v>
      </c>
      <c r="R1092" s="18">
        <v>0</v>
      </c>
      <c r="S1092" s="18">
        <v>16</v>
      </c>
      <c r="T1092" s="18">
        <v>10</v>
      </c>
      <c r="U1092" s="18">
        <v>0</v>
      </c>
      <c r="V1092" s="18">
        <v>84</v>
      </c>
      <c r="W1092" s="18">
        <v>2.36</v>
      </c>
      <c r="X1092" s="18">
        <v>0</v>
      </c>
      <c r="Y1092" s="19">
        <v>0</v>
      </c>
      <c r="Z1092" s="18">
        <v>1</v>
      </c>
      <c r="AA1092" s="18">
        <v>0</v>
      </c>
      <c r="AB1092" t="str">
        <f>VLOOKUP(E:E,笔记匹配!A:M,3,FALSE)</f>
        <v>iris018-invite</v>
      </c>
      <c r="AC1092" t="str">
        <f>VLOOKUP(E:E,笔记匹配!A:M,4,FALSE)</f>
        <v>11.2-⭐雅思口语救星❗心机girl这样备考㊙️</v>
      </c>
    </row>
    <row r="1093" spans="1:29">
      <c r="A1093" s="17" t="s">
        <v>51</v>
      </c>
      <c r="B1093" s="17" t="s">
        <v>73</v>
      </c>
      <c r="C1093" s="18">
        <v>23040724</v>
      </c>
      <c r="D1093" s="17" t="s">
        <v>69</v>
      </c>
      <c r="E1093" s="17" t="s">
        <v>200</v>
      </c>
      <c r="F1093" s="17" t="s">
        <v>672</v>
      </c>
      <c r="G1093" s="18">
        <v>5991279</v>
      </c>
      <c r="H1093" s="17" t="s">
        <v>672</v>
      </c>
      <c r="I1093" s="18">
        <v>4988712</v>
      </c>
      <c r="J1093" s="17" t="s">
        <v>617</v>
      </c>
      <c r="K1093" s="18">
        <v>293.49</v>
      </c>
      <c r="L1093" s="18">
        <v>5119</v>
      </c>
      <c r="M1093" s="18">
        <v>310</v>
      </c>
      <c r="N1093" s="19">
        <v>0.0606</v>
      </c>
      <c r="O1093" s="18">
        <v>0.95</v>
      </c>
      <c r="P1093" s="18">
        <v>57.33</v>
      </c>
      <c r="Q1093" s="18">
        <v>88</v>
      </c>
      <c r="R1093" s="18">
        <v>0</v>
      </c>
      <c r="S1093" s="18">
        <v>22</v>
      </c>
      <c r="T1093" s="18">
        <v>16</v>
      </c>
      <c r="U1093" s="18">
        <v>0</v>
      </c>
      <c r="V1093" s="18">
        <v>126</v>
      </c>
      <c r="W1093" s="18">
        <v>2.33</v>
      </c>
      <c r="X1093" s="18">
        <v>0</v>
      </c>
      <c r="Y1093" s="19">
        <v>0</v>
      </c>
      <c r="Z1093" s="18">
        <v>0</v>
      </c>
      <c r="AA1093" s="18">
        <v>0</v>
      </c>
      <c r="AB1093" t="str">
        <f>VLOOKUP(E:E,笔记匹配!A:M,3,FALSE)</f>
        <v>adamchen</v>
      </c>
      <c r="AC1093" t="str">
        <f>VLOOKUP(E:E,笔记匹配!A:M,4,FALSE)</f>
        <v>11.2-当社牛和老外pk全网热门挑战</v>
      </c>
    </row>
    <row r="1094" spans="1:29">
      <c r="A1094" s="17" t="s">
        <v>51</v>
      </c>
      <c r="B1094" s="17" t="s">
        <v>86</v>
      </c>
      <c r="C1094" s="18">
        <v>23041229</v>
      </c>
      <c r="D1094" s="17" t="s">
        <v>69</v>
      </c>
      <c r="E1094" s="17" t="s">
        <v>214</v>
      </c>
      <c r="F1094" s="17" t="s">
        <v>673</v>
      </c>
      <c r="G1094" s="18">
        <v>5991556</v>
      </c>
      <c r="H1094" s="17" t="s">
        <v>673</v>
      </c>
      <c r="I1094" s="18">
        <v>4988903</v>
      </c>
      <c r="J1094" s="17" t="s">
        <v>617</v>
      </c>
      <c r="K1094" s="18">
        <v>483.72</v>
      </c>
      <c r="L1094" s="18">
        <v>12546</v>
      </c>
      <c r="M1094" s="18">
        <v>539</v>
      </c>
      <c r="N1094" s="19">
        <v>0.043</v>
      </c>
      <c r="O1094" s="18">
        <v>0.9</v>
      </c>
      <c r="P1094" s="18">
        <v>38.56</v>
      </c>
      <c r="Q1094" s="18">
        <v>131</v>
      </c>
      <c r="R1094" s="18">
        <v>0</v>
      </c>
      <c r="S1094" s="18">
        <v>36</v>
      </c>
      <c r="T1094" s="18">
        <v>35</v>
      </c>
      <c r="U1094" s="18">
        <v>3</v>
      </c>
      <c r="V1094" s="18">
        <v>205</v>
      </c>
      <c r="W1094" s="18">
        <v>2.36</v>
      </c>
      <c r="X1094" s="18">
        <v>0</v>
      </c>
      <c r="Y1094" s="19">
        <v>0</v>
      </c>
      <c r="Z1094" s="18">
        <v>2</v>
      </c>
      <c r="AA1094" s="18">
        <v>0</v>
      </c>
      <c r="AB1094" t="str">
        <f>VLOOKUP(E:E,笔记匹配!A:M,3,FALSE)</f>
        <v>yzyy123</v>
      </c>
      <c r="AC1094" t="str">
        <f>VLOOKUP(E:E,笔记匹配!A:M,4,FALSE)</f>
        <v>11.1-前雅思口语考官评分我们的part 1!</v>
      </c>
    </row>
    <row r="1095" spans="1:29">
      <c r="A1095" s="17" t="s">
        <v>51</v>
      </c>
      <c r="B1095" s="17" t="s">
        <v>70</v>
      </c>
      <c r="C1095" s="18">
        <v>23124443</v>
      </c>
      <c r="D1095" s="17" t="s">
        <v>72</v>
      </c>
      <c r="E1095" s="17" t="s">
        <v>226</v>
      </c>
      <c r="F1095" s="17" t="s">
        <v>678</v>
      </c>
      <c r="G1095" s="18">
        <v>6031367</v>
      </c>
      <c r="H1095" s="17" t="s">
        <v>679</v>
      </c>
      <c r="I1095" s="18">
        <v>5019262</v>
      </c>
      <c r="J1095" s="17" t="s">
        <v>617</v>
      </c>
      <c r="K1095" s="18">
        <v>504.59</v>
      </c>
      <c r="L1095" s="18">
        <v>46767</v>
      </c>
      <c r="M1095" s="18">
        <v>3373</v>
      </c>
      <c r="N1095" s="19">
        <v>0.0721</v>
      </c>
      <c r="O1095" s="18">
        <v>0.15</v>
      </c>
      <c r="P1095" s="18">
        <v>10.79</v>
      </c>
      <c r="Q1095" s="18">
        <v>73</v>
      </c>
      <c r="R1095" s="18">
        <v>2</v>
      </c>
      <c r="S1095" s="18">
        <v>36</v>
      </c>
      <c r="T1095" s="18">
        <v>27</v>
      </c>
      <c r="U1095" s="18">
        <v>2</v>
      </c>
      <c r="V1095" s="18">
        <v>140</v>
      </c>
      <c r="W1095" s="18">
        <v>3.6</v>
      </c>
      <c r="X1095" s="18">
        <v>0</v>
      </c>
      <c r="Y1095" s="19">
        <v>0</v>
      </c>
      <c r="Z1095" s="18">
        <v>4</v>
      </c>
      <c r="AA1095" s="18">
        <v>0</v>
      </c>
      <c r="AB1095" t="str">
        <f>VLOOKUP(E:E,笔记匹配!A:M,3,FALSE)</f>
        <v>hiella-invite</v>
      </c>
      <c r="AC1095" t="str">
        <f>VLOOKUP(E:E,笔记匹配!A:M,4,FALSE)</f>
        <v>11.10-关于学口语，希望五年前就有人能告诉我的</v>
      </c>
    </row>
    <row r="1096" spans="1:29">
      <c r="A1096" s="17" t="s">
        <v>51</v>
      </c>
      <c r="B1096" s="17" t="s">
        <v>75</v>
      </c>
      <c r="C1096" s="18">
        <v>23124609</v>
      </c>
      <c r="D1096" s="17" t="s">
        <v>72</v>
      </c>
      <c r="E1096" s="17" t="s">
        <v>227</v>
      </c>
      <c r="F1096" s="17" t="s">
        <v>680</v>
      </c>
      <c r="G1096" s="18">
        <v>6031450</v>
      </c>
      <c r="H1096" s="17" t="s">
        <v>681</v>
      </c>
      <c r="I1096" s="18">
        <v>5019325</v>
      </c>
      <c r="J1096" s="17" t="s">
        <v>617</v>
      </c>
      <c r="K1096" s="18">
        <v>776.77</v>
      </c>
      <c r="L1096" s="18">
        <v>52265</v>
      </c>
      <c r="M1096" s="18">
        <v>3111</v>
      </c>
      <c r="N1096" s="19">
        <v>0.0595</v>
      </c>
      <c r="O1096" s="18">
        <v>0.25</v>
      </c>
      <c r="P1096" s="18">
        <v>14.86</v>
      </c>
      <c r="Q1096" s="18">
        <v>130</v>
      </c>
      <c r="R1096" s="18">
        <v>1</v>
      </c>
      <c r="S1096" s="18">
        <v>87</v>
      </c>
      <c r="T1096" s="18">
        <v>30</v>
      </c>
      <c r="U1096" s="18">
        <v>5</v>
      </c>
      <c r="V1096" s="18">
        <v>253</v>
      </c>
      <c r="W1096" s="18">
        <v>3.07</v>
      </c>
      <c r="X1096" s="18">
        <v>0</v>
      </c>
      <c r="Y1096" s="19">
        <v>0</v>
      </c>
      <c r="Z1096" s="18">
        <v>30</v>
      </c>
      <c r="AA1096" s="18">
        <v>0</v>
      </c>
      <c r="AB1096" t="str">
        <f>VLOOKUP(E:E,笔记匹配!A:M,3,FALSE)</f>
        <v>heykelly-invite</v>
      </c>
      <c r="AC1096" t="str">
        <f>VLOOKUP(E:E,笔记匹配!A:M,4,FALSE)</f>
        <v>11.10-亲测❗️雅思考官听到就会打低分的口语表达</v>
      </c>
    </row>
    <row r="1097" spans="1:29">
      <c r="A1097" s="17" t="s">
        <v>51</v>
      </c>
      <c r="B1097" s="17" t="s">
        <v>81</v>
      </c>
      <c r="C1097" s="18">
        <v>23124709</v>
      </c>
      <c r="D1097" s="17" t="s">
        <v>72</v>
      </c>
      <c r="E1097" s="17" t="s">
        <v>229</v>
      </c>
      <c r="F1097" s="17" t="s">
        <v>682</v>
      </c>
      <c r="G1097" s="18">
        <v>6031503</v>
      </c>
      <c r="H1097" s="17" t="s">
        <v>683</v>
      </c>
      <c r="I1097" s="18">
        <v>5019370</v>
      </c>
      <c r="J1097" s="17" t="s">
        <v>617</v>
      </c>
      <c r="K1097" s="18">
        <v>149.66</v>
      </c>
      <c r="L1097" s="18">
        <v>9027</v>
      </c>
      <c r="M1097" s="18">
        <v>304</v>
      </c>
      <c r="N1097" s="19">
        <v>0.0337</v>
      </c>
      <c r="O1097" s="18">
        <v>0.49</v>
      </c>
      <c r="P1097" s="18">
        <v>16.58</v>
      </c>
      <c r="Q1097" s="18">
        <v>45</v>
      </c>
      <c r="R1097" s="18">
        <v>0</v>
      </c>
      <c r="S1097" s="18">
        <v>17</v>
      </c>
      <c r="T1097" s="18">
        <v>5</v>
      </c>
      <c r="U1097" s="18">
        <v>0</v>
      </c>
      <c r="V1097" s="18">
        <v>67</v>
      </c>
      <c r="W1097" s="18">
        <v>2.23</v>
      </c>
      <c r="X1097" s="18">
        <v>0</v>
      </c>
      <c r="Y1097" s="19">
        <v>0</v>
      </c>
      <c r="Z1097" s="18">
        <v>8</v>
      </c>
      <c r="AA1097" s="18">
        <v>0</v>
      </c>
      <c r="AB1097" t="str">
        <f>VLOOKUP(E:E,笔记匹配!A:M,3,FALSE)</f>
        <v>nainai</v>
      </c>
      <c r="AC1097" t="str">
        <f>VLOOKUP(E:E,笔记匹配!A:M,4,FALSE)</f>
        <v>11.10-985但雅思口语万年6分😩外教说你方法错啦❗️</v>
      </c>
    </row>
    <row r="1098" spans="1:29">
      <c r="A1098" s="17" t="s">
        <v>51</v>
      </c>
      <c r="B1098" s="17" t="s">
        <v>100</v>
      </c>
      <c r="C1098" s="18">
        <v>23530215</v>
      </c>
      <c r="D1098" s="17" t="s">
        <v>69</v>
      </c>
      <c r="E1098" s="17" t="s">
        <v>203</v>
      </c>
      <c r="F1098" s="17" t="s">
        <v>684</v>
      </c>
      <c r="G1098" s="18">
        <v>6237012</v>
      </c>
      <c r="H1098" s="17" t="s">
        <v>685</v>
      </c>
      <c r="I1098" s="18">
        <v>5174740</v>
      </c>
      <c r="J1098" s="17" t="s">
        <v>617</v>
      </c>
      <c r="K1098" s="18">
        <v>297.99</v>
      </c>
      <c r="L1098" s="18">
        <v>4497</v>
      </c>
      <c r="M1098" s="18">
        <v>232</v>
      </c>
      <c r="N1098" s="19">
        <v>0.0516</v>
      </c>
      <c r="O1098" s="18">
        <v>1.28</v>
      </c>
      <c r="P1098" s="18">
        <v>66.26</v>
      </c>
      <c r="Q1098" s="18">
        <v>52</v>
      </c>
      <c r="R1098" s="18">
        <v>0</v>
      </c>
      <c r="S1098" s="18">
        <v>37</v>
      </c>
      <c r="T1098" s="18">
        <v>6</v>
      </c>
      <c r="U1098" s="18">
        <v>3</v>
      </c>
      <c r="V1098" s="18">
        <v>98</v>
      </c>
      <c r="W1098" s="18">
        <v>3.04</v>
      </c>
      <c r="X1098" s="18">
        <v>0</v>
      </c>
      <c r="Y1098" s="19">
        <v>0</v>
      </c>
      <c r="Z1098" s="18">
        <v>11</v>
      </c>
      <c r="AA1098" s="18">
        <v>1</v>
      </c>
      <c r="AB1098" t="str">
        <f>VLOOKUP(E:E,笔记匹配!A:M,3,FALSE)</f>
        <v>yaozilv</v>
      </c>
      <c r="AC1098" t="str">
        <f>VLOOKUP(E:E,笔记匹配!A:M,4,FALSE)</f>
        <v>6.17-英语口语人绝不能错过的宝藏APP👈</v>
      </c>
    </row>
    <row r="1099" spans="1:29">
      <c r="A1099" s="17" t="s">
        <v>51</v>
      </c>
      <c r="B1099" s="17" t="s">
        <v>109</v>
      </c>
      <c r="C1099" s="18">
        <v>23530991</v>
      </c>
      <c r="D1099" s="17" t="s">
        <v>69</v>
      </c>
      <c r="E1099" s="17" t="s">
        <v>196</v>
      </c>
      <c r="F1099" s="17" t="s">
        <v>686</v>
      </c>
      <c r="G1099" s="18">
        <v>6237396</v>
      </c>
      <c r="H1099" s="17" t="s">
        <v>687</v>
      </c>
      <c r="I1099" s="18">
        <v>5175042</v>
      </c>
      <c r="J1099" s="17" t="s">
        <v>617</v>
      </c>
      <c r="K1099" s="18">
        <v>291.56</v>
      </c>
      <c r="L1099" s="18">
        <v>12988</v>
      </c>
      <c r="M1099" s="18">
        <v>482</v>
      </c>
      <c r="N1099" s="19">
        <v>0.0371</v>
      </c>
      <c r="O1099" s="18">
        <v>0.6</v>
      </c>
      <c r="P1099" s="18">
        <v>22.45</v>
      </c>
      <c r="Q1099" s="18">
        <v>138</v>
      </c>
      <c r="R1099" s="18">
        <v>4</v>
      </c>
      <c r="S1099" s="18">
        <v>30</v>
      </c>
      <c r="T1099" s="18">
        <v>22</v>
      </c>
      <c r="U1099" s="18">
        <v>1</v>
      </c>
      <c r="V1099" s="18">
        <v>195</v>
      </c>
      <c r="W1099" s="18">
        <v>1.5</v>
      </c>
      <c r="X1099" s="18">
        <v>0</v>
      </c>
      <c r="Y1099" s="19">
        <v>0</v>
      </c>
      <c r="Z1099" s="18">
        <v>2</v>
      </c>
      <c r="AA1099" s="18">
        <v>2</v>
      </c>
      <c r="AB1099" t="str">
        <f>VLOOKUP(E:E,笔记匹配!A:M,3,FALSE)</f>
        <v>山姆先生-invite</v>
      </c>
      <c r="AC1099" t="str">
        <f>VLOOKUP(E:E,笔记匹配!A:M,4,FALSE)</f>
        <v>11.10-地道英语俚语🤯英美俚语意思差这么多?</v>
      </c>
    </row>
    <row r="1100" spans="1:29">
      <c r="A1100" s="17" t="s">
        <v>51</v>
      </c>
      <c r="B1100" s="17" t="s">
        <v>87</v>
      </c>
      <c r="C1100" s="18">
        <v>23541577</v>
      </c>
      <c r="D1100" s="17" t="s">
        <v>72</v>
      </c>
      <c r="E1100" s="17" t="s">
        <v>224</v>
      </c>
      <c r="F1100" s="17" t="s">
        <v>688</v>
      </c>
      <c r="G1100" s="18">
        <v>6242360</v>
      </c>
      <c r="H1100" s="17" t="s">
        <v>689</v>
      </c>
      <c r="I1100" s="18">
        <v>5178799</v>
      </c>
      <c r="J1100" s="17" t="s">
        <v>617</v>
      </c>
      <c r="K1100" s="18">
        <v>147.3</v>
      </c>
      <c r="L1100" s="18">
        <v>13138</v>
      </c>
      <c r="M1100" s="18">
        <v>728</v>
      </c>
      <c r="N1100" s="19">
        <v>0.0554</v>
      </c>
      <c r="O1100" s="18">
        <v>0.2</v>
      </c>
      <c r="P1100" s="18">
        <v>11.21</v>
      </c>
      <c r="Q1100" s="18">
        <v>58</v>
      </c>
      <c r="R1100" s="18">
        <v>1</v>
      </c>
      <c r="S1100" s="18">
        <v>32</v>
      </c>
      <c r="T1100" s="18">
        <v>16</v>
      </c>
      <c r="U1100" s="18">
        <v>2</v>
      </c>
      <c r="V1100" s="18">
        <v>109</v>
      </c>
      <c r="W1100" s="18">
        <v>1.35</v>
      </c>
      <c r="X1100" s="18">
        <v>0</v>
      </c>
      <c r="Y1100" s="19">
        <v>0</v>
      </c>
      <c r="Z1100" s="18">
        <v>1</v>
      </c>
      <c r="AA1100" s="18">
        <v>0</v>
      </c>
      <c r="AB1100" t="str">
        <f>VLOOKUP(E:E,笔记匹配!A:M,3,FALSE)</f>
        <v>zigezige-invite</v>
      </c>
      <c r="AC1100" t="str">
        <f>VLOOKUP(E:E,笔记匹配!A:M,4,FALSE)</f>
        <v>11.16-英语｜想进外企？高管说必须知道这些！📇</v>
      </c>
    </row>
    <row r="1101" spans="1:29">
      <c r="A1101" s="17" t="s">
        <v>51</v>
      </c>
      <c r="B1101" s="17" t="s">
        <v>78</v>
      </c>
      <c r="C1101" s="18">
        <v>23541642</v>
      </c>
      <c r="D1101" s="17" t="s">
        <v>72</v>
      </c>
      <c r="E1101" s="17" t="s">
        <v>222</v>
      </c>
      <c r="F1101" s="17" t="s">
        <v>690</v>
      </c>
      <c r="G1101" s="18">
        <v>6242382</v>
      </c>
      <c r="H1101" s="17" t="s">
        <v>691</v>
      </c>
      <c r="I1101" s="18">
        <v>5178823</v>
      </c>
      <c r="J1101" s="17" t="s">
        <v>617</v>
      </c>
      <c r="K1101" s="18">
        <v>876.08</v>
      </c>
      <c r="L1101" s="18">
        <v>103441</v>
      </c>
      <c r="M1101" s="18">
        <v>6101</v>
      </c>
      <c r="N1101" s="19">
        <v>0.059</v>
      </c>
      <c r="O1101" s="18">
        <v>0.14</v>
      </c>
      <c r="P1101" s="18">
        <v>8.47</v>
      </c>
      <c r="Q1101" s="18">
        <v>446</v>
      </c>
      <c r="R1101" s="18">
        <v>1</v>
      </c>
      <c r="S1101" s="18">
        <v>384</v>
      </c>
      <c r="T1101" s="18">
        <v>157</v>
      </c>
      <c r="U1101" s="18">
        <v>12</v>
      </c>
      <c r="V1101" s="18">
        <v>1000</v>
      </c>
      <c r="W1101" s="18">
        <v>0.88</v>
      </c>
      <c r="X1101" s="18">
        <v>0</v>
      </c>
      <c r="Y1101" s="19">
        <v>0</v>
      </c>
      <c r="Z1101" s="18">
        <v>20</v>
      </c>
      <c r="AA1101" s="18">
        <v>66</v>
      </c>
      <c r="AB1101" t="str">
        <f>VLOOKUP(E:E,笔记匹配!A:M,3,FALSE)</f>
        <v>kkenglish-invite</v>
      </c>
      <c r="AC1101" t="str">
        <f>VLOOKUP(E:E,笔记匹配!A:M,4,FALSE)</f>
        <v>11.16-我说的英语 vs 外教帮我修订的 差异有多大？</v>
      </c>
    </row>
    <row r="1102" spans="1:29">
      <c r="A1102" s="17" t="s">
        <v>51</v>
      </c>
      <c r="B1102" s="17" t="s">
        <v>85</v>
      </c>
      <c r="C1102" s="18">
        <v>23541719</v>
      </c>
      <c r="D1102" s="17" t="s">
        <v>72</v>
      </c>
      <c r="E1102" s="17" t="s">
        <v>225</v>
      </c>
      <c r="F1102" s="17" t="s">
        <v>693</v>
      </c>
      <c r="G1102" s="18">
        <v>6242415</v>
      </c>
      <c r="H1102" s="17" t="s">
        <v>694</v>
      </c>
      <c r="I1102" s="18">
        <v>5178847</v>
      </c>
      <c r="J1102" s="17" t="s">
        <v>617</v>
      </c>
      <c r="K1102" s="18">
        <v>40.69</v>
      </c>
      <c r="L1102" s="18">
        <v>2792</v>
      </c>
      <c r="M1102" s="18">
        <v>58</v>
      </c>
      <c r="N1102" s="19">
        <v>0.0208</v>
      </c>
      <c r="O1102" s="18">
        <v>0.7</v>
      </c>
      <c r="P1102" s="18">
        <v>14.57</v>
      </c>
      <c r="Q1102" s="18">
        <v>3</v>
      </c>
      <c r="R1102" s="18">
        <v>0</v>
      </c>
      <c r="S1102" s="18">
        <v>3</v>
      </c>
      <c r="T1102" s="18">
        <v>0</v>
      </c>
      <c r="U1102" s="18">
        <v>0</v>
      </c>
      <c r="V1102" s="18">
        <v>6</v>
      </c>
      <c r="W1102" s="18">
        <v>6.78</v>
      </c>
      <c r="X1102" s="18">
        <v>0</v>
      </c>
      <c r="Y1102" s="19">
        <v>0</v>
      </c>
      <c r="Z1102" s="18">
        <v>1</v>
      </c>
      <c r="AA1102" s="18">
        <v>0</v>
      </c>
      <c r="AB1102" t="str">
        <f>VLOOKUP(E:E,笔记匹配!A:M,3,FALSE)</f>
        <v>xiaohao11-invite</v>
      </c>
      <c r="AC1102" t="str">
        <f>VLOOKUP(E:E,笔记匹配!A:M,4,FALSE)</f>
        <v>11.16-🔥Cambly外教大推荐❗️口语此时不练更待何时</v>
      </c>
    </row>
    <row r="1103" spans="1:29">
      <c r="A1103" s="17" t="s">
        <v>51</v>
      </c>
      <c r="B1103" s="17" t="s">
        <v>74</v>
      </c>
      <c r="C1103" s="18">
        <v>23541791</v>
      </c>
      <c r="D1103" s="17" t="s">
        <v>72</v>
      </c>
      <c r="E1103" s="17" t="s">
        <v>223</v>
      </c>
      <c r="F1103" s="17" t="s">
        <v>695</v>
      </c>
      <c r="G1103" s="18">
        <v>6242450</v>
      </c>
      <c r="H1103" s="17" t="s">
        <v>696</v>
      </c>
      <c r="I1103" s="18">
        <v>5178874</v>
      </c>
      <c r="J1103" s="17" t="s">
        <v>617</v>
      </c>
      <c r="K1103" s="18">
        <v>200.86</v>
      </c>
      <c r="L1103" s="18">
        <v>15291</v>
      </c>
      <c r="M1103" s="18">
        <v>1017</v>
      </c>
      <c r="N1103" s="19">
        <v>0.0665</v>
      </c>
      <c r="O1103" s="18">
        <v>0.2</v>
      </c>
      <c r="P1103" s="18">
        <v>13.14</v>
      </c>
      <c r="Q1103" s="18">
        <v>55</v>
      </c>
      <c r="R1103" s="18">
        <v>0</v>
      </c>
      <c r="S1103" s="18">
        <v>13</v>
      </c>
      <c r="T1103" s="18">
        <v>1</v>
      </c>
      <c r="U1103" s="18">
        <v>1</v>
      </c>
      <c r="V1103" s="18">
        <v>70</v>
      </c>
      <c r="W1103" s="18">
        <v>2.87</v>
      </c>
      <c r="X1103" s="18">
        <v>0</v>
      </c>
      <c r="Y1103" s="19">
        <v>0</v>
      </c>
      <c r="Z1103" s="18">
        <v>5</v>
      </c>
      <c r="AA1103" s="18">
        <v>1</v>
      </c>
      <c r="AB1103" t="str">
        <f>VLOOKUP(E:E,笔记匹配!A:M,3,FALSE)</f>
        <v>dafu666</v>
      </c>
      <c r="AC1103" t="str">
        <f>VLOOKUP(E:E,笔记匹配!A:M,4,FALSE)</f>
        <v>11.16-雅思口语首考上8分？我是如何做到的？</v>
      </c>
    </row>
    <row r="1104" spans="1:29">
      <c r="A1104" s="17" t="s">
        <v>51</v>
      </c>
      <c r="B1104" s="17" t="s">
        <v>79</v>
      </c>
      <c r="C1104" s="18">
        <v>23541914</v>
      </c>
      <c r="D1104" s="17" t="s">
        <v>72</v>
      </c>
      <c r="E1104" s="17" t="s">
        <v>197</v>
      </c>
      <c r="F1104" s="17" t="s">
        <v>697</v>
      </c>
      <c r="G1104" s="18">
        <v>6242490</v>
      </c>
      <c r="H1104" s="17" t="s">
        <v>698</v>
      </c>
      <c r="I1104" s="18">
        <v>5178907</v>
      </c>
      <c r="J1104" s="17" t="s">
        <v>617</v>
      </c>
      <c r="K1104" s="18">
        <v>52.05</v>
      </c>
      <c r="L1104" s="18">
        <v>2937</v>
      </c>
      <c r="M1104" s="18">
        <v>82</v>
      </c>
      <c r="N1104" s="19">
        <v>0.0279</v>
      </c>
      <c r="O1104" s="18">
        <v>0.63</v>
      </c>
      <c r="P1104" s="18">
        <v>17.72</v>
      </c>
      <c r="Q1104" s="18">
        <v>12</v>
      </c>
      <c r="R1104" s="18">
        <v>0</v>
      </c>
      <c r="S1104" s="18">
        <v>9</v>
      </c>
      <c r="T1104" s="18">
        <v>2</v>
      </c>
      <c r="U1104" s="18">
        <v>0</v>
      </c>
      <c r="V1104" s="18">
        <v>23</v>
      </c>
      <c r="W1104" s="18">
        <v>2.26</v>
      </c>
      <c r="X1104" s="18">
        <v>0</v>
      </c>
      <c r="Y1104" s="19">
        <v>0</v>
      </c>
      <c r="Z1104" s="18">
        <v>0</v>
      </c>
      <c r="AA1104" s="18">
        <v>0</v>
      </c>
      <c r="AB1104" t="str">
        <f>VLOOKUP(E:E,笔记匹配!A:M,3,FALSE)</f>
        <v>leximock-invite</v>
      </c>
      <c r="AC1104" t="str">
        <f>VLOOKUP(E:E,笔记匹配!A:M,4,FALSE)</f>
        <v>11.16-Cambly雅思口语敲牛mock推荐来救你啦🆘</v>
      </c>
    </row>
    <row r="1105" spans="1:29">
      <c r="A1105" s="17" t="s">
        <v>51</v>
      </c>
      <c r="B1105" s="17" t="s">
        <v>89</v>
      </c>
      <c r="C1105" s="18">
        <v>24215138</v>
      </c>
      <c r="D1105" s="17" t="s">
        <v>72</v>
      </c>
      <c r="E1105" s="17" t="s">
        <v>218</v>
      </c>
      <c r="F1105" s="17" t="s">
        <v>699</v>
      </c>
      <c r="G1105" s="18">
        <v>6406152</v>
      </c>
      <c r="H1105" s="17" t="s">
        <v>700</v>
      </c>
      <c r="I1105" s="18">
        <v>5307938</v>
      </c>
      <c r="J1105" s="17" t="s">
        <v>617</v>
      </c>
      <c r="K1105" s="18">
        <v>271.12</v>
      </c>
      <c r="L1105" s="18">
        <v>26350</v>
      </c>
      <c r="M1105" s="18">
        <v>948</v>
      </c>
      <c r="N1105" s="19">
        <v>0.036</v>
      </c>
      <c r="O1105" s="18">
        <v>0.29</v>
      </c>
      <c r="P1105" s="18">
        <v>10.29</v>
      </c>
      <c r="Q1105" s="18">
        <v>45</v>
      </c>
      <c r="R1105" s="18">
        <v>1</v>
      </c>
      <c r="S1105" s="18">
        <v>66</v>
      </c>
      <c r="T1105" s="18">
        <v>4</v>
      </c>
      <c r="U1105" s="18">
        <v>2</v>
      </c>
      <c r="V1105" s="18">
        <v>118</v>
      </c>
      <c r="W1105" s="18">
        <v>2.3</v>
      </c>
      <c r="X1105" s="18">
        <v>0</v>
      </c>
      <c r="Y1105" s="19">
        <v>0</v>
      </c>
      <c r="Z1105" s="18">
        <v>4</v>
      </c>
      <c r="AA1105" s="18">
        <v>8</v>
      </c>
      <c r="AB1105" t="str">
        <f>VLOOKUP(E:E,笔记匹配!A:M,3,FALSE)</f>
        <v>xctx</v>
      </c>
      <c r="AC1105" t="str">
        <f>VLOOKUP(E:E,笔记匹配!A:M,4,FALSE)</f>
        <v>11.21-如何从“哑巴英语”到轻松通过全英文外企面试</v>
      </c>
    </row>
    <row r="1106" spans="1:29">
      <c r="A1106" s="17" t="s">
        <v>51</v>
      </c>
      <c r="B1106" s="17" t="s">
        <v>90</v>
      </c>
      <c r="C1106" s="18">
        <v>24215177</v>
      </c>
      <c r="D1106" s="17" t="s">
        <v>72</v>
      </c>
      <c r="E1106" s="17" t="s">
        <v>219</v>
      </c>
      <c r="F1106" s="17" t="s">
        <v>701</v>
      </c>
      <c r="G1106" s="18">
        <v>6406187</v>
      </c>
      <c r="H1106" s="17" t="s">
        <v>702</v>
      </c>
      <c r="I1106" s="18">
        <v>5307972</v>
      </c>
      <c r="J1106" s="17" t="s">
        <v>617</v>
      </c>
      <c r="K1106" s="18">
        <v>273.69</v>
      </c>
      <c r="L1106" s="18">
        <v>23299</v>
      </c>
      <c r="M1106" s="18">
        <v>1077</v>
      </c>
      <c r="N1106" s="19">
        <v>0.0462</v>
      </c>
      <c r="O1106" s="18">
        <v>0.25</v>
      </c>
      <c r="P1106" s="18">
        <v>11.75</v>
      </c>
      <c r="Q1106" s="18">
        <v>113</v>
      </c>
      <c r="R1106" s="18">
        <v>0</v>
      </c>
      <c r="S1106" s="18">
        <v>137</v>
      </c>
      <c r="T1106" s="18">
        <v>30</v>
      </c>
      <c r="U1106" s="18">
        <v>10</v>
      </c>
      <c r="V1106" s="18">
        <v>290</v>
      </c>
      <c r="W1106" s="18">
        <v>0.94</v>
      </c>
      <c r="X1106" s="18">
        <v>0</v>
      </c>
      <c r="Y1106" s="19">
        <v>0</v>
      </c>
      <c r="Z1106" s="18">
        <v>10</v>
      </c>
      <c r="AA1106" s="18">
        <v>5</v>
      </c>
      <c r="AB1106" t="str">
        <f>VLOOKUP(E:E,笔记匹配!A:M,3,FALSE)</f>
        <v>picklynn-invite</v>
      </c>
      <c r="AC1106" t="str">
        <f>VLOOKUP(E:E,笔记匹配!A:M,4,FALSE)</f>
        <v>11.21-英语面试不用怕‼️8个技巧秒收offer✅太绝啦</v>
      </c>
    </row>
    <row r="1107" spans="1:29">
      <c r="A1107" s="17" t="s">
        <v>51</v>
      </c>
      <c r="B1107" s="17" t="s">
        <v>91</v>
      </c>
      <c r="C1107" s="18">
        <v>24215231</v>
      </c>
      <c r="D1107" s="17" t="s">
        <v>72</v>
      </c>
      <c r="E1107" s="17" t="s">
        <v>220</v>
      </c>
      <c r="F1107" s="17" t="s">
        <v>703</v>
      </c>
      <c r="G1107" s="18">
        <v>6406213</v>
      </c>
      <c r="H1107" s="17" t="s">
        <v>704</v>
      </c>
      <c r="I1107" s="18">
        <v>5307993</v>
      </c>
      <c r="J1107" s="17" t="s">
        <v>617</v>
      </c>
      <c r="K1107" s="18">
        <v>463.86</v>
      </c>
      <c r="L1107" s="18">
        <v>51485</v>
      </c>
      <c r="M1107" s="18">
        <v>3429</v>
      </c>
      <c r="N1107" s="19">
        <v>0.0666</v>
      </c>
      <c r="O1107" s="18">
        <v>0.14</v>
      </c>
      <c r="P1107" s="18">
        <v>9.01</v>
      </c>
      <c r="Q1107" s="18">
        <v>81</v>
      </c>
      <c r="R1107" s="18">
        <v>2</v>
      </c>
      <c r="S1107" s="18">
        <v>15</v>
      </c>
      <c r="T1107" s="18">
        <v>18</v>
      </c>
      <c r="U1107" s="18">
        <v>6</v>
      </c>
      <c r="V1107" s="18">
        <v>122</v>
      </c>
      <c r="W1107" s="18">
        <v>3.8</v>
      </c>
      <c r="X1107" s="18">
        <v>0</v>
      </c>
      <c r="Y1107" s="19">
        <v>0</v>
      </c>
      <c r="Z1107" s="18">
        <v>4</v>
      </c>
      <c r="AA1107" s="18">
        <v>0</v>
      </c>
      <c r="AB1107" t="str">
        <f>VLOOKUP(E:E,笔记匹配!A:M,3,FALSE)</f>
        <v>pickcoco-invite</v>
      </c>
      <c r="AC1107" t="str">
        <f>VLOOKUP(E:E,笔记匹配!A:M,4,FALSE)</f>
        <v>11.21-快进来看看外国人切磋中文！！</v>
      </c>
    </row>
    <row r="1108" spans="1:29">
      <c r="A1108" s="17" t="s">
        <v>51</v>
      </c>
      <c r="B1108" s="17" t="s">
        <v>92</v>
      </c>
      <c r="C1108" s="18">
        <v>24215254</v>
      </c>
      <c r="D1108" s="17" t="s">
        <v>72</v>
      </c>
      <c r="E1108" s="17" t="s">
        <v>221</v>
      </c>
      <c r="F1108" s="17" t="s">
        <v>705</v>
      </c>
      <c r="G1108" s="18">
        <v>6406225</v>
      </c>
      <c r="H1108" s="17" t="s">
        <v>706</v>
      </c>
      <c r="I1108" s="18">
        <v>5308004</v>
      </c>
      <c r="J1108" s="17" t="s">
        <v>617</v>
      </c>
      <c r="K1108" s="18">
        <v>62.76</v>
      </c>
      <c r="L1108" s="18">
        <v>3575</v>
      </c>
      <c r="M1108" s="18">
        <v>134</v>
      </c>
      <c r="N1108" s="19">
        <v>0.0375</v>
      </c>
      <c r="O1108" s="18">
        <v>0.47</v>
      </c>
      <c r="P1108" s="18">
        <v>17.56</v>
      </c>
      <c r="Q1108" s="18">
        <v>4</v>
      </c>
      <c r="R1108" s="18">
        <v>0</v>
      </c>
      <c r="S1108" s="18">
        <v>6</v>
      </c>
      <c r="T1108" s="18">
        <v>5</v>
      </c>
      <c r="U1108" s="18">
        <v>0</v>
      </c>
      <c r="V1108" s="18">
        <v>15</v>
      </c>
      <c r="W1108" s="18">
        <v>4.18</v>
      </c>
      <c r="X1108" s="18">
        <v>0</v>
      </c>
      <c r="Y1108" s="19">
        <v>0</v>
      </c>
      <c r="Z1108" s="18">
        <v>2</v>
      </c>
      <c r="AA1108" s="18">
        <v>0</v>
      </c>
      <c r="AB1108" t="str">
        <f>VLOOKUP(E:E,笔记匹配!A:M,3,FALSE)</f>
        <v>circle2022-invite</v>
      </c>
      <c r="AC1108" t="str">
        <f>VLOOKUP(E:E,笔记匹配!A:M,4,FALSE)</f>
        <v>11.21-🔥雅思口语8分｜高分技巧大公开</v>
      </c>
    </row>
    <row r="1109" spans="1:29">
      <c r="A1109" s="17" t="s">
        <v>51</v>
      </c>
      <c r="B1109" s="17" t="s">
        <v>70</v>
      </c>
      <c r="C1109" s="18">
        <v>24706707</v>
      </c>
      <c r="D1109" s="17" t="s">
        <v>69</v>
      </c>
      <c r="E1109" s="17" t="s">
        <v>226</v>
      </c>
      <c r="F1109" s="17" t="s">
        <v>708</v>
      </c>
      <c r="G1109" s="18">
        <v>6620050</v>
      </c>
      <c r="H1109" s="17" t="s">
        <v>709</v>
      </c>
      <c r="I1109" s="18">
        <v>5478983</v>
      </c>
      <c r="J1109" s="17" t="s">
        <v>617</v>
      </c>
      <c r="K1109" s="18">
        <v>490.58</v>
      </c>
      <c r="L1109" s="18">
        <v>25680</v>
      </c>
      <c r="M1109" s="18">
        <v>1766</v>
      </c>
      <c r="N1109" s="19">
        <v>0.0688</v>
      </c>
      <c r="O1109" s="18">
        <v>0.28</v>
      </c>
      <c r="P1109" s="18">
        <v>19.1</v>
      </c>
      <c r="Q1109" s="18">
        <v>352</v>
      </c>
      <c r="R1109" s="18">
        <v>4</v>
      </c>
      <c r="S1109" s="18">
        <v>101</v>
      </c>
      <c r="T1109" s="18">
        <v>65</v>
      </c>
      <c r="U1109" s="18">
        <v>3</v>
      </c>
      <c r="V1109" s="18">
        <v>525</v>
      </c>
      <c r="W1109" s="18">
        <v>0.93</v>
      </c>
      <c r="X1109" s="18">
        <v>0</v>
      </c>
      <c r="Y1109" s="19">
        <v>0</v>
      </c>
      <c r="Z1109" s="18">
        <v>6</v>
      </c>
      <c r="AA1109" s="18">
        <v>0</v>
      </c>
      <c r="AB1109" t="str">
        <f>VLOOKUP(E:E,笔记匹配!A:M,3,FALSE)</f>
        <v>hiella-invite</v>
      </c>
      <c r="AC1109" t="str">
        <f>VLOOKUP(E:E,笔记匹配!A:M,4,FALSE)</f>
        <v>11.10-关于学口语，希望五年前就有人能告诉我的</v>
      </c>
    </row>
    <row r="1110" spans="1:29">
      <c r="A1110" s="17" t="s">
        <v>51</v>
      </c>
      <c r="B1110" s="17" t="s">
        <v>91</v>
      </c>
      <c r="C1110" s="18">
        <v>24707056</v>
      </c>
      <c r="D1110" s="17" t="s">
        <v>69</v>
      </c>
      <c r="E1110" s="17" t="s">
        <v>220</v>
      </c>
      <c r="F1110" s="17" t="s">
        <v>711</v>
      </c>
      <c r="G1110" s="18">
        <v>6620172</v>
      </c>
      <c r="H1110" s="17" t="s">
        <v>712</v>
      </c>
      <c r="I1110" s="18">
        <v>5479075</v>
      </c>
      <c r="J1110" s="17" t="s">
        <v>617</v>
      </c>
      <c r="K1110" s="18">
        <v>670.61</v>
      </c>
      <c r="L1110" s="18">
        <v>32297</v>
      </c>
      <c r="M1110" s="18">
        <v>2988</v>
      </c>
      <c r="N1110" s="19">
        <v>0.0925</v>
      </c>
      <c r="O1110" s="18">
        <v>0.22</v>
      </c>
      <c r="P1110" s="18">
        <v>20.76</v>
      </c>
      <c r="Q1110" s="18">
        <v>507</v>
      </c>
      <c r="R1110" s="18">
        <v>7</v>
      </c>
      <c r="S1110" s="18">
        <v>62</v>
      </c>
      <c r="T1110" s="18">
        <v>44</v>
      </c>
      <c r="U1110" s="18">
        <v>5</v>
      </c>
      <c r="V1110" s="18">
        <v>625</v>
      </c>
      <c r="W1110" s="18">
        <v>1.07</v>
      </c>
      <c r="X1110" s="18">
        <v>0</v>
      </c>
      <c r="Y1110" s="19">
        <v>0</v>
      </c>
      <c r="Z1110" s="18">
        <v>5</v>
      </c>
      <c r="AA1110" s="18">
        <v>1</v>
      </c>
      <c r="AB1110" t="str">
        <f>VLOOKUP(E:E,笔记匹配!A:M,3,FALSE)</f>
        <v>pickcoco-invite</v>
      </c>
      <c r="AC1110" t="str">
        <f>VLOOKUP(E:E,笔记匹配!A:M,4,FALSE)</f>
        <v>11.21-快进来看看外国人切磋中文！！</v>
      </c>
    </row>
    <row r="1111" spans="1:29">
      <c r="A1111" s="17" t="s">
        <v>51</v>
      </c>
      <c r="B1111" s="17" t="s">
        <v>79</v>
      </c>
      <c r="C1111" s="18">
        <v>24707332</v>
      </c>
      <c r="D1111" s="17" t="s">
        <v>69</v>
      </c>
      <c r="E1111" s="17" t="s">
        <v>197</v>
      </c>
      <c r="F1111" s="17" t="s">
        <v>713</v>
      </c>
      <c r="G1111" s="18">
        <v>6620244</v>
      </c>
      <c r="H1111" s="17" t="s">
        <v>714</v>
      </c>
      <c r="I1111" s="18">
        <v>5479133</v>
      </c>
      <c r="J1111" s="17" t="s">
        <v>617</v>
      </c>
      <c r="K1111" s="18">
        <v>418.95</v>
      </c>
      <c r="L1111" s="18">
        <v>11124</v>
      </c>
      <c r="M1111" s="18">
        <v>333</v>
      </c>
      <c r="N1111" s="19">
        <v>0.0299</v>
      </c>
      <c r="O1111" s="18">
        <v>1.26</v>
      </c>
      <c r="P1111" s="18">
        <v>37.66</v>
      </c>
      <c r="Q1111" s="18">
        <v>80</v>
      </c>
      <c r="R1111" s="18">
        <v>0</v>
      </c>
      <c r="S1111" s="18">
        <v>47</v>
      </c>
      <c r="T1111" s="18">
        <v>1</v>
      </c>
      <c r="U1111" s="18">
        <v>2</v>
      </c>
      <c r="V1111" s="18">
        <v>130</v>
      </c>
      <c r="W1111" s="18">
        <v>3.22</v>
      </c>
      <c r="X1111" s="18">
        <v>0</v>
      </c>
      <c r="Y1111" s="19">
        <v>0</v>
      </c>
      <c r="Z1111" s="18">
        <v>13</v>
      </c>
      <c r="AA1111" s="18">
        <v>1</v>
      </c>
      <c r="AB1111" t="str">
        <f>VLOOKUP(E:E,笔记匹配!A:M,3,FALSE)</f>
        <v>leximock-invite</v>
      </c>
      <c r="AC1111" t="str">
        <f>VLOOKUP(E:E,笔记匹配!A:M,4,FALSE)</f>
        <v>11.16-Cambly雅思口语敲牛mock推荐来救你啦🆘</v>
      </c>
    </row>
    <row r="1112" spans="1:29">
      <c r="A1112" s="17" t="s">
        <v>51</v>
      </c>
      <c r="B1112" s="17" t="s">
        <v>85</v>
      </c>
      <c r="C1112" s="18">
        <v>24707521</v>
      </c>
      <c r="D1112" s="17" t="s">
        <v>69</v>
      </c>
      <c r="E1112" s="17" t="s">
        <v>225</v>
      </c>
      <c r="F1112" s="17" t="s">
        <v>716</v>
      </c>
      <c r="G1112" s="18">
        <v>6620322</v>
      </c>
      <c r="H1112" s="17" t="s">
        <v>717</v>
      </c>
      <c r="I1112" s="18">
        <v>5479184</v>
      </c>
      <c r="J1112" s="17" t="s">
        <v>617</v>
      </c>
      <c r="K1112" s="18">
        <v>273.09</v>
      </c>
      <c r="L1112" s="18">
        <v>5724</v>
      </c>
      <c r="M1112" s="18">
        <v>196</v>
      </c>
      <c r="N1112" s="19">
        <v>0.0342</v>
      </c>
      <c r="O1112" s="18">
        <v>1.39</v>
      </c>
      <c r="P1112" s="18">
        <v>47.71</v>
      </c>
      <c r="Q1112" s="18">
        <v>52</v>
      </c>
      <c r="R1112" s="18">
        <v>0</v>
      </c>
      <c r="S1112" s="18">
        <v>29</v>
      </c>
      <c r="T1112" s="18">
        <v>1</v>
      </c>
      <c r="U1112" s="18">
        <v>1</v>
      </c>
      <c r="V1112" s="18">
        <v>83</v>
      </c>
      <c r="W1112" s="18">
        <v>3.29</v>
      </c>
      <c r="X1112" s="18">
        <v>0</v>
      </c>
      <c r="Y1112" s="19">
        <v>0</v>
      </c>
      <c r="Z1112" s="18">
        <v>0</v>
      </c>
      <c r="AA1112" s="18">
        <v>0</v>
      </c>
      <c r="AB1112" t="str">
        <f>VLOOKUP(E:E,笔记匹配!A:M,3,FALSE)</f>
        <v>xiaohao11-invite</v>
      </c>
      <c r="AC1112" t="str">
        <f>VLOOKUP(E:E,笔记匹配!A:M,4,FALSE)</f>
        <v>11.16-🔥Cambly外教大推荐❗️口语此时不练更待何时</v>
      </c>
    </row>
    <row r="1113" spans="1:29">
      <c r="A1113" s="17" t="s">
        <v>52</v>
      </c>
      <c r="B1113" s="17" t="s">
        <v>119</v>
      </c>
      <c r="C1113" s="18">
        <v>16331749</v>
      </c>
      <c r="D1113" s="17" t="s">
        <v>72</v>
      </c>
      <c r="E1113" s="17" t="s">
        <v>210</v>
      </c>
      <c r="F1113" s="17" t="s">
        <v>618</v>
      </c>
      <c r="G1113" s="18">
        <v>3178020</v>
      </c>
      <c r="H1113" s="17" t="s">
        <v>619</v>
      </c>
      <c r="I1113" s="18">
        <v>2568655</v>
      </c>
      <c r="J1113" s="17" t="s">
        <v>617</v>
      </c>
      <c r="K1113" s="18">
        <v>0</v>
      </c>
      <c r="L1113" s="18">
        <v>0</v>
      </c>
      <c r="M1113" s="18">
        <v>0</v>
      </c>
      <c r="N1113" s="19">
        <v>0</v>
      </c>
      <c r="O1113" s="18">
        <v>0</v>
      </c>
      <c r="P1113" s="18">
        <v>0</v>
      </c>
      <c r="Q1113" s="18">
        <v>0</v>
      </c>
      <c r="R1113" s="18">
        <v>0</v>
      </c>
      <c r="S1113" s="18">
        <v>0</v>
      </c>
      <c r="T1113" s="18">
        <v>0</v>
      </c>
      <c r="U1113" s="18">
        <v>0</v>
      </c>
      <c r="V1113" s="18">
        <v>0</v>
      </c>
      <c r="W1113" s="18">
        <v>0</v>
      </c>
      <c r="X1113" s="18">
        <v>0</v>
      </c>
      <c r="Y1113" s="19">
        <v>0</v>
      </c>
      <c r="Z1113" s="18">
        <v>0</v>
      </c>
      <c r="AA1113" s="18">
        <v>0</v>
      </c>
      <c r="AB1113" t="str">
        <f>VLOOKUP(E:E,笔记匹配!A:M,3,FALSE)</f>
        <v>tenchat-invite</v>
      </c>
      <c r="AC1113" t="str">
        <f>VLOOKUP(E:E,笔记匹配!A:M,4,FALSE)</f>
        <v>6.28-🇬🇧小干货｜简单的地道英文表达</v>
      </c>
    </row>
    <row r="1114" spans="1:29">
      <c r="A1114" s="17" t="s">
        <v>52</v>
      </c>
      <c r="B1114" s="17" t="s">
        <v>76</v>
      </c>
      <c r="C1114" s="18">
        <v>18706416</v>
      </c>
      <c r="D1114" s="17" t="s">
        <v>72</v>
      </c>
      <c r="E1114" s="17" t="s">
        <v>209</v>
      </c>
      <c r="F1114" s="17" t="s">
        <v>624</v>
      </c>
      <c r="G1114" s="18">
        <v>3899564</v>
      </c>
      <c r="H1114" s="17" t="s">
        <v>625</v>
      </c>
      <c r="I1114" s="18">
        <v>3284422</v>
      </c>
      <c r="J1114" s="17" t="s">
        <v>617</v>
      </c>
      <c r="K1114" s="18">
        <v>186.23</v>
      </c>
      <c r="L1114" s="18">
        <v>8380</v>
      </c>
      <c r="M1114" s="18">
        <v>350</v>
      </c>
      <c r="N1114" s="19">
        <v>0.0418</v>
      </c>
      <c r="O1114" s="18">
        <v>0.53</v>
      </c>
      <c r="P1114" s="18">
        <v>22.22</v>
      </c>
      <c r="Q1114" s="18">
        <v>20</v>
      </c>
      <c r="R1114" s="18">
        <v>0</v>
      </c>
      <c r="S1114" s="18">
        <v>29</v>
      </c>
      <c r="T1114" s="18">
        <v>1</v>
      </c>
      <c r="U1114" s="18">
        <v>2</v>
      </c>
      <c r="V1114" s="18">
        <v>52</v>
      </c>
      <c r="W1114" s="18">
        <v>3.58</v>
      </c>
      <c r="X1114" s="18">
        <v>0</v>
      </c>
      <c r="Y1114" s="19">
        <v>0</v>
      </c>
      <c r="Z1114" s="18">
        <v>11</v>
      </c>
      <c r="AA1114" s="18">
        <v>1</v>
      </c>
      <c r="AB1114" t="str">
        <f>VLOOKUP(E:E,笔记匹配!A:M,3,FALSE)</f>
        <v>ieltsyea-invite</v>
      </c>
      <c r="AC1114" t="str">
        <f>VLOOKUP(E:E,笔记匹配!A:M,4,FALSE)</f>
        <v>8.24-雅思口语上7的捷径：Cambly外教推荐‼️</v>
      </c>
    </row>
    <row r="1115" spans="1:29">
      <c r="A1115" s="17" t="s">
        <v>52</v>
      </c>
      <c r="B1115" s="17" t="s">
        <v>103</v>
      </c>
      <c r="C1115" s="18">
        <v>19913068</v>
      </c>
      <c r="D1115" s="17" t="s">
        <v>69</v>
      </c>
      <c r="E1115" s="17" t="s">
        <v>207</v>
      </c>
      <c r="F1115" s="17" t="s">
        <v>632</v>
      </c>
      <c r="G1115" s="18">
        <v>4458728</v>
      </c>
      <c r="H1115" s="17" t="s">
        <v>633</v>
      </c>
      <c r="I1115" s="18">
        <v>3823048</v>
      </c>
      <c r="J1115" s="17" t="s">
        <v>617</v>
      </c>
      <c r="K1115" s="18">
        <v>263.14</v>
      </c>
      <c r="L1115" s="18">
        <v>7581</v>
      </c>
      <c r="M1115" s="18">
        <v>328</v>
      </c>
      <c r="N1115" s="19">
        <v>0.0433</v>
      </c>
      <c r="O1115" s="18">
        <v>0.8</v>
      </c>
      <c r="P1115" s="18">
        <v>34.71</v>
      </c>
      <c r="Q1115" s="18">
        <v>63</v>
      </c>
      <c r="R1115" s="18">
        <v>1</v>
      </c>
      <c r="S1115" s="18">
        <v>36</v>
      </c>
      <c r="T1115" s="18">
        <v>19</v>
      </c>
      <c r="U1115" s="18">
        <v>2</v>
      </c>
      <c r="V1115" s="18">
        <v>121</v>
      </c>
      <c r="W1115" s="18">
        <v>2.17</v>
      </c>
      <c r="X1115" s="18">
        <v>0</v>
      </c>
      <c r="Y1115" s="19">
        <v>0</v>
      </c>
      <c r="Z1115" s="18">
        <v>10</v>
      </c>
      <c r="AA1115" s="18">
        <v>1</v>
      </c>
      <c r="AB1115" t="str">
        <f>VLOOKUP(E:E,笔记匹配!A:M,3,FALSE)</f>
        <v>skk2022</v>
      </c>
      <c r="AC1115" t="str">
        <f>VLOOKUP(E:E,笔记匹配!A:M,4,FALSE)</f>
        <v>6.13-如何不出国提高口语｜英语口语APP推荐</v>
      </c>
    </row>
    <row r="1116" spans="1:29">
      <c r="A1116" s="17" t="s">
        <v>52</v>
      </c>
      <c r="B1116" s="17" t="s">
        <v>108</v>
      </c>
      <c r="C1116" s="18">
        <v>19946771</v>
      </c>
      <c r="D1116" s="17" t="s">
        <v>72</v>
      </c>
      <c r="E1116" s="18">
        <v>6.3218999e+23</v>
      </c>
      <c r="F1116" s="17" t="s">
        <v>634</v>
      </c>
      <c r="G1116" s="18">
        <v>4474319</v>
      </c>
      <c r="H1116" s="17" t="s">
        <v>635</v>
      </c>
      <c r="I1116" s="18">
        <v>3836916</v>
      </c>
      <c r="J1116" s="17" t="s">
        <v>617</v>
      </c>
      <c r="K1116" s="18">
        <v>261.35</v>
      </c>
      <c r="L1116" s="18">
        <v>25284</v>
      </c>
      <c r="M1116" s="18">
        <v>989</v>
      </c>
      <c r="N1116" s="19">
        <v>0.0391</v>
      </c>
      <c r="O1116" s="18">
        <v>0.26</v>
      </c>
      <c r="P1116" s="18">
        <v>10.34</v>
      </c>
      <c r="Q1116" s="18">
        <v>29</v>
      </c>
      <c r="R1116" s="18">
        <v>0</v>
      </c>
      <c r="S1116" s="18">
        <v>23</v>
      </c>
      <c r="T1116" s="18">
        <v>17</v>
      </c>
      <c r="U1116" s="18">
        <v>4</v>
      </c>
      <c r="V1116" s="18">
        <v>73</v>
      </c>
      <c r="W1116" s="18">
        <v>3.58</v>
      </c>
      <c r="X1116" s="18">
        <v>0</v>
      </c>
      <c r="Y1116" s="19">
        <v>0</v>
      </c>
      <c r="Z1116" s="18">
        <v>3</v>
      </c>
      <c r="AA1116" s="18">
        <v>0</v>
      </c>
      <c r="AB1116" t="str">
        <f>VLOOKUP(E:E,笔记匹配!A:M,3,FALSE)</f>
        <v>gua0407</v>
      </c>
      <c r="AC1116" t="str">
        <f>VLOOKUP(E:E,笔记匹配!A:M,4,FALSE)</f>
        <v>9.21-雅思考官“讨厌”的口语表达，你中了几个🤔</v>
      </c>
    </row>
    <row r="1117" spans="1:29">
      <c r="A1117" s="17" t="s">
        <v>52</v>
      </c>
      <c r="B1117" s="17" t="s">
        <v>80</v>
      </c>
      <c r="C1117" s="18">
        <v>20804514</v>
      </c>
      <c r="D1117" s="17" t="s">
        <v>72</v>
      </c>
      <c r="E1117" s="17" t="s">
        <v>199</v>
      </c>
      <c r="F1117" s="17" t="s">
        <v>642</v>
      </c>
      <c r="G1117" s="18">
        <v>4926725</v>
      </c>
      <c r="H1117" s="17" t="s">
        <v>643</v>
      </c>
      <c r="I1117" s="18">
        <v>4182082</v>
      </c>
      <c r="J1117" s="17" t="s">
        <v>617</v>
      </c>
      <c r="K1117" s="18">
        <v>170.57</v>
      </c>
      <c r="L1117" s="18">
        <v>15233</v>
      </c>
      <c r="M1117" s="18">
        <v>653</v>
      </c>
      <c r="N1117" s="19">
        <v>0.0429</v>
      </c>
      <c r="O1117" s="18">
        <v>0.26</v>
      </c>
      <c r="P1117" s="18">
        <v>11.2</v>
      </c>
      <c r="Q1117" s="18">
        <v>28</v>
      </c>
      <c r="R1117" s="18">
        <v>0</v>
      </c>
      <c r="S1117" s="18">
        <v>20</v>
      </c>
      <c r="T1117" s="18">
        <v>6</v>
      </c>
      <c r="U1117" s="18">
        <v>1</v>
      </c>
      <c r="V1117" s="18">
        <v>55</v>
      </c>
      <c r="W1117" s="18">
        <v>3.1</v>
      </c>
      <c r="X1117" s="18">
        <v>0</v>
      </c>
      <c r="Y1117" s="19">
        <v>0</v>
      </c>
      <c r="Z1117" s="18">
        <v>3</v>
      </c>
      <c r="AA1117" s="18">
        <v>0</v>
      </c>
      <c r="AB1117" t="str">
        <f>VLOOKUP(E:E,笔记匹配!A:M,3,FALSE)</f>
        <v>lily1234</v>
      </c>
      <c r="AC1117" t="str">
        <f>VLOOKUP(E:E,笔记匹配!A:M,4,FALSE)</f>
        <v>10.9-30岁想把英语好好学一遍｜妈妈提升口语app</v>
      </c>
    </row>
    <row r="1118" spans="1:29">
      <c r="A1118" s="17" t="s">
        <v>52</v>
      </c>
      <c r="B1118" s="17" t="s">
        <v>83</v>
      </c>
      <c r="C1118" s="18">
        <v>21378722</v>
      </c>
      <c r="D1118" s="17" t="s">
        <v>72</v>
      </c>
      <c r="E1118" s="17" t="s">
        <v>201</v>
      </c>
      <c r="F1118" s="17" t="s">
        <v>646</v>
      </c>
      <c r="G1118" s="18">
        <v>5201126</v>
      </c>
      <c r="H1118" s="17" t="s">
        <v>647</v>
      </c>
      <c r="I1118" s="18">
        <v>4386152</v>
      </c>
      <c r="J1118" s="17" t="s">
        <v>617</v>
      </c>
      <c r="K1118" s="18">
        <v>224.39</v>
      </c>
      <c r="L1118" s="18">
        <v>15412</v>
      </c>
      <c r="M1118" s="18">
        <v>372</v>
      </c>
      <c r="N1118" s="19">
        <v>0.0241</v>
      </c>
      <c r="O1118" s="18">
        <v>0.6</v>
      </c>
      <c r="P1118" s="18">
        <v>14.56</v>
      </c>
      <c r="Q1118" s="18">
        <v>45</v>
      </c>
      <c r="R1118" s="18">
        <v>1</v>
      </c>
      <c r="S1118" s="18">
        <v>31</v>
      </c>
      <c r="T1118" s="18">
        <v>1</v>
      </c>
      <c r="U1118" s="18">
        <v>1</v>
      </c>
      <c r="V1118" s="18">
        <v>79</v>
      </c>
      <c r="W1118" s="18">
        <v>2.84</v>
      </c>
      <c r="X1118" s="18">
        <v>0</v>
      </c>
      <c r="Y1118" s="19">
        <v>0</v>
      </c>
      <c r="Z1118" s="18">
        <v>2</v>
      </c>
      <c r="AA1118" s="18">
        <v>3</v>
      </c>
      <c r="AB1118" t="str">
        <f>VLOOKUP(E:E,笔记匹配!A:M,3,FALSE)</f>
        <v>talkalot-invite</v>
      </c>
      <c r="AC1118" t="str">
        <f>VLOOKUP(E:E,笔记匹配!A:M,4,FALSE)</f>
        <v>10.17宝藏Cambly外教大推荐‼️入门篇</v>
      </c>
    </row>
    <row r="1119" spans="1:29">
      <c r="A1119" s="17" t="s">
        <v>52</v>
      </c>
      <c r="B1119" s="17" t="s">
        <v>83</v>
      </c>
      <c r="C1119" s="18">
        <v>21438951</v>
      </c>
      <c r="D1119" s="17" t="s">
        <v>69</v>
      </c>
      <c r="E1119" s="17" t="s">
        <v>201</v>
      </c>
      <c r="F1119" s="17" t="s">
        <v>650</v>
      </c>
      <c r="G1119" s="18">
        <v>5229065</v>
      </c>
      <c r="H1119" s="17" t="s">
        <v>651</v>
      </c>
      <c r="I1119" s="18">
        <v>4407441</v>
      </c>
      <c r="J1119" s="17" t="s">
        <v>617</v>
      </c>
      <c r="K1119" s="18">
        <v>1217.79</v>
      </c>
      <c r="L1119" s="18">
        <v>56585</v>
      </c>
      <c r="M1119" s="18">
        <v>1643</v>
      </c>
      <c r="N1119" s="19">
        <v>0.029</v>
      </c>
      <c r="O1119" s="18">
        <v>0.74</v>
      </c>
      <c r="P1119" s="18">
        <v>21.52</v>
      </c>
      <c r="Q1119" s="18">
        <v>361</v>
      </c>
      <c r="R1119" s="18">
        <v>1</v>
      </c>
      <c r="S1119" s="18">
        <v>237</v>
      </c>
      <c r="T1119" s="18">
        <v>13</v>
      </c>
      <c r="U1119" s="18">
        <v>7</v>
      </c>
      <c r="V1119" s="18">
        <v>619</v>
      </c>
      <c r="W1119" s="18">
        <v>1.97</v>
      </c>
      <c r="X1119" s="18">
        <v>0</v>
      </c>
      <c r="Y1119" s="19">
        <v>0</v>
      </c>
      <c r="Z1119" s="18">
        <v>5</v>
      </c>
      <c r="AA1119" s="18">
        <v>3</v>
      </c>
      <c r="AB1119" t="str">
        <f>VLOOKUP(E:E,笔记匹配!A:M,3,FALSE)</f>
        <v>talkalot-invite</v>
      </c>
      <c r="AC1119" t="str">
        <f>VLOOKUP(E:E,笔记匹配!A:M,4,FALSE)</f>
        <v>10.17宝藏Cambly外教大推荐‼️入门篇</v>
      </c>
    </row>
    <row r="1120" spans="1:29">
      <c r="A1120" s="17" t="s">
        <v>52</v>
      </c>
      <c r="B1120" s="17" t="s">
        <v>80</v>
      </c>
      <c r="C1120" s="18">
        <v>21548733</v>
      </c>
      <c r="D1120" s="17" t="s">
        <v>69</v>
      </c>
      <c r="E1120" s="17" t="s">
        <v>199</v>
      </c>
      <c r="F1120" s="17" t="s">
        <v>652</v>
      </c>
      <c r="G1120" s="18">
        <v>5277914</v>
      </c>
      <c r="H1120" s="17" t="s">
        <v>652</v>
      </c>
      <c r="I1120" s="18">
        <v>4445164</v>
      </c>
      <c r="J1120" s="17" t="s">
        <v>617</v>
      </c>
      <c r="K1120" s="18">
        <v>176.47</v>
      </c>
      <c r="L1120" s="18">
        <v>4162</v>
      </c>
      <c r="M1120" s="18">
        <v>198</v>
      </c>
      <c r="N1120" s="19">
        <v>0.0476</v>
      </c>
      <c r="O1120" s="18">
        <v>0.89</v>
      </c>
      <c r="P1120" s="18">
        <v>42.4</v>
      </c>
      <c r="Q1120" s="18">
        <v>25</v>
      </c>
      <c r="R1120" s="18">
        <v>0</v>
      </c>
      <c r="S1120" s="18">
        <v>27</v>
      </c>
      <c r="T1120" s="18">
        <v>12</v>
      </c>
      <c r="U1120" s="18">
        <v>0</v>
      </c>
      <c r="V1120" s="18">
        <v>64</v>
      </c>
      <c r="W1120" s="18">
        <v>2.76</v>
      </c>
      <c r="X1120" s="18">
        <v>0</v>
      </c>
      <c r="Y1120" s="19">
        <v>0</v>
      </c>
      <c r="Z1120" s="18">
        <v>0</v>
      </c>
      <c r="AA1120" s="18">
        <v>0</v>
      </c>
      <c r="AB1120" t="str">
        <f>VLOOKUP(E:E,笔记匹配!A:M,3,FALSE)</f>
        <v>lily1234</v>
      </c>
      <c r="AC1120" t="str">
        <f>VLOOKUP(E:E,笔记匹配!A:M,4,FALSE)</f>
        <v>10.9-30岁想把英语好好学一遍｜妈妈提升口语app</v>
      </c>
    </row>
    <row r="1121" spans="1:29">
      <c r="A1121" s="17" t="s">
        <v>52</v>
      </c>
      <c r="B1121" s="17" t="s">
        <v>108</v>
      </c>
      <c r="C1121" s="18">
        <v>21906276</v>
      </c>
      <c r="D1121" s="17" t="s">
        <v>69</v>
      </c>
      <c r="E1121" s="18">
        <v>6.3218999e+23</v>
      </c>
      <c r="F1121" s="17" t="s">
        <v>654</v>
      </c>
      <c r="G1121" s="18">
        <v>5442255</v>
      </c>
      <c r="H1121" s="17" t="s">
        <v>654</v>
      </c>
      <c r="I1121" s="18">
        <v>4570099</v>
      </c>
      <c r="J1121" s="17" t="s">
        <v>617</v>
      </c>
      <c r="K1121" s="18">
        <v>378</v>
      </c>
      <c r="L1121" s="18">
        <v>18583</v>
      </c>
      <c r="M1121" s="18">
        <v>811</v>
      </c>
      <c r="N1121" s="19">
        <v>0.0436</v>
      </c>
      <c r="O1121" s="18">
        <v>0.47</v>
      </c>
      <c r="P1121" s="18">
        <v>20.34</v>
      </c>
      <c r="Q1121" s="18">
        <v>154</v>
      </c>
      <c r="R1121" s="18">
        <v>0</v>
      </c>
      <c r="S1121" s="18">
        <v>63</v>
      </c>
      <c r="T1121" s="18">
        <v>47</v>
      </c>
      <c r="U1121" s="18">
        <v>7</v>
      </c>
      <c r="V1121" s="18">
        <v>271</v>
      </c>
      <c r="W1121" s="18">
        <v>1.39</v>
      </c>
      <c r="X1121" s="18">
        <v>0</v>
      </c>
      <c r="Y1121" s="19">
        <v>0</v>
      </c>
      <c r="Z1121" s="18">
        <v>8</v>
      </c>
      <c r="AA1121" s="18">
        <v>2</v>
      </c>
      <c r="AB1121" t="str">
        <f>VLOOKUP(E:E,笔记匹配!A:M,3,FALSE)</f>
        <v>gua0407</v>
      </c>
      <c r="AC1121" t="str">
        <f>VLOOKUP(E:E,笔记匹配!A:M,4,FALSE)</f>
        <v>9.21-雅思考官“讨厌”的口语表达，你中了几个🤔</v>
      </c>
    </row>
    <row r="1122" spans="1:29">
      <c r="A1122" s="17" t="s">
        <v>52</v>
      </c>
      <c r="B1122" s="17" t="s">
        <v>82</v>
      </c>
      <c r="C1122" s="18">
        <v>22055095</v>
      </c>
      <c r="D1122" s="17" t="s">
        <v>72</v>
      </c>
      <c r="E1122" s="17" t="s">
        <v>236</v>
      </c>
      <c r="F1122" s="17" t="s">
        <v>660</v>
      </c>
      <c r="G1122" s="18">
        <v>5512921</v>
      </c>
      <c r="H1122" s="17" t="s">
        <v>661</v>
      </c>
      <c r="I1122" s="18">
        <v>4623502</v>
      </c>
      <c r="J1122" s="17" t="s">
        <v>617</v>
      </c>
      <c r="K1122" s="18">
        <v>60.26</v>
      </c>
      <c r="L1122" s="18">
        <v>4621</v>
      </c>
      <c r="M1122" s="18">
        <v>255</v>
      </c>
      <c r="N1122" s="19">
        <v>0.0552</v>
      </c>
      <c r="O1122" s="18">
        <v>0.24</v>
      </c>
      <c r="P1122" s="18">
        <v>13.04</v>
      </c>
      <c r="Q1122" s="18">
        <v>13</v>
      </c>
      <c r="R1122" s="18">
        <v>0</v>
      </c>
      <c r="S1122" s="18">
        <v>16</v>
      </c>
      <c r="T1122" s="18">
        <v>7</v>
      </c>
      <c r="U1122" s="18">
        <v>1</v>
      </c>
      <c r="V1122" s="18">
        <v>37</v>
      </c>
      <c r="W1122" s="18">
        <v>1.63</v>
      </c>
      <c r="X1122" s="18">
        <v>0</v>
      </c>
      <c r="Y1122" s="19">
        <v>0</v>
      </c>
      <c r="Z1122" s="18">
        <v>3</v>
      </c>
      <c r="AA1122" s="18">
        <v>0</v>
      </c>
      <c r="AB1122" t="str">
        <f>VLOOKUP(E:E,笔记匹配!A:M,3,FALSE)</f>
        <v>pickgigi-invite</v>
      </c>
      <c r="AC1122" t="str">
        <f>VLOOKUP(E:E,笔记匹配!A:M,4,FALSE)</f>
        <v>10.26-口语聊天用这几个开场 打开无限聊天模式</v>
      </c>
    </row>
    <row r="1123" spans="1:29">
      <c r="A1123" s="17" t="s">
        <v>52</v>
      </c>
      <c r="B1123" s="17" t="s">
        <v>86</v>
      </c>
      <c r="C1123" s="18">
        <v>22459591</v>
      </c>
      <c r="D1123" s="17" t="s">
        <v>72</v>
      </c>
      <c r="E1123" s="17" t="s">
        <v>214</v>
      </c>
      <c r="F1123" s="17" t="s">
        <v>662</v>
      </c>
      <c r="G1123" s="18">
        <v>5705404</v>
      </c>
      <c r="H1123" s="17" t="s">
        <v>663</v>
      </c>
      <c r="I1123" s="18">
        <v>4771610</v>
      </c>
      <c r="J1123" s="17" t="s">
        <v>617</v>
      </c>
      <c r="K1123" s="18">
        <v>414.55</v>
      </c>
      <c r="L1123" s="18">
        <v>27209</v>
      </c>
      <c r="M1123" s="18">
        <v>1131</v>
      </c>
      <c r="N1123" s="19">
        <v>0.0416</v>
      </c>
      <c r="O1123" s="18">
        <v>0.37</v>
      </c>
      <c r="P1123" s="18">
        <v>15.24</v>
      </c>
      <c r="Q1123" s="18">
        <v>58</v>
      </c>
      <c r="R1123" s="18">
        <v>0</v>
      </c>
      <c r="S1123" s="18">
        <v>11</v>
      </c>
      <c r="T1123" s="18">
        <v>13</v>
      </c>
      <c r="U1123" s="18">
        <v>1</v>
      </c>
      <c r="V1123" s="18">
        <v>83</v>
      </c>
      <c r="W1123" s="18">
        <v>4.99</v>
      </c>
      <c r="X1123" s="18">
        <v>0</v>
      </c>
      <c r="Y1123" s="19">
        <v>0</v>
      </c>
      <c r="Z1123" s="18">
        <v>2</v>
      </c>
      <c r="AA1123" s="18">
        <v>0</v>
      </c>
      <c r="AB1123" t="str">
        <f>VLOOKUP(E:E,笔记匹配!A:M,3,FALSE)</f>
        <v>yzyy123</v>
      </c>
      <c r="AC1123" t="str">
        <f>VLOOKUP(E:E,笔记匹配!A:M,4,FALSE)</f>
        <v>11.1-前雅思口语考官评分我们的part 1!</v>
      </c>
    </row>
    <row r="1124" spans="1:29">
      <c r="A1124" s="17" t="s">
        <v>52</v>
      </c>
      <c r="B1124" s="17" t="s">
        <v>73</v>
      </c>
      <c r="C1124" s="18">
        <v>22612439</v>
      </c>
      <c r="D1124" s="17" t="s">
        <v>72</v>
      </c>
      <c r="E1124" s="17" t="s">
        <v>200</v>
      </c>
      <c r="F1124" s="17" t="s">
        <v>666</v>
      </c>
      <c r="G1124" s="18">
        <v>5779468</v>
      </c>
      <c r="H1124" s="17" t="s">
        <v>667</v>
      </c>
      <c r="I1124" s="18">
        <v>4830161</v>
      </c>
      <c r="J1124" s="17" t="s">
        <v>617</v>
      </c>
      <c r="K1124" s="18">
        <v>108.17</v>
      </c>
      <c r="L1124" s="18">
        <v>6700</v>
      </c>
      <c r="M1124" s="18">
        <v>354</v>
      </c>
      <c r="N1124" s="19">
        <v>0.0528</v>
      </c>
      <c r="O1124" s="18">
        <v>0.31</v>
      </c>
      <c r="P1124" s="18">
        <v>16.14</v>
      </c>
      <c r="Q1124" s="18">
        <v>21</v>
      </c>
      <c r="R1124" s="18">
        <v>0</v>
      </c>
      <c r="S1124" s="18">
        <v>0</v>
      </c>
      <c r="T1124" s="18">
        <v>2</v>
      </c>
      <c r="U1124" s="18">
        <v>0</v>
      </c>
      <c r="V1124" s="18">
        <v>23</v>
      </c>
      <c r="W1124" s="18">
        <v>4.7</v>
      </c>
      <c r="X1124" s="18">
        <v>0</v>
      </c>
      <c r="Y1124" s="19">
        <v>0</v>
      </c>
      <c r="Z1124" s="18">
        <v>0</v>
      </c>
      <c r="AA1124" s="18">
        <v>0</v>
      </c>
      <c r="AB1124" t="str">
        <f>VLOOKUP(E:E,笔记匹配!A:M,3,FALSE)</f>
        <v>adamchen</v>
      </c>
      <c r="AC1124" t="str">
        <f>VLOOKUP(E:E,笔记匹配!A:M,4,FALSE)</f>
        <v>11.2-当社牛和老外pk全网热门挑战</v>
      </c>
    </row>
    <row r="1125" spans="1:29">
      <c r="A1125" s="17" t="s">
        <v>52</v>
      </c>
      <c r="B1125" s="17" t="s">
        <v>77</v>
      </c>
      <c r="C1125" s="18">
        <v>22612562</v>
      </c>
      <c r="D1125" s="17" t="s">
        <v>72</v>
      </c>
      <c r="E1125" s="17" t="s">
        <v>231</v>
      </c>
      <c r="F1125" s="17" t="s">
        <v>670</v>
      </c>
      <c r="G1125" s="18">
        <v>5779589</v>
      </c>
      <c r="H1125" s="17" t="s">
        <v>671</v>
      </c>
      <c r="I1125" s="18">
        <v>4830255</v>
      </c>
      <c r="J1125" s="17" t="s">
        <v>617</v>
      </c>
      <c r="K1125" s="18">
        <v>97.28</v>
      </c>
      <c r="L1125" s="18">
        <v>3560</v>
      </c>
      <c r="M1125" s="18">
        <v>190</v>
      </c>
      <c r="N1125" s="19">
        <v>0.0534</v>
      </c>
      <c r="O1125" s="18">
        <v>0.51</v>
      </c>
      <c r="P1125" s="18">
        <v>27.33</v>
      </c>
      <c r="Q1125" s="18">
        <v>25</v>
      </c>
      <c r="R1125" s="18">
        <v>0</v>
      </c>
      <c r="S1125" s="18">
        <v>13</v>
      </c>
      <c r="T1125" s="18">
        <v>8</v>
      </c>
      <c r="U1125" s="18">
        <v>0</v>
      </c>
      <c r="V1125" s="18">
        <v>46</v>
      </c>
      <c r="W1125" s="18">
        <v>2.11</v>
      </c>
      <c r="X1125" s="18">
        <v>0</v>
      </c>
      <c r="Y1125" s="19">
        <v>0</v>
      </c>
      <c r="Z1125" s="18">
        <v>0</v>
      </c>
      <c r="AA1125" s="18">
        <v>0</v>
      </c>
      <c r="AB1125" t="str">
        <f>VLOOKUP(E:E,笔记匹配!A:M,3,FALSE)</f>
        <v>iris018-invite</v>
      </c>
      <c r="AC1125" t="str">
        <f>VLOOKUP(E:E,笔记匹配!A:M,4,FALSE)</f>
        <v>11.2-⭐雅思口语救星❗心机girl这样备考㊙️</v>
      </c>
    </row>
    <row r="1126" spans="1:29">
      <c r="A1126" s="17" t="s">
        <v>52</v>
      </c>
      <c r="B1126" s="17" t="s">
        <v>73</v>
      </c>
      <c r="C1126" s="18">
        <v>23040724</v>
      </c>
      <c r="D1126" s="17" t="s">
        <v>69</v>
      </c>
      <c r="E1126" s="17" t="s">
        <v>200</v>
      </c>
      <c r="F1126" s="17" t="s">
        <v>672</v>
      </c>
      <c r="G1126" s="18">
        <v>5991279</v>
      </c>
      <c r="H1126" s="17" t="s">
        <v>672</v>
      </c>
      <c r="I1126" s="18">
        <v>4988712</v>
      </c>
      <c r="J1126" s="17" t="s">
        <v>617</v>
      </c>
      <c r="K1126" s="18">
        <v>266.88</v>
      </c>
      <c r="L1126" s="18">
        <v>4622</v>
      </c>
      <c r="M1126" s="18">
        <v>219</v>
      </c>
      <c r="N1126" s="19">
        <v>0.0474</v>
      </c>
      <c r="O1126" s="18">
        <v>1.22</v>
      </c>
      <c r="P1126" s="18">
        <v>57.74</v>
      </c>
      <c r="Q1126" s="18">
        <v>59</v>
      </c>
      <c r="R1126" s="18">
        <v>2</v>
      </c>
      <c r="S1126" s="18">
        <v>24</v>
      </c>
      <c r="T1126" s="18">
        <v>15</v>
      </c>
      <c r="U1126" s="18">
        <v>0</v>
      </c>
      <c r="V1126" s="18">
        <v>100</v>
      </c>
      <c r="W1126" s="18">
        <v>2.67</v>
      </c>
      <c r="X1126" s="18">
        <v>0</v>
      </c>
      <c r="Y1126" s="19">
        <v>0</v>
      </c>
      <c r="Z1126" s="18">
        <v>1</v>
      </c>
      <c r="AA1126" s="18">
        <v>1</v>
      </c>
      <c r="AB1126" t="str">
        <f>VLOOKUP(E:E,笔记匹配!A:M,3,FALSE)</f>
        <v>adamchen</v>
      </c>
      <c r="AC1126" t="str">
        <f>VLOOKUP(E:E,笔记匹配!A:M,4,FALSE)</f>
        <v>11.2-当社牛和老外pk全网热门挑战</v>
      </c>
    </row>
    <row r="1127" spans="1:29">
      <c r="A1127" s="17" t="s">
        <v>52</v>
      </c>
      <c r="B1127" s="17" t="s">
        <v>86</v>
      </c>
      <c r="C1127" s="18">
        <v>23041229</v>
      </c>
      <c r="D1127" s="17" t="s">
        <v>69</v>
      </c>
      <c r="E1127" s="17" t="s">
        <v>214</v>
      </c>
      <c r="F1127" s="17" t="s">
        <v>673</v>
      </c>
      <c r="G1127" s="18">
        <v>5991556</v>
      </c>
      <c r="H1127" s="17" t="s">
        <v>673</v>
      </c>
      <c r="I1127" s="18">
        <v>4988903</v>
      </c>
      <c r="J1127" s="17" t="s">
        <v>617</v>
      </c>
      <c r="K1127" s="18">
        <v>463.67</v>
      </c>
      <c r="L1127" s="18">
        <v>9354</v>
      </c>
      <c r="M1127" s="18">
        <v>409</v>
      </c>
      <c r="N1127" s="19">
        <v>0.0437</v>
      </c>
      <c r="O1127" s="18">
        <v>1.13</v>
      </c>
      <c r="P1127" s="18">
        <v>49.57</v>
      </c>
      <c r="Q1127" s="18">
        <v>105</v>
      </c>
      <c r="R1127" s="18">
        <v>1</v>
      </c>
      <c r="S1127" s="18">
        <v>37</v>
      </c>
      <c r="T1127" s="18">
        <v>39</v>
      </c>
      <c r="U1127" s="18">
        <v>4</v>
      </c>
      <c r="V1127" s="18">
        <v>186</v>
      </c>
      <c r="W1127" s="18">
        <v>2.49</v>
      </c>
      <c r="X1127" s="18">
        <v>0</v>
      </c>
      <c r="Y1127" s="19">
        <v>0</v>
      </c>
      <c r="Z1127" s="18">
        <v>12</v>
      </c>
      <c r="AA1127" s="18">
        <v>0</v>
      </c>
      <c r="AB1127" t="str">
        <f>VLOOKUP(E:E,笔记匹配!A:M,3,FALSE)</f>
        <v>yzyy123</v>
      </c>
      <c r="AC1127" t="str">
        <f>VLOOKUP(E:E,笔记匹配!A:M,4,FALSE)</f>
        <v>11.1-前雅思口语考官评分我们的part 1!</v>
      </c>
    </row>
    <row r="1128" spans="1:29">
      <c r="A1128" s="17" t="s">
        <v>52</v>
      </c>
      <c r="B1128" s="17" t="s">
        <v>70</v>
      </c>
      <c r="C1128" s="18">
        <v>23124443</v>
      </c>
      <c r="D1128" s="17" t="s">
        <v>72</v>
      </c>
      <c r="E1128" s="17" t="s">
        <v>226</v>
      </c>
      <c r="F1128" s="17" t="s">
        <v>678</v>
      </c>
      <c r="G1128" s="18">
        <v>6031367</v>
      </c>
      <c r="H1128" s="17" t="s">
        <v>679</v>
      </c>
      <c r="I1128" s="18">
        <v>5019262</v>
      </c>
      <c r="J1128" s="17" t="s">
        <v>617</v>
      </c>
      <c r="K1128" s="18">
        <v>504.72</v>
      </c>
      <c r="L1128" s="18">
        <v>49505</v>
      </c>
      <c r="M1128" s="18">
        <v>3285</v>
      </c>
      <c r="N1128" s="19">
        <v>0.0664</v>
      </c>
      <c r="O1128" s="18">
        <v>0.15</v>
      </c>
      <c r="P1128" s="18">
        <v>10.2</v>
      </c>
      <c r="Q1128" s="18">
        <v>92</v>
      </c>
      <c r="R1128" s="18">
        <v>1</v>
      </c>
      <c r="S1128" s="18">
        <v>32</v>
      </c>
      <c r="T1128" s="18">
        <v>17</v>
      </c>
      <c r="U1128" s="18">
        <v>3</v>
      </c>
      <c r="V1128" s="18">
        <v>145</v>
      </c>
      <c r="W1128" s="18">
        <v>3.48</v>
      </c>
      <c r="X1128" s="18">
        <v>0</v>
      </c>
      <c r="Y1128" s="19">
        <v>0</v>
      </c>
      <c r="Z1128" s="18">
        <v>8</v>
      </c>
      <c r="AA1128" s="18">
        <v>0</v>
      </c>
      <c r="AB1128" t="str">
        <f>VLOOKUP(E:E,笔记匹配!A:M,3,FALSE)</f>
        <v>hiella-invite</v>
      </c>
      <c r="AC1128" t="str">
        <f>VLOOKUP(E:E,笔记匹配!A:M,4,FALSE)</f>
        <v>11.10-关于学口语，希望五年前就有人能告诉我的</v>
      </c>
    </row>
    <row r="1129" spans="1:29">
      <c r="A1129" s="17" t="s">
        <v>52</v>
      </c>
      <c r="B1129" s="17" t="s">
        <v>75</v>
      </c>
      <c r="C1129" s="18">
        <v>23124609</v>
      </c>
      <c r="D1129" s="17" t="s">
        <v>72</v>
      </c>
      <c r="E1129" s="17" t="s">
        <v>227</v>
      </c>
      <c r="F1129" s="17" t="s">
        <v>680</v>
      </c>
      <c r="G1129" s="18">
        <v>6031450</v>
      </c>
      <c r="H1129" s="17" t="s">
        <v>681</v>
      </c>
      <c r="I1129" s="18">
        <v>5019325</v>
      </c>
      <c r="J1129" s="17" t="s">
        <v>617</v>
      </c>
      <c r="K1129" s="18">
        <v>697.27</v>
      </c>
      <c r="L1129" s="18">
        <v>43840</v>
      </c>
      <c r="M1129" s="18">
        <v>2230</v>
      </c>
      <c r="N1129" s="19">
        <v>0.0509</v>
      </c>
      <c r="O1129" s="18">
        <v>0.31</v>
      </c>
      <c r="P1129" s="18">
        <v>15.9</v>
      </c>
      <c r="Q1129" s="18">
        <v>123</v>
      </c>
      <c r="R1129" s="18">
        <v>2</v>
      </c>
      <c r="S1129" s="18">
        <v>78</v>
      </c>
      <c r="T1129" s="18">
        <v>34</v>
      </c>
      <c r="U1129" s="18">
        <v>3</v>
      </c>
      <c r="V1129" s="18">
        <v>240</v>
      </c>
      <c r="W1129" s="18">
        <v>2.91</v>
      </c>
      <c r="X1129" s="18">
        <v>0</v>
      </c>
      <c r="Y1129" s="19">
        <v>0</v>
      </c>
      <c r="Z1129" s="18">
        <v>33</v>
      </c>
      <c r="AA1129" s="18">
        <v>1</v>
      </c>
      <c r="AB1129" t="str">
        <f>VLOOKUP(E:E,笔记匹配!A:M,3,FALSE)</f>
        <v>heykelly-invite</v>
      </c>
      <c r="AC1129" t="str">
        <f>VLOOKUP(E:E,笔记匹配!A:M,4,FALSE)</f>
        <v>11.10-亲测❗️雅思考官听到就会打低分的口语表达</v>
      </c>
    </row>
    <row r="1130" spans="1:29">
      <c r="A1130" s="17" t="s">
        <v>52</v>
      </c>
      <c r="B1130" s="17" t="s">
        <v>81</v>
      </c>
      <c r="C1130" s="18">
        <v>23124709</v>
      </c>
      <c r="D1130" s="17" t="s">
        <v>72</v>
      </c>
      <c r="E1130" s="17" t="s">
        <v>229</v>
      </c>
      <c r="F1130" s="17" t="s">
        <v>682</v>
      </c>
      <c r="G1130" s="18">
        <v>6031503</v>
      </c>
      <c r="H1130" s="17" t="s">
        <v>683</v>
      </c>
      <c r="I1130" s="18">
        <v>5019370</v>
      </c>
      <c r="J1130" s="17" t="s">
        <v>617</v>
      </c>
      <c r="K1130" s="18">
        <v>110.76</v>
      </c>
      <c r="L1130" s="18">
        <v>6351</v>
      </c>
      <c r="M1130" s="18">
        <v>230</v>
      </c>
      <c r="N1130" s="19">
        <v>0.0362</v>
      </c>
      <c r="O1130" s="18">
        <v>0.48</v>
      </c>
      <c r="P1130" s="18">
        <v>17.44</v>
      </c>
      <c r="Q1130" s="18">
        <v>26</v>
      </c>
      <c r="R1130" s="18">
        <v>0</v>
      </c>
      <c r="S1130" s="18">
        <v>13</v>
      </c>
      <c r="T1130" s="18">
        <v>4</v>
      </c>
      <c r="U1130" s="18">
        <v>1</v>
      </c>
      <c r="V1130" s="18">
        <v>44</v>
      </c>
      <c r="W1130" s="18">
        <v>2.52</v>
      </c>
      <c r="X1130" s="18">
        <v>0</v>
      </c>
      <c r="Y1130" s="19">
        <v>0</v>
      </c>
      <c r="Z1130" s="18">
        <v>2</v>
      </c>
      <c r="AA1130" s="18">
        <v>0</v>
      </c>
      <c r="AB1130" t="str">
        <f>VLOOKUP(E:E,笔记匹配!A:M,3,FALSE)</f>
        <v>nainai</v>
      </c>
      <c r="AC1130" t="str">
        <f>VLOOKUP(E:E,笔记匹配!A:M,4,FALSE)</f>
        <v>11.10-985但雅思口语万年6分😩外教说你方法错啦❗️</v>
      </c>
    </row>
    <row r="1131" spans="1:29">
      <c r="A1131" s="17" t="s">
        <v>52</v>
      </c>
      <c r="B1131" s="17" t="s">
        <v>100</v>
      </c>
      <c r="C1131" s="18">
        <v>23530215</v>
      </c>
      <c r="D1131" s="17" t="s">
        <v>69</v>
      </c>
      <c r="E1131" s="17" t="s">
        <v>203</v>
      </c>
      <c r="F1131" s="17" t="s">
        <v>684</v>
      </c>
      <c r="G1131" s="18">
        <v>6237012</v>
      </c>
      <c r="H1131" s="17" t="s">
        <v>685</v>
      </c>
      <c r="I1131" s="18">
        <v>5174740</v>
      </c>
      <c r="J1131" s="17" t="s">
        <v>617</v>
      </c>
      <c r="K1131" s="18">
        <v>249.39</v>
      </c>
      <c r="L1131" s="18">
        <v>5069</v>
      </c>
      <c r="M1131" s="18">
        <v>235</v>
      </c>
      <c r="N1131" s="19">
        <v>0.0464</v>
      </c>
      <c r="O1131" s="18">
        <v>1.06</v>
      </c>
      <c r="P1131" s="18">
        <v>49.2</v>
      </c>
      <c r="Q1131" s="18">
        <v>39</v>
      </c>
      <c r="R1131" s="18">
        <v>0</v>
      </c>
      <c r="S1131" s="18">
        <v>31</v>
      </c>
      <c r="T1131" s="18">
        <v>6</v>
      </c>
      <c r="U1131" s="18">
        <v>3</v>
      </c>
      <c r="V1131" s="18">
        <v>79</v>
      </c>
      <c r="W1131" s="18">
        <v>3.16</v>
      </c>
      <c r="X1131" s="18">
        <v>0</v>
      </c>
      <c r="Y1131" s="19">
        <v>0</v>
      </c>
      <c r="Z1131" s="18">
        <v>2</v>
      </c>
      <c r="AA1131" s="18">
        <v>0</v>
      </c>
      <c r="AB1131" t="str">
        <f>VLOOKUP(E:E,笔记匹配!A:M,3,FALSE)</f>
        <v>yaozilv</v>
      </c>
      <c r="AC1131" t="str">
        <f>VLOOKUP(E:E,笔记匹配!A:M,4,FALSE)</f>
        <v>6.17-英语口语人绝不能错过的宝藏APP👈</v>
      </c>
    </row>
    <row r="1132" spans="1:29">
      <c r="A1132" s="17" t="s">
        <v>52</v>
      </c>
      <c r="B1132" s="17" t="s">
        <v>109</v>
      </c>
      <c r="C1132" s="18">
        <v>23530991</v>
      </c>
      <c r="D1132" s="17" t="s">
        <v>69</v>
      </c>
      <c r="E1132" s="17" t="s">
        <v>196</v>
      </c>
      <c r="F1132" s="17" t="s">
        <v>686</v>
      </c>
      <c r="G1132" s="18">
        <v>6237396</v>
      </c>
      <c r="H1132" s="17" t="s">
        <v>687</v>
      </c>
      <c r="I1132" s="18">
        <v>5175042</v>
      </c>
      <c r="J1132" s="17" t="s">
        <v>617</v>
      </c>
      <c r="K1132" s="18">
        <v>279.4</v>
      </c>
      <c r="L1132" s="18">
        <v>11363</v>
      </c>
      <c r="M1132" s="18">
        <v>408</v>
      </c>
      <c r="N1132" s="19">
        <v>0.0359</v>
      </c>
      <c r="O1132" s="18">
        <v>0.68</v>
      </c>
      <c r="P1132" s="18">
        <v>24.59</v>
      </c>
      <c r="Q1132" s="18">
        <v>125</v>
      </c>
      <c r="R1132" s="18">
        <v>1</v>
      </c>
      <c r="S1132" s="18">
        <v>23</v>
      </c>
      <c r="T1132" s="18">
        <v>31</v>
      </c>
      <c r="U1132" s="18">
        <v>0</v>
      </c>
      <c r="V1132" s="18">
        <v>180</v>
      </c>
      <c r="W1132" s="18">
        <v>1.55</v>
      </c>
      <c r="X1132" s="18">
        <v>0</v>
      </c>
      <c r="Y1132" s="19">
        <v>0</v>
      </c>
      <c r="Z1132" s="18">
        <v>3</v>
      </c>
      <c r="AA1132" s="18">
        <v>0</v>
      </c>
      <c r="AB1132" t="str">
        <f>VLOOKUP(E:E,笔记匹配!A:M,3,FALSE)</f>
        <v>山姆先生-invite</v>
      </c>
      <c r="AC1132" t="str">
        <f>VLOOKUP(E:E,笔记匹配!A:M,4,FALSE)</f>
        <v>11.10-地道英语俚语🤯英美俚语意思差这么多?</v>
      </c>
    </row>
    <row r="1133" spans="1:29">
      <c r="A1133" s="17" t="s">
        <v>52</v>
      </c>
      <c r="B1133" s="17" t="s">
        <v>87</v>
      </c>
      <c r="C1133" s="18">
        <v>23541577</v>
      </c>
      <c r="D1133" s="17" t="s">
        <v>72</v>
      </c>
      <c r="E1133" s="17" t="s">
        <v>224</v>
      </c>
      <c r="F1133" s="17" t="s">
        <v>688</v>
      </c>
      <c r="G1133" s="18">
        <v>6242360</v>
      </c>
      <c r="H1133" s="17" t="s">
        <v>689</v>
      </c>
      <c r="I1133" s="18">
        <v>5178799</v>
      </c>
      <c r="J1133" s="17" t="s">
        <v>617</v>
      </c>
      <c r="K1133" s="18">
        <v>136.33</v>
      </c>
      <c r="L1133" s="18">
        <v>12412</v>
      </c>
      <c r="M1133" s="18">
        <v>719</v>
      </c>
      <c r="N1133" s="19">
        <v>0.0579</v>
      </c>
      <c r="O1133" s="18">
        <v>0.19</v>
      </c>
      <c r="P1133" s="18">
        <v>10.98</v>
      </c>
      <c r="Q1133" s="18">
        <v>37</v>
      </c>
      <c r="R1133" s="18">
        <v>0</v>
      </c>
      <c r="S1133" s="18">
        <v>30</v>
      </c>
      <c r="T1133" s="18">
        <v>8</v>
      </c>
      <c r="U1133" s="18">
        <v>2</v>
      </c>
      <c r="V1133" s="18">
        <v>77</v>
      </c>
      <c r="W1133" s="18">
        <v>1.77</v>
      </c>
      <c r="X1133" s="18">
        <v>1</v>
      </c>
      <c r="Y1133" s="19">
        <v>0.0014</v>
      </c>
      <c r="Z1133" s="18">
        <v>0</v>
      </c>
      <c r="AA1133" s="18">
        <v>0</v>
      </c>
      <c r="AB1133" t="str">
        <f>VLOOKUP(E:E,笔记匹配!A:M,3,FALSE)</f>
        <v>zigezige-invite</v>
      </c>
      <c r="AC1133" t="str">
        <f>VLOOKUP(E:E,笔记匹配!A:M,4,FALSE)</f>
        <v>11.16-英语｜想进外企？高管说必须知道这些！📇</v>
      </c>
    </row>
    <row r="1134" spans="1:29">
      <c r="A1134" s="17" t="s">
        <v>52</v>
      </c>
      <c r="B1134" s="17" t="s">
        <v>78</v>
      </c>
      <c r="C1134" s="18">
        <v>23541642</v>
      </c>
      <c r="D1134" s="17" t="s">
        <v>72</v>
      </c>
      <c r="E1134" s="17" t="s">
        <v>222</v>
      </c>
      <c r="F1134" s="17" t="s">
        <v>690</v>
      </c>
      <c r="G1134" s="18">
        <v>6242382</v>
      </c>
      <c r="H1134" s="17" t="s">
        <v>691</v>
      </c>
      <c r="I1134" s="18">
        <v>5178823</v>
      </c>
      <c r="J1134" s="17" t="s">
        <v>617</v>
      </c>
      <c r="K1134" s="18">
        <v>820.75</v>
      </c>
      <c r="L1134" s="18">
        <v>102080</v>
      </c>
      <c r="M1134" s="18">
        <v>5631</v>
      </c>
      <c r="N1134" s="19">
        <v>0.0552</v>
      </c>
      <c r="O1134" s="18">
        <v>0.15</v>
      </c>
      <c r="P1134" s="18">
        <v>8.04</v>
      </c>
      <c r="Q1134" s="18">
        <v>408</v>
      </c>
      <c r="R1134" s="18">
        <v>1</v>
      </c>
      <c r="S1134" s="18">
        <v>312</v>
      </c>
      <c r="T1134" s="18">
        <v>143</v>
      </c>
      <c r="U1134" s="18">
        <v>6</v>
      </c>
      <c r="V1134" s="18">
        <v>870</v>
      </c>
      <c r="W1134" s="18">
        <v>0.94</v>
      </c>
      <c r="X1134" s="18">
        <v>0</v>
      </c>
      <c r="Y1134" s="19">
        <v>0</v>
      </c>
      <c r="Z1134" s="18">
        <v>21</v>
      </c>
      <c r="AA1134" s="18">
        <v>31</v>
      </c>
      <c r="AB1134" t="str">
        <f>VLOOKUP(E:E,笔记匹配!A:M,3,FALSE)</f>
        <v>kkenglish-invite</v>
      </c>
      <c r="AC1134" t="str">
        <f>VLOOKUP(E:E,笔记匹配!A:M,4,FALSE)</f>
        <v>11.16-我说的英语 vs 外教帮我修订的 差异有多大？</v>
      </c>
    </row>
    <row r="1135" spans="1:29">
      <c r="A1135" s="17" t="s">
        <v>52</v>
      </c>
      <c r="B1135" s="17" t="s">
        <v>85</v>
      </c>
      <c r="C1135" s="18">
        <v>23541719</v>
      </c>
      <c r="D1135" s="17" t="s">
        <v>72</v>
      </c>
      <c r="E1135" s="17" t="s">
        <v>225</v>
      </c>
      <c r="F1135" s="17" t="s">
        <v>693</v>
      </c>
      <c r="G1135" s="18">
        <v>6242415</v>
      </c>
      <c r="H1135" s="17" t="s">
        <v>694</v>
      </c>
      <c r="I1135" s="18">
        <v>5178847</v>
      </c>
      <c r="J1135" s="17" t="s">
        <v>617</v>
      </c>
      <c r="K1135" s="18">
        <v>36.29</v>
      </c>
      <c r="L1135" s="18">
        <v>2119</v>
      </c>
      <c r="M1135" s="18">
        <v>53</v>
      </c>
      <c r="N1135" s="19">
        <v>0.025</v>
      </c>
      <c r="O1135" s="18">
        <v>0.68</v>
      </c>
      <c r="P1135" s="18">
        <v>17.13</v>
      </c>
      <c r="Q1135" s="18">
        <v>8</v>
      </c>
      <c r="R1135" s="18">
        <v>0</v>
      </c>
      <c r="S1135" s="18">
        <v>6</v>
      </c>
      <c r="T1135" s="18">
        <v>1</v>
      </c>
      <c r="U1135" s="18">
        <v>0</v>
      </c>
      <c r="V1135" s="18">
        <v>15</v>
      </c>
      <c r="W1135" s="18">
        <v>2.42</v>
      </c>
      <c r="X1135" s="18">
        <v>0</v>
      </c>
      <c r="Y1135" s="19">
        <v>0</v>
      </c>
      <c r="Z1135" s="18">
        <v>1</v>
      </c>
      <c r="AA1135" s="18">
        <v>0</v>
      </c>
      <c r="AB1135" t="str">
        <f>VLOOKUP(E:E,笔记匹配!A:M,3,FALSE)</f>
        <v>xiaohao11-invite</v>
      </c>
      <c r="AC1135" t="str">
        <f>VLOOKUP(E:E,笔记匹配!A:M,4,FALSE)</f>
        <v>11.16-🔥Cambly外教大推荐❗️口语此时不练更待何时</v>
      </c>
    </row>
    <row r="1136" spans="1:29">
      <c r="A1136" s="17" t="s">
        <v>52</v>
      </c>
      <c r="B1136" s="17" t="s">
        <v>74</v>
      </c>
      <c r="C1136" s="18">
        <v>23541791</v>
      </c>
      <c r="D1136" s="17" t="s">
        <v>72</v>
      </c>
      <c r="E1136" s="17" t="s">
        <v>223</v>
      </c>
      <c r="F1136" s="17" t="s">
        <v>695</v>
      </c>
      <c r="G1136" s="18">
        <v>6242450</v>
      </c>
      <c r="H1136" s="17" t="s">
        <v>696</v>
      </c>
      <c r="I1136" s="18">
        <v>5178874</v>
      </c>
      <c r="J1136" s="17" t="s">
        <v>617</v>
      </c>
      <c r="K1136" s="18">
        <v>194.03</v>
      </c>
      <c r="L1136" s="18">
        <v>14832</v>
      </c>
      <c r="M1136" s="18">
        <v>924</v>
      </c>
      <c r="N1136" s="19">
        <v>0.0623</v>
      </c>
      <c r="O1136" s="18">
        <v>0.21</v>
      </c>
      <c r="P1136" s="18">
        <v>13.08</v>
      </c>
      <c r="Q1136" s="18">
        <v>59</v>
      </c>
      <c r="R1136" s="18">
        <v>0</v>
      </c>
      <c r="S1136" s="18">
        <v>12</v>
      </c>
      <c r="T1136" s="18">
        <v>2</v>
      </c>
      <c r="U1136" s="18">
        <v>3</v>
      </c>
      <c r="V1136" s="18">
        <v>76</v>
      </c>
      <c r="W1136" s="18">
        <v>2.55</v>
      </c>
      <c r="X1136" s="18">
        <v>0</v>
      </c>
      <c r="Y1136" s="19">
        <v>0</v>
      </c>
      <c r="Z1136" s="18">
        <v>6</v>
      </c>
      <c r="AA1136" s="18">
        <v>2</v>
      </c>
      <c r="AB1136" t="str">
        <f>VLOOKUP(E:E,笔记匹配!A:M,3,FALSE)</f>
        <v>dafu666</v>
      </c>
      <c r="AC1136" t="str">
        <f>VLOOKUP(E:E,笔记匹配!A:M,4,FALSE)</f>
        <v>11.16-雅思口语首考上8分？我是如何做到的？</v>
      </c>
    </row>
    <row r="1137" spans="1:29">
      <c r="A1137" s="17" t="s">
        <v>52</v>
      </c>
      <c r="B1137" s="17" t="s">
        <v>79</v>
      </c>
      <c r="C1137" s="18">
        <v>23541914</v>
      </c>
      <c r="D1137" s="17" t="s">
        <v>72</v>
      </c>
      <c r="E1137" s="17" t="s">
        <v>197</v>
      </c>
      <c r="F1137" s="17" t="s">
        <v>697</v>
      </c>
      <c r="G1137" s="18">
        <v>6242490</v>
      </c>
      <c r="H1137" s="17" t="s">
        <v>698</v>
      </c>
      <c r="I1137" s="18">
        <v>5178907</v>
      </c>
      <c r="J1137" s="17" t="s">
        <v>617</v>
      </c>
      <c r="K1137" s="18">
        <v>63.57</v>
      </c>
      <c r="L1137" s="18">
        <v>3524</v>
      </c>
      <c r="M1137" s="18">
        <v>93</v>
      </c>
      <c r="N1137" s="19">
        <v>0.0264</v>
      </c>
      <c r="O1137" s="18">
        <v>0.68</v>
      </c>
      <c r="P1137" s="18">
        <v>18.04</v>
      </c>
      <c r="Q1137" s="18">
        <v>14</v>
      </c>
      <c r="R1137" s="18">
        <v>0</v>
      </c>
      <c r="S1137" s="18">
        <v>7</v>
      </c>
      <c r="T1137" s="18">
        <v>1</v>
      </c>
      <c r="U1137" s="18">
        <v>0</v>
      </c>
      <c r="V1137" s="18">
        <v>22</v>
      </c>
      <c r="W1137" s="18">
        <v>2.89</v>
      </c>
      <c r="X1137" s="18">
        <v>0</v>
      </c>
      <c r="Y1137" s="19">
        <v>0</v>
      </c>
      <c r="Z1137" s="18">
        <v>5</v>
      </c>
      <c r="AA1137" s="18">
        <v>0</v>
      </c>
      <c r="AB1137" t="str">
        <f>VLOOKUP(E:E,笔记匹配!A:M,3,FALSE)</f>
        <v>leximock-invite</v>
      </c>
      <c r="AC1137" t="str">
        <f>VLOOKUP(E:E,笔记匹配!A:M,4,FALSE)</f>
        <v>11.16-Cambly雅思口语敲牛mock推荐来救你啦🆘</v>
      </c>
    </row>
    <row r="1138" spans="1:29">
      <c r="A1138" s="17" t="s">
        <v>52</v>
      </c>
      <c r="B1138" s="17" t="s">
        <v>89</v>
      </c>
      <c r="C1138" s="18">
        <v>24215138</v>
      </c>
      <c r="D1138" s="17" t="s">
        <v>72</v>
      </c>
      <c r="E1138" s="17" t="s">
        <v>218</v>
      </c>
      <c r="F1138" s="17" t="s">
        <v>699</v>
      </c>
      <c r="G1138" s="18">
        <v>6406152</v>
      </c>
      <c r="H1138" s="17" t="s">
        <v>700</v>
      </c>
      <c r="I1138" s="18">
        <v>5307938</v>
      </c>
      <c r="J1138" s="17" t="s">
        <v>617</v>
      </c>
      <c r="K1138" s="18">
        <v>258.71</v>
      </c>
      <c r="L1138" s="18">
        <v>23391</v>
      </c>
      <c r="M1138" s="18">
        <v>794</v>
      </c>
      <c r="N1138" s="19">
        <v>0.0339</v>
      </c>
      <c r="O1138" s="18">
        <v>0.33</v>
      </c>
      <c r="P1138" s="18">
        <v>11.06</v>
      </c>
      <c r="Q1138" s="18">
        <v>52</v>
      </c>
      <c r="R1138" s="18">
        <v>1</v>
      </c>
      <c r="S1138" s="18">
        <v>52</v>
      </c>
      <c r="T1138" s="18">
        <v>2</v>
      </c>
      <c r="U1138" s="18">
        <v>2</v>
      </c>
      <c r="V1138" s="18">
        <v>109</v>
      </c>
      <c r="W1138" s="18">
        <v>2.37</v>
      </c>
      <c r="X1138" s="18">
        <v>0</v>
      </c>
      <c r="Y1138" s="19">
        <v>0</v>
      </c>
      <c r="Z1138" s="18">
        <v>6</v>
      </c>
      <c r="AA1138" s="18">
        <v>3</v>
      </c>
      <c r="AB1138" t="str">
        <f>VLOOKUP(E:E,笔记匹配!A:M,3,FALSE)</f>
        <v>xctx</v>
      </c>
      <c r="AC1138" t="str">
        <f>VLOOKUP(E:E,笔记匹配!A:M,4,FALSE)</f>
        <v>11.21-如何从“哑巴英语”到轻松通过全英文外企面试</v>
      </c>
    </row>
    <row r="1139" spans="1:29">
      <c r="A1139" s="17" t="s">
        <v>52</v>
      </c>
      <c r="B1139" s="17" t="s">
        <v>90</v>
      </c>
      <c r="C1139" s="18">
        <v>24215177</v>
      </c>
      <c r="D1139" s="17" t="s">
        <v>72</v>
      </c>
      <c r="E1139" s="17" t="s">
        <v>219</v>
      </c>
      <c r="F1139" s="17" t="s">
        <v>701</v>
      </c>
      <c r="G1139" s="18">
        <v>6406187</v>
      </c>
      <c r="H1139" s="17" t="s">
        <v>702</v>
      </c>
      <c r="I1139" s="18">
        <v>5307972</v>
      </c>
      <c r="J1139" s="17" t="s">
        <v>617</v>
      </c>
      <c r="K1139" s="18">
        <v>263.14</v>
      </c>
      <c r="L1139" s="18">
        <v>23805</v>
      </c>
      <c r="M1139" s="18">
        <v>1023</v>
      </c>
      <c r="N1139" s="19">
        <v>0.043</v>
      </c>
      <c r="O1139" s="18">
        <v>0.26</v>
      </c>
      <c r="P1139" s="18">
        <v>11.05</v>
      </c>
      <c r="Q1139" s="18">
        <v>90</v>
      </c>
      <c r="R1139" s="18">
        <v>1</v>
      </c>
      <c r="S1139" s="18">
        <v>95</v>
      </c>
      <c r="T1139" s="18">
        <v>20</v>
      </c>
      <c r="U1139" s="18">
        <v>13</v>
      </c>
      <c r="V1139" s="18">
        <v>219</v>
      </c>
      <c r="W1139" s="18">
        <v>1.2</v>
      </c>
      <c r="X1139" s="18">
        <v>0</v>
      </c>
      <c r="Y1139" s="19">
        <v>0</v>
      </c>
      <c r="Z1139" s="18">
        <v>16</v>
      </c>
      <c r="AA1139" s="18">
        <v>2</v>
      </c>
      <c r="AB1139" t="str">
        <f>VLOOKUP(E:E,笔记匹配!A:M,3,FALSE)</f>
        <v>picklynn-invite</v>
      </c>
      <c r="AC1139" t="str">
        <f>VLOOKUP(E:E,笔记匹配!A:M,4,FALSE)</f>
        <v>11.21-英语面试不用怕‼️8个技巧秒收offer✅太绝啦</v>
      </c>
    </row>
    <row r="1140" spans="1:29">
      <c r="A1140" s="17" t="s">
        <v>52</v>
      </c>
      <c r="B1140" s="17" t="s">
        <v>91</v>
      </c>
      <c r="C1140" s="18">
        <v>24215231</v>
      </c>
      <c r="D1140" s="17" t="s">
        <v>72</v>
      </c>
      <c r="E1140" s="17" t="s">
        <v>220</v>
      </c>
      <c r="F1140" s="17" t="s">
        <v>703</v>
      </c>
      <c r="G1140" s="18">
        <v>6406213</v>
      </c>
      <c r="H1140" s="17" t="s">
        <v>704</v>
      </c>
      <c r="I1140" s="18">
        <v>5307993</v>
      </c>
      <c r="J1140" s="17" t="s">
        <v>617</v>
      </c>
      <c r="K1140" s="18">
        <v>421.19</v>
      </c>
      <c r="L1140" s="18">
        <v>42270</v>
      </c>
      <c r="M1140" s="18">
        <v>2781</v>
      </c>
      <c r="N1140" s="19">
        <v>0.0658</v>
      </c>
      <c r="O1140" s="18">
        <v>0.15</v>
      </c>
      <c r="P1140" s="18">
        <v>9.96</v>
      </c>
      <c r="Q1140" s="18">
        <v>58</v>
      </c>
      <c r="R1140" s="18">
        <v>0</v>
      </c>
      <c r="S1140" s="18">
        <v>6</v>
      </c>
      <c r="T1140" s="18">
        <v>15</v>
      </c>
      <c r="U1140" s="18">
        <v>3</v>
      </c>
      <c r="V1140" s="18">
        <v>82</v>
      </c>
      <c r="W1140" s="18">
        <v>5.14</v>
      </c>
      <c r="X1140" s="18">
        <v>0</v>
      </c>
      <c r="Y1140" s="19">
        <v>0</v>
      </c>
      <c r="Z1140" s="18">
        <v>2</v>
      </c>
      <c r="AA1140" s="18">
        <v>0</v>
      </c>
      <c r="AB1140" t="str">
        <f>VLOOKUP(E:E,笔记匹配!A:M,3,FALSE)</f>
        <v>pickcoco-invite</v>
      </c>
      <c r="AC1140" t="str">
        <f>VLOOKUP(E:E,笔记匹配!A:M,4,FALSE)</f>
        <v>11.21-快进来看看外国人切磋中文！！</v>
      </c>
    </row>
    <row r="1141" spans="1:29">
      <c r="A1141" s="17" t="s">
        <v>52</v>
      </c>
      <c r="B1141" s="17" t="s">
        <v>92</v>
      </c>
      <c r="C1141" s="18">
        <v>24215254</v>
      </c>
      <c r="D1141" s="17" t="s">
        <v>72</v>
      </c>
      <c r="E1141" s="17" t="s">
        <v>221</v>
      </c>
      <c r="F1141" s="17" t="s">
        <v>705</v>
      </c>
      <c r="G1141" s="18">
        <v>6406225</v>
      </c>
      <c r="H1141" s="17" t="s">
        <v>706</v>
      </c>
      <c r="I1141" s="18">
        <v>5308004</v>
      </c>
      <c r="J1141" s="17" t="s">
        <v>617</v>
      </c>
      <c r="K1141" s="18">
        <v>84.47</v>
      </c>
      <c r="L1141" s="18">
        <v>5103</v>
      </c>
      <c r="M1141" s="18">
        <v>170</v>
      </c>
      <c r="N1141" s="19">
        <v>0.0333</v>
      </c>
      <c r="O1141" s="18">
        <v>0.5</v>
      </c>
      <c r="P1141" s="18">
        <v>16.55</v>
      </c>
      <c r="Q1141" s="18">
        <v>9</v>
      </c>
      <c r="R1141" s="18">
        <v>0</v>
      </c>
      <c r="S1141" s="18">
        <v>7</v>
      </c>
      <c r="T1141" s="18">
        <v>13</v>
      </c>
      <c r="U1141" s="18">
        <v>0</v>
      </c>
      <c r="V1141" s="18">
        <v>29</v>
      </c>
      <c r="W1141" s="18">
        <v>2.91</v>
      </c>
      <c r="X1141" s="18">
        <v>0</v>
      </c>
      <c r="Y1141" s="19">
        <v>0</v>
      </c>
      <c r="Z1141" s="18">
        <v>2</v>
      </c>
      <c r="AA1141" s="18">
        <v>0</v>
      </c>
      <c r="AB1141" t="str">
        <f>VLOOKUP(E:E,笔记匹配!A:M,3,FALSE)</f>
        <v>circle2022-invite</v>
      </c>
      <c r="AC1141" t="str">
        <f>VLOOKUP(E:E,笔记匹配!A:M,4,FALSE)</f>
        <v>11.21-🔥雅思口语8分｜高分技巧大公开</v>
      </c>
    </row>
    <row r="1142" spans="1:29">
      <c r="A1142" s="17" t="s">
        <v>52</v>
      </c>
      <c r="B1142" s="17" t="s">
        <v>70</v>
      </c>
      <c r="C1142" s="18">
        <v>24706707</v>
      </c>
      <c r="D1142" s="17" t="s">
        <v>69</v>
      </c>
      <c r="E1142" s="17" t="s">
        <v>226</v>
      </c>
      <c r="F1142" s="17" t="s">
        <v>708</v>
      </c>
      <c r="G1142" s="18">
        <v>6620050</v>
      </c>
      <c r="H1142" s="17" t="s">
        <v>709</v>
      </c>
      <c r="I1142" s="18">
        <v>5478983</v>
      </c>
      <c r="J1142" s="17" t="s">
        <v>617</v>
      </c>
      <c r="K1142" s="18">
        <v>470.18</v>
      </c>
      <c r="L1142" s="18">
        <v>19992</v>
      </c>
      <c r="M1142" s="18">
        <v>1453</v>
      </c>
      <c r="N1142" s="19">
        <v>0.0727</v>
      </c>
      <c r="O1142" s="18">
        <v>0.32</v>
      </c>
      <c r="P1142" s="18">
        <v>23.52</v>
      </c>
      <c r="Q1142" s="18">
        <v>275</v>
      </c>
      <c r="R1142" s="18">
        <v>0</v>
      </c>
      <c r="S1142" s="18">
        <v>106</v>
      </c>
      <c r="T1142" s="18">
        <v>68</v>
      </c>
      <c r="U1142" s="18">
        <v>6</v>
      </c>
      <c r="V1142" s="18">
        <v>455</v>
      </c>
      <c r="W1142" s="18">
        <v>1.03</v>
      </c>
      <c r="X1142" s="18">
        <v>0</v>
      </c>
      <c r="Y1142" s="19">
        <v>0</v>
      </c>
      <c r="Z1142" s="18">
        <v>2</v>
      </c>
      <c r="AA1142" s="18">
        <v>0</v>
      </c>
      <c r="AB1142" t="str">
        <f>VLOOKUP(E:E,笔记匹配!A:M,3,FALSE)</f>
        <v>hiella-invite</v>
      </c>
      <c r="AC1142" t="str">
        <f>VLOOKUP(E:E,笔记匹配!A:M,4,FALSE)</f>
        <v>11.10-关于学口语，希望五年前就有人能告诉我的</v>
      </c>
    </row>
    <row r="1143" spans="1:29">
      <c r="A1143" s="17" t="s">
        <v>52</v>
      </c>
      <c r="B1143" s="17" t="s">
        <v>91</v>
      </c>
      <c r="C1143" s="18">
        <v>24707056</v>
      </c>
      <c r="D1143" s="17" t="s">
        <v>69</v>
      </c>
      <c r="E1143" s="17" t="s">
        <v>220</v>
      </c>
      <c r="F1143" s="17" t="s">
        <v>711</v>
      </c>
      <c r="G1143" s="18">
        <v>6620172</v>
      </c>
      <c r="H1143" s="17" t="s">
        <v>712</v>
      </c>
      <c r="I1143" s="18">
        <v>5479075</v>
      </c>
      <c r="J1143" s="17" t="s">
        <v>617</v>
      </c>
      <c r="K1143" s="18">
        <v>666.74</v>
      </c>
      <c r="L1143" s="18">
        <v>29117</v>
      </c>
      <c r="M1143" s="18">
        <v>2501</v>
      </c>
      <c r="N1143" s="19">
        <v>0.0859</v>
      </c>
      <c r="O1143" s="18">
        <v>0.27</v>
      </c>
      <c r="P1143" s="18">
        <v>22.9</v>
      </c>
      <c r="Q1143" s="18">
        <v>432</v>
      </c>
      <c r="R1143" s="18">
        <v>6</v>
      </c>
      <c r="S1143" s="18">
        <v>56</v>
      </c>
      <c r="T1143" s="18">
        <v>59</v>
      </c>
      <c r="U1143" s="18">
        <v>4</v>
      </c>
      <c r="V1143" s="18">
        <v>557</v>
      </c>
      <c r="W1143" s="18">
        <v>1.2</v>
      </c>
      <c r="X1143" s="18">
        <v>0</v>
      </c>
      <c r="Y1143" s="19">
        <v>0</v>
      </c>
      <c r="Z1143" s="18">
        <v>5</v>
      </c>
      <c r="AA1143" s="18">
        <v>0</v>
      </c>
      <c r="AB1143" t="str">
        <f>VLOOKUP(E:E,笔记匹配!A:M,3,FALSE)</f>
        <v>pickcoco-invite</v>
      </c>
      <c r="AC1143" t="str">
        <f>VLOOKUP(E:E,笔记匹配!A:M,4,FALSE)</f>
        <v>11.21-快进来看看外国人切磋中文！！</v>
      </c>
    </row>
    <row r="1144" spans="1:29">
      <c r="A1144" s="17" t="s">
        <v>52</v>
      </c>
      <c r="B1144" s="17" t="s">
        <v>79</v>
      </c>
      <c r="C1144" s="18">
        <v>24707332</v>
      </c>
      <c r="D1144" s="17" t="s">
        <v>69</v>
      </c>
      <c r="E1144" s="17" t="s">
        <v>197</v>
      </c>
      <c r="F1144" s="17" t="s">
        <v>713</v>
      </c>
      <c r="G1144" s="18">
        <v>6620244</v>
      </c>
      <c r="H1144" s="17" t="s">
        <v>714</v>
      </c>
      <c r="I1144" s="18">
        <v>5479133</v>
      </c>
      <c r="J1144" s="17" t="s">
        <v>617</v>
      </c>
      <c r="K1144" s="18">
        <v>379.58</v>
      </c>
      <c r="L1144" s="18">
        <v>9066</v>
      </c>
      <c r="M1144" s="18">
        <v>258</v>
      </c>
      <c r="N1144" s="19">
        <v>0.0285</v>
      </c>
      <c r="O1144" s="18">
        <v>1.47</v>
      </c>
      <c r="P1144" s="18">
        <v>41.87</v>
      </c>
      <c r="Q1144" s="18">
        <v>71</v>
      </c>
      <c r="R1144" s="18">
        <v>1</v>
      </c>
      <c r="S1144" s="18">
        <v>51</v>
      </c>
      <c r="T1144" s="18">
        <v>1</v>
      </c>
      <c r="U1144" s="18">
        <v>1</v>
      </c>
      <c r="V1144" s="18">
        <v>125</v>
      </c>
      <c r="W1144" s="18">
        <v>3.04</v>
      </c>
      <c r="X1144" s="18">
        <v>0</v>
      </c>
      <c r="Y1144" s="19">
        <v>0</v>
      </c>
      <c r="Z1144" s="18">
        <v>1</v>
      </c>
      <c r="AA1144" s="18">
        <v>0</v>
      </c>
      <c r="AB1144" t="str">
        <f>VLOOKUP(E:E,笔记匹配!A:M,3,FALSE)</f>
        <v>leximock-invite</v>
      </c>
      <c r="AC1144" t="str">
        <f>VLOOKUP(E:E,笔记匹配!A:M,4,FALSE)</f>
        <v>11.16-Cambly雅思口语敲牛mock推荐来救你啦🆘</v>
      </c>
    </row>
    <row r="1145" spans="1:29">
      <c r="A1145" s="17" t="s">
        <v>52</v>
      </c>
      <c r="B1145" s="17" t="s">
        <v>85</v>
      </c>
      <c r="C1145" s="18">
        <v>24707521</v>
      </c>
      <c r="D1145" s="17" t="s">
        <v>69</v>
      </c>
      <c r="E1145" s="17" t="s">
        <v>225</v>
      </c>
      <c r="F1145" s="17" t="s">
        <v>716</v>
      </c>
      <c r="G1145" s="18">
        <v>6620322</v>
      </c>
      <c r="H1145" s="17" t="s">
        <v>717</v>
      </c>
      <c r="I1145" s="18">
        <v>5479184</v>
      </c>
      <c r="J1145" s="17" t="s">
        <v>617</v>
      </c>
      <c r="K1145" s="18">
        <v>168.64</v>
      </c>
      <c r="L1145" s="18">
        <v>3449</v>
      </c>
      <c r="M1145" s="18">
        <v>118</v>
      </c>
      <c r="N1145" s="19">
        <v>0.0342</v>
      </c>
      <c r="O1145" s="18">
        <v>1.43</v>
      </c>
      <c r="P1145" s="18">
        <v>48.9</v>
      </c>
      <c r="Q1145" s="18">
        <v>41</v>
      </c>
      <c r="R1145" s="18">
        <v>0</v>
      </c>
      <c r="S1145" s="18">
        <v>14</v>
      </c>
      <c r="T1145" s="18">
        <v>1</v>
      </c>
      <c r="U1145" s="18">
        <v>0</v>
      </c>
      <c r="V1145" s="18">
        <v>56</v>
      </c>
      <c r="W1145" s="18">
        <v>3.01</v>
      </c>
      <c r="X1145" s="18">
        <v>0</v>
      </c>
      <c r="Y1145" s="19">
        <v>0</v>
      </c>
      <c r="Z1145" s="18">
        <v>2</v>
      </c>
      <c r="AA1145" s="18">
        <v>3</v>
      </c>
      <c r="AB1145" t="str">
        <f>VLOOKUP(E:E,笔记匹配!A:M,3,FALSE)</f>
        <v>xiaohao11-invite</v>
      </c>
      <c r="AC1145" t="str">
        <f>VLOOKUP(E:E,笔记匹配!A:M,4,FALSE)</f>
        <v>11.16-🔥Cambly外教大推荐❗️口语此时不练更待何时</v>
      </c>
    </row>
    <row r="1146" spans="1:29">
      <c r="A1146" s="17" t="s">
        <v>53</v>
      </c>
      <c r="B1146" s="17" t="s">
        <v>76</v>
      </c>
      <c r="C1146" s="18">
        <v>18706416</v>
      </c>
      <c r="D1146" s="17" t="s">
        <v>72</v>
      </c>
      <c r="E1146" s="17" t="s">
        <v>209</v>
      </c>
      <c r="F1146" s="17" t="s">
        <v>624</v>
      </c>
      <c r="G1146" s="18">
        <v>3899564</v>
      </c>
      <c r="H1146" s="17" t="s">
        <v>625</v>
      </c>
      <c r="I1146" s="18">
        <v>3284422</v>
      </c>
      <c r="J1146" s="17" t="s">
        <v>617</v>
      </c>
      <c r="K1146" s="18">
        <v>194.96</v>
      </c>
      <c r="L1146" s="18">
        <v>10664</v>
      </c>
      <c r="M1146" s="18">
        <v>293</v>
      </c>
      <c r="N1146" s="19">
        <v>0.0275</v>
      </c>
      <c r="O1146" s="18">
        <v>0.67</v>
      </c>
      <c r="P1146" s="18">
        <v>18.28</v>
      </c>
      <c r="Q1146" s="18">
        <v>30</v>
      </c>
      <c r="R1146" s="18">
        <v>0</v>
      </c>
      <c r="S1146" s="18">
        <v>21</v>
      </c>
      <c r="T1146" s="18">
        <v>2</v>
      </c>
      <c r="U1146" s="18">
        <v>2</v>
      </c>
      <c r="V1146" s="18">
        <v>55</v>
      </c>
      <c r="W1146" s="18">
        <v>3.54</v>
      </c>
      <c r="X1146" s="18">
        <v>0</v>
      </c>
      <c r="Y1146" s="19">
        <v>0</v>
      </c>
      <c r="Z1146" s="18">
        <v>6</v>
      </c>
      <c r="AA1146" s="18">
        <v>3</v>
      </c>
      <c r="AB1146" t="str">
        <f>VLOOKUP(E:E,笔记匹配!A:M,3,FALSE)</f>
        <v>ieltsyea-invite</v>
      </c>
      <c r="AC1146" t="str">
        <f>VLOOKUP(E:E,笔记匹配!A:M,4,FALSE)</f>
        <v>8.24-雅思口语上7的捷径：Cambly外教推荐‼️</v>
      </c>
    </row>
    <row r="1147" spans="1:29">
      <c r="A1147" s="17" t="s">
        <v>53</v>
      </c>
      <c r="B1147" s="17" t="s">
        <v>103</v>
      </c>
      <c r="C1147" s="18">
        <v>19913068</v>
      </c>
      <c r="D1147" s="17" t="s">
        <v>69</v>
      </c>
      <c r="E1147" s="17" t="s">
        <v>207</v>
      </c>
      <c r="F1147" s="17" t="s">
        <v>632</v>
      </c>
      <c r="G1147" s="18">
        <v>4458728</v>
      </c>
      <c r="H1147" s="17" t="s">
        <v>633</v>
      </c>
      <c r="I1147" s="18">
        <v>3823048</v>
      </c>
      <c r="J1147" s="17" t="s">
        <v>617</v>
      </c>
      <c r="K1147" s="18">
        <v>95.21</v>
      </c>
      <c r="L1147" s="18">
        <v>3086</v>
      </c>
      <c r="M1147" s="18">
        <v>131</v>
      </c>
      <c r="N1147" s="19">
        <v>0.0424</v>
      </c>
      <c r="O1147" s="18">
        <v>0.73</v>
      </c>
      <c r="P1147" s="18">
        <v>30.85</v>
      </c>
      <c r="Q1147" s="18">
        <v>18</v>
      </c>
      <c r="R1147" s="18">
        <v>0</v>
      </c>
      <c r="S1147" s="18">
        <v>11</v>
      </c>
      <c r="T1147" s="18">
        <v>10</v>
      </c>
      <c r="U1147" s="18">
        <v>2</v>
      </c>
      <c r="V1147" s="18">
        <v>41</v>
      </c>
      <c r="W1147" s="18">
        <v>2.32</v>
      </c>
      <c r="X1147" s="18">
        <v>0</v>
      </c>
      <c r="Y1147" s="19">
        <v>0</v>
      </c>
      <c r="Z1147" s="18">
        <v>0</v>
      </c>
      <c r="AA1147" s="18">
        <v>0</v>
      </c>
      <c r="AB1147" t="str">
        <f>VLOOKUP(E:E,笔记匹配!A:M,3,FALSE)</f>
        <v>skk2022</v>
      </c>
      <c r="AC1147" t="str">
        <f>VLOOKUP(E:E,笔记匹配!A:M,4,FALSE)</f>
        <v>6.13-如何不出国提高口语｜英语口语APP推荐</v>
      </c>
    </row>
    <row r="1148" spans="1:29">
      <c r="A1148" s="17" t="s">
        <v>53</v>
      </c>
      <c r="B1148" s="17" t="s">
        <v>108</v>
      </c>
      <c r="C1148" s="18">
        <v>19946771</v>
      </c>
      <c r="D1148" s="17" t="s">
        <v>72</v>
      </c>
      <c r="E1148" s="18">
        <v>6.3218999e+23</v>
      </c>
      <c r="F1148" s="17" t="s">
        <v>634</v>
      </c>
      <c r="G1148" s="18">
        <v>4474319</v>
      </c>
      <c r="H1148" s="17" t="s">
        <v>635</v>
      </c>
      <c r="I1148" s="18">
        <v>3836916</v>
      </c>
      <c r="J1148" s="17" t="s">
        <v>617</v>
      </c>
      <c r="K1148" s="18">
        <v>302.56</v>
      </c>
      <c r="L1148" s="18">
        <v>22570</v>
      </c>
      <c r="M1148" s="18">
        <v>905</v>
      </c>
      <c r="N1148" s="19">
        <v>0.0401</v>
      </c>
      <c r="O1148" s="18">
        <v>0.33</v>
      </c>
      <c r="P1148" s="18">
        <v>13.41</v>
      </c>
      <c r="Q1148" s="18">
        <v>47</v>
      </c>
      <c r="R1148" s="18">
        <v>1</v>
      </c>
      <c r="S1148" s="18">
        <v>25</v>
      </c>
      <c r="T1148" s="18">
        <v>25</v>
      </c>
      <c r="U1148" s="18">
        <v>4</v>
      </c>
      <c r="V1148" s="18">
        <v>102</v>
      </c>
      <c r="W1148" s="18">
        <v>2.97</v>
      </c>
      <c r="X1148" s="18">
        <v>0</v>
      </c>
      <c r="Y1148" s="19">
        <v>0</v>
      </c>
      <c r="Z1148" s="18">
        <v>11</v>
      </c>
      <c r="AA1148" s="18">
        <v>0</v>
      </c>
      <c r="AB1148" t="str">
        <f>VLOOKUP(E:E,笔记匹配!A:M,3,FALSE)</f>
        <v>gua0407</v>
      </c>
      <c r="AC1148" t="str">
        <f>VLOOKUP(E:E,笔记匹配!A:M,4,FALSE)</f>
        <v>9.21-雅思考官“讨厌”的口语表达，你中了几个🤔</v>
      </c>
    </row>
    <row r="1149" spans="1:29">
      <c r="A1149" s="17" t="s">
        <v>53</v>
      </c>
      <c r="B1149" s="17" t="s">
        <v>80</v>
      </c>
      <c r="C1149" s="18">
        <v>20804514</v>
      </c>
      <c r="D1149" s="17" t="s">
        <v>72</v>
      </c>
      <c r="E1149" s="17" t="s">
        <v>199</v>
      </c>
      <c r="F1149" s="17" t="s">
        <v>642</v>
      </c>
      <c r="G1149" s="18">
        <v>4926725</v>
      </c>
      <c r="H1149" s="17" t="s">
        <v>643</v>
      </c>
      <c r="I1149" s="18">
        <v>4182082</v>
      </c>
      <c r="J1149" s="17" t="s">
        <v>617</v>
      </c>
      <c r="K1149" s="18">
        <v>199.99</v>
      </c>
      <c r="L1149" s="18">
        <v>13938</v>
      </c>
      <c r="M1149" s="18">
        <v>604</v>
      </c>
      <c r="N1149" s="19">
        <v>0.0433</v>
      </c>
      <c r="O1149" s="18">
        <v>0.33</v>
      </c>
      <c r="P1149" s="18">
        <v>14.35</v>
      </c>
      <c r="Q1149" s="18">
        <v>36</v>
      </c>
      <c r="R1149" s="18">
        <v>2</v>
      </c>
      <c r="S1149" s="18">
        <v>19</v>
      </c>
      <c r="T1149" s="18">
        <v>7</v>
      </c>
      <c r="U1149" s="18">
        <v>1</v>
      </c>
      <c r="V1149" s="18">
        <v>65</v>
      </c>
      <c r="W1149" s="18">
        <v>3.08</v>
      </c>
      <c r="X1149" s="18">
        <v>0</v>
      </c>
      <c r="Y1149" s="19">
        <v>0</v>
      </c>
      <c r="Z1149" s="18">
        <v>0</v>
      </c>
      <c r="AA1149" s="18">
        <v>0</v>
      </c>
      <c r="AB1149" t="str">
        <f>VLOOKUP(E:E,笔记匹配!A:M,3,FALSE)</f>
        <v>lily1234</v>
      </c>
      <c r="AC1149" t="str">
        <f>VLOOKUP(E:E,笔记匹配!A:M,4,FALSE)</f>
        <v>10.9-30岁想把英语好好学一遍｜妈妈提升口语app</v>
      </c>
    </row>
    <row r="1150" spans="1:29">
      <c r="A1150" s="17" t="s">
        <v>53</v>
      </c>
      <c r="B1150" s="17" t="s">
        <v>83</v>
      </c>
      <c r="C1150" s="18">
        <v>21378722</v>
      </c>
      <c r="D1150" s="17" t="s">
        <v>72</v>
      </c>
      <c r="E1150" s="17" t="s">
        <v>201</v>
      </c>
      <c r="F1150" s="17" t="s">
        <v>646</v>
      </c>
      <c r="G1150" s="18">
        <v>5201126</v>
      </c>
      <c r="H1150" s="17" t="s">
        <v>647</v>
      </c>
      <c r="I1150" s="18">
        <v>4386152</v>
      </c>
      <c r="J1150" s="17" t="s">
        <v>617</v>
      </c>
      <c r="K1150" s="18">
        <v>226.05</v>
      </c>
      <c r="L1150" s="18">
        <v>14392</v>
      </c>
      <c r="M1150" s="18">
        <v>364</v>
      </c>
      <c r="N1150" s="19">
        <v>0.0253</v>
      </c>
      <c r="O1150" s="18">
        <v>0.62</v>
      </c>
      <c r="P1150" s="18">
        <v>15.71</v>
      </c>
      <c r="Q1150" s="18">
        <v>40</v>
      </c>
      <c r="R1150" s="18">
        <v>1</v>
      </c>
      <c r="S1150" s="18">
        <v>36</v>
      </c>
      <c r="T1150" s="18">
        <v>1</v>
      </c>
      <c r="U1150" s="18">
        <v>0</v>
      </c>
      <c r="V1150" s="18">
        <v>78</v>
      </c>
      <c r="W1150" s="18">
        <v>2.9</v>
      </c>
      <c r="X1150" s="18">
        <v>0</v>
      </c>
      <c r="Y1150" s="19">
        <v>0</v>
      </c>
      <c r="Z1150" s="18">
        <v>2</v>
      </c>
      <c r="AA1150" s="18">
        <v>0</v>
      </c>
      <c r="AB1150" t="str">
        <f>VLOOKUP(E:E,笔记匹配!A:M,3,FALSE)</f>
        <v>talkalot-invite</v>
      </c>
      <c r="AC1150" t="str">
        <f>VLOOKUP(E:E,笔记匹配!A:M,4,FALSE)</f>
        <v>10.17宝藏Cambly外教大推荐‼️入门篇</v>
      </c>
    </row>
    <row r="1151" spans="1:29">
      <c r="A1151" s="17" t="s">
        <v>53</v>
      </c>
      <c r="B1151" s="17" t="s">
        <v>83</v>
      </c>
      <c r="C1151" s="18">
        <v>21438951</v>
      </c>
      <c r="D1151" s="17" t="s">
        <v>69</v>
      </c>
      <c r="E1151" s="17" t="s">
        <v>201</v>
      </c>
      <c r="F1151" s="17" t="s">
        <v>650</v>
      </c>
      <c r="G1151" s="18">
        <v>5229065</v>
      </c>
      <c r="H1151" s="17" t="s">
        <v>651</v>
      </c>
      <c r="I1151" s="18">
        <v>4407441</v>
      </c>
      <c r="J1151" s="17" t="s">
        <v>617</v>
      </c>
      <c r="K1151" s="18">
        <v>1000.84</v>
      </c>
      <c r="L1151" s="18">
        <v>52856</v>
      </c>
      <c r="M1151" s="18">
        <v>1422</v>
      </c>
      <c r="N1151" s="19">
        <v>0.0269</v>
      </c>
      <c r="O1151" s="18">
        <v>0.7</v>
      </c>
      <c r="P1151" s="18">
        <v>18.94</v>
      </c>
      <c r="Q1151" s="18">
        <v>309</v>
      </c>
      <c r="R1151" s="18">
        <v>1</v>
      </c>
      <c r="S1151" s="18">
        <v>192</v>
      </c>
      <c r="T1151" s="18">
        <v>14</v>
      </c>
      <c r="U1151" s="18">
        <v>3</v>
      </c>
      <c r="V1151" s="18">
        <v>519</v>
      </c>
      <c r="W1151" s="18">
        <v>1.93</v>
      </c>
      <c r="X1151" s="18">
        <v>0</v>
      </c>
      <c r="Y1151" s="19">
        <v>0</v>
      </c>
      <c r="Z1151" s="18">
        <v>18</v>
      </c>
      <c r="AA1151" s="18">
        <v>28</v>
      </c>
      <c r="AB1151" t="str">
        <f>VLOOKUP(E:E,笔记匹配!A:M,3,FALSE)</f>
        <v>talkalot-invite</v>
      </c>
      <c r="AC1151" t="str">
        <f>VLOOKUP(E:E,笔记匹配!A:M,4,FALSE)</f>
        <v>10.17宝藏Cambly外教大推荐‼️入门篇</v>
      </c>
    </row>
    <row r="1152" spans="1:29">
      <c r="A1152" s="17" t="s">
        <v>53</v>
      </c>
      <c r="B1152" s="17" t="s">
        <v>80</v>
      </c>
      <c r="C1152" s="18">
        <v>21548733</v>
      </c>
      <c r="D1152" s="17" t="s">
        <v>69</v>
      </c>
      <c r="E1152" s="17" t="s">
        <v>199</v>
      </c>
      <c r="F1152" s="17" t="s">
        <v>652</v>
      </c>
      <c r="G1152" s="18">
        <v>5277914</v>
      </c>
      <c r="H1152" s="17" t="s">
        <v>652</v>
      </c>
      <c r="I1152" s="18">
        <v>4445164</v>
      </c>
      <c r="J1152" s="17" t="s">
        <v>617</v>
      </c>
      <c r="K1152" s="18">
        <v>196.94</v>
      </c>
      <c r="L1152" s="18">
        <v>6099</v>
      </c>
      <c r="M1152" s="18">
        <v>267</v>
      </c>
      <c r="N1152" s="19">
        <v>0.0438</v>
      </c>
      <c r="O1152" s="18">
        <v>0.74</v>
      </c>
      <c r="P1152" s="18">
        <v>32.29</v>
      </c>
      <c r="Q1152" s="18">
        <v>30</v>
      </c>
      <c r="R1152" s="18">
        <v>1</v>
      </c>
      <c r="S1152" s="18">
        <v>17</v>
      </c>
      <c r="T1152" s="18">
        <v>17</v>
      </c>
      <c r="U1152" s="18">
        <v>2</v>
      </c>
      <c r="V1152" s="18">
        <v>67</v>
      </c>
      <c r="W1152" s="18">
        <v>2.94</v>
      </c>
      <c r="X1152" s="18">
        <v>0</v>
      </c>
      <c r="Y1152" s="19">
        <v>0</v>
      </c>
      <c r="Z1152" s="18">
        <v>6</v>
      </c>
      <c r="AA1152" s="18">
        <v>0</v>
      </c>
      <c r="AB1152" t="str">
        <f>VLOOKUP(E:E,笔记匹配!A:M,3,FALSE)</f>
        <v>lily1234</v>
      </c>
      <c r="AC1152" t="str">
        <f>VLOOKUP(E:E,笔记匹配!A:M,4,FALSE)</f>
        <v>10.9-30岁想把英语好好学一遍｜妈妈提升口语app</v>
      </c>
    </row>
    <row r="1153" spans="1:29">
      <c r="A1153" s="17" t="s">
        <v>53</v>
      </c>
      <c r="B1153" s="17" t="s">
        <v>108</v>
      </c>
      <c r="C1153" s="18">
        <v>21906276</v>
      </c>
      <c r="D1153" s="17" t="s">
        <v>69</v>
      </c>
      <c r="E1153" s="18">
        <v>6.3218999e+23</v>
      </c>
      <c r="F1153" s="17" t="s">
        <v>654</v>
      </c>
      <c r="G1153" s="18">
        <v>5442255</v>
      </c>
      <c r="H1153" s="17" t="s">
        <v>654</v>
      </c>
      <c r="I1153" s="18">
        <v>4570099</v>
      </c>
      <c r="J1153" s="17" t="s">
        <v>617</v>
      </c>
      <c r="K1153" s="18">
        <v>402.68</v>
      </c>
      <c r="L1153" s="18">
        <v>18143</v>
      </c>
      <c r="M1153" s="18">
        <v>759</v>
      </c>
      <c r="N1153" s="19">
        <v>0.0418</v>
      </c>
      <c r="O1153" s="18">
        <v>0.53</v>
      </c>
      <c r="P1153" s="18">
        <v>22.19</v>
      </c>
      <c r="Q1153" s="18">
        <v>159</v>
      </c>
      <c r="R1153" s="18">
        <v>2</v>
      </c>
      <c r="S1153" s="18">
        <v>77</v>
      </c>
      <c r="T1153" s="18">
        <v>52</v>
      </c>
      <c r="U1153" s="18">
        <v>4</v>
      </c>
      <c r="V1153" s="18">
        <v>294</v>
      </c>
      <c r="W1153" s="18">
        <v>1.37</v>
      </c>
      <c r="X1153" s="18">
        <v>0</v>
      </c>
      <c r="Y1153" s="19">
        <v>0</v>
      </c>
      <c r="Z1153" s="18">
        <v>9</v>
      </c>
      <c r="AA1153" s="18">
        <v>0</v>
      </c>
      <c r="AB1153" t="str">
        <f>VLOOKUP(E:E,笔记匹配!A:M,3,FALSE)</f>
        <v>gua0407</v>
      </c>
      <c r="AC1153" t="str">
        <f>VLOOKUP(E:E,笔记匹配!A:M,4,FALSE)</f>
        <v>9.21-雅思考官“讨厌”的口语表达，你中了几个🤔</v>
      </c>
    </row>
    <row r="1154" spans="1:29">
      <c r="A1154" s="17" t="s">
        <v>53</v>
      </c>
      <c r="B1154" s="17" t="s">
        <v>82</v>
      </c>
      <c r="C1154" s="18">
        <v>22055095</v>
      </c>
      <c r="D1154" s="17" t="s">
        <v>72</v>
      </c>
      <c r="E1154" s="17" t="s">
        <v>236</v>
      </c>
      <c r="F1154" s="17" t="s">
        <v>660</v>
      </c>
      <c r="G1154" s="18">
        <v>5512921</v>
      </c>
      <c r="H1154" s="17" t="s">
        <v>661</v>
      </c>
      <c r="I1154" s="18">
        <v>4623502</v>
      </c>
      <c r="J1154" s="17" t="s">
        <v>617</v>
      </c>
      <c r="K1154" s="18">
        <v>56.65</v>
      </c>
      <c r="L1154" s="18">
        <v>4277</v>
      </c>
      <c r="M1154" s="18">
        <v>205</v>
      </c>
      <c r="N1154" s="19">
        <v>0.0479</v>
      </c>
      <c r="O1154" s="18">
        <v>0.28</v>
      </c>
      <c r="P1154" s="18">
        <v>13.25</v>
      </c>
      <c r="Q1154" s="18">
        <v>16</v>
      </c>
      <c r="R1154" s="18">
        <v>0</v>
      </c>
      <c r="S1154" s="18">
        <v>14</v>
      </c>
      <c r="T1154" s="18">
        <v>11</v>
      </c>
      <c r="U1154" s="18">
        <v>0</v>
      </c>
      <c r="V1154" s="18">
        <v>41</v>
      </c>
      <c r="W1154" s="18">
        <v>1.38</v>
      </c>
      <c r="X1154" s="18">
        <v>0</v>
      </c>
      <c r="Y1154" s="19">
        <v>0</v>
      </c>
      <c r="Z1154" s="18">
        <v>4</v>
      </c>
      <c r="AA1154" s="18">
        <v>0</v>
      </c>
      <c r="AB1154" t="str">
        <f>VLOOKUP(E:E,笔记匹配!A:M,3,FALSE)</f>
        <v>pickgigi-invite</v>
      </c>
      <c r="AC1154" t="str">
        <f>VLOOKUP(E:E,笔记匹配!A:M,4,FALSE)</f>
        <v>10.26-口语聊天用这几个开场 打开无限聊天模式</v>
      </c>
    </row>
    <row r="1155" spans="1:29">
      <c r="A1155" s="17" t="s">
        <v>53</v>
      </c>
      <c r="B1155" s="17" t="s">
        <v>86</v>
      </c>
      <c r="C1155" s="18">
        <v>22459591</v>
      </c>
      <c r="D1155" s="17" t="s">
        <v>72</v>
      </c>
      <c r="E1155" s="17" t="s">
        <v>214</v>
      </c>
      <c r="F1155" s="17" t="s">
        <v>662</v>
      </c>
      <c r="G1155" s="18">
        <v>5705404</v>
      </c>
      <c r="H1155" s="17" t="s">
        <v>663</v>
      </c>
      <c r="I1155" s="18">
        <v>4771610</v>
      </c>
      <c r="J1155" s="17" t="s">
        <v>617</v>
      </c>
      <c r="K1155" s="18">
        <v>302.14</v>
      </c>
      <c r="L1155" s="18">
        <v>19702</v>
      </c>
      <c r="M1155" s="18">
        <v>683</v>
      </c>
      <c r="N1155" s="19">
        <v>0.0347</v>
      </c>
      <c r="O1155" s="18">
        <v>0.44</v>
      </c>
      <c r="P1155" s="18">
        <v>15.34</v>
      </c>
      <c r="Q1155" s="18">
        <v>32</v>
      </c>
      <c r="R1155" s="18">
        <v>0</v>
      </c>
      <c r="S1155" s="18">
        <v>8</v>
      </c>
      <c r="T1155" s="18">
        <v>14</v>
      </c>
      <c r="U1155" s="18">
        <v>0</v>
      </c>
      <c r="V1155" s="18">
        <v>54</v>
      </c>
      <c r="W1155" s="18">
        <v>5.6</v>
      </c>
      <c r="X1155" s="18">
        <v>0</v>
      </c>
      <c r="Y1155" s="19">
        <v>0</v>
      </c>
      <c r="Z1155" s="18">
        <v>2</v>
      </c>
      <c r="AA1155" s="18">
        <v>0</v>
      </c>
      <c r="AB1155" t="str">
        <f>VLOOKUP(E:E,笔记匹配!A:M,3,FALSE)</f>
        <v>yzyy123</v>
      </c>
      <c r="AC1155" t="str">
        <f>VLOOKUP(E:E,笔记匹配!A:M,4,FALSE)</f>
        <v>11.1-前雅思口语考官评分我们的part 1!</v>
      </c>
    </row>
    <row r="1156" spans="1:29">
      <c r="A1156" s="17" t="s">
        <v>53</v>
      </c>
      <c r="B1156" s="17" t="s">
        <v>73</v>
      </c>
      <c r="C1156" s="18">
        <v>22612439</v>
      </c>
      <c r="D1156" s="17" t="s">
        <v>72</v>
      </c>
      <c r="E1156" s="17" t="s">
        <v>200</v>
      </c>
      <c r="F1156" s="17" t="s">
        <v>666</v>
      </c>
      <c r="G1156" s="18">
        <v>5779468</v>
      </c>
      <c r="H1156" s="17" t="s">
        <v>667</v>
      </c>
      <c r="I1156" s="18">
        <v>4830161</v>
      </c>
      <c r="J1156" s="17" t="s">
        <v>617</v>
      </c>
      <c r="K1156" s="18">
        <v>106.1</v>
      </c>
      <c r="L1156" s="18">
        <v>7075</v>
      </c>
      <c r="M1156" s="18">
        <v>348</v>
      </c>
      <c r="N1156" s="19">
        <v>0.0492</v>
      </c>
      <c r="O1156" s="18">
        <v>0.3</v>
      </c>
      <c r="P1156" s="18">
        <v>15</v>
      </c>
      <c r="Q1156" s="18">
        <v>20</v>
      </c>
      <c r="R1156" s="18">
        <v>2</v>
      </c>
      <c r="S1156" s="18">
        <v>2</v>
      </c>
      <c r="T1156" s="18">
        <v>4</v>
      </c>
      <c r="U1156" s="18">
        <v>0</v>
      </c>
      <c r="V1156" s="18">
        <v>28</v>
      </c>
      <c r="W1156" s="18">
        <v>3.79</v>
      </c>
      <c r="X1156" s="18">
        <v>0</v>
      </c>
      <c r="Y1156" s="19">
        <v>0</v>
      </c>
      <c r="Z1156" s="18">
        <v>2</v>
      </c>
      <c r="AA1156" s="18">
        <v>1</v>
      </c>
      <c r="AB1156" t="str">
        <f>VLOOKUP(E:E,笔记匹配!A:M,3,FALSE)</f>
        <v>adamchen</v>
      </c>
      <c r="AC1156" t="str">
        <f>VLOOKUP(E:E,笔记匹配!A:M,4,FALSE)</f>
        <v>11.2-当社牛和老外pk全网热门挑战</v>
      </c>
    </row>
    <row r="1157" spans="1:29">
      <c r="A1157" s="17" t="s">
        <v>53</v>
      </c>
      <c r="B1157" s="17" t="s">
        <v>77</v>
      </c>
      <c r="C1157" s="18">
        <v>22612562</v>
      </c>
      <c r="D1157" s="17" t="s">
        <v>72</v>
      </c>
      <c r="E1157" s="17" t="s">
        <v>231</v>
      </c>
      <c r="F1157" s="17" t="s">
        <v>670</v>
      </c>
      <c r="G1157" s="18">
        <v>5779589</v>
      </c>
      <c r="H1157" s="17" t="s">
        <v>671</v>
      </c>
      <c r="I1157" s="18">
        <v>4830255</v>
      </c>
      <c r="J1157" s="17" t="s">
        <v>617</v>
      </c>
      <c r="K1157" s="18">
        <v>106.29</v>
      </c>
      <c r="L1157" s="18">
        <v>4001</v>
      </c>
      <c r="M1157" s="18">
        <v>204</v>
      </c>
      <c r="N1157" s="19">
        <v>0.051</v>
      </c>
      <c r="O1157" s="18">
        <v>0.52</v>
      </c>
      <c r="P1157" s="18">
        <v>26.57</v>
      </c>
      <c r="Q1157" s="18">
        <v>24</v>
      </c>
      <c r="R1157" s="18">
        <v>0</v>
      </c>
      <c r="S1157" s="18">
        <v>16</v>
      </c>
      <c r="T1157" s="18">
        <v>3</v>
      </c>
      <c r="U1157" s="18">
        <v>0</v>
      </c>
      <c r="V1157" s="18">
        <v>43</v>
      </c>
      <c r="W1157" s="18">
        <v>2.47</v>
      </c>
      <c r="X1157" s="18">
        <v>0</v>
      </c>
      <c r="Y1157" s="19">
        <v>0</v>
      </c>
      <c r="Z1157" s="18">
        <v>1</v>
      </c>
      <c r="AA1157" s="18">
        <v>0</v>
      </c>
      <c r="AB1157" t="str">
        <f>VLOOKUP(E:E,笔记匹配!A:M,3,FALSE)</f>
        <v>iris018-invite</v>
      </c>
      <c r="AC1157" t="str">
        <f>VLOOKUP(E:E,笔记匹配!A:M,4,FALSE)</f>
        <v>11.2-⭐雅思口语救星❗心机girl这样备考㊙️</v>
      </c>
    </row>
    <row r="1158" spans="1:29">
      <c r="A1158" s="17" t="s">
        <v>53</v>
      </c>
      <c r="B1158" s="17" t="s">
        <v>73</v>
      </c>
      <c r="C1158" s="18">
        <v>23040724</v>
      </c>
      <c r="D1158" s="17" t="s">
        <v>69</v>
      </c>
      <c r="E1158" s="17" t="s">
        <v>200</v>
      </c>
      <c r="F1158" s="17" t="s">
        <v>672</v>
      </c>
      <c r="G1158" s="18">
        <v>5991279</v>
      </c>
      <c r="H1158" s="17" t="s">
        <v>672</v>
      </c>
      <c r="I1158" s="18">
        <v>4988712</v>
      </c>
      <c r="J1158" s="17" t="s">
        <v>617</v>
      </c>
      <c r="K1158" s="18">
        <v>206.82</v>
      </c>
      <c r="L1158" s="18">
        <v>3786</v>
      </c>
      <c r="M1158" s="18">
        <v>194</v>
      </c>
      <c r="N1158" s="19">
        <v>0.0512</v>
      </c>
      <c r="O1158" s="18">
        <v>1.07</v>
      </c>
      <c r="P1158" s="18">
        <v>54.63</v>
      </c>
      <c r="Q1158" s="18">
        <v>36</v>
      </c>
      <c r="R1158" s="18">
        <v>0</v>
      </c>
      <c r="S1158" s="18">
        <v>18</v>
      </c>
      <c r="T1158" s="18">
        <v>10</v>
      </c>
      <c r="U1158" s="18">
        <v>0</v>
      </c>
      <c r="V1158" s="18">
        <v>64</v>
      </c>
      <c r="W1158" s="18">
        <v>3.23</v>
      </c>
      <c r="X1158" s="18">
        <v>0</v>
      </c>
      <c r="Y1158" s="19">
        <v>0</v>
      </c>
      <c r="Z1158" s="18">
        <v>0</v>
      </c>
      <c r="AA1158" s="18">
        <v>0</v>
      </c>
      <c r="AB1158" t="str">
        <f>VLOOKUP(E:E,笔记匹配!A:M,3,FALSE)</f>
        <v>adamchen</v>
      </c>
      <c r="AC1158" t="str">
        <f>VLOOKUP(E:E,笔记匹配!A:M,4,FALSE)</f>
        <v>11.2-当社牛和老外pk全网热门挑战</v>
      </c>
    </row>
    <row r="1159" spans="1:29">
      <c r="A1159" s="17" t="s">
        <v>53</v>
      </c>
      <c r="B1159" s="17" t="s">
        <v>86</v>
      </c>
      <c r="C1159" s="18">
        <v>23041229</v>
      </c>
      <c r="D1159" s="17" t="s">
        <v>69</v>
      </c>
      <c r="E1159" s="17" t="s">
        <v>214</v>
      </c>
      <c r="F1159" s="17" t="s">
        <v>673</v>
      </c>
      <c r="G1159" s="18">
        <v>5991556</v>
      </c>
      <c r="H1159" s="17" t="s">
        <v>673</v>
      </c>
      <c r="I1159" s="18">
        <v>4988903</v>
      </c>
      <c r="J1159" s="17" t="s">
        <v>617</v>
      </c>
      <c r="K1159" s="18">
        <v>294.42</v>
      </c>
      <c r="L1159" s="18">
        <v>6967</v>
      </c>
      <c r="M1159" s="18">
        <v>248</v>
      </c>
      <c r="N1159" s="19">
        <v>0.0356</v>
      </c>
      <c r="O1159" s="18">
        <v>1.19</v>
      </c>
      <c r="P1159" s="18">
        <v>42.26</v>
      </c>
      <c r="Q1159" s="18">
        <v>61</v>
      </c>
      <c r="R1159" s="18">
        <v>1</v>
      </c>
      <c r="S1159" s="18">
        <v>17</v>
      </c>
      <c r="T1159" s="18">
        <v>17</v>
      </c>
      <c r="U1159" s="18">
        <v>2</v>
      </c>
      <c r="V1159" s="18">
        <v>98</v>
      </c>
      <c r="W1159" s="18">
        <v>3</v>
      </c>
      <c r="X1159" s="18">
        <v>0</v>
      </c>
      <c r="Y1159" s="19">
        <v>0</v>
      </c>
      <c r="Z1159" s="18">
        <v>1</v>
      </c>
      <c r="AA1159" s="18">
        <v>0</v>
      </c>
      <c r="AB1159" t="str">
        <f>VLOOKUP(E:E,笔记匹配!A:M,3,FALSE)</f>
        <v>yzyy123</v>
      </c>
      <c r="AC1159" t="str">
        <f>VLOOKUP(E:E,笔记匹配!A:M,4,FALSE)</f>
        <v>11.1-前雅思口语考官评分我们的part 1!</v>
      </c>
    </row>
    <row r="1160" spans="1:29">
      <c r="A1160" s="17" t="s">
        <v>53</v>
      </c>
      <c r="B1160" s="17" t="s">
        <v>70</v>
      </c>
      <c r="C1160" s="18">
        <v>23124443</v>
      </c>
      <c r="D1160" s="17" t="s">
        <v>72</v>
      </c>
      <c r="E1160" s="17" t="s">
        <v>226</v>
      </c>
      <c r="F1160" s="17" t="s">
        <v>678</v>
      </c>
      <c r="G1160" s="18">
        <v>6031367</v>
      </c>
      <c r="H1160" s="17" t="s">
        <v>679</v>
      </c>
      <c r="I1160" s="18">
        <v>5019262</v>
      </c>
      <c r="J1160" s="17" t="s">
        <v>617</v>
      </c>
      <c r="K1160" s="18">
        <v>502.39</v>
      </c>
      <c r="L1160" s="18">
        <v>51774</v>
      </c>
      <c r="M1160" s="18">
        <v>3159</v>
      </c>
      <c r="N1160" s="19">
        <v>0.061</v>
      </c>
      <c r="O1160" s="18">
        <v>0.16</v>
      </c>
      <c r="P1160" s="18">
        <v>9.7</v>
      </c>
      <c r="Q1160" s="18">
        <v>71</v>
      </c>
      <c r="R1160" s="18">
        <v>1</v>
      </c>
      <c r="S1160" s="18">
        <v>26</v>
      </c>
      <c r="T1160" s="18">
        <v>19</v>
      </c>
      <c r="U1160" s="18">
        <v>1</v>
      </c>
      <c r="V1160" s="18">
        <v>118</v>
      </c>
      <c r="W1160" s="18">
        <v>4.26</v>
      </c>
      <c r="X1160" s="18">
        <v>0</v>
      </c>
      <c r="Y1160" s="19">
        <v>0</v>
      </c>
      <c r="Z1160" s="18">
        <v>12</v>
      </c>
      <c r="AA1160" s="18">
        <v>0</v>
      </c>
      <c r="AB1160" t="str">
        <f>VLOOKUP(E:E,笔记匹配!A:M,3,FALSE)</f>
        <v>hiella-invite</v>
      </c>
      <c r="AC1160" t="str">
        <f>VLOOKUP(E:E,笔记匹配!A:M,4,FALSE)</f>
        <v>11.10-关于学口语，希望五年前就有人能告诉我的</v>
      </c>
    </row>
    <row r="1161" spans="1:29">
      <c r="A1161" s="17" t="s">
        <v>53</v>
      </c>
      <c r="B1161" s="17" t="s">
        <v>75</v>
      </c>
      <c r="C1161" s="18">
        <v>23124609</v>
      </c>
      <c r="D1161" s="17" t="s">
        <v>72</v>
      </c>
      <c r="E1161" s="17" t="s">
        <v>227</v>
      </c>
      <c r="F1161" s="17" t="s">
        <v>680</v>
      </c>
      <c r="G1161" s="18">
        <v>6031450</v>
      </c>
      <c r="H1161" s="17" t="s">
        <v>681</v>
      </c>
      <c r="I1161" s="18">
        <v>5019325</v>
      </c>
      <c r="J1161" s="17" t="s">
        <v>617</v>
      </c>
      <c r="K1161" s="18">
        <v>796.53</v>
      </c>
      <c r="L1161" s="18">
        <v>36181</v>
      </c>
      <c r="M1161" s="18">
        <v>1556</v>
      </c>
      <c r="N1161" s="19">
        <v>0.043</v>
      </c>
      <c r="O1161" s="18">
        <v>0.51</v>
      </c>
      <c r="P1161" s="18">
        <v>22.02</v>
      </c>
      <c r="Q1161" s="18">
        <v>147</v>
      </c>
      <c r="R1161" s="18">
        <v>5</v>
      </c>
      <c r="S1161" s="18">
        <v>104</v>
      </c>
      <c r="T1161" s="18">
        <v>38</v>
      </c>
      <c r="U1161" s="18">
        <v>6</v>
      </c>
      <c r="V1161" s="18">
        <v>300</v>
      </c>
      <c r="W1161" s="18">
        <v>2.66</v>
      </c>
      <c r="X1161" s="18">
        <v>0</v>
      </c>
      <c r="Y1161" s="19">
        <v>0</v>
      </c>
      <c r="Z1161" s="18">
        <v>17</v>
      </c>
      <c r="AA1161" s="18">
        <v>1</v>
      </c>
      <c r="AB1161" t="str">
        <f>VLOOKUP(E:E,笔记匹配!A:M,3,FALSE)</f>
        <v>heykelly-invite</v>
      </c>
      <c r="AC1161" t="str">
        <f>VLOOKUP(E:E,笔记匹配!A:M,4,FALSE)</f>
        <v>11.10-亲测❗️雅思考官听到就会打低分的口语表达</v>
      </c>
    </row>
    <row r="1162" spans="1:29">
      <c r="A1162" s="17" t="s">
        <v>53</v>
      </c>
      <c r="B1162" s="17" t="s">
        <v>81</v>
      </c>
      <c r="C1162" s="18">
        <v>23124709</v>
      </c>
      <c r="D1162" s="17" t="s">
        <v>72</v>
      </c>
      <c r="E1162" s="17" t="s">
        <v>229</v>
      </c>
      <c r="F1162" s="17" t="s">
        <v>682</v>
      </c>
      <c r="G1162" s="18">
        <v>6031503</v>
      </c>
      <c r="H1162" s="17" t="s">
        <v>683</v>
      </c>
      <c r="I1162" s="18">
        <v>5019370</v>
      </c>
      <c r="J1162" s="17" t="s">
        <v>617</v>
      </c>
      <c r="K1162" s="18">
        <v>115.38</v>
      </c>
      <c r="L1162" s="18">
        <v>6647</v>
      </c>
      <c r="M1162" s="18">
        <v>225</v>
      </c>
      <c r="N1162" s="19">
        <v>0.0338</v>
      </c>
      <c r="O1162" s="18">
        <v>0.51</v>
      </c>
      <c r="P1162" s="18">
        <v>17.36</v>
      </c>
      <c r="Q1162" s="18">
        <v>22</v>
      </c>
      <c r="R1162" s="18">
        <v>0</v>
      </c>
      <c r="S1162" s="18">
        <v>14</v>
      </c>
      <c r="T1162" s="18">
        <v>7</v>
      </c>
      <c r="U1162" s="18">
        <v>0</v>
      </c>
      <c r="V1162" s="18">
        <v>43</v>
      </c>
      <c r="W1162" s="18">
        <v>2.68</v>
      </c>
      <c r="X1162" s="18">
        <v>0</v>
      </c>
      <c r="Y1162" s="19">
        <v>0</v>
      </c>
      <c r="Z1162" s="18">
        <v>3</v>
      </c>
      <c r="AA1162" s="18">
        <v>0</v>
      </c>
      <c r="AB1162" t="str">
        <f>VLOOKUP(E:E,笔记匹配!A:M,3,FALSE)</f>
        <v>nainai</v>
      </c>
      <c r="AC1162" t="str">
        <f>VLOOKUP(E:E,笔记匹配!A:M,4,FALSE)</f>
        <v>11.10-985但雅思口语万年6分😩外教说你方法错啦❗️</v>
      </c>
    </row>
    <row r="1163" spans="1:29">
      <c r="A1163" s="17" t="s">
        <v>53</v>
      </c>
      <c r="B1163" s="17" t="s">
        <v>100</v>
      </c>
      <c r="C1163" s="18">
        <v>23530215</v>
      </c>
      <c r="D1163" s="17" t="s">
        <v>69</v>
      </c>
      <c r="E1163" s="17" t="s">
        <v>203</v>
      </c>
      <c r="F1163" s="17" t="s">
        <v>684</v>
      </c>
      <c r="G1163" s="18">
        <v>6237012</v>
      </c>
      <c r="H1163" s="17" t="s">
        <v>685</v>
      </c>
      <c r="I1163" s="18">
        <v>5174740</v>
      </c>
      <c r="J1163" s="17" t="s">
        <v>617</v>
      </c>
      <c r="K1163" s="18">
        <v>302.75</v>
      </c>
      <c r="L1163" s="18">
        <v>6540</v>
      </c>
      <c r="M1163" s="18">
        <v>284</v>
      </c>
      <c r="N1163" s="19">
        <v>0.0434</v>
      </c>
      <c r="O1163" s="18">
        <v>1.07</v>
      </c>
      <c r="P1163" s="18">
        <v>46.29</v>
      </c>
      <c r="Q1163" s="18">
        <v>55</v>
      </c>
      <c r="R1163" s="18">
        <v>1</v>
      </c>
      <c r="S1163" s="18">
        <v>40</v>
      </c>
      <c r="T1163" s="18">
        <v>4</v>
      </c>
      <c r="U1163" s="18">
        <v>1</v>
      </c>
      <c r="V1163" s="18">
        <v>101</v>
      </c>
      <c r="W1163" s="18">
        <v>3</v>
      </c>
      <c r="X1163" s="18">
        <v>0</v>
      </c>
      <c r="Y1163" s="19">
        <v>0</v>
      </c>
      <c r="Z1163" s="18">
        <v>3</v>
      </c>
      <c r="AA1163" s="18">
        <v>4</v>
      </c>
      <c r="AB1163" t="str">
        <f>VLOOKUP(E:E,笔记匹配!A:M,3,FALSE)</f>
        <v>yaozilv</v>
      </c>
      <c r="AC1163" t="str">
        <f>VLOOKUP(E:E,笔记匹配!A:M,4,FALSE)</f>
        <v>6.17-英语口语人绝不能错过的宝藏APP👈</v>
      </c>
    </row>
    <row r="1164" spans="1:29">
      <c r="A1164" s="17" t="s">
        <v>53</v>
      </c>
      <c r="B1164" s="17" t="s">
        <v>109</v>
      </c>
      <c r="C1164" s="18">
        <v>23530991</v>
      </c>
      <c r="D1164" s="17" t="s">
        <v>69</v>
      </c>
      <c r="E1164" s="17" t="s">
        <v>196</v>
      </c>
      <c r="F1164" s="17" t="s">
        <v>686</v>
      </c>
      <c r="G1164" s="18">
        <v>6237396</v>
      </c>
      <c r="H1164" s="17" t="s">
        <v>687</v>
      </c>
      <c r="I1164" s="18">
        <v>5175042</v>
      </c>
      <c r="J1164" s="17" t="s">
        <v>617</v>
      </c>
      <c r="K1164" s="18">
        <v>295.63</v>
      </c>
      <c r="L1164" s="18">
        <v>15949</v>
      </c>
      <c r="M1164" s="18">
        <v>492</v>
      </c>
      <c r="N1164" s="19">
        <v>0.0308</v>
      </c>
      <c r="O1164" s="18">
        <v>0.6</v>
      </c>
      <c r="P1164" s="18">
        <v>18.54</v>
      </c>
      <c r="Q1164" s="18">
        <v>130</v>
      </c>
      <c r="R1164" s="18">
        <v>0</v>
      </c>
      <c r="S1164" s="18">
        <v>23</v>
      </c>
      <c r="T1164" s="18">
        <v>25</v>
      </c>
      <c r="U1164" s="18">
        <v>2</v>
      </c>
      <c r="V1164" s="18">
        <v>180</v>
      </c>
      <c r="W1164" s="18">
        <v>1.64</v>
      </c>
      <c r="X1164" s="18">
        <v>0</v>
      </c>
      <c r="Y1164" s="19">
        <v>0</v>
      </c>
      <c r="Z1164" s="18">
        <v>1</v>
      </c>
      <c r="AA1164" s="18">
        <v>0</v>
      </c>
      <c r="AB1164" t="str">
        <f>VLOOKUP(E:E,笔记匹配!A:M,3,FALSE)</f>
        <v>山姆先生-invite</v>
      </c>
      <c r="AC1164" t="str">
        <f>VLOOKUP(E:E,笔记匹配!A:M,4,FALSE)</f>
        <v>11.10-地道英语俚语🤯英美俚语意思差这么多?</v>
      </c>
    </row>
    <row r="1165" spans="1:29">
      <c r="A1165" s="17" t="s">
        <v>53</v>
      </c>
      <c r="B1165" s="17" t="s">
        <v>87</v>
      </c>
      <c r="C1165" s="18">
        <v>23541577</v>
      </c>
      <c r="D1165" s="17" t="s">
        <v>72</v>
      </c>
      <c r="E1165" s="17" t="s">
        <v>224</v>
      </c>
      <c r="F1165" s="17" t="s">
        <v>688</v>
      </c>
      <c r="G1165" s="18">
        <v>6242360</v>
      </c>
      <c r="H1165" s="17" t="s">
        <v>689</v>
      </c>
      <c r="I1165" s="18">
        <v>5178799</v>
      </c>
      <c r="J1165" s="17" t="s">
        <v>617</v>
      </c>
      <c r="K1165" s="18">
        <v>99.98</v>
      </c>
      <c r="L1165" s="18">
        <v>8998</v>
      </c>
      <c r="M1165" s="18">
        <v>508</v>
      </c>
      <c r="N1165" s="19">
        <v>0.0565</v>
      </c>
      <c r="O1165" s="18">
        <v>0.2</v>
      </c>
      <c r="P1165" s="18">
        <v>11.11</v>
      </c>
      <c r="Q1165" s="18">
        <v>29</v>
      </c>
      <c r="R1165" s="18">
        <v>0</v>
      </c>
      <c r="S1165" s="18">
        <v>15</v>
      </c>
      <c r="T1165" s="18">
        <v>5</v>
      </c>
      <c r="U1165" s="18">
        <v>1</v>
      </c>
      <c r="V1165" s="18">
        <v>50</v>
      </c>
      <c r="W1165" s="18">
        <v>2</v>
      </c>
      <c r="X1165" s="18">
        <v>1</v>
      </c>
      <c r="Y1165" s="19">
        <v>0.002</v>
      </c>
      <c r="Z1165" s="18">
        <v>1</v>
      </c>
      <c r="AA1165" s="18">
        <v>1</v>
      </c>
      <c r="AB1165" t="str">
        <f>VLOOKUP(E:E,笔记匹配!A:M,3,FALSE)</f>
        <v>zigezige-invite</v>
      </c>
      <c r="AC1165" t="str">
        <f>VLOOKUP(E:E,笔记匹配!A:M,4,FALSE)</f>
        <v>11.16-英语｜想进外企？高管说必须知道这些！📇</v>
      </c>
    </row>
    <row r="1166" spans="1:29">
      <c r="A1166" s="17" t="s">
        <v>53</v>
      </c>
      <c r="B1166" s="17" t="s">
        <v>78</v>
      </c>
      <c r="C1166" s="18">
        <v>23541642</v>
      </c>
      <c r="D1166" s="17" t="s">
        <v>72</v>
      </c>
      <c r="E1166" s="17" t="s">
        <v>222</v>
      </c>
      <c r="F1166" s="17" t="s">
        <v>690</v>
      </c>
      <c r="G1166" s="18">
        <v>6242382</v>
      </c>
      <c r="H1166" s="17" t="s">
        <v>691</v>
      </c>
      <c r="I1166" s="18">
        <v>5178823</v>
      </c>
      <c r="J1166" s="17" t="s">
        <v>617</v>
      </c>
      <c r="K1166" s="18">
        <v>692.65</v>
      </c>
      <c r="L1166" s="18">
        <v>86286</v>
      </c>
      <c r="M1166" s="18">
        <v>3503</v>
      </c>
      <c r="N1166" s="19">
        <v>0.0406</v>
      </c>
      <c r="O1166" s="18">
        <v>0.2</v>
      </c>
      <c r="P1166" s="18">
        <v>8.03</v>
      </c>
      <c r="Q1166" s="18">
        <v>234</v>
      </c>
      <c r="R1166" s="18">
        <v>1</v>
      </c>
      <c r="S1166" s="18">
        <v>199</v>
      </c>
      <c r="T1166" s="18">
        <v>84</v>
      </c>
      <c r="U1166" s="18">
        <v>2</v>
      </c>
      <c r="V1166" s="18">
        <v>520</v>
      </c>
      <c r="W1166" s="18">
        <v>1.33</v>
      </c>
      <c r="X1166" s="18">
        <v>0</v>
      </c>
      <c r="Y1166" s="19">
        <v>0</v>
      </c>
      <c r="Z1166" s="18">
        <v>17</v>
      </c>
      <c r="AA1166" s="18">
        <v>36</v>
      </c>
      <c r="AB1166" t="str">
        <f>VLOOKUP(E:E,笔记匹配!A:M,3,FALSE)</f>
        <v>kkenglish-invite</v>
      </c>
      <c r="AC1166" t="str">
        <f>VLOOKUP(E:E,笔记匹配!A:M,4,FALSE)</f>
        <v>11.16-我说的英语 vs 外教帮我修订的 差异有多大？</v>
      </c>
    </row>
    <row r="1167" spans="1:29">
      <c r="A1167" s="17" t="s">
        <v>53</v>
      </c>
      <c r="B1167" s="17" t="s">
        <v>85</v>
      </c>
      <c r="C1167" s="18">
        <v>23541719</v>
      </c>
      <c r="D1167" s="17" t="s">
        <v>72</v>
      </c>
      <c r="E1167" s="17" t="s">
        <v>225</v>
      </c>
      <c r="F1167" s="17" t="s">
        <v>693</v>
      </c>
      <c r="G1167" s="18">
        <v>6242415</v>
      </c>
      <c r="H1167" s="17" t="s">
        <v>694</v>
      </c>
      <c r="I1167" s="18">
        <v>5178847</v>
      </c>
      <c r="J1167" s="17" t="s">
        <v>617</v>
      </c>
      <c r="K1167" s="18">
        <v>29.36</v>
      </c>
      <c r="L1167" s="18">
        <v>2113</v>
      </c>
      <c r="M1167" s="18">
        <v>41</v>
      </c>
      <c r="N1167" s="19">
        <v>0.0194</v>
      </c>
      <c r="O1167" s="18">
        <v>0.72</v>
      </c>
      <c r="P1167" s="18">
        <v>13.89</v>
      </c>
      <c r="Q1167" s="18">
        <v>5</v>
      </c>
      <c r="R1167" s="18">
        <v>0</v>
      </c>
      <c r="S1167" s="18">
        <v>2</v>
      </c>
      <c r="T1167" s="18">
        <v>0</v>
      </c>
      <c r="U1167" s="18">
        <v>0</v>
      </c>
      <c r="V1167" s="18">
        <v>7</v>
      </c>
      <c r="W1167" s="18">
        <v>4.19</v>
      </c>
      <c r="X1167" s="18">
        <v>0</v>
      </c>
      <c r="Y1167" s="19">
        <v>0</v>
      </c>
      <c r="Z1167" s="18">
        <v>0</v>
      </c>
      <c r="AA1167" s="18">
        <v>0</v>
      </c>
      <c r="AB1167" t="str">
        <f>VLOOKUP(E:E,笔记匹配!A:M,3,FALSE)</f>
        <v>xiaohao11-invite</v>
      </c>
      <c r="AC1167" t="str">
        <f>VLOOKUP(E:E,笔记匹配!A:M,4,FALSE)</f>
        <v>11.16-🔥Cambly外教大推荐❗️口语此时不练更待何时</v>
      </c>
    </row>
    <row r="1168" spans="1:29">
      <c r="A1168" s="17" t="s">
        <v>53</v>
      </c>
      <c r="B1168" s="17" t="s">
        <v>74</v>
      </c>
      <c r="C1168" s="18">
        <v>23541791</v>
      </c>
      <c r="D1168" s="17" t="s">
        <v>72</v>
      </c>
      <c r="E1168" s="17" t="s">
        <v>223</v>
      </c>
      <c r="F1168" s="17" t="s">
        <v>695</v>
      </c>
      <c r="G1168" s="18">
        <v>6242450</v>
      </c>
      <c r="H1168" s="17" t="s">
        <v>696</v>
      </c>
      <c r="I1168" s="18">
        <v>5178874</v>
      </c>
      <c r="J1168" s="17" t="s">
        <v>617</v>
      </c>
      <c r="K1168" s="18">
        <v>201.23</v>
      </c>
      <c r="L1168" s="18">
        <v>10250</v>
      </c>
      <c r="M1168" s="18">
        <v>608</v>
      </c>
      <c r="N1168" s="19">
        <v>0.0593</v>
      </c>
      <c r="O1168" s="18">
        <v>0.33</v>
      </c>
      <c r="P1168" s="18">
        <v>19.63</v>
      </c>
      <c r="Q1168" s="18">
        <v>55</v>
      </c>
      <c r="R1168" s="18">
        <v>2</v>
      </c>
      <c r="S1168" s="18">
        <v>21</v>
      </c>
      <c r="T1168" s="18">
        <v>4</v>
      </c>
      <c r="U1168" s="18">
        <v>1</v>
      </c>
      <c r="V1168" s="18">
        <v>83</v>
      </c>
      <c r="W1168" s="18">
        <v>2.42</v>
      </c>
      <c r="X1168" s="18">
        <v>0</v>
      </c>
      <c r="Y1168" s="19">
        <v>0</v>
      </c>
      <c r="Z1168" s="18">
        <v>6</v>
      </c>
      <c r="AA1168" s="18">
        <v>1</v>
      </c>
      <c r="AB1168" t="str">
        <f>VLOOKUP(E:E,笔记匹配!A:M,3,FALSE)</f>
        <v>dafu666</v>
      </c>
      <c r="AC1168" t="str">
        <f>VLOOKUP(E:E,笔记匹配!A:M,4,FALSE)</f>
        <v>11.16-雅思口语首考上8分？我是如何做到的？</v>
      </c>
    </row>
    <row r="1169" spans="1:29">
      <c r="A1169" s="17" t="s">
        <v>53</v>
      </c>
      <c r="B1169" s="17" t="s">
        <v>79</v>
      </c>
      <c r="C1169" s="18">
        <v>23541914</v>
      </c>
      <c r="D1169" s="17" t="s">
        <v>72</v>
      </c>
      <c r="E1169" s="17" t="s">
        <v>197</v>
      </c>
      <c r="F1169" s="17" t="s">
        <v>697</v>
      </c>
      <c r="G1169" s="18">
        <v>6242490</v>
      </c>
      <c r="H1169" s="17" t="s">
        <v>698</v>
      </c>
      <c r="I1169" s="18">
        <v>5178907</v>
      </c>
      <c r="J1169" s="17" t="s">
        <v>617</v>
      </c>
      <c r="K1169" s="18">
        <v>48.37</v>
      </c>
      <c r="L1169" s="18">
        <v>2380</v>
      </c>
      <c r="M1169" s="18">
        <v>67</v>
      </c>
      <c r="N1169" s="19">
        <v>0.0282</v>
      </c>
      <c r="O1169" s="18">
        <v>0.72</v>
      </c>
      <c r="P1169" s="18">
        <v>20.32</v>
      </c>
      <c r="Q1169" s="18">
        <v>5</v>
      </c>
      <c r="R1169" s="18">
        <v>0</v>
      </c>
      <c r="S1169" s="18">
        <v>6</v>
      </c>
      <c r="T1169" s="18">
        <v>0</v>
      </c>
      <c r="U1169" s="18">
        <v>0</v>
      </c>
      <c r="V1169" s="18">
        <v>11</v>
      </c>
      <c r="W1169" s="18">
        <v>4.4</v>
      </c>
      <c r="X1169" s="18">
        <v>0</v>
      </c>
      <c r="Y1169" s="19">
        <v>0</v>
      </c>
      <c r="Z1169" s="18">
        <v>0</v>
      </c>
      <c r="AA1169" s="18">
        <v>6</v>
      </c>
      <c r="AB1169" t="str">
        <f>VLOOKUP(E:E,笔记匹配!A:M,3,FALSE)</f>
        <v>leximock-invite</v>
      </c>
      <c r="AC1169" t="str">
        <f>VLOOKUP(E:E,笔记匹配!A:M,4,FALSE)</f>
        <v>11.16-Cambly雅思口语敲牛mock推荐来救你啦🆘</v>
      </c>
    </row>
    <row r="1170" spans="1:29">
      <c r="A1170" s="17" t="s">
        <v>53</v>
      </c>
      <c r="B1170" s="17" t="s">
        <v>89</v>
      </c>
      <c r="C1170" s="18">
        <v>24215138</v>
      </c>
      <c r="D1170" s="17" t="s">
        <v>72</v>
      </c>
      <c r="E1170" s="17" t="s">
        <v>218</v>
      </c>
      <c r="F1170" s="17" t="s">
        <v>699</v>
      </c>
      <c r="G1170" s="18">
        <v>6406152</v>
      </c>
      <c r="H1170" s="17" t="s">
        <v>700</v>
      </c>
      <c r="I1170" s="18">
        <v>5307938</v>
      </c>
      <c r="J1170" s="17" t="s">
        <v>617</v>
      </c>
      <c r="K1170" s="18">
        <v>301.23</v>
      </c>
      <c r="L1170" s="18">
        <v>21823</v>
      </c>
      <c r="M1170" s="18">
        <v>714</v>
      </c>
      <c r="N1170" s="19">
        <v>0.0327</v>
      </c>
      <c r="O1170" s="18">
        <v>0.42</v>
      </c>
      <c r="P1170" s="18">
        <v>13.8</v>
      </c>
      <c r="Q1170" s="18">
        <v>33</v>
      </c>
      <c r="R1170" s="18">
        <v>0</v>
      </c>
      <c r="S1170" s="18">
        <v>46</v>
      </c>
      <c r="T1170" s="18">
        <v>5</v>
      </c>
      <c r="U1170" s="18">
        <v>0</v>
      </c>
      <c r="V1170" s="18">
        <v>84</v>
      </c>
      <c r="W1170" s="18">
        <v>3.59</v>
      </c>
      <c r="X1170" s="18">
        <v>0</v>
      </c>
      <c r="Y1170" s="19">
        <v>0</v>
      </c>
      <c r="Z1170" s="18">
        <v>3</v>
      </c>
      <c r="AA1170" s="18">
        <v>2</v>
      </c>
      <c r="AB1170" t="str">
        <f>VLOOKUP(E:E,笔记匹配!A:M,3,FALSE)</f>
        <v>xctx</v>
      </c>
      <c r="AC1170" t="str">
        <f>VLOOKUP(E:E,笔记匹配!A:M,4,FALSE)</f>
        <v>11.21-如何从“哑巴英语”到轻松通过全英文外企面试</v>
      </c>
    </row>
    <row r="1171" spans="1:29">
      <c r="A1171" s="17" t="s">
        <v>53</v>
      </c>
      <c r="B1171" s="17" t="s">
        <v>90</v>
      </c>
      <c r="C1171" s="18">
        <v>24215177</v>
      </c>
      <c r="D1171" s="17" t="s">
        <v>72</v>
      </c>
      <c r="E1171" s="17" t="s">
        <v>219</v>
      </c>
      <c r="F1171" s="17" t="s">
        <v>701</v>
      </c>
      <c r="G1171" s="18">
        <v>6406187</v>
      </c>
      <c r="H1171" s="17" t="s">
        <v>702</v>
      </c>
      <c r="I1171" s="18">
        <v>5307972</v>
      </c>
      <c r="J1171" s="17" t="s">
        <v>617</v>
      </c>
      <c r="K1171" s="18">
        <v>300.38</v>
      </c>
      <c r="L1171" s="18">
        <v>20642</v>
      </c>
      <c r="M1171" s="18">
        <v>844</v>
      </c>
      <c r="N1171" s="19">
        <v>0.0409</v>
      </c>
      <c r="O1171" s="18">
        <v>0.36</v>
      </c>
      <c r="P1171" s="18">
        <v>14.55</v>
      </c>
      <c r="Q1171" s="18">
        <v>88</v>
      </c>
      <c r="R1171" s="18">
        <v>0</v>
      </c>
      <c r="S1171" s="18">
        <v>101</v>
      </c>
      <c r="T1171" s="18">
        <v>22</v>
      </c>
      <c r="U1171" s="18">
        <v>7</v>
      </c>
      <c r="V1171" s="18">
        <v>218</v>
      </c>
      <c r="W1171" s="18">
        <v>1.38</v>
      </c>
      <c r="X1171" s="18">
        <v>0</v>
      </c>
      <c r="Y1171" s="19">
        <v>0</v>
      </c>
      <c r="Z1171" s="18">
        <v>11</v>
      </c>
      <c r="AA1171" s="18">
        <v>0</v>
      </c>
      <c r="AB1171" t="str">
        <f>VLOOKUP(E:E,笔记匹配!A:M,3,FALSE)</f>
        <v>picklynn-invite</v>
      </c>
      <c r="AC1171" t="str">
        <f>VLOOKUP(E:E,笔记匹配!A:M,4,FALSE)</f>
        <v>11.21-英语面试不用怕‼️8个技巧秒收offer✅太绝啦</v>
      </c>
    </row>
    <row r="1172" spans="1:29">
      <c r="A1172" s="17" t="s">
        <v>53</v>
      </c>
      <c r="B1172" s="17" t="s">
        <v>91</v>
      </c>
      <c r="C1172" s="18">
        <v>24215231</v>
      </c>
      <c r="D1172" s="17" t="s">
        <v>72</v>
      </c>
      <c r="E1172" s="17" t="s">
        <v>220</v>
      </c>
      <c r="F1172" s="17" t="s">
        <v>703</v>
      </c>
      <c r="G1172" s="18">
        <v>6406213</v>
      </c>
      <c r="H1172" s="17" t="s">
        <v>704</v>
      </c>
      <c r="I1172" s="18">
        <v>5307993</v>
      </c>
      <c r="J1172" s="17" t="s">
        <v>617</v>
      </c>
      <c r="K1172" s="18">
        <v>497.47</v>
      </c>
      <c r="L1172" s="18">
        <v>46999</v>
      </c>
      <c r="M1172" s="18">
        <v>2784</v>
      </c>
      <c r="N1172" s="19">
        <v>0.0592</v>
      </c>
      <c r="O1172" s="18">
        <v>0.18</v>
      </c>
      <c r="P1172" s="18">
        <v>10.58</v>
      </c>
      <c r="Q1172" s="18">
        <v>51</v>
      </c>
      <c r="R1172" s="18">
        <v>4</v>
      </c>
      <c r="S1172" s="18">
        <v>12</v>
      </c>
      <c r="T1172" s="18">
        <v>18</v>
      </c>
      <c r="U1172" s="18">
        <v>5</v>
      </c>
      <c r="V1172" s="18">
        <v>90</v>
      </c>
      <c r="W1172" s="18">
        <v>5.53</v>
      </c>
      <c r="X1172" s="18">
        <v>0</v>
      </c>
      <c r="Y1172" s="19">
        <v>0</v>
      </c>
      <c r="Z1172" s="18">
        <v>6</v>
      </c>
      <c r="AA1172" s="18">
        <v>0</v>
      </c>
      <c r="AB1172" t="str">
        <f>VLOOKUP(E:E,笔记匹配!A:M,3,FALSE)</f>
        <v>pickcoco-invite</v>
      </c>
      <c r="AC1172" t="str">
        <f>VLOOKUP(E:E,笔记匹配!A:M,4,FALSE)</f>
        <v>11.21-快进来看看外国人切磋中文！！</v>
      </c>
    </row>
    <row r="1173" spans="1:29">
      <c r="A1173" s="17" t="s">
        <v>53</v>
      </c>
      <c r="B1173" s="17" t="s">
        <v>92</v>
      </c>
      <c r="C1173" s="18">
        <v>24215254</v>
      </c>
      <c r="D1173" s="17" t="s">
        <v>72</v>
      </c>
      <c r="E1173" s="17" t="s">
        <v>221</v>
      </c>
      <c r="F1173" s="17" t="s">
        <v>705</v>
      </c>
      <c r="G1173" s="18">
        <v>6406225</v>
      </c>
      <c r="H1173" s="17" t="s">
        <v>706</v>
      </c>
      <c r="I1173" s="18">
        <v>5308004</v>
      </c>
      <c r="J1173" s="17" t="s">
        <v>617</v>
      </c>
      <c r="K1173" s="18">
        <v>87.83</v>
      </c>
      <c r="L1173" s="18">
        <v>5125</v>
      </c>
      <c r="M1173" s="18">
        <v>166</v>
      </c>
      <c r="N1173" s="19">
        <v>0.0324</v>
      </c>
      <c r="O1173" s="18">
        <v>0.53</v>
      </c>
      <c r="P1173" s="18">
        <v>17.14</v>
      </c>
      <c r="Q1173" s="18">
        <v>9</v>
      </c>
      <c r="R1173" s="18">
        <v>0</v>
      </c>
      <c r="S1173" s="18">
        <v>11</v>
      </c>
      <c r="T1173" s="18">
        <v>7</v>
      </c>
      <c r="U1173" s="18">
        <v>0</v>
      </c>
      <c r="V1173" s="18">
        <v>27</v>
      </c>
      <c r="W1173" s="18">
        <v>3.25</v>
      </c>
      <c r="X1173" s="18">
        <v>0</v>
      </c>
      <c r="Y1173" s="19">
        <v>0</v>
      </c>
      <c r="Z1173" s="18">
        <v>0</v>
      </c>
      <c r="AA1173" s="18">
        <v>0</v>
      </c>
      <c r="AB1173" t="str">
        <f>VLOOKUP(E:E,笔记匹配!A:M,3,FALSE)</f>
        <v>circle2022-invite</v>
      </c>
      <c r="AC1173" t="str">
        <f>VLOOKUP(E:E,笔记匹配!A:M,4,FALSE)</f>
        <v>11.21-🔥雅思口语8分｜高分技巧大公开</v>
      </c>
    </row>
    <row r="1174" spans="1:29">
      <c r="A1174" s="17" t="s">
        <v>53</v>
      </c>
      <c r="B1174" s="17" t="s">
        <v>70</v>
      </c>
      <c r="C1174" s="18">
        <v>24706707</v>
      </c>
      <c r="D1174" s="17" t="s">
        <v>69</v>
      </c>
      <c r="E1174" s="17" t="s">
        <v>226</v>
      </c>
      <c r="F1174" s="17" t="s">
        <v>708</v>
      </c>
      <c r="G1174" s="18">
        <v>6620050</v>
      </c>
      <c r="H1174" s="17" t="s">
        <v>709</v>
      </c>
      <c r="I1174" s="18">
        <v>5478983</v>
      </c>
      <c r="J1174" s="17" t="s">
        <v>617</v>
      </c>
      <c r="K1174" s="18">
        <v>501.17</v>
      </c>
      <c r="L1174" s="18">
        <v>18837</v>
      </c>
      <c r="M1174" s="18">
        <v>1115</v>
      </c>
      <c r="N1174" s="19">
        <v>0.0592</v>
      </c>
      <c r="O1174" s="18">
        <v>0.45</v>
      </c>
      <c r="P1174" s="18">
        <v>26.61</v>
      </c>
      <c r="Q1174" s="18">
        <v>240</v>
      </c>
      <c r="R1174" s="18">
        <v>0</v>
      </c>
      <c r="S1174" s="18">
        <v>112</v>
      </c>
      <c r="T1174" s="18">
        <v>44</v>
      </c>
      <c r="U1174" s="18">
        <v>5</v>
      </c>
      <c r="V1174" s="18">
        <v>401</v>
      </c>
      <c r="W1174" s="18">
        <v>1.25</v>
      </c>
      <c r="X1174" s="18">
        <v>0</v>
      </c>
      <c r="Y1174" s="19">
        <v>0</v>
      </c>
      <c r="Z1174" s="18">
        <v>1</v>
      </c>
      <c r="AA1174" s="18">
        <v>0</v>
      </c>
      <c r="AB1174" t="str">
        <f>VLOOKUP(E:E,笔记匹配!A:M,3,FALSE)</f>
        <v>hiella-invite</v>
      </c>
      <c r="AC1174" t="str">
        <f>VLOOKUP(E:E,笔记匹配!A:M,4,FALSE)</f>
        <v>11.10-关于学口语，希望五年前就有人能告诉我的</v>
      </c>
    </row>
    <row r="1175" spans="1:29">
      <c r="A1175" s="17" t="s">
        <v>53</v>
      </c>
      <c r="B1175" s="17" t="s">
        <v>91</v>
      </c>
      <c r="C1175" s="18">
        <v>24707056</v>
      </c>
      <c r="D1175" s="17" t="s">
        <v>69</v>
      </c>
      <c r="E1175" s="17" t="s">
        <v>220</v>
      </c>
      <c r="F1175" s="17" t="s">
        <v>711</v>
      </c>
      <c r="G1175" s="18">
        <v>6620172</v>
      </c>
      <c r="H1175" s="17" t="s">
        <v>712</v>
      </c>
      <c r="I1175" s="18">
        <v>5479075</v>
      </c>
      <c r="J1175" s="17" t="s">
        <v>617</v>
      </c>
      <c r="K1175" s="18">
        <v>703.12</v>
      </c>
      <c r="L1175" s="18">
        <v>24611</v>
      </c>
      <c r="M1175" s="18">
        <v>1882</v>
      </c>
      <c r="N1175" s="19">
        <v>0.0765</v>
      </c>
      <c r="O1175" s="18">
        <v>0.37</v>
      </c>
      <c r="P1175" s="18">
        <v>28.57</v>
      </c>
      <c r="Q1175" s="18">
        <v>384</v>
      </c>
      <c r="R1175" s="18">
        <v>4</v>
      </c>
      <c r="S1175" s="18">
        <v>45</v>
      </c>
      <c r="T1175" s="18">
        <v>42</v>
      </c>
      <c r="U1175" s="18">
        <v>1</v>
      </c>
      <c r="V1175" s="18">
        <v>476</v>
      </c>
      <c r="W1175" s="18">
        <v>1.48</v>
      </c>
      <c r="X1175" s="18">
        <v>0</v>
      </c>
      <c r="Y1175" s="19">
        <v>0</v>
      </c>
      <c r="Z1175" s="18">
        <v>3</v>
      </c>
      <c r="AA1175" s="18">
        <v>4</v>
      </c>
      <c r="AB1175" t="str">
        <f>VLOOKUP(E:E,笔记匹配!A:M,3,FALSE)</f>
        <v>pickcoco-invite</v>
      </c>
      <c r="AC1175" t="str">
        <f>VLOOKUP(E:E,笔记匹配!A:M,4,FALSE)</f>
        <v>11.21-快进来看看外国人切磋中文！！</v>
      </c>
    </row>
    <row r="1176" spans="1:29">
      <c r="A1176" s="17" t="s">
        <v>53</v>
      </c>
      <c r="B1176" s="17" t="s">
        <v>79</v>
      </c>
      <c r="C1176" s="18">
        <v>24707332</v>
      </c>
      <c r="D1176" s="17" t="s">
        <v>69</v>
      </c>
      <c r="E1176" s="17" t="s">
        <v>197</v>
      </c>
      <c r="F1176" s="17" t="s">
        <v>713</v>
      </c>
      <c r="G1176" s="18">
        <v>6620244</v>
      </c>
      <c r="H1176" s="17" t="s">
        <v>714</v>
      </c>
      <c r="I1176" s="18">
        <v>5479133</v>
      </c>
      <c r="J1176" s="17" t="s">
        <v>617</v>
      </c>
      <c r="K1176" s="18">
        <v>483.81</v>
      </c>
      <c r="L1176" s="18">
        <v>8964</v>
      </c>
      <c r="M1176" s="18">
        <v>280</v>
      </c>
      <c r="N1176" s="19">
        <v>0.0312</v>
      </c>
      <c r="O1176" s="18">
        <v>1.73</v>
      </c>
      <c r="P1176" s="18">
        <v>53.97</v>
      </c>
      <c r="Q1176" s="18">
        <v>88</v>
      </c>
      <c r="R1176" s="18">
        <v>1</v>
      </c>
      <c r="S1176" s="18">
        <v>60</v>
      </c>
      <c r="T1176" s="18">
        <v>6</v>
      </c>
      <c r="U1176" s="18">
        <v>1</v>
      </c>
      <c r="V1176" s="18">
        <v>156</v>
      </c>
      <c r="W1176" s="18">
        <v>3.1</v>
      </c>
      <c r="X1176" s="18">
        <v>0</v>
      </c>
      <c r="Y1176" s="19">
        <v>0</v>
      </c>
      <c r="Z1176" s="18">
        <v>0</v>
      </c>
      <c r="AA1176" s="18">
        <v>0</v>
      </c>
      <c r="AB1176" t="str">
        <f>VLOOKUP(E:E,笔记匹配!A:M,3,FALSE)</f>
        <v>leximock-invite</v>
      </c>
      <c r="AC1176" t="str">
        <f>VLOOKUP(E:E,笔记匹配!A:M,4,FALSE)</f>
        <v>11.16-Cambly雅思口语敲牛mock推荐来救你啦🆘</v>
      </c>
    </row>
    <row r="1177" spans="1:29">
      <c r="A1177" s="17" t="s">
        <v>53</v>
      </c>
      <c r="B1177" s="17" t="s">
        <v>85</v>
      </c>
      <c r="C1177" s="18">
        <v>24707521</v>
      </c>
      <c r="D1177" s="17" t="s">
        <v>69</v>
      </c>
      <c r="E1177" s="17" t="s">
        <v>225</v>
      </c>
      <c r="F1177" s="17" t="s">
        <v>716</v>
      </c>
      <c r="G1177" s="18">
        <v>6620322</v>
      </c>
      <c r="H1177" s="17" t="s">
        <v>717</v>
      </c>
      <c r="I1177" s="18">
        <v>5479184</v>
      </c>
      <c r="J1177" s="17" t="s">
        <v>617</v>
      </c>
      <c r="K1177" s="18">
        <v>276.44</v>
      </c>
      <c r="L1177" s="18">
        <v>6399</v>
      </c>
      <c r="M1177" s="18">
        <v>214</v>
      </c>
      <c r="N1177" s="19">
        <v>0.0334</v>
      </c>
      <c r="O1177" s="18">
        <v>1.29</v>
      </c>
      <c r="P1177" s="18">
        <v>43.2</v>
      </c>
      <c r="Q1177" s="18">
        <v>59</v>
      </c>
      <c r="R1177" s="18">
        <v>1</v>
      </c>
      <c r="S1177" s="18">
        <v>35</v>
      </c>
      <c r="T1177" s="18">
        <v>5</v>
      </c>
      <c r="U1177" s="18">
        <v>1</v>
      </c>
      <c r="V1177" s="18">
        <v>101</v>
      </c>
      <c r="W1177" s="18">
        <v>2.74</v>
      </c>
      <c r="X1177" s="18">
        <v>0</v>
      </c>
      <c r="Y1177" s="19">
        <v>0</v>
      </c>
      <c r="Z1177" s="18">
        <v>6</v>
      </c>
      <c r="AA1177" s="18">
        <v>4</v>
      </c>
      <c r="AB1177" t="str">
        <f>VLOOKUP(E:E,笔记匹配!A:M,3,FALSE)</f>
        <v>xiaohao11-invite</v>
      </c>
      <c r="AC1177" t="str">
        <f>VLOOKUP(E:E,笔记匹配!A:M,4,FALSE)</f>
        <v>11.16-🔥Cambly外教大推荐❗️口语此时不练更待何时</v>
      </c>
    </row>
    <row r="1178" spans="1:29">
      <c r="A1178" s="17" t="s">
        <v>53</v>
      </c>
      <c r="B1178" s="17" t="s">
        <v>93</v>
      </c>
      <c r="C1178" s="18">
        <v>25347160</v>
      </c>
      <c r="D1178" s="17" t="s">
        <v>72</v>
      </c>
      <c r="E1178" s="17" t="s">
        <v>582</v>
      </c>
      <c r="F1178" s="17" t="s">
        <v>733</v>
      </c>
      <c r="G1178" s="18">
        <v>6888103</v>
      </c>
      <c r="H1178" s="17" t="s">
        <v>734</v>
      </c>
      <c r="I1178" s="18">
        <v>5690375</v>
      </c>
      <c r="J1178" s="17" t="s">
        <v>617</v>
      </c>
      <c r="K1178" s="18">
        <v>75.03</v>
      </c>
      <c r="L1178" s="18">
        <v>7032</v>
      </c>
      <c r="M1178" s="18">
        <v>276</v>
      </c>
      <c r="N1178" s="19">
        <v>0.0392</v>
      </c>
      <c r="O1178" s="18">
        <v>0.27</v>
      </c>
      <c r="P1178" s="18">
        <v>10.67</v>
      </c>
      <c r="Q1178" s="18">
        <v>7</v>
      </c>
      <c r="R1178" s="18">
        <v>0</v>
      </c>
      <c r="S1178" s="18">
        <v>1</v>
      </c>
      <c r="T1178" s="18">
        <v>5</v>
      </c>
      <c r="U1178" s="18">
        <v>0</v>
      </c>
      <c r="V1178" s="18">
        <v>13</v>
      </c>
      <c r="W1178" s="18">
        <v>5.77</v>
      </c>
      <c r="X1178" s="18">
        <v>0</v>
      </c>
      <c r="Y1178" s="19">
        <v>0</v>
      </c>
      <c r="Z1178" s="18">
        <v>0</v>
      </c>
      <c r="AA1178" s="18">
        <v>0</v>
      </c>
      <c r="AB1178" t="str">
        <f>VLOOKUP(E:E,笔记匹配!A:M,3,FALSE)</f>
        <v>coco521-invite</v>
      </c>
      <c r="AC1178" t="str">
        <f>VLOOKUP(E:E,笔记匹配!A:M,4,FALSE)</f>
        <v>12.8-都给我进来听陕西话remix 英国话！哈哈哈哈</v>
      </c>
    </row>
    <row r="1179" spans="1:29">
      <c r="A1179" s="17" t="s">
        <v>53</v>
      </c>
      <c r="B1179" s="17" t="s">
        <v>94</v>
      </c>
      <c r="C1179" s="18">
        <v>25347501</v>
      </c>
      <c r="D1179" s="17" t="s">
        <v>72</v>
      </c>
      <c r="E1179" s="17" t="s">
        <v>585</v>
      </c>
      <c r="F1179" s="17" t="s">
        <v>735</v>
      </c>
      <c r="G1179" s="18">
        <v>6888193</v>
      </c>
      <c r="H1179" s="17" t="s">
        <v>736</v>
      </c>
      <c r="I1179" s="18">
        <v>5690455</v>
      </c>
      <c r="J1179" s="17" t="s">
        <v>617</v>
      </c>
      <c r="K1179" s="18">
        <v>67.7</v>
      </c>
      <c r="L1179" s="18">
        <v>2925</v>
      </c>
      <c r="M1179" s="18">
        <v>192</v>
      </c>
      <c r="N1179" s="19">
        <v>0.0656</v>
      </c>
      <c r="O1179" s="18">
        <v>0.35</v>
      </c>
      <c r="P1179" s="18">
        <v>23.15</v>
      </c>
      <c r="Q1179" s="18">
        <v>12</v>
      </c>
      <c r="R1179" s="18">
        <v>0</v>
      </c>
      <c r="S1179" s="18">
        <v>11</v>
      </c>
      <c r="T1179" s="18">
        <v>7</v>
      </c>
      <c r="U1179" s="18">
        <v>0</v>
      </c>
      <c r="V1179" s="18">
        <v>30</v>
      </c>
      <c r="W1179" s="18">
        <v>2.26</v>
      </c>
      <c r="X1179" s="18">
        <v>0</v>
      </c>
      <c r="Y1179" s="19">
        <v>0</v>
      </c>
      <c r="Z1179" s="18">
        <v>1</v>
      </c>
      <c r="AA1179" s="18">
        <v>0</v>
      </c>
      <c r="AB1179" t="str">
        <f>VLOOKUP(E:E,笔记匹配!A:M,3,FALSE)</f>
        <v>kiwi123</v>
      </c>
      <c r="AC1179" t="str">
        <f>VLOOKUP(E:E,笔记匹配!A:M,4,FALSE)</f>
        <v>12.8-Small talk 指南 如何用英文有效聊天</v>
      </c>
    </row>
    <row r="1180" spans="1:29">
      <c r="A1180" s="17" t="s">
        <v>54</v>
      </c>
      <c r="B1180" s="17" t="s">
        <v>76</v>
      </c>
      <c r="C1180" s="18">
        <v>18706416</v>
      </c>
      <c r="D1180" s="17" t="s">
        <v>72</v>
      </c>
      <c r="E1180" s="17" t="s">
        <v>209</v>
      </c>
      <c r="F1180" s="17" t="s">
        <v>624</v>
      </c>
      <c r="G1180" s="18">
        <v>3899564</v>
      </c>
      <c r="H1180" s="17" t="s">
        <v>625</v>
      </c>
      <c r="I1180" s="18">
        <v>3284422</v>
      </c>
      <c r="J1180" s="17" t="s">
        <v>617</v>
      </c>
      <c r="K1180" s="18">
        <v>200.08</v>
      </c>
      <c r="L1180" s="18">
        <v>9622</v>
      </c>
      <c r="M1180" s="18">
        <v>263</v>
      </c>
      <c r="N1180" s="19">
        <v>0.0273</v>
      </c>
      <c r="O1180" s="18">
        <v>0.76</v>
      </c>
      <c r="P1180" s="18">
        <v>20.79</v>
      </c>
      <c r="Q1180" s="18">
        <v>29</v>
      </c>
      <c r="R1180" s="18">
        <v>1</v>
      </c>
      <c r="S1180" s="18">
        <v>13</v>
      </c>
      <c r="T1180" s="18">
        <v>1</v>
      </c>
      <c r="U1180" s="18">
        <v>0</v>
      </c>
      <c r="V1180" s="18">
        <v>44</v>
      </c>
      <c r="W1180" s="18">
        <v>4.55</v>
      </c>
      <c r="X1180" s="18">
        <v>0</v>
      </c>
      <c r="Y1180" s="19">
        <v>0</v>
      </c>
      <c r="Z1180" s="18">
        <v>2</v>
      </c>
      <c r="AA1180" s="18">
        <v>4</v>
      </c>
      <c r="AB1180" t="str">
        <f>VLOOKUP(E:E,笔记匹配!A:M,3,FALSE)</f>
        <v>ieltsyea-invite</v>
      </c>
      <c r="AC1180" t="str">
        <f>VLOOKUP(E:E,笔记匹配!A:M,4,FALSE)</f>
        <v>8.24-雅思口语上7的捷径：Cambly外教推荐‼️</v>
      </c>
    </row>
    <row r="1181" spans="1:29">
      <c r="A1181" s="17" t="s">
        <v>54</v>
      </c>
      <c r="B1181" s="17" t="s">
        <v>103</v>
      </c>
      <c r="C1181" s="18">
        <v>19913068</v>
      </c>
      <c r="D1181" s="17" t="s">
        <v>69</v>
      </c>
      <c r="E1181" s="17" t="s">
        <v>207</v>
      </c>
      <c r="F1181" s="17" t="s">
        <v>632</v>
      </c>
      <c r="G1181" s="18">
        <v>4458728</v>
      </c>
      <c r="H1181" s="17" t="s">
        <v>633</v>
      </c>
      <c r="I1181" s="18">
        <v>3823048</v>
      </c>
      <c r="J1181" s="17" t="s">
        <v>617</v>
      </c>
      <c r="K1181" s="18">
        <v>0</v>
      </c>
      <c r="L1181" s="18">
        <v>0</v>
      </c>
      <c r="M1181" s="18">
        <v>0</v>
      </c>
      <c r="N1181" s="19">
        <v>0</v>
      </c>
      <c r="O1181" s="18">
        <v>0</v>
      </c>
      <c r="P1181" s="18">
        <v>0</v>
      </c>
      <c r="Q1181" s="18">
        <v>0</v>
      </c>
      <c r="R1181" s="18">
        <v>0</v>
      </c>
      <c r="S1181" s="18">
        <v>0</v>
      </c>
      <c r="T1181" s="18">
        <v>0</v>
      </c>
      <c r="U1181" s="18">
        <v>0</v>
      </c>
      <c r="V1181" s="18">
        <v>0</v>
      </c>
      <c r="W1181" s="18">
        <v>0</v>
      </c>
      <c r="X1181" s="18">
        <v>0</v>
      </c>
      <c r="Y1181" s="19">
        <v>0</v>
      </c>
      <c r="Z1181" s="18">
        <v>0</v>
      </c>
      <c r="AA1181" s="18">
        <v>0</v>
      </c>
      <c r="AB1181" t="str">
        <f>VLOOKUP(E:E,笔记匹配!A:M,3,FALSE)</f>
        <v>skk2022</v>
      </c>
      <c r="AC1181" t="str">
        <f>VLOOKUP(E:E,笔记匹配!A:M,4,FALSE)</f>
        <v>6.13-如何不出国提高口语｜英语口语APP推荐</v>
      </c>
    </row>
    <row r="1182" spans="1:29">
      <c r="A1182" s="17" t="s">
        <v>54</v>
      </c>
      <c r="B1182" s="17" t="s">
        <v>108</v>
      </c>
      <c r="C1182" s="18">
        <v>19946771</v>
      </c>
      <c r="D1182" s="17" t="s">
        <v>72</v>
      </c>
      <c r="E1182" s="18">
        <v>6.3218999e+23</v>
      </c>
      <c r="F1182" s="17" t="s">
        <v>634</v>
      </c>
      <c r="G1182" s="18">
        <v>4474319</v>
      </c>
      <c r="H1182" s="17" t="s">
        <v>635</v>
      </c>
      <c r="I1182" s="18">
        <v>3836916</v>
      </c>
      <c r="J1182" s="17" t="s">
        <v>617</v>
      </c>
      <c r="K1182" s="18">
        <v>298.21</v>
      </c>
      <c r="L1182" s="18">
        <v>20108</v>
      </c>
      <c r="M1182" s="18">
        <v>759</v>
      </c>
      <c r="N1182" s="19">
        <v>0.0377</v>
      </c>
      <c r="O1182" s="18">
        <v>0.39</v>
      </c>
      <c r="P1182" s="18">
        <v>14.83</v>
      </c>
      <c r="Q1182" s="18">
        <v>43</v>
      </c>
      <c r="R1182" s="18">
        <v>0</v>
      </c>
      <c r="S1182" s="18">
        <v>25</v>
      </c>
      <c r="T1182" s="18">
        <v>22</v>
      </c>
      <c r="U1182" s="18">
        <v>2</v>
      </c>
      <c r="V1182" s="18">
        <v>92</v>
      </c>
      <c r="W1182" s="18">
        <v>3.24</v>
      </c>
      <c r="X1182" s="18">
        <v>0</v>
      </c>
      <c r="Y1182" s="19">
        <v>0</v>
      </c>
      <c r="Z1182" s="18">
        <v>1</v>
      </c>
      <c r="AA1182" s="18">
        <v>1</v>
      </c>
      <c r="AB1182" t="str">
        <f>VLOOKUP(E:E,笔记匹配!A:M,3,FALSE)</f>
        <v>gua0407</v>
      </c>
      <c r="AC1182" t="str">
        <f>VLOOKUP(E:E,笔记匹配!A:M,4,FALSE)</f>
        <v>9.21-雅思考官“讨厌”的口语表达，你中了几个🤔</v>
      </c>
    </row>
    <row r="1183" spans="1:29">
      <c r="A1183" s="17" t="s">
        <v>54</v>
      </c>
      <c r="B1183" s="17" t="s">
        <v>80</v>
      </c>
      <c r="C1183" s="18">
        <v>20804514</v>
      </c>
      <c r="D1183" s="17" t="s">
        <v>72</v>
      </c>
      <c r="E1183" s="17" t="s">
        <v>199</v>
      </c>
      <c r="F1183" s="17" t="s">
        <v>642</v>
      </c>
      <c r="G1183" s="18">
        <v>4926725</v>
      </c>
      <c r="H1183" s="17" t="s">
        <v>643</v>
      </c>
      <c r="I1183" s="18">
        <v>4182082</v>
      </c>
      <c r="J1183" s="17" t="s">
        <v>617</v>
      </c>
      <c r="K1183" s="18">
        <v>197.25</v>
      </c>
      <c r="L1183" s="18">
        <v>11345</v>
      </c>
      <c r="M1183" s="18">
        <v>513</v>
      </c>
      <c r="N1183" s="19">
        <v>0.0452</v>
      </c>
      <c r="O1183" s="18">
        <v>0.38</v>
      </c>
      <c r="P1183" s="18">
        <v>17.39</v>
      </c>
      <c r="Q1183" s="18">
        <v>33</v>
      </c>
      <c r="R1183" s="18">
        <v>0</v>
      </c>
      <c r="S1183" s="18">
        <v>30</v>
      </c>
      <c r="T1183" s="18">
        <v>6</v>
      </c>
      <c r="U1183" s="18">
        <v>1</v>
      </c>
      <c r="V1183" s="18">
        <v>70</v>
      </c>
      <c r="W1183" s="18">
        <v>2.82</v>
      </c>
      <c r="X1183" s="18">
        <v>0</v>
      </c>
      <c r="Y1183" s="19">
        <v>0</v>
      </c>
      <c r="Z1183" s="18">
        <v>6</v>
      </c>
      <c r="AA1183" s="18">
        <v>1</v>
      </c>
      <c r="AB1183" t="str">
        <f>VLOOKUP(E:E,笔记匹配!A:M,3,FALSE)</f>
        <v>lily1234</v>
      </c>
      <c r="AC1183" t="str">
        <f>VLOOKUP(E:E,笔记匹配!A:M,4,FALSE)</f>
        <v>10.9-30岁想把英语好好学一遍｜妈妈提升口语app</v>
      </c>
    </row>
    <row r="1184" spans="1:29">
      <c r="A1184" s="17" t="s">
        <v>54</v>
      </c>
      <c r="B1184" s="17" t="s">
        <v>103</v>
      </c>
      <c r="C1184" s="18">
        <v>20929745</v>
      </c>
      <c r="D1184" s="17" t="s">
        <v>72</v>
      </c>
      <c r="E1184" s="17" t="s">
        <v>207</v>
      </c>
      <c r="F1184" s="17" t="s">
        <v>644</v>
      </c>
      <c r="G1184" s="18">
        <v>4988589</v>
      </c>
      <c r="H1184" s="17" t="s">
        <v>645</v>
      </c>
      <c r="I1184" s="18">
        <v>4228308</v>
      </c>
      <c r="J1184" s="17" t="s">
        <v>617</v>
      </c>
      <c r="K1184" s="18">
        <v>0</v>
      </c>
      <c r="L1184" s="18">
        <v>0</v>
      </c>
      <c r="M1184" s="18">
        <v>0</v>
      </c>
      <c r="N1184" s="19">
        <v>0</v>
      </c>
      <c r="O1184" s="18">
        <v>0</v>
      </c>
      <c r="P1184" s="18">
        <v>0</v>
      </c>
      <c r="Q1184" s="18">
        <v>0</v>
      </c>
      <c r="R1184" s="18">
        <v>0</v>
      </c>
      <c r="S1184" s="18">
        <v>0</v>
      </c>
      <c r="T1184" s="18">
        <v>0</v>
      </c>
      <c r="U1184" s="18">
        <v>0</v>
      </c>
      <c r="V1184" s="18">
        <v>0</v>
      </c>
      <c r="W1184" s="18">
        <v>0</v>
      </c>
      <c r="X1184" s="18">
        <v>0</v>
      </c>
      <c r="Y1184" s="19">
        <v>0</v>
      </c>
      <c r="Z1184" s="18">
        <v>0</v>
      </c>
      <c r="AA1184" s="18">
        <v>0</v>
      </c>
      <c r="AB1184" t="str">
        <f>VLOOKUP(E:E,笔记匹配!A:M,3,FALSE)</f>
        <v>skk2022</v>
      </c>
      <c r="AC1184" t="str">
        <f>VLOOKUP(E:E,笔记匹配!A:M,4,FALSE)</f>
        <v>6.13-如何不出国提高口语｜英语口语APP推荐</v>
      </c>
    </row>
    <row r="1185" spans="1:29">
      <c r="A1185" s="17" t="s">
        <v>54</v>
      </c>
      <c r="B1185" s="17" t="s">
        <v>83</v>
      </c>
      <c r="C1185" s="18">
        <v>21378722</v>
      </c>
      <c r="D1185" s="17" t="s">
        <v>72</v>
      </c>
      <c r="E1185" s="17" t="s">
        <v>201</v>
      </c>
      <c r="F1185" s="17" t="s">
        <v>646</v>
      </c>
      <c r="G1185" s="18">
        <v>5201126</v>
      </c>
      <c r="H1185" s="17" t="s">
        <v>647</v>
      </c>
      <c r="I1185" s="18">
        <v>4386152</v>
      </c>
      <c r="J1185" s="17" t="s">
        <v>617</v>
      </c>
      <c r="K1185" s="18">
        <v>216.66</v>
      </c>
      <c r="L1185" s="18">
        <v>14127</v>
      </c>
      <c r="M1185" s="18">
        <v>350</v>
      </c>
      <c r="N1185" s="19">
        <v>0.0248</v>
      </c>
      <c r="O1185" s="18">
        <v>0.62</v>
      </c>
      <c r="P1185" s="18">
        <v>15.34</v>
      </c>
      <c r="Q1185" s="18">
        <v>48</v>
      </c>
      <c r="R1185" s="18">
        <v>0</v>
      </c>
      <c r="S1185" s="18">
        <v>42</v>
      </c>
      <c r="T1185" s="18">
        <v>7</v>
      </c>
      <c r="U1185" s="18">
        <v>2</v>
      </c>
      <c r="V1185" s="18">
        <v>99</v>
      </c>
      <c r="W1185" s="18">
        <v>2.19</v>
      </c>
      <c r="X1185" s="18">
        <v>0</v>
      </c>
      <c r="Y1185" s="19">
        <v>0</v>
      </c>
      <c r="Z1185" s="18">
        <v>2</v>
      </c>
      <c r="AA1185" s="18">
        <v>0</v>
      </c>
      <c r="AB1185" t="str">
        <f>VLOOKUP(E:E,笔记匹配!A:M,3,FALSE)</f>
        <v>talkalot-invite</v>
      </c>
      <c r="AC1185" t="str">
        <f>VLOOKUP(E:E,笔记匹配!A:M,4,FALSE)</f>
        <v>10.17宝藏Cambly外教大推荐‼️入门篇</v>
      </c>
    </row>
    <row r="1186" spans="1:29">
      <c r="A1186" s="17" t="s">
        <v>54</v>
      </c>
      <c r="B1186" s="17" t="s">
        <v>83</v>
      </c>
      <c r="C1186" s="18">
        <v>21438951</v>
      </c>
      <c r="D1186" s="17" t="s">
        <v>69</v>
      </c>
      <c r="E1186" s="17" t="s">
        <v>201</v>
      </c>
      <c r="F1186" s="17" t="s">
        <v>650</v>
      </c>
      <c r="G1186" s="18">
        <v>5229065</v>
      </c>
      <c r="H1186" s="17" t="s">
        <v>651</v>
      </c>
      <c r="I1186" s="18">
        <v>4407441</v>
      </c>
      <c r="J1186" s="17" t="s">
        <v>617</v>
      </c>
      <c r="K1186" s="18">
        <v>1076.2</v>
      </c>
      <c r="L1186" s="18">
        <v>54649</v>
      </c>
      <c r="M1186" s="18">
        <v>1747</v>
      </c>
      <c r="N1186" s="19">
        <v>0.032</v>
      </c>
      <c r="O1186" s="18">
        <v>0.62</v>
      </c>
      <c r="P1186" s="18">
        <v>19.69</v>
      </c>
      <c r="Q1186" s="18">
        <v>333</v>
      </c>
      <c r="R1186" s="18">
        <v>0</v>
      </c>
      <c r="S1186" s="18">
        <v>240</v>
      </c>
      <c r="T1186" s="18">
        <v>10</v>
      </c>
      <c r="U1186" s="18">
        <v>1</v>
      </c>
      <c r="V1186" s="18">
        <v>584</v>
      </c>
      <c r="W1186" s="18">
        <v>1.84</v>
      </c>
      <c r="X1186" s="18">
        <v>0</v>
      </c>
      <c r="Y1186" s="19">
        <v>0</v>
      </c>
      <c r="Z1186" s="18">
        <v>14</v>
      </c>
      <c r="AA1186" s="18">
        <v>17</v>
      </c>
      <c r="AB1186" t="str">
        <f>VLOOKUP(E:E,笔记匹配!A:M,3,FALSE)</f>
        <v>talkalot-invite</v>
      </c>
      <c r="AC1186" t="str">
        <f>VLOOKUP(E:E,笔记匹配!A:M,4,FALSE)</f>
        <v>10.17宝藏Cambly外教大推荐‼️入门篇</v>
      </c>
    </row>
    <row r="1187" spans="1:29">
      <c r="A1187" s="17" t="s">
        <v>54</v>
      </c>
      <c r="B1187" s="17" t="s">
        <v>80</v>
      </c>
      <c r="C1187" s="18">
        <v>21548733</v>
      </c>
      <c r="D1187" s="17" t="s">
        <v>69</v>
      </c>
      <c r="E1187" s="17" t="s">
        <v>199</v>
      </c>
      <c r="F1187" s="17" t="s">
        <v>652</v>
      </c>
      <c r="G1187" s="18">
        <v>5277914</v>
      </c>
      <c r="H1187" s="17" t="s">
        <v>652</v>
      </c>
      <c r="I1187" s="18">
        <v>4445164</v>
      </c>
      <c r="J1187" s="17" t="s">
        <v>617</v>
      </c>
      <c r="K1187" s="18">
        <v>201.82</v>
      </c>
      <c r="L1187" s="18">
        <v>6257</v>
      </c>
      <c r="M1187" s="18">
        <v>257</v>
      </c>
      <c r="N1187" s="19">
        <v>0.0411</v>
      </c>
      <c r="O1187" s="18">
        <v>0.79</v>
      </c>
      <c r="P1187" s="18">
        <v>32.26</v>
      </c>
      <c r="Q1187" s="18">
        <v>42</v>
      </c>
      <c r="R1187" s="18">
        <v>1</v>
      </c>
      <c r="S1187" s="18">
        <v>32</v>
      </c>
      <c r="T1187" s="18">
        <v>16</v>
      </c>
      <c r="U1187" s="18">
        <v>1</v>
      </c>
      <c r="V1187" s="18">
        <v>92</v>
      </c>
      <c r="W1187" s="18">
        <v>2.19</v>
      </c>
      <c r="X1187" s="18">
        <v>0</v>
      </c>
      <c r="Y1187" s="19">
        <v>0</v>
      </c>
      <c r="Z1187" s="18">
        <v>1</v>
      </c>
      <c r="AA1187" s="18">
        <v>0</v>
      </c>
      <c r="AB1187" t="str">
        <f>VLOOKUP(E:E,笔记匹配!A:M,3,FALSE)</f>
        <v>lily1234</v>
      </c>
      <c r="AC1187" t="str">
        <f>VLOOKUP(E:E,笔记匹配!A:M,4,FALSE)</f>
        <v>10.9-30岁想把英语好好学一遍｜妈妈提升口语app</v>
      </c>
    </row>
    <row r="1188" spans="1:29">
      <c r="A1188" s="17" t="s">
        <v>54</v>
      </c>
      <c r="B1188" s="17" t="s">
        <v>108</v>
      </c>
      <c r="C1188" s="18">
        <v>21906276</v>
      </c>
      <c r="D1188" s="17" t="s">
        <v>69</v>
      </c>
      <c r="E1188" s="18">
        <v>6.3218999e+23</v>
      </c>
      <c r="F1188" s="17" t="s">
        <v>654</v>
      </c>
      <c r="G1188" s="18">
        <v>5442255</v>
      </c>
      <c r="H1188" s="17" t="s">
        <v>654</v>
      </c>
      <c r="I1188" s="18">
        <v>4570099</v>
      </c>
      <c r="J1188" s="17" t="s">
        <v>617</v>
      </c>
      <c r="K1188" s="18">
        <v>396.5</v>
      </c>
      <c r="L1188" s="18">
        <v>16546</v>
      </c>
      <c r="M1188" s="18">
        <v>790</v>
      </c>
      <c r="N1188" s="19">
        <v>0.0477</v>
      </c>
      <c r="O1188" s="18">
        <v>0.5</v>
      </c>
      <c r="P1188" s="18">
        <v>23.96</v>
      </c>
      <c r="Q1188" s="18">
        <v>161</v>
      </c>
      <c r="R1188" s="18">
        <v>0</v>
      </c>
      <c r="S1188" s="18">
        <v>71</v>
      </c>
      <c r="T1188" s="18">
        <v>41</v>
      </c>
      <c r="U1188" s="18">
        <v>8</v>
      </c>
      <c r="V1188" s="18">
        <v>281</v>
      </c>
      <c r="W1188" s="18">
        <v>1.41</v>
      </c>
      <c r="X1188" s="18">
        <v>0</v>
      </c>
      <c r="Y1188" s="19">
        <v>0</v>
      </c>
      <c r="Z1188" s="18">
        <v>10</v>
      </c>
      <c r="AA1188" s="18">
        <v>1</v>
      </c>
      <c r="AB1188" t="str">
        <f>VLOOKUP(E:E,笔记匹配!A:M,3,FALSE)</f>
        <v>gua0407</v>
      </c>
      <c r="AC1188" t="str">
        <f>VLOOKUP(E:E,笔记匹配!A:M,4,FALSE)</f>
        <v>9.21-雅思考官“讨厌”的口语表达，你中了几个🤔</v>
      </c>
    </row>
    <row r="1189" spans="1:29">
      <c r="A1189" s="17" t="s">
        <v>54</v>
      </c>
      <c r="B1189" s="17" t="s">
        <v>82</v>
      </c>
      <c r="C1189" s="18">
        <v>22055095</v>
      </c>
      <c r="D1189" s="17" t="s">
        <v>72</v>
      </c>
      <c r="E1189" s="17" t="s">
        <v>236</v>
      </c>
      <c r="F1189" s="17" t="s">
        <v>660</v>
      </c>
      <c r="G1189" s="18">
        <v>5512921</v>
      </c>
      <c r="H1189" s="17" t="s">
        <v>661</v>
      </c>
      <c r="I1189" s="18">
        <v>4623502</v>
      </c>
      <c r="J1189" s="17" t="s">
        <v>617</v>
      </c>
      <c r="K1189" s="18">
        <v>51.85</v>
      </c>
      <c r="L1189" s="18">
        <v>3458</v>
      </c>
      <c r="M1189" s="18">
        <v>208</v>
      </c>
      <c r="N1189" s="19">
        <v>0.0602</v>
      </c>
      <c r="O1189" s="18">
        <v>0.25</v>
      </c>
      <c r="P1189" s="18">
        <v>14.99</v>
      </c>
      <c r="Q1189" s="18">
        <v>16</v>
      </c>
      <c r="R1189" s="18">
        <v>1</v>
      </c>
      <c r="S1189" s="18">
        <v>12</v>
      </c>
      <c r="T1189" s="18">
        <v>9</v>
      </c>
      <c r="U1189" s="18">
        <v>0</v>
      </c>
      <c r="V1189" s="18">
        <v>38</v>
      </c>
      <c r="W1189" s="18">
        <v>1.36</v>
      </c>
      <c r="X1189" s="18">
        <v>0</v>
      </c>
      <c r="Y1189" s="19">
        <v>0</v>
      </c>
      <c r="Z1189" s="18">
        <v>2</v>
      </c>
      <c r="AA1189" s="18">
        <v>0</v>
      </c>
      <c r="AB1189" t="str">
        <f>VLOOKUP(E:E,笔记匹配!A:M,3,FALSE)</f>
        <v>pickgigi-invite</v>
      </c>
      <c r="AC1189" t="str">
        <f>VLOOKUP(E:E,笔记匹配!A:M,4,FALSE)</f>
        <v>10.26-口语聊天用这几个开场 打开无限聊天模式</v>
      </c>
    </row>
    <row r="1190" spans="1:29">
      <c r="A1190" s="17" t="s">
        <v>54</v>
      </c>
      <c r="B1190" s="17" t="s">
        <v>86</v>
      </c>
      <c r="C1190" s="18">
        <v>22459591</v>
      </c>
      <c r="D1190" s="17" t="s">
        <v>72</v>
      </c>
      <c r="E1190" s="17" t="s">
        <v>214</v>
      </c>
      <c r="F1190" s="17" t="s">
        <v>662</v>
      </c>
      <c r="G1190" s="18">
        <v>5705404</v>
      </c>
      <c r="H1190" s="17" t="s">
        <v>663</v>
      </c>
      <c r="I1190" s="18">
        <v>4771610</v>
      </c>
      <c r="J1190" s="17" t="s">
        <v>617</v>
      </c>
      <c r="K1190" s="18">
        <v>284.99</v>
      </c>
      <c r="L1190" s="18">
        <v>14478</v>
      </c>
      <c r="M1190" s="18">
        <v>620</v>
      </c>
      <c r="N1190" s="19">
        <v>0.0428</v>
      </c>
      <c r="O1190" s="18">
        <v>0.46</v>
      </c>
      <c r="P1190" s="18">
        <v>19.68</v>
      </c>
      <c r="Q1190" s="18">
        <v>25</v>
      </c>
      <c r="R1190" s="18">
        <v>1</v>
      </c>
      <c r="S1190" s="18">
        <v>4</v>
      </c>
      <c r="T1190" s="18">
        <v>14</v>
      </c>
      <c r="U1190" s="18">
        <v>2</v>
      </c>
      <c r="V1190" s="18">
        <v>46</v>
      </c>
      <c r="W1190" s="18">
        <v>6.2</v>
      </c>
      <c r="X1190" s="18">
        <v>0</v>
      </c>
      <c r="Y1190" s="19">
        <v>0</v>
      </c>
      <c r="Z1190" s="18">
        <v>0</v>
      </c>
      <c r="AA1190" s="18">
        <v>0</v>
      </c>
      <c r="AB1190" t="str">
        <f>VLOOKUP(E:E,笔记匹配!A:M,3,FALSE)</f>
        <v>yzyy123</v>
      </c>
      <c r="AC1190" t="str">
        <f>VLOOKUP(E:E,笔记匹配!A:M,4,FALSE)</f>
        <v>11.1-前雅思口语考官评分我们的part 1!</v>
      </c>
    </row>
    <row r="1191" spans="1:29">
      <c r="A1191" s="17" t="s">
        <v>54</v>
      </c>
      <c r="B1191" s="17" t="s">
        <v>73</v>
      </c>
      <c r="C1191" s="18">
        <v>22612439</v>
      </c>
      <c r="D1191" s="17" t="s">
        <v>72</v>
      </c>
      <c r="E1191" s="17" t="s">
        <v>200</v>
      </c>
      <c r="F1191" s="17" t="s">
        <v>666</v>
      </c>
      <c r="G1191" s="18">
        <v>5779468</v>
      </c>
      <c r="H1191" s="17" t="s">
        <v>667</v>
      </c>
      <c r="I1191" s="18">
        <v>4830161</v>
      </c>
      <c r="J1191" s="17" t="s">
        <v>617</v>
      </c>
      <c r="K1191" s="18">
        <v>105.17</v>
      </c>
      <c r="L1191" s="18">
        <v>6209</v>
      </c>
      <c r="M1191" s="18">
        <v>334</v>
      </c>
      <c r="N1191" s="19">
        <v>0.0538</v>
      </c>
      <c r="O1191" s="18">
        <v>0.31</v>
      </c>
      <c r="P1191" s="18">
        <v>16.94</v>
      </c>
      <c r="Q1191" s="18">
        <v>21</v>
      </c>
      <c r="R1191" s="18">
        <v>0</v>
      </c>
      <c r="S1191" s="18">
        <v>5</v>
      </c>
      <c r="T1191" s="18">
        <v>4</v>
      </c>
      <c r="U1191" s="18">
        <v>0</v>
      </c>
      <c r="V1191" s="18">
        <v>30</v>
      </c>
      <c r="W1191" s="18">
        <v>3.51</v>
      </c>
      <c r="X1191" s="18">
        <v>0</v>
      </c>
      <c r="Y1191" s="19">
        <v>0</v>
      </c>
      <c r="Z1191" s="18">
        <v>0</v>
      </c>
      <c r="AA1191" s="18">
        <v>0</v>
      </c>
      <c r="AB1191" t="str">
        <f>VLOOKUP(E:E,笔记匹配!A:M,3,FALSE)</f>
        <v>adamchen</v>
      </c>
      <c r="AC1191" t="str">
        <f>VLOOKUP(E:E,笔记匹配!A:M,4,FALSE)</f>
        <v>11.2-当社牛和老外pk全网热门挑战</v>
      </c>
    </row>
    <row r="1192" spans="1:29">
      <c r="A1192" s="17" t="s">
        <v>54</v>
      </c>
      <c r="B1192" s="17" t="s">
        <v>77</v>
      </c>
      <c r="C1192" s="18">
        <v>22612562</v>
      </c>
      <c r="D1192" s="17" t="s">
        <v>72</v>
      </c>
      <c r="E1192" s="17" t="s">
        <v>231</v>
      </c>
      <c r="F1192" s="17" t="s">
        <v>670</v>
      </c>
      <c r="G1192" s="18">
        <v>5779589</v>
      </c>
      <c r="H1192" s="17" t="s">
        <v>671</v>
      </c>
      <c r="I1192" s="18">
        <v>4830255</v>
      </c>
      <c r="J1192" s="17" t="s">
        <v>617</v>
      </c>
      <c r="K1192" s="18">
        <v>84.5</v>
      </c>
      <c r="L1192" s="18">
        <v>3315</v>
      </c>
      <c r="M1192" s="18">
        <v>166</v>
      </c>
      <c r="N1192" s="19">
        <v>0.0501</v>
      </c>
      <c r="O1192" s="18">
        <v>0.51</v>
      </c>
      <c r="P1192" s="18">
        <v>25.49</v>
      </c>
      <c r="Q1192" s="18">
        <v>28</v>
      </c>
      <c r="R1192" s="18">
        <v>0</v>
      </c>
      <c r="S1192" s="18">
        <v>14</v>
      </c>
      <c r="T1192" s="18">
        <v>6</v>
      </c>
      <c r="U1192" s="18">
        <v>1</v>
      </c>
      <c r="V1192" s="18">
        <v>49</v>
      </c>
      <c r="W1192" s="18">
        <v>1.72</v>
      </c>
      <c r="X1192" s="18">
        <v>0</v>
      </c>
      <c r="Y1192" s="19">
        <v>0</v>
      </c>
      <c r="Z1192" s="18">
        <v>1</v>
      </c>
      <c r="AA1192" s="18">
        <v>2</v>
      </c>
      <c r="AB1192" t="str">
        <f>VLOOKUP(E:E,笔记匹配!A:M,3,FALSE)</f>
        <v>iris018-invite</v>
      </c>
      <c r="AC1192" t="str">
        <f>VLOOKUP(E:E,笔记匹配!A:M,4,FALSE)</f>
        <v>11.2-⭐雅思口语救星❗心机girl这样备考㊙️</v>
      </c>
    </row>
    <row r="1193" spans="1:29">
      <c r="A1193" s="17" t="s">
        <v>54</v>
      </c>
      <c r="B1193" s="17" t="s">
        <v>73</v>
      </c>
      <c r="C1193" s="18">
        <v>23040724</v>
      </c>
      <c r="D1193" s="17" t="s">
        <v>69</v>
      </c>
      <c r="E1193" s="17" t="s">
        <v>200</v>
      </c>
      <c r="F1193" s="17" t="s">
        <v>672</v>
      </c>
      <c r="G1193" s="18">
        <v>5991279</v>
      </c>
      <c r="H1193" s="17" t="s">
        <v>672</v>
      </c>
      <c r="I1193" s="18">
        <v>4988712</v>
      </c>
      <c r="J1193" s="17" t="s">
        <v>617</v>
      </c>
      <c r="K1193" s="18">
        <v>205.7</v>
      </c>
      <c r="L1193" s="18">
        <v>3182</v>
      </c>
      <c r="M1193" s="18">
        <v>170</v>
      </c>
      <c r="N1193" s="19">
        <v>0.0534</v>
      </c>
      <c r="O1193" s="18">
        <v>1.21</v>
      </c>
      <c r="P1193" s="18">
        <v>64.64</v>
      </c>
      <c r="Q1193" s="18">
        <v>46</v>
      </c>
      <c r="R1193" s="18">
        <v>0</v>
      </c>
      <c r="S1193" s="18">
        <v>10</v>
      </c>
      <c r="T1193" s="18">
        <v>12</v>
      </c>
      <c r="U1193" s="18">
        <v>1</v>
      </c>
      <c r="V1193" s="18">
        <v>69</v>
      </c>
      <c r="W1193" s="18">
        <v>2.98</v>
      </c>
      <c r="X1193" s="18">
        <v>0</v>
      </c>
      <c r="Y1193" s="19">
        <v>0</v>
      </c>
      <c r="Z1193" s="18">
        <v>0</v>
      </c>
      <c r="AA1193" s="18">
        <v>1</v>
      </c>
      <c r="AB1193" t="str">
        <f>VLOOKUP(E:E,笔记匹配!A:M,3,FALSE)</f>
        <v>adamchen</v>
      </c>
      <c r="AC1193" t="str">
        <f>VLOOKUP(E:E,笔记匹配!A:M,4,FALSE)</f>
        <v>11.2-当社牛和老外pk全网热门挑战</v>
      </c>
    </row>
    <row r="1194" spans="1:29">
      <c r="A1194" s="17" t="s">
        <v>54</v>
      </c>
      <c r="B1194" s="17" t="s">
        <v>86</v>
      </c>
      <c r="C1194" s="18">
        <v>23041229</v>
      </c>
      <c r="D1194" s="17" t="s">
        <v>69</v>
      </c>
      <c r="E1194" s="17" t="s">
        <v>214</v>
      </c>
      <c r="F1194" s="17" t="s">
        <v>673</v>
      </c>
      <c r="G1194" s="18">
        <v>5991556</v>
      </c>
      <c r="H1194" s="17" t="s">
        <v>673</v>
      </c>
      <c r="I1194" s="18">
        <v>4988903</v>
      </c>
      <c r="J1194" s="17" t="s">
        <v>617</v>
      </c>
      <c r="K1194" s="18">
        <v>305.63</v>
      </c>
      <c r="L1194" s="18">
        <v>6155</v>
      </c>
      <c r="M1194" s="18">
        <v>310</v>
      </c>
      <c r="N1194" s="19">
        <v>0.0504</v>
      </c>
      <c r="O1194" s="18">
        <v>0.99</v>
      </c>
      <c r="P1194" s="18">
        <v>49.66</v>
      </c>
      <c r="Q1194" s="18">
        <v>46</v>
      </c>
      <c r="R1194" s="18">
        <v>0</v>
      </c>
      <c r="S1194" s="18">
        <v>24</v>
      </c>
      <c r="T1194" s="18">
        <v>24</v>
      </c>
      <c r="U1194" s="18">
        <v>1</v>
      </c>
      <c r="V1194" s="18">
        <v>95</v>
      </c>
      <c r="W1194" s="18">
        <v>3.22</v>
      </c>
      <c r="X1194" s="18">
        <v>0</v>
      </c>
      <c r="Y1194" s="19">
        <v>0</v>
      </c>
      <c r="Z1194" s="18">
        <v>1</v>
      </c>
      <c r="AA1194" s="18">
        <v>0</v>
      </c>
      <c r="AB1194" t="str">
        <f>VLOOKUP(E:E,笔记匹配!A:M,3,FALSE)</f>
        <v>yzyy123</v>
      </c>
      <c r="AC1194" t="str">
        <f>VLOOKUP(E:E,笔记匹配!A:M,4,FALSE)</f>
        <v>11.1-前雅思口语考官评分我们的part 1!</v>
      </c>
    </row>
    <row r="1195" spans="1:29">
      <c r="A1195" s="17" t="s">
        <v>54</v>
      </c>
      <c r="B1195" s="17" t="s">
        <v>109</v>
      </c>
      <c r="C1195" s="18">
        <v>23124143</v>
      </c>
      <c r="D1195" s="17" t="s">
        <v>72</v>
      </c>
      <c r="E1195" s="17" t="s">
        <v>196</v>
      </c>
      <c r="F1195" s="17" t="s">
        <v>674</v>
      </c>
      <c r="G1195" s="18">
        <v>6031256</v>
      </c>
      <c r="H1195" s="17" t="s">
        <v>675</v>
      </c>
      <c r="I1195" s="18">
        <v>5019187</v>
      </c>
      <c r="J1195" s="17" t="s">
        <v>617</v>
      </c>
      <c r="K1195" s="18">
        <v>0</v>
      </c>
      <c r="L1195" s="18">
        <v>0</v>
      </c>
      <c r="M1195" s="18">
        <v>0</v>
      </c>
      <c r="N1195" s="19">
        <v>0</v>
      </c>
      <c r="O1195" s="18">
        <v>0</v>
      </c>
      <c r="P1195" s="18">
        <v>0</v>
      </c>
      <c r="Q1195" s="18">
        <v>0</v>
      </c>
      <c r="R1195" s="18">
        <v>0</v>
      </c>
      <c r="S1195" s="18">
        <v>0</v>
      </c>
      <c r="T1195" s="18">
        <v>0</v>
      </c>
      <c r="U1195" s="18">
        <v>0</v>
      </c>
      <c r="V1195" s="18">
        <v>0</v>
      </c>
      <c r="W1195" s="18">
        <v>0</v>
      </c>
      <c r="X1195" s="18">
        <v>0</v>
      </c>
      <c r="Y1195" s="19">
        <v>0</v>
      </c>
      <c r="Z1195" s="18">
        <v>0</v>
      </c>
      <c r="AA1195" s="18">
        <v>0</v>
      </c>
      <c r="AB1195" t="str">
        <f>VLOOKUP(E:E,笔记匹配!A:M,3,FALSE)</f>
        <v>山姆先生-invite</v>
      </c>
      <c r="AC1195" t="str">
        <f>VLOOKUP(E:E,笔记匹配!A:M,4,FALSE)</f>
        <v>11.10-地道英语俚语🤯英美俚语意思差这么多?</v>
      </c>
    </row>
    <row r="1196" spans="1:29">
      <c r="A1196" s="17" t="s">
        <v>54</v>
      </c>
      <c r="B1196" s="17" t="s">
        <v>70</v>
      </c>
      <c r="C1196" s="18">
        <v>23124443</v>
      </c>
      <c r="D1196" s="17" t="s">
        <v>72</v>
      </c>
      <c r="E1196" s="17" t="s">
        <v>226</v>
      </c>
      <c r="F1196" s="17" t="s">
        <v>678</v>
      </c>
      <c r="G1196" s="18">
        <v>6031367</v>
      </c>
      <c r="H1196" s="17" t="s">
        <v>679</v>
      </c>
      <c r="I1196" s="18">
        <v>5019262</v>
      </c>
      <c r="J1196" s="17" t="s">
        <v>617</v>
      </c>
      <c r="K1196" s="18">
        <v>498.78</v>
      </c>
      <c r="L1196" s="18">
        <v>29810</v>
      </c>
      <c r="M1196" s="18">
        <v>2177</v>
      </c>
      <c r="N1196" s="19">
        <v>0.073</v>
      </c>
      <c r="O1196" s="18">
        <v>0.23</v>
      </c>
      <c r="P1196" s="18">
        <v>16.73</v>
      </c>
      <c r="Q1196" s="18">
        <v>134</v>
      </c>
      <c r="R1196" s="18">
        <v>0</v>
      </c>
      <c r="S1196" s="18">
        <v>41</v>
      </c>
      <c r="T1196" s="18">
        <v>24</v>
      </c>
      <c r="U1196" s="18">
        <v>1</v>
      </c>
      <c r="V1196" s="18">
        <v>200</v>
      </c>
      <c r="W1196" s="18">
        <v>2.49</v>
      </c>
      <c r="X1196" s="18">
        <v>0</v>
      </c>
      <c r="Y1196" s="19">
        <v>0</v>
      </c>
      <c r="Z1196" s="18">
        <v>3</v>
      </c>
      <c r="AA1196" s="18">
        <v>0</v>
      </c>
      <c r="AB1196" t="str">
        <f>VLOOKUP(E:E,笔记匹配!A:M,3,FALSE)</f>
        <v>hiella-invite</v>
      </c>
      <c r="AC1196" t="str">
        <f>VLOOKUP(E:E,笔记匹配!A:M,4,FALSE)</f>
        <v>11.10-关于学口语，希望五年前就有人能告诉我的</v>
      </c>
    </row>
    <row r="1197" spans="1:29">
      <c r="A1197" s="17" t="s">
        <v>54</v>
      </c>
      <c r="B1197" s="17" t="s">
        <v>75</v>
      </c>
      <c r="C1197" s="18">
        <v>23124609</v>
      </c>
      <c r="D1197" s="17" t="s">
        <v>72</v>
      </c>
      <c r="E1197" s="17" t="s">
        <v>227</v>
      </c>
      <c r="F1197" s="17" t="s">
        <v>680</v>
      </c>
      <c r="G1197" s="18">
        <v>6031450</v>
      </c>
      <c r="H1197" s="17" t="s">
        <v>681</v>
      </c>
      <c r="I1197" s="18">
        <v>5019325</v>
      </c>
      <c r="J1197" s="17" t="s">
        <v>617</v>
      </c>
      <c r="K1197" s="18">
        <v>789.25</v>
      </c>
      <c r="L1197" s="18">
        <v>29948</v>
      </c>
      <c r="M1197" s="18">
        <v>1351</v>
      </c>
      <c r="N1197" s="19">
        <v>0.0451</v>
      </c>
      <c r="O1197" s="18">
        <v>0.58</v>
      </c>
      <c r="P1197" s="18">
        <v>26.35</v>
      </c>
      <c r="Q1197" s="18">
        <v>115</v>
      </c>
      <c r="R1197" s="18">
        <v>3</v>
      </c>
      <c r="S1197" s="18">
        <v>91</v>
      </c>
      <c r="T1197" s="18">
        <v>29</v>
      </c>
      <c r="U1197" s="18">
        <v>2</v>
      </c>
      <c r="V1197" s="18">
        <v>240</v>
      </c>
      <c r="W1197" s="18">
        <v>3.29</v>
      </c>
      <c r="X1197" s="18">
        <v>0</v>
      </c>
      <c r="Y1197" s="19">
        <v>0</v>
      </c>
      <c r="Z1197" s="18">
        <v>42</v>
      </c>
      <c r="AA1197" s="18">
        <v>0</v>
      </c>
      <c r="AB1197" t="str">
        <f>VLOOKUP(E:E,笔记匹配!A:M,3,FALSE)</f>
        <v>heykelly-invite</v>
      </c>
      <c r="AC1197" t="str">
        <f>VLOOKUP(E:E,笔记匹配!A:M,4,FALSE)</f>
        <v>11.10-亲测❗️雅思考官听到就会打低分的口语表达</v>
      </c>
    </row>
    <row r="1198" spans="1:29">
      <c r="A1198" s="17" t="s">
        <v>54</v>
      </c>
      <c r="B1198" s="17" t="s">
        <v>81</v>
      </c>
      <c r="C1198" s="18">
        <v>23124709</v>
      </c>
      <c r="D1198" s="17" t="s">
        <v>72</v>
      </c>
      <c r="E1198" s="17" t="s">
        <v>229</v>
      </c>
      <c r="F1198" s="17" t="s">
        <v>682</v>
      </c>
      <c r="G1198" s="18">
        <v>6031503</v>
      </c>
      <c r="H1198" s="17" t="s">
        <v>683</v>
      </c>
      <c r="I1198" s="18">
        <v>5019370</v>
      </c>
      <c r="J1198" s="17" t="s">
        <v>617</v>
      </c>
      <c r="K1198" s="18">
        <v>132.49</v>
      </c>
      <c r="L1198" s="18">
        <v>6392</v>
      </c>
      <c r="M1198" s="18">
        <v>239</v>
      </c>
      <c r="N1198" s="19">
        <v>0.0374</v>
      </c>
      <c r="O1198" s="18">
        <v>0.55</v>
      </c>
      <c r="P1198" s="18">
        <v>20.73</v>
      </c>
      <c r="Q1198" s="18">
        <v>27</v>
      </c>
      <c r="R1198" s="18">
        <v>0</v>
      </c>
      <c r="S1198" s="18">
        <v>14</v>
      </c>
      <c r="T1198" s="18">
        <v>5</v>
      </c>
      <c r="U1198" s="18">
        <v>0</v>
      </c>
      <c r="V1198" s="18">
        <v>46</v>
      </c>
      <c r="W1198" s="18">
        <v>2.88</v>
      </c>
      <c r="X1198" s="18">
        <v>0</v>
      </c>
      <c r="Y1198" s="19">
        <v>0</v>
      </c>
      <c r="Z1198" s="18">
        <v>1</v>
      </c>
      <c r="AA1198" s="18">
        <v>0</v>
      </c>
      <c r="AB1198" t="str">
        <f>VLOOKUP(E:E,笔记匹配!A:M,3,FALSE)</f>
        <v>nainai</v>
      </c>
      <c r="AC1198" t="str">
        <f>VLOOKUP(E:E,笔记匹配!A:M,4,FALSE)</f>
        <v>11.10-985但雅思口语万年6分😩外教说你方法错啦❗️</v>
      </c>
    </row>
    <row r="1199" spans="1:29">
      <c r="A1199" s="17" t="s">
        <v>54</v>
      </c>
      <c r="B1199" s="17" t="s">
        <v>100</v>
      </c>
      <c r="C1199" s="18">
        <v>23530215</v>
      </c>
      <c r="D1199" s="17" t="s">
        <v>69</v>
      </c>
      <c r="E1199" s="17" t="s">
        <v>203</v>
      </c>
      <c r="F1199" s="17" t="s">
        <v>684</v>
      </c>
      <c r="G1199" s="18">
        <v>6237012</v>
      </c>
      <c r="H1199" s="17" t="s">
        <v>685</v>
      </c>
      <c r="I1199" s="18">
        <v>5174740</v>
      </c>
      <c r="J1199" s="17" t="s">
        <v>617</v>
      </c>
      <c r="K1199" s="18">
        <v>294.27</v>
      </c>
      <c r="L1199" s="18">
        <v>6322</v>
      </c>
      <c r="M1199" s="18">
        <v>289</v>
      </c>
      <c r="N1199" s="19">
        <v>0.0457</v>
      </c>
      <c r="O1199" s="18">
        <v>1.02</v>
      </c>
      <c r="P1199" s="18">
        <v>46.55</v>
      </c>
      <c r="Q1199" s="18">
        <v>45</v>
      </c>
      <c r="R1199" s="18">
        <v>0</v>
      </c>
      <c r="S1199" s="18">
        <v>38</v>
      </c>
      <c r="T1199" s="18">
        <v>5</v>
      </c>
      <c r="U1199" s="18">
        <v>2</v>
      </c>
      <c r="V1199" s="18">
        <v>90</v>
      </c>
      <c r="W1199" s="18">
        <v>3.27</v>
      </c>
      <c r="X1199" s="18">
        <v>0</v>
      </c>
      <c r="Y1199" s="19">
        <v>0</v>
      </c>
      <c r="Z1199" s="18">
        <v>2</v>
      </c>
      <c r="AA1199" s="18">
        <v>7</v>
      </c>
      <c r="AB1199" t="str">
        <f>VLOOKUP(E:E,笔记匹配!A:M,3,FALSE)</f>
        <v>yaozilv</v>
      </c>
      <c r="AC1199" t="str">
        <f>VLOOKUP(E:E,笔记匹配!A:M,4,FALSE)</f>
        <v>6.17-英语口语人绝不能错过的宝藏APP👈</v>
      </c>
    </row>
    <row r="1200" spans="1:29">
      <c r="A1200" s="17" t="s">
        <v>54</v>
      </c>
      <c r="B1200" s="17" t="s">
        <v>109</v>
      </c>
      <c r="C1200" s="18">
        <v>23530991</v>
      </c>
      <c r="D1200" s="17" t="s">
        <v>69</v>
      </c>
      <c r="E1200" s="17" t="s">
        <v>196</v>
      </c>
      <c r="F1200" s="17" t="s">
        <v>686</v>
      </c>
      <c r="G1200" s="18">
        <v>6237396</v>
      </c>
      <c r="H1200" s="17" t="s">
        <v>687</v>
      </c>
      <c r="I1200" s="18">
        <v>5175042</v>
      </c>
      <c r="J1200" s="17" t="s">
        <v>617</v>
      </c>
      <c r="K1200" s="18">
        <v>304.34</v>
      </c>
      <c r="L1200" s="18">
        <v>14717</v>
      </c>
      <c r="M1200" s="18">
        <v>464</v>
      </c>
      <c r="N1200" s="19">
        <v>0.0315</v>
      </c>
      <c r="O1200" s="18">
        <v>0.66</v>
      </c>
      <c r="P1200" s="18">
        <v>20.68</v>
      </c>
      <c r="Q1200" s="18">
        <v>122</v>
      </c>
      <c r="R1200" s="18">
        <v>2</v>
      </c>
      <c r="S1200" s="18">
        <v>31</v>
      </c>
      <c r="T1200" s="18">
        <v>23</v>
      </c>
      <c r="U1200" s="18">
        <v>3</v>
      </c>
      <c r="V1200" s="18">
        <v>181</v>
      </c>
      <c r="W1200" s="18">
        <v>1.68</v>
      </c>
      <c r="X1200" s="18">
        <v>0</v>
      </c>
      <c r="Y1200" s="19">
        <v>0</v>
      </c>
      <c r="Z1200" s="18">
        <v>2</v>
      </c>
      <c r="AA1200" s="18">
        <v>0</v>
      </c>
      <c r="AB1200" t="str">
        <f>VLOOKUP(E:E,笔记匹配!A:M,3,FALSE)</f>
        <v>山姆先生-invite</v>
      </c>
      <c r="AC1200" t="str">
        <f>VLOOKUP(E:E,笔记匹配!A:M,4,FALSE)</f>
        <v>11.10-地道英语俚语🤯英美俚语意思差这么多?</v>
      </c>
    </row>
    <row r="1201" spans="1:29">
      <c r="A1201" s="17" t="s">
        <v>54</v>
      </c>
      <c r="B1201" s="17" t="s">
        <v>87</v>
      </c>
      <c r="C1201" s="18">
        <v>23541577</v>
      </c>
      <c r="D1201" s="17" t="s">
        <v>72</v>
      </c>
      <c r="E1201" s="17" t="s">
        <v>224</v>
      </c>
      <c r="F1201" s="17" t="s">
        <v>688</v>
      </c>
      <c r="G1201" s="18">
        <v>6242360</v>
      </c>
      <c r="H1201" s="17" t="s">
        <v>689</v>
      </c>
      <c r="I1201" s="18">
        <v>5178799</v>
      </c>
      <c r="J1201" s="17" t="s">
        <v>617</v>
      </c>
      <c r="K1201" s="18">
        <v>105.54</v>
      </c>
      <c r="L1201" s="18">
        <v>9508</v>
      </c>
      <c r="M1201" s="18">
        <v>540</v>
      </c>
      <c r="N1201" s="19">
        <v>0.0568</v>
      </c>
      <c r="O1201" s="18">
        <v>0.2</v>
      </c>
      <c r="P1201" s="18">
        <v>11.1</v>
      </c>
      <c r="Q1201" s="18">
        <v>37</v>
      </c>
      <c r="R1201" s="18">
        <v>1</v>
      </c>
      <c r="S1201" s="18">
        <v>23</v>
      </c>
      <c r="T1201" s="18">
        <v>8</v>
      </c>
      <c r="U1201" s="18">
        <v>1</v>
      </c>
      <c r="V1201" s="18">
        <v>70</v>
      </c>
      <c r="W1201" s="18">
        <v>1.51</v>
      </c>
      <c r="X1201" s="18">
        <v>1</v>
      </c>
      <c r="Y1201" s="19">
        <v>0.0019</v>
      </c>
      <c r="Z1201" s="18">
        <v>0</v>
      </c>
      <c r="AA1201" s="18">
        <v>1</v>
      </c>
      <c r="AB1201" t="str">
        <f>VLOOKUP(E:E,笔记匹配!A:M,3,FALSE)</f>
        <v>zigezige-invite</v>
      </c>
      <c r="AC1201" t="str">
        <f>VLOOKUP(E:E,笔记匹配!A:M,4,FALSE)</f>
        <v>11.16-英语｜想进外企？高管说必须知道这些！📇</v>
      </c>
    </row>
    <row r="1202" spans="1:29">
      <c r="A1202" s="17" t="s">
        <v>54</v>
      </c>
      <c r="B1202" s="17" t="s">
        <v>78</v>
      </c>
      <c r="C1202" s="18">
        <v>23541642</v>
      </c>
      <c r="D1202" s="17" t="s">
        <v>72</v>
      </c>
      <c r="E1202" s="17" t="s">
        <v>222</v>
      </c>
      <c r="F1202" s="17" t="s">
        <v>690</v>
      </c>
      <c r="G1202" s="18">
        <v>6242382</v>
      </c>
      <c r="H1202" s="17" t="s">
        <v>691</v>
      </c>
      <c r="I1202" s="18">
        <v>5178823</v>
      </c>
      <c r="J1202" s="17" t="s">
        <v>617</v>
      </c>
      <c r="K1202" s="18">
        <v>425.99</v>
      </c>
      <c r="L1202" s="18">
        <v>40995</v>
      </c>
      <c r="M1202" s="18">
        <v>2105</v>
      </c>
      <c r="N1202" s="19">
        <v>0.0513</v>
      </c>
      <c r="O1202" s="18">
        <v>0.2</v>
      </c>
      <c r="P1202" s="18">
        <v>10.39</v>
      </c>
      <c r="Q1202" s="18">
        <v>112</v>
      </c>
      <c r="R1202" s="18">
        <v>3</v>
      </c>
      <c r="S1202" s="18">
        <v>130</v>
      </c>
      <c r="T1202" s="18">
        <v>39</v>
      </c>
      <c r="U1202" s="18">
        <v>1</v>
      </c>
      <c r="V1202" s="18">
        <v>285</v>
      </c>
      <c r="W1202" s="18">
        <v>1.49</v>
      </c>
      <c r="X1202" s="18">
        <v>0</v>
      </c>
      <c r="Y1202" s="19">
        <v>0</v>
      </c>
      <c r="Z1202" s="18">
        <v>6</v>
      </c>
      <c r="AA1202" s="18">
        <v>25</v>
      </c>
      <c r="AB1202" t="str">
        <f>VLOOKUP(E:E,笔记匹配!A:M,3,FALSE)</f>
        <v>kkenglish-invite</v>
      </c>
      <c r="AC1202" t="str">
        <f>VLOOKUP(E:E,笔记匹配!A:M,4,FALSE)</f>
        <v>11.16-我说的英语 vs 外教帮我修订的 差异有多大？</v>
      </c>
    </row>
    <row r="1203" spans="1:29">
      <c r="A1203" s="17" t="s">
        <v>54</v>
      </c>
      <c r="B1203" s="17" t="s">
        <v>85</v>
      </c>
      <c r="C1203" s="18">
        <v>23541719</v>
      </c>
      <c r="D1203" s="17" t="s">
        <v>72</v>
      </c>
      <c r="E1203" s="17" t="s">
        <v>225</v>
      </c>
      <c r="F1203" s="17" t="s">
        <v>693</v>
      </c>
      <c r="G1203" s="18">
        <v>6242415</v>
      </c>
      <c r="H1203" s="17" t="s">
        <v>694</v>
      </c>
      <c r="I1203" s="18">
        <v>5178847</v>
      </c>
      <c r="J1203" s="17" t="s">
        <v>617</v>
      </c>
      <c r="K1203" s="18">
        <v>25.45</v>
      </c>
      <c r="L1203" s="18">
        <v>1305</v>
      </c>
      <c r="M1203" s="18">
        <v>36</v>
      </c>
      <c r="N1203" s="19">
        <v>0.0276</v>
      </c>
      <c r="O1203" s="18">
        <v>0.71</v>
      </c>
      <c r="P1203" s="18">
        <v>19.5</v>
      </c>
      <c r="Q1203" s="18">
        <v>3</v>
      </c>
      <c r="R1203" s="18">
        <v>0</v>
      </c>
      <c r="S1203" s="18">
        <v>1</v>
      </c>
      <c r="T1203" s="18">
        <v>0</v>
      </c>
      <c r="U1203" s="18">
        <v>1</v>
      </c>
      <c r="V1203" s="18">
        <v>5</v>
      </c>
      <c r="W1203" s="18">
        <v>5.09</v>
      </c>
      <c r="X1203" s="18">
        <v>0</v>
      </c>
      <c r="Y1203" s="19">
        <v>0</v>
      </c>
      <c r="Z1203" s="18">
        <v>0</v>
      </c>
      <c r="AA1203" s="18">
        <v>0</v>
      </c>
      <c r="AB1203" t="str">
        <f>VLOOKUP(E:E,笔记匹配!A:M,3,FALSE)</f>
        <v>xiaohao11-invite</v>
      </c>
      <c r="AC1203" t="str">
        <f>VLOOKUP(E:E,笔记匹配!A:M,4,FALSE)</f>
        <v>11.16-🔥Cambly外教大推荐❗️口语此时不练更待何时</v>
      </c>
    </row>
    <row r="1204" spans="1:29">
      <c r="A1204" s="17" t="s">
        <v>54</v>
      </c>
      <c r="B1204" s="17" t="s">
        <v>74</v>
      </c>
      <c r="C1204" s="18">
        <v>23541791</v>
      </c>
      <c r="D1204" s="17" t="s">
        <v>72</v>
      </c>
      <c r="E1204" s="17" t="s">
        <v>223</v>
      </c>
      <c r="F1204" s="17" t="s">
        <v>695</v>
      </c>
      <c r="G1204" s="18">
        <v>6242450</v>
      </c>
      <c r="H1204" s="17" t="s">
        <v>696</v>
      </c>
      <c r="I1204" s="18">
        <v>5178874</v>
      </c>
      <c r="J1204" s="17" t="s">
        <v>617</v>
      </c>
      <c r="K1204" s="18">
        <v>197.53</v>
      </c>
      <c r="L1204" s="18">
        <v>8133</v>
      </c>
      <c r="M1204" s="18">
        <v>493</v>
      </c>
      <c r="N1204" s="19">
        <v>0.0606</v>
      </c>
      <c r="O1204" s="18">
        <v>0.4</v>
      </c>
      <c r="P1204" s="18">
        <v>24.29</v>
      </c>
      <c r="Q1204" s="18">
        <v>72</v>
      </c>
      <c r="R1204" s="18">
        <v>0</v>
      </c>
      <c r="S1204" s="18">
        <v>25</v>
      </c>
      <c r="T1204" s="18">
        <v>4</v>
      </c>
      <c r="U1204" s="18">
        <v>2</v>
      </c>
      <c r="V1204" s="18">
        <v>103</v>
      </c>
      <c r="W1204" s="18">
        <v>1.92</v>
      </c>
      <c r="X1204" s="18">
        <v>0</v>
      </c>
      <c r="Y1204" s="19">
        <v>0</v>
      </c>
      <c r="Z1204" s="18">
        <v>15</v>
      </c>
      <c r="AA1204" s="18">
        <v>0</v>
      </c>
      <c r="AB1204" t="str">
        <f>VLOOKUP(E:E,笔记匹配!A:M,3,FALSE)</f>
        <v>dafu666</v>
      </c>
      <c r="AC1204" t="str">
        <f>VLOOKUP(E:E,笔记匹配!A:M,4,FALSE)</f>
        <v>11.16-雅思口语首考上8分？我是如何做到的？</v>
      </c>
    </row>
    <row r="1205" spans="1:29">
      <c r="A1205" s="17" t="s">
        <v>54</v>
      </c>
      <c r="B1205" s="17" t="s">
        <v>79</v>
      </c>
      <c r="C1205" s="18">
        <v>23541914</v>
      </c>
      <c r="D1205" s="17" t="s">
        <v>72</v>
      </c>
      <c r="E1205" s="17" t="s">
        <v>197</v>
      </c>
      <c r="F1205" s="17" t="s">
        <v>697</v>
      </c>
      <c r="G1205" s="18">
        <v>6242490</v>
      </c>
      <c r="H1205" s="17" t="s">
        <v>698</v>
      </c>
      <c r="I1205" s="18">
        <v>5178907</v>
      </c>
      <c r="J1205" s="17" t="s">
        <v>617</v>
      </c>
      <c r="K1205" s="18">
        <v>62.01</v>
      </c>
      <c r="L1205" s="18">
        <v>4092</v>
      </c>
      <c r="M1205" s="18">
        <v>91</v>
      </c>
      <c r="N1205" s="19">
        <v>0.0222</v>
      </c>
      <c r="O1205" s="18">
        <v>0.68</v>
      </c>
      <c r="P1205" s="18">
        <v>15.15</v>
      </c>
      <c r="Q1205" s="18">
        <v>9</v>
      </c>
      <c r="R1205" s="18">
        <v>1</v>
      </c>
      <c r="S1205" s="18">
        <v>9</v>
      </c>
      <c r="T1205" s="18">
        <v>0</v>
      </c>
      <c r="U1205" s="18">
        <v>0</v>
      </c>
      <c r="V1205" s="18">
        <v>19</v>
      </c>
      <c r="W1205" s="18">
        <v>3.26</v>
      </c>
      <c r="X1205" s="18">
        <v>0</v>
      </c>
      <c r="Y1205" s="19">
        <v>0</v>
      </c>
      <c r="Z1205" s="18">
        <v>0</v>
      </c>
      <c r="AA1205" s="18">
        <v>0</v>
      </c>
      <c r="AB1205" t="str">
        <f>VLOOKUP(E:E,笔记匹配!A:M,3,FALSE)</f>
        <v>leximock-invite</v>
      </c>
      <c r="AC1205" t="str">
        <f>VLOOKUP(E:E,笔记匹配!A:M,4,FALSE)</f>
        <v>11.16-Cambly雅思口语敲牛mock推荐来救你啦🆘</v>
      </c>
    </row>
    <row r="1206" spans="1:29">
      <c r="A1206" s="17" t="s">
        <v>54</v>
      </c>
      <c r="B1206" s="17" t="s">
        <v>89</v>
      </c>
      <c r="C1206" s="18">
        <v>24215138</v>
      </c>
      <c r="D1206" s="17" t="s">
        <v>72</v>
      </c>
      <c r="E1206" s="17" t="s">
        <v>218</v>
      </c>
      <c r="F1206" s="17" t="s">
        <v>699</v>
      </c>
      <c r="G1206" s="18">
        <v>6406152</v>
      </c>
      <c r="H1206" s="17" t="s">
        <v>700</v>
      </c>
      <c r="I1206" s="18">
        <v>5307938</v>
      </c>
      <c r="J1206" s="17" t="s">
        <v>617</v>
      </c>
      <c r="K1206" s="18">
        <v>297.55</v>
      </c>
      <c r="L1206" s="18">
        <v>18091</v>
      </c>
      <c r="M1206" s="18">
        <v>652</v>
      </c>
      <c r="N1206" s="19">
        <v>0.036</v>
      </c>
      <c r="O1206" s="18">
        <v>0.46</v>
      </c>
      <c r="P1206" s="18">
        <v>16.45</v>
      </c>
      <c r="Q1206" s="18">
        <v>47</v>
      </c>
      <c r="R1206" s="18">
        <v>0</v>
      </c>
      <c r="S1206" s="18">
        <v>59</v>
      </c>
      <c r="T1206" s="18">
        <v>2</v>
      </c>
      <c r="U1206" s="18">
        <v>2</v>
      </c>
      <c r="V1206" s="18">
        <v>110</v>
      </c>
      <c r="W1206" s="18">
        <v>2.7</v>
      </c>
      <c r="X1206" s="18">
        <v>0</v>
      </c>
      <c r="Y1206" s="19">
        <v>0</v>
      </c>
      <c r="Z1206" s="18">
        <v>3</v>
      </c>
      <c r="AA1206" s="18">
        <v>6</v>
      </c>
      <c r="AB1206" t="str">
        <f>VLOOKUP(E:E,笔记匹配!A:M,3,FALSE)</f>
        <v>xctx</v>
      </c>
      <c r="AC1206" t="str">
        <f>VLOOKUP(E:E,笔记匹配!A:M,4,FALSE)</f>
        <v>11.21-如何从“哑巴英语”到轻松通过全英文外企面试</v>
      </c>
    </row>
    <row r="1207" spans="1:29">
      <c r="A1207" s="17" t="s">
        <v>54</v>
      </c>
      <c r="B1207" s="17" t="s">
        <v>90</v>
      </c>
      <c r="C1207" s="18">
        <v>24215177</v>
      </c>
      <c r="D1207" s="17" t="s">
        <v>72</v>
      </c>
      <c r="E1207" s="17" t="s">
        <v>219</v>
      </c>
      <c r="F1207" s="17" t="s">
        <v>701</v>
      </c>
      <c r="G1207" s="18">
        <v>6406187</v>
      </c>
      <c r="H1207" s="17" t="s">
        <v>702</v>
      </c>
      <c r="I1207" s="18">
        <v>5307972</v>
      </c>
      <c r="J1207" s="17" t="s">
        <v>617</v>
      </c>
      <c r="K1207" s="18">
        <v>299.26</v>
      </c>
      <c r="L1207" s="18">
        <v>18040</v>
      </c>
      <c r="M1207" s="18">
        <v>756</v>
      </c>
      <c r="N1207" s="19">
        <v>0.0419</v>
      </c>
      <c r="O1207" s="18">
        <v>0.4</v>
      </c>
      <c r="P1207" s="18">
        <v>16.59</v>
      </c>
      <c r="Q1207" s="18">
        <v>106</v>
      </c>
      <c r="R1207" s="18">
        <v>1</v>
      </c>
      <c r="S1207" s="18">
        <v>97</v>
      </c>
      <c r="T1207" s="18">
        <v>19</v>
      </c>
      <c r="U1207" s="18">
        <v>7</v>
      </c>
      <c r="V1207" s="18">
        <v>230</v>
      </c>
      <c r="W1207" s="18">
        <v>1.3</v>
      </c>
      <c r="X1207" s="18">
        <v>0</v>
      </c>
      <c r="Y1207" s="19">
        <v>0</v>
      </c>
      <c r="Z1207" s="18">
        <v>4</v>
      </c>
      <c r="AA1207" s="18">
        <v>0</v>
      </c>
      <c r="AB1207" t="str">
        <f>VLOOKUP(E:E,笔记匹配!A:M,3,FALSE)</f>
        <v>picklynn-invite</v>
      </c>
      <c r="AC1207" t="str">
        <f>VLOOKUP(E:E,笔记匹配!A:M,4,FALSE)</f>
        <v>11.21-英语面试不用怕‼️8个技巧秒收offer✅太绝啦</v>
      </c>
    </row>
    <row r="1208" spans="1:29">
      <c r="A1208" s="17" t="s">
        <v>54</v>
      </c>
      <c r="B1208" s="17" t="s">
        <v>91</v>
      </c>
      <c r="C1208" s="18">
        <v>24215231</v>
      </c>
      <c r="D1208" s="17" t="s">
        <v>72</v>
      </c>
      <c r="E1208" s="17" t="s">
        <v>220</v>
      </c>
      <c r="F1208" s="17" t="s">
        <v>703</v>
      </c>
      <c r="G1208" s="18">
        <v>6406213</v>
      </c>
      <c r="H1208" s="17" t="s">
        <v>704</v>
      </c>
      <c r="I1208" s="18">
        <v>5307993</v>
      </c>
      <c r="J1208" s="17" t="s">
        <v>617</v>
      </c>
      <c r="K1208" s="18">
        <v>496.5</v>
      </c>
      <c r="L1208" s="18">
        <v>45399</v>
      </c>
      <c r="M1208" s="18">
        <v>2661</v>
      </c>
      <c r="N1208" s="19">
        <v>0.0586</v>
      </c>
      <c r="O1208" s="18">
        <v>0.19</v>
      </c>
      <c r="P1208" s="18">
        <v>10.94</v>
      </c>
      <c r="Q1208" s="18">
        <v>48</v>
      </c>
      <c r="R1208" s="18">
        <v>7</v>
      </c>
      <c r="S1208" s="18">
        <v>13</v>
      </c>
      <c r="T1208" s="18">
        <v>14</v>
      </c>
      <c r="U1208" s="18">
        <v>4</v>
      </c>
      <c r="V1208" s="18">
        <v>86</v>
      </c>
      <c r="W1208" s="18">
        <v>5.77</v>
      </c>
      <c r="X1208" s="18">
        <v>0</v>
      </c>
      <c r="Y1208" s="19">
        <v>0</v>
      </c>
      <c r="Z1208" s="18">
        <v>7</v>
      </c>
      <c r="AA1208" s="18">
        <v>0</v>
      </c>
      <c r="AB1208" t="str">
        <f>VLOOKUP(E:E,笔记匹配!A:M,3,FALSE)</f>
        <v>pickcoco-invite</v>
      </c>
      <c r="AC1208" t="str">
        <f>VLOOKUP(E:E,笔记匹配!A:M,4,FALSE)</f>
        <v>11.21-快进来看看外国人切磋中文！！</v>
      </c>
    </row>
    <row r="1209" spans="1:29">
      <c r="A1209" s="17" t="s">
        <v>54</v>
      </c>
      <c r="B1209" s="17" t="s">
        <v>92</v>
      </c>
      <c r="C1209" s="18">
        <v>24215254</v>
      </c>
      <c r="D1209" s="17" t="s">
        <v>72</v>
      </c>
      <c r="E1209" s="17" t="s">
        <v>221</v>
      </c>
      <c r="F1209" s="17" t="s">
        <v>705</v>
      </c>
      <c r="G1209" s="18">
        <v>6406225</v>
      </c>
      <c r="H1209" s="17" t="s">
        <v>706</v>
      </c>
      <c r="I1209" s="18">
        <v>5308004</v>
      </c>
      <c r="J1209" s="17" t="s">
        <v>617</v>
      </c>
      <c r="K1209" s="18">
        <v>101</v>
      </c>
      <c r="L1209" s="18">
        <v>5669</v>
      </c>
      <c r="M1209" s="18">
        <v>208</v>
      </c>
      <c r="N1209" s="19">
        <v>0.0367</v>
      </c>
      <c r="O1209" s="18">
        <v>0.49</v>
      </c>
      <c r="P1209" s="18">
        <v>17.82</v>
      </c>
      <c r="Q1209" s="18">
        <v>11</v>
      </c>
      <c r="R1209" s="18">
        <v>0</v>
      </c>
      <c r="S1209" s="18">
        <v>12</v>
      </c>
      <c r="T1209" s="18">
        <v>9</v>
      </c>
      <c r="U1209" s="18">
        <v>0</v>
      </c>
      <c r="V1209" s="18">
        <v>32</v>
      </c>
      <c r="W1209" s="18">
        <v>3.16</v>
      </c>
      <c r="X1209" s="18">
        <v>0</v>
      </c>
      <c r="Y1209" s="19">
        <v>0</v>
      </c>
      <c r="Z1209" s="18">
        <v>0</v>
      </c>
      <c r="AA1209" s="18">
        <v>0</v>
      </c>
      <c r="AB1209" t="str">
        <f>VLOOKUP(E:E,笔记匹配!A:M,3,FALSE)</f>
        <v>circle2022-invite</v>
      </c>
      <c r="AC1209" t="str">
        <f>VLOOKUP(E:E,笔记匹配!A:M,4,FALSE)</f>
        <v>11.21-🔥雅思口语8分｜高分技巧大公开</v>
      </c>
    </row>
    <row r="1210" spans="1:29">
      <c r="A1210" s="17" t="s">
        <v>54</v>
      </c>
      <c r="B1210" s="17" t="s">
        <v>70</v>
      </c>
      <c r="C1210" s="18">
        <v>24706707</v>
      </c>
      <c r="D1210" s="17" t="s">
        <v>69</v>
      </c>
      <c r="E1210" s="17" t="s">
        <v>226</v>
      </c>
      <c r="F1210" s="17" t="s">
        <v>708</v>
      </c>
      <c r="G1210" s="18">
        <v>6620050</v>
      </c>
      <c r="H1210" s="17" t="s">
        <v>709</v>
      </c>
      <c r="I1210" s="18">
        <v>5478983</v>
      </c>
      <c r="J1210" s="17" t="s">
        <v>617</v>
      </c>
      <c r="K1210" s="18">
        <v>499.76</v>
      </c>
      <c r="L1210" s="18">
        <v>16739</v>
      </c>
      <c r="M1210" s="18">
        <v>1053</v>
      </c>
      <c r="N1210" s="19">
        <v>0.0629</v>
      </c>
      <c r="O1210" s="18">
        <v>0.47</v>
      </c>
      <c r="P1210" s="18">
        <v>29.86</v>
      </c>
      <c r="Q1210" s="18">
        <v>174</v>
      </c>
      <c r="R1210" s="18">
        <v>1</v>
      </c>
      <c r="S1210" s="18">
        <v>88</v>
      </c>
      <c r="T1210" s="18">
        <v>50</v>
      </c>
      <c r="U1210" s="18">
        <v>1</v>
      </c>
      <c r="V1210" s="18">
        <v>314</v>
      </c>
      <c r="W1210" s="18">
        <v>1.59</v>
      </c>
      <c r="X1210" s="18">
        <v>0</v>
      </c>
      <c r="Y1210" s="19">
        <v>0</v>
      </c>
      <c r="Z1210" s="18">
        <v>7</v>
      </c>
      <c r="AA1210" s="18">
        <v>0</v>
      </c>
      <c r="AB1210" t="str">
        <f>VLOOKUP(E:E,笔记匹配!A:M,3,FALSE)</f>
        <v>hiella-invite</v>
      </c>
      <c r="AC1210" t="str">
        <f>VLOOKUP(E:E,笔记匹配!A:M,4,FALSE)</f>
        <v>11.10-关于学口语，希望五年前就有人能告诉我的</v>
      </c>
    </row>
    <row r="1211" spans="1:29">
      <c r="A1211" s="17" t="s">
        <v>54</v>
      </c>
      <c r="B1211" s="17" t="s">
        <v>91</v>
      </c>
      <c r="C1211" s="18">
        <v>24707056</v>
      </c>
      <c r="D1211" s="17" t="s">
        <v>69</v>
      </c>
      <c r="E1211" s="17" t="s">
        <v>220</v>
      </c>
      <c r="F1211" s="17" t="s">
        <v>711</v>
      </c>
      <c r="G1211" s="18">
        <v>6620172</v>
      </c>
      <c r="H1211" s="17" t="s">
        <v>712</v>
      </c>
      <c r="I1211" s="18">
        <v>5479075</v>
      </c>
      <c r="J1211" s="17" t="s">
        <v>617</v>
      </c>
      <c r="K1211" s="18">
        <v>700.18</v>
      </c>
      <c r="L1211" s="18">
        <v>23057</v>
      </c>
      <c r="M1211" s="18">
        <v>1861</v>
      </c>
      <c r="N1211" s="19">
        <v>0.0807</v>
      </c>
      <c r="O1211" s="18">
        <v>0.38</v>
      </c>
      <c r="P1211" s="18">
        <v>30.37</v>
      </c>
      <c r="Q1211" s="18">
        <v>378</v>
      </c>
      <c r="R1211" s="18">
        <v>3</v>
      </c>
      <c r="S1211" s="18">
        <v>48</v>
      </c>
      <c r="T1211" s="18">
        <v>44</v>
      </c>
      <c r="U1211" s="18">
        <v>2</v>
      </c>
      <c r="V1211" s="18">
        <v>475</v>
      </c>
      <c r="W1211" s="18">
        <v>1.47</v>
      </c>
      <c r="X1211" s="18">
        <v>0</v>
      </c>
      <c r="Y1211" s="19">
        <v>0</v>
      </c>
      <c r="Z1211" s="18">
        <v>3</v>
      </c>
      <c r="AA1211" s="18">
        <v>0</v>
      </c>
      <c r="AB1211" t="str">
        <f>VLOOKUP(E:E,笔记匹配!A:M,3,FALSE)</f>
        <v>pickcoco-invite</v>
      </c>
      <c r="AC1211" t="str">
        <f>VLOOKUP(E:E,笔记匹配!A:M,4,FALSE)</f>
        <v>11.21-快进来看看外国人切磋中文！！</v>
      </c>
    </row>
    <row r="1212" spans="1:29">
      <c r="A1212" s="17" t="s">
        <v>54</v>
      </c>
      <c r="B1212" s="17" t="s">
        <v>79</v>
      </c>
      <c r="C1212" s="18">
        <v>24707332</v>
      </c>
      <c r="D1212" s="17" t="s">
        <v>69</v>
      </c>
      <c r="E1212" s="17" t="s">
        <v>197</v>
      </c>
      <c r="F1212" s="17" t="s">
        <v>713</v>
      </c>
      <c r="G1212" s="18">
        <v>6620244</v>
      </c>
      <c r="H1212" s="17" t="s">
        <v>714</v>
      </c>
      <c r="I1212" s="18">
        <v>5479133</v>
      </c>
      <c r="J1212" s="17" t="s">
        <v>617</v>
      </c>
      <c r="K1212" s="18">
        <v>481.52</v>
      </c>
      <c r="L1212" s="18">
        <v>11452</v>
      </c>
      <c r="M1212" s="18">
        <v>326</v>
      </c>
      <c r="N1212" s="19">
        <v>0.0285</v>
      </c>
      <c r="O1212" s="18">
        <v>1.48</v>
      </c>
      <c r="P1212" s="18">
        <v>42.05</v>
      </c>
      <c r="Q1212" s="18">
        <v>83</v>
      </c>
      <c r="R1212" s="18">
        <v>0</v>
      </c>
      <c r="S1212" s="18">
        <v>58</v>
      </c>
      <c r="T1212" s="18">
        <v>4</v>
      </c>
      <c r="U1212" s="18">
        <v>0</v>
      </c>
      <c r="V1212" s="18">
        <v>145</v>
      </c>
      <c r="W1212" s="18">
        <v>3.32</v>
      </c>
      <c r="X1212" s="18">
        <v>0</v>
      </c>
      <c r="Y1212" s="19">
        <v>0</v>
      </c>
      <c r="Z1212" s="18">
        <v>10</v>
      </c>
      <c r="AA1212" s="18">
        <v>6</v>
      </c>
      <c r="AB1212" t="str">
        <f>VLOOKUP(E:E,笔记匹配!A:M,3,FALSE)</f>
        <v>leximock-invite</v>
      </c>
      <c r="AC1212" t="str">
        <f>VLOOKUP(E:E,笔记匹配!A:M,4,FALSE)</f>
        <v>11.16-Cambly雅思口语敲牛mock推荐来救你啦🆘</v>
      </c>
    </row>
    <row r="1213" spans="1:29">
      <c r="A1213" s="17" t="s">
        <v>54</v>
      </c>
      <c r="B1213" s="17" t="s">
        <v>85</v>
      </c>
      <c r="C1213" s="18">
        <v>24707521</v>
      </c>
      <c r="D1213" s="17" t="s">
        <v>69</v>
      </c>
      <c r="E1213" s="17" t="s">
        <v>225</v>
      </c>
      <c r="F1213" s="17" t="s">
        <v>716</v>
      </c>
      <c r="G1213" s="18">
        <v>6620322</v>
      </c>
      <c r="H1213" s="17" t="s">
        <v>717</v>
      </c>
      <c r="I1213" s="18">
        <v>5479184</v>
      </c>
      <c r="J1213" s="17" t="s">
        <v>617</v>
      </c>
      <c r="K1213" s="18">
        <v>193.2</v>
      </c>
      <c r="L1213" s="18">
        <v>4441</v>
      </c>
      <c r="M1213" s="18">
        <v>158</v>
      </c>
      <c r="N1213" s="19">
        <v>0.0356</v>
      </c>
      <c r="O1213" s="18">
        <v>1.22</v>
      </c>
      <c r="P1213" s="18">
        <v>43.5</v>
      </c>
      <c r="Q1213" s="18">
        <v>36</v>
      </c>
      <c r="R1213" s="18">
        <v>0</v>
      </c>
      <c r="S1213" s="18">
        <v>18</v>
      </c>
      <c r="T1213" s="18">
        <v>3</v>
      </c>
      <c r="U1213" s="18">
        <v>0</v>
      </c>
      <c r="V1213" s="18">
        <v>57</v>
      </c>
      <c r="W1213" s="18">
        <v>3.39</v>
      </c>
      <c r="X1213" s="18">
        <v>0</v>
      </c>
      <c r="Y1213" s="19">
        <v>0</v>
      </c>
      <c r="Z1213" s="18">
        <v>4</v>
      </c>
      <c r="AA1213" s="18">
        <v>0</v>
      </c>
      <c r="AB1213" t="str">
        <f>VLOOKUP(E:E,笔记匹配!A:M,3,FALSE)</f>
        <v>xiaohao11-invite</v>
      </c>
      <c r="AC1213" t="str">
        <f>VLOOKUP(E:E,笔记匹配!A:M,4,FALSE)</f>
        <v>11.16-🔥Cambly外教大推荐❗️口语此时不练更待何时</v>
      </c>
    </row>
    <row r="1214" spans="1:29">
      <c r="A1214" s="17" t="s">
        <v>54</v>
      </c>
      <c r="B1214" s="17" t="s">
        <v>93</v>
      </c>
      <c r="C1214" s="18">
        <v>25347160</v>
      </c>
      <c r="D1214" s="17" t="s">
        <v>72</v>
      </c>
      <c r="E1214" s="17" t="s">
        <v>582</v>
      </c>
      <c r="F1214" s="17" t="s">
        <v>733</v>
      </c>
      <c r="G1214" s="18">
        <v>6888103</v>
      </c>
      <c r="H1214" s="17" t="s">
        <v>734</v>
      </c>
      <c r="I1214" s="18">
        <v>5690375</v>
      </c>
      <c r="J1214" s="17" t="s">
        <v>617</v>
      </c>
      <c r="K1214" s="18">
        <v>79.58</v>
      </c>
      <c r="L1214" s="18">
        <v>6444</v>
      </c>
      <c r="M1214" s="18">
        <v>239</v>
      </c>
      <c r="N1214" s="19">
        <v>0.0371</v>
      </c>
      <c r="O1214" s="18">
        <v>0.33</v>
      </c>
      <c r="P1214" s="18">
        <v>12.35</v>
      </c>
      <c r="Q1214" s="18">
        <v>17</v>
      </c>
      <c r="R1214" s="18">
        <v>0</v>
      </c>
      <c r="S1214" s="18">
        <v>3</v>
      </c>
      <c r="T1214" s="18">
        <v>4</v>
      </c>
      <c r="U1214" s="18">
        <v>3</v>
      </c>
      <c r="V1214" s="18">
        <v>27</v>
      </c>
      <c r="W1214" s="18">
        <v>2.95</v>
      </c>
      <c r="X1214" s="18">
        <v>0</v>
      </c>
      <c r="Y1214" s="19">
        <v>0</v>
      </c>
      <c r="Z1214" s="18">
        <v>1</v>
      </c>
      <c r="AA1214" s="18">
        <v>0</v>
      </c>
      <c r="AB1214" t="str">
        <f>VLOOKUP(E:E,笔记匹配!A:M,3,FALSE)</f>
        <v>coco521-invite</v>
      </c>
      <c r="AC1214" t="str">
        <f>VLOOKUP(E:E,笔记匹配!A:M,4,FALSE)</f>
        <v>12.8-都给我进来听陕西话remix 英国话！哈哈哈哈</v>
      </c>
    </row>
    <row r="1215" spans="1:29">
      <c r="A1215" s="17" t="s">
        <v>54</v>
      </c>
      <c r="B1215" s="17" t="s">
        <v>94</v>
      </c>
      <c r="C1215" s="18">
        <v>25347501</v>
      </c>
      <c r="D1215" s="17" t="s">
        <v>72</v>
      </c>
      <c r="E1215" s="17" t="s">
        <v>585</v>
      </c>
      <c r="F1215" s="17" t="s">
        <v>735</v>
      </c>
      <c r="G1215" s="18">
        <v>6888193</v>
      </c>
      <c r="H1215" s="17" t="s">
        <v>736</v>
      </c>
      <c r="I1215" s="18">
        <v>5690455</v>
      </c>
      <c r="J1215" s="17" t="s">
        <v>617</v>
      </c>
      <c r="K1215" s="18">
        <v>321.76</v>
      </c>
      <c r="L1215" s="18">
        <v>17825</v>
      </c>
      <c r="M1215" s="18">
        <v>1119</v>
      </c>
      <c r="N1215" s="19">
        <v>0.0628</v>
      </c>
      <c r="O1215" s="18">
        <v>0.29</v>
      </c>
      <c r="P1215" s="18">
        <v>18.05</v>
      </c>
      <c r="Q1215" s="18">
        <v>86</v>
      </c>
      <c r="R1215" s="18">
        <v>0</v>
      </c>
      <c r="S1215" s="18">
        <v>67</v>
      </c>
      <c r="T1215" s="18">
        <v>26</v>
      </c>
      <c r="U1215" s="18">
        <v>2</v>
      </c>
      <c r="V1215" s="18">
        <v>181</v>
      </c>
      <c r="W1215" s="18">
        <v>1.78</v>
      </c>
      <c r="X1215" s="18">
        <v>0</v>
      </c>
      <c r="Y1215" s="19">
        <v>0</v>
      </c>
      <c r="Z1215" s="18">
        <v>3</v>
      </c>
      <c r="AA1215" s="18">
        <v>1</v>
      </c>
      <c r="AB1215" t="str">
        <f>VLOOKUP(E:E,笔记匹配!A:M,3,FALSE)</f>
        <v>kiwi123</v>
      </c>
      <c r="AC1215" t="str">
        <f>VLOOKUP(E:E,笔记匹配!A:M,4,FALSE)</f>
        <v>12.8-Small talk 指南 如何用英文有效聊天</v>
      </c>
    </row>
    <row r="1216" spans="1:29">
      <c r="A1216" s="17" t="s">
        <v>55</v>
      </c>
      <c r="B1216" s="17" t="s">
        <v>76</v>
      </c>
      <c r="C1216" s="18">
        <v>18706416</v>
      </c>
      <c r="D1216" s="17" t="s">
        <v>72</v>
      </c>
      <c r="E1216" s="17" t="s">
        <v>209</v>
      </c>
      <c r="F1216" s="17" t="s">
        <v>624</v>
      </c>
      <c r="G1216" s="18">
        <v>3899564</v>
      </c>
      <c r="H1216" s="17" t="s">
        <v>625</v>
      </c>
      <c r="I1216" s="18">
        <v>3284422</v>
      </c>
      <c r="J1216" s="17" t="s">
        <v>617</v>
      </c>
      <c r="K1216" s="18">
        <v>202.01</v>
      </c>
      <c r="L1216" s="18">
        <v>9927</v>
      </c>
      <c r="M1216" s="18">
        <v>269</v>
      </c>
      <c r="N1216" s="19">
        <v>0.0271</v>
      </c>
      <c r="O1216" s="18">
        <v>0.75</v>
      </c>
      <c r="P1216" s="18">
        <v>20.35</v>
      </c>
      <c r="Q1216" s="18">
        <v>25</v>
      </c>
      <c r="R1216" s="18">
        <v>0</v>
      </c>
      <c r="S1216" s="18">
        <v>35</v>
      </c>
      <c r="T1216" s="18">
        <v>1</v>
      </c>
      <c r="U1216" s="18">
        <v>4</v>
      </c>
      <c r="V1216" s="18">
        <v>65</v>
      </c>
      <c r="W1216" s="18">
        <v>3.11</v>
      </c>
      <c r="X1216" s="18">
        <v>0</v>
      </c>
      <c r="Y1216" s="19">
        <v>0</v>
      </c>
      <c r="Z1216" s="18">
        <v>2</v>
      </c>
      <c r="AA1216" s="18">
        <v>0</v>
      </c>
      <c r="AB1216" t="str">
        <f>VLOOKUP(E:E,笔记匹配!A:M,3,FALSE)</f>
        <v>ieltsyea-invite</v>
      </c>
      <c r="AC1216" t="str">
        <f>VLOOKUP(E:E,笔记匹配!A:M,4,FALSE)</f>
        <v>8.24-雅思口语上7的捷径：Cambly外教推荐‼️</v>
      </c>
    </row>
    <row r="1217" spans="1:29">
      <c r="A1217" s="17" t="s">
        <v>55</v>
      </c>
      <c r="B1217" s="17" t="s">
        <v>108</v>
      </c>
      <c r="C1217" s="18">
        <v>19946771</v>
      </c>
      <c r="D1217" s="17" t="s">
        <v>72</v>
      </c>
      <c r="E1217" s="18">
        <v>6.3218999e+23</v>
      </c>
      <c r="F1217" s="17" t="s">
        <v>634</v>
      </c>
      <c r="G1217" s="18">
        <v>4474319</v>
      </c>
      <c r="H1217" s="17" t="s">
        <v>635</v>
      </c>
      <c r="I1217" s="18">
        <v>3836916</v>
      </c>
      <c r="J1217" s="17" t="s">
        <v>617</v>
      </c>
      <c r="K1217" s="18">
        <v>301.92</v>
      </c>
      <c r="L1217" s="18">
        <v>22516</v>
      </c>
      <c r="M1217" s="18">
        <v>837</v>
      </c>
      <c r="N1217" s="19">
        <v>0.0372</v>
      </c>
      <c r="O1217" s="18">
        <v>0.36</v>
      </c>
      <c r="P1217" s="18">
        <v>13.41</v>
      </c>
      <c r="Q1217" s="18">
        <v>41</v>
      </c>
      <c r="R1217" s="18">
        <v>0</v>
      </c>
      <c r="S1217" s="18">
        <v>23</v>
      </c>
      <c r="T1217" s="18">
        <v>18</v>
      </c>
      <c r="U1217" s="18">
        <v>5</v>
      </c>
      <c r="V1217" s="18">
        <v>87</v>
      </c>
      <c r="W1217" s="18">
        <v>3.47</v>
      </c>
      <c r="X1217" s="18">
        <v>0</v>
      </c>
      <c r="Y1217" s="19">
        <v>0</v>
      </c>
      <c r="Z1217" s="18">
        <v>3</v>
      </c>
      <c r="AA1217" s="18">
        <v>1</v>
      </c>
      <c r="AB1217" t="str">
        <f>VLOOKUP(E:E,笔记匹配!A:M,3,FALSE)</f>
        <v>gua0407</v>
      </c>
      <c r="AC1217" t="str">
        <f>VLOOKUP(E:E,笔记匹配!A:M,4,FALSE)</f>
        <v>9.21-雅思考官“讨厌”的口语表达，你中了几个🤔</v>
      </c>
    </row>
    <row r="1218" spans="1:29">
      <c r="A1218" s="17" t="s">
        <v>55</v>
      </c>
      <c r="B1218" s="17" t="s">
        <v>80</v>
      </c>
      <c r="C1218" s="18">
        <v>20804514</v>
      </c>
      <c r="D1218" s="17" t="s">
        <v>72</v>
      </c>
      <c r="E1218" s="17" t="s">
        <v>199</v>
      </c>
      <c r="F1218" s="17" t="s">
        <v>642</v>
      </c>
      <c r="G1218" s="18">
        <v>4926725</v>
      </c>
      <c r="H1218" s="17" t="s">
        <v>643</v>
      </c>
      <c r="I1218" s="18">
        <v>4182082</v>
      </c>
      <c r="J1218" s="17" t="s">
        <v>617</v>
      </c>
      <c r="K1218" s="18">
        <v>200.23</v>
      </c>
      <c r="L1218" s="18">
        <v>11611</v>
      </c>
      <c r="M1218" s="18">
        <v>423</v>
      </c>
      <c r="N1218" s="19">
        <v>0.0364</v>
      </c>
      <c r="O1218" s="18">
        <v>0.47</v>
      </c>
      <c r="P1218" s="18">
        <v>17.24</v>
      </c>
      <c r="Q1218" s="18">
        <v>38</v>
      </c>
      <c r="R1218" s="18">
        <v>0</v>
      </c>
      <c r="S1218" s="18">
        <v>25</v>
      </c>
      <c r="T1218" s="18">
        <v>10</v>
      </c>
      <c r="U1218" s="18">
        <v>0</v>
      </c>
      <c r="V1218" s="18">
        <v>73</v>
      </c>
      <c r="W1218" s="18">
        <v>2.74</v>
      </c>
      <c r="X1218" s="18">
        <v>0</v>
      </c>
      <c r="Y1218" s="19">
        <v>0</v>
      </c>
      <c r="Z1218" s="18">
        <v>1</v>
      </c>
      <c r="AA1218" s="18">
        <v>0</v>
      </c>
      <c r="AB1218" t="str">
        <f>VLOOKUP(E:E,笔记匹配!A:M,3,FALSE)</f>
        <v>lily1234</v>
      </c>
      <c r="AC1218" t="str">
        <f>VLOOKUP(E:E,笔记匹配!A:M,4,FALSE)</f>
        <v>10.9-30岁想把英语好好学一遍｜妈妈提升口语app</v>
      </c>
    </row>
    <row r="1219" spans="1:29">
      <c r="A1219" s="17" t="s">
        <v>55</v>
      </c>
      <c r="B1219" s="17" t="s">
        <v>83</v>
      </c>
      <c r="C1219" s="18">
        <v>21378722</v>
      </c>
      <c r="D1219" s="17" t="s">
        <v>72</v>
      </c>
      <c r="E1219" s="17" t="s">
        <v>201</v>
      </c>
      <c r="F1219" s="17" t="s">
        <v>646</v>
      </c>
      <c r="G1219" s="18">
        <v>5201126</v>
      </c>
      <c r="H1219" s="17" t="s">
        <v>647</v>
      </c>
      <c r="I1219" s="18">
        <v>4386152</v>
      </c>
      <c r="J1219" s="17" t="s">
        <v>617</v>
      </c>
      <c r="K1219" s="18">
        <v>143.27</v>
      </c>
      <c r="L1219" s="18">
        <v>8406</v>
      </c>
      <c r="M1219" s="18">
        <v>226</v>
      </c>
      <c r="N1219" s="19">
        <v>0.0269</v>
      </c>
      <c r="O1219" s="18">
        <v>0.63</v>
      </c>
      <c r="P1219" s="18">
        <v>17.04</v>
      </c>
      <c r="Q1219" s="18">
        <v>33</v>
      </c>
      <c r="R1219" s="18">
        <v>0</v>
      </c>
      <c r="S1219" s="18">
        <v>18</v>
      </c>
      <c r="T1219" s="18">
        <v>1</v>
      </c>
      <c r="U1219" s="18">
        <v>0</v>
      </c>
      <c r="V1219" s="18">
        <v>52</v>
      </c>
      <c r="W1219" s="18">
        <v>2.76</v>
      </c>
      <c r="X1219" s="18">
        <v>0</v>
      </c>
      <c r="Y1219" s="19">
        <v>0</v>
      </c>
      <c r="Z1219" s="18">
        <v>0</v>
      </c>
      <c r="AA1219" s="18">
        <v>0</v>
      </c>
      <c r="AB1219" t="str">
        <f>VLOOKUP(E:E,笔记匹配!A:M,3,FALSE)</f>
        <v>talkalot-invite</v>
      </c>
      <c r="AC1219" t="str">
        <f>VLOOKUP(E:E,笔记匹配!A:M,4,FALSE)</f>
        <v>10.17宝藏Cambly外教大推荐‼️入门篇</v>
      </c>
    </row>
    <row r="1220" spans="1:29">
      <c r="A1220" s="17" t="s">
        <v>55</v>
      </c>
      <c r="B1220" s="17" t="s">
        <v>83</v>
      </c>
      <c r="C1220" s="18">
        <v>21438951</v>
      </c>
      <c r="D1220" s="17" t="s">
        <v>69</v>
      </c>
      <c r="E1220" s="17" t="s">
        <v>201</v>
      </c>
      <c r="F1220" s="17" t="s">
        <v>650</v>
      </c>
      <c r="G1220" s="18">
        <v>5229065</v>
      </c>
      <c r="H1220" s="17" t="s">
        <v>651</v>
      </c>
      <c r="I1220" s="18">
        <v>4407441</v>
      </c>
      <c r="J1220" s="17" t="s">
        <v>617</v>
      </c>
      <c r="K1220" s="18">
        <v>1036.85</v>
      </c>
      <c r="L1220" s="18">
        <v>42783</v>
      </c>
      <c r="M1220" s="18">
        <v>1300</v>
      </c>
      <c r="N1220" s="19">
        <v>0.0304</v>
      </c>
      <c r="O1220" s="18">
        <v>0.8</v>
      </c>
      <c r="P1220" s="18">
        <v>24.24</v>
      </c>
      <c r="Q1220" s="18">
        <v>342</v>
      </c>
      <c r="R1220" s="18">
        <v>2</v>
      </c>
      <c r="S1220" s="18">
        <v>172</v>
      </c>
      <c r="T1220" s="18">
        <v>8</v>
      </c>
      <c r="U1220" s="18">
        <v>2</v>
      </c>
      <c r="V1220" s="18">
        <v>526</v>
      </c>
      <c r="W1220" s="18">
        <v>1.97</v>
      </c>
      <c r="X1220" s="18">
        <v>0</v>
      </c>
      <c r="Y1220" s="19">
        <v>0</v>
      </c>
      <c r="Z1220" s="18">
        <v>9</v>
      </c>
      <c r="AA1220" s="18">
        <v>29</v>
      </c>
      <c r="AB1220" t="str">
        <f>VLOOKUP(E:E,笔记匹配!A:M,3,FALSE)</f>
        <v>talkalot-invite</v>
      </c>
      <c r="AC1220" t="str">
        <f>VLOOKUP(E:E,笔记匹配!A:M,4,FALSE)</f>
        <v>10.17宝藏Cambly外教大推荐‼️入门篇</v>
      </c>
    </row>
    <row r="1221" spans="1:29">
      <c r="A1221" s="17" t="s">
        <v>55</v>
      </c>
      <c r="B1221" s="17" t="s">
        <v>80</v>
      </c>
      <c r="C1221" s="18">
        <v>21548733</v>
      </c>
      <c r="D1221" s="17" t="s">
        <v>69</v>
      </c>
      <c r="E1221" s="17" t="s">
        <v>199</v>
      </c>
      <c r="F1221" s="17" t="s">
        <v>652</v>
      </c>
      <c r="G1221" s="18">
        <v>5277914</v>
      </c>
      <c r="H1221" s="17" t="s">
        <v>652</v>
      </c>
      <c r="I1221" s="18">
        <v>4445164</v>
      </c>
      <c r="J1221" s="17" t="s">
        <v>617</v>
      </c>
      <c r="K1221" s="18">
        <v>191.36</v>
      </c>
      <c r="L1221" s="18">
        <v>5037</v>
      </c>
      <c r="M1221" s="18">
        <v>210</v>
      </c>
      <c r="N1221" s="19">
        <v>0.0417</v>
      </c>
      <c r="O1221" s="18">
        <v>0.91</v>
      </c>
      <c r="P1221" s="18">
        <v>37.99</v>
      </c>
      <c r="Q1221" s="18">
        <v>26</v>
      </c>
      <c r="R1221" s="18">
        <v>0</v>
      </c>
      <c r="S1221" s="18">
        <v>29</v>
      </c>
      <c r="T1221" s="18">
        <v>13</v>
      </c>
      <c r="U1221" s="18">
        <v>0</v>
      </c>
      <c r="V1221" s="18">
        <v>68</v>
      </c>
      <c r="W1221" s="18">
        <v>2.81</v>
      </c>
      <c r="X1221" s="18">
        <v>0</v>
      </c>
      <c r="Y1221" s="19">
        <v>0</v>
      </c>
      <c r="Z1221" s="18">
        <v>1</v>
      </c>
      <c r="AA1221" s="18">
        <v>0</v>
      </c>
      <c r="AB1221" t="str">
        <f>VLOOKUP(E:E,笔记匹配!A:M,3,FALSE)</f>
        <v>lily1234</v>
      </c>
      <c r="AC1221" t="str">
        <f>VLOOKUP(E:E,笔记匹配!A:M,4,FALSE)</f>
        <v>10.9-30岁想把英语好好学一遍｜妈妈提升口语app</v>
      </c>
    </row>
    <row r="1222" spans="1:29">
      <c r="A1222" s="17" t="s">
        <v>55</v>
      </c>
      <c r="B1222" s="17" t="s">
        <v>108</v>
      </c>
      <c r="C1222" s="18">
        <v>21906276</v>
      </c>
      <c r="D1222" s="17" t="s">
        <v>69</v>
      </c>
      <c r="E1222" s="18">
        <v>6.3218999e+23</v>
      </c>
      <c r="F1222" s="17" t="s">
        <v>654</v>
      </c>
      <c r="G1222" s="18">
        <v>5442255</v>
      </c>
      <c r="H1222" s="17" t="s">
        <v>654</v>
      </c>
      <c r="I1222" s="18">
        <v>4570099</v>
      </c>
      <c r="J1222" s="17" t="s">
        <v>617</v>
      </c>
      <c r="K1222" s="18">
        <v>401.57</v>
      </c>
      <c r="L1222" s="18">
        <v>20073</v>
      </c>
      <c r="M1222" s="18">
        <v>895</v>
      </c>
      <c r="N1222" s="19">
        <v>0.0446</v>
      </c>
      <c r="O1222" s="18">
        <v>0.45</v>
      </c>
      <c r="P1222" s="18">
        <v>20.01</v>
      </c>
      <c r="Q1222" s="18">
        <v>153</v>
      </c>
      <c r="R1222" s="18">
        <v>3</v>
      </c>
      <c r="S1222" s="18">
        <v>64</v>
      </c>
      <c r="T1222" s="18">
        <v>47</v>
      </c>
      <c r="U1222" s="18">
        <v>1</v>
      </c>
      <c r="V1222" s="18">
        <v>268</v>
      </c>
      <c r="W1222" s="18">
        <v>1.5</v>
      </c>
      <c r="X1222" s="18">
        <v>0</v>
      </c>
      <c r="Y1222" s="19">
        <v>0</v>
      </c>
      <c r="Z1222" s="18">
        <v>6</v>
      </c>
      <c r="AA1222" s="18">
        <v>0</v>
      </c>
      <c r="AB1222" t="str">
        <f>VLOOKUP(E:E,笔记匹配!A:M,3,FALSE)</f>
        <v>gua0407</v>
      </c>
      <c r="AC1222" t="str">
        <f>VLOOKUP(E:E,笔记匹配!A:M,4,FALSE)</f>
        <v>9.21-雅思考官“讨厌”的口语表达，你中了几个🤔</v>
      </c>
    </row>
    <row r="1223" spans="1:29">
      <c r="A1223" s="17" t="s">
        <v>55</v>
      </c>
      <c r="B1223" s="17" t="s">
        <v>82</v>
      </c>
      <c r="C1223" s="18">
        <v>22055095</v>
      </c>
      <c r="D1223" s="17" t="s">
        <v>72</v>
      </c>
      <c r="E1223" s="17" t="s">
        <v>236</v>
      </c>
      <c r="F1223" s="17" t="s">
        <v>660</v>
      </c>
      <c r="G1223" s="18">
        <v>5512921</v>
      </c>
      <c r="H1223" s="17" t="s">
        <v>661</v>
      </c>
      <c r="I1223" s="18">
        <v>4623502</v>
      </c>
      <c r="J1223" s="17" t="s">
        <v>617</v>
      </c>
      <c r="K1223" s="18">
        <v>40.29</v>
      </c>
      <c r="L1223" s="18">
        <v>3428</v>
      </c>
      <c r="M1223" s="18">
        <v>165</v>
      </c>
      <c r="N1223" s="19">
        <v>0.0481</v>
      </c>
      <c r="O1223" s="18">
        <v>0.24</v>
      </c>
      <c r="P1223" s="18">
        <v>11.75</v>
      </c>
      <c r="Q1223" s="18">
        <v>12</v>
      </c>
      <c r="R1223" s="18">
        <v>0</v>
      </c>
      <c r="S1223" s="18">
        <v>5</v>
      </c>
      <c r="T1223" s="18">
        <v>3</v>
      </c>
      <c r="U1223" s="18">
        <v>0</v>
      </c>
      <c r="V1223" s="18">
        <v>20</v>
      </c>
      <c r="W1223" s="18">
        <v>2.01</v>
      </c>
      <c r="X1223" s="18">
        <v>0</v>
      </c>
      <c r="Y1223" s="19">
        <v>0</v>
      </c>
      <c r="Z1223" s="18">
        <v>1</v>
      </c>
      <c r="AA1223" s="18">
        <v>0</v>
      </c>
      <c r="AB1223" t="str">
        <f>VLOOKUP(E:E,笔记匹配!A:M,3,FALSE)</f>
        <v>pickgigi-invite</v>
      </c>
      <c r="AC1223" t="str">
        <f>VLOOKUP(E:E,笔记匹配!A:M,4,FALSE)</f>
        <v>10.26-口语聊天用这几个开场 打开无限聊天模式</v>
      </c>
    </row>
    <row r="1224" spans="1:29">
      <c r="A1224" s="17" t="s">
        <v>55</v>
      </c>
      <c r="B1224" s="17" t="s">
        <v>86</v>
      </c>
      <c r="C1224" s="18">
        <v>22459591</v>
      </c>
      <c r="D1224" s="17" t="s">
        <v>72</v>
      </c>
      <c r="E1224" s="17" t="s">
        <v>214</v>
      </c>
      <c r="F1224" s="17" t="s">
        <v>662</v>
      </c>
      <c r="G1224" s="18">
        <v>5705404</v>
      </c>
      <c r="H1224" s="17" t="s">
        <v>663</v>
      </c>
      <c r="I1224" s="18">
        <v>4771610</v>
      </c>
      <c r="J1224" s="17" t="s">
        <v>617</v>
      </c>
      <c r="K1224" s="18">
        <v>300.59</v>
      </c>
      <c r="L1224" s="18">
        <v>17517</v>
      </c>
      <c r="M1224" s="18">
        <v>701</v>
      </c>
      <c r="N1224" s="19">
        <v>0.04</v>
      </c>
      <c r="O1224" s="18">
        <v>0.43</v>
      </c>
      <c r="P1224" s="18">
        <v>17.16</v>
      </c>
      <c r="Q1224" s="18">
        <v>53</v>
      </c>
      <c r="R1224" s="18">
        <v>2</v>
      </c>
      <c r="S1224" s="18">
        <v>5</v>
      </c>
      <c r="T1224" s="18">
        <v>22</v>
      </c>
      <c r="U1224" s="18">
        <v>5</v>
      </c>
      <c r="V1224" s="18">
        <v>87</v>
      </c>
      <c r="W1224" s="18">
        <v>3.46</v>
      </c>
      <c r="X1224" s="18">
        <v>0</v>
      </c>
      <c r="Y1224" s="19">
        <v>0</v>
      </c>
      <c r="Z1224" s="18">
        <v>2</v>
      </c>
      <c r="AA1224" s="18">
        <v>0</v>
      </c>
      <c r="AB1224" t="str">
        <f>VLOOKUP(E:E,笔记匹配!A:M,3,FALSE)</f>
        <v>yzyy123</v>
      </c>
      <c r="AC1224" t="str">
        <f>VLOOKUP(E:E,笔记匹配!A:M,4,FALSE)</f>
        <v>11.1-前雅思口语考官评分我们的part 1!</v>
      </c>
    </row>
    <row r="1225" spans="1:29">
      <c r="A1225" s="17" t="s">
        <v>55</v>
      </c>
      <c r="B1225" s="17" t="s">
        <v>73</v>
      </c>
      <c r="C1225" s="18">
        <v>22612439</v>
      </c>
      <c r="D1225" s="17" t="s">
        <v>72</v>
      </c>
      <c r="E1225" s="17" t="s">
        <v>200</v>
      </c>
      <c r="F1225" s="17" t="s">
        <v>666</v>
      </c>
      <c r="G1225" s="18">
        <v>5779468</v>
      </c>
      <c r="H1225" s="17" t="s">
        <v>667</v>
      </c>
      <c r="I1225" s="18">
        <v>4830161</v>
      </c>
      <c r="J1225" s="17" t="s">
        <v>617</v>
      </c>
      <c r="K1225" s="18">
        <v>143.68</v>
      </c>
      <c r="L1225" s="18">
        <v>8561</v>
      </c>
      <c r="M1225" s="18">
        <v>469</v>
      </c>
      <c r="N1225" s="19">
        <v>0.0548</v>
      </c>
      <c r="O1225" s="18">
        <v>0.31</v>
      </c>
      <c r="P1225" s="18">
        <v>16.78</v>
      </c>
      <c r="Q1225" s="18">
        <v>16</v>
      </c>
      <c r="R1225" s="18">
        <v>0</v>
      </c>
      <c r="S1225" s="18">
        <v>3</v>
      </c>
      <c r="T1225" s="18">
        <v>3</v>
      </c>
      <c r="U1225" s="18">
        <v>0</v>
      </c>
      <c r="V1225" s="18">
        <v>22</v>
      </c>
      <c r="W1225" s="18">
        <v>6.53</v>
      </c>
      <c r="X1225" s="18">
        <v>0</v>
      </c>
      <c r="Y1225" s="19">
        <v>0</v>
      </c>
      <c r="Z1225" s="18">
        <v>0</v>
      </c>
      <c r="AA1225" s="18">
        <v>1</v>
      </c>
      <c r="AB1225" t="str">
        <f>VLOOKUP(E:E,笔记匹配!A:M,3,FALSE)</f>
        <v>adamchen</v>
      </c>
      <c r="AC1225" t="str">
        <f>VLOOKUP(E:E,笔记匹配!A:M,4,FALSE)</f>
        <v>11.2-当社牛和老外pk全网热门挑战</v>
      </c>
    </row>
    <row r="1226" spans="1:29">
      <c r="A1226" s="17" t="s">
        <v>55</v>
      </c>
      <c r="B1226" s="17" t="s">
        <v>77</v>
      </c>
      <c r="C1226" s="18">
        <v>22612562</v>
      </c>
      <c r="D1226" s="17" t="s">
        <v>72</v>
      </c>
      <c r="E1226" s="17" t="s">
        <v>231</v>
      </c>
      <c r="F1226" s="17" t="s">
        <v>670</v>
      </c>
      <c r="G1226" s="18">
        <v>5779589</v>
      </c>
      <c r="H1226" s="17" t="s">
        <v>671</v>
      </c>
      <c r="I1226" s="18">
        <v>4830255</v>
      </c>
      <c r="J1226" s="17" t="s">
        <v>617</v>
      </c>
      <c r="K1226" s="18">
        <v>91.22</v>
      </c>
      <c r="L1226" s="18">
        <v>3339</v>
      </c>
      <c r="M1226" s="18">
        <v>166</v>
      </c>
      <c r="N1226" s="19">
        <v>0.0497</v>
      </c>
      <c r="O1226" s="18">
        <v>0.55</v>
      </c>
      <c r="P1226" s="18">
        <v>27.32</v>
      </c>
      <c r="Q1226" s="18">
        <v>25</v>
      </c>
      <c r="R1226" s="18">
        <v>0</v>
      </c>
      <c r="S1226" s="18">
        <v>5</v>
      </c>
      <c r="T1226" s="18">
        <v>5</v>
      </c>
      <c r="U1226" s="18">
        <v>1</v>
      </c>
      <c r="V1226" s="18">
        <v>36</v>
      </c>
      <c r="W1226" s="18">
        <v>2.53</v>
      </c>
      <c r="X1226" s="18">
        <v>0</v>
      </c>
      <c r="Y1226" s="19">
        <v>0</v>
      </c>
      <c r="Z1226" s="18">
        <v>0</v>
      </c>
      <c r="AA1226" s="18">
        <v>1</v>
      </c>
      <c r="AB1226" t="str">
        <f>VLOOKUP(E:E,笔记匹配!A:M,3,FALSE)</f>
        <v>iris018-invite</v>
      </c>
      <c r="AC1226" t="str">
        <f>VLOOKUP(E:E,笔记匹配!A:M,4,FALSE)</f>
        <v>11.2-⭐雅思口语救星❗心机girl这样备考㊙️</v>
      </c>
    </row>
    <row r="1227" spans="1:29">
      <c r="A1227" s="17" t="s">
        <v>55</v>
      </c>
      <c r="B1227" s="17" t="s">
        <v>73</v>
      </c>
      <c r="C1227" s="18">
        <v>23040724</v>
      </c>
      <c r="D1227" s="17" t="s">
        <v>69</v>
      </c>
      <c r="E1227" s="17" t="s">
        <v>200</v>
      </c>
      <c r="F1227" s="17" t="s">
        <v>672</v>
      </c>
      <c r="G1227" s="18">
        <v>5991279</v>
      </c>
      <c r="H1227" s="17" t="s">
        <v>672</v>
      </c>
      <c r="I1227" s="18">
        <v>4988712</v>
      </c>
      <c r="J1227" s="17" t="s">
        <v>617</v>
      </c>
      <c r="K1227" s="18">
        <v>168.83</v>
      </c>
      <c r="L1227" s="18">
        <v>5530</v>
      </c>
      <c r="M1227" s="18">
        <v>257</v>
      </c>
      <c r="N1227" s="19">
        <v>0.0465</v>
      </c>
      <c r="O1227" s="18">
        <v>0.66</v>
      </c>
      <c r="P1227" s="18">
        <v>30.53</v>
      </c>
      <c r="Q1227" s="18">
        <v>16</v>
      </c>
      <c r="R1227" s="18">
        <v>1</v>
      </c>
      <c r="S1227" s="18">
        <v>8</v>
      </c>
      <c r="T1227" s="18">
        <v>16</v>
      </c>
      <c r="U1227" s="18">
        <v>0</v>
      </c>
      <c r="V1227" s="18">
        <v>41</v>
      </c>
      <c r="W1227" s="18">
        <v>4.12</v>
      </c>
      <c r="X1227" s="18">
        <v>0</v>
      </c>
      <c r="Y1227" s="19">
        <v>0</v>
      </c>
      <c r="Z1227" s="18">
        <v>1</v>
      </c>
      <c r="AA1227" s="18">
        <v>0</v>
      </c>
      <c r="AB1227" t="str">
        <f>VLOOKUP(E:E,笔记匹配!A:M,3,FALSE)</f>
        <v>adamchen</v>
      </c>
      <c r="AC1227" t="str">
        <f>VLOOKUP(E:E,笔记匹配!A:M,4,FALSE)</f>
        <v>11.2-当社牛和老外pk全网热门挑战</v>
      </c>
    </row>
    <row r="1228" spans="1:29">
      <c r="A1228" s="17" t="s">
        <v>55</v>
      </c>
      <c r="B1228" s="17" t="s">
        <v>86</v>
      </c>
      <c r="C1228" s="18">
        <v>23041229</v>
      </c>
      <c r="D1228" s="17" t="s">
        <v>69</v>
      </c>
      <c r="E1228" s="17" t="s">
        <v>214</v>
      </c>
      <c r="F1228" s="17" t="s">
        <v>673</v>
      </c>
      <c r="G1228" s="18">
        <v>5991556</v>
      </c>
      <c r="H1228" s="17" t="s">
        <v>673</v>
      </c>
      <c r="I1228" s="18">
        <v>4988903</v>
      </c>
      <c r="J1228" s="17" t="s">
        <v>617</v>
      </c>
      <c r="K1228" s="18">
        <v>362.62</v>
      </c>
      <c r="L1228" s="18">
        <v>9496</v>
      </c>
      <c r="M1228" s="18">
        <v>392</v>
      </c>
      <c r="N1228" s="19">
        <v>0.0413</v>
      </c>
      <c r="O1228" s="18">
        <v>0.93</v>
      </c>
      <c r="P1228" s="18">
        <v>38.19</v>
      </c>
      <c r="Q1228" s="18">
        <v>91</v>
      </c>
      <c r="R1228" s="18">
        <v>0</v>
      </c>
      <c r="S1228" s="18">
        <v>27</v>
      </c>
      <c r="T1228" s="18">
        <v>32</v>
      </c>
      <c r="U1228" s="18">
        <v>4</v>
      </c>
      <c r="V1228" s="18">
        <v>154</v>
      </c>
      <c r="W1228" s="18">
        <v>2.35</v>
      </c>
      <c r="X1228" s="18">
        <v>0</v>
      </c>
      <c r="Y1228" s="19">
        <v>0</v>
      </c>
      <c r="Z1228" s="18">
        <v>7</v>
      </c>
      <c r="AA1228" s="18">
        <v>0</v>
      </c>
      <c r="AB1228" t="str">
        <f>VLOOKUP(E:E,笔记匹配!A:M,3,FALSE)</f>
        <v>yzyy123</v>
      </c>
      <c r="AC1228" t="str">
        <f>VLOOKUP(E:E,笔记匹配!A:M,4,FALSE)</f>
        <v>11.1-前雅思口语考官评分我们的part 1!</v>
      </c>
    </row>
    <row r="1229" spans="1:29">
      <c r="A1229" s="17" t="s">
        <v>55</v>
      </c>
      <c r="B1229" s="17" t="s">
        <v>70</v>
      </c>
      <c r="C1229" s="18">
        <v>23124443</v>
      </c>
      <c r="D1229" s="17" t="s">
        <v>72</v>
      </c>
      <c r="E1229" s="17" t="s">
        <v>226</v>
      </c>
      <c r="F1229" s="17" t="s">
        <v>678</v>
      </c>
      <c r="G1229" s="18">
        <v>6031367</v>
      </c>
      <c r="H1229" s="17" t="s">
        <v>679</v>
      </c>
      <c r="I1229" s="18">
        <v>5019262</v>
      </c>
      <c r="J1229" s="17" t="s">
        <v>617</v>
      </c>
      <c r="K1229" s="18">
        <v>504.48</v>
      </c>
      <c r="L1229" s="18">
        <v>29853</v>
      </c>
      <c r="M1229" s="18">
        <v>2104</v>
      </c>
      <c r="N1229" s="19">
        <v>0.0705</v>
      </c>
      <c r="O1229" s="18">
        <v>0.24</v>
      </c>
      <c r="P1229" s="18">
        <v>16.9</v>
      </c>
      <c r="Q1229" s="18">
        <v>151</v>
      </c>
      <c r="R1229" s="18">
        <v>0</v>
      </c>
      <c r="S1229" s="18">
        <v>56</v>
      </c>
      <c r="T1229" s="18">
        <v>28</v>
      </c>
      <c r="U1229" s="18">
        <v>0</v>
      </c>
      <c r="V1229" s="18">
        <v>235</v>
      </c>
      <c r="W1229" s="18">
        <v>2.15</v>
      </c>
      <c r="X1229" s="18">
        <v>0</v>
      </c>
      <c r="Y1229" s="19">
        <v>0</v>
      </c>
      <c r="Z1229" s="18">
        <v>3</v>
      </c>
      <c r="AA1229" s="18">
        <v>0</v>
      </c>
      <c r="AB1229" t="str">
        <f>VLOOKUP(E:E,笔记匹配!A:M,3,FALSE)</f>
        <v>hiella-invite</v>
      </c>
      <c r="AC1229" t="str">
        <f>VLOOKUP(E:E,笔记匹配!A:M,4,FALSE)</f>
        <v>11.10-关于学口语，希望五年前就有人能告诉我的</v>
      </c>
    </row>
    <row r="1230" spans="1:29">
      <c r="A1230" s="17" t="s">
        <v>55</v>
      </c>
      <c r="B1230" s="17" t="s">
        <v>75</v>
      </c>
      <c r="C1230" s="18">
        <v>23124609</v>
      </c>
      <c r="D1230" s="17" t="s">
        <v>72</v>
      </c>
      <c r="E1230" s="17" t="s">
        <v>227</v>
      </c>
      <c r="F1230" s="17" t="s">
        <v>680</v>
      </c>
      <c r="G1230" s="18">
        <v>6031450</v>
      </c>
      <c r="H1230" s="17" t="s">
        <v>681</v>
      </c>
      <c r="I1230" s="18">
        <v>5019325</v>
      </c>
      <c r="J1230" s="17" t="s">
        <v>617</v>
      </c>
      <c r="K1230" s="18">
        <v>795.88</v>
      </c>
      <c r="L1230" s="18">
        <v>31868</v>
      </c>
      <c r="M1230" s="18">
        <v>1352</v>
      </c>
      <c r="N1230" s="19">
        <v>0.0424</v>
      </c>
      <c r="O1230" s="18">
        <v>0.59</v>
      </c>
      <c r="P1230" s="18">
        <v>24.97</v>
      </c>
      <c r="Q1230" s="18">
        <v>135</v>
      </c>
      <c r="R1230" s="18">
        <v>1</v>
      </c>
      <c r="S1230" s="18">
        <v>92</v>
      </c>
      <c r="T1230" s="18">
        <v>39</v>
      </c>
      <c r="U1230" s="18">
        <v>1</v>
      </c>
      <c r="V1230" s="18">
        <v>268</v>
      </c>
      <c r="W1230" s="18">
        <v>2.97</v>
      </c>
      <c r="X1230" s="18">
        <v>0</v>
      </c>
      <c r="Y1230" s="19">
        <v>0</v>
      </c>
      <c r="Z1230" s="18">
        <v>11</v>
      </c>
      <c r="AA1230" s="18">
        <v>0</v>
      </c>
      <c r="AB1230" t="str">
        <f>VLOOKUP(E:E,笔记匹配!A:M,3,FALSE)</f>
        <v>heykelly-invite</v>
      </c>
      <c r="AC1230" t="str">
        <f>VLOOKUP(E:E,笔记匹配!A:M,4,FALSE)</f>
        <v>11.10-亲测❗️雅思考官听到就会打低分的口语表达</v>
      </c>
    </row>
    <row r="1231" spans="1:29">
      <c r="A1231" s="17" t="s">
        <v>55</v>
      </c>
      <c r="B1231" s="17" t="s">
        <v>81</v>
      </c>
      <c r="C1231" s="18">
        <v>23124709</v>
      </c>
      <c r="D1231" s="17" t="s">
        <v>72</v>
      </c>
      <c r="E1231" s="17" t="s">
        <v>229</v>
      </c>
      <c r="F1231" s="17" t="s">
        <v>682</v>
      </c>
      <c r="G1231" s="18">
        <v>6031503</v>
      </c>
      <c r="H1231" s="17" t="s">
        <v>683</v>
      </c>
      <c r="I1231" s="18">
        <v>5019370</v>
      </c>
      <c r="J1231" s="17" t="s">
        <v>617</v>
      </c>
      <c r="K1231" s="18">
        <v>167.71</v>
      </c>
      <c r="L1231" s="18">
        <v>8614</v>
      </c>
      <c r="M1231" s="18">
        <v>337</v>
      </c>
      <c r="N1231" s="19">
        <v>0.0391</v>
      </c>
      <c r="O1231" s="18">
        <v>0.5</v>
      </c>
      <c r="P1231" s="18">
        <v>19.47</v>
      </c>
      <c r="Q1231" s="18">
        <v>34</v>
      </c>
      <c r="R1231" s="18">
        <v>0</v>
      </c>
      <c r="S1231" s="18">
        <v>21</v>
      </c>
      <c r="T1231" s="18">
        <v>5</v>
      </c>
      <c r="U1231" s="18">
        <v>0</v>
      </c>
      <c r="V1231" s="18">
        <v>60</v>
      </c>
      <c r="W1231" s="18">
        <v>2.8</v>
      </c>
      <c r="X1231" s="18">
        <v>0</v>
      </c>
      <c r="Y1231" s="19">
        <v>0</v>
      </c>
      <c r="Z1231" s="18">
        <v>10</v>
      </c>
      <c r="AA1231" s="18">
        <v>0</v>
      </c>
      <c r="AB1231" t="str">
        <f>VLOOKUP(E:E,笔记匹配!A:M,3,FALSE)</f>
        <v>nainai</v>
      </c>
      <c r="AC1231" t="str">
        <f>VLOOKUP(E:E,笔记匹配!A:M,4,FALSE)</f>
        <v>11.10-985但雅思口语万年6分😩外教说你方法错啦❗️</v>
      </c>
    </row>
    <row r="1232" spans="1:29">
      <c r="A1232" s="17" t="s">
        <v>55</v>
      </c>
      <c r="B1232" s="17" t="s">
        <v>100</v>
      </c>
      <c r="C1232" s="18">
        <v>23530215</v>
      </c>
      <c r="D1232" s="17" t="s">
        <v>69</v>
      </c>
      <c r="E1232" s="17" t="s">
        <v>203</v>
      </c>
      <c r="F1232" s="17" t="s">
        <v>684</v>
      </c>
      <c r="G1232" s="18">
        <v>6237012</v>
      </c>
      <c r="H1232" s="17" t="s">
        <v>685</v>
      </c>
      <c r="I1232" s="18">
        <v>5174740</v>
      </c>
      <c r="J1232" s="17" t="s">
        <v>617</v>
      </c>
      <c r="K1232" s="18">
        <v>294.93</v>
      </c>
      <c r="L1232" s="18">
        <v>5528</v>
      </c>
      <c r="M1232" s="18">
        <v>239</v>
      </c>
      <c r="N1232" s="19">
        <v>0.0432</v>
      </c>
      <c r="O1232" s="18">
        <v>1.23</v>
      </c>
      <c r="P1232" s="18">
        <v>53.35</v>
      </c>
      <c r="Q1232" s="18">
        <v>47</v>
      </c>
      <c r="R1232" s="18">
        <v>0</v>
      </c>
      <c r="S1232" s="18">
        <v>36</v>
      </c>
      <c r="T1232" s="18">
        <v>6</v>
      </c>
      <c r="U1232" s="18">
        <v>1</v>
      </c>
      <c r="V1232" s="18">
        <v>90</v>
      </c>
      <c r="W1232" s="18">
        <v>3.28</v>
      </c>
      <c r="X1232" s="18">
        <v>0</v>
      </c>
      <c r="Y1232" s="19">
        <v>0</v>
      </c>
      <c r="Z1232" s="18">
        <v>5</v>
      </c>
      <c r="AA1232" s="18">
        <v>1</v>
      </c>
      <c r="AB1232" t="str">
        <f>VLOOKUP(E:E,笔记匹配!A:M,3,FALSE)</f>
        <v>yaozilv</v>
      </c>
      <c r="AC1232" t="str">
        <f>VLOOKUP(E:E,笔记匹配!A:M,4,FALSE)</f>
        <v>6.17-英语口语人绝不能错过的宝藏APP👈</v>
      </c>
    </row>
    <row r="1233" spans="1:29">
      <c r="A1233" s="17" t="s">
        <v>55</v>
      </c>
      <c r="B1233" s="17" t="s">
        <v>109</v>
      </c>
      <c r="C1233" s="18">
        <v>23530991</v>
      </c>
      <c r="D1233" s="17" t="s">
        <v>69</v>
      </c>
      <c r="E1233" s="17" t="s">
        <v>196</v>
      </c>
      <c r="F1233" s="17" t="s">
        <v>686</v>
      </c>
      <c r="G1233" s="18">
        <v>6237396</v>
      </c>
      <c r="H1233" s="17" t="s">
        <v>687</v>
      </c>
      <c r="I1233" s="18">
        <v>5175042</v>
      </c>
      <c r="J1233" s="17" t="s">
        <v>617</v>
      </c>
      <c r="K1233" s="18">
        <v>302.37</v>
      </c>
      <c r="L1233" s="18">
        <v>11777</v>
      </c>
      <c r="M1233" s="18">
        <v>437</v>
      </c>
      <c r="N1233" s="19">
        <v>0.0371</v>
      </c>
      <c r="O1233" s="18">
        <v>0.69</v>
      </c>
      <c r="P1233" s="18">
        <v>25.67</v>
      </c>
      <c r="Q1233" s="18">
        <v>103</v>
      </c>
      <c r="R1233" s="18">
        <v>2</v>
      </c>
      <c r="S1233" s="18">
        <v>25</v>
      </c>
      <c r="T1233" s="18">
        <v>24</v>
      </c>
      <c r="U1233" s="18">
        <v>3</v>
      </c>
      <c r="V1233" s="18">
        <v>157</v>
      </c>
      <c r="W1233" s="18">
        <v>1.93</v>
      </c>
      <c r="X1233" s="18">
        <v>0</v>
      </c>
      <c r="Y1233" s="19">
        <v>0</v>
      </c>
      <c r="Z1233" s="18">
        <v>1</v>
      </c>
      <c r="AA1233" s="18">
        <v>1</v>
      </c>
      <c r="AB1233" t="str">
        <f>VLOOKUP(E:E,笔记匹配!A:M,3,FALSE)</f>
        <v>山姆先生-invite</v>
      </c>
      <c r="AC1233" t="str">
        <f>VLOOKUP(E:E,笔记匹配!A:M,4,FALSE)</f>
        <v>11.10-地道英语俚语🤯英美俚语意思差这么多?</v>
      </c>
    </row>
    <row r="1234" spans="1:29">
      <c r="A1234" s="17" t="s">
        <v>55</v>
      </c>
      <c r="B1234" s="17" t="s">
        <v>87</v>
      </c>
      <c r="C1234" s="18">
        <v>23541577</v>
      </c>
      <c r="D1234" s="17" t="s">
        <v>72</v>
      </c>
      <c r="E1234" s="17" t="s">
        <v>224</v>
      </c>
      <c r="F1234" s="17" t="s">
        <v>688</v>
      </c>
      <c r="G1234" s="18">
        <v>6242360</v>
      </c>
      <c r="H1234" s="17" t="s">
        <v>689</v>
      </c>
      <c r="I1234" s="18">
        <v>5178799</v>
      </c>
      <c r="J1234" s="17" t="s">
        <v>617</v>
      </c>
      <c r="K1234" s="18">
        <v>92.57</v>
      </c>
      <c r="L1234" s="18">
        <v>8160</v>
      </c>
      <c r="M1234" s="18">
        <v>451</v>
      </c>
      <c r="N1234" s="19">
        <v>0.0553</v>
      </c>
      <c r="O1234" s="18">
        <v>0.21</v>
      </c>
      <c r="P1234" s="18">
        <v>11.34</v>
      </c>
      <c r="Q1234" s="18">
        <v>31</v>
      </c>
      <c r="R1234" s="18">
        <v>0</v>
      </c>
      <c r="S1234" s="18">
        <v>15</v>
      </c>
      <c r="T1234" s="18">
        <v>6</v>
      </c>
      <c r="U1234" s="18">
        <v>0</v>
      </c>
      <c r="V1234" s="18">
        <v>52</v>
      </c>
      <c r="W1234" s="18">
        <v>1.78</v>
      </c>
      <c r="X1234" s="18">
        <v>0</v>
      </c>
      <c r="Y1234" s="19">
        <v>0</v>
      </c>
      <c r="Z1234" s="18">
        <v>1</v>
      </c>
      <c r="AA1234" s="18">
        <v>0</v>
      </c>
      <c r="AB1234" t="str">
        <f>VLOOKUP(E:E,笔记匹配!A:M,3,FALSE)</f>
        <v>zigezige-invite</v>
      </c>
      <c r="AC1234" t="str">
        <f>VLOOKUP(E:E,笔记匹配!A:M,4,FALSE)</f>
        <v>11.16-英语｜想进外企？高管说必须知道这些！📇</v>
      </c>
    </row>
    <row r="1235" spans="1:29">
      <c r="A1235" s="17" t="s">
        <v>55</v>
      </c>
      <c r="B1235" s="17" t="s">
        <v>78</v>
      </c>
      <c r="C1235" s="18">
        <v>23541642</v>
      </c>
      <c r="D1235" s="17" t="s">
        <v>72</v>
      </c>
      <c r="E1235" s="17" t="s">
        <v>222</v>
      </c>
      <c r="F1235" s="17" t="s">
        <v>690</v>
      </c>
      <c r="G1235" s="18">
        <v>6242382</v>
      </c>
      <c r="H1235" s="17" t="s">
        <v>691</v>
      </c>
      <c r="I1235" s="18">
        <v>5178823</v>
      </c>
      <c r="J1235" s="17" t="s">
        <v>617</v>
      </c>
      <c r="K1235" s="18">
        <v>394.13</v>
      </c>
      <c r="L1235" s="18">
        <v>37225</v>
      </c>
      <c r="M1235" s="18">
        <v>1944</v>
      </c>
      <c r="N1235" s="19">
        <v>0.0522</v>
      </c>
      <c r="O1235" s="18">
        <v>0.2</v>
      </c>
      <c r="P1235" s="18">
        <v>10.59</v>
      </c>
      <c r="Q1235" s="18">
        <v>121</v>
      </c>
      <c r="R1235" s="18">
        <v>1</v>
      </c>
      <c r="S1235" s="18">
        <v>98</v>
      </c>
      <c r="T1235" s="18">
        <v>36</v>
      </c>
      <c r="U1235" s="18">
        <v>3</v>
      </c>
      <c r="V1235" s="18">
        <v>259</v>
      </c>
      <c r="W1235" s="18">
        <v>1.52</v>
      </c>
      <c r="X1235" s="18">
        <v>0</v>
      </c>
      <c r="Y1235" s="19">
        <v>0</v>
      </c>
      <c r="Z1235" s="18">
        <v>8</v>
      </c>
      <c r="AA1235" s="18">
        <v>24</v>
      </c>
      <c r="AB1235" t="str">
        <f>VLOOKUP(E:E,笔记匹配!A:M,3,FALSE)</f>
        <v>kkenglish-invite</v>
      </c>
      <c r="AC1235" t="str">
        <f>VLOOKUP(E:E,笔记匹配!A:M,4,FALSE)</f>
        <v>11.16-我说的英语 vs 外教帮我修订的 差异有多大？</v>
      </c>
    </row>
    <row r="1236" spans="1:29">
      <c r="A1236" s="17" t="s">
        <v>55</v>
      </c>
      <c r="B1236" s="17" t="s">
        <v>85</v>
      </c>
      <c r="C1236" s="18">
        <v>23541719</v>
      </c>
      <c r="D1236" s="17" t="s">
        <v>72</v>
      </c>
      <c r="E1236" s="17" t="s">
        <v>225</v>
      </c>
      <c r="F1236" s="17" t="s">
        <v>693</v>
      </c>
      <c r="G1236" s="18">
        <v>6242415</v>
      </c>
      <c r="H1236" s="17" t="s">
        <v>694</v>
      </c>
      <c r="I1236" s="18">
        <v>5178847</v>
      </c>
      <c r="J1236" s="17" t="s">
        <v>617</v>
      </c>
      <c r="K1236" s="18">
        <v>10.04</v>
      </c>
      <c r="L1236" s="18">
        <v>739</v>
      </c>
      <c r="M1236" s="18">
        <v>15</v>
      </c>
      <c r="N1236" s="19">
        <v>0.0203</v>
      </c>
      <c r="O1236" s="18">
        <v>0.67</v>
      </c>
      <c r="P1236" s="18">
        <v>13.59</v>
      </c>
      <c r="Q1236" s="18">
        <v>2</v>
      </c>
      <c r="R1236" s="18">
        <v>0</v>
      </c>
      <c r="S1236" s="18">
        <v>1</v>
      </c>
      <c r="T1236" s="18">
        <v>0</v>
      </c>
      <c r="U1236" s="18">
        <v>0</v>
      </c>
      <c r="V1236" s="18">
        <v>3</v>
      </c>
      <c r="W1236" s="18">
        <v>3.35</v>
      </c>
      <c r="X1236" s="18">
        <v>0</v>
      </c>
      <c r="Y1236" s="19">
        <v>0</v>
      </c>
      <c r="Z1236" s="18">
        <v>0</v>
      </c>
      <c r="AA1236" s="18">
        <v>0</v>
      </c>
      <c r="AB1236" t="str">
        <f>VLOOKUP(E:E,笔记匹配!A:M,3,FALSE)</f>
        <v>xiaohao11-invite</v>
      </c>
      <c r="AC1236" t="str">
        <f>VLOOKUP(E:E,笔记匹配!A:M,4,FALSE)</f>
        <v>11.16-🔥Cambly外教大推荐❗️口语此时不练更待何时</v>
      </c>
    </row>
    <row r="1237" spans="1:29">
      <c r="A1237" s="17" t="s">
        <v>55</v>
      </c>
      <c r="B1237" s="17" t="s">
        <v>74</v>
      </c>
      <c r="C1237" s="18">
        <v>23541791</v>
      </c>
      <c r="D1237" s="17" t="s">
        <v>72</v>
      </c>
      <c r="E1237" s="17" t="s">
        <v>223</v>
      </c>
      <c r="F1237" s="17" t="s">
        <v>695</v>
      </c>
      <c r="G1237" s="18">
        <v>6242450</v>
      </c>
      <c r="H1237" s="17" t="s">
        <v>696</v>
      </c>
      <c r="I1237" s="18">
        <v>5178874</v>
      </c>
      <c r="J1237" s="17" t="s">
        <v>617</v>
      </c>
      <c r="K1237" s="18">
        <v>199.29</v>
      </c>
      <c r="L1237" s="18">
        <v>7917</v>
      </c>
      <c r="M1237" s="18">
        <v>502</v>
      </c>
      <c r="N1237" s="19">
        <v>0.0634</v>
      </c>
      <c r="O1237" s="18">
        <v>0.4</v>
      </c>
      <c r="P1237" s="18">
        <v>25.17</v>
      </c>
      <c r="Q1237" s="18">
        <v>57</v>
      </c>
      <c r="R1237" s="18">
        <v>0</v>
      </c>
      <c r="S1237" s="18">
        <v>18</v>
      </c>
      <c r="T1237" s="18">
        <v>4</v>
      </c>
      <c r="U1237" s="18">
        <v>0</v>
      </c>
      <c r="V1237" s="18">
        <v>79</v>
      </c>
      <c r="W1237" s="18">
        <v>2.52</v>
      </c>
      <c r="X1237" s="18">
        <v>0</v>
      </c>
      <c r="Y1237" s="19">
        <v>0</v>
      </c>
      <c r="Z1237" s="18">
        <v>2</v>
      </c>
      <c r="AA1237" s="18">
        <v>1</v>
      </c>
      <c r="AB1237" t="str">
        <f>VLOOKUP(E:E,笔记匹配!A:M,3,FALSE)</f>
        <v>dafu666</v>
      </c>
      <c r="AC1237" t="str">
        <f>VLOOKUP(E:E,笔记匹配!A:M,4,FALSE)</f>
        <v>11.16-雅思口语首考上8分？我是如何做到的？</v>
      </c>
    </row>
    <row r="1238" spans="1:29">
      <c r="A1238" s="17" t="s">
        <v>55</v>
      </c>
      <c r="B1238" s="17" t="s">
        <v>79</v>
      </c>
      <c r="C1238" s="18">
        <v>23541914</v>
      </c>
      <c r="D1238" s="17" t="s">
        <v>72</v>
      </c>
      <c r="E1238" s="17" t="s">
        <v>197</v>
      </c>
      <c r="F1238" s="17" t="s">
        <v>697</v>
      </c>
      <c r="G1238" s="18">
        <v>6242490</v>
      </c>
      <c r="H1238" s="17" t="s">
        <v>698</v>
      </c>
      <c r="I1238" s="18">
        <v>5178907</v>
      </c>
      <c r="J1238" s="17" t="s">
        <v>617</v>
      </c>
      <c r="K1238" s="18">
        <v>42.8</v>
      </c>
      <c r="L1238" s="18">
        <v>2801</v>
      </c>
      <c r="M1238" s="18">
        <v>65</v>
      </c>
      <c r="N1238" s="19">
        <v>0.0232</v>
      </c>
      <c r="O1238" s="18">
        <v>0.66</v>
      </c>
      <c r="P1238" s="18">
        <v>15.28</v>
      </c>
      <c r="Q1238" s="18">
        <v>7</v>
      </c>
      <c r="R1238" s="18">
        <v>0</v>
      </c>
      <c r="S1238" s="18">
        <v>5</v>
      </c>
      <c r="T1238" s="18">
        <v>0</v>
      </c>
      <c r="U1238" s="18">
        <v>0</v>
      </c>
      <c r="V1238" s="18">
        <v>12</v>
      </c>
      <c r="W1238" s="18">
        <v>3.57</v>
      </c>
      <c r="X1238" s="18">
        <v>0</v>
      </c>
      <c r="Y1238" s="19">
        <v>0</v>
      </c>
      <c r="Z1238" s="18">
        <v>0</v>
      </c>
      <c r="AA1238" s="18">
        <v>0</v>
      </c>
      <c r="AB1238" t="str">
        <f>VLOOKUP(E:E,笔记匹配!A:M,3,FALSE)</f>
        <v>leximock-invite</v>
      </c>
      <c r="AC1238" t="str">
        <f>VLOOKUP(E:E,笔记匹配!A:M,4,FALSE)</f>
        <v>11.16-Cambly雅思口语敲牛mock推荐来救你啦🆘</v>
      </c>
    </row>
    <row r="1239" spans="1:29">
      <c r="A1239" s="17" t="s">
        <v>55</v>
      </c>
      <c r="B1239" s="17" t="s">
        <v>89</v>
      </c>
      <c r="C1239" s="18">
        <v>24215138</v>
      </c>
      <c r="D1239" s="17" t="s">
        <v>72</v>
      </c>
      <c r="E1239" s="17" t="s">
        <v>218</v>
      </c>
      <c r="F1239" s="17" t="s">
        <v>699</v>
      </c>
      <c r="G1239" s="18">
        <v>6406152</v>
      </c>
      <c r="H1239" s="17" t="s">
        <v>700</v>
      </c>
      <c r="I1239" s="18">
        <v>5307938</v>
      </c>
      <c r="J1239" s="17" t="s">
        <v>617</v>
      </c>
      <c r="K1239" s="18">
        <v>298.3</v>
      </c>
      <c r="L1239" s="18">
        <v>20203</v>
      </c>
      <c r="M1239" s="18">
        <v>622</v>
      </c>
      <c r="N1239" s="19">
        <v>0.0308</v>
      </c>
      <c r="O1239" s="18">
        <v>0.48</v>
      </c>
      <c r="P1239" s="18">
        <v>14.77</v>
      </c>
      <c r="Q1239" s="18">
        <v>35</v>
      </c>
      <c r="R1239" s="18">
        <v>1</v>
      </c>
      <c r="S1239" s="18">
        <v>58</v>
      </c>
      <c r="T1239" s="18">
        <v>1</v>
      </c>
      <c r="U1239" s="18">
        <v>0</v>
      </c>
      <c r="V1239" s="18">
        <v>95</v>
      </c>
      <c r="W1239" s="18">
        <v>3.14</v>
      </c>
      <c r="X1239" s="18">
        <v>0</v>
      </c>
      <c r="Y1239" s="19">
        <v>0</v>
      </c>
      <c r="Z1239" s="18">
        <v>5</v>
      </c>
      <c r="AA1239" s="18">
        <v>1</v>
      </c>
      <c r="AB1239" t="str">
        <f>VLOOKUP(E:E,笔记匹配!A:M,3,FALSE)</f>
        <v>xctx</v>
      </c>
      <c r="AC1239" t="str">
        <f>VLOOKUP(E:E,笔记匹配!A:M,4,FALSE)</f>
        <v>11.21-如何从“哑巴英语”到轻松通过全英文外企面试</v>
      </c>
    </row>
    <row r="1240" spans="1:29">
      <c r="A1240" s="17" t="s">
        <v>55</v>
      </c>
      <c r="B1240" s="17" t="s">
        <v>90</v>
      </c>
      <c r="C1240" s="18">
        <v>24215177</v>
      </c>
      <c r="D1240" s="17" t="s">
        <v>72</v>
      </c>
      <c r="E1240" s="17" t="s">
        <v>219</v>
      </c>
      <c r="F1240" s="17" t="s">
        <v>701</v>
      </c>
      <c r="G1240" s="18">
        <v>6406187</v>
      </c>
      <c r="H1240" s="17" t="s">
        <v>702</v>
      </c>
      <c r="I1240" s="18">
        <v>5307972</v>
      </c>
      <c r="J1240" s="17" t="s">
        <v>617</v>
      </c>
      <c r="K1240" s="18">
        <v>302.75</v>
      </c>
      <c r="L1240" s="18">
        <v>18150</v>
      </c>
      <c r="M1240" s="18">
        <v>641</v>
      </c>
      <c r="N1240" s="19">
        <v>0.0353</v>
      </c>
      <c r="O1240" s="18">
        <v>0.47</v>
      </c>
      <c r="P1240" s="18">
        <v>16.68</v>
      </c>
      <c r="Q1240" s="18">
        <v>88</v>
      </c>
      <c r="R1240" s="18">
        <v>0</v>
      </c>
      <c r="S1240" s="18">
        <v>91</v>
      </c>
      <c r="T1240" s="18">
        <v>18</v>
      </c>
      <c r="U1240" s="18">
        <v>5</v>
      </c>
      <c r="V1240" s="18">
        <v>202</v>
      </c>
      <c r="W1240" s="18">
        <v>1.5</v>
      </c>
      <c r="X1240" s="18">
        <v>0</v>
      </c>
      <c r="Y1240" s="19">
        <v>0</v>
      </c>
      <c r="Z1240" s="18">
        <v>10</v>
      </c>
      <c r="AA1240" s="18">
        <v>2</v>
      </c>
      <c r="AB1240" t="str">
        <f>VLOOKUP(E:E,笔记匹配!A:M,3,FALSE)</f>
        <v>picklynn-invite</v>
      </c>
      <c r="AC1240" t="str">
        <f>VLOOKUP(E:E,笔记匹配!A:M,4,FALSE)</f>
        <v>11.21-英语面试不用怕‼️8个技巧秒收offer✅太绝啦</v>
      </c>
    </row>
    <row r="1241" spans="1:29">
      <c r="A1241" s="17" t="s">
        <v>55</v>
      </c>
      <c r="B1241" s="17" t="s">
        <v>91</v>
      </c>
      <c r="C1241" s="18">
        <v>24215231</v>
      </c>
      <c r="D1241" s="17" t="s">
        <v>72</v>
      </c>
      <c r="E1241" s="17" t="s">
        <v>220</v>
      </c>
      <c r="F1241" s="17" t="s">
        <v>703</v>
      </c>
      <c r="G1241" s="18">
        <v>6406213</v>
      </c>
      <c r="H1241" s="17" t="s">
        <v>704</v>
      </c>
      <c r="I1241" s="18">
        <v>5307993</v>
      </c>
      <c r="J1241" s="17" t="s">
        <v>617</v>
      </c>
      <c r="K1241" s="18">
        <v>455.33</v>
      </c>
      <c r="L1241" s="18">
        <v>41325</v>
      </c>
      <c r="M1241" s="18">
        <v>2338</v>
      </c>
      <c r="N1241" s="19">
        <v>0.0566</v>
      </c>
      <c r="O1241" s="18">
        <v>0.19</v>
      </c>
      <c r="P1241" s="18">
        <v>11.02</v>
      </c>
      <c r="Q1241" s="18">
        <v>54</v>
      </c>
      <c r="R1241" s="18">
        <v>3</v>
      </c>
      <c r="S1241" s="18">
        <v>8</v>
      </c>
      <c r="T1241" s="18">
        <v>11</v>
      </c>
      <c r="U1241" s="18">
        <v>1</v>
      </c>
      <c r="V1241" s="18">
        <v>77</v>
      </c>
      <c r="W1241" s="18">
        <v>5.91</v>
      </c>
      <c r="X1241" s="18">
        <v>0</v>
      </c>
      <c r="Y1241" s="19">
        <v>0</v>
      </c>
      <c r="Z1241" s="18">
        <v>0</v>
      </c>
      <c r="AA1241" s="18">
        <v>1</v>
      </c>
      <c r="AB1241" t="str">
        <f>VLOOKUP(E:E,笔记匹配!A:M,3,FALSE)</f>
        <v>pickcoco-invite</v>
      </c>
      <c r="AC1241" t="str">
        <f>VLOOKUP(E:E,笔记匹配!A:M,4,FALSE)</f>
        <v>11.21-快进来看看外国人切磋中文！！</v>
      </c>
    </row>
    <row r="1242" spans="1:29">
      <c r="A1242" s="17" t="s">
        <v>55</v>
      </c>
      <c r="B1242" s="17" t="s">
        <v>92</v>
      </c>
      <c r="C1242" s="18">
        <v>24215254</v>
      </c>
      <c r="D1242" s="17" t="s">
        <v>72</v>
      </c>
      <c r="E1242" s="17" t="s">
        <v>221</v>
      </c>
      <c r="F1242" s="17" t="s">
        <v>705</v>
      </c>
      <c r="G1242" s="18">
        <v>6406225</v>
      </c>
      <c r="H1242" s="17" t="s">
        <v>706</v>
      </c>
      <c r="I1242" s="18">
        <v>5308004</v>
      </c>
      <c r="J1242" s="17" t="s">
        <v>617</v>
      </c>
      <c r="K1242" s="18">
        <v>66.17</v>
      </c>
      <c r="L1242" s="18">
        <v>4402</v>
      </c>
      <c r="M1242" s="18">
        <v>133</v>
      </c>
      <c r="N1242" s="19">
        <v>0.0302</v>
      </c>
      <c r="O1242" s="18">
        <v>0.5</v>
      </c>
      <c r="P1242" s="18">
        <v>15.03</v>
      </c>
      <c r="Q1242" s="18">
        <v>7</v>
      </c>
      <c r="R1242" s="18">
        <v>0</v>
      </c>
      <c r="S1242" s="18">
        <v>4</v>
      </c>
      <c r="T1242" s="18">
        <v>7</v>
      </c>
      <c r="U1242" s="18">
        <v>0</v>
      </c>
      <c r="V1242" s="18">
        <v>18</v>
      </c>
      <c r="W1242" s="18">
        <v>3.68</v>
      </c>
      <c r="X1242" s="18">
        <v>0</v>
      </c>
      <c r="Y1242" s="19">
        <v>0</v>
      </c>
      <c r="Z1242" s="18">
        <v>1</v>
      </c>
      <c r="AA1242" s="18">
        <v>0</v>
      </c>
      <c r="AB1242" t="str">
        <f>VLOOKUP(E:E,笔记匹配!A:M,3,FALSE)</f>
        <v>circle2022-invite</v>
      </c>
      <c r="AC1242" t="str">
        <f>VLOOKUP(E:E,笔记匹配!A:M,4,FALSE)</f>
        <v>11.21-🔥雅思口语8分｜高分技巧大公开</v>
      </c>
    </row>
    <row r="1243" spans="1:29">
      <c r="A1243" s="17" t="s">
        <v>55</v>
      </c>
      <c r="B1243" s="17" t="s">
        <v>70</v>
      </c>
      <c r="C1243" s="18">
        <v>24706707</v>
      </c>
      <c r="D1243" s="17" t="s">
        <v>69</v>
      </c>
      <c r="E1243" s="17" t="s">
        <v>226</v>
      </c>
      <c r="F1243" s="17" t="s">
        <v>708</v>
      </c>
      <c r="G1243" s="18">
        <v>6620050</v>
      </c>
      <c r="H1243" s="17" t="s">
        <v>709</v>
      </c>
      <c r="I1243" s="18">
        <v>5478983</v>
      </c>
      <c r="J1243" s="17" t="s">
        <v>617</v>
      </c>
      <c r="K1243" s="18">
        <v>507.56</v>
      </c>
      <c r="L1243" s="18">
        <v>14467</v>
      </c>
      <c r="M1243" s="18">
        <v>999</v>
      </c>
      <c r="N1243" s="19">
        <v>0.0691</v>
      </c>
      <c r="O1243" s="18">
        <v>0.51</v>
      </c>
      <c r="P1243" s="18">
        <v>35.08</v>
      </c>
      <c r="Q1243" s="18">
        <v>201</v>
      </c>
      <c r="R1243" s="18">
        <v>2</v>
      </c>
      <c r="S1243" s="18">
        <v>85</v>
      </c>
      <c r="T1243" s="18">
        <v>44</v>
      </c>
      <c r="U1243" s="18">
        <v>6</v>
      </c>
      <c r="V1243" s="18">
        <v>338</v>
      </c>
      <c r="W1243" s="18">
        <v>1.5</v>
      </c>
      <c r="X1243" s="18">
        <v>0</v>
      </c>
      <c r="Y1243" s="19">
        <v>0</v>
      </c>
      <c r="Z1243" s="18">
        <v>2</v>
      </c>
      <c r="AA1243" s="18">
        <v>0</v>
      </c>
      <c r="AB1243" t="str">
        <f>VLOOKUP(E:E,笔记匹配!A:M,3,FALSE)</f>
        <v>hiella-invite</v>
      </c>
      <c r="AC1243" t="str">
        <f>VLOOKUP(E:E,笔记匹配!A:M,4,FALSE)</f>
        <v>11.10-关于学口语，希望五年前就有人能告诉我的</v>
      </c>
    </row>
    <row r="1244" spans="1:29">
      <c r="A1244" s="17" t="s">
        <v>55</v>
      </c>
      <c r="B1244" s="17" t="s">
        <v>91</v>
      </c>
      <c r="C1244" s="18">
        <v>24707056</v>
      </c>
      <c r="D1244" s="17" t="s">
        <v>69</v>
      </c>
      <c r="E1244" s="17" t="s">
        <v>220</v>
      </c>
      <c r="F1244" s="17" t="s">
        <v>711</v>
      </c>
      <c r="G1244" s="18">
        <v>6620172</v>
      </c>
      <c r="H1244" s="17" t="s">
        <v>712</v>
      </c>
      <c r="I1244" s="18">
        <v>5479075</v>
      </c>
      <c r="J1244" s="17" t="s">
        <v>617</v>
      </c>
      <c r="K1244" s="18">
        <v>703.59</v>
      </c>
      <c r="L1244" s="18">
        <v>22128</v>
      </c>
      <c r="M1244" s="18">
        <v>1935</v>
      </c>
      <c r="N1244" s="19">
        <v>0.0874</v>
      </c>
      <c r="O1244" s="18">
        <v>0.36</v>
      </c>
      <c r="P1244" s="18">
        <v>31.8</v>
      </c>
      <c r="Q1244" s="18">
        <v>341</v>
      </c>
      <c r="R1244" s="18">
        <v>1</v>
      </c>
      <c r="S1244" s="18">
        <v>47</v>
      </c>
      <c r="T1244" s="18">
        <v>51</v>
      </c>
      <c r="U1244" s="18">
        <v>3</v>
      </c>
      <c r="V1244" s="18">
        <v>443</v>
      </c>
      <c r="W1244" s="18">
        <v>1.59</v>
      </c>
      <c r="X1244" s="18">
        <v>0</v>
      </c>
      <c r="Y1244" s="19">
        <v>0</v>
      </c>
      <c r="Z1244" s="18">
        <v>8</v>
      </c>
      <c r="AA1244" s="18">
        <v>0</v>
      </c>
      <c r="AB1244" t="str">
        <f>VLOOKUP(E:E,笔记匹配!A:M,3,FALSE)</f>
        <v>pickcoco-invite</v>
      </c>
      <c r="AC1244" t="str">
        <f>VLOOKUP(E:E,笔记匹配!A:M,4,FALSE)</f>
        <v>11.21-快进来看看外国人切磋中文！！</v>
      </c>
    </row>
    <row r="1245" spans="1:29">
      <c r="A1245" s="17" t="s">
        <v>55</v>
      </c>
      <c r="B1245" s="17" t="s">
        <v>79</v>
      </c>
      <c r="C1245" s="18">
        <v>24707332</v>
      </c>
      <c r="D1245" s="17" t="s">
        <v>69</v>
      </c>
      <c r="E1245" s="17" t="s">
        <v>197</v>
      </c>
      <c r="F1245" s="17" t="s">
        <v>713</v>
      </c>
      <c r="G1245" s="18">
        <v>6620244</v>
      </c>
      <c r="H1245" s="17" t="s">
        <v>714</v>
      </c>
      <c r="I1245" s="18">
        <v>5479133</v>
      </c>
      <c r="J1245" s="17" t="s">
        <v>617</v>
      </c>
      <c r="K1245" s="18">
        <v>490.79</v>
      </c>
      <c r="L1245" s="18">
        <v>13339</v>
      </c>
      <c r="M1245" s="18">
        <v>355</v>
      </c>
      <c r="N1245" s="19">
        <v>0.0266</v>
      </c>
      <c r="O1245" s="18">
        <v>1.38</v>
      </c>
      <c r="P1245" s="18">
        <v>36.79</v>
      </c>
      <c r="Q1245" s="18">
        <v>86</v>
      </c>
      <c r="R1245" s="18">
        <v>1</v>
      </c>
      <c r="S1245" s="18">
        <v>56</v>
      </c>
      <c r="T1245" s="18">
        <v>7</v>
      </c>
      <c r="U1245" s="18">
        <v>0</v>
      </c>
      <c r="V1245" s="18">
        <v>150</v>
      </c>
      <c r="W1245" s="18">
        <v>3.27</v>
      </c>
      <c r="X1245" s="18">
        <v>0</v>
      </c>
      <c r="Y1245" s="19">
        <v>0</v>
      </c>
      <c r="Z1245" s="18">
        <v>1</v>
      </c>
      <c r="AA1245" s="18">
        <v>5</v>
      </c>
      <c r="AB1245" t="str">
        <f>VLOOKUP(E:E,笔记匹配!A:M,3,FALSE)</f>
        <v>leximock-invite</v>
      </c>
      <c r="AC1245" t="str">
        <f>VLOOKUP(E:E,笔记匹配!A:M,4,FALSE)</f>
        <v>11.16-Cambly雅思口语敲牛mock推荐来救你啦🆘</v>
      </c>
    </row>
    <row r="1246" spans="1:29">
      <c r="A1246" s="17" t="s">
        <v>55</v>
      </c>
      <c r="B1246" s="17" t="s">
        <v>85</v>
      </c>
      <c r="C1246" s="18">
        <v>24707521</v>
      </c>
      <c r="D1246" s="17" t="s">
        <v>69</v>
      </c>
      <c r="E1246" s="17" t="s">
        <v>225</v>
      </c>
      <c r="F1246" s="17" t="s">
        <v>716</v>
      </c>
      <c r="G1246" s="18">
        <v>6620322</v>
      </c>
      <c r="H1246" s="17" t="s">
        <v>717</v>
      </c>
      <c r="I1246" s="18">
        <v>5479184</v>
      </c>
      <c r="J1246" s="17" t="s">
        <v>617</v>
      </c>
      <c r="K1246" s="18">
        <v>265.55</v>
      </c>
      <c r="L1246" s="18">
        <v>5952</v>
      </c>
      <c r="M1246" s="18">
        <v>196</v>
      </c>
      <c r="N1246" s="19">
        <v>0.0329</v>
      </c>
      <c r="O1246" s="18">
        <v>1.35</v>
      </c>
      <c r="P1246" s="18">
        <v>44.62</v>
      </c>
      <c r="Q1246" s="18">
        <v>56</v>
      </c>
      <c r="R1246" s="18">
        <v>0</v>
      </c>
      <c r="S1246" s="18">
        <v>22</v>
      </c>
      <c r="T1246" s="18">
        <v>5</v>
      </c>
      <c r="U1246" s="18">
        <v>2</v>
      </c>
      <c r="V1246" s="18">
        <v>85</v>
      </c>
      <c r="W1246" s="18">
        <v>3.12</v>
      </c>
      <c r="X1246" s="18">
        <v>0</v>
      </c>
      <c r="Y1246" s="19">
        <v>0</v>
      </c>
      <c r="Z1246" s="18">
        <v>0</v>
      </c>
      <c r="AA1246" s="18">
        <v>0</v>
      </c>
      <c r="AB1246" t="str">
        <f>VLOOKUP(E:E,笔记匹配!A:M,3,FALSE)</f>
        <v>xiaohao11-invite</v>
      </c>
      <c r="AC1246" t="str">
        <f>VLOOKUP(E:E,笔记匹配!A:M,4,FALSE)</f>
        <v>11.16-🔥Cambly外教大推荐❗️口语此时不练更待何时</v>
      </c>
    </row>
    <row r="1247" spans="1:29">
      <c r="A1247" s="17" t="s">
        <v>55</v>
      </c>
      <c r="B1247" s="17" t="s">
        <v>93</v>
      </c>
      <c r="C1247" s="18">
        <v>25347160</v>
      </c>
      <c r="D1247" s="17" t="s">
        <v>72</v>
      </c>
      <c r="E1247" s="17" t="s">
        <v>582</v>
      </c>
      <c r="F1247" s="17" t="s">
        <v>733</v>
      </c>
      <c r="G1247" s="18">
        <v>6888103</v>
      </c>
      <c r="H1247" s="17" t="s">
        <v>734</v>
      </c>
      <c r="I1247" s="18">
        <v>5690375</v>
      </c>
      <c r="J1247" s="17" t="s">
        <v>617</v>
      </c>
      <c r="K1247" s="18">
        <v>58.41</v>
      </c>
      <c r="L1247" s="18">
        <v>4004</v>
      </c>
      <c r="M1247" s="18">
        <v>208</v>
      </c>
      <c r="N1247" s="19">
        <v>0.0519</v>
      </c>
      <c r="O1247" s="18">
        <v>0.28</v>
      </c>
      <c r="P1247" s="18">
        <v>14.59</v>
      </c>
      <c r="Q1247" s="18">
        <v>5</v>
      </c>
      <c r="R1247" s="18">
        <v>0</v>
      </c>
      <c r="S1247" s="18">
        <v>0</v>
      </c>
      <c r="T1247" s="18">
        <v>1</v>
      </c>
      <c r="U1247" s="18">
        <v>0</v>
      </c>
      <c r="V1247" s="18">
        <v>6</v>
      </c>
      <c r="W1247" s="18">
        <v>9.74</v>
      </c>
      <c r="X1247" s="18">
        <v>0</v>
      </c>
      <c r="Y1247" s="19">
        <v>0</v>
      </c>
      <c r="Z1247" s="18">
        <v>2</v>
      </c>
      <c r="AA1247" s="18">
        <v>0</v>
      </c>
      <c r="AB1247" t="str">
        <f>VLOOKUP(E:E,笔记匹配!A:M,3,FALSE)</f>
        <v>coco521-invite</v>
      </c>
      <c r="AC1247" t="str">
        <f>VLOOKUP(E:E,笔记匹配!A:M,4,FALSE)</f>
        <v>12.8-都给我进来听陕西话remix 英国话！哈哈哈哈</v>
      </c>
    </row>
    <row r="1248" spans="1:29">
      <c r="A1248" s="17" t="s">
        <v>55</v>
      </c>
      <c r="B1248" s="17" t="s">
        <v>94</v>
      </c>
      <c r="C1248" s="18">
        <v>25347501</v>
      </c>
      <c r="D1248" s="17" t="s">
        <v>72</v>
      </c>
      <c r="E1248" s="17" t="s">
        <v>585</v>
      </c>
      <c r="F1248" s="17" t="s">
        <v>735</v>
      </c>
      <c r="G1248" s="18">
        <v>6888193</v>
      </c>
      <c r="H1248" s="17" t="s">
        <v>736</v>
      </c>
      <c r="I1248" s="18">
        <v>5690455</v>
      </c>
      <c r="J1248" s="17" t="s">
        <v>617</v>
      </c>
      <c r="K1248" s="18">
        <v>181.38</v>
      </c>
      <c r="L1248" s="18">
        <v>10513</v>
      </c>
      <c r="M1248" s="18">
        <v>572</v>
      </c>
      <c r="N1248" s="19">
        <v>0.0544</v>
      </c>
      <c r="O1248" s="18">
        <v>0.32</v>
      </c>
      <c r="P1248" s="18">
        <v>17.25</v>
      </c>
      <c r="Q1248" s="18">
        <v>71</v>
      </c>
      <c r="R1248" s="18">
        <v>0</v>
      </c>
      <c r="S1248" s="18">
        <v>37</v>
      </c>
      <c r="T1248" s="18">
        <v>15</v>
      </c>
      <c r="U1248" s="18">
        <v>7</v>
      </c>
      <c r="V1248" s="18">
        <v>130</v>
      </c>
      <c r="W1248" s="18">
        <v>1.4</v>
      </c>
      <c r="X1248" s="18">
        <v>0</v>
      </c>
      <c r="Y1248" s="19">
        <v>0</v>
      </c>
      <c r="Z1248" s="18">
        <v>3</v>
      </c>
      <c r="AA1248" s="18">
        <v>0</v>
      </c>
      <c r="AB1248" t="str">
        <f>VLOOKUP(E:E,笔记匹配!A:M,3,FALSE)</f>
        <v>kiwi123</v>
      </c>
      <c r="AC1248" t="str">
        <f>VLOOKUP(E:E,笔记匹配!A:M,4,FALSE)</f>
        <v>12.8-Small talk 指南 如何用英文有效聊天</v>
      </c>
    </row>
    <row r="1249" spans="1:29">
      <c r="A1249" s="17" t="s">
        <v>56</v>
      </c>
      <c r="B1249" s="17" t="s">
        <v>76</v>
      </c>
      <c r="C1249" s="18">
        <v>18706416</v>
      </c>
      <c r="D1249" s="17" t="s">
        <v>72</v>
      </c>
      <c r="E1249" s="17" t="s">
        <v>209</v>
      </c>
      <c r="F1249" s="17" t="s">
        <v>624</v>
      </c>
      <c r="G1249" s="18">
        <v>3899564</v>
      </c>
      <c r="H1249" s="17" t="s">
        <v>625</v>
      </c>
      <c r="I1249" s="18">
        <v>3284422</v>
      </c>
      <c r="J1249" s="17" t="s">
        <v>617</v>
      </c>
      <c r="K1249" s="18">
        <v>203.48</v>
      </c>
      <c r="L1249" s="18">
        <v>11304</v>
      </c>
      <c r="M1249" s="18">
        <v>332</v>
      </c>
      <c r="N1249" s="19">
        <v>0.0294</v>
      </c>
      <c r="O1249" s="18">
        <v>0.61</v>
      </c>
      <c r="P1249" s="18">
        <v>18</v>
      </c>
      <c r="Q1249" s="18">
        <v>22</v>
      </c>
      <c r="R1249" s="18">
        <v>0</v>
      </c>
      <c r="S1249" s="18">
        <v>22</v>
      </c>
      <c r="T1249" s="18">
        <v>2</v>
      </c>
      <c r="U1249" s="18">
        <v>2</v>
      </c>
      <c r="V1249" s="18">
        <v>48</v>
      </c>
      <c r="W1249" s="18">
        <v>4.24</v>
      </c>
      <c r="X1249" s="18">
        <v>0</v>
      </c>
      <c r="Y1249" s="19">
        <v>0</v>
      </c>
      <c r="Z1249" s="18">
        <v>3</v>
      </c>
      <c r="AA1249" s="18">
        <v>0</v>
      </c>
      <c r="AB1249" t="str">
        <f>VLOOKUP(E:E,笔记匹配!A:M,3,FALSE)</f>
        <v>ieltsyea-invite</v>
      </c>
      <c r="AC1249" t="str">
        <f>VLOOKUP(E:E,笔记匹配!A:M,4,FALSE)</f>
        <v>8.24-雅思口语上7的捷径：Cambly外教推荐‼️</v>
      </c>
    </row>
    <row r="1250" spans="1:29">
      <c r="A1250" s="17" t="s">
        <v>56</v>
      </c>
      <c r="B1250" s="17" t="s">
        <v>108</v>
      </c>
      <c r="C1250" s="18">
        <v>19946771</v>
      </c>
      <c r="D1250" s="17" t="s">
        <v>72</v>
      </c>
      <c r="E1250" s="18">
        <v>6.3218999e+23</v>
      </c>
      <c r="F1250" s="17" t="s">
        <v>634</v>
      </c>
      <c r="G1250" s="18">
        <v>4474319</v>
      </c>
      <c r="H1250" s="17" t="s">
        <v>635</v>
      </c>
      <c r="I1250" s="18">
        <v>3836916</v>
      </c>
      <c r="J1250" s="17" t="s">
        <v>617</v>
      </c>
      <c r="K1250" s="18">
        <v>300.37</v>
      </c>
      <c r="L1250" s="18">
        <v>21895</v>
      </c>
      <c r="M1250" s="18">
        <v>785</v>
      </c>
      <c r="N1250" s="19">
        <v>0.0359</v>
      </c>
      <c r="O1250" s="18">
        <v>0.38</v>
      </c>
      <c r="P1250" s="18">
        <v>13.72</v>
      </c>
      <c r="Q1250" s="18">
        <v>33</v>
      </c>
      <c r="R1250" s="18">
        <v>0</v>
      </c>
      <c r="S1250" s="18">
        <v>17</v>
      </c>
      <c r="T1250" s="18">
        <v>15</v>
      </c>
      <c r="U1250" s="18">
        <v>4</v>
      </c>
      <c r="V1250" s="18">
        <v>69</v>
      </c>
      <c r="W1250" s="18">
        <v>4.35</v>
      </c>
      <c r="X1250" s="18">
        <v>0</v>
      </c>
      <c r="Y1250" s="19">
        <v>0</v>
      </c>
      <c r="Z1250" s="18">
        <v>3</v>
      </c>
      <c r="AA1250" s="18">
        <v>0</v>
      </c>
      <c r="AB1250" t="str">
        <f>VLOOKUP(E:E,笔记匹配!A:M,3,FALSE)</f>
        <v>gua0407</v>
      </c>
      <c r="AC1250" t="str">
        <f>VLOOKUP(E:E,笔记匹配!A:M,4,FALSE)</f>
        <v>9.21-雅思考官“讨厌”的口语表达，你中了几个🤔</v>
      </c>
    </row>
    <row r="1251" spans="1:29">
      <c r="A1251" s="17" t="s">
        <v>56</v>
      </c>
      <c r="B1251" s="17" t="s">
        <v>80</v>
      </c>
      <c r="C1251" s="18">
        <v>20804514</v>
      </c>
      <c r="D1251" s="17" t="s">
        <v>72</v>
      </c>
      <c r="E1251" s="17" t="s">
        <v>199</v>
      </c>
      <c r="F1251" s="17" t="s">
        <v>642</v>
      </c>
      <c r="G1251" s="18">
        <v>4926725</v>
      </c>
      <c r="H1251" s="17" t="s">
        <v>643</v>
      </c>
      <c r="I1251" s="18">
        <v>4182082</v>
      </c>
      <c r="J1251" s="17" t="s">
        <v>617</v>
      </c>
      <c r="K1251" s="18">
        <v>200.05</v>
      </c>
      <c r="L1251" s="18">
        <v>11403</v>
      </c>
      <c r="M1251" s="18">
        <v>403</v>
      </c>
      <c r="N1251" s="19">
        <v>0.0353</v>
      </c>
      <c r="O1251" s="18">
        <v>0.5</v>
      </c>
      <c r="P1251" s="18">
        <v>17.54</v>
      </c>
      <c r="Q1251" s="18">
        <v>25</v>
      </c>
      <c r="R1251" s="18">
        <v>2</v>
      </c>
      <c r="S1251" s="18">
        <v>24</v>
      </c>
      <c r="T1251" s="18">
        <v>7</v>
      </c>
      <c r="U1251" s="18">
        <v>1</v>
      </c>
      <c r="V1251" s="18">
        <v>59</v>
      </c>
      <c r="W1251" s="18">
        <v>3.39</v>
      </c>
      <c r="X1251" s="18">
        <v>0</v>
      </c>
      <c r="Y1251" s="19">
        <v>0</v>
      </c>
      <c r="Z1251" s="18">
        <v>2</v>
      </c>
      <c r="AA1251" s="18">
        <v>0</v>
      </c>
      <c r="AB1251" t="str">
        <f>VLOOKUP(E:E,笔记匹配!A:M,3,FALSE)</f>
        <v>lily1234</v>
      </c>
      <c r="AC1251" t="str">
        <f>VLOOKUP(E:E,笔记匹配!A:M,4,FALSE)</f>
        <v>10.9-30岁想把英语好好学一遍｜妈妈提升口语app</v>
      </c>
    </row>
    <row r="1252" spans="1:29">
      <c r="A1252" s="17" t="s">
        <v>56</v>
      </c>
      <c r="B1252" s="17" t="s">
        <v>103</v>
      </c>
      <c r="C1252" s="18">
        <v>20929745</v>
      </c>
      <c r="D1252" s="17" t="s">
        <v>72</v>
      </c>
      <c r="E1252" s="17" t="s">
        <v>207</v>
      </c>
      <c r="F1252" s="17" t="s">
        <v>644</v>
      </c>
      <c r="G1252" s="18">
        <v>4988589</v>
      </c>
      <c r="H1252" s="17" t="s">
        <v>645</v>
      </c>
      <c r="I1252" s="18">
        <v>4228308</v>
      </c>
      <c r="J1252" s="17" t="s">
        <v>617</v>
      </c>
      <c r="K1252" s="18">
        <v>0</v>
      </c>
      <c r="L1252" s="18">
        <v>0</v>
      </c>
      <c r="M1252" s="18">
        <v>0</v>
      </c>
      <c r="N1252" s="19">
        <v>0</v>
      </c>
      <c r="O1252" s="18">
        <v>0</v>
      </c>
      <c r="P1252" s="18">
        <v>0</v>
      </c>
      <c r="Q1252" s="18">
        <v>0</v>
      </c>
      <c r="R1252" s="18">
        <v>0</v>
      </c>
      <c r="S1252" s="18">
        <v>0</v>
      </c>
      <c r="T1252" s="18">
        <v>0</v>
      </c>
      <c r="U1252" s="18">
        <v>0</v>
      </c>
      <c r="V1252" s="18">
        <v>0</v>
      </c>
      <c r="W1252" s="18">
        <v>0</v>
      </c>
      <c r="X1252" s="18">
        <v>0</v>
      </c>
      <c r="Y1252" s="19">
        <v>0</v>
      </c>
      <c r="Z1252" s="18">
        <v>0</v>
      </c>
      <c r="AA1252" s="18">
        <v>0</v>
      </c>
      <c r="AB1252" t="str">
        <f>VLOOKUP(E:E,笔记匹配!A:M,3,FALSE)</f>
        <v>skk2022</v>
      </c>
      <c r="AC1252" t="str">
        <f>VLOOKUP(E:E,笔记匹配!A:M,4,FALSE)</f>
        <v>6.13-如何不出国提高口语｜英语口语APP推荐</v>
      </c>
    </row>
    <row r="1253" spans="1:29">
      <c r="A1253" s="17" t="s">
        <v>56</v>
      </c>
      <c r="B1253" s="17" t="s">
        <v>83</v>
      </c>
      <c r="C1253" s="18">
        <v>21378722</v>
      </c>
      <c r="D1253" s="17" t="s">
        <v>72</v>
      </c>
      <c r="E1253" s="17" t="s">
        <v>201</v>
      </c>
      <c r="F1253" s="17" t="s">
        <v>646</v>
      </c>
      <c r="G1253" s="18">
        <v>5201126</v>
      </c>
      <c r="H1253" s="17" t="s">
        <v>647</v>
      </c>
      <c r="I1253" s="18">
        <v>4386152</v>
      </c>
      <c r="J1253" s="17" t="s">
        <v>617</v>
      </c>
      <c r="K1253" s="18">
        <v>224.2</v>
      </c>
      <c r="L1253" s="18">
        <v>15184</v>
      </c>
      <c r="M1253" s="18">
        <v>356</v>
      </c>
      <c r="N1253" s="19">
        <v>0.0234</v>
      </c>
      <c r="O1253" s="18">
        <v>0.63</v>
      </c>
      <c r="P1253" s="18">
        <v>14.77</v>
      </c>
      <c r="Q1253" s="18">
        <v>43</v>
      </c>
      <c r="R1253" s="18">
        <v>0</v>
      </c>
      <c r="S1253" s="18">
        <v>35</v>
      </c>
      <c r="T1253" s="18">
        <v>2</v>
      </c>
      <c r="U1253" s="18">
        <v>1</v>
      </c>
      <c r="V1253" s="18">
        <v>81</v>
      </c>
      <c r="W1253" s="18">
        <v>2.77</v>
      </c>
      <c r="X1253" s="18">
        <v>0</v>
      </c>
      <c r="Y1253" s="19">
        <v>0</v>
      </c>
      <c r="Z1253" s="18">
        <v>4</v>
      </c>
      <c r="AA1253" s="18">
        <v>0</v>
      </c>
      <c r="AB1253" t="str">
        <f>VLOOKUP(E:E,笔记匹配!A:M,3,FALSE)</f>
        <v>talkalot-invite</v>
      </c>
      <c r="AC1253" t="str">
        <f>VLOOKUP(E:E,笔记匹配!A:M,4,FALSE)</f>
        <v>10.17宝藏Cambly外教大推荐‼️入门篇</v>
      </c>
    </row>
    <row r="1254" spans="1:29">
      <c r="A1254" s="17" t="s">
        <v>56</v>
      </c>
      <c r="B1254" s="17" t="s">
        <v>83</v>
      </c>
      <c r="C1254" s="18">
        <v>21438951</v>
      </c>
      <c r="D1254" s="17" t="s">
        <v>69</v>
      </c>
      <c r="E1254" s="17" t="s">
        <v>201</v>
      </c>
      <c r="F1254" s="17" t="s">
        <v>650</v>
      </c>
      <c r="G1254" s="18">
        <v>5229065</v>
      </c>
      <c r="H1254" s="17" t="s">
        <v>651</v>
      </c>
      <c r="I1254" s="18">
        <v>4407441</v>
      </c>
      <c r="J1254" s="17" t="s">
        <v>617</v>
      </c>
      <c r="K1254" s="18">
        <v>920.87</v>
      </c>
      <c r="L1254" s="18">
        <v>42087</v>
      </c>
      <c r="M1254" s="18">
        <v>1294</v>
      </c>
      <c r="N1254" s="19">
        <v>0.0307</v>
      </c>
      <c r="O1254" s="18">
        <v>0.71</v>
      </c>
      <c r="P1254" s="18">
        <v>21.88</v>
      </c>
      <c r="Q1254" s="18">
        <v>278</v>
      </c>
      <c r="R1254" s="18">
        <v>1</v>
      </c>
      <c r="S1254" s="18">
        <v>176</v>
      </c>
      <c r="T1254" s="18">
        <v>5</v>
      </c>
      <c r="U1254" s="18">
        <v>3</v>
      </c>
      <c r="V1254" s="18">
        <v>463</v>
      </c>
      <c r="W1254" s="18">
        <v>1.99</v>
      </c>
      <c r="X1254" s="18">
        <v>0</v>
      </c>
      <c r="Y1254" s="19">
        <v>0</v>
      </c>
      <c r="Z1254" s="18">
        <v>3</v>
      </c>
      <c r="AA1254" s="18">
        <v>11</v>
      </c>
      <c r="AB1254" t="str">
        <f>VLOOKUP(E:E,笔记匹配!A:M,3,FALSE)</f>
        <v>talkalot-invite</v>
      </c>
      <c r="AC1254" t="str">
        <f>VLOOKUP(E:E,笔记匹配!A:M,4,FALSE)</f>
        <v>10.17宝藏Cambly外教大推荐‼️入门篇</v>
      </c>
    </row>
    <row r="1255" spans="1:29">
      <c r="A1255" s="17" t="s">
        <v>56</v>
      </c>
      <c r="B1255" s="17" t="s">
        <v>80</v>
      </c>
      <c r="C1255" s="18">
        <v>21548733</v>
      </c>
      <c r="D1255" s="17" t="s">
        <v>69</v>
      </c>
      <c r="E1255" s="17" t="s">
        <v>199</v>
      </c>
      <c r="F1255" s="17" t="s">
        <v>652</v>
      </c>
      <c r="G1255" s="18">
        <v>5277914</v>
      </c>
      <c r="H1255" s="17" t="s">
        <v>652</v>
      </c>
      <c r="I1255" s="18">
        <v>4445164</v>
      </c>
      <c r="J1255" s="17" t="s">
        <v>617</v>
      </c>
      <c r="K1255" s="18">
        <v>199.69</v>
      </c>
      <c r="L1255" s="18">
        <v>5555</v>
      </c>
      <c r="M1255" s="18">
        <v>221</v>
      </c>
      <c r="N1255" s="19">
        <v>0.0398</v>
      </c>
      <c r="O1255" s="18">
        <v>0.9</v>
      </c>
      <c r="P1255" s="18">
        <v>35.95</v>
      </c>
      <c r="Q1255" s="18">
        <v>35</v>
      </c>
      <c r="R1255" s="18">
        <v>0</v>
      </c>
      <c r="S1255" s="18">
        <v>28</v>
      </c>
      <c r="T1255" s="18">
        <v>13</v>
      </c>
      <c r="U1255" s="18">
        <v>1</v>
      </c>
      <c r="V1255" s="18">
        <v>77</v>
      </c>
      <c r="W1255" s="18">
        <v>2.59</v>
      </c>
      <c r="X1255" s="18">
        <v>0</v>
      </c>
      <c r="Y1255" s="19">
        <v>0</v>
      </c>
      <c r="Z1255" s="18">
        <v>3</v>
      </c>
      <c r="AA1255" s="18">
        <v>1</v>
      </c>
      <c r="AB1255" t="str">
        <f>VLOOKUP(E:E,笔记匹配!A:M,3,FALSE)</f>
        <v>lily1234</v>
      </c>
      <c r="AC1255" t="str">
        <f>VLOOKUP(E:E,笔记匹配!A:M,4,FALSE)</f>
        <v>10.9-30岁想把英语好好学一遍｜妈妈提升口语app</v>
      </c>
    </row>
    <row r="1256" spans="1:29">
      <c r="A1256" s="17" t="s">
        <v>56</v>
      </c>
      <c r="B1256" s="17" t="s">
        <v>108</v>
      </c>
      <c r="C1256" s="18">
        <v>21906276</v>
      </c>
      <c r="D1256" s="17" t="s">
        <v>69</v>
      </c>
      <c r="E1256" s="18">
        <v>6.3218999e+23</v>
      </c>
      <c r="F1256" s="17" t="s">
        <v>654</v>
      </c>
      <c r="G1256" s="18">
        <v>5442255</v>
      </c>
      <c r="H1256" s="17" t="s">
        <v>654</v>
      </c>
      <c r="I1256" s="18">
        <v>4570099</v>
      </c>
      <c r="J1256" s="17" t="s">
        <v>617</v>
      </c>
      <c r="K1256" s="18">
        <v>401.54</v>
      </c>
      <c r="L1256" s="18">
        <v>15392</v>
      </c>
      <c r="M1256" s="18">
        <v>698</v>
      </c>
      <c r="N1256" s="19">
        <v>0.0453</v>
      </c>
      <c r="O1256" s="18">
        <v>0.58</v>
      </c>
      <c r="P1256" s="18">
        <v>26.09</v>
      </c>
      <c r="Q1256" s="18">
        <v>150</v>
      </c>
      <c r="R1256" s="18">
        <v>2</v>
      </c>
      <c r="S1256" s="18">
        <v>75</v>
      </c>
      <c r="T1256" s="18">
        <v>38</v>
      </c>
      <c r="U1256" s="18">
        <v>0</v>
      </c>
      <c r="V1256" s="18">
        <v>265</v>
      </c>
      <c r="W1256" s="18">
        <v>1.52</v>
      </c>
      <c r="X1256" s="18">
        <v>0</v>
      </c>
      <c r="Y1256" s="19">
        <v>0</v>
      </c>
      <c r="Z1256" s="18">
        <v>7</v>
      </c>
      <c r="AA1256" s="18">
        <v>1</v>
      </c>
      <c r="AB1256" t="str">
        <f>VLOOKUP(E:E,笔记匹配!A:M,3,FALSE)</f>
        <v>gua0407</v>
      </c>
      <c r="AC1256" t="str">
        <f>VLOOKUP(E:E,笔记匹配!A:M,4,FALSE)</f>
        <v>9.21-雅思考官“讨厌”的口语表达，你中了几个🤔</v>
      </c>
    </row>
    <row r="1257" spans="1:29">
      <c r="A1257" s="17" t="s">
        <v>56</v>
      </c>
      <c r="B1257" s="17" t="s">
        <v>82</v>
      </c>
      <c r="C1257" s="18">
        <v>22055095</v>
      </c>
      <c r="D1257" s="17" t="s">
        <v>72</v>
      </c>
      <c r="E1257" s="17" t="s">
        <v>236</v>
      </c>
      <c r="F1257" s="17" t="s">
        <v>660</v>
      </c>
      <c r="G1257" s="18">
        <v>5512921</v>
      </c>
      <c r="H1257" s="17" t="s">
        <v>661</v>
      </c>
      <c r="I1257" s="18">
        <v>4623502</v>
      </c>
      <c r="J1257" s="17" t="s">
        <v>617</v>
      </c>
      <c r="K1257" s="18">
        <v>21.47</v>
      </c>
      <c r="L1257" s="18">
        <v>1843</v>
      </c>
      <c r="M1257" s="18">
        <v>97</v>
      </c>
      <c r="N1257" s="19">
        <v>0.0526</v>
      </c>
      <c r="O1257" s="18">
        <v>0.22</v>
      </c>
      <c r="P1257" s="18">
        <v>11.65</v>
      </c>
      <c r="Q1257" s="18">
        <v>11</v>
      </c>
      <c r="R1257" s="18">
        <v>1</v>
      </c>
      <c r="S1257" s="18">
        <v>5</v>
      </c>
      <c r="T1257" s="18">
        <v>2</v>
      </c>
      <c r="U1257" s="18">
        <v>0</v>
      </c>
      <c r="V1257" s="18">
        <v>19</v>
      </c>
      <c r="W1257" s="18">
        <v>1.13</v>
      </c>
      <c r="X1257" s="18">
        <v>0</v>
      </c>
      <c r="Y1257" s="19">
        <v>0</v>
      </c>
      <c r="Z1257" s="18">
        <v>3</v>
      </c>
      <c r="AA1257" s="18">
        <v>0</v>
      </c>
      <c r="AB1257" t="str">
        <f>VLOOKUP(E:E,笔记匹配!A:M,3,FALSE)</f>
        <v>pickgigi-invite</v>
      </c>
      <c r="AC1257" t="str">
        <f>VLOOKUP(E:E,笔记匹配!A:M,4,FALSE)</f>
        <v>10.26-口语聊天用这几个开场 打开无限聊天模式</v>
      </c>
    </row>
    <row r="1258" spans="1:29">
      <c r="A1258" s="17" t="s">
        <v>56</v>
      </c>
      <c r="B1258" s="17" t="s">
        <v>86</v>
      </c>
      <c r="C1258" s="18">
        <v>22459591</v>
      </c>
      <c r="D1258" s="17" t="s">
        <v>72</v>
      </c>
      <c r="E1258" s="17" t="s">
        <v>214</v>
      </c>
      <c r="F1258" s="17" t="s">
        <v>662</v>
      </c>
      <c r="G1258" s="18">
        <v>5705404</v>
      </c>
      <c r="H1258" s="17" t="s">
        <v>663</v>
      </c>
      <c r="I1258" s="18">
        <v>4771610</v>
      </c>
      <c r="J1258" s="17" t="s">
        <v>617</v>
      </c>
      <c r="K1258" s="18">
        <v>304.04</v>
      </c>
      <c r="L1258" s="18">
        <v>15949</v>
      </c>
      <c r="M1258" s="18">
        <v>679</v>
      </c>
      <c r="N1258" s="19">
        <v>0.0426</v>
      </c>
      <c r="O1258" s="18">
        <v>0.45</v>
      </c>
      <c r="P1258" s="18">
        <v>19.06</v>
      </c>
      <c r="Q1258" s="18">
        <v>31</v>
      </c>
      <c r="R1258" s="18">
        <v>0</v>
      </c>
      <c r="S1258" s="18">
        <v>12</v>
      </c>
      <c r="T1258" s="18">
        <v>13</v>
      </c>
      <c r="U1258" s="18">
        <v>0</v>
      </c>
      <c r="V1258" s="18">
        <v>56</v>
      </c>
      <c r="W1258" s="18">
        <v>5.43</v>
      </c>
      <c r="X1258" s="18">
        <v>0</v>
      </c>
      <c r="Y1258" s="19">
        <v>0</v>
      </c>
      <c r="Z1258" s="18">
        <v>2</v>
      </c>
      <c r="AA1258" s="18">
        <v>0</v>
      </c>
      <c r="AB1258" t="str">
        <f>VLOOKUP(E:E,笔记匹配!A:M,3,FALSE)</f>
        <v>yzyy123</v>
      </c>
      <c r="AC1258" t="str">
        <f>VLOOKUP(E:E,笔记匹配!A:M,4,FALSE)</f>
        <v>11.1-前雅思口语考官评分我们的part 1!</v>
      </c>
    </row>
    <row r="1259" spans="1:29">
      <c r="A1259" s="17" t="s">
        <v>56</v>
      </c>
      <c r="B1259" s="17" t="s">
        <v>73</v>
      </c>
      <c r="C1259" s="18">
        <v>22612439</v>
      </c>
      <c r="D1259" s="17" t="s">
        <v>72</v>
      </c>
      <c r="E1259" s="17" t="s">
        <v>200</v>
      </c>
      <c r="F1259" s="17" t="s">
        <v>666</v>
      </c>
      <c r="G1259" s="18">
        <v>5779468</v>
      </c>
      <c r="H1259" s="17" t="s">
        <v>667</v>
      </c>
      <c r="I1259" s="18">
        <v>4830161</v>
      </c>
      <c r="J1259" s="17" t="s">
        <v>617</v>
      </c>
      <c r="K1259" s="18">
        <v>168.01</v>
      </c>
      <c r="L1259" s="18">
        <v>10145</v>
      </c>
      <c r="M1259" s="18">
        <v>545</v>
      </c>
      <c r="N1259" s="19">
        <v>0.0537</v>
      </c>
      <c r="O1259" s="18">
        <v>0.31</v>
      </c>
      <c r="P1259" s="18">
        <v>16.56</v>
      </c>
      <c r="Q1259" s="18">
        <v>26</v>
      </c>
      <c r="R1259" s="18">
        <v>3</v>
      </c>
      <c r="S1259" s="18">
        <v>5</v>
      </c>
      <c r="T1259" s="18">
        <v>7</v>
      </c>
      <c r="U1259" s="18">
        <v>0</v>
      </c>
      <c r="V1259" s="18">
        <v>41</v>
      </c>
      <c r="W1259" s="18">
        <v>4.1</v>
      </c>
      <c r="X1259" s="18">
        <v>0</v>
      </c>
      <c r="Y1259" s="19">
        <v>0</v>
      </c>
      <c r="Z1259" s="18">
        <v>0</v>
      </c>
      <c r="AA1259" s="18">
        <v>0</v>
      </c>
      <c r="AB1259" t="str">
        <f>VLOOKUP(E:E,笔记匹配!A:M,3,FALSE)</f>
        <v>adamchen</v>
      </c>
      <c r="AC1259" t="str">
        <f>VLOOKUP(E:E,笔记匹配!A:M,4,FALSE)</f>
        <v>11.2-当社牛和老外pk全网热门挑战</v>
      </c>
    </row>
    <row r="1260" spans="1:29">
      <c r="A1260" s="17" t="s">
        <v>56</v>
      </c>
      <c r="B1260" s="17" t="s">
        <v>77</v>
      </c>
      <c r="C1260" s="18">
        <v>22612562</v>
      </c>
      <c r="D1260" s="17" t="s">
        <v>72</v>
      </c>
      <c r="E1260" s="17" t="s">
        <v>231</v>
      </c>
      <c r="F1260" s="17" t="s">
        <v>670</v>
      </c>
      <c r="G1260" s="18">
        <v>5779589</v>
      </c>
      <c r="H1260" s="17" t="s">
        <v>671</v>
      </c>
      <c r="I1260" s="18">
        <v>4830255</v>
      </c>
      <c r="J1260" s="17" t="s">
        <v>617</v>
      </c>
      <c r="K1260" s="18">
        <v>70.59</v>
      </c>
      <c r="L1260" s="18">
        <v>2635</v>
      </c>
      <c r="M1260" s="18">
        <v>131</v>
      </c>
      <c r="N1260" s="19">
        <v>0.0497</v>
      </c>
      <c r="O1260" s="18">
        <v>0.54</v>
      </c>
      <c r="P1260" s="18">
        <v>26.79</v>
      </c>
      <c r="Q1260" s="18">
        <v>20</v>
      </c>
      <c r="R1260" s="18">
        <v>0</v>
      </c>
      <c r="S1260" s="18">
        <v>8</v>
      </c>
      <c r="T1260" s="18">
        <v>3</v>
      </c>
      <c r="U1260" s="18">
        <v>0</v>
      </c>
      <c r="V1260" s="18">
        <v>31</v>
      </c>
      <c r="W1260" s="18">
        <v>2.28</v>
      </c>
      <c r="X1260" s="18">
        <v>0</v>
      </c>
      <c r="Y1260" s="19">
        <v>0</v>
      </c>
      <c r="Z1260" s="18">
        <v>0</v>
      </c>
      <c r="AA1260" s="18">
        <v>1</v>
      </c>
      <c r="AB1260" t="str">
        <f>VLOOKUP(E:E,笔记匹配!A:M,3,FALSE)</f>
        <v>iris018-invite</v>
      </c>
      <c r="AC1260" t="str">
        <f>VLOOKUP(E:E,笔记匹配!A:M,4,FALSE)</f>
        <v>11.2-⭐雅思口语救星❗心机girl这样备考㊙️</v>
      </c>
    </row>
    <row r="1261" spans="1:29">
      <c r="A1261" s="17" t="s">
        <v>56</v>
      </c>
      <c r="B1261" s="17" t="s">
        <v>73</v>
      </c>
      <c r="C1261" s="18">
        <v>23040724</v>
      </c>
      <c r="D1261" s="17" t="s">
        <v>69</v>
      </c>
      <c r="E1261" s="17" t="s">
        <v>200</v>
      </c>
      <c r="F1261" s="17" t="s">
        <v>672</v>
      </c>
      <c r="G1261" s="18">
        <v>5991279</v>
      </c>
      <c r="H1261" s="17" t="s">
        <v>672</v>
      </c>
      <c r="I1261" s="18">
        <v>4988712</v>
      </c>
      <c r="J1261" s="17" t="s">
        <v>617</v>
      </c>
      <c r="K1261" s="18">
        <v>176.78</v>
      </c>
      <c r="L1261" s="18">
        <v>4433</v>
      </c>
      <c r="M1261" s="18">
        <v>239</v>
      </c>
      <c r="N1261" s="19">
        <v>0.0539</v>
      </c>
      <c r="O1261" s="18">
        <v>0.74</v>
      </c>
      <c r="P1261" s="18">
        <v>39.88</v>
      </c>
      <c r="Q1261" s="18">
        <v>44</v>
      </c>
      <c r="R1261" s="18">
        <v>0</v>
      </c>
      <c r="S1261" s="18">
        <v>15</v>
      </c>
      <c r="T1261" s="18">
        <v>12</v>
      </c>
      <c r="U1261" s="18">
        <v>0</v>
      </c>
      <c r="V1261" s="18">
        <v>71</v>
      </c>
      <c r="W1261" s="18">
        <v>2.49</v>
      </c>
      <c r="X1261" s="18">
        <v>0</v>
      </c>
      <c r="Y1261" s="19">
        <v>0</v>
      </c>
      <c r="Z1261" s="18">
        <v>1</v>
      </c>
      <c r="AA1261" s="18">
        <v>0</v>
      </c>
      <c r="AB1261" t="str">
        <f>VLOOKUP(E:E,笔记匹配!A:M,3,FALSE)</f>
        <v>adamchen</v>
      </c>
      <c r="AC1261" t="str">
        <f>VLOOKUP(E:E,笔记匹配!A:M,4,FALSE)</f>
        <v>11.2-当社牛和老外pk全网热门挑战</v>
      </c>
    </row>
    <row r="1262" spans="1:29">
      <c r="A1262" s="17" t="s">
        <v>56</v>
      </c>
      <c r="B1262" s="17" t="s">
        <v>86</v>
      </c>
      <c r="C1262" s="18">
        <v>23041229</v>
      </c>
      <c r="D1262" s="17" t="s">
        <v>69</v>
      </c>
      <c r="E1262" s="17" t="s">
        <v>214</v>
      </c>
      <c r="F1262" s="17" t="s">
        <v>673</v>
      </c>
      <c r="G1262" s="18">
        <v>5991556</v>
      </c>
      <c r="H1262" s="17" t="s">
        <v>673</v>
      </c>
      <c r="I1262" s="18">
        <v>4988903</v>
      </c>
      <c r="J1262" s="17" t="s">
        <v>617</v>
      </c>
      <c r="K1262" s="18">
        <v>366.13</v>
      </c>
      <c r="L1262" s="18">
        <v>8175</v>
      </c>
      <c r="M1262" s="18">
        <v>356</v>
      </c>
      <c r="N1262" s="19">
        <v>0.0435</v>
      </c>
      <c r="O1262" s="18">
        <v>1.03</v>
      </c>
      <c r="P1262" s="18">
        <v>44.79</v>
      </c>
      <c r="Q1262" s="18">
        <v>58</v>
      </c>
      <c r="R1262" s="18">
        <v>1</v>
      </c>
      <c r="S1262" s="18">
        <v>28</v>
      </c>
      <c r="T1262" s="18">
        <v>21</v>
      </c>
      <c r="U1262" s="18">
        <v>7</v>
      </c>
      <c r="V1262" s="18">
        <v>115</v>
      </c>
      <c r="W1262" s="18">
        <v>3.18</v>
      </c>
      <c r="X1262" s="18">
        <v>0</v>
      </c>
      <c r="Y1262" s="19">
        <v>0</v>
      </c>
      <c r="Z1262" s="18">
        <v>4</v>
      </c>
      <c r="AA1262" s="18">
        <v>0</v>
      </c>
      <c r="AB1262" t="str">
        <f>VLOOKUP(E:E,笔记匹配!A:M,3,FALSE)</f>
        <v>yzyy123</v>
      </c>
      <c r="AC1262" t="str">
        <f>VLOOKUP(E:E,笔记匹配!A:M,4,FALSE)</f>
        <v>11.1-前雅思口语考官评分我们的part 1!</v>
      </c>
    </row>
    <row r="1263" spans="1:29">
      <c r="A1263" s="17" t="s">
        <v>56</v>
      </c>
      <c r="B1263" s="17" t="s">
        <v>70</v>
      </c>
      <c r="C1263" s="18">
        <v>23124443</v>
      </c>
      <c r="D1263" s="17" t="s">
        <v>72</v>
      </c>
      <c r="E1263" s="17" t="s">
        <v>226</v>
      </c>
      <c r="F1263" s="17" t="s">
        <v>678</v>
      </c>
      <c r="G1263" s="18">
        <v>6031367</v>
      </c>
      <c r="H1263" s="17" t="s">
        <v>679</v>
      </c>
      <c r="I1263" s="18">
        <v>5019262</v>
      </c>
      <c r="J1263" s="17" t="s">
        <v>617</v>
      </c>
      <c r="K1263" s="18">
        <v>501.51</v>
      </c>
      <c r="L1263" s="18">
        <v>30067</v>
      </c>
      <c r="M1263" s="18">
        <v>2134</v>
      </c>
      <c r="N1263" s="19">
        <v>0.071</v>
      </c>
      <c r="O1263" s="18">
        <v>0.24</v>
      </c>
      <c r="P1263" s="18">
        <v>16.68</v>
      </c>
      <c r="Q1263" s="18">
        <v>136</v>
      </c>
      <c r="R1263" s="18">
        <v>3</v>
      </c>
      <c r="S1263" s="18">
        <v>41</v>
      </c>
      <c r="T1263" s="18">
        <v>27</v>
      </c>
      <c r="U1263" s="18">
        <v>1</v>
      </c>
      <c r="V1263" s="18">
        <v>208</v>
      </c>
      <c r="W1263" s="18">
        <v>2.41</v>
      </c>
      <c r="X1263" s="18">
        <v>0</v>
      </c>
      <c r="Y1263" s="19">
        <v>0</v>
      </c>
      <c r="Z1263" s="18">
        <v>6</v>
      </c>
      <c r="AA1263" s="18">
        <v>0</v>
      </c>
      <c r="AB1263" t="str">
        <f>VLOOKUP(E:E,笔记匹配!A:M,3,FALSE)</f>
        <v>hiella-invite</v>
      </c>
      <c r="AC1263" t="str">
        <f>VLOOKUP(E:E,笔记匹配!A:M,4,FALSE)</f>
        <v>11.10-关于学口语，希望五年前就有人能告诉我的</v>
      </c>
    </row>
    <row r="1264" spans="1:29">
      <c r="A1264" s="17" t="s">
        <v>56</v>
      </c>
      <c r="B1264" s="17" t="s">
        <v>75</v>
      </c>
      <c r="C1264" s="18">
        <v>23124609</v>
      </c>
      <c r="D1264" s="17" t="s">
        <v>72</v>
      </c>
      <c r="E1264" s="17" t="s">
        <v>227</v>
      </c>
      <c r="F1264" s="17" t="s">
        <v>680</v>
      </c>
      <c r="G1264" s="18">
        <v>6031450</v>
      </c>
      <c r="H1264" s="17" t="s">
        <v>681</v>
      </c>
      <c r="I1264" s="18">
        <v>5019325</v>
      </c>
      <c r="J1264" s="17" t="s">
        <v>617</v>
      </c>
      <c r="K1264" s="18">
        <v>681.26</v>
      </c>
      <c r="L1264" s="18">
        <v>27948</v>
      </c>
      <c r="M1264" s="18">
        <v>1156</v>
      </c>
      <c r="N1264" s="19">
        <v>0.0414</v>
      </c>
      <c r="O1264" s="18">
        <v>0.59</v>
      </c>
      <c r="P1264" s="18">
        <v>24.38</v>
      </c>
      <c r="Q1264" s="18">
        <v>120</v>
      </c>
      <c r="R1264" s="18">
        <v>4</v>
      </c>
      <c r="S1264" s="18">
        <v>67</v>
      </c>
      <c r="T1264" s="18">
        <v>31</v>
      </c>
      <c r="U1264" s="18">
        <v>1</v>
      </c>
      <c r="V1264" s="18">
        <v>223</v>
      </c>
      <c r="W1264" s="18">
        <v>3.05</v>
      </c>
      <c r="X1264" s="18">
        <v>0</v>
      </c>
      <c r="Y1264" s="19">
        <v>0</v>
      </c>
      <c r="Z1264" s="18">
        <v>17</v>
      </c>
      <c r="AA1264" s="18">
        <v>0</v>
      </c>
      <c r="AB1264" t="str">
        <f>VLOOKUP(E:E,笔记匹配!A:M,3,FALSE)</f>
        <v>heykelly-invite</v>
      </c>
      <c r="AC1264" t="str">
        <f>VLOOKUP(E:E,笔记匹配!A:M,4,FALSE)</f>
        <v>11.10-亲测❗️雅思考官听到就会打低分的口语表达</v>
      </c>
    </row>
    <row r="1265" spans="1:29">
      <c r="A1265" s="17" t="s">
        <v>56</v>
      </c>
      <c r="B1265" s="17" t="s">
        <v>81</v>
      </c>
      <c r="C1265" s="18">
        <v>23124709</v>
      </c>
      <c r="D1265" s="17" t="s">
        <v>72</v>
      </c>
      <c r="E1265" s="17" t="s">
        <v>229</v>
      </c>
      <c r="F1265" s="17" t="s">
        <v>682</v>
      </c>
      <c r="G1265" s="18">
        <v>6031503</v>
      </c>
      <c r="H1265" s="17" t="s">
        <v>683</v>
      </c>
      <c r="I1265" s="18">
        <v>5019370</v>
      </c>
      <c r="J1265" s="17" t="s">
        <v>617</v>
      </c>
      <c r="K1265" s="18">
        <v>157.05</v>
      </c>
      <c r="L1265" s="18">
        <v>8833</v>
      </c>
      <c r="M1265" s="18">
        <v>315</v>
      </c>
      <c r="N1265" s="19">
        <v>0.0357</v>
      </c>
      <c r="O1265" s="18">
        <v>0.5</v>
      </c>
      <c r="P1265" s="18">
        <v>17.78</v>
      </c>
      <c r="Q1265" s="18">
        <v>31</v>
      </c>
      <c r="R1265" s="18">
        <v>0</v>
      </c>
      <c r="S1265" s="18">
        <v>15</v>
      </c>
      <c r="T1265" s="18">
        <v>9</v>
      </c>
      <c r="U1265" s="18">
        <v>1</v>
      </c>
      <c r="V1265" s="18">
        <v>56</v>
      </c>
      <c r="W1265" s="18">
        <v>2.8</v>
      </c>
      <c r="X1265" s="18">
        <v>0</v>
      </c>
      <c r="Y1265" s="19">
        <v>0</v>
      </c>
      <c r="Z1265" s="18">
        <v>9</v>
      </c>
      <c r="AA1265" s="18">
        <v>0</v>
      </c>
      <c r="AB1265" t="str">
        <f>VLOOKUP(E:E,笔记匹配!A:M,3,FALSE)</f>
        <v>nainai</v>
      </c>
      <c r="AC1265" t="str">
        <f>VLOOKUP(E:E,笔记匹配!A:M,4,FALSE)</f>
        <v>11.10-985但雅思口语万年6分😩外教说你方法错啦❗️</v>
      </c>
    </row>
    <row r="1266" spans="1:29">
      <c r="A1266" s="17" t="s">
        <v>56</v>
      </c>
      <c r="B1266" s="17" t="s">
        <v>100</v>
      </c>
      <c r="C1266" s="18">
        <v>23530215</v>
      </c>
      <c r="D1266" s="17" t="s">
        <v>69</v>
      </c>
      <c r="E1266" s="17" t="s">
        <v>203</v>
      </c>
      <c r="F1266" s="17" t="s">
        <v>684</v>
      </c>
      <c r="G1266" s="18">
        <v>6237012</v>
      </c>
      <c r="H1266" s="17" t="s">
        <v>685</v>
      </c>
      <c r="I1266" s="18">
        <v>5174740</v>
      </c>
      <c r="J1266" s="17" t="s">
        <v>617</v>
      </c>
      <c r="K1266" s="18">
        <v>306.19</v>
      </c>
      <c r="L1266" s="18">
        <v>5756</v>
      </c>
      <c r="M1266" s="18">
        <v>262</v>
      </c>
      <c r="N1266" s="19">
        <v>0.0455</v>
      </c>
      <c r="O1266" s="18">
        <v>1.17</v>
      </c>
      <c r="P1266" s="18">
        <v>53.19</v>
      </c>
      <c r="Q1266" s="18">
        <v>39</v>
      </c>
      <c r="R1266" s="18">
        <v>2</v>
      </c>
      <c r="S1266" s="18">
        <v>42</v>
      </c>
      <c r="T1266" s="18">
        <v>10</v>
      </c>
      <c r="U1266" s="18">
        <v>3</v>
      </c>
      <c r="V1266" s="18">
        <v>96</v>
      </c>
      <c r="W1266" s="18">
        <v>3.19</v>
      </c>
      <c r="X1266" s="18">
        <v>0</v>
      </c>
      <c r="Y1266" s="19">
        <v>0</v>
      </c>
      <c r="Z1266" s="18">
        <v>2</v>
      </c>
      <c r="AA1266" s="18">
        <v>0</v>
      </c>
      <c r="AB1266" t="str">
        <f>VLOOKUP(E:E,笔记匹配!A:M,3,FALSE)</f>
        <v>yaozilv</v>
      </c>
      <c r="AC1266" t="str">
        <f>VLOOKUP(E:E,笔记匹配!A:M,4,FALSE)</f>
        <v>6.17-英语口语人绝不能错过的宝藏APP👈</v>
      </c>
    </row>
    <row r="1267" spans="1:29">
      <c r="A1267" s="17" t="s">
        <v>56</v>
      </c>
      <c r="B1267" s="17" t="s">
        <v>109</v>
      </c>
      <c r="C1267" s="18">
        <v>23530991</v>
      </c>
      <c r="D1267" s="17" t="s">
        <v>69</v>
      </c>
      <c r="E1267" s="17" t="s">
        <v>196</v>
      </c>
      <c r="F1267" s="17" t="s">
        <v>686</v>
      </c>
      <c r="G1267" s="18">
        <v>6237396</v>
      </c>
      <c r="H1267" s="17" t="s">
        <v>687</v>
      </c>
      <c r="I1267" s="18">
        <v>5175042</v>
      </c>
      <c r="J1267" s="17" t="s">
        <v>617</v>
      </c>
      <c r="K1267" s="18">
        <v>302.42</v>
      </c>
      <c r="L1267" s="18">
        <v>10632</v>
      </c>
      <c r="M1267" s="18">
        <v>416</v>
      </c>
      <c r="N1267" s="19">
        <v>0.0391</v>
      </c>
      <c r="O1267" s="18">
        <v>0.73</v>
      </c>
      <c r="P1267" s="18">
        <v>28.44</v>
      </c>
      <c r="Q1267" s="18">
        <v>110</v>
      </c>
      <c r="R1267" s="18">
        <v>1</v>
      </c>
      <c r="S1267" s="18">
        <v>25</v>
      </c>
      <c r="T1267" s="18">
        <v>25</v>
      </c>
      <c r="U1267" s="18">
        <v>3</v>
      </c>
      <c r="V1267" s="18">
        <v>164</v>
      </c>
      <c r="W1267" s="18">
        <v>1.84</v>
      </c>
      <c r="X1267" s="18">
        <v>0</v>
      </c>
      <c r="Y1267" s="19">
        <v>0</v>
      </c>
      <c r="Z1267" s="18">
        <v>4</v>
      </c>
      <c r="AA1267" s="18">
        <v>2</v>
      </c>
      <c r="AB1267" t="str">
        <f>VLOOKUP(E:E,笔记匹配!A:M,3,FALSE)</f>
        <v>山姆先生-invite</v>
      </c>
      <c r="AC1267" t="str">
        <f>VLOOKUP(E:E,笔记匹配!A:M,4,FALSE)</f>
        <v>11.10-地道英语俚语🤯英美俚语意思差这么多?</v>
      </c>
    </row>
    <row r="1268" spans="1:29">
      <c r="A1268" s="17" t="s">
        <v>56</v>
      </c>
      <c r="B1268" s="17" t="s">
        <v>87</v>
      </c>
      <c r="C1268" s="18">
        <v>23541577</v>
      </c>
      <c r="D1268" s="17" t="s">
        <v>72</v>
      </c>
      <c r="E1268" s="17" t="s">
        <v>224</v>
      </c>
      <c r="F1268" s="17" t="s">
        <v>688</v>
      </c>
      <c r="G1268" s="18">
        <v>6242360</v>
      </c>
      <c r="H1268" s="17" t="s">
        <v>689</v>
      </c>
      <c r="I1268" s="18">
        <v>5178799</v>
      </c>
      <c r="J1268" s="17" t="s">
        <v>617</v>
      </c>
      <c r="K1268" s="18">
        <v>108.37</v>
      </c>
      <c r="L1268" s="18">
        <v>11042</v>
      </c>
      <c r="M1268" s="18">
        <v>529</v>
      </c>
      <c r="N1268" s="19">
        <v>0.0479</v>
      </c>
      <c r="O1268" s="18">
        <v>0.2</v>
      </c>
      <c r="P1268" s="18">
        <v>9.81</v>
      </c>
      <c r="Q1268" s="18">
        <v>20</v>
      </c>
      <c r="R1268" s="18">
        <v>0</v>
      </c>
      <c r="S1268" s="18">
        <v>18</v>
      </c>
      <c r="T1268" s="18">
        <v>8</v>
      </c>
      <c r="U1268" s="18">
        <v>0</v>
      </c>
      <c r="V1268" s="18">
        <v>46</v>
      </c>
      <c r="W1268" s="18">
        <v>2.36</v>
      </c>
      <c r="X1268" s="18">
        <v>0</v>
      </c>
      <c r="Y1268" s="19">
        <v>0</v>
      </c>
      <c r="Z1268" s="18">
        <v>0</v>
      </c>
      <c r="AA1268" s="18">
        <v>0</v>
      </c>
      <c r="AB1268" t="str">
        <f>VLOOKUP(E:E,笔记匹配!A:M,3,FALSE)</f>
        <v>zigezige-invite</v>
      </c>
      <c r="AC1268" t="str">
        <f>VLOOKUP(E:E,笔记匹配!A:M,4,FALSE)</f>
        <v>11.16-英语｜想进外企？高管说必须知道这些！📇</v>
      </c>
    </row>
    <row r="1269" spans="1:29">
      <c r="A1269" s="17" t="s">
        <v>56</v>
      </c>
      <c r="B1269" s="17" t="s">
        <v>78</v>
      </c>
      <c r="C1269" s="18">
        <v>23541642</v>
      </c>
      <c r="D1269" s="17" t="s">
        <v>72</v>
      </c>
      <c r="E1269" s="17" t="s">
        <v>222</v>
      </c>
      <c r="F1269" s="17" t="s">
        <v>690</v>
      </c>
      <c r="G1269" s="18">
        <v>6242382</v>
      </c>
      <c r="H1269" s="17" t="s">
        <v>691</v>
      </c>
      <c r="I1269" s="18">
        <v>5178823</v>
      </c>
      <c r="J1269" s="17" t="s">
        <v>617</v>
      </c>
      <c r="K1269" s="18">
        <v>594.5</v>
      </c>
      <c r="L1269" s="18">
        <v>50317</v>
      </c>
      <c r="M1269" s="18">
        <v>2889</v>
      </c>
      <c r="N1269" s="19">
        <v>0.0574</v>
      </c>
      <c r="O1269" s="18">
        <v>0.21</v>
      </c>
      <c r="P1269" s="18">
        <v>11.82</v>
      </c>
      <c r="Q1269" s="18">
        <v>184</v>
      </c>
      <c r="R1269" s="18">
        <v>0</v>
      </c>
      <c r="S1269" s="18">
        <v>131</v>
      </c>
      <c r="T1269" s="18">
        <v>56</v>
      </c>
      <c r="U1269" s="18">
        <v>1</v>
      </c>
      <c r="V1269" s="18">
        <v>372</v>
      </c>
      <c r="W1269" s="18">
        <v>1.6</v>
      </c>
      <c r="X1269" s="18">
        <v>0</v>
      </c>
      <c r="Y1269" s="19">
        <v>0</v>
      </c>
      <c r="Z1269" s="18">
        <v>4</v>
      </c>
      <c r="AA1269" s="18">
        <v>30</v>
      </c>
      <c r="AB1269" t="str">
        <f>VLOOKUP(E:E,笔记匹配!A:M,3,FALSE)</f>
        <v>kkenglish-invite</v>
      </c>
      <c r="AC1269" t="str">
        <f>VLOOKUP(E:E,笔记匹配!A:M,4,FALSE)</f>
        <v>11.16-我说的英语 vs 外教帮我修订的 差异有多大？</v>
      </c>
    </row>
    <row r="1270" spans="1:29">
      <c r="A1270" s="17" t="s">
        <v>56</v>
      </c>
      <c r="B1270" s="17" t="s">
        <v>85</v>
      </c>
      <c r="C1270" s="18">
        <v>23541719</v>
      </c>
      <c r="D1270" s="17" t="s">
        <v>72</v>
      </c>
      <c r="E1270" s="17" t="s">
        <v>225</v>
      </c>
      <c r="F1270" s="17" t="s">
        <v>693</v>
      </c>
      <c r="G1270" s="18">
        <v>6242415</v>
      </c>
      <c r="H1270" s="17" t="s">
        <v>694</v>
      </c>
      <c r="I1270" s="18">
        <v>5178847</v>
      </c>
      <c r="J1270" s="17" t="s">
        <v>617</v>
      </c>
      <c r="K1270" s="18">
        <v>8.98</v>
      </c>
      <c r="L1270" s="18">
        <v>734</v>
      </c>
      <c r="M1270" s="18">
        <v>15</v>
      </c>
      <c r="N1270" s="19">
        <v>0.0204</v>
      </c>
      <c r="O1270" s="18">
        <v>0.6</v>
      </c>
      <c r="P1270" s="18">
        <v>12.23</v>
      </c>
      <c r="Q1270" s="18">
        <v>2</v>
      </c>
      <c r="R1270" s="18">
        <v>0</v>
      </c>
      <c r="S1270" s="18">
        <v>0</v>
      </c>
      <c r="T1270" s="18">
        <v>0</v>
      </c>
      <c r="U1270" s="18">
        <v>0</v>
      </c>
      <c r="V1270" s="18">
        <v>2</v>
      </c>
      <c r="W1270" s="18">
        <v>4.49</v>
      </c>
      <c r="X1270" s="18">
        <v>0</v>
      </c>
      <c r="Y1270" s="19">
        <v>0</v>
      </c>
      <c r="Z1270" s="18">
        <v>1</v>
      </c>
      <c r="AA1270" s="18">
        <v>0</v>
      </c>
      <c r="AB1270" t="str">
        <f>VLOOKUP(E:E,笔记匹配!A:M,3,FALSE)</f>
        <v>xiaohao11-invite</v>
      </c>
      <c r="AC1270" t="str">
        <f>VLOOKUP(E:E,笔记匹配!A:M,4,FALSE)</f>
        <v>11.16-🔥Cambly外教大推荐❗️口语此时不练更待何时</v>
      </c>
    </row>
    <row r="1271" spans="1:29">
      <c r="A1271" s="17" t="s">
        <v>56</v>
      </c>
      <c r="B1271" s="17" t="s">
        <v>74</v>
      </c>
      <c r="C1271" s="18">
        <v>23541791</v>
      </c>
      <c r="D1271" s="17" t="s">
        <v>72</v>
      </c>
      <c r="E1271" s="17" t="s">
        <v>223</v>
      </c>
      <c r="F1271" s="17" t="s">
        <v>695</v>
      </c>
      <c r="G1271" s="18">
        <v>6242450</v>
      </c>
      <c r="H1271" s="17" t="s">
        <v>696</v>
      </c>
      <c r="I1271" s="18">
        <v>5178874</v>
      </c>
      <c r="J1271" s="17" t="s">
        <v>617</v>
      </c>
      <c r="K1271" s="18">
        <v>201.43</v>
      </c>
      <c r="L1271" s="18">
        <v>8704</v>
      </c>
      <c r="M1271" s="18">
        <v>503</v>
      </c>
      <c r="N1271" s="19">
        <v>0.0578</v>
      </c>
      <c r="O1271" s="18">
        <v>0.4</v>
      </c>
      <c r="P1271" s="18">
        <v>23.14</v>
      </c>
      <c r="Q1271" s="18">
        <v>71</v>
      </c>
      <c r="R1271" s="18">
        <v>0</v>
      </c>
      <c r="S1271" s="18">
        <v>20</v>
      </c>
      <c r="T1271" s="18">
        <v>3</v>
      </c>
      <c r="U1271" s="18">
        <v>0</v>
      </c>
      <c r="V1271" s="18">
        <v>94</v>
      </c>
      <c r="W1271" s="18">
        <v>2.14</v>
      </c>
      <c r="X1271" s="18">
        <v>0</v>
      </c>
      <c r="Y1271" s="19">
        <v>0</v>
      </c>
      <c r="Z1271" s="18">
        <v>1</v>
      </c>
      <c r="AA1271" s="18">
        <v>1</v>
      </c>
      <c r="AB1271" t="str">
        <f>VLOOKUP(E:E,笔记匹配!A:M,3,FALSE)</f>
        <v>dafu666</v>
      </c>
      <c r="AC1271" t="str">
        <f>VLOOKUP(E:E,笔记匹配!A:M,4,FALSE)</f>
        <v>11.16-雅思口语首考上8分？我是如何做到的？</v>
      </c>
    </row>
    <row r="1272" spans="1:29">
      <c r="A1272" s="17" t="s">
        <v>56</v>
      </c>
      <c r="B1272" s="17" t="s">
        <v>79</v>
      </c>
      <c r="C1272" s="18">
        <v>23541914</v>
      </c>
      <c r="D1272" s="17" t="s">
        <v>72</v>
      </c>
      <c r="E1272" s="17" t="s">
        <v>197</v>
      </c>
      <c r="F1272" s="17" t="s">
        <v>697</v>
      </c>
      <c r="G1272" s="18">
        <v>6242490</v>
      </c>
      <c r="H1272" s="17" t="s">
        <v>698</v>
      </c>
      <c r="I1272" s="18">
        <v>5178907</v>
      </c>
      <c r="J1272" s="17" t="s">
        <v>617</v>
      </c>
      <c r="K1272" s="18">
        <v>67.86</v>
      </c>
      <c r="L1272" s="18">
        <v>3933</v>
      </c>
      <c r="M1272" s="18">
        <v>105</v>
      </c>
      <c r="N1272" s="19">
        <v>0.0267</v>
      </c>
      <c r="O1272" s="18">
        <v>0.65</v>
      </c>
      <c r="P1272" s="18">
        <v>17.25</v>
      </c>
      <c r="Q1272" s="18">
        <v>12</v>
      </c>
      <c r="R1272" s="18">
        <v>0</v>
      </c>
      <c r="S1272" s="18">
        <v>12</v>
      </c>
      <c r="T1272" s="18">
        <v>1</v>
      </c>
      <c r="U1272" s="18">
        <v>0</v>
      </c>
      <c r="V1272" s="18">
        <v>25</v>
      </c>
      <c r="W1272" s="18">
        <v>2.71</v>
      </c>
      <c r="X1272" s="18">
        <v>0</v>
      </c>
      <c r="Y1272" s="19">
        <v>0</v>
      </c>
      <c r="Z1272" s="18">
        <v>0</v>
      </c>
      <c r="AA1272" s="18">
        <v>0</v>
      </c>
      <c r="AB1272" t="str">
        <f>VLOOKUP(E:E,笔记匹配!A:M,3,FALSE)</f>
        <v>leximock-invite</v>
      </c>
      <c r="AC1272" t="str">
        <f>VLOOKUP(E:E,笔记匹配!A:M,4,FALSE)</f>
        <v>11.16-Cambly雅思口语敲牛mock推荐来救你啦🆘</v>
      </c>
    </row>
    <row r="1273" spans="1:29">
      <c r="A1273" s="17" t="s">
        <v>56</v>
      </c>
      <c r="B1273" s="17" t="s">
        <v>89</v>
      </c>
      <c r="C1273" s="18">
        <v>24215138</v>
      </c>
      <c r="D1273" s="17" t="s">
        <v>72</v>
      </c>
      <c r="E1273" s="17" t="s">
        <v>218</v>
      </c>
      <c r="F1273" s="17" t="s">
        <v>699</v>
      </c>
      <c r="G1273" s="18">
        <v>6406152</v>
      </c>
      <c r="H1273" s="17" t="s">
        <v>700</v>
      </c>
      <c r="I1273" s="18">
        <v>5307938</v>
      </c>
      <c r="J1273" s="17" t="s">
        <v>617</v>
      </c>
      <c r="K1273" s="18">
        <v>298.62</v>
      </c>
      <c r="L1273" s="18">
        <v>20946</v>
      </c>
      <c r="M1273" s="18">
        <v>620</v>
      </c>
      <c r="N1273" s="19">
        <v>0.0296</v>
      </c>
      <c r="O1273" s="18">
        <v>0.48</v>
      </c>
      <c r="P1273" s="18">
        <v>14.26</v>
      </c>
      <c r="Q1273" s="18">
        <v>38</v>
      </c>
      <c r="R1273" s="18">
        <v>1</v>
      </c>
      <c r="S1273" s="18">
        <v>52</v>
      </c>
      <c r="T1273" s="18">
        <v>3</v>
      </c>
      <c r="U1273" s="18">
        <v>4</v>
      </c>
      <c r="V1273" s="18">
        <v>98</v>
      </c>
      <c r="W1273" s="18">
        <v>3.05</v>
      </c>
      <c r="X1273" s="18">
        <v>0</v>
      </c>
      <c r="Y1273" s="19">
        <v>0</v>
      </c>
      <c r="Z1273" s="18">
        <v>6</v>
      </c>
      <c r="AA1273" s="18">
        <v>7</v>
      </c>
      <c r="AB1273" t="str">
        <f>VLOOKUP(E:E,笔记匹配!A:M,3,FALSE)</f>
        <v>xctx</v>
      </c>
      <c r="AC1273" t="str">
        <f>VLOOKUP(E:E,笔记匹配!A:M,4,FALSE)</f>
        <v>11.21-如何从“哑巴英语”到轻松通过全英文外企面试</v>
      </c>
    </row>
    <row r="1274" spans="1:29">
      <c r="A1274" s="17" t="s">
        <v>56</v>
      </c>
      <c r="B1274" s="17" t="s">
        <v>90</v>
      </c>
      <c r="C1274" s="18">
        <v>24215177</v>
      </c>
      <c r="D1274" s="17" t="s">
        <v>72</v>
      </c>
      <c r="E1274" s="17" t="s">
        <v>219</v>
      </c>
      <c r="F1274" s="17" t="s">
        <v>701</v>
      </c>
      <c r="G1274" s="18">
        <v>6406187</v>
      </c>
      <c r="H1274" s="17" t="s">
        <v>702</v>
      </c>
      <c r="I1274" s="18">
        <v>5307972</v>
      </c>
      <c r="J1274" s="17" t="s">
        <v>617</v>
      </c>
      <c r="K1274" s="18">
        <v>292.7</v>
      </c>
      <c r="L1274" s="18">
        <v>16551</v>
      </c>
      <c r="M1274" s="18">
        <v>606</v>
      </c>
      <c r="N1274" s="19">
        <v>0.0366</v>
      </c>
      <c r="O1274" s="18">
        <v>0.48</v>
      </c>
      <c r="P1274" s="18">
        <v>17.68</v>
      </c>
      <c r="Q1274" s="18">
        <v>71</v>
      </c>
      <c r="R1274" s="18">
        <v>1</v>
      </c>
      <c r="S1274" s="18">
        <v>93</v>
      </c>
      <c r="T1274" s="18">
        <v>26</v>
      </c>
      <c r="U1274" s="18">
        <v>3</v>
      </c>
      <c r="V1274" s="18">
        <v>194</v>
      </c>
      <c r="W1274" s="18">
        <v>1.51</v>
      </c>
      <c r="X1274" s="18">
        <v>0</v>
      </c>
      <c r="Y1274" s="19">
        <v>0</v>
      </c>
      <c r="Z1274" s="18">
        <v>4</v>
      </c>
      <c r="AA1274" s="18">
        <v>3</v>
      </c>
      <c r="AB1274" t="str">
        <f>VLOOKUP(E:E,笔记匹配!A:M,3,FALSE)</f>
        <v>picklynn-invite</v>
      </c>
      <c r="AC1274" t="str">
        <f>VLOOKUP(E:E,笔记匹配!A:M,4,FALSE)</f>
        <v>11.21-英语面试不用怕‼️8个技巧秒收offer✅太绝啦</v>
      </c>
    </row>
    <row r="1275" spans="1:29">
      <c r="A1275" s="17" t="s">
        <v>56</v>
      </c>
      <c r="B1275" s="17" t="s">
        <v>91</v>
      </c>
      <c r="C1275" s="18">
        <v>24215231</v>
      </c>
      <c r="D1275" s="17" t="s">
        <v>72</v>
      </c>
      <c r="E1275" s="17" t="s">
        <v>220</v>
      </c>
      <c r="F1275" s="17" t="s">
        <v>703</v>
      </c>
      <c r="G1275" s="18">
        <v>6406213</v>
      </c>
      <c r="H1275" s="17" t="s">
        <v>704</v>
      </c>
      <c r="I1275" s="18">
        <v>5307993</v>
      </c>
      <c r="J1275" s="17" t="s">
        <v>617</v>
      </c>
      <c r="K1275" s="18">
        <v>456.53</v>
      </c>
      <c r="L1275" s="18">
        <v>39052</v>
      </c>
      <c r="M1275" s="18">
        <v>2291</v>
      </c>
      <c r="N1275" s="19">
        <v>0.0587</v>
      </c>
      <c r="O1275" s="18">
        <v>0.2</v>
      </c>
      <c r="P1275" s="18">
        <v>11.69</v>
      </c>
      <c r="Q1275" s="18">
        <v>39</v>
      </c>
      <c r="R1275" s="18">
        <v>0</v>
      </c>
      <c r="S1275" s="18">
        <v>10</v>
      </c>
      <c r="T1275" s="18">
        <v>13</v>
      </c>
      <c r="U1275" s="18">
        <v>2</v>
      </c>
      <c r="V1275" s="18">
        <v>64</v>
      </c>
      <c r="W1275" s="18">
        <v>7.13</v>
      </c>
      <c r="X1275" s="18">
        <v>0</v>
      </c>
      <c r="Y1275" s="19">
        <v>0</v>
      </c>
      <c r="Z1275" s="18">
        <v>2</v>
      </c>
      <c r="AA1275" s="18">
        <v>0</v>
      </c>
      <c r="AB1275" t="str">
        <f>VLOOKUP(E:E,笔记匹配!A:M,3,FALSE)</f>
        <v>pickcoco-invite</v>
      </c>
      <c r="AC1275" t="str">
        <f>VLOOKUP(E:E,笔记匹配!A:M,4,FALSE)</f>
        <v>11.21-快进来看看外国人切磋中文！！</v>
      </c>
    </row>
    <row r="1276" spans="1:29">
      <c r="A1276" s="17" t="s">
        <v>56</v>
      </c>
      <c r="B1276" s="17" t="s">
        <v>92</v>
      </c>
      <c r="C1276" s="18">
        <v>24215254</v>
      </c>
      <c r="D1276" s="17" t="s">
        <v>72</v>
      </c>
      <c r="E1276" s="17" t="s">
        <v>221</v>
      </c>
      <c r="F1276" s="17" t="s">
        <v>705</v>
      </c>
      <c r="G1276" s="18">
        <v>6406225</v>
      </c>
      <c r="H1276" s="17" t="s">
        <v>706</v>
      </c>
      <c r="I1276" s="18">
        <v>5308004</v>
      </c>
      <c r="J1276" s="17" t="s">
        <v>617</v>
      </c>
      <c r="K1276" s="18">
        <v>77.9</v>
      </c>
      <c r="L1276" s="18">
        <v>4024</v>
      </c>
      <c r="M1276" s="18">
        <v>144</v>
      </c>
      <c r="N1276" s="19">
        <v>0.0358</v>
      </c>
      <c r="O1276" s="18">
        <v>0.54</v>
      </c>
      <c r="P1276" s="18">
        <v>19.36</v>
      </c>
      <c r="Q1276" s="18">
        <v>7</v>
      </c>
      <c r="R1276" s="18">
        <v>0</v>
      </c>
      <c r="S1276" s="18">
        <v>11</v>
      </c>
      <c r="T1276" s="18">
        <v>9</v>
      </c>
      <c r="U1276" s="18">
        <v>1</v>
      </c>
      <c r="V1276" s="18">
        <v>28</v>
      </c>
      <c r="W1276" s="18">
        <v>2.78</v>
      </c>
      <c r="X1276" s="18">
        <v>0</v>
      </c>
      <c r="Y1276" s="19">
        <v>0</v>
      </c>
      <c r="Z1276" s="18">
        <v>0</v>
      </c>
      <c r="AA1276" s="18">
        <v>0</v>
      </c>
      <c r="AB1276" t="str">
        <f>VLOOKUP(E:E,笔记匹配!A:M,3,FALSE)</f>
        <v>circle2022-invite</v>
      </c>
      <c r="AC1276" t="str">
        <f>VLOOKUP(E:E,笔记匹配!A:M,4,FALSE)</f>
        <v>11.21-🔥雅思口语8分｜高分技巧大公开</v>
      </c>
    </row>
    <row r="1277" spans="1:29">
      <c r="A1277" s="17" t="s">
        <v>56</v>
      </c>
      <c r="B1277" s="17" t="s">
        <v>70</v>
      </c>
      <c r="C1277" s="18">
        <v>24706707</v>
      </c>
      <c r="D1277" s="17" t="s">
        <v>69</v>
      </c>
      <c r="E1277" s="17" t="s">
        <v>226</v>
      </c>
      <c r="F1277" s="17" t="s">
        <v>708</v>
      </c>
      <c r="G1277" s="18">
        <v>6620050</v>
      </c>
      <c r="H1277" s="17" t="s">
        <v>709</v>
      </c>
      <c r="I1277" s="18">
        <v>5478983</v>
      </c>
      <c r="J1277" s="17" t="s">
        <v>617</v>
      </c>
      <c r="K1277" s="18">
        <v>504.38</v>
      </c>
      <c r="L1277" s="18">
        <v>16381</v>
      </c>
      <c r="M1277" s="18">
        <v>1100</v>
      </c>
      <c r="N1277" s="19">
        <v>0.0672</v>
      </c>
      <c r="O1277" s="18">
        <v>0.46</v>
      </c>
      <c r="P1277" s="18">
        <v>30.79</v>
      </c>
      <c r="Q1277" s="18">
        <v>210</v>
      </c>
      <c r="R1277" s="18">
        <v>0</v>
      </c>
      <c r="S1277" s="18">
        <v>80</v>
      </c>
      <c r="T1277" s="18">
        <v>42</v>
      </c>
      <c r="U1277" s="18">
        <v>3</v>
      </c>
      <c r="V1277" s="18">
        <v>335</v>
      </c>
      <c r="W1277" s="18">
        <v>1.51</v>
      </c>
      <c r="X1277" s="18">
        <v>0</v>
      </c>
      <c r="Y1277" s="19">
        <v>0</v>
      </c>
      <c r="Z1277" s="18">
        <v>7</v>
      </c>
      <c r="AA1277" s="18">
        <v>0</v>
      </c>
      <c r="AB1277" t="str">
        <f>VLOOKUP(E:E,笔记匹配!A:M,3,FALSE)</f>
        <v>hiella-invite</v>
      </c>
      <c r="AC1277" t="str">
        <f>VLOOKUP(E:E,笔记匹配!A:M,4,FALSE)</f>
        <v>11.10-关于学口语，希望五年前就有人能告诉我的</v>
      </c>
    </row>
    <row r="1278" spans="1:29">
      <c r="A1278" s="17" t="s">
        <v>56</v>
      </c>
      <c r="B1278" s="17" t="s">
        <v>91</v>
      </c>
      <c r="C1278" s="18">
        <v>24707056</v>
      </c>
      <c r="D1278" s="17" t="s">
        <v>69</v>
      </c>
      <c r="E1278" s="17" t="s">
        <v>220</v>
      </c>
      <c r="F1278" s="17" t="s">
        <v>711</v>
      </c>
      <c r="G1278" s="18">
        <v>6620172</v>
      </c>
      <c r="H1278" s="17" t="s">
        <v>712</v>
      </c>
      <c r="I1278" s="18">
        <v>5479075</v>
      </c>
      <c r="J1278" s="17" t="s">
        <v>617</v>
      </c>
      <c r="K1278" s="18">
        <v>701.27</v>
      </c>
      <c r="L1278" s="18">
        <v>21995</v>
      </c>
      <c r="M1278" s="18">
        <v>1625</v>
      </c>
      <c r="N1278" s="19">
        <v>0.0739</v>
      </c>
      <c r="O1278" s="18">
        <v>0.43</v>
      </c>
      <c r="P1278" s="18">
        <v>31.88</v>
      </c>
      <c r="Q1278" s="18">
        <v>373</v>
      </c>
      <c r="R1278" s="18">
        <v>2</v>
      </c>
      <c r="S1278" s="18">
        <v>41</v>
      </c>
      <c r="T1278" s="18">
        <v>52</v>
      </c>
      <c r="U1278" s="18">
        <v>0</v>
      </c>
      <c r="V1278" s="18">
        <v>468</v>
      </c>
      <c r="W1278" s="18">
        <v>1.5</v>
      </c>
      <c r="X1278" s="18">
        <v>0</v>
      </c>
      <c r="Y1278" s="19">
        <v>0</v>
      </c>
      <c r="Z1278" s="18">
        <v>3</v>
      </c>
      <c r="AA1278" s="18">
        <v>1</v>
      </c>
      <c r="AB1278" t="str">
        <f>VLOOKUP(E:E,笔记匹配!A:M,3,FALSE)</f>
        <v>pickcoco-invite</v>
      </c>
      <c r="AC1278" t="str">
        <f>VLOOKUP(E:E,笔记匹配!A:M,4,FALSE)</f>
        <v>11.21-快进来看看外国人切磋中文！！</v>
      </c>
    </row>
    <row r="1279" spans="1:29">
      <c r="A1279" s="17" t="s">
        <v>56</v>
      </c>
      <c r="B1279" s="17" t="s">
        <v>79</v>
      </c>
      <c r="C1279" s="18">
        <v>24707332</v>
      </c>
      <c r="D1279" s="17" t="s">
        <v>69</v>
      </c>
      <c r="E1279" s="17" t="s">
        <v>197</v>
      </c>
      <c r="F1279" s="17" t="s">
        <v>713</v>
      </c>
      <c r="G1279" s="18">
        <v>6620244</v>
      </c>
      <c r="H1279" s="17" t="s">
        <v>714</v>
      </c>
      <c r="I1279" s="18">
        <v>5479133</v>
      </c>
      <c r="J1279" s="17" t="s">
        <v>617</v>
      </c>
      <c r="K1279" s="18">
        <v>480.74</v>
      </c>
      <c r="L1279" s="18">
        <v>11241</v>
      </c>
      <c r="M1279" s="18">
        <v>310</v>
      </c>
      <c r="N1279" s="19">
        <v>0.0276</v>
      </c>
      <c r="O1279" s="18">
        <v>1.55</v>
      </c>
      <c r="P1279" s="18">
        <v>42.77</v>
      </c>
      <c r="Q1279" s="18">
        <v>87</v>
      </c>
      <c r="R1279" s="18">
        <v>0</v>
      </c>
      <c r="S1279" s="18">
        <v>54</v>
      </c>
      <c r="T1279" s="18">
        <v>3</v>
      </c>
      <c r="U1279" s="18">
        <v>1</v>
      </c>
      <c r="V1279" s="18">
        <v>145</v>
      </c>
      <c r="W1279" s="18">
        <v>3.32</v>
      </c>
      <c r="X1279" s="18">
        <v>0</v>
      </c>
      <c r="Y1279" s="19">
        <v>0</v>
      </c>
      <c r="Z1279" s="18">
        <v>0</v>
      </c>
      <c r="AA1279" s="18">
        <v>11</v>
      </c>
      <c r="AB1279" t="str">
        <f>VLOOKUP(E:E,笔记匹配!A:M,3,FALSE)</f>
        <v>leximock-invite</v>
      </c>
      <c r="AC1279" t="str">
        <f>VLOOKUP(E:E,笔记匹配!A:M,4,FALSE)</f>
        <v>11.16-Cambly雅思口语敲牛mock推荐来救你啦🆘</v>
      </c>
    </row>
    <row r="1280" spans="1:29">
      <c r="A1280" s="17" t="s">
        <v>56</v>
      </c>
      <c r="B1280" s="17" t="s">
        <v>85</v>
      </c>
      <c r="C1280" s="18">
        <v>24707521</v>
      </c>
      <c r="D1280" s="17" t="s">
        <v>69</v>
      </c>
      <c r="E1280" s="17" t="s">
        <v>225</v>
      </c>
      <c r="F1280" s="17" t="s">
        <v>716</v>
      </c>
      <c r="G1280" s="18">
        <v>6620322</v>
      </c>
      <c r="H1280" s="17" t="s">
        <v>717</v>
      </c>
      <c r="I1280" s="18">
        <v>5479184</v>
      </c>
      <c r="J1280" s="17" t="s">
        <v>617</v>
      </c>
      <c r="K1280" s="18">
        <v>196.71</v>
      </c>
      <c r="L1280" s="18">
        <v>4206</v>
      </c>
      <c r="M1280" s="18">
        <v>172</v>
      </c>
      <c r="N1280" s="19">
        <v>0.0409</v>
      </c>
      <c r="O1280" s="18">
        <v>1.14</v>
      </c>
      <c r="P1280" s="18">
        <v>46.77</v>
      </c>
      <c r="Q1280" s="18">
        <v>31</v>
      </c>
      <c r="R1280" s="18">
        <v>0</v>
      </c>
      <c r="S1280" s="18">
        <v>16</v>
      </c>
      <c r="T1280" s="18">
        <v>4</v>
      </c>
      <c r="U1280" s="18">
        <v>1</v>
      </c>
      <c r="V1280" s="18">
        <v>52</v>
      </c>
      <c r="W1280" s="18">
        <v>3.78</v>
      </c>
      <c r="X1280" s="18">
        <v>0</v>
      </c>
      <c r="Y1280" s="19">
        <v>0</v>
      </c>
      <c r="Z1280" s="18">
        <v>0</v>
      </c>
      <c r="AA1280" s="18">
        <v>6</v>
      </c>
      <c r="AB1280" t="str">
        <f>VLOOKUP(E:E,笔记匹配!A:M,3,FALSE)</f>
        <v>xiaohao11-invite</v>
      </c>
      <c r="AC1280" t="str">
        <f>VLOOKUP(E:E,笔记匹配!A:M,4,FALSE)</f>
        <v>11.16-🔥Cambly外教大推荐❗️口语此时不练更待何时</v>
      </c>
    </row>
    <row r="1281" spans="1:29">
      <c r="A1281" s="17" t="s">
        <v>56</v>
      </c>
      <c r="B1281" s="17" t="s">
        <v>93</v>
      </c>
      <c r="C1281" s="18">
        <v>25347160</v>
      </c>
      <c r="D1281" s="17" t="s">
        <v>72</v>
      </c>
      <c r="E1281" s="17" t="s">
        <v>582</v>
      </c>
      <c r="F1281" s="17" t="s">
        <v>733</v>
      </c>
      <c r="G1281" s="18">
        <v>6888103</v>
      </c>
      <c r="H1281" s="17" t="s">
        <v>734</v>
      </c>
      <c r="I1281" s="18">
        <v>5690375</v>
      </c>
      <c r="J1281" s="17" t="s">
        <v>617</v>
      </c>
      <c r="K1281" s="18">
        <v>135.32</v>
      </c>
      <c r="L1281" s="18">
        <v>7260</v>
      </c>
      <c r="M1281" s="18">
        <v>426</v>
      </c>
      <c r="N1281" s="19">
        <v>0.0587</v>
      </c>
      <c r="O1281" s="18">
        <v>0.32</v>
      </c>
      <c r="P1281" s="18">
        <v>18.64</v>
      </c>
      <c r="Q1281" s="18">
        <v>19</v>
      </c>
      <c r="R1281" s="18">
        <v>1</v>
      </c>
      <c r="S1281" s="18">
        <v>3</v>
      </c>
      <c r="T1281" s="18">
        <v>5</v>
      </c>
      <c r="U1281" s="18">
        <v>1</v>
      </c>
      <c r="V1281" s="18">
        <v>29</v>
      </c>
      <c r="W1281" s="18">
        <v>4.67</v>
      </c>
      <c r="X1281" s="18">
        <v>0</v>
      </c>
      <c r="Y1281" s="19">
        <v>0</v>
      </c>
      <c r="Z1281" s="18">
        <v>0</v>
      </c>
      <c r="AA1281" s="18">
        <v>0</v>
      </c>
      <c r="AB1281" t="str">
        <f>VLOOKUP(E:E,笔记匹配!A:M,3,FALSE)</f>
        <v>coco521-invite</v>
      </c>
      <c r="AC1281" t="str">
        <f>VLOOKUP(E:E,笔记匹配!A:M,4,FALSE)</f>
        <v>12.8-都给我进来听陕西话remix 英国话！哈哈哈哈</v>
      </c>
    </row>
    <row r="1282" spans="1:29">
      <c r="A1282" s="17" t="s">
        <v>56</v>
      </c>
      <c r="B1282" s="17" t="s">
        <v>94</v>
      </c>
      <c r="C1282" s="18">
        <v>25347501</v>
      </c>
      <c r="D1282" s="17" t="s">
        <v>72</v>
      </c>
      <c r="E1282" s="17" t="s">
        <v>585</v>
      </c>
      <c r="F1282" s="17" t="s">
        <v>735</v>
      </c>
      <c r="G1282" s="18">
        <v>6888193</v>
      </c>
      <c r="H1282" s="17" t="s">
        <v>736</v>
      </c>
      <c r="I1282" s="18">
        <v>5690455</v>
      </c>
      <c r="J1282" s="17" t="s">
        <v>617</v>
      </c>
      <c r="K1282" s="18">
        <v>503.51</v>
      </c>
      <c r="L1282" s="18">
        <v>35379</v>
      </c>
      <c r="M1282" s="18">
        <v>2270</v>
      </c>
      <c r="N1282" s="19">
        <v>0.0642</v>
      </c>
      <c r="O1282" s="18">
        <v>0.22</v>
      </c>
      <c r="P1282" s="18">
        <v>14.23</v>
      </c>
      <c r="Q1282" s="18">
        <v>196</v>
      </c>
      <c r="R1282" s="18">
        <v>2</v>
      </c>
      <c r="S1282" s="18">
        <v>99</v>
      </c>
      <c r="T1282" s="18">
        <v>38</v>
      </c>
      <c r="U1282" s="18">
        <v>13</v>
      </c>
      <c r="V1282" s="18">
        <v>348</v>
      </c>
      <c r="W1282" s="18">
        <v>1.45</v>
      </c>
      <c r="X1282" s="18">
        <v>0</v>
      </c>
      <c r="Y1282" s="19">
        <v>0</v>
      </c>
      <c r="Z1282" s="18">
        <v>6</v>
      </c>
      <c r="AA1282" s="18">
        <v>0</v>
      </c>
      <c r="AB1282" t="str">
        <f>VLOOKUP(E:E,笔记匹配!A:M,3,FALSE)</f>
        <v>kiwi123</v>
      </c>
      <c r="AC1282" t="str">
        <f>VLOOKUP(E:E,笔记匹配!A:M,4,FALSE)</f>
        <v>12.8-Small talk 指南 如何用英文有效聊天</v>
      </c>
    </row>
    <row r="1283" spans="1:29">
      <c r="A1283" s="17" t="s">
        <v>57</v>
      </c>
      <c r="B1283" s="17" t="s">
        <v>76</v>
      </c>
      <c r="C1283" s="18">
        <v>18706416</v>
      </c>
      <c r="D1283" s="17" t="s">
        <v>72</v>
      </c>
      <c r="E1283" s="17" t="s">
        <v>209</v>
      </c>
      <c r="F1283" s="17" t="s">
        <v>624</v>
      </c>
      <c r="G1283" s="18">
        <v>3899564</v>
      </c>
      <c r="H1283" s="17" t="s">
        <v>625</v>
      </c>
      <c r="I1283" s="18">
        <v>3284422</v>
      </c>
      <c r="J1283" s="17" t="s">
        <v>617</v>
      </c>
      <c r="K1283" s="18">
        <v>199.67</v>
      </c>
      <c r="L1283" s="18">
        <v>10323</v>
      </c>
      <c r="M1283" s="18">
        <v>271</v>
      </c>
      <c r="N1283" s="19">
        <v>0.0263</v>
      </c>
      <c r="O1283" s="18">
        <v>0.74</v>
      </c>
      <c r="P1283" s="18">
        <v>19.34</v>
      </c>
      <c r="Q1283" s="18">
        <v>34</v>
      </c>
      <c r="R1283" s="18">
        <v>0</v>
      </c>
      <c r="S1283" s="18">
        <v>23</v>
      </c>
      <c r="T1283" s="18">
        <v>1</v>
      </c>
      <c r="U1283" s="18">
        <v>1</v>
      </c>
      <c r="V1283" s="18">
        <v>59</v>
      </c>
      <c r="W1283" s="18">
        <v>3.38</v>
      </c>
      <c r="X1283" s="18">
        <v>0</v>
      </c>
      <c r="Y1283" s="19">
        <v>0</v>
      </c>
      <c r="Z1283" s="18">
        <v>1</v>
      </c>
      <c r="AA1283" s="18">
        <v>3</v>
      </c>
      <c r="AB1283" t="str">
        <f>VLOOKUP(E:E,笔记匹配!A:M,3,FALSE)</f>
        <v>ieltsyea-invite</v>
      </c>
      <c r="AC1283" t="str">
        <f>VLOOKUP(E:E,笔记匹配!A:M,4,FALSE)</f>
        <v>8.24-雅思口语上7的捷径：Cambly外教推荐‼️</v>
      </c>
    </row>
    <row r="1284" spans="1:29">
      <c r="A1284" s="17" t="s">
        <v>57</v>
      </c>
      <c r="B1284" s="17" t="s">
        <v>108</v>
      </c>
      <c r="C1284" s="18">
        <v>19946771</v>
      </c>
      <c r="D1284" s="17" t="s">
        <v>72</v>
      </c>
      <c r="E1284" s="18">
        <v>6.3218999e+23</v>
      </c>
      <c r="F1284" s="17" t="s">
        <v>634</v>
      </c>
      <c r="G1284" s="18">
        <v>4474319</v>
      </c>
      <c r="H1284" s="17" t="s">
        <v>635</v>
      </c>
      <c r="I1284" s="18">
        <v>3836916</v>
      </c>
      <c r="J1284" s="17" t="s">
        <v>617</v>
      </c>
      <c r="K1284" s="18">
        <v>159.24</v>
      </c>
      <c r="L1284" s="18">
        <v>9071</v>
      </c>
      <c r="M1284" s="18">
        <v>339</v>
      </c>
      <c r="N1284" s="19">
        <v>0.0374</v>
      </c>
      <c r="O1284" s="18">
        <v>0.47</v>
      </c>
      <c r="P1284" s="18">
        <v>17.55</v>
      </c>
      <c r="Q1284" s="18">
        <v>21</v>
      </c>
      <c r="R1284" s="18">
        <v>0</v>
      </c>
      <c r="S1284" s="18">
        <v>12</v>
      </c>
      <c r="T1284" s="18">
        <v>12</v>
      </c>
      <c r="U1284" s="18">
        <v>2</v>
      </c>
      <c r="V1284" s="18">
        <v>47</v>
      </c>
      <c r="W1284" s="18">
        <v>3.39</v>
      </c>
      <c r="X1284" s="18">
        <v>0</v>
      </c>
      <c r="Y1284" s="19">
        <v>0</v>
      </c>
      <c r="Z1284" s="18">
        <v>1</v>
      </c>
      <c r="AA1284" s="18">
        <v>0</v>
      </c>
      <c r="AB1284" t="str">
        <f>VLOOKUP(E:E,笔记匹配!A:M,3,FALSE)</f>
        <v>gua0407</v>
      </c>
      <c r="AC1284" t="str">
        <f>VLOOKUP(E:E,笔记匹配!A:M,4,FALSE)</f>
        <v>9.21-雅思考官“讨厌”的口语表达，你中了几个🤔</v>
      </c>
    </row>
    <row r="1285" spans="1:29">
      <c r="A1285" s="17" t="s">
        <v>57</v>
      </c>
      <c r="B1285" s="17" t="s">
        <v>80</v>
      </c>
      <c r="C1285" s="18">
        <v>20804514</v>
      </c>
      <c r="D1285" s="17" t="s">
        <v>72</v>
      </c>
      <c r="E1285" s="17" t="s">
        <v>199</v>
      </c>
      <c r="F1285" s="17" t="s">
        <v>642</v>
      </c>
      <c r="G1285" s="18">
        <v>4926725</v>
      </c>
      <c r="H1285" s="17" t="s">
        <v>643</v>
      </c>
      <c r="I1285" s="18">
        <v>4182082</v>
      </c>
      <c r="J1285" s="17" t="s">
        <v>617</v>
      </c>
      <c r="K1285" s="18">
        <v>201.39</v>
      </c>
      <c r="L1285" s="18">
        <v>10560</v>
      </c>
      <c r="M1285" s="18">
        <v>368</v>
      </c>
      <c r="N1285" s="19">
        <v>0.0348</v>
      </c>
      <c r="O1285" s="18">
        <v>0.55</v>
      </c>
      <c r="P1285" s="18">
        <v>19.07</v>
      </c>
      <c r="Q1285" s="18">
        <v>18</v>
      </c>
      <c r="R1285" s="18">
        <v>0</v>
      </c>
      <c r="S1285" s="18">
        <v>18</v>
      </c>
      <c r="T1285" s="18">
        <v>6</v>
      </c>
      <c r="U1285" s="18">
        <v>0</v>
      </c>
      <c r="V1285" s="18">
        <v>42</v>
      </c>
      <c r="W1285" s="18">
        <v>4.8</v>
      </c>
      <c r="X1285" s="18">
        <v>0</v>
      </c>
      <c r="Y1285" s="19">
        <v>0</v>
      </c>
      <c r="Z1285" s="18">
        <v>1</v>
      </c>
      <c r="AA1285" s="18">
        <v>0</v>
      </c>
      <c r="AB1285" t="str">
        <f>VLOOKUP(E:E,笔记匹配!A:M,3,FALSE)</f>
        <v>lily1234</v>
      </c>
      <c r="AC1285" t="str">
        <f>VLOOKUP(E:E,笔记匹配!A:M,4,FALSE)</f>
        <v>10.9-30岁想把英语好好学一遍｜妈妈提升口语app</v>
      </c>
    </row>
    <row r="1286" spans="1:29">
      <c r="A1286" s="17" t="s">
        <v>57</v>
      </c>
      <c r="B1286" s="17" t="s">
        <v>83</v>
      </c>
      <c r="C1286" s="18">
        <v>21378722</v>
      </c>
      <c r="D1286" s="17" t="s">
        <v>72</v>
      </c>
      <c r="E1286" s="17" t="s">
        <v>201</v>
      </c>
      <c r="F1286" s="17" t="s">
        <v>646</v>
      </c>
      <c r="G1286" s="18">
        <v>5201126</v>
      </c>
      <c r="H1286" s="17" t="s">
        <v>647</v>
      </c>
      <c r="I1286" s="18">
        <v>4386152</v>
      </c>
      <c r="J1286" s="17" t="s">
        <v>617</v>
      </c>
      <c r="K1286" s="18">
        <v>143.27</v>
      </c>
      <c r="L1286" s="18">
        <v>9486</v>
      </c>
      <c r="M1286" s="18">
        <v>222</v>
      </c>
      <c r="N1286" s="19">
        <v>0.0234</v>
      </c>
      <c r="O1286" s="18">
        <v>0.65</v>
      </c>
      <c r="P1286" s="18">
        <v>15.1</v>
      </c>
      <c r="Q1286" s="18">
        <v>26</v>
      </c>
      <c r="R1286" s="18">
        <v>1</v>
      </c>
      <c r="S1286" s="18">
        <v>21</v>
      </c>
      <c r="T1286" s="18">
        <v>0</v>
      </c>
      <c r="U1286" s="18">
        <v>1</v>
      </c>
      <c r="V1286" s="18">
        <v>49</v>
      </c>
      <c r="W1286" s="18">
        <v>2.92</v>
      </c>
      <c r="X1286" s="18">
        <v>0</v>
      </c>
      <c r="Y1286" s="19">
        <v>0</v>
      </c>
      <c r="Z1286" s="18">
        <v>1</v>
      </c>
      <c r="AA1286" s="18">
        <v>8</v>
      </c>
      <c r="AB1286" t="str">
        <f>VLOOKUP(E:E,笔记匹配!A:M,3,FALSE)</f>
        <v>talkalot-invite</v>
      </c>
      <c r="AC1286" t="str">
        <f>VLOOKUP(E:E,笔记匹配!A:M,4,FALSE)</f>
        <v>10.17宝藏Cambly外教大推荐‼️入门篇</v>
      </c>
    </row>
    <row r="1287" spans="1:29">
      <c r="A1287" s="17" t="s">
        <v>57</v>
      </c>
      <c r="B1287" s="17" t="s">
        <v>83</v>
      </c>
      <c r="C1287" s="18">
        <v>21438951</v>
      </c>
      <c r="D1287" s="17" t="s">
        <v>69</v>
      </c>
      <c r="E1287" s="17" t="s">
        <v>201</v>
      </c>
      <c r="F1287" s="17" t="s">
        <v>650</v>
      </c>
      <c r="G1287" s="18">
        <v>5229065</v>
      </c>
      <c r="H1287" s="17" t="s">
        <v>651</v>
      </c>
      <c r="I1287" s="18">
        <v>4407441</v>
      </c>
      <c r="J1287" s="17" t="s">
        <v>617</v>
      </c>
      <c r="K1287" s="18">
        <v>793.13</v>
      </c>
      <c r="L1287" s="18">
        <v>37907</v>
      </c>
      <c r="M1287" s="18">
        <v>1208</v>
      </c>
      <c r="N1287" s="19">
        <v>0.0319</v>
      </c>
      <c r="O1287" s="18">
        <v>0.66</v>
      </c>
      <c r="P1287" s="18">
        <v>20.92</v>
      </c>
      <c r="Q1287" s="18">
        <v>221</v>
      </c>
      <c r="R1287" s="18">
        <v>1</v>
      </c>
      <c r="S1287" s="18">
        <v>153</v>
      </c>
      <c r="T1287" s="18">
        <v>4</v>
      </c>
      <c r="U1287" s="18">
        <v>3</v>
      </c>
      <c r="V1287" s="18">
        <v>382</v>
      </c>
      <c r="W1287" s="18">
        <v>2.08</v>
      </c>
      <c r="X1287" s="18">
        <v>0</v>
      </c>
      <c r="Y1287" s="19">
        <v>0</v>
      </c>
      <c r="Z1287" s="18">
        <v>7</v>
      </c>
      <c r="AA1287" s="18">
        <v>0</v>
      </c>
      <c r="AB1287" t="str">
        <f>VLOOKUP(E:E,笔记匹配!A:M,3,FALSE)</f>
        <v>talkalot-invite</v>
      </c>
      <c r="AC1287" t="str">
        <f>VLOOKUP(E:E,笔记匹配!A:M,4,FALSE)</f>
        <v>10.17宝藏Cambly外教大推荐‼️入门篇</v>
      </c>
    </row>
    <row r="1288" spans="1:29">
      <c r="A1288" s="17" t="s">
        <v>57</v>
      </c>
      <c r="B1288" s="17" t="s">
        <v>80</v>
      </c>
      <c r="C1288" s="18">
        <v>21548733</v>
      </c>
      <c r="D1288" s="17" t="s">
        <v>69</v>
      </c>
      <c r="E1288" s="17" t="s">
        <v>199</v>
      </c>
      <c r="F1288" s="17" t="s">
        <v>652</v>
      </c>
      <c r="G1288" s="18">
        <v>5277914</v>
      </c>
      <c r="H1288" s="17" t="s">
        <v>652</v>
      </c>
      <c r="I1288" s="18">
        <v>4445164</v>
      </c>
      <c r="J1288" s="17" t="s">
        <v>617</v>
      </c>
      <c r="K1288" s="18">
        <v>210.65</v>
      </c>
      <c r="L1288" s="18">
        <v>4387</v>
      </c>
      <c r="M1288" s="18">
        <v>176</v>
      </c>
      <c r="N1288" s="19">
        <v>0.0401</v>
      </c>
      <c r="O1288" s="18">
        <v>1.2</v>
      </c>
      <c r="P1288" s="18">
        <v>48.02</v>
      </c>
      <c r="Q1288" s="18">
        <v>33</v>
      </c>
      <c r="R1288" s="18">
        <v>0</v>
      </c>
      <c r="S1288" s="18">
        <v>25</v>
      </c>
      <c r="T1288" s="18">
        <v>15</v>
      </c>
      <c r="U1288" s="18">
        <v>1</v>
      </c>
      <c r="V1288" s="18">
        <v>74</v>
      </c>
      <c r="W1288" s="18">
        <v>2.85</v>
      </c>
      <c r="X1288" s="18">
        <v>0</v>
      </c>
      <c r="Y1288" s="19">
        <v>0</v>
      </c>
      <c r="Z1288" s="18">
        <v>2</v>
      </c>
      <c r="AA1288" s="18">
        <v>1</v>
      </c>
      <c r="AB1288" t="str">
        <f>VLOOKUP(E:E,笔记匹配!A:M,3,FALSE)</f>
        <v>lily1234</v>
      </c>
      <c r="AC1288" t="str">
        <f>VLOOKUP(E:E,笔记匹配!A:M,4,FALSE)</f>
        <v>10.9-30岁想把英语好好学一遍｜妈妈提升口语app</v>
      </c>
    </row>
    <row r="1289" spans="1:29">
      <c r="A1289" s="17" t="s">
        <v>57</v>
      </c>
      <c r="B1289" s="17" t="s">
        <v>108</v>
      </c>
      <c r="C1289" s="18">
        <v>21906276</v>
      </c>
      <c r="D1289" s="17" t="s">
        <v>69</v>
      </c>
      <c r="E1289" s="18">
        <v>6.3218999e+23</v>
      </c>
      <c r="F1289" s="17" t="s">
        <v>654</v>
      </c>
      <c r="G1289" s="18">
        <v>5442255</v>
      </c>
      <c r="H1289" s="17" t="s">
        <v>654</v>
      </c>
      <c r="I1289" s="18">
        <v>4570099</v>
      </c>
      <c r="J1289" s="17" t="s">
        <v>617</v>
      </c>
      <c r="K1289" s="18">
        <v>258.19</v>
      </c>
      <c r="L1289" s="18">
        <v>8120</v>
      </c>
      <c r="M1289" s="18">
        <v>368</v>
      </c>
      <c r="N1289" s="19">
        <v>0.0453</v>
      </c>
      <c r="O1289" s="18">
        <v>0.7</v>
      </c>
      <c r="P1289" s="18">
        <v>31.8</v>
      </c>
      <c r="Q1289" s="18">
        <v>78</v>
      </c>
      <c r="R1289" s="18">
        <v>1</v>
      </c>
      <c r="S1289" s="18">
        <v>36</v>
      </c>
      <c r="T1289" s="18">
        <v>21</v>
      </c>
      <c r="U1289" s="18">
        <v>0</v>
      </c>
      <c r="V1289" s="18">
        <v>136</v>
      </c>
      <c r="W1289" s="18">
        <v>1.9</v>
      </c>
      <c r="X1289" s="18">
        <v>0</v>
      </c>
      <c r="Y1289" s="19">
        <v>0</v>
      </c>
      <c r="Z1289" s="18">
        <v>10</v>
      </c>
      <c r="AA1289" s="18">
        <v>1</v>
      </c>
      <c r="AB1289" t="str">
        <f>VLOOKUP(E:E,笔记匹配!A:M,3,FALSE)</f>
        <v>gua0407</v>
      </c>
      <c r="AC1289" t="str">
        <f>VLOOKUP(E:E,笔记匹配!A:M,4,FALSE)</f>
        <v>9.21-雅思考官“讨厌”的口语表达，你中了几个🤔</v>
      </c>
    </row>
    <row r="1290" spans="1:29">
      <c r="A1290" s="17" t="s">
        <v>57</v>
      </c>
      <c r="B1290" s="17" t="s">
        <v>82</v>
      </c>
      <c r="C1290" s="18">
        <v>22055095</v>
      </c>
      <c r="D1290" s="17" t="s">
        <v>72</v>
      </c>
      <c r="E1290" s="17" t="s">
        <v>236</v>
      </c>
      <c r="F1290" s="17" t="s">
        <v>660</v>
      </c>
      <c r="G1290" s="18">
        <v>5512921</v>
      </c>
      <c r="H1290" s="17" t="s">
        <v>661</v>
      </c>
      <c r="I1290" s="18">
        <v>4623502</v>
      </c>
      <c r="J1290" s="17" t="s">
        <v>617</v>
      </c>
      <c r="K1290" s="18">
        <v>33.45</v>
      </c>
      <c r="L1290" s="18">
        <v>2369</v>
      </c>
      <c r="M1290" s="18">
        <v>128</v>
      </c>
      <c r="N1290" s="19">
        <v>0.054</v>
      </c>
      <c r="O1290" s="18">
        <v>0.26</v>
      </c>
      <c r="P1290" s="18">
        <v>14.12</v>
      </c>
      <c r="Q1290" s="18">
        <v>8</v>
      </c>
      <c r="R1290" s="18">
        <v>0</v>
      </c>
      <c r="S1290" s="18">
        <v>6</v>
      </c>
      <c r="T1290" s="18">
        <v>5</v>
      </c>
      <c r="U1290" s="18">
        <v>0</v>
      </c>
      <c r="V1290" s="18">
        <v>19</v>
      </c>
      <c r="W1290" s="18">
        <v>1.76</v>
      </c>
      <c r="X1290" s="18">
        <v>0</v>
      </c>
      <c r="Y1290" s="19">
        <v>0</v>
      </c>
      <c r="Z1290" s="18">
        <v>0</v>
      </c>
      <c r="AA1290" s="18">
        <v>0</v>
      </c>
      <c r="AB1290" t="str">
        <f>VLOOKUP(E:E,笔记匹配!A:M,3,FALSE)</f>
        <v>pickgigi-invite</v>
      </c>
      <c r="AC1290" t="str">
        <f>VLOOKUP(E:E,笔记匹配!A:M,4,FALSE)</f>
        <v>10.26-口语聊天用这几个开场 打开无限聊天模式</v>
      </c>
    </row>
    <row r="1291" spans="1:29">
      <c r="A1291" s="17" t="s">
        <v>57</v>
      </c>
      <c r="B1291" s="17" t="s">
        <v>86</v>
      </c>
      <c r="C1291" s="18">
        <v>22459591</v>
      </c>
      <c r="D1291" s="17" t="s">
        <v>72</v>
      </c>
      <c r="E1291" s="17" t="s">
        <v>214</v>
      </c>
      <c r="F1291" s="17" t="s">
        <v>662</v>
      </c>
      <c r="G1291" s="18">
        <v>5705404</v>
      </c>
      <c r="H1291" s="17" t="s">
        <v>663</v>
      </c>
      <c r="I1291" s="18">
        <v>4771610</v>
      </c>
      <c r="J1291" s="17" t="s">
        <v>617</v>
      </c>
      <c r="K1291" s="18">
        <v>296.21</v>
      </c>
      <c r="L1291" s="18">
        <v>14090</v>
      </c>
      <c r="M1291" s="18">
        <v>535</v>
      </c>
      <c r="N1291" s="19">
        <v>0.038</v>
      </c>
      <c r="O1291" s="18">
        <v>0.55</v>
      </c>
      <c r="P1291" s="18">
        <v>21.02</v>
      </c>
      <c r="Q1291" s="18">
        <v>29</v>
      </c>
      <c r="R1291" s="18">
        <v>0</v>
      </c>
      <c r="S1291" s="18">
        <v>9</v>
      </c>
      <c r="T1291" s="18">
        <v>14</v>
      </c>
      <c r="U1291" s="18">
        <v>2</v>
      </c>
      <c r="V1291" s="18">
        <v>54</v>
      </c>
      <c r="W1291" s="18">
        <v>5.49</v>
      </c>
      <c r="X1291" s="18">
        <v>0</v>
      </c>
      <c r="Y1291" s="19">
        <v>0</v>
      </c>
      <c r="Z1291" s="18">
        <v>2</v>
      </c>
      <c r="AA1291" s="18">
        <v>0</v>
      </c>
      <c r="AB1291" t="str">
        <f>VLOOKUP(E:E,笔记匹配!A:M,3,FALSE)</f>
        <v>yzyy123</v>
      </c>
      <c r="AC1291" t="str">
        <f>VLOOKUP(E:E,笔记匹配!A:M,4,FALSE)</f>
        <v>11.1-前雅思口语考官评分我们的part 1!</v>
      </c>
    </row>
    <row r="1292" spans="1:29">
      <c r="A1292" s="17" t="s">
        <v>57</v>
      </c>
      <c r="B1292" s="17" t="s">
        <v>73</v>
      </c>
      <c r="C1292" s="18">
        <v>22612439</v>
      </c>
      <c r="D1292" s="17" t="s">
        <v>72</v>
      </c>
      <c r="E1292" s="17" t="s">
        <v>200</v>
      </c>
      <c r="F1292" s="17" t="s">
        <v>666</v>
      </c>
      <c r="G1292" s="18">
        <v>5779468</v>
      </c>
      <c r="H1292" s="17" t="s">
        <v>667</v>
      </c>
      <c r="I1292" s="18">
        <v>4830161</v>
      </c>
      <c r="J1292" s="17" t="s">
        <v>617</v>
      </c>
      <c r="K1292" s="18">
        <v>54.51</v>
      </c>
      <c r="L1292" s="18">
        <v>3533</v>
      </c>
      <c r="M1292" s="18">
        <v>166</v>
      </c>
      <c r="N1292" s="19">
        <v>0.047</v>
      </c>
      <c r="O1292" s="18">
        <v>0.33</v>
      </c>
      <c r="P1292" s="18">
        <v>15.43</v>
      </c>
      <c r="Q1292" s="18">
        <v>13</v>
      </c>
      <c r="R1292" s="18">
        <v>0</v>
      </c>
      <c r="S1292" s="18">
        <v>1</v>
      </c>
      <c r="T1292" s="18">
        <v>2</v>
      </c>
      <c r="U1292" s="18">
        <v>0</v>
      </c>
      <c r="V1292" s="18">
        <v>16</v>
      </c>
      <c r="W1292" s="18">
        <v>3.41</v>
      </c>
      <c r="X1292" s="18">
        <v>0</v>
      </c>
      <c r="Y1292" s="19">
        <v>0</v>
      </c>
      <c r="Z1292" s="18">
        <v>0</v>
      </c>
      <c r="AA1292" s="18">
        <v>0</v>
      </c>
      <c r="AB1292" t="str">
        <f>VLOOKUP(E:E,笔记匹配!A:M,3,FALSE)</f>
        <v>adamchen</v>
      </c>
      <c r="AC1292" t="str">
        <f>VLOOKUP(E:E,笔记匹配!A:M,4,FALSE)</f>
        <v>11.2-当社牛和老外pk全网热门挑战</v>
      </c>
    </row>
    <row r="1293" spans="1:29">
      <c r="A1293" s="17" t="s">
        <v>57</v>
      </c>
      <c r="B1293" s="17" t="s">
        <v>77</v>
      </c>
      <c r="C1293" s="18">
        <v>22612562</v>
      </c>
      <c r="D1293" s="17" t="s">
        <v>72</v>
      </c>
      <c r="E1293" s="17" t="s">
        <v>231</v>
      </c>
      <c r="F1293" s="17" t="s">
        <v>670</v>
      </c>
      <c r="G1293" s="18">
        <v>5779589</v>
      </c>
      <c r="H1293" s="17" t="s">
        <v>671</v>
      </c>
      <c r="I1293" s="18">
        <v>4830255</v>
      </c>
      <c r="J1293" s="17" t="s">
        <v>617</v>
      </c>
      <c r="K1293" s="18">
        <v>54.22</v>
      </c>
      <c r="L1293" s="18">
        <v>1850</v>
      </c>
      <c r="M1293" s="18">
        <v>97</v>
      </c>
      <c r="N1293" s="19">
        <v>0.0524</v>
      </c>
      <c r="O1293" s="18">
        <v>0.56</v>
      </c>
      <c r="P1293" s="18">
        <v>29.31</v>
      </c>
      <c r="Q1293" s="18">
        <v>14</v>
      </c>
      <c r="R1293" s="18">
        <v>0</v>
      </c>
      <c r="S1293" s="18">
        <v>13</v>
      </c>
      <c r="T1293" s="18">
        <v>2</v>
      </c>
      <c r="U1293" s="18">
        <v>0</v>
      </c>
      <c r="V1293" s="18">
        <v>29</v>
      </c>
      <c r="W1293" s="18">
        <v>1.87</v>
      </c>
      <c r="X1293" s="18">
        <v>0</v>
      </c>
      <c r="Y1293" s="19">
        <v>0</v>
      </c>
      <c r="Z1293" s="18">
        <v>0</v>
      </c>
      <c r="AA1293" s="18">
        <v>0</v>
      </c>
      <c r="AB1293" t="str">
        <f>VLOOKUP(E:E,笔记匹配!A:M,3,FALSE)</f>
        <v>iris018-invite</v>
      </c>
      <c r="AC1293" t="str">
        <f>VLOOKUP(E:E,笔记匹配!A:M,4,FALSE)</f>
        <v>11.2-⭐雅思口语救星❗心机girl这样备考㊙️</v>
      </c>
    </row>
    <row r="1294" spans="1:29">
      <c r="A1294" s="17" t="s">
        <v>57</v>
      </c>
      <c r="B1294" s="17" t="s">
        <v>73</v>
      </c>
      <c r="C1294" s="18">
        <v>23040724</v>
      </c>
      <c r="D1294" s="17" t="s">
        <v>69</v>
      </c>
      <c r="E1294" s="17" t="s">
        <v>200</v>
      </c>
      <c r="F1294" s="17" t="s">
        <v>672</v>
      </c>
      <c r="G1294" s="18">
        <v>5991279</v>
      </c>
      <c r="H1294" s="17" t="s">
        <v>672</v>
      </c>
      <c r="I1294" s="18">
        <v>4988712</v>
      </c>
      <c r="J1294" s="17" t="s">
        <v>617</v>
      </c>
      <c r="K1294" s="18">
        <v>233.87</v>
      </c>
      <c r="L1294" s="18">
        <v>5608</v>
      </c>
      <c r="M1294" s="18">
        <v>228</v>
      </c>
      <c r="N1294" s="19">
        <v>0.0407</v>
      </c>
      <c r="O1294" s="18">
        <v>1.03</v>
      </c>
      <c r="P1294" s="18">
        <v>41.7</v>
      </c>
      <c r="Q1294" s="18">
        <v>48</v>
      </c>
      <c r="R1294" s="18">
        <v>0</v>
      </c>
      <c r="S1294" s="18">
        <v>14</v>
      </c>
      <c r="T1294" s="18">
        <v>10</v>
      </c>
      <c r="U1294" s="18">
        <v>0</v>
      </c>
      <c r="V1294" s="18">
        <v>72</v>
      </c>
      <c r="W1294" s="18">
        <v>3.25</v>
      </c>
      <c r="X1294" s="18">
        <v>0</v>
      </c>
      <c r="Y1294" s="19">
        <v>0</v>
      </c>
      <c r="Z1294" s="18">
        <v>0</v>
      </c>
      <c r="AA1294" s="18">
        <v>0</v>
      </c>
      <c r="AB1294" t="str">
        <f>VLOOKUP(E:E,笔记匹配!A:M,3,FALSE)</f>
        <v>adamchen</v>
      </c>
      <c r="AC1294" t="str">
        <f>VLOOKUP(E:E,笔记匹配!A:M,4,FALSE)</f>
        <v>11.2-当社牛和老外pk全网热门挑战</v>
      </c>
    </row>
    <row r="1295" spans="1:29">
      <c r="A1295" s="17" t="s">
        <v>57</v>
      </c>
      <c r="B1295" s="17" t="s">
        <v>86</v>
      </c>
      <c r="C1295" s="18">
        <v>23041229</v>
      </c>
      <c r="D1295" s="17" t="s">
        <v>69</v>
      </c>
      <c r="E1295" s="17" t="s">
        <v>214</v>
      </c>
      <c r="F1295" s="17" t="s">
        <v>673</v>
      </c>
      <c r="G1295" s="18">
        <v>5991556</v>
      </c>
      <c r="H1295" s="17" t="s">
        <v>673</v>
      </c>
      <c r="I1295" s="18">
        <v>4988903</v>
      </c>
      <c r="J1295" s="17" t="s">
        <v>617</v>
      </c>
      <c r="K1295" s="18">
        <v>299.62</v>
      </c>
      <c r="L1295" s="18">
        <v>5287</v>
      </c>
      <c r="M1295" s="18">
        <v>198</v>
      </c>
      <c r="N1295" s="19">
        <v>0.0375</v>
      </c>
      <c r="O1295" s="18">
        <v>1.51</v>
      </c>
      <c r="P1295" s="18">
        <v>56.67</v>
      </c>
      <c r="Q1295" s="18">
        <v>51</v>
      </c>
      <c r="R1295" s="18">
        <v>1</v>
      </c>
      <c r="S1295" s="18">
        <v>21</v>
      </c>
      <c r="T1295" s="18">
        <v>17</v>
      </c>
      <c r="U1295" s="18">
        <v>0</v>
      </c>
      <c r="V1295" s="18">
        <v>90</v>
      </c>
      <c r="W1295" s="18">
        <v>3.33</v>
      </c>
      <c r="X1295" s="18">
        <v>0</v>
      </c>
      <c r="Y1295" s="19">
        <v>0</v>
      </c>
      <c r="Z1295" s="18">
        <v>0</v>
      </c>
      <c r="AA1295" s="18">
        <v>0</v>
      </c>
      <c r="AB1295" t="str">
        <f>VLOOKUP(E:E,笔记匹配!A:M,3,FALSE)</f>
        <v>yzyy123</v>
      </c>
      <c r="AC1295" t="str">
        <f>VLOOKUP(E:E,笔记匹配!A:M,4,FALSE)</f>
        <v>11.1-前雅思口语考官评分我们的part 1!</v>
      </c>
    </row>
    <row r="1296" spans="1:29">
      <c r="A1296" s="17" t="s">
        <v>57</v>
      </c>
      <c r="B1296" s="17" t="s">
        <v>109</v>
      </c>
      <c r="C1296" s="18">
        <v>23124143</v>
      </c>
      <c r="D1296" s="17" t="s">
        <v>72</v>
      </c>
      <c r="E1296" s="17" t="s">
        <v>196</v>
      </c>
      <c r="F1296" s="17" t="s">
        <v>674</v>
      </c>
      <c r="G1296" s="18">
        <v>6031256</v>
      </c>
      <c r="H1296" s="17" t="s">
        <v>675</v>
      </c>
      <c r="I1296" s="18">
        <v>5019187</v>
      </c>
      <c r="J1296" s="17" t="s">
        <v>617</v>
      </c>
      <c r="K1296" s="18">
        <v>0</v>
      </c>
      <c r="L1296" s="18">
        <v>0</v>
      </c>
      <c r="M1296" s="18">
        <v>0</v>
      </c>
      <c r="N1296" s="19">
        <v>0</v>
      </c>
      <c r="O1296" s="18">
        <v>0</v>
      </c>
      <c r="P1296" s="18">
        <v>0</v>
      </c>
      <c r="Q1296" s="18">
        <v>0</v>
      </c>
      <c r="R1296" s="18">
        <v>0</v>
      </c>
      <c r="S1296" s="18">
        <v>0</v>
      </c>
      <c r="T1296" s="18">
        <v>0</v>
      </c>
      <c r="U1296" s="18">
        <v>0</v>
      </c>
      <c r="V1296" s="18">
        <v>0</v>
      </c>
      <c r="W1296" s="18">
        <v>0</v>
      </c>
      <c r="X1296" s="18">
        <v>0</v>
      </c>
      <c r="Y1296" s="19">
        <v>0</v>
      </c>
      <c r="Z1296" s="18">
        <v>0</v>
      </c>
      <c r="AA1296" s="18">
        <v>0</v>
      </c>
      <c r="AB1296" t="str">
        <f>VLOOKUP(E:E,笔记匹配!A:M,3,FALSE)</f>
        <v>山姆先生-invite</v>
      </c>
      <c r="AC1296" t="str">
        <f>VLOOKUP(E:E,笔记匹配!A:M,4,FALSE)</f>
        <v>11.10-地道英语俚语🤯英美俚语意思差这么多?</v>
      </c>
    </row>
    <row r="1297" spans="1:29">
      <c r="A1297" s="17" t="s">
        <v>57</v>
      </c>
      <c r="B1297" s="17" t="s">
        <v>70</v>
      </c>
      <c r="C1297" s="18">
        <v>23124443</v>
      </c>
      <c r="D1297" s="17" t="s">
        <v>72</v>
      </c>
      <c r="E1297" s="17" t="s">
        <v>226</v>
      </c>
      <c r="F1297" s="17" t="s">
        <v>678</v>
      </c>
      <c r="G1297" s="18">
        <v>6031367</v>
      </c>
      <c r="H1297" s="17" t="s">
        <v>679</v>
      </c>
      <c r="I1297" s="18">
        <v>5019262</v>
      </c>
      <c r="J1297" s="17" t="s">
        <v>617</v>
      </c>
      <c r="K1297" s="18">
        <v>506.28</v>
      </c>
      <c r="L1297" s="18">
        <v>29277</v>
      </c>
      <c r="M1297" s="18">
        <v>1972</v>
      </c>
      <c r="N1297" s="19">
        <v>0.0674</v>
      </c>
      <c r="O1297" s="18">
        <v>0.26</v>
      </c>
      <c r="P1297" s="18">
        <v>17.29</v>
      </c>
      <c r="Q1297" s="18">
        <v>142</v>
      </c>
      <c r="R1297" s="18">
        <v>1</v>
      </c>
      <c r="S1297" s="18">
        <v>47</v>
      </c>
      <c r="T1297" s="18">
        <v>33</v>
      </c>
      <c r="U1297" s="18">
        <v>4</v>
      </c>
      <c r="V1297" s="18">
        <v>227</v>
      </c>
      <c r="W1297" s="18">
        <v>2.23</v>
      </c>
      <c r="X1297" s="18">
        <v>0</v>
      </c>
      <c r="Y1297" s="19">
        <v>0</v>
      </c>
      <c r="Z1297" s="18">
        <v>4</v>
      </c>
      <c r="AA1297" s="18">
        <v>0</v>
      </c>
      <c r="AB1297" t="str">
        <f>VLOOKUP(E:E,笔记匹配!A:M,3,FALSE)</f>
        <v>hiella-invite</v>
      </c>
      <c r="AC1297" t="str">
        <f>VLOOKUP(E:E,笔记匹配!A:M,4,FALSE)</f>
        <v>11.10-关于学口语，希望五年前就有人能告诉我的</v>
      </c>
    </row>
    <row r="1298" spans="1:29">
      <c r="A1298" s="17" t="s">
        <v>57</v>
      </c>
      <c r="B1298" s="17" t="s">
        <v>75</v>
      </c>
      <c r="C1298" s="18">
        <v>23124609</v>
      </c>
      <c r="D1298" s="17" t="s">
        <v>72</v>
      </c>
      <c r="E1298" s="17" t="s">
        <v>227</v>
      </c>
      <c r="F1298" s="17" t="s">
        <v>680</v>
      </c>
      <c r="G1298" s="18">
        <v>6031450</v>
      </c>
      <c r="H1298" s="17" t="s">
        <v>681</v>
      </c>
      <c r="I1298" s="18">
        <v>5019325</v>
      </c>
      <c r="J1298" s="17" t="s">
        <v>617</v>
      </c>
      <c r="K1298" s="18">
        <v>244.79</v>
      </c>
      <c r="L1298" s="18">
        <v>10172</v>
      </c>
      <c r="M1298" s="18">
        <v>427</v>
      </c>
      <c r="N1298" s="19">
        <v>0.042</v>
      </c>
      <c r="O1298" s="18">
        <v>0.57</v>
      </c>
      <c r="P1298" s="18">
        <v>24.07</v>
      </c>
      <c r="Q1298" s="18">
        <v>39</v>
      </c>
      <c r="R1298" s="18">
        <v>0</v>
      </c>
      <c r="S1298" s="18">
        <v>19</v>
      </c>
      <c r="T1298" s="18">
        <v>11</v>
      </c>
      <c r="U1298" s="18">
        <v>1</v>
      </c>
      <c r="V1298" s="18">
        <v>70</v>
      </c>
      <c r="W1298" s="18">
        <v>3.5</v>
      </c>
      <c r="X1298" s="18">
        <v>0</v>
      </c>
      <c r="Y1298" s="19">
        <v>0</v>
      </c>
      <c r="Z1298" s="18">
        <v>5</v>
      </c>
      <c r="AA1298" s="18">
        <v>0</v>
      </c>
      <c r="AB1298" t="str">
        <f>VLOOKUP(E:E,笔记匹配!A:M,3,FALSE)</f>
        <v>heykelly-invite</v>
      </c>
      <c r="AC1298" t="str">
        <f>VLOOKUP(E:E,笔记匹配!A:M,4,FALSE)</f>
        <v>11.10-亲测❗️雅思考官听到就会打低分的口语表达</v>
      </c>
    </row>
    <row r="1299" spans="1:29">
      <c r="A1299" s="17" t="s">
        <v>57</v>
      </c>
      <c r="B1299" s="17" t="s">
        <v>81</v>
      </c>
      <c r="C1299" s="18">
        <v>23124709</v>
      </c>
      <c r="D1299" s="17" t="s">
        <v>72</v>
      </c>
      <c r="E1299" s="17" t="s">
        <v>229</v>
      </c>
      <c r="F1299" s="17" t="s">
        <v>682</v>
      </c>
      <c r="G1299" s="18">
        <v>6031503</v>
      </c>
      <c r="H1299" s="17" t="s">
        <v>683</v>
      </c>
      <c r="I1299" s="18">
        <v>5019370</v>
      </c>
      <c r="J1299" s="17" t="s">
        <v>617</v>
      </c>
      <c r="K1299" s="18">
        <v>219.11</v>
      </c>
      <c r="L1299" s="18">
        <v>12103</v>
      </c>
      <c r="M1299" s="18">
        <v>433</v>
      </c>
      <c r="N1299" s="19">
        <v>0.0358</v>
      </c>
      <c r="O1299" s="18">
        <v>0.51</v>
      </c>
      <c r="P1299" s="18">
        <v>18.1</v>
      </c>
      <c r="Q1299" s="18">
        <v>43</v>
      </c>
      <c r="R1299" s="18">
        <v>0</v>
      </c>
      <c r="S1299" s="18">
        <v>37</v>
      </c>
      <c r="T1299" s="18">
        <v>5</v>
      </c>
      <c r="U1299" s="18">
        <v>0</v>
      </c>
      <c r="V1299" s="18">
        <v>85</v>
      </c>
      <c r="W1299" s="18">
        <v>2.58</v>
      </c>
      <c r="X1299" s="18">
        <v>0</v>
      </c>
      <c r="Y1299" s="19">
        <v>0</v>
      </c>
      <c r="Z1299" s="18">
        <v>3</v>
      </c>
      <c r="AA1299" s="18">
        <v>0</v>
      </c>
      <c r="AB1299" t="str">
        <f>VLOOKUP(E:E,笔记匹配!A:M,3,FALSE)</f>
        <v>nainai</v>
      </c>
      <c r="AC1299" t="str">
        <f>VLOOKUP(E:E,笔记匹配!A:M,4,FALSE)</f>
        <v>11.10-985但雅思口语万年6分😩外教说你方法错啦❗️</v>
      </c>
    </row>
    <row r="1300" spans="1:29">
      <c r="A1300" s="17" t="s">
        <v>57</v>
      </c>
      <c r="B1300" s="17" t="s">
        <v>100</v>
      </c>
      <c r="C1300" s="18">
        <v>23530215</v>
      </c>
      <c r="D1300" s="17" t="s">
        <v>69</v>
      </c>
      <c r="E1300" s="17" t="s">
        <v>203</v>
      </c>
      <c r="F1300" s="17" t="s">
        <v>684</v>
      </c>
      <c r="G1300" s="18">
        <v>6237012</v>
      </c>
      <c r="H1300" s="17" t="s">
        <v>685</v>
      </c>
      <c r="I1300" s="18">
        <v>5174740</v>
      </c>
      <c r="J1300" s="17" t="s">
        <v>617</v>
      </c>
      <c r="K1300" s="18">
        <v>291.01</v>
      </c>
      <c r="L1300" s="18">
        <v>5857</v>
      </c>
      <c r="M1300" s="18">
        <v>256</v>
      </c>
      <c r="N1300" s="19">
        <v>0.0437</v>
      </c>
      <c r="O1300" s="18">
        <v>1.14</v>
      </c>
      <c r="P1300" s="18">
        <v>49.69</v>
      </c>
      <c r="Q1300" s="18">
        <v>45</v>
      </c>
      <c r="R1300" s="18">
        <v>0</v>
      </c>
      <c r="S1300" s="18">
        <v>26</v>
      </c>
      <c r="T1300" s="18">
        <v>5</v>
      </c>
      <c r="U1300" s="18">
        <v>1</v>
      </c>
      <c r="V1300" s="18">
        <v>77</v>
      </c>
      <c r="W1300" s="18">
        <v>3.78</v>
      </c>
      <c r="X1300" s="18">
        <v>0</v>
      </c>
      <c r="Y1300" s="19">
        <v>0</v>
      </c>
      <c r="Z1300" s="18">
        <v>1</v>
      </c>
      <c r="AA1300" s="18">
        <v>0</v>
      </c>
      <c r="AB1300" t="str">
        <f>VLOOKUP(E:E,笔记匹配!A:M,3,FALSE)</f>
        <v>yaozilv</v>
      </c>
      <c r="AC1300" t="str">
        <f>VLOOKUP(E:E,笔记匹配!A:M,4,FALSE)</f>
        <v>6.17-英语口语人绝不能错过的宝藏APP👈</v>
      </c>
    </row>
    <row r="1301" spans="1:29">
      <c r="A1301" s="17" t="s">
        <v>57</v>
      </c>
      <c r="B1301" s="17" t="s">
        <v>109</v>
      </c>
      <c r="C1301" s="18">
        <v>23530991</v>
      </c>
      <c r="D1301" s="17" t="s">
        <v>69</v>
      </c>
      <c r="E1301" s="17" t="s">
        <v>196</v>
      </c>
      <c r="F1301" s="17" t="s">
        <v>686</v>
      </c>
      <c r="G1301" s="18">
        <v>6237396</v>
      </c>
      <c r="H1301" s="17" t="s">
        <v>687</v>
      </c>
      <c r="I1301" s="18">
        <v>5175042</v>
      </c>
      <c r="J1301" s="17" t="s">
        <v>617</v>
      </c>
      <c r="K1301" s="18">
        <v>289.1</v>
      </c>
      <c r="L1301" s="18">
        <v>12947</v>
      </c>
      <c r="M1301" s="18">
        <v>426</v>
      </c>
      <c r="N1301" s="19">
        <v>0.0329</v>
      </c>
      <c r="O1301" s="18">
        <v>0.68</v>
      </c>
      <c r="P1301" s="18">
        <v>22.33</v>
      </c>
      <c r="Q1301" s="18">
        <v>111</v>
      </c>
      <c r="R1301" s="18">
        <v>0</v>
      </c>
      <c r="S1301" s="18">
        <v>20</v>
      </c>
      <c r="T1301" s="18">
        <v>15</v>
      </c>
      <c r="U1301" s="18">
        <v>2</v>
      </c>
      <c r="V1301" s="18">
        <v>148</v>
      </c>
      <c r="W1301" s="18">
        <v>1.95</v>
      </c>
      <c r="X1301" s="18">
        <v>0</v>
      </c>
      <c r="Y1301" s="19">
        <v>0</v>
      </c>
      <c r="Z1301" s="18">
        <v>1</v>
      </c>
      <c r="AA1301" s="18">
        <v>0</v>
      </c>
      <c r="AB1301" t="str">
        <f>VLOOKUP(E:E,笔记匹配!A:M,3,FALSE)</f>
        <v>山姆先生-invite</v>
      </c>
      <c r="AC1301" t="str">
        <f>VLOOKUP(E:E,笔记匹配!A:M,4,FALSE)</f>
        <v>11.10-地道英语俚语🤯英美俚语意思差这么多?</v>
      </c>
    </row>
    <row r="1302" spans="1:29">
      <c r="A1302" s="17" t="s">
        <v>57</v>
      </c>
      <c r="B1302" s="17" t="s">
        <v>87</v>
      </c>
      <c r="C1302" s="18">
        <v>23541577</v>
      </c>
      <c r="D1302" s="17" t="s">
        <v>72</v>
      </c>
      <c r="E1302" s="17" t="s">
        <v>224</v>
      </c>
      <c r="F1302" s="17" t="s">
        <v>688</v>
      </c>
      <c r="G1302" s="18">
        <v>6242360</v>
      </c>
      <c r="H1302" s="17" t="s">
        <v>689</v>
      </c>
      <c r="I1302" s="18">
        <v>5178799</v>
      </c>
      <c r="J1302" s="17" t="s">
        <v>617</v>
      </c>
      <c r="K1302" s="18">
        <v>55.1</v>
      </c>
      <c r="L1302" s="18">
        <v>4855</v>
      </c>
      <c r="M1302" s="18">
        <v>284</v>
      </c>
      <c r="N1302" s="19">
        <v>0.0585</v>
      </c>
      <c r="O1302" s="18">
        <v>0.19</v>
      </c>
      <c r="P1302" s="18">
        <v>11.35</v>
      </c>
      <c r="Q1302" s="18">
        <v>21</v>
      </c>
      <c r="R1302" s="18">
        <v>0</v>
      </c>
      <c r="S1302" s="18">
        <v>15</v>
      </c>
      <c r="T1302" s="18">
        <v>6</v>
      </c>
      <c r="U1302" s="18">
        <v>0</v>
      </c>
      <c r="V1302" s="18">
        <v>42</v>
      </c>
      <c r="W1302" s="18">
        <v>1.31</v>
      </c>
      <c r="X1302" s="18">
        <v>0</v>
      </c>
      <c r="Y1302" s="19">
        <v>0</v>
      </c>
      <c r="Z1302" s="18">
        <v>0</v>
      </c>
      <c r="AA1302" s="18">
        <v>0</v>
      </c>
      <c r="AB1302" t="str">
        <f>VLOOKUP(E:E,笔记匹配!A:M,3,FALSE)</f>
        <v>zigezige-invite</v>
      </c>
      <c r="AC1302" t="str">
        <f>VLOOKUP(E:E,笔记匹配!A:M,4,FALSE)</f>
        <v>11.16-英语｜想进外企？高管说必须知道这些！📇</v>
      </c>
    </row>
    <row r="1303" spans="1:29">
      <c r="A1303" s="17" t="s">
        <v>57</v>
      </c>
      <c r="B1303" s="17" t="s">
        <v>78</v>
      </c>
      <c r="C1303" s="18">
        <v>23541642</v>
      </c>
      <c r="D1303" s="17" t="s">
        <v>72</v>
      </c>
      <c r="E1303" s="17" t="s">
        <v>222</v>
      </c>
      <c r="F1303" s="17" t="s">
        <v>690</v>
      </c>
      <c r="G1303" s="18">
        <v>6242382</v>
      </c>
      <c r="H1303" s="17" t="s">
        <v>691</v>
      </c>
      <c r="I1303" s="18">
        <v>5178823</v>
      </c>
      <c r="J1303" s="17" t="s">
        <v>617</v>
      </c>
      <c r="K1303" s="18">
        <v>382.56</v>
      </c>
      <c r="L1303" s="18">
        <v>33071</v>
      </c>
      <c r="M1303" s="18">
        <v>2051</v>
      </c>
      <c r="N1303" s="19">
        <v>0.062</v>
      </c>
      <c r="O1303" s="18">
        <v>0.19</v>
      </c>
      <c r="P1303" s="18">
        <v>11.57</v>
      </c>
      <c r="Q1303" s="18">
        <v>95</v>
      </c>
      <c r="R1303" s="18">
        <v>0</v>
      </c>
      <c r="S1303" s="18">
        <v>81</v>
      </c>
      <c r="T1303" s="18">
        <v>19</v>
      </c>
      <c r="U1303" s="18">
        <v>0</v>
      </c>
      <c r="V1303" s="18">
        <v>195</v>
      </c>
      <c r="W1303" s="18">
        <v>1.96</v>
      </c>
      <c r="X1303" s="18">
        <v>0</v>
      </c>
      <c r="Y1303" s="19">
        <v>0</v>
      </c>
      <c r="Z1303" s="18">
        <v>9</v>
      </c>
      <c r="AA1303" s="18">
        <v>14</v>
      </c>
      <c r="AB1303" t="str">
        <f>VLOOKUP(E:E,笔记匹配!A:M,3,FALSE)</f>
        <v>kkenglish-invite</v>
      </c>
      <c r="AC1303" t="str">
        <f>VLOOKUP(E:E,笔记匹配!A:M,4,FALSE)</f>
        <v>11.16-我说的英语 vs 外教帮我修订的 差异有多大？</v>
      </c>
    </row>
    <row r="1304" spans="1:29">
      <c r="A1304" s="17" t="s">
        <v>57</v>
      </c>
      <c r="B1304" s="17" t="s">
        <v>85</v>
      </c>
      <c r="C1304" s="18">
        <v>23541719</v>
      </c>
      <c r="D1304" s="17" t="s">
        <v>72</v>
      </c>
      <c r="E1304" s="17" t="s">
        <v>225</v>
      </c>
      <c r="F1304" s="17" t="s">
        <v>693</v>
      </c>
      <c r="G1304" s="18">
        <v>6242415</v>
      </c>
      <c r="H1304" s="17" t="s">
        <v>694</v>
      </c>
      <c r="I1304" s="18">
        <v>5178847</v>
      </c>
      <c r="J1304" s="17" t="s">
        <v>617</v>
      </c>
      <c r="K1304" s="18">
        <v>4.61</v>
      </c>
      <c r="L1304" s="18">
        <v>325</v>
      </c>
      <c r="M1304" s="18">
        <v>11</v>
      </c>
      <c r="N1304" s="19">
        <v>0.0338</v>
      </c>
      <c r="O1304" s="18">
        <v>0.42</v>
      </c>
      <c r="P1304" s="18">
        <v>14.18</v>
      </c>
      <c r="Q1304" s="18">
        <v>1</v>
      </c>
      <c r="R1304" s="18">
        <v>0</v>
      </c>
      <c r="S1304" s="18">
        <v>1</v>
      </c>
      <c r="T1304" s="18">
        <v>1</v>
      </c>
      <c r="U1304" s="18">
        <v>1</v>
      </c>
      <c r="V1304" s="18">
        <v>4</v>
      </c>
      <c r="W1304" s="18">
        <v>1.15</v>
      </c>
      <c r="X1304" s="18">
        <v>0</v>
      </c>
      <c r="Y1304" s="19">
        <v>0</v>
      </c>
      <c r="Z1304" s="18">
        <v>0</v>
      </c>
      <c r="AA1304" s="18">
        <v>0</v>
      </c>
      <c r="AB1304" t="str">
        <f>VLOOKUP(E:E,笔记匹配!A:M,3,FALSE)</f>
        <v>xiaohao11-invite</v>
      </c>
      <c r="AC1304" t="str">
        <f>VLOOKUP(E:E,笔记匹配!A:M,4,FALSE)</f>
        <v>11.16-🔥Cambly外教大推荐❗️口语此时不练更待何时</v>
      </c>
    </row>
    <row r="1305" spans="1:29">
      <c r="A1305" s="17" t="s">
        <v>57</v>
      </c>
      <c r="B1305" s="17" t="s">
        <v>74</v>
      </c>
      <c r="C1305" s="18">
        <v>23541791</v>
      </c>
      <c r="D1305" s="17" t="s">
        <v>72</v>
      </c>
      <c r="E1305" s="17" t="s">
        <v>223</v>
      </c>
      <c r="F1305" s="17" t="s">
        <v>695</v>
      </c>
      <c r="G1305" s="18">
        <v>6242450</v>
      </c>
      <c r="H1305" s="17" t="s">
        <v>696</v>
      </c>
      <c r="I1305" s="18">
        <v>5178874</v>
      </c>
      <c r="J1305" s="17" t="s">
        <v>617</v>
      </c>
      <c r="K1305" s="18">
        <v>188.56</v>
      </c>
      <c r="L1305" s="18">
        <v>6919</v>
      </c>
      <c r="M1305" s="18">
        <v>391</v>
      </c>
      <c r="N1305" s="19">
        <v>0.0565</v>
      </c>
      <c r="O1305" s="18">
        <v>0.48</v>
      </c>
      <c r="P1305" s="18">
        <v>27.25</v>
      </c>
      <c r="Q1305" s="18">
        <v>55</v>
      </c>
      <c r="R1305" s="18">
        <v>1</v>
      </c>
      <c r="S1305" s="18">
        <v>18</v>
      </c>
      <c r="T1305" s="18">
        <v>4</v>
      </c>
      <c r="U1305" s="18">
        <v>0</v>
      </c>
      <c r="V1305" s="18">
        <v>78</v>
      </c>
      <c r="W1305" s="18">
        <v>2.42</v>
      </c>
      <c r="X1305" s="18">
        <v>0</v>
      </c>
      <c r="Y1305" s="19">
        <v>0</v>
      </c>
      <c r="Z1305" s="18">
        <v>3</v>
      </c>
      <c r="AA1305" s="18">
        <v>0</v>
      </c>
      <c r="AB1305" t="str">
        <f>VLOOKUP(E:E,笔记匹配!A:M,3,FALSE)</f>
        <v>dafu666</v>
      </c>
      <c r="AC1305" t="str">
        <f>VLOOKUP(E:E,笔记匹配!A:M,4,FALSE)</f>
        <v>11.16-雅思口语首考上8分？我是如何做到的？</v>
      </c>
    </row>
    <row r="1306" spans="1:29">
      <c r="A1306" s="17" t="s">
        <v>57</v>
      </c>
      <c r="B1306" s="17" t="s">
        <v>79</v>
      </c>
      <c r="C1306" s="18">
        <v>23541914</v>
      </c>
      <c r="D1306" s="17" t="s">
        <v>72</v>
      </c>
      <c r="E1306" s="17" t="s">
        <v>197</v>
      </c>
      <c r="F1306" s="17" t="s">
        <v>697</v>
      </c>
      <c r="G1306" s="18">
        <v>6242490</v>
      </c>
      <c r="H1306" s="17" t="s">
        <v>698</v>
      </c>
      <c r="I1306" s="18">
        <v>5178907</v>
      </c>
      <c r="J1306" s="17" t="s">
        <v>617</v>
      </c>
      <c r="K1306" s="18">
        <v>43.32</v>
      </c>
      <c r="L1306" s="18">
        <v>2996</v>
      </c>
      <c r="M1306" s="18">
        <v>64</v>
      </c>
      <c r="N1306" s="19">
        <v>0.0214</v>
      </c>
      <c r="O1306" s="18">
        <v>0.68</v>
      </c>
      <c r="P1306" s="18">
        <v>14.46</v>
      </c>
      <c r="Q1306" s="18">
        <v>6</v>
      </c>
      <c r="R1306" s="18">
        <v>0</v>
      </c>
      <c r="S1306" s="18">
        <v>5</v>
      </c>
      <c r="T1306" s="18">
        <v>1</v>
      </c>
      <c r="U1306" s="18">
        <v>0</v>
      </c>
      <c r="V1306" s="18">
        <v>12</v>
      </c>
      <c r="W1306" s="18">
        <v>3.61</v>
      </c>
      <c r="X1306" s="18">
        <v>0</v>
      </c>
      <c r="Y1306" s="19">
        <v>0</v>
      </c>
      <c r="Z1306" s="18">
        <v>0</v>
      </c>
      <c r="AA1306" s="18">
        <v>0</v>
      </c>
      <c r="AB1306" t="str">
        <f>VLOOKUP(E:E,笔记匹配!A:M,3,FALSE)</f>
        <v>leximock-invite</v>
      </c>
      <c r="AC1306" t="str">
        <f>VLOOKUP(E:E,笔记匹配!A:M,4,FALSE)</f>
        <v>11.16-Cambly雅思口语敲牛mock推荐来救你啦🆘</v>
      </c>
    </row>
    <row r="1307" spans="1:29">
      <c r="A1307" s="17" t="s">
        <v>57</v>
      </c>
      <c r="B1307" s="17" t="s">
        <v>89</v>
      </c>
      <c r="C1307" s="18">
        <v>24215138</v>
      </c>
      <c r="D1307" s="17" t="s">
        <v>72</v>
      </c>
      <c r="E1307" s="17" t="s">
        <v>218</v>
      </c>
      <c r="F1307" s="17" t="s">
        <v>699</v>
      </c>
      <c r="G1307" s="18">
        <v>6406152</v>
      </c>
      <c r="H1307" s="17" t="s">
        <v>700</v>
      </c>
      <c r="I1307" s="18">
        <v>5307938</v>
      </c>
      <c r="J1307" s="17" t="s">
        <v>617</v>
      </c>
      <c r="K1307" s="18">
        <v>260.65</v>
      </c>
      <c r="L1307" s="18">
        <v>18390</v>
      </c>
      <c r="M1307" s="18">
        <v>540</v>
      </c>
      <c r="N1307" s="19">
        <v>0.0294</v>
      </c>
      <c r="O1307" s="18">
        <v>0.48</v>
      </c>
      <c r="P1307" s="18">
        <v>14.17</v>
      </c>
      <c r="Q1307" s="18">
        <v>30</v>
      </c>
      <c r="R1307" s="18">
        <v>1</v>
      </c>
      <c r="S1307" s="18">
        <v>40</v>
      </c>
      <c r="T1307" s="18">
        <v>2</v>
      </c>
      <c r="U1307" s="18">
        <v>1</v>
      </c>
      <c r="V1307" s="18">
        <v>74</v>
      </c>
      <c r="W1307" s="18">
        <v>3.52</v>
      </c>
      <c r="X1307" s="18">
        <v>0</v>
      </c>
      <c r="Y1307" s="19">
        <v>0</v>
      </c>
      <c r="Z1307" s="18">
        <v>6</v>
      </c>
      <c r="AA1307" s="18">
        <v>3</v>
      </c>
      <c r="AB1307" t="str">
        <f>VLOOKUP(E:E,笔记匹配!A:M,3,FALSE)</f>
        <v>xctx</v>
      </c>
      <c r="AC1307" t="str">
        <f>VLOOKUP(E:E,笔记匹配!A:M,4,FALSE)</f>
        <v>11.21-如何从“哑巴英语”到轻松通过全英文外企面试</v>
      </c>
    </row>
    <row r="1308" spans="1:29">
      <c r="A1308" s="17" t="s">
        <v>57</v>
      </c>
      <c r="B1308" s="17" t="s">
        <v>90</v>
      </c>
      <c r="C1308" s="18">
        <v>24215177</v>
      </c>
      <c r="D1308" s="17" t="s">
        <v>72</v>
      </c>
      <c r="E1308" s="17" t="s">
        <v>219</v>
      </c>
      <c r="F1308" s="17" t="s">
        <v>701</v>
      </c>
      <c r="G1308" s="18">
        <v>6406187</v>
      </c>
      <c r="H1308" s="17" t="s">
        <v>702</v>
      </c>
      <c r="I1308" s="18">
        <v>5307972</v>
      </c>
      <c r="J1308" s="17" t="s">
        <v>617</v>
      </c>
      <c r="K1308" s="18">
        <v>236.21</v>
      </c>
      <c r="L1308" s="18">
        <v>11086</v>
      </c>
      <c r="M1308" s="18">
        <v>480</v>
      </c>
      <c r="N1308" s="19">
        <v>0.0433</v>
      </c>
      <c r="O1308" s="18">
        <v>0.49</v>
      </c>
      <c r="P1308" s="18">
        <v>21.31</v>
      </c>
      <c r="Q1308" s="18">
        <v>62</v>
      </c>
      <c r="R1308" s="18">
        <v>0</v>
      </c>
      <c r="S1308" s="18">
        <v>58</v>
      </c>
      <c r="T1308" s="18">
        <v>15</v>
      </c>
      <c r="U1308" s="18">
        <v>5</v>
      </c>
      <c r="V1308" s="18">
        <v>140</v>
      </c>
      <c r="W1308" s="18">
        <v>1.69</v>
      </c>
      <c r="X1308" s="18">
        <v>0</v>
      </c>
      <c r="Y1308" s="19">
        <v>0</v>
      </c>
      <c r="Z1308" s="18">
        <v>5</v>
      </c>
      <c r="AA1308" s="18">
        <v>0</v>
      </c>
      <c r="AB1308" t="str">
        <f>VLOOKUP(E:E,笔记匹配!A:M,3,FALSE)</f>
        <v>picklynn-invite</v>
      </c>
      <c r="AC1308" t="str">
        <f>VLOOKUP(E:E,笔记匹配!A:M,4,FALSE)</f>
        <v>11.21-英语面试不用怕‼️8个技巧秒收offer✅太绝啦</v>
      </c>
    </row>
    <row r="1309" spans="1:29">
      <c r="A1309" s="17" t="s">
        <v>57</v>
      </c>
      <c r="B1309" s="17" t="s">
        <v>91</v>
      </c>
      <c r="C1309" s="18">
        <v>24215231</v>
      </c>
      <c r="D1309" s="17" t="s">
        <v>72</v>
      </c>
      <c r="E1309" s="17" t="s">
        <v>220</v>
      </c>
      <c r="F1309" s="17" t="s">
        <v>703</v>
      </c>
      <c r="G1309" s="18">
        <v>6406213</v>
      </c>
      <c r="H1309" s="17" t="s">
        <v>704</v>
      </c>
      <c r="I1309" s="18">
        <v>5307993</v>
      </c>
      <c r="J1309" s="17" t="s">
        <v>617</v>
      </c>
      <c r="K1309" s="18">
        <v>224.61</v>
      </c>
      <c r="L1309" s="18">
        <v>19666</v>
      </c>
      <c r="M1309" s="18">
        <v>1161</v>
      </c>
      <c r="N1309" s="19">
        <v>0.059</v>
      </c>
      <c r="O1309" s="18">
        <v>0.19</v>
      </c>
      <c r="P1309" s="18">
        <v>11.42</v>
      </c>
      <c r="Q1309" s="18">
        <v>23</v>
      </c>
      <c r="R1309" s="18">
        <v>1</v>
      </c>
      <c r="S1309" s="18">
        <v>4</v>
      </c>
      <c r="T1309" s="18">
        <v>10</v>
      </c>
      <c r="U1309" s="18">
        <v>0</v>
      </c>
      <c r="V1309" s="18">
        <v>38</v>
      </c>
      <c r="W1309" s="18">
        <v>5.91</v>
      </c>
      <c r="X1309" s="18">
        <v>0</v>
      </c>
      <c r="Y1309" s="19">
        <v>0</v>
      </c>
      <c r="Z1309" s="18">
        <v>1</v>
      </c>
      <c r="AA1309" s="18">
        <v>0</v>
      </c>
      <c r="AB1309" t="str">
        <f>VLOOKUP(E:E,笔记匹配!A:M,3,FALSE)</f>
        <v>pickcoco-invite</v>
      </c>
      <c r="AC1309" t="str">
        <f>VLOOKUP(E:E,笔记匹配!A:M,4,FALSE)</f>
        <v>11.21-快进来看看外国人切磋中文！！</v>
      </c>
    </row>
    <row r="1310" spans="1:29">
      <c r="A1310" s="17" t="s">
        <v>57</v>
      </c>
      <c r="B1310" s="17" t="s">
        <v>92</v>
      </c>
      <c r="C1310" s="18">
        <v>24215254</v>
      </c>
      <c r="D1310" s="17" t="s">
        <v>72</v>
      </c>
      <c r="E1310" s="17" t="s">
        <v>221</v>
      </c>
      <c r="F1310" s="17" t="s">
        <v>705</v>
      </c>
      <c r="G1310" s="18">
        <v>6406225</v>
      </c>
      <c r="H1310" s="17" t="s">
        <v>706</v>
      </c>
      <c r="I1310" s="18">
        <v>5308004</v>
      </c>
      <c r="J1310" s="17" t="s">
        <v>617</v>
      </c>
      <c r="K1310" s="18">
        <v>61.11</v>
      </c>
      <c r="L1310" s="18">
        <v>3201</v>
      </c>
      <c r="M1310" s="18">
        <v>106</v>
      </c>
      <c r="N1310" s="19">
        <v>0.0331</v>
      </c>
      <c r="O1310" s="18">
        <v>0.58</v>
      </c>
      <c r="P1310" s="18">
        <v>19.09</v>
      </c>
      <c r="Q1310" s="18">
        <v>9</v>
      </c>
      <c r="R1310" s="18">
        <v>1</v>
      </c>
      <c r="S1310" s="18">
        <v>6</v>
      </c>
      <c r="T1310" s="18">
        <v>9</v>
      </c>
      <c r="U1310" s="18">
        <v>0</v>
      </c>
      <c r="V1310" s="18">
        <v>25</v>
      </c>
      <c r="W1310" s="18">
        <v>2.44</v>
      </c>
      <c r="X1310" s="18">
        <v>0</v>
      </c>
      <c r="Y1310" s="19">
        <v>0</v>
      </c>
      <c r="Z1310" s="18">
        <v>1</v>
      </c>
      <c r="AA1310" s="18">
        <v>0</v>
      </c>
      <c r="AB1310" t="str">
        <f>VLOOKUP(E:E,笔记匹配!A:M,3,FALSE)</f>
        <v>circle2022-invite</v>
      </c>
      <c r="AC1310" t="str">
        <f>VLOOKUP(E:E,笔记匹配!A:M,4,FALSE)</f>
        <v>11.21-🔥雅思口语8分｜高分技巧大公开</v>
      </c>
    </row>
    <row r="1311" spans="1:29">
      <c r="A1311" s="17" t="s">
        <v>57</v>
      </c>
      <c r="B1311" s="17" t="s">
        <v>70</v>
      </c>
      <c r="C1311" s="18">
        <v>24706707</v>
      </c>
      <c r="D1311" s="17" t="s">
        <v>69</v>
      </c>
      <c r="E1311" s="17" t="s">
        <v>226</v>
      </c>
      <c r="F1311" s="17" t="s">
        <v>708</v>
      </c>
      <c r="G1311" s="18">
        <v>6620050</v>
      </c>
      <c r="H1311" s="17" t="s">
        <v>709</v>
      </c>
      <c r="I1311" s="18">
        <v>5478983</v>
      </c>
      <c r="J1311" s="17" t="s">
        <v>617</v>
      </c>
      <c r="K1311" s="18">
        <v>502.34</v>
      </c>
      <c r="L1311" s="18">
        <v>16950</v>
      </c>
      <c r="M1311" s="18">
        <v>978</v>
      </c>
      <c r="N1311" s="19">
        <v>0.0577</v>
      </c>
      <c r="O1311" s="18">
        <v>0.51</v>
      </c>
      <c r="P1311" s="18">
        <v>29.64</v>
      </c>
      <c r="Q1311" s="18">
        <v>194</v>
      </c>
      <c r="R1311" s="18">
        <v>0</v>
      </c>
      <c r="S1311" s="18">
        <v>81</v>
      </c>
      <c r="T1311" s="18">
        <v>38</v>
      </c>
      <c r="U1311" s="18">
        <v>2</v>
      </c>
      <c r="V1311" s="18">
        <v>315</v>
      </c>
      <c r="W1311" s="18">
        <v>1.59</v>
      </c>
      <c r="X1311" s="18">
        <v>0</v>
      </c>
      <c r="Y1311" s="19">
        <v>0</v>
      </c>
      <c r="Z1311" s="18">
        <v>9</v>
      </c>
      <c r="AA1311" s="18">
        <v>0</v>
      </c>
      <c r="AB1311" t="str">
        <f>VLOOKUP(E:E,笔记匹配!A:M,3,FALSE)</f>
        <v>hiella-invite</v>
      </c>
      <c r="AC1311" t="str">
        <f>VLOOKUP(E:E,笔记匹配!A:M,4,FALSE)</f>
        <v>11.10-关于学口语，希望五年前就有人能告诉我的</v>
      </c>
    </row>
    <row r="1312" spans="1:29">
      <c r="A1312" s="17" t="s">
        <v>57</v>
      </c>
      <c r="B1312" s="17" t="s">
        <v>91</v>
      </c>
      <c r="C1312" s="18">
        <v>24707056</v>
      </c>
      <c r="D1312" s="17" t="s">
        <v>69</v>
      </c>
      <c r="E1312" s="17" t="s">
        <v>220</v>
      </c>
      <c r="F1312" s="17" t="s">
        <v>711</v>
      </c>
      <c r="G1312" s="18">
        <v>6620172</v>
      </c>
      <c r="H1312" s="17" t="s">
        <v>712</v>
      </c>
      <c r="I1312" s="18">
        <v>5479075</v>
      </c>
      <c r="J1312" s="17" t="s">
        <v>617</v>
      </c>
      <c r="K1312" s="18">
        <v>549.65</v>
      </c>
      <c r="L1312" s="18">
        <v>15245</v>
      </c>
      <c r="M1312" s="18">
        <v>1042</v>
      </c>
      <c r="N1312" s="19">
        <v>0.0684</v>
      </c>
      <c r="O1312" s="18">
        <v>0.53</v>
      </c>
      <c r="P1312" s="18">
        <v>36.05</v>
      </c>
      <c r="Q1312" s="18">
        <v>268</v>
      </c>
      <c r="R1312" s="18">
        <v>0</v>
      </c>
      <c r="S1312" s="18">
        <v>35</v>
      </c>
      <c r="T1312" s="18">
        <v>28</v>
      </c>
      <c r="U1312" s="18">
        <v>2</v>
      </c>
      <c r="V1312" s="18">
        <v>333</v>
      </c>
      <c r="W1312" s="18">
        <v>1.65</v>
      </c>
      <c r="X1312" s="18">
        <v>0</v>
      </c>
      <c r="Y1312" s="19">
        <v>0</v>
      </c>
      <c r="Z1312" s="18">
        <v>3</v>
      </c>
      <c r="AA1312" s="18">
        <v>0</v>
      </c>
      <c r="AB1312" t="str">
        <f>VLOOKUP(E:E,笔记匹配!A:M,3,FALSE)</f>
        <v>pickcoco-invite</v>
      </c>
      <c r="AC1312" t="str">
        <f>VLOOKUP(E:E,笔记匹配!A:M,4,FALSE)</f>
        <v>11.21-快进来看看外国人切磋中文！！</v>
      </c>
    </row>
    <row r="1313" spans="1:29">
      <c r="A1313" s="17" t="s">
        <v>57</v>
      </c>
      <c r="B1313" s="17" t="s">
        <v>79</v>
      </c>
      <c r="C1313" s="18">
        <v>24707332</v>
      </c>
      <c r="D1313" s="17" t="s">
        <v>69</v>
      </c>
      <c r="E1313" s="17" t="s">
        <v>197</v>
      </c>
      <c r="F1313" s="17" t="s">
        <v>713</v>
      </c>
      <c r="G1313" s="18">
        <v>6620244</v>
      </c>
      <c r="H1313" s="17" t="s">
        <v>714</v>
      </c>
      <c r="I1313" s="18">
        <v>5479133</v>
      </c>
      <c r="J1313" s="17" t="s">
        <v>617</v>
      </c>
      <c r="K1313" s="18">
        <v>304.19</v>
      </c>
      <c r="L1313" s="18">
        <v>8351</v>
      </c>
      <c r="M1313" s="18">
        <v>250</v>
      </c>
      <c r="N1313" s="19">
        <v>0.0299</v>
      </c>
      <c r="O1313" s="18">
        <v>1.22</v>
      </c>
      <c r="P1313" s="18">
        <v>36.43</v>
      </c>
      <c r="Q1313" s="18">
        <v>37</v>
      </c>
      <c r="R1313" s="18">
        <v>1</v>
      </c>
      <c r="S1313" s="18">
        <v>41</v>
      </c>
      <c r="T1313" s="18">
        <v>3</v>
      </c>
      <c r="U1313" s="18">
        <v>0</v>
      </c>
      <c r="V1313" s="18">
        <v>82</v>
      </c>
      <c r="W1313" s="18">
        <v>3.71</v>
      </c>
      <c r="X1313" s="18">
        <v>0</v>
      </c>
      <c r="Y1313" s="19">
        <v>0</v>
      </c>
      <c r="Z1313" s="18">
        <v>0</v>
      </c>
      <c r="AA1313" s="18">
        <v>0</v>
      </c>
      <c r="AB1313" t="str">
        <f>VLOOKUP(E:E,笔记匹配!A:M,3,FALSE)</f>
        <v>leximock-invite</v>
      </c>
      <c r="AC1313" t="str">
        <f>VLOOKUP(E:E,笔记匹配!A:M,4,FALSE)</f>
        <v>11.16-Cambly雅思口语敲牛mock推荐来救你啦🆘</v>
      </c>
    </row>
    <row r="1314" spans="1:29">
      <c r="A1314" s="17" t="s">
        <v>57</v>
      </c>
      <c r="B1314" s="17" t="s">
        <v>85</v>
      </c>
      <c r="C1314" s="18">
        <v>24707521</v>
      </c>
      <c r="D1314" s="17" t="s">
        <v>69</v>
      </c>
      <c r="E1314" s="17" t="s">
        <v>225</v>
      </c>
      <c r="F1314" s="17" t="s">
        <v>716</v>
      </c>
      <c r="G1314" s="18">
        <v>6620322</v>
      </c>
      <c r="H1314" s="17" t="s">
        <v>717</v>
      </c>
      <c r="I1314" s="18">
        <v>5479184</v>
      </c>
      <c r="J1314" s="17" t="s">
        <v>617</v>
      </c>
      <c r="K1314" s="18">
        <v>173.61</v>
      </c>
      <c r="L1314" s="18">
        <v>3400</v>
      </c>
      <c r="M1314" s="18">
        <v>131</v>
      </c>
      <c r="N1314" s="19">
        <v>0.0385</v>
      </c>
      <c r="O1314" s="18">
        <v>1.33</v>
      </c>
      <c r="P1314" s="18">
        <v>51.06</v>
      </c>
      <c r="Q1314" s="18">
        <v>45</v>
      </c>
      <c r="R1314" s="18">
        <v>0</v>
      </c>
      <c r="S1314" s="18">
        <v>15</v>
      </c>
      <c r="T1314" s="18">
        <v>1</v>
      </c>
      <c r="U1314" s="18">
        <v>2</v>
      </c>
      <c r="V1314" s="18">
        <v>63</v>
      </c>
      <c r="W1314" s="18">
        <v>2.76</v>
      </c>
      <c r="X1314" s="18">
        <v>0</v>
      </c>
      <c r="Y1314" s="19">
        <v>0</v>
      </c>
      <c r="Z1314" s="18">
        <v>0</v>
      </c>
      <c r="AA1314" s="18">
        <v>0</v>
      </c>
      <c r="AB1314" t="str">
        <f>VLOOKUP(E:E,笔记匹配!A:M,3,FALSE)</f>
        <v>xiaohao11-invite</v>
      </c>
      <c r="AC1314" t="str">
        <f>VLOOKUP(E:E,笔记匹配!A:M,4,FALSE)</f>
        <v>11.16-🔥Cambly外教大推荐❗️口语此时不练更待何时</v>
      </c>
    </row>
    <row r="1315" spans="1:29">
      <c r="A1315" s="17" t="s">
        <v>57</v>
      </c>
      <c r="B1315" s="17" t="s">
        <v>93</v>
      </c>
      <c r="C1315" s="18">
        <v>25347160</v>
      </c>
      <c r="D1315" s="17" t="s">
        <v>72</v>
      </c>
      <c r="E1315" s="17" t="s">
        <v>582</v>
      </c>
      <c r="F1315" s="17" t="s">
        <v>733</v>
      </c>
      <c r="G1315" s="18">
        <v>6888103</v>
      </c>
      <c r="H1315" s="17" t="s">
        <v>734</v>
      </c>
      <c r="I1315" s="18">
        <v>5690375</v>
      </c>
      <c r="J1315" s="17" t="s">
        <v>617</v>
      </c>
      <c r="K1315" s="18">
        <v>75.48</v>
      </c>
      <c r="L1315" s="18">
        <v>4365</v>
      </c>
      <c r="M1315" s="18">
        <v>235</v>
      </c>
      <c r="N1315" s="19">
        <v>0.0538</v>
      </c>
      <c r="O1315" s="18">
        <v>0.32</v>
      </c>
      <c r="P1315" s="18">
        <v>17.29</v>
      </c>
      <c r="Q1315" s="18">
        <v>11</v>
      </c>
      <c r="R1315" s="18">
        <v>0</v>
      </c>
      <c r="S1315" s="18">
        <v>2</v>
      </c>
      <c r="T1315" s="18">
        <v>1</v>
      </c>
      <c r="U1315" s="18">
        <v>1</v>
      </c>
      <c r="V1315" s="18">
        <v>15</v>
      </c>
      <c r="W1315" s="18">
        <v>5.03</v>
      </c>
      <c r="X1315" s="18">
        <v>0</v>
      </c>
      <c r="Y1315" s="19">
        <v>0</v>
      </c>
      <c r="Z1315" s="18">
        <v>0</v>
      </c>
      <c r="AA1315" s="18">
        <v>0</v>
      </c>
      <c r="AB1315" t="str">
        <f>VLOOKUP(E:E,笔记匹配!A:M,3,FALSE)</f>
        <v>coco521-invite</v>
      </c>
      <c r="AC1315" t="str">
        <f>VLOOKUP(E:E,笔记匹配!A:M,4,FALSE)</f>
        <v>12.8-都给我进来听陕西话remix 英国话！哈哈哈哈</v>
      </c>
    </row>
    <row r="1316" spans="1:29">
      <c r="A1316" s="17" t="s">
        <v>57</v>
      </c>
      <c r="B1316" s="17" t="s">
        <v>94</v>
      </c>
      <c r="C1316" s="18">
        <v>25347501</v>
      </c>
      <c r="D1316" s="17" t="s">
        <v>72</v>
      </c>
      <c r="E1316" s="17" t="s">
        <v>585</v>
      </c>
      <c r="F1316" s="17" t="s">
        <v>735</v>
      </c>
      <c r="G1316" s="18">
        <v>6888193</v>
      </c>
      <c r="H1316" s="17" t="s">
        <v>736</v>
      </c>
      <c r="I1316" s="18">
        <v>5690455</v>
      </c>
      <c r="J1316" s="17" t="s">
        <v>617</v>
      </c>
      <c r="K1316" s="18">
        <v>506.33</v>
      </c>
      <c r="L1316" s="18">
        <v>34550</v>
      </c>
      <c r="M1316" s="18">
        <v>2192</v>
      </c>
      <c r="N1316" s="19">
        <v>0.0634</v>
      </c>
      <c r="O1316" s="18">
        <v>0.23</v>
      </c>
      <c r="P1316" s="18">
        <v>14.65</v>
      </c>
      <c r="Q1316" s="18">
        <v>191</v>
      </c>
      <c r="R1316" s="18">
        <v>2</v>
      </c>
      <c r="S1316" s="18">
        <v>122</v>
      </c>
      <c r="T1316" s="18">
        <v>32</v>
      </c>
      <c r="U1316" s="18">
        <v>8</v>
      </c>
      <c r="V1316" s="18">
        <v>355</v>
      </c>
      <c r="W1316" s="18">
        <v>1.43</v>
      </c>
      <c r="X1316" s="18">
        <v>0</v>
      </c>
      <c r="Y1316" s="19">
        <v>0</v>
      </c>
      <c r="Z1316" s="18">
        <v>10</v>
      </c>
      <c r="AA1316" s="18">
        <v>0</v>
      </c>
      <c r="AB1316" t="str">
        <f>VLOOKUP(E:E,笔记匹配!A:M,3,FALSE)</f>
        <v>kiwi123</v>
      </c>
      <c r="AC1316" t="str">
        <f>VLOOKUP(E:E,笔记匹配!A:M,4,FALSE)</f>
        <v>12.8-Small talk 指南 如何用英文有效聊天</v>
      </c>
    </row>
    <row r="1317" spans="1:29">
      <c r="A1317" s="17" t="s">
        <v>58</v>
      </c>
      <c r="B1317" s="17" t="s">
        <v>112</v>
      </c>
      <c r="C1317" s="18">
        <v>18327482</v>
      </c>
      <c r="D1317" s="17" t="s">
        <v>72</v>
      </c>
      <c r="E1317" s="17" t="s">
        <v>265</v>
      </c>
      <c r="F1317" s="17" t="s">
        <v>737</v>
      </c>
      <c r="G1317" s="18">
        <v>3717030</v>
      </c>
      <c r="H1317" s="17" t="s">
        <v>738</v>
      </c>
      <c r="I1317" s="18">
        <v>3102246</v>
      </c>
      <c r="J1317" s="17" t="s">
        <v>617</v>
      </c>
      <c r="K1317" s="18">
        <v>0</v>
      </c>
      <c r="L1317" s="18">
        <v>0</v>
      </c>
      <c r="M1317" s="18">
        <v>0</v>
      </c>
      <c r="N1317" s="19">
        <v>0</v>
      </c>
      <c r="O1317" s="18">
        <v>0</v>
      </c>
      <c r="P1317" s="18">
        <v>0</v>
      </c>
      <c r="Q1317" s="18">
        <v>0</v>
      </c>
      <c r="R1317" s="18">
        <v>0</v>
      </c>
      <c r="S1317" s="18">
        <v>0</v>
      </c>
      <c r="T1317" s="18">
        <v>0</v>
      </c>
      <c r="U1317" s="18">
        <v>0</v>
      </c>
      <c r="V1317" s="18">
        <v>0</v>
      </c>
      <c r="W1317" s="18">
        <v>0</v>
      </c>
      <c r="X1317" s="18">
        <v>0</v>
      </c>
      <c r="Y1317" s="19">
        <v>0</v>
      </c>
      <c r="Z1317" s="18">
        <v>0</v>
      </c>
      <c r="AA1317" s="18">
        <v>0</v>
      </c>
      <c r="AB1317" t="str">
        <f>VLOOKUP(E:E,笔记匹配!A:M,3,FALSE)</f>
        <v>2022offer</v>
      </c>
      <c r="AC1317" t="str">
        <f>VLOOKUP(E:E,笔记匹配!A:M,4,FALSE)</f>
        <v>7.27-很多求职者都没有意识到的一个面试误区…</v>
      </c>
    </row>
    <row r="1318" spans="1:29">
      <c r="A1318" s="17" t="s">
        <v>58</v>
      </c>
      <c r="B1318" s="17" t="s">
        <v>76</v>
      </c>
      <c r="C1318" s="18">
        <v>18706416</v>
      </c>
      <c r="D1318" s="17" t="s">
        <v>72</v>
      </c>
      <c r="E1318" s="17" t="s">
        <v>209</v>
      </c>
      <c r="F1318" s="17" t="s">
        <v>624</v>
      </c>
      <c r="G1318" s="18">
        <v>3899564</v>
      </c>
      <c r="H1318" s="17" t="s">
        <v>625</v>
      </c>
      <c r="I1318" s="18">
        <v>3284422</v>
      </c>
      <c r="J1318" s="17" t="s">
        <v>617</v>
      </c>
      <c r="K1318" s="18">
        <v>201.88</v>
      </c>
      <c r="L1318" s="18">
        <v>10267</v>
      </c>
      <c r="M1318" s="18">
        <v>352</v>
      </c>
      <c r="N1318" s="19">
        <v>0.0343</v>
      </c>
      <c r="O1318" s="18">
        <v>0.57</v>
      </c>
      <c r="P1318" s="18">
        <v>19.66</v>
      </c>
      <c r="Q1318" s="18">
        <v>22</v>
      </c>
      <c r="R1318" s="18">
        <v>1</v>
      </c>
      <c r="S1318" s="18">
        <v>29</v>
      </c>
      <c r="T1318" s="18">
        <v>5</v>
      </c>
      <c r="U1318" s="18">
        <v>2</v>
      </c>
      <c r="V1318" s="18">
        <v>59</v>
      </c>
      <c r="W1318" s="18">
        <v>3.42</v>
      </c>
      <c r="X1318" s="18">
        <v>0</v>
      </c>
      <c r="Y1318" s="19">
        <v>0</v>
      </c>
      <c r="Z1318" s="18">
        <v>11</v>
      </c>
      <c r="AA1318" s="18">
        <v>2</v>
      </c>
      <c r="AB1318" t="str">
        <f>VLOOKUP(E:E,笔记匹配!A:M,3,FALSE)</f>
        <v>ieltsyea-invite</v>
      </c>
      <c r="AC1318" t="str">
        <f>VLOOKUP(E:E,笔记匹配!A:M,4,FALSE)</f>
        <v>8.24-雅思口语上7的捷径：Cambly外教推荐‼️</v>
      </c>
    </row>
    <row r="1319" spans="1:29">
      <c r="A1319" s="17" t="s">
        <v>58</v>
      </c>
      <c r="B1319" s="17" t="s">
        <v>111</v>
      </c>
      <c r="C1319" s="18">
        <v>19043858</v>
      </c>
      <c r="D1319" s="17" t="s">
        <v>72</v>
      </c>
      <c r="E1319" s="17" t="s">
        <v>208</v>
      </c>
      <c r="F1319" s="17" t="s">
        <v>739</v>
      </c>
      <c r="G1319" s="18">
        <v>4054864</v>
      </c>
      <c r="H1319" s="17" t="s">
        <v>740</v>
      </c>
      <c r="I1319" s="18">
        <v>3437721</v>
      </c>
      <c r="J1319" s="17" t="s">
        <v>617</v>
      </c>
      <c r="K1319" s="18">
        <v>0</v>
      </c>
      <c r="L1319" s="18">
        <v>0</v>
      </c>
      <c r="M1319" s="18">
        <v>0</v>
      </c>
      <c r="N1319" s="19">
        <v>0</v>
      </c>
      <c r="O1319" s="18">
        <v>0</v>
      </c>
      <c r="P1319" s="18">
        <v>0</v>
      </c>
      <c r="Q1319" s="18">
        <v>0</v>
      </c>
      <c r="R1319" s="18">
        <v>0</v>
      </c>
      <c r="S1319" s="18">
        <v>0</v>
      </c>
      <c r="T1319" s="18">
        <v>0</v>
      </c>
      <c r="U1319" s="18">
        <v>0</v>
      </c>
      <c r="V1319" s="18">
        <v>0</v>
      </c>
      <c r="W1319" s="18">
        <v>0</v>
      </c>
      <c r="X1319" s="18">
        <v>0</v>
      </c>
      <c r="Y1319" s="19">
        <v>0</v>
      </c>
      <c r="Z1319" s="18">
        <v>0</v>
      </c>
      <c r="AA1319" s="18">
        <v>0</v>
      </c>
      <c r="AB1319" t="str">
        <f>VLOOKUP(E:E,笔记匹配!A:M,3,FALSE)</f>
        <v>hisaimei-invite</v>
      </c>
      <c r="AC1319" t="str">
        <f>VLOOKUP(E:E,笔记匹配!A:M,4,FALSE)</f>
        <v>7.27-会说多门外语是个什么体验？</v>
      </c>
    </row>
    <row r="1320" spans="1:29">
      <c r="A1320" s="17" t="s">
        <v>58</v>
      </c>
      <c r="B1320" s="17" t="s">
        <v>108</v>
      </c>
      <c r="C1320" s="18">
        <v>19946771</v>
      </c>
      <c r="D1320" s="17" t="s">
        <v>72</v>
      </c>
      <c r="E1320" s="18">
        <v>6.3218999e+23</v>
      </c>
      <c r="F1320" s="17" t="s">
        <v>634</v>
      </c>
      <c r="G1320" s="18">
        <v>4474319</v>
      </c>
      <c r="H1320" s="17" t="s">
        <v>635</v>
      </c>
      <c r="I1320" s="18">
        <v>3836916</v>
      </c>
      <c r="J1320" s="17" t="s">
        <v>617</v>
      </c>
      <c r="K1320" s="18">
        <v>0</v>
      </c>
      <c r="L1320" s="18">
        <v>0</v>
      </c>
      <c r="M1320" s="18">
        <v>0</v>
      </c>
      <c r="N1320" s="19">
        <v>0</v>
      </c>
      <c r="O1320" s="18">
        <v>0</v>
      </c>
      <c r="P1320" s="18">
        <v>0</v>
      </c>
      <c r="Q1320" s="18">
        <v>0</v>
      </c>
      <c r="R1320" s="18">
        <v>0</v>
      </c>
      <c r="S1320" s="18">
        <v>0</v>
      </c>
      <c r="T1320" s="18">
        <v>0</v>
      </c>
      <c r="U1320" s="18">
        <v>0</v>
      </c>
      <c r="V1320" s="18">
        <v>0</v>
      </c>
      <c r="W1320" s="18">
        <v>0</v>
      </c>
      <c r="X1320" s="18">
        <v>0</v>
      </c>
      <c r="Y1320" s="19">
        <v>0</v>
      </c>
      <c r="Z1320" s="18">
        <v>0</v>
      </c>
      <c r="AA1320" s="18">
        <v>0</v>
      </c>
      <c r="AB1320" t="str">
        <f>VLOOKUP(E:E,笔记匹配!A:M,3,FALSE)</f>
        <v>gua0407</v>
      </c>
      <c r="AC1320" t="str">
        <f>VLOOKUP(E:E,笔记匹配!A:M,4,FALSE)</f>
        <v>9.21-雅思考官“讨厌”的口语表达，你中了几个🤔</v>
      </c>
    </row>
    <row r="1321" spans="1:29">
      <c r="A1321" s="17" t="s">
        <v>58</v>
      </c>
      <c r="B1321" s="17" t="s">
        <v>80</v>
      </c>
      <c r="C1321" s="18">
        <v>20804514</v>
      </c>
      <c r="D1321" s="17" t="s">
        <v>72</v>
      </c>
      <c r="E1321" s="17" t="s">
        <v>199</v>
      </c>
      <c r="F1321" s="17" t="s">
        <v>642</v>
      </c>
      <c r="G1321" s="18">
        <v>4926725</v>
      </c>
      <c r="H1321" s="17" t="s">
        <v>643</v>
      </c>
      <c r="I1321" s="18">
        <v>4182082</v>
      </c>
      <c r="J1321" s="17" t="s">
        <v>617</v>
      </c>
      <c r="K1321" s="18">
        <v>206.27</v>
      </c>
      <c r="L1321" s="18">
        <v>13008</v>
      </c>
      <c r="M1321" s="18">
        <v>495</v>
      </c>
      <c r="N1321" s="19">
        <v>0.0381</v>
      </c>
      <c r="O1321" s="18">
        <v>0.42</v>
      </c>
      <c r="P1321" s="18">
        <v>15.86</v>
      </c>
      <c r="Q1321" s="18">
        <v>27</v>
      </c>
      <c r="R1321" s="18">
        <v>1</v>
      </c>
      <c r="S1321" s="18">
        <v>12</v>
      </c>
      <c r="T1321" s="18">
        <v>8</v>
      </c>
      <c r="U1321" s="18">
        <v>3</v>
      </c>
      <c r="V1321" s="18">
        <v>51</v>
      </c>
      <c r="W1321" s="18">
        <v>4.04</v>
      </c>
      <c r="X1321" s="18">
        <v>0</v>
      </c>
      <c r="Y1321" s="19">
        <v>0</v>
      </c>
      <c r="Z1321" s="18">
        <v>1</v>
      </c>
      <c r="AA1321" s="18">
        <v>0</v>
      </c>
      <c r="AB1321" t="str">
        <f>VLOOKUP(E:E,笔记匹配!A:M,3,FALSE)</f>
        <v>lily1234</v>
      </c>
      <c r="AC1321" t="str">
        <f>VLOOKUP(E:E,笔记匹配!A:M,4,FALSE)</f>
        <v>10.9-30岁想把英语好好学一遍｜妈妈提升口语app</v>
      </c>
    </row>
    <row r="1322" spans="1:29">
      <c r="A1322" s="17" t="s">
        <v>58</v>
      </c>
      <c r="B1322" s="17" t="s">
        <v>110</v>
      </c>
      <c r="C1322" s="18">
        <v>21269826</v>
      </c>
      <c r="D1322" s="17" t="s">
        <v>72</v>
      </c>
      <c r="E1322" s="17" t="s">
        <v>204</v>
      </c>
      <c r="F1322" s="17" t="s">
        <v>741</v>
      </c>
      <c r="G1322" s="18">
        <v>5148961</v>
      </c>
      <c r="H1322" s="17" t="s">
        <v>741</v>
      </c>
      <c r="I1322" s="18">
        <v>4347424</v>
      </c>
      <c r="J1322" s="17" t="s">
        <v>617</v>
      </c>
      <c r="K1322" s="18">
        <v>0</v>
      </c>
      <c r="L1322" s="18">
        <v>0</v>
      </c>
      <c r="M1322" s="18">
        <v>0</v>
      </c>
      <c r="N1322" s="19">
        <v>0</v>
      </c>
      <c r="O1322" s="18">
        <v>0</v>
      </c>
      <c r="P1322" s="18">
        <v>0</v>
      </c>
      <c r="Q1322" s="18">
        <v>0</v>
      </c>
      <c r="R1322" s="18">
        <v>0</v>
      </c>
      <c r="S1322" s="18">
        <v>0</v>
      </c>
      <c r="T1322" s="18">
        <v>0</v>
      </c>
      <c r="U1322" s="18">
        <v>0</v>
      </c>
      <c r="V1322" s="18">
        <v>0</v>
      </c>
      <c r="W1322" s="18">
        <v>0</v>
      </c>
      <c r="X1322" s="18">
        <v>0</v>
      </c>
      <c r="Y1322" s="19">
        <v>0</v>
      </c>
      <c r="Z1322" s="18">
        <v>0</v>
      </c>
      <c r="AA1322" s="18">
        <v>0</v>
      </c>
      <c r="AB1322" t="str">
        <f>VLOOKUP(E:E,笔记匹配!A:M,3,FALSE)</f>
        <v>mana666</v>
      </c>
      <c r="AC1322" t="str">
        <f>VLOOKUP(E:E,笔记匹配!A:M,4,FALSE)</f>
        <v>10.16-双语者太卷～ 我用一杯奶茶💰提高了英语</v>
      </c>
    </row>
    <row r="1323" spans="1:29">
      <c r="A1323" s="17" t="s">
        <v>58</v>
      </c>
      <c r="B1323" s="17" t="s">
        <v>83</v>
      </c>
      <c r="C1323" s="18">
        <v>21378722</v>
      </c>
      <c r="D1323" s="17" t="s">
        <v>72</v>
      </c>
      <c r="E1323" s="17" t="s">
        <v>201</v>
      </c>
      <c r="F1323" s="17" t="s">
        <v>646</v>
      </c>
      <c r="G1323" s="18">
        <v>5201126</v>
      </c>
      <c r="H1323" s="17" t="s">
        <v>647</v>
      </c>
      <c r="I1323" s="18">
        <v>4386152</v>
      </c>
      <c r="J1323" s="17" t="s">
        <v>617</v>
      </c>
      <c r="K1323" s="18">
        <v>201.25</v>
      </c>
      <c r="L1323" s="18">
        <v>11697</v>
      </c>
      <c r="M1323" s="18">
        <v>315</v>
      </c>
      <c r="N1323" s="19">
        <v>0.0269</v>
      </c>
      <c r="O1323" s="18">
        <v>0.64</v>
      </c>
      <c r="P1323" s="18">
        <v>17.21</v>
      </c>
      <c r="Q1323" s="18">
        <v>38</v>
      </c>
      <c r="R1323" s="18">
        <v>0</v>
      </c>
      <c r="S1323" s="18">
        <v>29</v>
      </c>
      <c r="T1323" s="18">
        <v>0</v>
      </c>
      <c r="U1323" s="18">
        <v>1</v>
      </c>
      <c r="V1323" s="18">
        <v>68</v>
      </c>
      <c r="W1323" s="18">
        <v>2.96</v>
      </c>
      <c r="X1323" s="18">
        <v>0</v>
      </c>
      <c r="Y1323" s="19">
        <v>0</v>
      </c>
      <c r="Z1323" s="18">
        <v>2</v>
      </c>
      <c r="AA1323" s="18">
        <v>0</v>
      </c>
      <c r="AB1323" t="str">
        <f>VLOOKUP(E:E,笔记匹配!A:M,3,FALSE)</f>
        <v>talkalot-invite</v>
      </c>
      <c r="AC1323" t="str">
        <f>VLOOKUP(E:E,笔记匹配!A:M,4,FALSE)</f>
        <v>10.17宝藏Cambly外教大推荐‼️入门篇</v>
      </c>
    </row>
    <row r="1324" spans="1:29">
      <c r="A1324" s="17" t="s">
        <v>58</v>
      </c>
      <c r="B1324" s="17" t="s">
        <v>83</v>
      </c>
      <c r="C1324" s="18">
        <v>21438951</v>
      </c>
      <c r="D1324" s="17" t="s">
        <v>69</v>
      </c>
      <c r="E1324" s="17" t="s">
        <v>201</v>
      </c>
      <c r="F1324" s="17" t="s">
        <v>650</v>
      </c>
      <c r="G1324" s="18">
        <v>5229065</v>
      </c>
      <c r="H1324" s="17" t="s">
        <v>651</v>
      </c>
      <c r="I1324" s="18">
        <v>4407441</v>
      </c>
      <c r="J1324" s="17" t="s">
        <v>617</v>
      </c>
      <c r="K1324" s="18">
        <v>999.13</v>
      </c>
      <c r="L1324" s="18">
        <v>46218</v>
      </c>
      <c r="M1324" s="18">
        <v>1423</v>
      </c>
      <c r="N1324" s="19">
        <v>0.0308</v>
      </c>
      <c r="O1324" s="18">
        <v>0.7</v>
      </c>
      <c r="P1324" s="18">
        <v>21.62</v>
      </c>
      <c r="Q1324" s="18">
        <v>291</v>
      </c>
      <c r="R1324" s="18">
        <v>1</v>
      </c>
      <c r="S1324" s="18">
        <v>189</v>
      </c>
      <c r="T1324" s="18">
        <v>8</v>
      </c>
      <c r="U1324" s="18">
        <v>2</v>
      </c>
      <c r="V1324" s="18">
        <v>491</v>
      </c>
      <c r="W1324" s="18">
        <v>2.03</v>
      </c>
      <c r="X1324" s="18">
        <v>0</v>
      </c>
      <c r="Y1324" s="19">
        <v>0</v>
      </c>
      <c r="Z1324" s="18">
        <v>8</v>
      </c>
      <c r="AA1324" s="18">
        <v>22</v>
      </c>
      <c r="AB1324" t="str">
        <f>VLOOKUP(E:E,笔记匹配!A:M,3,FALSE)</f>
        <v>talkalot-invite</v>
      </c>
      <c r="AC1324" t="str">
        <f>VLOOKUP(E:E,笔记匹配!A:M,4,FALSE)</f>
        <v>10.17宝藏Cambly外教大推荐‼️入门篇</v>
      </c>
    </row>
    <row r="1325" spans="1:29">
      <c r="A1325" s="17" t="s">
        <v>58</v>
      </c>
      <c r="B1325" s="17" t="s">
        <v>80</v>
      </c>
      <c r="C1325" s="18">
        <v>21548733</v>
      </c>
      <c r="D1325" s="17" t="s">
        <v>69</v>
      </c>
      <c r="E1325" s="17" t="s">
        <v>199</v>
      </c>
      <c r="F1325" s="17" t="s">
        <v>652</v>
      </c>
      <c r="G1325" s="18">
        <v>5277914</v>
      </c>
      <c r="H1325" s="17" t="s">
        <v>652</v>
      </c>
      <c r="I1325" s="18">
        <v>4445164</v>
      </c>
      <c r="J1325" s="17" t="s">
        <v>617</v>
      </c>
      <c r="K1325" s="18">
        <v>203.64</v>
      </c>
      <c r="L1325" s="18">
        <v>6170</v>
      </c>
      <c r="M1325" s="18">
        <v>244</v>
      </c>
      <c r="N1325" s="19">
        <v>0.0395</v>
      </c>
      <c r="O1325" s="18">
        <v>0.83</v>
      </c>
      <c r="P1325" s="18">
        <v>33</v>
      </c>
      <c r="Q1325" s="18">
        <v>35</v>
      </c>
      <c r="R1325" s="18">
        <v>0</v>
      </c>
      <c r="S1325" s="18">
        <v>32</v>
      </c>
      <c r="T1325" s="18">
        <v>9</v>
      </c>
      <c r="U1325" s="18">
        <v>2</v>
      </c>
      <c r="V1325" s="18">
        <v>78</v>
      </c>
      <c r="W1325" s="18">
        <v>2.61</v>
      </c>
      <c r="X1325" s="18">
        <v>0</v>
      </c>
      <c r="Y1325" s="19">
        <v>0</v>
      </c>
      <c r="Z1325" s="18">
        <v>1</v>
      </c>
      <c r="AA1325" s="18">
        <v>0</v>
      </c>
      <c r="AB1325" t="str">
        <f>VLOOKUP(E:E,笔记匹配!A:M,3,FALSE)</f>
        <v>lily1234</v>
      </c>
      <c r="AC1325" t="str">
        <f>VLOOKUP(E:E,笔记匹配!A:M,4,FALSE)</f>
        <v>10.9-30岁想把英语好好学一遍｜妈妈提升口语app</v>
      </c>
    </row>
    <row r="1326" spans="1:29">
      <c r="A1326" s="17" t="s">
        <v>58</v>
      </c>
      <c r="B1326" s="17" t="s">
        <v>108</v>
      </c>
      <c r="C1326" s="18">
        <v>21906276</v>
      </c>
      <c r="D1326" s="17" t="s">
        <v>69</v>
      </c>
      <c r="E1326" s="18">
        <v>6.3218999e+23</v>
      </c>
      <c r="F1326" s="17" t="s">
        <v>654</v>
      </c>
      <c r="G1326" s="18">
        <v>5442255</v>
      </c>
      <c r="H1326" s="17" t="s">
        <v>654</v>
      </c>
      <c r="I1326" s="18">
        <v>4570099</v>
      </c>
      <c r="J1326" s="17" t="s">
        <v>617</v>
      </c>
      <c r="K1326" s="18">
        <v>0</v>
      </c>
      <c r="L1326" s="18">
        <v>0</v>
      </c>
      <c r="M1326" s="18">
        <v>0</v>
      </c>
      <c r="N1326" s="19">
        <v>0</v>
      </c>
      <c r="O1326" s="18">
        <v>0</v>
      </c>
      <c r="P1326" s="18">
        <v>0</v>
      </c>
      <c r="Q1326" s="18">
        <v>0</v>
      </c>
      <c r="R1326" s="18">
        <v>0</v>
      </c>
      <c r="S1326" s="18">
        <v>0</v>
      </c>
      <c r="T1326" s="18">
        <v>0</v>
      </c>
      <c r="U1326" s="18">
        <v>0</v>
      </c>
      <c r="V1326" s="18">
        <v>0</v>
      </c>
      <c r="W1326" s="18">
        <v>0</v>
      </c>
      <c r="X1326" s="18">
        <v>0</v>
      </c>
      <c r="Y1326" s="19">
        <v>0</v>
      </c>
      <c r="Z1326" s="18">
        <v>0</v>
      </c>
      <c r="AA1326" s="18">
        <v>0</v>
      </c>
      <c r="AB1326" t="str">
        <f>VLOOKUP(E:E,笔记匹配!A:M,3,FALSE)</f>
        <v>gua0407</v>
      </c>
      <c r="AC1326" t="str">
        <f>VLOOKUP(E:E,笔记匹配!A:M,4,FALSE)</f>
        <v>9.21-雅思考官“讨厌”的口语表达，你中了几个🤔</v>
      </c>
    </row>
    <row r="1327" spans="1:29">
      <c r="A1327" s="17" t="s">
        <v>58</v>
      </c>
      <c r="B1327" s="17" t="s">
        <v>82</v>
      </c>
      <c r="C1327" s="18">
        <v>22055095</v>
      </c>
      <c r="D1327" s="17" t="s">
        <v>72</v>
      </c>
      <c r="E1327" s="17" t="s">
        <v>236</v>
      </c>
      <c r="F1327" s="17" t="s">
        <v>660</v>
      </c>
      <c r="G1327" s="18">
        <v>5512921</v>
      </c>
      <c r="H1327" s="17" t="s">
        <v>661</v>
      </c>
      <c r="I1327" s="18">
        <v>4623502</v>
      </c>
      <c r="J1327" s="17" t="s">
        <v>617</v>
      </c>
      <c r="K1327" s="18">
        <v>39.13</v>
      </c>
      <c r="L1327" s="18">
        <v>2783</v>
      </c>
      <c r="M1327" s="18">
        <v>150</v>
      </c>
      <c r="N1327" s="19">
        <v>0.0539</v>
      </c>
      <c r="O1327" s="18">
        <v>0.26</v>
      </c>
      <c r="P1327" s="18">
        <v>14.06</v>
      </c>
      <c r="Q1327" s="18">
        <v>9</v>
      </c>
      <c r="R1327" s="18">
        <v>0</v>
      </c>
      <c r="S1327" s="18">
        <v>11</v>
      </c>
      <c r="T1327" s="18">
        <v>5</v>
      </c>
      <c r="U1327" s="18">
        <v>0</v>
      </c>
      <c r="V1327" s="18">
        <v>25</v>
      </c>
      <c r="W1327" s="18">
        <v>1.57</v>
      </c>
      <c r="X1327" s="18">
        <v>0</v>
      </c>
      <c r="Y1327" s="19">
        <v>0</v>
      </c>
      <c r="Z1327" s="18">
        <v>5</v>
      </c>
      <c r="AA1327" s="18">
        <v>0</v>
      </c>
      <c r="AB1327" t="str">
        <f>VLOOKUP(E:E,笔记匹配!A:M,3,FALSE)</f>
        <v>pickgigi-invite</v>
      </c>
      <c r="AC1327" t="str">
        <f>VLOOKUP(E:E,笔记匹配!A:M,4,FALSE)</f>
        <v>10.26-口语聊天用这几个开场 打开无限聊天模式</v>
      </c>
    </row>
    <row r="1328" spans="1:29">
      <c r="A1328" s="17" t="s">
        <v>58</v>
      </c>
      <c r="B1328" s="17" t="s">
        <v>86</v>
      </c>
      <c r="C1328" s="18">
        <v>22459591</v>
      </c>
      <c r="D1328" s="17" t="s">
        <v>72</v>
      </c>
      <c r="E1328" s="17" t="s">
        <v>214</v>
      </c>
      <c r="F1328" s="17" t="s">
        <v>662</v>
      </c>
      <c r="G1328" s="18">
        <v>5705404</v>
      </c>
      <c r="H1328" s="17" t="s">
        <v>663</v>
      </c>
      <c r="I1328" s="18">
        <v>4771610</v>
      </c>
      <c r="J1328" s="17" t="s">
        <v>617</v>
      </c>
      <c r="K1328" s="18">
        <v>297.89</v>
      </c>
      <c r="L1328" s="18">
        <v>19262</v>
      </c>
      <c r="M1328" s="18">
        <v>818</v>
      </c>
      <c r="N1328" s="19">
        <v>0.0425</v>
      </c>
      <c r="O1328" s="18">
        <v>0.36</v>
      </c>
      <c r="P1328" s="18">
        <v>15.47</v>
      </c>
      <c r="Q1328" s="18">
        <v>36</v>
      </c>
      <c r="R1328" s="18">
        <v>0</v>
      </c>
      <c r="S1328" s="18">
        <v>11</v>
      </c>
      <c r="T1328" s="18">
        <v>23</v>
      </c>
      <c r="U1328" s="18">
        <v>0</v>
      </c>
      <c r="V1328" s="18">
        <v>70</v>
      </c>
      <c r="W1328" s="18">
        <v>4.26</v>
      </c>
      <c r="X1328" s="18">
        <v>0</v>
      </c>
      <c r="Y1328" s="19">
        <v>0</v>
      </c>
      <c r="Z1328" s="18">
        <v>3</v>
      </c>
      <c r="AA1328" s="18">
        <v>0</v>
      </c>
      <c r="AB1328" t="str">
        <f>VLOOKUP(E:E,笔记匹配!A:M,3,FALSE)</f>
        <v>yzyy123</v>
      </c>
      <c r="AC1328" t="str">
        <f>VLOOKUP(E:E,笔记匹配!A:M,4,FALSE)</f>
        <v>11.1-前雅思口语考官评分我们的part 1!</v>
      </c>
    </row>
    <row r="1329" spans="1:29">
      <c r="A1329" s="17" t="s">
        <v>58</v>
      </c>
      <c r="B1329" s="17" t="s">
        <v>73</v>
      </c>
      <c r="C1329" s="18">
        <v>22612439</v>
      </c>
      <c r="D1329" s="17" t="s">
        <v>72</v>
      </c>
      <c r="E1329" s="17" t="s">
        <v>200</v>
      </c>
      <c r="F1329" s="17" t="s">
        <v>666</v>
      </c>
      <c r="G1329" s="18">
        <v>5779468</v>
      </c>
      <c r="H1329" s="17" t="s">
        <v>667</v>
      </c>
      <c r="I1329" s="18">
        <v>4830161</v>
      </c>
      <c r="J1329" s="17" t="s">
        <v>617</v>
      </c>
      <c r="K1329" s="18">
        <v>115.04</v>
      </c>
      <c r="L1329" s="18">
        <v>7236</v>
      </c>
      <c r="M1329" s="18">
        <v>383</v>
      </c>
      <c r="N1329" s="19">
        <v>0.0529</v>
      </c>
      <c r="O1329" s="18">
        <v>0.3</v>
      </c>
      <c r="P1329" s="18">
        <v>15.9</v>
      </c>
      <c r="Q1329" s="18">
        <v>21</v>
      </c>
      <c r="R1329" s="18">
        <v>0</v>
      </c>
      <c r="S1329" s="18">
        <v>4</v>
      </c>
      <c r="T1329" s="18">
        <v>5</v>
      </c>
      <c r="U1329" s="18">
        <v>0</v>
      </c>
      <c r="V1329" s="18">
        <v>30</v>
      </c>
      <c r="W1329" s="18">
        <v>3.83</v>
      </c>
      <c r="X1329" s="18">
        <v>0</v>
      </c>
      <c r="Y1329" s="19">
        <v>0</v>
      </c>
      <c r="Z1329" s="18">
        <v>0</v>
      </c>
      <c r="AA1329" s="18">
        <v>0</v>
      </c>
      <c r="AB1329" t="str">
        <f>VLOOKUP(E:E,笔记匹配!A:M,3,FALSE)</f>
        <v>adamchen</v>
      </c>
      <c r="AC1329" t="str">
        <f>VLOOKUP(E:E,笔记匹配!A:M,4,FALSE)</f>
        <v>11.2-当社牛和老外pk全网热门挑战</v>
      </c>
    </row>
    <row r="1330" spans="1:29">
      <c r="A1330" s="17" t="s">
        <v>58</v>
      </c>
      <c r="B1330" s="17" t="s">
        <v>77</v>
      </c>
      <c r="C1330" s="18">
        <v>22612562</v>
      </c>
      <c r="D1330" s="17" t="s">
        <v>72</v>
      </c>
      <c r="E1330" s="17" t="s">
        <v>231</v>
      </c>
      <c r="F1330" s="17" t="s">
        <v>670</v>
      </c>
      <c r="G1330" s="18">
        <v>5779589</v>
      </c>
      <c r="H1330" s="17" t="s">
        <v>671</v>
      </c>
      <c r="I1330" s="18">
        <v>4830255</v>
      </c>
      <c r="J1330" s="17" t="s">
        <v>617</v>
      </c>
      <c r="K1330" s="18">
        <v>96.67</v>
      </c>
      <c r="L1330" s="18">
        <v>3137</v>
      </c>
      <c r="M1330" s="18">
        <v>168</v>
      </c>
      <c r="N1330" s="19">
        <v>0.0536</v>
      </c>
      <c r="O1330" s="18">
        <v>0.58</v>
      </c>
      <c r="P1330" s="18">
        <v>30.82</v>
      </c>
      <c r="Q1330" s="18">
        <v>25</v>
      </c>
      <c r="R1330" s="18">
        <v>0</v>
      </c>
      <c r="S1330" s="18">
        <v>7</v>
      </c>
      <c r="T1330" s="18">
        <v>3</v>
      </c>
      <c r="U1330" s="18">
        <v>0</v>
      </c>
      <c r="V1330" s="18">
        <v>35</v>
      </c>
      <c r="W1330" s="18">
        <v>2.76</v>
      </c>
      <c r="X1330" s="18">
        <v>0</v>
      </c>
      <c r="Y1330" s="19">
        <v>0</v>
      </c>
      <c r="Z1330" s="18">
        <v>1</v>
      </c>
      <c r="AA1330" s="18">
        <v>0</v>
      </c>
      <c r="AB1330" t="str">
        <f>VLOOKUP(E:E,笔记匹配!A:M,3,FALSE)</f>
        <v>iris018-invite</v>
      </c>
      <c r="AC1330" t="str">
        <f>VLOOKUP(E:E,笔记匹配!A:M,4,FALSE)</f>
        <v>11.2-⭐雅思口语救星❗心机girl这样备考㊙️</v>
      </c>
    </row>
    <row r="1331" spans="1:29">
      <c r="A1331" s="17" t="s">
        <v>58</v>
      </c>
      <c r="B1331" s="17" t="s">
        <v>73</v>
      </c>
      <c r="C1331" s="18">
        <v>23040724</v>
      </c>
      <c r="D1331" s="17" t="s">
        <v>69</v>
      </c>
      <c r="E1331" s="17" t="s">
        <v>200</v>
      </c>
      <c r="F1331" s="17" t="s">
        <v>672</v>
      </c>
      <c r="G1331" s="18">
        <v>5991279</v>
      </c>
      <c r="H1331" s="17" t="s">
        <v>672</v>
      </c>
      <c r="I1331" s="18">
        <v>4988712</v>
      </c>
      <c r="J1331" s="17" t="s">
        <v>617</v>
      </c>
      <c r="K1331" s="18">
        <v>160.93</v>
      </c>
      <c r="L1331" s="18">
        <v>4708</v>
      </c>
      <c r="M1331" s="18">
        <v>165</v>
      </c>
      <c r="N1331" s="19">
        <v>0.035</v>
      </c>
      <c r="O1331" s="18">
        <v>0.98</v>
      </c>
      <c r="P1331" s="18">
        <v>34.18</v>
      </c>
      <c r="Q1331" s="18">
        <v>31</v>
      </c>
      <c r="R1331" s="18">
        <v>0</v>
      </c>
      <c r="S1331" s="18">
        <v>8</v>
      </c>
      <c r="T1331" s="18">
        <v>8</v>
      </c>
      <c r="U1331" s="18">
        <v>0</v>
      </c>
      <c r="V1331" s="18">
        <v>47</v>
      </c>
      <c r="W1331" s="18">
        <v>3.42</v>
      </c>
      <c r="X1331" s="18">
        <v>0</v>
      </c>
      <c r="Y1331" s="19">
        <v>0</v>
      </c>
      <c r="Z1331" s="18">
        <v>0</v>
      </c>
      <c r="AA1331" s="18">
        <v>0</v>
      </c>
      <c r="AB1331" t="str">
        <f>VLOOKUP(E:E,笔记匹配!A:M,3,FALSE)</f>
        <v>adamchen</v>
      </c>
      <c r="AC1331" t="str">
        <f>VLOOKUP(E:E,笔记匹配!A:M,4,FALSE)</f>
        <v>11.2-当社牛和老外pk全网热门挑战</v>
      </c>
    </row>
    <row r="1332" spans="1:29">
      <c r="A1332" s="17" t="s">
        <v>58</v>
      </c>
      <c r="B1332" s="17" t="s">
        <v>86</v>
      </c>
      <c r="C1332" s="18">
        <v>23041229</v>
      </c>
      <c r="D1332" s="17" t="s">
        <v>69</v>
      </c>
      <c r="E1332" s="17" t="s">
        <v>214</v>
      </c>
      <c r="F1332" s="17" t="s">
        <v>673</v>
      </c>
      <c r="G1332" s="18">
        <v>5991556</v>
      </c>
      <c r="H1332" s="17" t="s">
        <v>673</v>
      </c>
      <c r="I1332" s="18">
        <v>4988903</v>
      </c>
      <c r="J1332" s="17" t="s">
        <v>617</v>
      </c>
      <c r="K1332" s="18">
        <v>244.75</v>
      </c>
      <c r="L1332" s="18">
        <v>8274</v>
      </c>
      <c r="M1332" s="18">
        <v>320</v>
      </c>
      <c r="N1332" s="19">
        <v>0.0387</v>
      </c>
      <c r="O1332" s="18">
        <v>0.76</v>
      </c>
      <c r="P1332" s="18">
        <v>29.58</v>
      </c>
      <c r="Q1332" s="18">
        <v>51</v>
      </c>
      <c r="R1332" s="18">
        <v>0</v>
      </c>
      <c r="S1332" s="18">
        <v>11</v>
      </c>
      <c r="T1332" s="18">
        <v>25</v>
      </c>
      <c r="U1332" s="18">
        <v>0</v>
      </c>
      <c r="V1332" s="18">
        <v>87</v>
      </c>
      <c r="W1332" s="18">
        <v>2.81</v>
      </c>
      <c r="X1332" s="18">
        <v>0</v>
      </c>
      <c r="Y1332" s="19">
        <v>0</v>
      </c>
      <c r="Z1332" s="18">
        <v>0</v>
      </c>
      <c r="AA1332" s="18">
        <v>0</v>
      </c>
      <c r="AB1332" t="str">
        <f>VLOOKUP(E:E,笔记匹配!A:M,3,FALSE)</f>
        <v>yzyy123</v>
      </c>
      <c r="AC1332" t="str">
        <f>VLOOKUP(E:E,笔记匹配!A:M,4,FALSE)</f>
        <v>11.1-前雅思口语考官评分我们的part 1!</v>
      </c>
    </row>
    <row r="1333" spans="1:29">
      <c r="A1333" s="17" t="s">
        <v>58</v>
      </c>
      <c r="B1333" s="17" t="s">
        <v>70</v>
      </c>
      <c r="C1333" s="18">
        <v>23124443</v>
      </c>
      <c r="D1333" s="17" t="s">
        <v>72</v>
      </c>
      <c r="E1333" s="17" t="s">
        <v>226</v>
      </c>
      <c r="F1333" s="17" t="s">
        <v>678</v>
      </c>
      <c r="G1333" s="18">
        <v>6031367</v>
      </c>
      <c r="H1333" s="17" t="s">
        <v>679</v>
      </c>
      <c r="I1333" s="18">
        <v>5019262</v>
      </c>
      <c r="J1333" s="17" t="s">
        <v>617</v>
      </c>
      <c r="K1333" s="18">
        <v>502.22</v>
      </c>
      <c r="L1333" s="18">
        <v>38796</v>
      </c>
      <c r="M1333" s="18">
        <v>2668</v>
      </c>
      <c r="N1333" s="19">
        <v>0.0688</v>
      </c>
      <c r="O1333" s="18">
        <v>0.19</v>
      </c>
      <c r="P1333" s="18">
        <v>12.95</v>
      </c>
      <c r="Q1333" s="18">
        <v>143</v>
      </c>
      <c r="R1333" s="18">
        <v>0</v>
      </c>
      <c r="S1333" s="18">
        <v>55</v>
      </c>
      <c r="T1333" s="18">
        <v>39</v>
      </c>
      <c r="U1333" s="18">
        <v>0</v>
      </c>
      <c r="V1333" s="18">
        <v>237</v>
      </c>
      <c r="W1333" s="18">
        <v>2.12</v>
      </c>
      <c r="X1333" s="18">
        <v>0</v>
      </c>
      <c r="Y1333" s="19">
        <v>0</v>
      </c>
      <c r="Z1333" s="18">
        <v>2</v>
      </c>
      <c r="AA1333" s="18">
        <v>0</v>
      </c>
      <c r="AB1333" t="str">
        <f>VLOOKUP(E:E,笔记匹配!A:M,3,FALSE)</f>
        <v>hiella-invite</v>
      </c>
      <c r="AC1333" t="str">
        <f>VLOOKUP(E:E,笔记匹配!A:M,4,FALSE)</f>
        <v>11.10-关于学口语，希望五年前就有人能告诉我的</v>
      </c>
    </row>
    <row r="1334" spans="1:29">
      <c r="A1334" s="17" t="s">
        <v>58</v>
      </c>
      <c r="B1334" s="17" t="s">
        <v>75</v>
      </c>
      <c r="C1334" s="18">
        <v>23124609</v>
      </c>
      <c r="D1334" s="17" t="s">
        <v>72</v>
      </c>
      <c r="E1334" s="17" t="s">
        <v>227</v>
      </c>
      <c r="F1334" s="17" t="s">
        <v>680</v>
      </c>
      <c r="G1334" s="18">
        <v>6031450</v>
      </c>
      <c r="H1334" s="17" t="s">
        <v>681</v>
      </c>
      <c r="I1334" s="18">
        <v>5019325</v>
      </c>
      <c r="J1334" s="17" t="s">
        <v>617</v>
      </c>
      <c r="K1334" s="18">
        <v>252.41</v>
      </c>
      <c r="L1334" s="18">
        <v>14336</v>
      </c>
      <c r="M1334" s="18">
        <v>688</v>
      </c>
      <c r="N1334" s="19">
        <v>0.048</v>
      </c>
      <c r="O1334" s="18">
        <v>0.37</v>
      </c>
      <c r="P1334" s="18">
        <v>17.61</v>
      </c>
      <c r="Q1334" s="18">
        <v>37</v>
      </c>
      <c r="R1334" s="18">
        <v>0</v>
      </c>
      <c r="S1334" s="18">
        <v>27</v>
      </c>
      <c r="T1334" s="18">
        <v>11</v>
      </c>
      <c r="U1334" s="18">
        <v>0</v>
      </c>
      <c r="V1334" s="18">
        <v>75</v>
      </c>
      <c r="W1334" s="18">
        <v>3.37</v>
      </c>
      <c r="X1334" s="18">
        <v>0</v>
      </c>
      <c r="Y1334" s="19">
        <v>0</v>
      </c>
      <c r="Z1334" s="18">
        <v>21</v>
      </c>
      <c r="AA1334" s="18">
        <v>0</v>
      </c>
      <c r="AB1334" t="str">
        <f>VLOOKUP(E:E,笔记匹配!A:M,3,FALSE)</f>
        <v>heykelly-invite</v>
      </c>
      <c r="AC1334" t="str">
        <f>VLOOKUP(E:E,笔记匹配!A:M,4,FALSE)</f>
        <v>11.10-亲测❗️雅思考官听到就会打低分的口语表达</v>
      </c>
    </row>
    <row r="1335" spans="1:29">
      <c r="A1335" s="17" t="s">
        <v>58</v>
      </c>
      <c r="B1335" s="17" t="s">
        <v>81</v>
      </c>
      <c r="C1335" s="18">
        <v>23124709</v>
      </c>
      <c r="D1335" s="17" t="s">
        <v>72</v>
      </c>
      <c r="E1335" s="17" t="s">
        <v>229</v>
      </c>
      <c r="F1335" s="17" t="s">
        <v>682</v>
      </c>
      <c r="G1335" s="18">
        <v>6031503</v>
      </c>
      <c r="H1335" s="17" t="s">
        <v>683</v>
      </c>
      <c r="I1335" s="18">
        <v>5019370</v>
      </c>
      <c r="J1335" s="17" t="s">
        <v>617</v>
      </c>
      <c r="K1335" s="18">
        <v>193.32</v>
      </c>
      <c r="L1335" s="18">
        <v>11589</v>
      </c>
      <c r="M1335" s="18">
        <v>384</v>
      </c>
      <c r="N1335" s="19">
        <v>0.0331</v>
      </c>
      <c r="O1335" s="18">
        <v>0.5</v>
      </c>
      <c r="P1335" s="18">
        <v>16.68</v>
      </c>
      <c r="Q1335" s="18">
        <v>35</v>
      </c>
      <c r="R1335" s="18">
        <v>0</v>
      </c>
      <c r="S1335" s="18">
        <v>20</v>
      </c>
      <c r="T1335" s="18">
        <v>6</v>
      </c>
      <c r="U1335" s="18">
        <v>2</v>
      </c>
      <c r="V1335" s="18">
        <v>63</v>
      </c>
      <c r="W1335" s="18">
        <v>3.07</v>
      </c>
      <c r="X1335" s="18">
        <v>0</v>
      </c>
      <c r="Y1335" s="19">
        <v>0</v>
      </c>
      <c r="Z1335" s="18">
        <v>3</v>
      </c>
      <c r="AA1335" s="18">
        <v>0</v>
      </c>
      <c r="AB1335" t="str">
        <f>VLOOKUP(E:E,笔记匹配!A:M,3,FALSE)</f>
        <v>nainai</v>
      </c>
      <c r="AC1335" t="str">
        <f>VLOOKUP(E:E,笔记匹配!A:M,4,FALSE)</f>
        <v>11.10-985但雅思口语万年6分😩外教说你方法错啦❗️</v>
      </c>
    </row>
    <row r="1336" spans="1:29">
      <c r="A1336" s="17" t="s">
        <v>58</v>
      </c>
      <c r="B1336" s="17" t="s">
        <v>100</v>
      </c>
      <c r="C1336" s="18">
        <v>23530215</v>
      </c>
      <c r="D1336" s="17" t="s">
        <v>69</v>
      </c>
      <c r="E1336" s="17" t="s">
        <v>203</v>
      </c>
      <c r="F1336" s="17" t="s">
        <v>684</v>
      </c>
      <c r="G1336" s="18">
        <v>6237012</v>
      </c>
      <c r="H1336" s="17" t="s">
        <v>685</v>
      </c>
      <c r="I1336" s="18">
        <v>5174740</v>
      </c>
      <c r="J1336" s="17" t="s">
        <v>617</v>
      </c>
      <c r="K1336" s="18">
        <v>215.66</v>
      </c>
      <c r="L1336" s="18">
        <v>3925</v>
      </c>
      <c r="M1336" s="18">
        <v>170</v>
      </c>
      <c r="N1336" s="19">
        <v>0.0433</v>
      </c>
      <c r="O1336" s="18">
        <v>1.27</v>
      </c>
      <c r="P1336" s="18">
        <v>54.95</v>
      </c>
      <c r="Q1336" s="18">
        <v>39</v>
      </c>
      <c r="R1336" s="18">
        <v>0</v>
      </c>
      <c r="S1336" s="18">
        <v>26</v>
      </c>
      <c r="T1336" s="18">
        <v>2</v>
      </c>
      <c r="U1336" s="18">
        <v>0</v>
      </c>
      <c r="V1336" s="18">
        <v>67</v>
      </c>
      <c r="W1336" s="18">
        <v>3.22</v>
      </c>
      <c r="X1336" s="18">
        <v>0</v>
      </c>
      <c r="Y1336" s="19">
        <v>0</v>
      </c>
      <c r="Z1336" s="18">
        <v>0</v>
      </c>
      <c r="AA1336" s="18">
        <v>0</v>
      </c>
      <c r="AB1336" t="str">
        <f>VLOOKUP(E:E,笔记匹配!A:M,3,FALSE)</f>
        <v>yaozilv</v>
      </c>
      <c r="AC1336" t="str">
        <f>VLOOKUP(E:E,笔记匹配!A:M,4,FALSE)</f>
        <v>6.17-英语口语人绝不能错过的宝藏APP👈</v>
      </c>
    </row>
    <row r="1337" spans="1:29">
      <c r="A1337" s="17" t="s">
        <v>58</v>
      </c>
      <c r="B1337" s="17" t="s">
        <v>109</v>
      </c>
      <c r="C1337" s="18">
        <v>23530991</v>
      </c>
      <c r="D1337" s="17" t="s">
        <v>69</v>
      </c>
      <c r="E1337" s="17" t="s">
        <v>196</v>
      </c>
      <c r="F1337" s="17" t="s">
        <v>686</v>
      </c>
      <c r="G1337" s="18">
        <v>6237396</v>
      </c>
      <c r="H1337" s="17" t="s">
        <v>687</v>
      </c>
      <c r="I1337" s="18">
        <v>5175042</v>
      </c>
      <c r="J1337" s="17" t="s">
        <v>617</v>
      </c>
      <c r="K1337" s="18">
        <v>242.4</v>
      </c>
      <c r="L1337" s="18">
        <v>14133</v>
      </c>
      <c r="M1337" s="18">
        <v>460</v>
      </c>
      <c r="N1337" s="19">
        <v>0.0325</v>
      </c>
      <c r="O1337" s="18">
        <v>0.53</v>
      </c>
      <c r="P1337" s="18">
        <v>17.15</v>
      </c>
      <c r="Q1337" s="18">
        <v>95</v>
      </c>
      <c r="R1337" s="18">
        <v>3</v>
      </c>
      <c r="S1337" s="18">
        <v>20</v>
      </c>
      <c r="T1337" s="18">
        <v>24</v>
      </c>
      <c r="U1337" s="18">
        <v>1</v>
      </c>
      <c r="V1337" s="18">
        <v>143</v>
      </c>
      <c r="W1337" s="18">
        <v>1.7</v>
      </c>
      <c r="X1337" s="18">
        <v>0</v>
      </c>
      <c r="Y1337" s="19">
        <v>0</v>
      </c>
      <c r="Z1337" s="18">
        <v>0</v>
      </c>
      <c r="AA1337" s="18">
        <v>0</v>
      </c>
      <c r="AB1337" t="str">
        <f>VLOOKUP(E:E,笔记匹配!A:M,3,FALSE)</f>
        <v>山姆先生-invite</v>
      </c>
      <c r="AC1337" t="str">
        <f>VLOOKUP(E:E,笔记匹配!A:M,4,FALSE)</f>
        <v>11.10-地道英语俚语🤯英美俚语意思差这么多?</v>
      </c>
    </row>
    <row r="1338" spans="1:29">
      <c r="A1338" s="17" t="s">
        <v>58</v>
      </c>
      <c r="B1338" s="17" t="s">
        <v>87</v>
      </c>
      <c r="C1338" s="18">
        <v>23541577</v>
      </c>
      <c r="D1338" s="17" t="s">
        <v>72</v>
      </c>
      <c r="E1338" s="17" t="s">
        <v>224</v>
      </c>
      <c r="F1338" s="17" t="s">
        <v>688</v>
      </c>
      <c r="G1338" s="18">
        <v>6242360</v>
      </c>
      <c r="H1338" s="17" t="s">
        <v>689</v>
      </c>
      <c r="I1338" s="18">
        <v>5178799</v>
      </c>
      <c r="J1338" s="17" t="s">
        <v>617</v>
      </c>
      <c r="K1338" s="18">
        <v>89.37</v>
      </c>
      <c r="L1338" s="18">
        <v>7898</v>
      </c>
      <c r="M1338" s="18">
        <v>450</v>
      </c>
      <c r="N1338" s="19">
        <v>0.057</v>
      </c>
      <c r="O1338" s="18">
        <v>0.2</v>
      </c>
      <c r="P1338" s="18">
        <v>11.32</v>
      </c>
      <c r="Q1338" s="18">
        <v>29</v>
      </c>
      <c r="R1338" s="18">
        <v>0</v>
      </c>
      <c r="S1338" s="18">
        <v>14</v>
      </c>
      <c r="T1338" s="18">
        <v>7</v>
      </c>
      <c r="U1338" s="18">
        <v>0</v>
      </c>
      <c r="V1338" s="18">
        <v>50</v>
      </c>
      <c r="W1338" s="18">
        <v>1.79</v>
      </c>
      <c r="X1338" s="18">
        <v>0</v>
      </c>
      <c r="Y1338" s="19">
        <v>0</v>
      </c>
      <c r="Z1338" s="18">
        <v>1</v>
      </c>
      <c r="AA1338" s="18">
        <v>0</v>
      </c>
      <c r="AB1338" t="str">
        <f>VLOOKUP(E:E,笔记匹配!A:M,3,FALSE)</f>
        <v>zigezige-invite</v>
      </c>
      <c r="AC1338" t="str">
        <f>VLOOKUP(E:E,笔记匹配!A:M,4,FALSE)</f>
        <v>11.16-英语｜想进外企？高管说必须知道这些！📇</v>
      </c>
    </row>
    <row r="1339" spans="1:29">
      <c r="A1339" s="17" t="s">
        <v>58</v>
      </c>
      <c r="B1339" s="17" t="s">
        <v>78</v>
      </c>
      <c r="C1339" s="18">
        <v>23541642</v>
      </c>
      <c r="D1339" s="17" t="s">
        <v>72</v>
      </c>
      <c r="E1339" s="17" t="s">
        <v>222</v>
      </c>
      <c r="F1339" s="17" t="s">
        <v>690</v>
      </c>
      <c r="G1339" s="18">
        <v>6242382</v>
      </c>
      <c r="H1339" s="17" t="s">
        <v>691</v>
      </c>
      <c r="I1339" s="18">
        <v>5178823</v>
      </c>
      <c r="J1339" s="17" t="s">
        <v>617</v>
      </c>
      <c r="K1339" s="18">
        <v>322.51</v>
      </c>
      <c r="L1339" s="18">
        <v>34979</v>
      </c>
      <c r="M1339" s="18">
        <v>2169</v>
      </c>
      <c r="N1339" s="19">
        <v>0.062</v>
      </c>
      <c r="O1339" s="18">
        <v>0.15</v>
      </c>
      <c r="P1339" s="18">
        <v>9.22</v>
      </c>
      <c r="Q1339" s="18">
        <v>82</v>
      </c>
      <c r="R1339" s="18">
        <v>0</v>
      </c>
      <c r="S1339" s="18">
        <v>83</v>
      </c>
      <c r="T1339" s="18">
        <v>33</v>
      </c>
      <c r="U1339" s="18">
        <v>1</v>
      </c>
      <c r="V1339" s="18">
        <v>199</v>
      </c>
      <c r="W1339" s="18">
        <v>1.62</v>
      </c>
      <c r="X1339" s="18">
        <v>0</v>
      </c>
      <c r="Y1339" s="19">
        <v>0</v>
      </c>
      <c r="Z1339" s="18">
        <v>3</v>
      </c>
      <c r="AA1339" s="18">
        <v>33</v>
      </c>
      <c r="AB1339" t="str">
        <f>VLOOKUP(E:E,笔记匹配!A:M,3,FALSE)</f>
        <v>kkenglish-invite</v>
      </c>
      <c r="AC1339" t="str">
        <f>VLOOKUP(E:E,笔记匹配!A:M,4,FALSE)</f>
        <v>11.16-我说的英语 vs 外教帮我修订的 差异有多大？</v>
      </c>
    </row>
    <row r="1340" spans="1:29">
      <c r="A1340" s="17" t="s">
        <v>58</v>
      </c>
      <c r="B1340" s="17" t="s">
        <v>85</v>
      </c>
      <c r="C1340" s="18">
        <v>23541719</v>
      </c>
      <c r="D1340" s="17" t="s">
        <v>72</v>
      </c>
      <c r="E1340" s="17" t="s">
        <v>225</v>
      </c>
      <c r="F1340" s="17" t="s">
        <v>693</v>
      </c>
      <c r="G1340" s="18">
        <v>6242415</v>
      </c>
      <c r="H1340" s="17" t="s">
        <v>694</v>
      </c>
      <c r="I1340" s="18">
        <v>5178847</v>
      </c>
      <c r="J1340" s="17" t="s">
        <v>617</v>
      </c>
      <c r="K1340" s="18">
        <v>5.95</v>
      </c>
      <c r="L1340" s="18">
        <v>540</v>
      </c>
      <c r="M1340" s="18">
        <v>12</v>
      </c>
      <c r="N1340" s="19">
        <v>0.0222</v>
      </c>
      <c r="O1340" s="18">
        <v>0.5</v>
      </c>
      <c r="P1340" s="18">
        <v>11.02</v>
      </c>
      <c r="Q1340" s="18">
        <v>2</v>
      </c>
      <c r="R1340" s="18">
        <v>0</v>
      </c>
      <c r="S1340" s="18">
        <v>0</v>
      </c>
      <c r="T1340" s="18">
        <v>0</v>
      </c>
      <c r="U1340" s="18">
        <v>0</v>
      </c>
      <c r="V1340" s="18">
        <v>2</v>
      </c>
      <c r="W1340" s="18">
        <v>2.98</v>
      </c>
      <c r="X1340" s="18">
        <v>0</v>
      </c>
      <c r="Y1340" s="19">
        <v>0</v>
      </c>
      <c r="Z1340" s="18">
        <v>0</v>
      </c>
      <c r="AA1340" s="18">
        <v>0</v>
      </c>
      <c r="AB1340" t="str">
        <f>VLOOKUP(E:E,笔记匹配!A:M,3,FALSE)</f>
        <v>xiaohao11-invite</v>
      </c>
      <c r="AC1340" t="str">
        <f>VLOOKUP(E:E,笔记匹配!A:M,4,FALSE)</f>
        <v>11.16-🔥Cambly外教大推荐❗️口语此时不练更待何时</v>
      </c>
    </row>
    <row r="1341" spans="1:29">
      <c r="A1341" s="17" t="s">
        <v>58</v>
      </c>
      <c r="B1341" s="17" t="s">
        <v>74</v>
      </c>
      <c r="C1341" s="18">
        <v>23541791</v>
      </c>
      <c r="D1341" s="17" t="s">
        <v>72</v>
      </c>
      <c r="E1341" s="17" t="s">
        <v>223</v>
      </c>
      <c r="F1341" s="17" t="s">
        <v>695</v>
      </c>
      <c r="G1341" s="18">
        <v>6242450</v>
      </c>
      <c r="H1341" s="17" t="s">
        <v>696</v>
      </c>
      <c r="I1341" s="18">
        <v>5178874</v>
      </c>
      <c r="J1341" s="17" t="s">
        <v>617</v>
      </c>
      <c r="K1341" s="18">
        <v>199.14</v>
      </c>
      <c r="L1341" s="18">
        <v>10032</v>
      </c>
      <c r="M1341" s="18">
        <v>548</v>
      </c>
      <c r="N1341" s="19">
        <v>0.0546</v>
      </c>
      <c r="O1341" s="18">
        <v>0.36</v>
      </c>
      <c r="P1341" s="18">
        <v>19.85</v>
      </c>
      <c r="Q1341" s="18">
        <v>52</v>
      </c>
      <c r="R1341" s="18">
        <v>0</v>
      </c>
      <c r="S1341" s="18">
        <v>16</v>
      </c>
      <c r="T1341" s="18">
        <v>2</v>
      </c>
      <c r="U1341" s="18">
        <v>0</v>
      </c>
      <c r="V1341" s="18">
        <v>70</v>
      </c>
      <c r="W1341" s="18">
        <v>2.84</v>
      </c>
      <c r="X1341" s="18">
        <v>0</v>
      </c>
      <c r="Y1341" s="19">
        <v>0</v>
      </c>
      <c r="Z1341" s="18">
        <v>2</v>
      </c>
      <c r="AA1341" s="18">
        <v>0</v>
      </c>
      <c r="AB1341" t="str">
        <f>VLOOKUP(E:E,笔记匹配!A:M,3,FALSE)</f>
        <v>dafu666</v>
      </c>
      <c r="AC1341" t="str">
        <f>VLOOKUP(E:E,笔记匹配!A:M,4,FALSE)</f>
        <v>11.16-雅思口语首考上8分？我是如何做到的？</v>
      </c>
    </row>
    <row r="1342" spans="1:29">
      <c r="A1342" s="17" t="s">
        <v>58</v>
      </c>
      <c r="B1342" s="17" t="s">
        <v>79</v>
      </c>
      <c r="C1342" s="18">
        <v>23541914</v>
      </c>
      <c r="D1342" s="17" t="s">
        <v>72</v>
      </c>
      <c r="E1342" s="17" t="s">
        <v>197</v>
      </c>
      <c r="F1342" s="17" t="s">
        <v>697</v>
      </c>
      <c r="G1342" s="18">
        <v>6242490</v>
      </c>
      <c r="H1342" s="17" t="s">
        <v>698</v>
      </c>
      <c r="I1342" s="18">
        <v>5178907</v>
      </c>
      <c r="J1342" s="17" t="s">
        <v>617</v>
      </c>
      <c r="K1342" s="18">
        <v>69.43</v>
      </c>
      <c r="L1342" s="18">
        <v>3713</v>
      </c>
      <c r="M1342" s="18">
        <v>104</v>
      </c>
      <c r="N1342" s="19">
        <v>0.028</v>
      </c>
      <c r="O1342" s="18">
        <v>0.67</v>
      </c>
      <c r="P1342" s="18">
        <v>18.7</v>
      </c>
      <c r="Q1342" s="18">
        <v>3</v>
      </c>
      <c r="R1342" s="18">
        <v>0</v>
      </c>
      <c r="S1342" s="18">
        <v>10</v>
      </c>
      <c r="T1342" s="18">
        <v>0</v>
      </c>
      <c r="U1342" s="18">
        <v>0</v>
      </c>
      <c r="V1342" s="18">
        <v>13</v>
      </c>
      <c r="W1342" s="18">
        <v>5.34</v>
      </c>
      <c r="X1342" s="18">
        <v>0</v>
      </c>
      <c r="Y1342" s="19">
        <v>0</v>
      </c>
      <c r="Z1342" s="18">
        <v>1</v>
      </c>
      <c r="AA1342" s="18">
        <v>0</v>
      </c>
      <c r="AB1342" t="str">
        <f>VLOOKUP(E:E,笔记匹配!A:M,3,FALSE)</f>
        <v>leximock-invite</v>
      </c>
      <c r="AC1342" t="str">
        <f>VLOOKUP(E:E,笔记匹配!A:M,4,FALSE)</f>
        <v>11.16-Cambly雅思口语敲牛mock推荐来救你啦🆘</v>
      </c>
    </row>
    <row r="1343" spans="1:29">
      <c r="A1343" s="17" t="s">
        <v>58</v>
      </c>
      <c r="B1343" s="17" t="s">
        <v>89</v>
      </c>
      <c r="C1343" s="18">
        <v>24215138</v>
      </c>
      <c r="D1343" s="17" t="s">
        <v>72</v>
      </c>
      <c r="E1343" s="17" t="s">
        <v>218</v>
      </c>
      <c r="F1343" s="17" t="s">
        <v>699</v>
      </c>
      <c r="G1343" s="18">
        <v>6406152</v>
      </c>
      <c r="H1343" s="17" t="s">
        <v>700</v>
      </c>
      <c r="I1343" s="18">
        <v>5307938</v>
      </c>
      <c r="J1343" s="17" t="s">
        <v>617</v>
      </c>
      <c r="K1343" s="18">
        <v>292.35</v>
      </c>
      <c r="L1343" s="18">
        <v>24212</v>
      </c>
      <c r="M1343" s="18">
        <v>651</v>
      </c>
      <c r="N1343" s="19">
        <v>0.0269</v>
      </c>
      <c r="O1343" s="18">
        <v>0.45</v>
      </c>
      <c r="P1343" s="18">
        <v>12.07</v>
      </c>
      <c r="Q1343" s="18">
        <v>34</v>
      </c>
      <c r="R1343" s="18">
        <v>1</v>
      </c>
      <c r="S1343" s="18">
        <v>41</v>
      </c>
      <c r="T1343" s="18">
        <v>4</v>
      </c>
      <c r="U1343" s="18">
        <v>2</v>
      </c>
      <c r="V1343" s="18">
        <v>82</v>
      </c>
      <c r="W1343" s="18">
        <v>3.57</v>
      </c>
      <c r="X1343" s="18">
        <v>0</v>
      </c>
      <c r="Y1343" s="19">
        <v>0</v>
      </c>
      <c r="Z1343" s="18">
        <v>6</v>
      </c>
      <c r="AA1343" s="18">
        <v>5</v>
      </c>
      <c r="AB1343" t="str">
        <f>VLOOKUP(E:E,笔记匹配!A:M,3,FALSE)</f>
        <v>xctx</v>
      </c>
      <c r="AC1343" t="str">
        <f>VLOOKUP(E:E,笔记匹配!A:M,4,FALSE)</f>
        <v>11.21-如何从“哑巴英语”到轻松通过全英文外企面试</v>
      </c>
    </row>
    <row r="1344" spans="1:29">
      <c r="A1344" s="17" t="s">
        <v>58</v>
      </c>
      <c r="B1344" s="17" t="s">
        <v>90</v>
      </c>
      <c r="C1344" s="18">
        <v>24215177</v>
      </c>
      <c r="D1344" s="17" t="s">
        <v>72</v>
      </c>
      <c r="E1344" s="17" t="s">
        <v>219</v>
      </c>
      <c r="F1344" s="17" t="s">
        <v>701</v>
      </c>
      <c r="G1344" s="18">
        <v>6406187</v>
      </c>
      <c r="H1344" s="17" t="s">
        <v>702</v>
      </c>
      <c r="I1344" s="18">
        <v>5307972</v>
      </c>
      <c r="J1344" s="17" t="s">
        <v>617</v>
      </c>
      <c r="K1344" s="18">
        <v>288.84</v>
      </c>
      <c r="L1344" s="18">
        <v>17879</v>
      </c>
      <c r="M1344" s="18">
        <v>611</v>
      </c>
      <c r="N1344" s="19">
        <v>0.0342</v>
      </c>
      <c r="O1344" s="18">
        <v>0.47</v>
      </c>
      <c r="P1344" s="18">
        <v>16.16</v>
      </c>
      <c r="Q1344" s="18">
        <v>76</v>
      </c>
      <c r="R1344" s="18">
        <v>1</v>
      </c>
      <c r="S1344" s="18">
        <v>99</v>
      </c>
      <c r="T1344" s="18">
        <v>20</v>
      </c>
      <c r="U1344" s="18">
        <v>6</v>
      </c>
      <c r="V1344" s="18">
        <v>202</v>
      </c>
      <c r="W1344" s="18">
        <v>1.43</v>
      </c>
      <c r="X1344" s="18">
        <v>0</v>
      </c>
      <c r="Y1344" s="19">
        <v>0</v>
      </c>
      <c r="Z1344" s="18">
        <v>11</v>
      </c>
      <c r="AA1344" s="18">
        <v>1</v>
      </c>
      <c r="AB1344" t="str">
        <f>VLOOKUP(E:E,笔记匹配!A:M,3,FALSE)</f>
        <v>picklynn-invite</v>
      </c>
      <c r="AC1344" t="str">
        <f>VLOOKUP(E:E,笔记匹配!A:M,4,FALSE)</f>
        <v>11.21-英语面试不用怕‼️8个技巧秒收offer✅太绝啦</v>
      </c>
    </row>
    <row r="1345" spans="1:29">
      <c r="A1345" s="17" t="s">
        <v>58</v>
      </c>
      <c r="B1345" s="17" t="s">
        <v>91</v>
      </c>
      <c r="C1345" s="18">
        <v>24215231</v>
      </c>
      <c r="D1345" s="17" t="s">
        <v>72</v>
      </c>
      <c r="E1345" s="17" t="s">
        <v>220</v>
      </c>
      <c r="F1345" s="17" t="s">
        <v>703</v>
      </c>
      <c r="G1345" s="18">
        <v>6406213</v>
      </c>
      <c r="H1345" s="17" t="s">
        <v>704</v>
      </c>
      <c r="I1345" s="18">
        <v>5307993</v>
      </c>
      <c r="J1345" s="17" t="s">
        <v>617</v>
      </c>
      <c r="K1345" s="18">
        <v>298.65</v>
      </c>
      <c r="L1345" s="18">
        <v>40811</v>
      </c>
      <c r="M1345" s="18">
        <v>2443</v>
      </c>
      <c r="N1345" s="19">
        <v>0.0599</v>
      </c>
      <c r="O1345" s="18">
        <v>0.12</v>
      </c>
      <c r="P1345" s="18">
        <v>7.32</v>
      </c>
      <c r="Q1345" s="18">
        <v>23</v>
      </c>
      <c r="R1345" s="18">
        <v>3</v>
      </c>
      <c r="S1345" s="18">
        <v>2</v>
      </c>
      <c r="T1345" s="18">
        <v>8</v>
      </c>
      <c r="U1345" s="18">
        <v>0</v>
      </c>
      <c r="V1345" s="18">
        <v>36</v>
      </c>
      <c r="W1345" s="18">
        <v>8.3</v>
      </c>
      <c r="X1345" s="18">
        <v>0</v>
      </c>
      <c r="Y1345" s="19">
        <v>0</v>
      </c>
      <c r="Z1345" s="18">
        <v>2</v>
      </c>
      <c r="AA1345" s="18">
        <v>0</v>
      </c>
      <c r="AB1345" t="str">
        <f>VLOOKUP(E:E,笔记匹配!A:M,3,FALSE)</f>
        <v>pickcoco-invite</v>
      </c>
      <c r="AC1345" t="str">
        <f>VLOOKUP(E:E,笔记匹配!A:M,4,FALSE)</f>
        <v>11.21-快进来看看外国人切磋中文！！</v>
      </c>
    </row>
    <row r="1346" spans="1:29">
      <c r="A1346" s="17" t="s">
        <v>58</v>
      </c>
      <c r="B1346" s="17" t="s">
        <v>92</v>
      </c>
      <c r="C1346" s="18">
        <v>24215254</v>
      </c>
      <c r="D1346" s="17" t="s">
        <v>72</v>
      </c>
      <c r="E1346" s="17" t="s">
        <v>221</v>
      </c>
      <c r="F1346" s="17" t="s">
        <v>705</v>
      </c>
      <c r="G1346" s="18">
        <v>6406225</v>
      </c>
      <c r="H1346" s="17" t="s">
        <v>706</v>
      </c>
      <c r="I1346" s="18">
        <v>5308004</v>
      </c>
      <c r="J1346" s="17" t="s">
        <v>617</v>
      </c>
      <c r="K1346" s="18">
        <v>89.54</v>
      </c>
      <c r="L1346" s="18">
        <v>4831</v>
      </c>
      <c r="M1346" s="18">
        <v>172</v>
      </c>
      <c r="N1346" s="19">
        <v>0.0356</v>
      </c>
      <c r="O1346" s="18">
        <v>0.52</v>
      </c>
      <c r="P1346" s="18">
        <v>18.53</v>
      </c>
      <c r="Q1346" s="18">
        <v>10</v>
      </c>
      <c r="R1346" s="18">
        <v>0</v>
      </c>
      <c r="S1346" s="18">
        <v>5</v>
      </c>
      <c r="T1346" s="18">
        <v>12</v>
      </c>
      <c r="U1346" s="18">
        <v>1</v>
      </c>
      <c r="V1346" s="18">
        <v>28</v>
      </c>
      <c r="W1346" s="18">
        <v>3.2</v>
      </c>
      <c r="X1346" s="18">
        <v>0</v>
      </c>
      <c r="Y1346" s="19">
        <v>0</v>
      </c>
      <c r="Z1346" s="18">
        <v>0</v>
      </c>
      <c r="AA1346" s="18">
        <v>0</v>
      </c>
      <c r="AB1346" t="str">
        <f>VLOOKUP(E:E,笔记匹配!A:M,3,FALSE)</f>
        <v>circle2022-invite</v>
      </c>
      <c r="AC1346" t="str">
        <f>VLOOKUP(E:E,笔记匹配!A:M,4,FALSE)</f>
        <v>11.21-🔥雅思口语8分｜高分技巧大公开</v>
      </c>
    </row>
    <row r="1347" spans="1:29">
      <c r="A1347" s="17" t="s">
        <v>58</v>
      </c>
      <c r="B1347" s="17" t="s">
        <v>70</v>
      </c>
      <c r="C1347" s="18">
        <v>24706707</v>
      </c>
      <c r="D1347" s="17" t="s">
        <v>69</v>
      </c>
      <c r="E1347" s="17" t="s">
        <v>226</v>
      </c>
      <c r="F1347" s="17" t="s">
        <v>708</v>
      </c>
      <c r="G1347" s="18">
        <v>6620050</v>
      </c>
      <c r="H1347" s="17" t="s">
        <v>709</v>
      </c>
      <c r="I1347" s="18">
        <v>5478983</v>
      </c>
      <c r="J1347" s="17" t="s">
        <v>617</v>
      </c>
      <c r="K1347" s="18">
        <v>504.87</v>
      </c>
      <c r="L1347" s="18">
        <v>19811</v>
      </c>
      <c r="M1347" s="18">
        <v>1249</v>
      </c>
      <c r="N1347" s="19">
        <v>0.063</v>
      </c>
      <c r="O1347" s="18">
        <v>0.4</v>
      </c>
      <c r="P1347" s="18">
        <v>25.48</v>
      </c>
      <c r="Q1347" s="18">
        <v>239</v>
      </c>
      <c r="R1347" s="18">
        <v>0</v>
      </c>
      <c r="S1347" s="18">
        <v>106</v>
      </c>
      <c r="T1347" s="18">
        <v>49</v>
      </c>
      <c r="U1347" s="18">
        <v>5</v>
      </c>
      <c r="V1347" s="18">
        <v>399</v>
      </c>
      <c r="W1347" s="18">
        <v>1.27</v>
      </c>
      <c r="X1347" s="18">
        <v>0</v>
      </c>
      <c r="Y1347" s="19">
        <v>0</v>
      </c>
      <c r="Z1347" s="18">
        <v>3</v>
      </c>
      <c r="AA1347" s="18">
        <v>0</v>
      </c>
      <c r="AB1347" t="str">
        <f>VLOOKUP(E:E,笔记匹配!A:M,3,FALSE)</f>
        <v>hiella-invite</v>
      </c>
      <c r="AC1347" t="str">
        <f>VLOOKUP(E:E,笔记匹配!A:M,4,FALSE)</f>
        <v>11.10-关于学口语，希望五年前就有人能告诉我的</v>
      </c>
    </row>
    <row r="1348" spans="1:29">
      <c r="A1348" s="17" t="s">
        <v>58</v>
      </c>
      <c r="B1348" s="17" t="s">
        <v>91</v>
      </c>
      <c r="C1348" s="18">
        <v>24707056</v>
      </c>
      <c r="D1348" s="17" t="s">
        <v>69</v>
      </c>
      <c r="E1348" s="17" t="s">
        <v>220</v>
      </c>
      <c r="F1348" s="17" t="s">
        <v>711</v>
      </c>
      <c r="G1348" s="18">
        <v>6620172</v>
      </c>
      <c r="H1348" s="17" t="s">
        <v>712</v>
      </c>
      <c r="I1348" s="18">
        <v>5479075</v>
      </c>
      <c r="J1348" s="17" t="s">
        <v>617</v>
      </c>
      <c r="K1348" s="18">
        <v>539.58</v>
      </c>
      <c r="L1348" s="18">
        <v>19517</v>
      </c>
      <c r="M1348" s="18">
        <v>1452</v>
      </c>
      <c r="N1348" s="19">
        <v>0.0744</v>
      </c>
      <c r="O1348" s="18">
        <v>0.37</v>
      </c>
      <c r="P1348" s="18">
        <v>27.65</v>
      </c>
      <c r="Q1348" s="18">
        <v>272</v>
      </c>
      <c r="R1348" s="18">
        <v>3</v>
      </c>
      <c r="S1348" s="18">
        <v>32</v>
      </c>
      <c r="T1348" s="18">
        <v>44</v>
      </c>
      <c r="U1348" s="18">
        <v>4</v>
      </c>
      <c r="V1348" s="18">
        <v>355</v>
      </c>
      <c r="W1348" s="18">
        <v>1.52</v>
      </c>
      <c r="X1348" s="18">
        <v>0</v>
      </c>
      <c r="Y1348" s="19">
        <v>0</v>
      </c>
      <c r="Z1348" s="18">
        <v>2</v>
      </c>
      <c r="AA1348" s="18">
        <v>1</v>
      </c>
      <c r="AB1348" t="str">
        <f>VLOOKUP(E:E,笔记匹配!A:M,3,FALSE)</f>
        <v>pickcoco-invite</v>
      </c>
      <c r="AC1348" t="str">
        <f>VLOOKUP(E:E,笔记匹配!A:M,4,FALSE)</f>
        <v>11.21-快进来看看外国人切磋中文！！</v>
      </c>
    </row>
    <row r="1349" spans="1:29">
      <c r="A1349" s="17" t="s">
        <v>58</v>
      </c>
      <c r="B1349" s="17" t="s">
        <v>79</v>
      </c>
      <c r="C1349" s="18">
        <v>24707332</v>
      </c>
      <c r="D1349" s="17" t="s">
        <v>69</v>
      </c>
      <c r="E1349" s="17" t="s">
        <v>197</v>
      </c>
      <c r="F1349" s="17" t="s">
        <v>713</v>
      </c>
      <c r="G1349" s="18">
        <v>6620244</v>
      </c>
      <c r="H1349" s="17" t="s">
        <v>714</v>
      </c>
      <c r="I1349" s="18">
        <v>5479133</v>
      </c>
      <c r="J1349" s="17" t="s">
        <v>617</v>
      </c>
      <c r="K1349" s="18">
        <v>366.52</v>
      </c>
      <c r="L1349" s="18">
        <v>12822</v>
      </c>
      <c r="M1349" s="18">
        <v>328</v>
      </c>
      <c r="N1349" s="19">
        <v>0.0256</v>
      </c>
      <c r="O1349" s="18">
        <v>1.12</v>
      </c>
      <c r="P1349" s="18">
        <v>28.59</v>
      </c>
      <c r="Q1349" s="18">
        <v>61</v>
      </c>
      <c r="R1349" s="18">
        <v>0</v>
      </c>
      <c r="S1349" s="18">
        <v>50</v>
      </c>
      <c r="T1349" s="18">
        <v>2</v>
      </c>
      <c r="U1349" s="18">
        <v>1</v>
      </c>
      <c r="V1349" s="18">
        <v>114</v>
      </c>
      <c r="W1349" s="18">
        <v>3.22</v>
      </c>
      <c r="X1349" s="18">
        <v>0</v>
      </c>
      <c r="Y1349" s="19">
        <v>0</v>
      </c>
      <c r="Z1349" s="18">
        <v>1</v>
      </c>
      <c r="AA1349" s="18">
        <v>5</v>
      </c>
      <c r="AB1349" t="str">
        <f>VLOOKUP(E:E,笔记匹配!A:M,3,FALSE)</f>
        <v>leximock-invite</v>
      </c>
      <c r="AC1349" t="str">
        <f>VLOOKUP(E:E,笔记匹配!A:M,4,FALSE)</f>
        <v>11.16-Cambly雅思口语敲牛mock推荐来救你啦🆘</v>
      </c>
    </row>
    <row r="1350" spans="1:29">
      <c r="A1350" s="17" t="s">
        <v>58</v>
      </c>
      <c r="B1350" s="17" t="s">
        <v>85</v>
      </c>
      <c r="C1350" s="18">
        <v>24707521</v>
      </c>
      <c r="D1350" s="17" t="s">
        <v>69</v>
      </c>
      <c r="E1350" s="17" t="s">
        <v>225</v>
      </c>
      <c r="F1350" s="17" t="s">
        <v>716</v>
      </c>
      <c r="G1350" s="18">
        <v>6620322</v>
      </c>
      <c r="H1350" s="17" t="s">
        <v>717</v>
      </c>
      <c r="I1350" s="18">
        <v>5479184</v>
      </c>
      <c r="J1350" s="17" t="s">
        <v>617</v>
      </c>
      <c r="K1350" s="18">
        <v>187.18</v>
      </c>
      <c r="L1350" s="18">
        <v>4964</v>
      </c>
      <c r="M1350" s="18">
        <v>158</v>
      </c>
      <c r="N1350" s="19">
        <v>0.0318</v>
      </c>
      <c r="O1350" s="18">
        <v>1.18</v>
      </c>
      <c r="P1350" s="18">
        <v>37.71</v>
      </c>
      <c r="Q1350" s="18">
        <v>35</v>
      </c>
      <c r="R1350" s="18">
        <v>0</v>
      </c>
      <c r="S1350" s="18">
        <v>24</v>
      </c>
      <c r="T1350" s="18">
        <v>2</v>
      </c>
      <c r="U1350" s="18">
        <v>0</v>
      </c>
      <c r="V1350" s="18">
        <v>61</v>
      </c>
      <c r="W1350" s="18">
        <v>3.07</v>
      </c>
      <c r="X1350" s="18">
        <v>0</v>
      </c>
      <c r="Y1350" s="19">
        <v>0</v>
      </c>
      <c r="Z1350" s="18">
        <v>2</v>
      </c>
      <c r="AA1350" s="18">
        <v>0</v>
      </c>
      <c r="AB1350" t="str">
        <f>VLOOKUP(E:E,笔记匹配!A:M,3,FALSE)</f>
        <v>xiaohao11-invite</v>
      </c>
      <c r="AC1350" t="str">
        <f>VLOOKUP(E:E,笔记匹配!A:M,4,FALSE)</f>
        <v>11.16-🔥Cambly外教大推荐❗️口语此时不练更待何时</v>
      </c>
    </row>
    <row r="1351" spans="1:29">
      <c r="A1351" s="17" t="s">
        <v>58</v>
      </c>
      <c r="B1351" s="17" t="s">
        <v>93</v>
      </c>
      <c r="C1351" s="18">
        <v>25347160</v>
      </c>
      <c r="D1351" s="17" t="s">
        <v>72</v>
      </c>
      <c r="E1351" s="17" t="s">
        <v>582</v>
      </c>
      <c r="F1351" s="17" t="s">
        <v>733</v>
      </c>
      <c r="G1351" s="18">
        <v>6888103</v>
      </c>
      <c r="H1351" s="17" t="s">
        <v>734</v>
      </c>
      <c r="I1351" s="18">
        <v>5690375</v>
      </c>
      <c r="J1351" s="17" t="s">
        <v>617</v>
      </c>
      <c r="K1351" s="18">
        <v>168.18</v>
      </c>
      <c r="L1351" s="18">
        <v>10542</v>
      </c>
      <c r="M1351" s="18">
        <v>584</v>
      </c>
      <c r="N1351" s="19">
        <v>0.0554</v>
      </c>
      <c r="O1351" s="18">
        <v>0.29</v>
      </c>
      <c r="P1351" s="18">
        <v>15.95</v>
      </c>
      <c r="Q1351" s="18">
        <v>21</v>
      </c>
      <c r="R1351" s="18">
        <v>0</v>
      </c>
      <c r="S1351" s="18">
        <v>2</v>
      </c>
      <c r="T1351" s="18">
        <v>2</v>
      </c>
      <c r="U1351" s="18">
        <v>1</v>
      </c>
      <c r="V1351" s="18">
        <v>26</v>
      </c>
      <c r="W1351" s="18">
        <v>6.47</v>
      </c>
      <c r="X1351" s="18">
        <v>0</v>
      </c>
      <c r="Y1351" s="19">
        <v>0</v>
      </c>
      <c r="Z1351" s="18">
        <v>0</v>
      </c>
      <c r="AA1351" s="18">
        <v>0</v>
      </c>
      <c r="AB1351" t="str">
        <f>VLOOKUP(E:E,笔记匹配!A:M,3,FALSE)</f>
        <v>coco521-invite</v>
      </c>
      <c r="AC1351" t="str">
        <f>VLOOKUP(E:E,笔记匹配!A:M,4,FALSE)</f>
        <v>12.8-都给我进来听陕西话remix 英国话！哈哈哈哈</v>
      </c>
    </row>
    <row r="1352" spans="1:29">
      <c r="A1352" s="17" t="s">
        <v>58</v>
      </c>
      <c r="B1352" s="17" t="s">
        <v>94</v>
      </c>
      <c r="C1352" s="18">
        <v>25347501</v>
      </c>
      <c r="D1352" s="17" t="s">
        <v>72</v>
      </c>
      <c r="E1352" s="17" t="s">
        <v>585</v>
      </c>
      <c r="F1352" s="17" t="s">
        <v>735</v>
      </c>
      <c r="G1352" s="18">
        <v>6888193</v>
      </c>
      <c r="H1352" s="17" t="s">
        <v>736</v>
      </c>
      <c r="I1352" s="18">
        <v>5690455</v>
      </c>
      <c r="J1352" s="17" t="s">
        <v>617</v>
      </c>
      <c r="K1352" s="18">
        <v>495.33</v>
      </c>
      <c r="L1352" s="18">
        <v>46333</v>
      </c>
      <c r="M1352" s="18">
        <v>2855</v>
      </c>
      <c r="N1352" s="19">
        <v>0.0616</v>
      </c>
      <c r="O1352" s="18">
        <v>0.17</v>
      </c>
      <c r="P1352" s="18">
        <v>10.69</v>
      </c>
      <c r="Q1352" s="18">
        <v>186</v>
      </c>
      <c r="R1352" s="18">
        <v>2</v>
      </c>
      <c r="S1352" s="18">
        <v>133</v>
      </c>
      <c r="T1352" s="18">
        <v>27</v>
      </c>
      <c r="U1352" s="18">
        <v>12</v>
      </c>
      <c r="V1352" s="18">
        <v>360</v>
      </c>
      <c r="W1352" s="18">
        <v>1.38</v>
      </c>
      <c r="X1352" s="18">
        <v>0</v>
      </c>
      <c r="Y1352" s="19">
        <v>0</v>
      </c>
      <c r="Z1352" s="18">
        <v>7</v>
      </c>
      <c r="AA1352" s="18">
        <v>1</v>
      </c>
      <c r="AB1352" t="str">
        <f>VLOOKUP(E:E,笔记匹配!A:M,3,FALSE)</f>
        <v>kiwi123</v>
      </c>
      <c r="AC1352" t="str">
        <f>VLOOKUP(E:E,笔记匹配!A:M,4,FALSE)</f>
        <v>12.8-Small talk 指南 如何用英文有效聊天</v>
      </c>
    </row>
    <row r="1353" spans="1:29">
      <c r="A1353" s="17" t="s">
        <v>59</v>
      </c>
      <c r="B1353" s="17" t="s">
        <v>76</v>
      </c>
      <c r="C1353" s="18">
        <v>18706416</v>
      </c>
      <c r="D1353" s="17" t="s">
        <v>72</v>
      </c>
      <c r="E1353" s="17" t="s">
        <v>209</v>
      </c>
      <c r="F1353" s="17" t="s">
        <v>624</v>
      </c>
      <c r="G1353" s="18">
        <v>3899564</v>
      </c>
      <c r="H1353" s="17" t="s">
        <v>625</v>
      </c>
      <c r="I1353" s="18">
        <v>3284422</v>
      </c>
      <c r="J1353" s="17" t="s">
        <v>617</v>
      </c>
      <c r="K1353" s="18">
        <v>181.63</v>
      </c>
      <c r="L1353" s="18">
        <v>10465</v>
      </c>
      <c r="M1353" s="18">
        <v>325</v>
      </c>
      <c r="N1353" s="19">
        <v>0.0311</v>
      </c>
      <c r="O1353" s="18">
        <v>0.56</v>
      </c>
      <c r="P1353" s="18">
        <v>17.36</v>
      </c>
      <c r="Q1353" s="18">
        <v>18</v>
      </c>
      <c r="R1353" s="18">
        <v>0</v>
      </c>
      <c r="S1353" s="18">
        <v>23</v>
      </c>
      <c r="T1353" s="18">
        <v>1</v>
      </c>
      <c r="U1353" s="18">
        <v>1</v>
      </c>
      <c r="V1353" s="18">
        <v>43</v>
      </c>
      <c r="W1353" s="18">
        <v>4.22</v>
      </c>
      <c r="X1353" s="18">
        <v>0</v>
      </c>
      <c r="Y1353" s="19">
        <v>0</v>
      </c>
      <c r="Z1353" s="18">
        <v>9</v>
      </c>
      <c r="AA1353" s="18">
        <v>2</v>
      </c>
      <c r="AB1353" t="str">
        <f>VLOOKUP(E:E,笔记匹配!A:M,3,FALSE)</f>
        <v>ieltsyea-invite</v>
      </c>
      <c r="AC1353" t="str">
        <f>VLOOKUP(E:E,笔记匹配!A:M,4,FALSE)</f>
        <v>8.24-雅思口语上7的捷径：Cambly外教推荐‼️</v>
      </c>
    </row>
    <row r="1354" spans="1:29">
      <c r="A1354" s="17" t="s">
        <v>59</v>
      </c>
      <c r="B1354" s="17" t="s">
        <v>80</v>
      </c>
      <c r="C1354" s="18">
        <v>20804514</v>
      </c>
      <c r="D1354" s="17" t="s">
        <v>72</v>
      </c>
      <c r="E1354" s="17" t="s">
        <v>199</v>
      </c>
      <c r="F1354" s="17" t="s">
        <v>642</v>
      </c>
      <c r="G1354" s="18">
        <v>4926725</v>
      </c>
      <c r="H1354" s="17" t="s">
        <v>643</v>
      </c>
      <c r="I1354" s="18">
        <v>4182082</v>
      </c>
      <c r="J1354" s="17" t="s">
        <v>617</v>
      </c>
      <c r="K1354" s="18">
        <v>183.18</v>
      </c>
      <c r="L1354" s="18">
        <v>10974</v>
      </c>
      <c r="M1354" s="18">
        <v>380</v>
      </c>
      <c r="N1354" s="19">
        <v>0.0346</v>
      </c>
      <c r="O1354" s="18">
        <v>0.48</v>
      </c>
      <c r="P1354" s="18">
        <v>16.69</v>
      </c>
      <c r="Q1354" s="18">
        <v>23</v>
      </c>
      <c r="R1354" s="18">
        <v>0</v>
      </c>
      <c r="S1354" s="18">
        <v>23</v>
      </c>
      <c r="T1354" s="18">
        <v>9</v>
      </c>
      <c r="U1354" s="18">
        <v>2</v>
      </c>
      <c r="V1354" s="18">
        <v>57</v>
      </c>
      <c r="W1354" s="18">
        <v>3.21</v>
      </c>
      <c r="X1354" s="18">
        <v>0</v>
      </c>
      <c r="Y1354" s="19">
        <v>0</v>
      </c>
      <c r="Z1354" s="18">
        <v>2</v>
      </c>
      <c r="AA1354" s="18">
        <v>0</v>
      </c>
      <c r="AB1354" t="str">
        <f>VLOOKUP(E:E,笔记匹配!A:M,3,FALSE)</f>
        <v>lily1234</v>
      </c>
      <c r="AC1354" t="str">
        <f>VLOOKUP(E:E,笔记匹配!A:M,4,FALSE)</f>
        <v>10.9-30岁想把英语好好学一遍｜妈妈提升口语app</v>
      </c>
    </row>
    <row r="1355" spans="1:29">
      <c r="A1355" s="17" t="s">
        <v>59</v>
      </c>
      <c r="B1355" s="17" t="s">
        <v>83</v>
      </c>
      <c r="C1355" s="18">
        <v>21378722</v>
      </c>
      <c r="D1355" s="17" t="s">
        <v>72</v>
      </c>
      <c r="E1355" s="17" t="s">
        <v>201</v>
      </c>
      <c r="F1355" s="17" t="s">
        <v>646</v>
      </c>
      <c r="G1355" s="18">
        <v>5201126</v>
      </c>
      <c r="H1355" s="17" t="s">
        <v>647</v>
      </c>
      <c r="I1355" s="18">
        <v>4386152</v>
      </c>
      <c r="J1355" s="17" t="s">
        <v>617</v>
      </c>
      <c r="K1355" s="18">
        <v>164.14</v>
      </c>
      <c r="L1355" s="18">
        <v>10909</v>
      </c>
      <c r="M1355" s="18">
        <v>267</v>
      </c>
      <c r="N1355" s="19">
        <v>0.0245</v>
      </c>
      <c r="O1355" s="18">
        <v>0.61</v>
      </c>
      <c r="P1355" s="18">
        <v>15.05</v>
      </c>
      <c r="Q1355" s="18">
        <v>32</v>
      </c>
      <c r="R1355" s="18">
        <v>1</v>
      </c>
      <c r="S1355" s="18">
        <v>35</v>
      </c>
      <c r="T1355" s="18">
        <v>1</v>
      </c>
      <c r="U1355" s="18">
        <v>1</v>
      </c>
      <c r="V1355" s="18">
        <v>70</v>
      </c>
      <c r="W1355" s="18">
        <v>2.34</v>
      </c>
      <c r="X1355" s="18">
        <v>0</v>
      </c>
      <c r="Y1355" s="19">
        <v>0</v>
      </c>
      <c r="Z1355" s="18">
        <v>3</v>
      </c>
      <c r="AA1355" s="18">
        <v>0</v>
      </c>
      <c r="AB1355" t="str">
        <f>VLOOKUP(E:E,笔记匹配!A:M,3,FALSE)</f>
        <v>talkalot-invite</v>
      </c>
      <c r="AC1355" t="str">
        <f>VLOOKUP(E:E,笔记匹配!A:M,4,FALSE)</f>
        <v>10.17宝藏Cambly外教大推荐‼️入门篇</v>
      </c>
    </row>
    <row r="1356" spans="1:29">
      <c r="A1356" s="17" t="s">
        <v>59</v>
      </c>
      <c r="B1356" s="17" t="s">
        <v>83</v>
      </c>
      <c r="C1356" s="18">
        <v>21438951</v>
      </c>
      <c r="D1356" s="17" t="s">
        <v>69</v>
      </c>
      <c r="E1356" s="17" t="s">
        <v>201</v>
      </c>
      <c r="F1356" s="17" t="s">
        <v>650</v>
      </c>
      <c r="G1356" s="18">
        <v>5229065</v>
      </c>
      <c r="H1356" s="17" t="s">
        <v>651</v>
      </c>
      <c r="I1356" s="18">
        <v>4407441</v>
      </c>
      <c r="J1356" s="17" t="s">
        <v>617</v>
      </c>
      <c r="K1356" s="18">
        <v>233.25</v>
      </c>
      <c r="L1356" s="18">
        <v>10375</v>
      </c>
      <c r="M1356" s="18">
        <v>356</v>
      </c>
      <c r="N1356" s="19">
        <v>0.0343</v>
      </c>
      <c r="O1356" s="18">
        <v>0.66</v>
      </c>
      <c r="P1356" s="18">
        <v>22.48</v>
      </c>
      <c r="Q1356" s="18">
        <v>62</v>
      </c>
      <c r="R1356" s="18">
        <v>0</v>
      </c>
      <c r="S1356" s="18">
        <v>49</v>
      </c>
      <c r="T1356" s="18">
        <v>2</v>
      </c>
      <c r="U1356" s="18">
        <v>2</v>
      </c>
      <c r="V1356" s="18">
        <v>115</v>
      </c>
      <c r="W1356" s="18">
        <v>2.03</v>
      </c>
      <c r="X1356" s="18">
        <v>0</v>
      </c>
      <c r="Y1356" s="19">
        <v>0</v>
      </c>
      <c r="Z1356" s="18">
        <v>4</v>
      </c>
      <c r="AA1356" s="18">
        <v>0</v>
      </c>
      <c r="AB1356" t="str">
        <f>VLOOKUP(E:E,笔记匹配!A:M,3,FALSE)</f>
        <v>talkalot-invite</v>
      </c>
      <c r="AC1356" t="str">
        <f>VLOOKUP(E:E,笔记匹配!A:M,4,FALSE)</f>
        <v>10.17宝藏Cambly外教大推荐‼️入门篇</v>
      </c>
    </row>
    <row r="1357" spans="1:29">
      <c r="A1357" s="17" t="s">
        <v>59</v>
      </c>
      <c r="B1357" s="17" t="s">
        <v>80</v>
      </c>
      <c r="C1357" s="18">
        <v>21548733</v>
      </c>
      <c r="D1357" s="17" t="s">
        <v>69</v>
      </c>
      <c r="E1357" s="17" t="s">
        <v>199</v>
      </c>
      <c r="F1357" s="17" t="s">
        <v>652</v>
      </c>
      <c r="G1357" s="18">
        <v>5277914</v>
      </c>
      <c r="H1357" s="17" t="s">
        <v>652</v>
      </c>
      <c r="I1357" s="18">
        <v>4445164</v>
      </c>
      <c r="J1357" s="17" t="s">
        <v>617</v>
      </c>
      <c r="K1357" s="18">
        <v>44.48</v>
      </c>
      <c r="L1357" s="18">
        <v>1659</v>
      </c>
      <c r="M1357" s="18">
        <v>73</v>
      </c>
      <c r="N1357" s="19">
        <v>0.044</v>
      </c>
      <c r="O1357" s="18">
        <v>0.61</v>
      </c>
      <c r="P1357" s="18">
        <v>26.81</v>
      </c>
      <c r="Q1357" s="18">
        <v>5</v>
      </c>
      <c r="R1357" s="18">
        <v>0</v>
      </c>
      <c r="S1357" s="18">
        <v>9</v>
      </c>
      <c r="T1357" s="18">
        <v>3</v>
      </c>
      <c r="U1357" s="18">
        <v>0</v>
      </c>
      <c r="V1357" s="18">
        <v>17</v>
      </c>
      <c r="W1357" s="18">
        <v>2.62</v>
      </c>
      <c r="X1357" s="18">
        <v>0</v>
      </c>
      <c r="Y1357" s="19">
        <v>0</v>
      </c>
      <c r="Z1357" s="18">
        <v>0</v>
      </c>
      <c r="AA1357" s="18">
        <v>0</v>
      </c>
      <c r="AB1357" t="str">
        <f>VLOOKUP(E:E,笔记匹配!A:M,3,FALSE)</f>
        <v>lily1234</v>
      </c>
      <c r="AC1357" t="str">
        <f>VLOOKUP(E:E,笔记匹配!A:M,4,FALSE)</f>
        <v>10.9-30岁想把英语好好学一遍｜妈妈提升口语app</v>
      </c>
    </row>
    <row r="1358" spans="1:29">
      <c r="A1358" s="17" t="s">
        <v>59</v>
      </c>
      <c r="B1358" s="17" t="s">
        <v>82</v>
      </c>
      <c r="C1358" s="18">
        <v>22055095</v>
      </c>
      <c r="D1358" s="17" t="s">
        <v>72</v>
      </c>
      <c r="E1358" s="17" t="s">
        <v>236</v>
      </c>
      <c r="F1358" s="17" t="s">
        <v>660</v>
      </c>
      <c r="G1358" s="18">
        <v>5512921</v>
      </c>
      <c r="H1358" s="17" t="s">
        <v>661</v>
      </c>
      <c r="I1358" s="18">
        <v>4623502</v>
      </c>
      <c r="J1358" s="17" t="s">
        <v>617</v>
      </c>
      <c r="K1358" s="18">
        <v>499.32</v>
      </c>
      <c r="L1358" s="18">
        <v>19017</v>
      </c>
      <c r="M1358" s="18">
        <v>902</v>
      </c>
      <c r="N1358" s="19">
        <v>0.0474</v>
      </c>
      <c r="O1358" s="18">
        <v>0.55</v>
      </c>
      <c r="P1358" s="18">
        <v>26.26</v>
      </c>
      <c r="Q1358" s="18">
        <v>83</v>
      </c>
      <c r="R1358" s="18">
        <v>0</v>
      </c>
      <c r="S1358" s="18">
        <v>45</v>
      </c>
      <c r="T1358" s="18">
        <v>23</v>
      </c>
      <c r="U1358" s="18">
        <v>0</v>
      </c>
      <c r="V1358" s="18">
        <v>151</v>
      </c>
      <c r="W1358" s="18">
        <v>3.31</v>
      </c>
      <c r="X1358" s="18">
        <v>0</v>
      </c>
      <c r="Y1358" s="19">
        <v>0</v>
      </c>
      <c r="Z1358" s="18">
        <v>8</v>
      </c>
      <c r="AA1358" s="18">
        <v>0</v>
      </c>
      <c r="AB1358" t="str">
        <f>VLOOKUP(E:E,笔记匹配!A:M,3,FALSE)</f>
        <v>pickgigi-invite</v>
      </c>
      <c r="AC1358" t="str">
        <f>VLOOKUP(E:E,笔记匹配!A:M,4,FALSE)</f>
        <v>10.26-口语聊天用这几个开场 打开无限聊天模式</v>
      </c>
    </row>
    <row r="1359" spans="1:29">
      <c r="A1359" s="17" t="s">
        <v>59</v>
      </c>
      <c r="B1359" s="17" t="s">
        <v>86</v>
      </c>
      <c r="C1359" s="18">
        <v>22459591</v>
      </c>
      <c r="D1359" s="17" t="s">
        <v>72</v>
      </c>
      <c r="E1359" s="17" t="s">
        <v>214</v>
      </c>
      <c r="F1359" s="17" t="s">
        <v>662</v>
      </c>
      <c r="G1359" s="18">
        <v>5705404</v>
      </c>
      <c r="H1359" s="17" t="s">
        <v>663</v>
      </c>
      <c r="I1359" s="18">
        <v>4771610</v>
      </c>
      <c r="J1359" s="17" t="s">
        <v>617</v>
      </c>
      <c r="K1359" s="18">
        <v>279.64</v>
      </c>
      <c r="L1359" s="18">
        <v>17157</v>
      </c>
      <c r="M1359" s="18">
        <v>701</v>
      </c>
      <c r="N1359" s="19">
        <v>0.0409</v>
      </c>
      <c r="O1359" s="18">
        <v>0.4</v>
      </c>
      <c r="P1359" s="18">
        <v>16.3</v>
      </c>
      <c r="Q1359" s="18">
        <v>26</v>
      </c>
      <c r="R1359" s="18">
        <v>0</v>
      </c>
      <c r="S1359" s="18">
        <v>15</v>
      </c>
      <c r="T1359" s="18">
        <v>9</v>
      </c>
      <c r="U1359" s="18">
        <v>0</v>
      </c>
      <c r="V1359" s="18">
        <v>50</v>
      </c>
      <c r="W1359" s="18">
        <v>5.59</v>
      </c>
      <c r="X1359" s="18">
        <v>0</v>
      </c>
      <c r="Y1359" s="19">
        <v>0</v>
      </c>
      <c r="Z1359" s="18">
        <v>0</v>
      </c>
      <c r="AA1359" s="18">
        <v>0</v>
      </c>
      <c r="AB1359" t="str">
        <f>VLOOKUP(E:E,笔记匹配!A:M,3,FALSE)</f>
        <v>yzyy123</v>
      </c>
      <c r="AC1359" t="str">
        <f>VLOOKUP(E:E,笔记匹配!A:M,4,FALSE)</f>
        <v>11.1-前雅思口语考官评分我们的part 1!</v>
      </c>
    </row>
    <row r="1360" spans="1:29">
      <c r="A1360" s="17" t="s">
        <v>59</v>
      </c>
      <c r="B1360" s="17" t="s">
        <v>73</v>
      </c>
      <c r="C1360" s="18">
        <v>22612439</v>
      </c>
      <c r="D1360" s="17" t="s">
        <v>72</v>
      </c>
      <c r="E1360" s="17" t="s">
        <v>200</v>
      </c>
      <c r="F1360" s="17" t="s">
        <v>666</v>
      </c>
      <c r="G1360" s="18">
        <v>5779468</v>
      </c>
      <c r="H1360" s="17" t="s">
        <v>667</v>
      </c>
      <c r="I1360" s="18">
        <v>4830161</v>
      </c>
      <c r="J1360" s="17" t="s">
        <v>617</v>
      </c>
      <c r="K1360" s="18">
        <v>294.63</v>
      </c>
      <c r="L1360" s="18">
        <v>18506</v>
      </c>
      <c r="M1360" s="18">
        <v>1132</v>
      </c>
      <c r="N1360" s="19">
        <v>0.0612</v>
      </c>
      <c r="O1360" s="18">
        <v>0.26</v>
      </c>
      <c r="P1360" s="18">
        <v>15.92</v>
      </c>
      <c r="Q1360" s="18">
        <v>48</v>
      </c>
      <c r="R1360" s="18">
        <v>0</v>
      </c>
      <c r="S1360" s="18">
        <v>7</v>
      </c>
      <c r="T1360" s="18">
        <v>4</v>
      </c>
      <c r="U1360" s="18">
        <v>0</v>
      </c>
      <c r="V1360" s="18">
        <v>59</v>
      </c>
      <c r="W1360" s="18">
        <v>4.99</v>
      </c>
      <c r="X1360" s="18">
        <v>0</v>
      </c>
      <c r="Y1360" s="19">
        <v>0</v>
      </c>
      <c r="Z1360" s="18">
        <v>1</v>
      </c>
      <c r="AA1360" s="18">
        <v>0</v>
      </c>
      <c r="AB1360" t="str">
        <f>VLOOKUP(E:E,笔记匹配!A:M,3,FALSE)</f>
        <v>adamchen</v>
      </c>
      <c r="AC1360" t="str">
        <f>VLOOKUP(E:E,笔记匹配!A:M,4,FALSE)</f>
        <v>11.2-当社牛和老外pk全网热门挑战</v>
      </c>
    </row>
    <row r="1361" spans="1:29">
      <c r="A1361" s="17" t="s">
        <v>59</v>
      </c>
      <c r="B1361" s="17" t="s">
        <v>77</v>
      </c>
      <c r="C1361" s="18">
        <v>22612562</v>
      </c>
      <c r="D1361" s="17" t="s">
        <v>72</v>
      </c>
      <c r="E1361" s="17" t="s">
        <v>231</v>
      </c>
      <c r="F1361" s="17" t="s">
        <v>670</v>
      </c>
      <c r="G1361" s="18">
        <v>5779589</v>
      </c>
      <c r="H1361" s="17" t="s">
        <v>671</v>
      </c>
      <c r="I1361" s="18">
        <v>4830255</v>
      </c>
      <c r="J1361" s="17" t="s">
        <v>617</v>
      </c>
      <c r="K1361" s="18">
        <v>49.71</v>
      </c>
      <c r="L1361" s="18">
        <v>1645</v>
      </c>
      <c r="M1361" s="18">
        <v>91</v>
      </c>
      <c r="N1361" s="19">
        <v>0.0553</v>
      </c>
      <c r="O1361" s="18">
        <v>0.55</v>
      </c>
      <c r="P1361" s="18">
        <v>30.22</v>
      </c>
      <c r="Q1361" s="18">
        <v>8</v>
      </c>
      <c r="R1361" s="18">
        <v>0</v>
      </c>
      <c r="S1361" s="18">
        <v>7</v>
      </c>
      <c r="T1361" s="18">
        <v>2</v>
      </c>
      <c r="U1361" s="18">
        <v>0</v>
      </c>
      <c r="V1361" s="18">
        <v>17</v>
      </c>
      <c r="W1361" s="18">
        <v>2.92</v>
      </c>
      <c r="X1361" s="18">
        <v>0</v>
      </c>
      <c r="Y1361" s="19">
        <v>0</v>
      </c>
      <c r="Z1361" s="18">
        <v>0</v>
      </c>
      <c r="AA1361" s="18">
        <v>0</v>
      </c>
      <c r="AB1361" t="str">
        <f>VLOOKUP(E:E,笔记匹配!A:M,3,FALSE)</f>
        <v>iris018-invite</v>
      </c>
      <c r="AC1361" t="str">
        <f>VLOOKUP(E:E,笔记匹配!A:M,4,FALSE)</f>
        <v>11.2-⭐雅思口语救星❗心机girl这样备考㊙️</v>
      </c>
    </row>
    <row r="1362" spans="1:29">
      <c r="A1362" s="17" t="s">
        <v>59</v>
      </c>
      <c r="B1362" s="17" t="s">
        <v>73</v>
      </c>
      <c r="C1362" s="18">
        <v>23040724</v>
      </c>
      <c r="D1362" s="17" t="s">
        <v>69</v>
      </c>
      <c r="E1362" s="17" t="s">
        <v>200</v>
      </c>
      <c r="F1362" s="17" t="s">
        <v>672</v>
      </c>
      <c r="G1362" s="18">
        <v>5991279</v>
      </c>
      <c r="H1362" s="17" t="s">
        <v>672</v>
      </c>
      <c r="I1362" s="18">
        <v>4988712</v>
      </c>
      <c r="J1362" s="17" t="s">
        <v>617</v>
      </c>
      <c r="K1362" s="18">
        <v>0</v>
      </c>
      <c r="L1362" s="18">
        <v>0</v>
      </c>
      <c r="M1362" s="18">
        <v>0</v>
      </c>
      <c r="N1362" s="19">
        <v>0</v>
      </c>
      <c r="O1362" s="18">
        <v>0</v>
      </c>
      <c r="P1362" s="18">
        <v>0</v>
      </c>
      <c r="Q1362" s="18">
        <v>0</v>
      </c>
      <c r="R1362" s="18">
        <v>0</v>
      </c>
      <c r="S1362" s="18">
        <v>0</v>
      </c>
      <c r="T1362" s="18">
        <v>0</v>
      </c>
      <c r="U1362" s="18">
        <v>0</v>
      </c>
      <c r="V1362" s="18">
        <v>0</v>
      </c>
      <c r="W1362" s="18">
        <v>0</v>
      </c>
      <c r="X1362" s="18">
        <v>0</v>
      </c>
      <c r="Y1362" s="19">
        <v>0</v>
      </c>
      <c r="Z1362" s="18">
        <v>0</v>
      </c>
      <c r="AA1362" s="18">
        <v>0</v>
      </c>
      <c r="AB1362" t="str">
        <f>VLOOKUP(E:E,笔记匹配!A:M,3,FALSE)</f>
        <v>adamchen</v>
      </c>
      <c r="AC1362" t="str">
        <f>VLOOKUP(E:E,笔记匹配!A:M,4,FALSE)</f>
        <v>11.2-当社牛和老外pk全网热门挑战</v>
      </c>
    </row>
    <row r="1363" spans="1:29">
      <c r="A1363" s="17" t="s">
        <v>59</v>
      </c>
      <c r="B1363" s="17" t="s">
        <v>70</v>
      </c>
      <c r="C1363" s="18">
        <v>23124443</v>
      </c>
      <c r="D1363" s="17" t="s">
        <v>72</v>
      </c>
      <c r="E1363" s="17" t="s">
        <v>226</v>
      </c>
      <c r="F1363" s="17" t="s">
        <v>678</v>
      </c>
      <c r="G1363" s="18">
        <v>6031367</v>
      </c>
      <c r="H1363" s="17" t="s">
        <v>679</v>
      </c>
      <c r="I1363" s="18">
        <v>5019262</v>
      </c>
      <c r="J1363" s="17" t="s">
        <v>617</v>
      </c>
      <c r="K1363" s="18">
        <v>505.23</v>
      </c>
      <c r="L1363" s="18">
        <v>39408</v>
      </c>
      <c r="M1363" s="18">
        <v>2610</v>
      </c>
      <c r="N1363" s="19">
        <v>0.0662</v>
      </c>
      <c r="O1363" s="18">
        <v>0.19</v>
      </c>
      <c r="P1363" s="18">
        <v>12.82</v>
      </c>
      <c r="Q1363" s="18">
        <v>87</v>
      </c>
      <c r="R1363" s="18">
        <v>0</v>
      </c>
      <c r="S1363" s="18">
        <v>39</v>
      </c>
      <c r="T1363" s="18">
        <v>31</v>
      </c>
      <c r="U1363" s="18">
        <v>3</v>
      </c>
      <c r="V1363" s="18">
        <v>160</v>
      </c>
      <c r="W1363" s="18">
        <v>3.16</v>
      </c>
      <c r="X1363" s="18">
        <v>0</v>
      </c>
      <c r="Y1363" s="19">
        <v>0</v>
      </c>
      <c r="Z1363" s="18">
        <v>0</v>
      </c>
      <c r="AA1363" s="18">
        <v>0</v>
      </c>
      <c r="AB1363" t="str">
        <f>VLOOKUP(E:E,笔记匹配!A:M,3,FALSE)</f>
        <v>hiella-invite</v>
      </c>
      <c r="AC1363" t="str">
        <f>VLOOKUP(E:E,笔记匹配!A:M,4,FALSE)</f>
        <v>11.10-关于学口语，希望五年前就有人能告诉我的</v>
      </c>
    </row>
    <row r="1364" spans="1:29">
      <c r="A1364" s="17" t="s">
        <v>59</v>
      </c>
      <c r="B1364" s="17" t="s">
        <v>75</v>
      </c>
      <c r="C1364" s="18">
        <v>23124609</v>
      </c>
      <c r="D1364" s="17" t="s">
        <v>72</v>
      </c>
      <c r="E1364" s="17" t="s">
        <v>227</v>
      </c>
      <c r="F1364" s="17" t="s">
        <v>680</v>
      </c>
      <c r="G1364" s="18">
        <v>6031450</v>
      </c>
      <c r="H1364" s="17" t="s">
        <v>681</v>
      </c>
      <c r="I1364" s="18">
        <v>5019325</v>
      </c>
      <c r="J1364" s="17" t="s">
        <v>617</v>
      </c>
      <c r="K1364" s="18">
        <v>361.23</v>
      </c>
      <c r="L1364" s="18">
        <v>16309</v>
      </c>
      <c r="M1364" s="18">
        <v>727</v>
      </c>
      <c r="N1364" s="19">
        <v>0.0446</v>
      </c>
      <c r="O1364" s="18">
        <v>0.5</v>
      </c>
      <c r="P1364" s="18">
        <v>22.15</v>
      </c>
      <c r="Q1364" s="18">
        <v>54</v>
      </c>
      <c r="R1364" s="18">
        <v>1</v>
      </c>
      <c r="S1364" s="18">
        <v>36</v>
      </c>
      <c r="T1364" s="18">
        <v>17</v>
      </c>
      <c r="U1364" s="18">
        <v>3</v>
      </c>
      <c r="V1364" s="18">
        <v>111</v>
      </c>
      <c r="W1364" s="18">
        <v>3.25</v>
      </c>
      <c r="X1364" s="18">
        <v>0</v>
      </c>
      <c r="Y1364" s="19">
        <v>0</v>
      </c>
      <c r="Z1364" s="18">
        <v>10</v>
      </c>
      <c r="AA1364" s="18">
        <v>0</v>
      </c>
      <c r="AB1364" t="str">
        <f>VLOOKUP(E:E,笔记匹配!A:M,3,FALSE)</f>
        <v>heykelly-invite</v>
      </c>
      <c r="AC1364" t="str">
        <f>VLOOKUP(E:E,笔记匹配!A:M,4,FALSE)</f>
        <v>11.10-亲测❗️雅思考官听到就会打低分的口语表达</v>
      </c>
    </row>
    <row r="1365" spans="1:29">
      <c r="A1365" s="17" t="s">
        <v>59</v>
      </c>
      <c r="B1365" s="17" t="s">
        <v>81</v>
      </c>
      <c r="C1365" s="18">
        <v>23124709</v>
      </c>
      <c r="D1365" s="17" t="s">
        <v>72</v>
      </c>
      <c r="E1365" s="17" t="s">
        <v>229</v>
      </c>
      <c r="F1365" s="17" t="s">
        <v>682</v>
      </c>
      <c r="G1365" s="18">
        <v>6031503</v>
      </c>
      <c r="H1365" s="17" t="s">
        <v>683</v>
      </c>
      <c r="I1365" s="18">
        <v>5019370</v>
      </c>
      <c r="J1365" s="17" t="s">
        <v>617</v>
      </c>
      <c r="K1365" s="18">
        <v>171.54</v>
      </c>
      <c r="L1365" s="18">
        <v>9417</v>
      </c>
      <c r="M1365" s="18">
        <v>344</v>
      </c>
      <c r="N1365" s="19">
        <v>0.0365</v>
      </c>
      <c r="O1365" s="18">
        <v>0.5</v>
      </c>
      <c r="P1365" s="18">
        <v>18.22</v>
      </c>
      <c r="Q1365" s="18">
        <v>32</v>
      </c>
      <c r="R1365" s="18">
        <v>0</v>
      </c>
      <c r="S1365" s="18">
        <v>22</v>
      </c>
      <c r="T1365" s="18">
        <v>5</v>
      </c>
      <c r="U1365" s="18">
        <v>1</v>
      </c>
      <c r="V1365" s="18">
        <v>60</v>
      </c>
      <c r="W1365" s="18">
        <v>2.86</v>
      </c>
      <c r="X1365" s="18">
        <v>0</v>
      </c>
      <c r="Y1365" s="19">
        <v>0</v>
      </c>
      <c r="Z1365" s="18">
        <v>5</v>
      </c>
      <c r="AA1365" s="18">
        <v>0</v>
      </c>
      <c r="AB1365" t="str">
        <f>VLOOKUP(E:E,笔记匹配!A:M,3,FALSE)</f>
        <v>nainai</v>
      </c>
      <c r="AC1365" t="str">
        <f>VLOOKUP(E:E,笔记匹配!A:M,4,FALSE)</f>
        <v>11.10-985但雅思口语万年6分😩外教说你方法错啦❗️</v>
      </c>
    </row>
    <row r="1366" spans="1:29">
      <c r="A1366" s="17" t="s">
        <v>59</v>
      </c>
      <c r="B1366" s="17" t="s">
        <v>87</v>
      </c>
      <c r="C1366" s="18">
        <v>23541577</v>
      </c>
      <c r="D1366" s="17" t="s">
        <v>72</v>
      </c>
      <c r="E1366" s="17" t="s">
        <v>224</v>
      </c>
      <c r="F1366" s="17" t="s">
        <v>688</v>
      </c>
      <c r="G1366" s="18">
        <v>6242360</v>
      </c>
      <c r="H1366" s="17" t="s">
        <v>689</v>
      </c>
      <c r="I1366" s="18">
        <v>5178799</v>
      </c>
      <c r="J1366" s="17" t="s">
        <v>617</v>
      </c>
      <c r="K1366" s="18">
        <v>398.2</v>
      </c>
      <c r="L1366" s="18">
        <v>23135</v>
      </c>
      <c r="M1366" s="18">
        <v>1289</v>
      </c>
      <c r="N1366" s="19">
        <v>0.0557</v>
      </c>
      <c r="O1366" s="18">
        <v>0.31</v>
      </c>
      <c r="P1366" s="18">
        <v>17.21</v>
      </c>
      <c r="Q1366" s="18">
        <v>58</v>
      </c>
      <c r="R1366" s="18">
        <v>1</v>
      </c>
      <c r="S1366" s="18">
        <v>42</v>
      </c>
      <c r="T1366" s="18">
        <v>24</v>
      </c>
      <c r="U1366" s="18">
        <v>4</v>
      </c>
      <c r="V1366" s="18">
        <v>129</v>
      </c>
      <c r="W1366" s="18">
        <v>3.09</v>
      </c>
      <c r="X1366" s="18">
        <v>1</v>
      </c>
      <c r="Y1366" s="19">
        <v>0.0008</v>
      </c>
      <c r="Z1366" s="18">
        <v>1</v>
      </c>
      <c r="AA1366" s="18">
        <v>1</v>
      </c>
      <c r="AB1366" t="str">
        <f>VLOOKUP(E:E,笔记匹配!A:M,3,FALSE)</f>
        <v>zigezige-invite</v>
      </c>
      <c r="AC1366" t="str">
        <f>VLOOKUP(E:E,笔记匹配!A:M,4,FALSE)</f>
        <v>11.16-英语｜想进外企？高管说必须知道这些！📇</v>
      </c>
    </row>
    <row r="1367" spans="1:29">
      <c r="A1367" s="17" t="s">
        <v>59</v>
      </c>
      <c r="B1367" s="17" t="s">
        <v>78</v>
      </c>
      <c r="C1367" s="18">
        <v>23541642</v>
      </c>
      <c r="D1367" s="17" t="s">
        <v>72</v>
      </c>
      <c r="E1367" s="17" t="s">
        <v>222</v>
      </c>
      <c r="F1367" s="17" t="s">
        <v>690</v>
      </c>
      <c r="G1367" s="18">
        <v>6242382</v>
      </c>
      <c r="H1367" s="17" t="s">
        <v>691</v>
      </c>
      <c r="I1367" s="18">
        <v>5178823</v>
      </c>
      <c r="J1367" s="17" t="s">
        <v>617</v>
      </c>
      <c r="K1367" s="18">
        <v>809.76</v>
      </c>
      <c r="L1367" s="18">
        <v>66476</v>
      </c>
      <c r="M1367" s="18">
        <v>4697</v>
      </c>
      <c r="N1367" s="19">
        <v>0.0707</v>
      </c>
      <c r="O1367" s="18">
        <v>0.17</v>
      </c>
      <c r="P1367" s="18">
        <v>12.18</v>
      </c>
      <c r="Q1367" s="18">
        <v>71</v>
      </c>
      <c r="R1367" s="18">
        <v>0</v>
      </c>
      <c r="S1367" s="18">
        <v>82</v>
      </c>
      <c r="T1367" s="18">
        <v>35</v>
      </c>
      <c r="U1367" s="18">
        <v>7</v>
      </c>
      <c r="V1367" s="18">
        <v>195</v>
      </c>
      <c r="W1367" s="18">
        <v>4.15</v>
      </c>
      <c r="X1367" s="18">
        <v>0</v>
      </c>
      <c r="Y1367" s="19">
        <v>0</v>
      </c>
      <c r="Z1367" s="18">
        <v>7</v>
      </c>
      <c r="AA1367" s="18">
        <v>19</v>
      </c>
      <c r="AB1367" t="str">
        <f>VLOOKUP(E:E,笔记匹配!A:M,3,FALSE)</f>
        <v>kkenglish-invite</v>
      </c>
      <c r="AC1367" t="str">
        <f>VLOOKUP(E:E,笔记匹配!A:M,4,FALSE)</f>
        <v>11.16-我说的英语 vs 外教帮我修订的 差异有多大？</v>
      </c>
    </row>
    <row r="1368" spans="1:29">
      <c r="A1368" s="17" t="s">
        <v>59</v>
      </c>
      <c r="B1368" s="17" t="s">
        <v>85</v>
      </c>
      <c r="C1368" s="18">
        <v>23541719</v>
      </c>
      <c r="D1368" s="17" t="s">
        <v>72</v>
      </c>
      <c r="E1368" s="17" t="s">
        <v>225</v>
      </c>
      <c r="F1368" s="17" t="s">
        <v>693</v>
      </c>
      <c r="G1368" s="18">
        <v>6242415</v>
      </c>
      <c r="H1368" s="17" t="s">
        <v>694</v>
      </c>
      <c r="I1368" s="18">
        <v>5178847</v>
      </c>
      <c r="J1368" s="17" t="s">
        <v>617</v>
      </c>
      <c r="K1368" s="18">
        <v>6.58</v>
      </c>
      <c r="L1368" s="18">
        <v>593</v>
      </c>
      <c r="M1368" s="18">
        <v>12</v>
      </c>
      <c r="N1368" s="19">
        <v>0.0202</v>
      </c>
      <c r="O1368" s="18">
        <v>0.55</v>
      </c>
      <c r="P1368" s="18">
        <v>11.1</v>
      </c>
      <c r="Q1368" s="18">
        <v>1</v>
      </c>
      <c r="R1368" s="18">
        <v>0</v>
      </c>
      <c r="S1368" s="18">
        <v>1</v>
      </c>
      <c r="T1368" s="18">
        <v>0</v>
      </c>
      <c r="U1368" s="18">
        <v>0</v>
      </c>
      <c r="V1368" s="18">
        <v>2</v>
      </c>
      <c r="W1368" s="18">
        <v>3.29</v>
      </c>
      <c r="X1368" s="18">
        <v>0</v>
      </c>
      <c r="Y1368" s="19">
        <v>0</v>
      </c>
      <c r="Z1368" s="18">
        <v>0</v>
      </c>
      <c r="AA1368" s="18">
        <v>0</v>
      </c>
      <c r="AB1368" t="str">
        <f>VLOOKUP(E:E,笔记匹配!A:M,3,FALSE)</f>
        <v>xiaohao11-invite</v>
      </c>
      <c r="AC1368" t="str">
        <f>VLOOKUP(E:E,笔记匹配!A:M,4,FALSE)</f>
        <v>11.16-🔥Cambly外教大推荐❗️口语此时不练更待何时</v>
      </c>
    </row>
    <row r="1369" spans="1:29">
      <c r="A1369" s="17" t="s">
        <v>59</v>
      </c>
      <c r="B1369" s="17" t="s">
        <v>74</v>
      </c>
      <c r="C1369" s="18">
        <v>23541791</v>
      </c>
      <c r="D1369" s="17" t="s">
        <v>72</v>
      </c>
      <c r="E1369" s="17" t="s">
        <v>223</v>
      </c>
      <c r="F1369" s="17" t="s">
        <v>695</v>
      </c>
      <c r="G1369" s="18">
        <v>6242450</v>
      </c>
      <c r="H1369" s="17" t="s">
        <v>696</v>
      </c>
      <c r="I1369" s="18">
        <v>5178874</v>
      </c>
      <c r="J1369" s="17" t="s">
        <v>617</v>
      </c>
      <c r="K1369" s="18">
        <v>190.76</v>
      </c>
      <c r="L1369" s="18">
        <v>9996</v>
      </c>
      <c r="M1369" s="18">
        <v>560</v>
      </c>
      <c r="N1369" s="19">
        <v>0.056</v>
      </c>
      <c r="O1369" s="18">
        <v>0.34</v>
      </c>
      <c r="P1369" s="18">
        <v>19.08</v>
      </c>
      <c r="Q1369" s="18">
        <v>57</v>
      </c>
      <c r="R1369" s="18">
        <v>0</v>
      </c>
      <c r="S1369" s="18">
        <v>17</v>
      </c>
      <c r="T1369" s="18">
        <v>2</v>
      </c>
      <c r="U1369" s="18">
        <v>0</v>
      </c>
      <c r="V1369" s="18">
        <v>76</v>
      </c>
      <c r="W1369" s="18">
        <v>2.51</v>
      </c>
      <c r="X1369" s="18">
        <v>0</v>
      </c>
      <c r="Y1369" s="19">
        <v>0</v>
      </c>
      <c r="Z1369" s="18">
        <v>0</v>
      </c>
      <c r="AA1369" s="18">
        <v>0</v>
      </c>
      <c r="AB1369" t="str">
        <f>VLOOKUP(E:E,笔记匹配!A:M,3,FALSE)</f>
        <v>dafu666</v>
      </c>
      <c r="AC1369" t="str">
        <f>VLOOKUP(E:E,笔记匹配!A:M,4,FALSE)</f>
        <v>11.16-雅思口语首考上8分？我是如何做到的？</v>
      </c>
    </row>
    <row r="1370" spans="1:29">
      <c r="A1370" s="17" t="s">
        <v>59</v>
      </c>
      <c r="B1370" s="17" t="s">
        <v>79</v>
      </c>
      <c r="C1370" s="18">
        <v>23541914</v>
      </c>
      <c r="D1370" s="17" t="s">
        <v>72</v>
      </c>
      <c r="E1370" s="17" t="s">
        <v>197</v>
      </c>
      <c r="F1370" s="17" t="s">
        <v>697</v>
      </c>
      <c r="G1370" s="18">
        <v>6242490</v>
      </c>
      <c r="H1370" s="17" t="s">
        <v>698</v>
      </c>
      <c r="I1370" s="18">
        <v>5178907</v>
      </c>
      <c r="J1370" s="17" t="s">
        <v>617</v>
      </c>
      <c r="K1370" s="18">
        <v>56.4</v>
      </c>
      <c r="L1370" s="18">
        <v>2954</v>
      </c>
      <c r="M1370" s="18">
        <v>86</v>
      </c>
      <c r="N1370" s="19">
        <v>0.0291</v>
      </c>
      <c r="O1370" s="18">
        <v>0.66</v>
      </c>
      <c r="P1370" s="18">
        <v>19.09</v>
      </c>
      <c r="Q1370" s="18">
        <v>5</v>
      </c>
      <c r="R1370" s="18">
        <v>1</v>
      </c>
      <c r="S1370" s="18">
        <v>5</v>
      </c>
      <c r="T1370" s="18">
        <v>0</v>
      </c>
      <c r="U1370" s="18">
        <v>0</v>
      </c>
      <c r="V1370" s="18">
        <v>11</v>
      </c>
      <c r="W1370" s="18">
        <v>5.13</v>
      </c>
      <c r="X1370" s="18">
        <v>0</v>
      </c>
      <c r="Y1370" s="19">
        <v>0</v>
      </c>
      <c r="Z1370" s="18">
        <v>1</v>
      </c>
      <c r="AA1370" s="18">
        <v>7</v>
      </c>
      <c r="AB1370" t="str">
        <f>VLOOKUP(E:E,笔记匹配!A:M,3,FALSE)</f>
        <v>leximock-invite</v>
      </c>
      <c r="AC1370" t="str">
        <f>VLOOKUP(E:E,笔记匹配!A:M,4,FALSE)</f>
        <v>11.16-Cambly雅思口语敲牛mock推荐来救你啦🆘</v>
      </c>
    </row>
    <row r="1371" spans="1:29">
      <c r="A1371" s="17" t="s">
        <v>59</v>
      </c>
      <c r="B1371" s="17" t="s">
        <v>89</v>
      </c>
      <c r="C1371" s="18">
        <v>24215138</v>
      </c>
      <c r="D1371" s="17" t="s">
        <v>72</v>
      </c>
      <c r="E1371" s="17" t="s">
        <v>218</v>
      </c>
      <c r="F1371" s="17" t="s">
        <v>699</v>
      </c>
      <c r="G1371" s="18">
        <v>6406152</v>
      </c>
      <c r="H1371" s="17" t="s">
        <v>700</v>
      </c>
      <c r="I1371" s="18">
        <v>5307938</v>
      </c>
      <c r="J1371" s="17" t="s">
        <v>617</v>
      </c>
      <c r="K1371" s="18">
        <v>171.75</v>
      </c>
      <c r="L1371" s="18">
        <v>11258</v>
      </c>
      <c r="M1371" s="18">
        <v>344</v>
      </c>
      <c r="N1371" s="19">
        <v>0.0306</v>
      </c>
      <c r="O1371" s="18">
        <v>0.5</v>
      </c>
      <c r="P1371" s="18">
        <v>15.26</v>
      </c>
      <c r="Q1371" s="18">
        <v>23</v>
      </c>
      <c r="R1371" s="18">
        <v>0</v>
      </c>
      <c r="S1371" s="18">
        <v>28</v>
      </c>
      <c r="T1371" s="18">
        <v>0</v>
      </c>
      <c r="U1371" s="18">
        <v>2</v>
      </c>
      <c r="V1371" s="18">
        <v>53</v>
      </c>
      <c r="W1371" s="18">
        <v>3.24</v>
      </c>
      <c r="X1371" s="18">
        <v>0</v>
      </c>
      <c r="Y1371" s="19">
        <v>0</v>
      </c>
      <c r="Z1371" s="18">
        <v>4</v>
      </c>
      <c r="AA1371" s="18">
        <v>2</v>
      </c>
      <c r="AB1371" t="str">
        <f>VLOOKUP(E:E,笔记匹配!A:M,3,FALSE)</f>
        <v>xctx</v>
      </c>
      <c r="AC1371" t="str">
        <f>VLOOKUP(E:E,笔记匹配!A:M,4,FALSE)</f>
        <v>11.21-如何从“哑巴英语”到轻松通过全英文外企面试</v>
      </c>
    </row>
    <row r="1372" spans="1:29">
      <c r="A1372" s="17" t="s">
        <v>59</v>
      </c>
      <c r="B1372" s="17" t="s">
        <v>90</v>
      </c>
      <c r="C1372" s="18">
        <v>24215177</v>
      </c>
      <c r="D1372" s="17" t="s">
        <v>72</v>
      </c>
      <c r="E1372" s="17" t="s">
        <v>219</v>
      </c>
      <c r="F1372" s="17" t="s">
        <v>701</v>
      </c>
      <c r="G1372" s="18">
        <v>6406187</v>
      </c>
      <c r="H1372" s="17" t="s">
        <v>702</v>
      </c>
      <c r="I1372" s="18">
        <v>5307972</v>
      </c>
      <c r="J1372" s="17" t="s">
        <v>617</v>
      </c>
      <c r="K1372" s="18">
        <v>388.62</v>
      </c>
      <c r="L1372" s="18">
        <v>19605</v>
      </c>
      <c r="M1372" s="18">
        <v>781</v>
      </c>
      <c r="N1372" s="19">
        <v>0.0398</v>
      </c>
      <c r="O1372" s="18">
        <v>0.5</v>
      </c>
      <c r="P1372" s="18">
        <v>19.82</v>
      </c>
      <c r="Q1372" s="18">
        <v>118</v>
      </c>
      <c r="R1372" s="18">
        <v>0</v>
      </c>
      <c r="S1372" s="18">
        <v>126</v>
      </c>
      <c r="T1372" s="18">
        <v>29</v>
      </c>
      <c r="U1372" s="18">
        <v>2</v>
      </c>
      <c r="V1372" s="18">
        <v>275</v>
      </c>
      <c r="W1372" s="18">
        <v>1.41</v>
      </c>
      <c r="X1372" s="18">
        <v>0</v>
      </c>
      <c r="Y1372" s="19">
        <v>0</v>
      </c>
      <c r="Z1372" s="18">
        <v>6</v>
      </c>
      <c r="AA1372" s="18">
        <v>2</v>
      </c>
      <c r="AB1372" t="str">
        <f>VLOOKUP(E:E,笔记匹配!A:M,3,FALSE)</f>
        <v>picklynn-invite</v>
      </c>
      <c r="AC1372" t="str">
        <f>VLOOKUP(E:E,笔记匹配!A:M,4,FALSE)</f>
        <v>11.21-英语面试不用怕‼️8个技巧秒收offer✅太绝啦</v>
      </c>
    </row>
    <row r="1373" spans="1:29">
      <c r="A1373" s="17" t="s">
        <v>59</v>
      </c>
      <c r="B1373" s="17" t="s">
        <v>91</v>
      </c>
      <c r="C1373" s="18">
        <v>24215231</v>
      </c>
      <c r="D1373" s="17" t="s">
        <v>72</v>
      </c>
      <c r="E1373" s="17" t="s">
        <v>220</v>
      </c>
      <c r="F1373" s="17" t="s">
        <v>703</v>
      </c>
      <c r="G1373" s="18">
        <v>6406213</v>
      </c>
      <c r="H1373" s="17" t="s">
        <v>704</v>
      </c>
      <c r="I1373" s="18">
        <v>5307993</v>
      </c>
      <c r="J1373" s="17" t="s">
        <v>617</v>
      </c>
      <c r="K1373" s="18">
        <v>305.33</v>
      </c>
      <c r="L1373" s="18">
        <v>37723</v>
      </c>
      <c r="M1373" s="18">
        <v>2285</v>
      </c>
      <c r="N1373" s="19">
        <v>0.0606</v>
      </c>
      <c r="O1373" s="18">
        <v>0.13</v>
      </c>
      <c r="P1373" s="18">
        <v>8.09</v>
      </c>
      <c r="Q1373" s="18">
        <v>27</v>
      </c>
      <c r="R1373" s="18">
        <v>0</v>
      </c>
      <c r="S1373" s="18">
        <v>5</v>
      </c>
      <c r="T1373" s="18">
        <v>9</v>
      </c>
      <c r="U1373" s="18">
        <v>0</v>
      </c>
      <c r="V1373" s="18">
        <v>41</v>
      </c>
      <c r="W1373" s="18">
        <v>7.45</v>
      </c>
      <c r="X1373" s="18">
        <v>0</v>
      </c>
      <c r="Y1373" s="19">
        <v>0</v>
      </c>
      <c r="Z1373" s="18">
        <v>0</v>
      </c>
      <c r="AA1373" s="18">
        <v>0</v>
      </c>
      <c r="AB1373" t="str">
        <f>VLOOKUP(E:E,笔记匹配!A:M,3,FALSE)</f>
        <v>pickcoco-invite</v>
      </c>
      <c r="AC1373" t="str">
        <f>VLOOKUP(E:E,笔记匹配!A:M,4,FALSE)</f>
        <v>11.21-快进来看看外国人切磋中文！！</v>
      </c>
    </row>
    <row r="1374" spans="1:29">
      <c r="A1374" s="17" t="s">
        <v>59</v>
      </c>
      <c r="B1374" s="17" t="s">
        <v>92</v>
      </c>
      <c r="C1374" s="18">
        <v>24215254</v>
      </c>
      <c r="D1374" s="17" t="s">
        <v>72</v>
      </c>
      <c r="E1374" s="17" t="s">
        <v>221</v>
      </c>
      <c r="F1374" s="17" t="s">
        <v>705</v>
      </c>
      <c r="G1374" s="18">
        <v>6406225</v>
      </c>
      <c r="H1374" s="17" t="s">
        <v>706</v>
      </c>
      <c r="I1374" s="18">
        <v>5308004</v>
      </c>
      <c r="J1374" s="17" t="s">
        <v>617</v>
      </c>
      <c r="K1374" s="18">
        <v>64.68</v>
      </c>
      <c r="L1374" s="18">
        <v>4045</v>
      </c>
      <c r="M1374" s="18">
        <v>121</v>
      </c>
      <c r="N1374" s="19">
        <v>0.0299</v>
      </c>
      <c r="O1374" s="18">
        <v>0.53</v>
      </c>
      <c r="P1374" s="18">
        <v>15.99</v>
      </c>
      <c r="Q1374" s="18">
        <v>5</v>
      </c>
      <c r="R1374" s="18">
        <v>0</v>
      </c>
      <c r="S1374" s="18">
        <v>5</v>
      </c>
      <c r="T1374" s="18">
        <v>6</v>
      </c>
      <c r="U1374" s="18">
        <v>0</v>
      </c>
      <c r="V1374" s="18">
        <v>16</v>
      </c>
      <c r="W1374" s="18">
        <v>4.04</v>
      </c>
      <c r="X1374" s="18">
        <v>0</v>
      </c>
      <c r="Y1374" s="19">
        <v>0</v>
      </c>
      <c r="Z1374" s="18">
        <v>0</v>
      </c>
      <c r="AA1374" s="18">
        <v>0</v>
      </c>
      <c r="AB1374" t="str">
        <f>VLOOKUP(E:E,笔记匹配!A:M,3,FALSE)</f>
        <v>circle2022-invite</v>
      </c>
      <c r="AC1374" t="str">
        <f>VLOOKUP(E:E,笔记匹配!A:M,4,FALSE)</f>
        <v>11.21-🔥雅思口语8分｜高分技巧大公开</v>
      </c>
    </row>
    <row r="1375" spans="1:29">
      <c r="A1375" s="17" t="s">
        <v>59</v>
      </c>
      <c r="B1375" s="17" t="s">
        <v>70</v>
      </c>
      <c r="C1375" s="18">
        <v>24706707</v>
      </c>
      <c r="D1375" s="17" t="s">
        <v>69</v>
      </c>
      <c r="E1375" s="17" t="s">
        <v>226</v>
      </c>
      <c r="F1375" s="17" t="s">
        <v>708</v>
      </c>
      <c r="G1375" s="18">
        <v>6620050</v>
      </c>
      <c r="H1375" s="17" t="s">
        <v>709</v>
      </c>
      <c r="I1375" s="18">
        <v>5478983</v>
      </c>
      <c r="J1375" s="17" t="s">
        <v>617</v>
      </c>
      <c r="K1375" s="18">
        <v>105.88</v>
      </c>
      <c r="L1375" s="18">
        <v>5917</v>
      </c>
      <c r="M1375" s="18">
        <v>344</v>
      </c>
      <c r="N1375" s="19">
        <v>0.0581</v>
      </c>
      <c r="O1375" s="18">
        <v>0.31</v>
      </c>
      <c r="P1375" s="18">
        <v>17.89</v>
      </c>
      <c r="Q1375" s="18">
        <v>48</v>
      </c>
      <c r="R1375" s="18">
        <v>0</v>
      </c>
      <c r="S1375" s="18">
        <v>32</v>
      </c>
      <c r="T1375" s="18">
        <v>12</v>
      </c>
      <c r="U1375" s="18">
        <v>1</v>
      </c>
      <c r="V1375" s="18">
        <v>93</v>
      </c>
      <c r="W1375" s="18">
        <v>1.14</v>
      </c>
      <c r="X1375" s="18">
        <v>0</v>
      </c>
      <c r="Y1375" s="19">
        <v>0</v>
      </c>
      <c r="Z1375" s="18">
        <v>1</v>
      </c>
      <c r="AA1375" s="18">
        <v>0</v>
      </c>
      <c r="AB1375" t="str">
        <f>VLOOKUP(E:E,笔记匹配!A:M,3,FALSE)</f>
        <v>hiella-invite</v>
      </c>
      <c r="AC1375" t="str">
        <f>VLOOKUP(E:E,笔记匹配!A:M,4,FALSE)</f>
        <v>11.10-关于学口语，希望五年前就有人能告诉我的</v>
      </c>
    </row>
    <row r="1376" spans="1:29">
      <c r="A1376" s="17" t="s">
        <v>59</v>
      </c>
      <c r="B1376" s="17" t="s">
        <v>91</v>
      </c>
      <c r="C1376" s="18">
        <v>24707056</v>
      </c>
      <c r="D1376" s="17" t="s">
        <v>69</v>
      </c>
      <c r="E1376" s="17" t="s">
        <v>220</v>
      </c>
      <c r="F1376" s="17" t="s">
        <v>711</v>
      </c>
      <c r="G1376" s="18">
        <v>6620172</v>
      </c>
      <c r="H1376" s="17" t="s">
        <v>712</v>
      </c>
      <c r="I1376" s="18">
        <v>5479075</v>
      </c>
      <c r="J1376" s="17" t="s">
        <v>617</v>
      </c>
      <c r="K1376" s="18">
        <v>121.66</v>
      </c>
      <c r="L1376" s="18">
        <v>5224</v>
      </c>
      <c r="M1376" s="18">
        <v>424</v>
      </c>
      <c r="N1376" s="19">
        <v>0.0812</v>
      </c>
      <c r="O1376" s="18">
        <v>0.29</v>
      </c>
      <c r="P1376" s="18">
        <v>23.29</v>
      </c>
      <c r="Q1376" s="18">
        <v>63</v>
      </c>
      <c r="R1376" s="18">
        <v>0</v>
      </c>
      <c r="S1376" s="18">
        <v>14</v>
      </c>
      <c r="T1376" s="18">
        <v>7</v>
      </c>
      <c r="U1376" s="18">
        <v>2</v>
      </c>
      <c r="V1376" s="18">
        <v>86</v>
      </c>
      <c r="W1376" s="18">
        <v>1.41</v>
      </c>
      <c r="X1376" s="18">
        <v>0</v>
      </c>
      <c r="Y1376" s="19">
        <v>0</v>
      </c>
      <c r="Z1376" s="18">
        <v>0</v>
      </c>
      <c r="AA1376" s="18">
        <v>1</v>
      </c>
      <c r="AB1376" t="str">
        <f>VLOOKUP(E:E,笔记匹配!A:M,3,FALSE)</f>
        <v>pickcoco-invite</v>
      </c>
      <c r="AC1376" t="str">
        <f>VLOOKUP(E:E,笔记匹配!A:M,4,FALSE)</f>
        <v>11.21-快进来看看外国人切磋中文！！</v>
      </c>
    </row>
    <row r="1377" spans="1:29">
      <c r="A1377" s="17" t="s">
        <v>59</v>
      </c>
      <c r="B1377" s="17" t="s">
        <v>79</v>
      </c>
      <c r="C1377" s="18">
        <v>24707332</v>
      </c>
      <c r="D1377" s="17" t="s">
        <v>69</v>
      </c>
      <c r="E1377" s="17" t="s">
        <v>197</v>
      </c>
      <c r="F1377" s="17" t="s">
        <v>713</v>
      </c>
      <c r="G1377" s="18">
        <v>6620244</v>
      </c>
      <c r="H1377" s="17" t="s">
        <v>714</v>
      </c>
      <c r="I1377" s="18">
        <v>5479133</v>
      </c>
      <c r="J1377" s="17" t="s">
        <v>617</v>
      </c>
      <c r="K1377" s="18">
        <v>94.03</v>
      </c>
      <c r="L1377" s="18">
        <v>2453</v>
      </c>
      <c r="M1377" s="18">
        <v>82</v>
      </c>
      <c r="N1377" s="19">
        <v>0.0334</v>
      </c>
      <c r="O1377" s="18">
        <v>1.15</v>
      </c>
      <c r="P1377" s="18">
        <v>38.33</v>
      </c>
      <c r="Q1377" s="18">
        <v>19</v>
      </c>
      <c r="R1377" s="18">
        <v>0</v>
      </c>
      <c r="S1377" s="18">
        <v>9</v>
      </c>
      <c r="T1377" s="18">
        <v>1</v>
      </c>
      <c r="U1377" s="18">
        <v>2</v>
      </c>
      <c r="V1377" s="18">
        <v>31</v>
      </c>
      <c r="W1377" s="18">
        <v>3.03</v>
      </c>
      <c r="X1377" s="18">
        <v>0</v>
      </c>
      <c r="Y1377" s="19">
        <v>0</v>
      </c>
      <c r="Z1377" s="18">
        <v>3</v>
      </c>
      <c r="AA1377" s="18">
        <v>0</v>
      </c>
      <c r="AB1377" t="str">
        <f>VLOOKUP(E:E,笔记匹配!A:M,3,FALSE)</f>
        <v>leximock-invite</v>
      </c>
      <c r="AC1377" t="str">
        <f>VLOOKUP(E:E,笔记匹配!A:M,4,FALSE)</f>
        <v>11.16-Cambly雅思口语敲牛mock推荐来救你啦🆘</v>
      </c>
    </row>
    <row r="1378" spans="1:29">
      <c r="A1378" s="17" t="s">
        <v>59</v>
      </c>
      <c r="B1378" s="17" t="s">
        <v>85</v>
      </c>
      <c r="C1378" s="18">
        <v>24707521</v>
      </c>
      <c r="D1378" s="17" t="s">
        <v>69</v>
      </c>
      <c r="E1378" s="17" t="s">
        <v>225</v>
      </c>
      <c r="F1378" s="17" t="s">
        <v>716</v>
      </c>
      <c r="G1378" s="18">
        <v>6620322</v>
      </c>
      <c r="H1378" s="17" t="s">
        <v>717</v>
      </c>
      <c r="I1378" s="18">
        <v>5479184</v>
      </c>
      <c r="J1378" s="17" t="s">
        <v>617</v>
      </c>
      <c r="K1378" s="18">
        <v>66.52</v>
      </c>
      <c r="L1378" s="18">
        <v>2275</v>
      </c>
      <c r="M1378" s="18">
        <v>75</v>
      </c>
      <c r="N1378" s="19">
        <v>0.033</v>
      </c>
      <c r="O1378" s="18">
        <v>0.89</v>
      </c>
      <c r="P1378" s="18">
        <v>29.24</v>
      </c>
      <c r="Q1378" s="18">
        <v>19</v>
      </c>
      <c r="R1378" s="18">
        <v>0</v>
      </c>
      <c r="S1378" s="18">
        <v>7</v>
      </c>
      <c r="T1378" s="18">
        <v>0</v>
      </c>
      <c r="U1378" s="18">
        <v>0</v>
      </c>
      <c r="V1378" s="18">
        <v>26</v>
      </c>
      <c r="W1378" s="18">
        <v>2.56</v>
      </c>
      <c r="X1378" s="18">
        <v>0</v>
      </c>
      <c r="Y1378" s="19">
        <v>0</v>
      </c>
      <c r="Z1378" s="18">
        <v>1</v>
      </c>
      <c r="AA1378" s="18">
        <v>0</v>
      </c>
      <c r="AB1378" t="str">
        <f>VLOOKUP(E:E,笔记匹配!A:M,3,FALSE)</f>
        <v>xiaohao11-invite</v>
      </c>
      <c r="AC1378" t="str">
        <f>VLOOKUP(E:E,笔记匹配!A:M,4,FALSE)</f>
        <v>11.16-🔥Cambly外教大推荐❗️口语此时不练更待何时</v>
      </c>
    </row>
    <row r="1379" spans="1:29">
      <c r="A1379" s="17" t="s">
        <v>59</v>
      </c>
      <c r="B1379" s="17" t="s">
        <v>93</v>
      </c>
      <c r="C1379" s="18">
        <v>25347160</v>
      </c>
      <c r="D1379" s="17" t="s">
        <v>72</v>
      </c>
      <c r="E1379" s="17" t="s">
        <v>582</v>
      </c>
      <c r="F1379" s="17" t="s">
        <v>733</v>
      </c>
      <c r="G1379" s="18">
        <v>6888103</v>
      </c>
      <c r="H1379" s="17" t="s">
        <v>734</v>
      </c>
      <c r="I1379" s="18">
        <v>5690375</v>
      </c>
      <c r="J1379" s="17" t="s">
        <v>617</v>
      </c>
      <c r="K1379" s="18">
        <v>155.84</v>
      </c>
      <c r="L1379" s="18">
        <v>9365</v>
      </c>
      <c r="M1379" s="18">
        <v>494</v>
      </c>
      <c r="N1379" s="19">
        <v>0.0527</v>
      </c>
      <c r="O1379" s="18">
        <v>0.32</v>
      </c>
      <c r="P1379" s="18">
        <v>16.64</v>
      </c>
      <c r="Q1379" s="18">
        <v>20</v>
      </c>
      <c r="R1379" s="18">
        <v>1</v>
      </c>
      <c r="S1379" s="18">
        <v>1</v>
      </c>
      <c r="T1379" s="18">
        <v>4</v>
      </c>
      <c r="U1379" s="18">
        <v>2</v>
      </c>
      <c r="V1379" s="18">
        <v>28</v>
      </c>
      <c r="W1379" s="18">
        <v>5.57</v>
      </c>
      <c r="X1379" s="18">
        <v>0</v>
      </c>
      <c r="Y1379" s="19">
        <v>0</v>
      </c>
      <c r="Z1379" s="18">
        <v>0</v>
      </c>
      <c r="AA1379" s="18">
        <v>0</v>
      </c>
      <c r="AB1379" t="str">
        <f>VLOOKUP(E:E,笔记匹配!A:M,3,FALSE)</f>
        <v>coco521-invite</v>
      </c>
      <c r="AC1379" t="str">
        <f>VLOOKUP(E:E,笔记匹配!A:M,4,FALSE)</f>
        <v>12.8-都给我进来听陕西话remix 英国话！哈哈哈哈</v>
      </c>
    </row>
    <row r="1380" spans="1:29">
      <c r="A1380" s="17" t="s">
        <v>59</v>
      </c>
      <c r="B1380" s="17" t="s">
        <v>94</v>
      </c>
      <c r="C1380" s="18">
        <v>25347501</v>
      </c>
      <c r="D1380" s="17" t="s">
        <v>72</v>
      </c>
      <c r="E1380" s="17" t="s">
        <v>585</v>
      </c>
      <c r="F1380" s="17" t="s">
        <v>735</v>
      </c>
      <c r="G1380" s="18">
        <v>6888193</v>
      </c>
      <c r="H1380" s="17" t="s">
        <v>736</v>
      </c>
      <c r="I1380" s="18">
        <v>5690455</v>
      </c>
      <c r="J1380" s="17" t="s">
        <v>617</v>
      </c>
      <c r="K1380" s="18">
        <v>804.4</v>
      </c>
      <c r="L1380" s="18">
        <v>93583</v>
      </c>
      <c r="M1380" s="18">
        <v>5360</v>
      </c>
      <c r="N1380" s="19">
        <v>0.0573</v>
      </c>
      <c r="O1380" s="18">
        <v>0.15</v>
      </c>
      <c r="P1380" s="18">
        <v>8.6</v>
      </c>
      <c r="Q1380" s="18">
        <v>185</v>
      </c>
      <c r="R1380" s="18">
        <v>2</v>
      </c>
      <c r="S1380" s="18">
        <v>119</v>
      </c>
      <c r="T1380" s="18">
        <v>23</v>
      </c>
      <c r="U1380" s="18">
        <v>17</v>
      </c>
      <c r="V1380" s="18">
        <v>346</v>
      </c>
      <c r="W1380" s="18">
        <v>2.32</v>
      </c>
      <c r="X1380" s="18">
        <v>0</v>
      </c>
      <c r="Y1380" s="19">
        <v>0</v>
      </c>
      <c r="Z1380" s="18">
        <v>9</v>
      </c>
      <c r="AA1380" s="18">
        <v>1</v>
      </c>
      <c r="AB1380" t="str">
        <f>VLOOKUP(E:E,笔记匹配!A:M,3,FALSE)</f>
        <v>kiwi123</v>
      </c>
      <c r="AC1380" t="str">
        <f>VLOOKUP(E:E,笔记匹配!A:M,4,FALSE)</f>
        <v>12.8-Small talk 指南 如何用英文有效聊天</v>
      </c>
    </row>
    <row r="1381" spans="1:29">
      <c r="A1381" s="17" t="s">
        <v>59</v>
      </c>
      <c r="B1381" s="17" t="s">
        <v>95</v>
      </c>
      <c r="C1381" s="18">
        <v>25784089</v>
      </c>
      <c r="D1381" s="17" t="s">
        <v>72</v>
      </c>
      <c r="E1381" s="17" t="s">
        <v>588</v>
      </c>
      <c r="F1381" s="17" t="s">
        <v>742</v>
      </c>
      <c r="G1381" s="18">
        <v>7095225</v>
      </c>
      <c r="H1381" s="17" t="s">
        <v>743</v>
      </c>
      <c r="I1381" s="18">
        <v>5852459</v>
      </c>
      <c r="J1381" s="17" t="s">
        <v>617</v>
      </c>
      <c r="K1381" s="18">
        <v>507.21</v>
      </c>
      <c r="L1381" s="18">
        <v>24411</v>
      </c>
      <c r="M1381" s="18">
        <v>1800</v>
      </c>
      <c r="N1381" s="19">
        <v>0.0737</v>
      </c>
      <c r="O1381" s="18">
        <v>0.28</v>
      </c>
      <c r="P1381" s="18">
        <v>20.78</v>
      </c>
      <c r="Q1381" s="18">
        <v>109</v>
      </c>
      <c r="R1381" s="18">
        <v>1</v>
      </c>
      <c r="S1381" s="18">
        <v>19</v>
      </c>
      <c r="T1381" s="18">
        <v>16</v>
      </c>
      <c r="U1381" s="18">
        <v>1</v>
      </c>
      <c r="V1381" s="18">
        <v>146</v>
      </c>
      <c r="W1381" s="18">
        <v>3.47</v>
      </c>
      <c r="X1381" s="18">
        <v>0</v>
      </c>
      <c r="Y1381" s="19">
        <v>0</v>
      </c>
      <c r="Z1381" s="18">
        <v>7</v>
      </c>
      <c r="AA1381" s="18">
        <v>0</v>
      </c>
      <c r="AB1381" t="str">
        <f>VLOOKUP(E:E,笔记匹配!A:M,3,FALSE)</f>
        <v>wowmani-invite</v>
      </c>
      <c r="AC1381" t="str">
        <f>VLOOKUP(E:E,笔记匹配!A:M,4,FALSE)</f>
        <v>12.14-外教给我的英文打分？💯分享当地流行俚语</v>
      </c>
    </row>
    <row r="1382" spans="1:29">
      <c r="A1382" s="17" t="s">
        <v>59</v>
      </c>
      <c r="B1382" s="17" t="s">
        <v>96</v>
      </c>
      <c r="C1382" s="18">
        <v>25784247</v>
      </c>
      <c r="D1382" s="17" t="s">
        <v>72</v>
      </c>
      <c r="E1382" s="17" t="s">
        <v>591</v>
      </c>
      <c r="F1382" s="17" t="s">
        <v>744</v>
      </c>
      <c r="G1382" s="18">
        <v>7095273</v>
      </c>
      <c r="H1382" s="17" t="s">
        <v>745</v>
      </c>
      <c r="I1382" s="18">
        <v>5852502</v>
      </c>
      <c r="J1382" s="17" t="s">
        <v>617</v>
      </c>
      <c r="K1382" s="18">
        <v>78.06</v>
      </c>
      <c r="L1382" s="18">
        <v>3605</v>
      </c>
      <c r="M1382" s="18">
        <v>116</v>
      </c>
      <c r="N1382" s="19">
        <v>0.0322</v>
      </c>
      <c r="O1382" s="18">
        <v>0.67</v>
      </c>
      <c r="P1382" s="18">
        <v>21.65</v>
      </c>
      <c r="Q1382" s="18">
        <v>14</v>
      </c>
      <c r="R1382" s="18">
        <v>0</v>
      </c>
      <c r="S1382" s="18">
        <v>2</v>
      </c>
      <c r="T1382" s="18">
        <v>1</v>
      </c>
      <c r="U1382" s="18">
        <v>0</v>
      </c>
      <c r="V1382" s="18">
        <v>17</v>
      </c>
      <c r="W1382" s="18">
        <v>4.59</v>
      </c>
      <c r="X1382" s="18">
        <v>0</v>
      </c>
      <c r="Y1382" s="19">
        <v>0</v>
      </c>
      <c r="Z1382" s="18">
        <v>0</v>
      </c>
      <c r="AA1382" s="18">
        <v>0</v>
      </c>
      <c r="AB1382" t="str">
        <f>VLOOKUP(E:E,笔记匹配!A:M,3,FALSE)</f>
        <v>养羊</v>
      </c>
      <c r="AC1382" t="str">
        <f>VLOOKUP(E:E,笔记匹配!A:M,4,FALSE)</f>
        <v>Vlog|一场英语面试让我刚毕业成了时尚导演</v>
      </c>
    </row>
    <row r="1383" spans="1:29">
      <c r="A1383" s="17" t="s">
        <v>59</v>
      </c>
      <c r="B1383" s="17" t="s">
        <v>97</v>
      </c>
      <c r="C1383" s="18">
        <v>25784367</v>
      </c>
      <c r="D1383" s="17" t="s">
        <v>72</v>
      </c>
      <c r="E1383" s="17" t="s">
        <v>594</v>
      </c>
      <c r="F1383" s="17" t="s">
        <v>746</v>
      </c>
      <c r="G1383" s="18">
        <v>7095347</v>
      </c>
      <c r="H1383" s="17" t="s">
        <v>747</v>
      </c>
      <c r="I1383" s="18">
        <v>5852563</v>
      </c>
      <c r="J1383" s="17" t="s">
        <v>617</v>
      </c>
      <c r="K1383" s="18">
        <v>807.55</v>
      </c>
      <c r="L1383" s="18">
        <v>39752</v>
      </c>
      <c r="M1383" s="18">
        <v>5105</v>
      </c>
      <c r="N1383" s="19">
        <v>0.1284</v>
      </c>
      <c r="O1383" s="18">
        <v>0.16</v>
      </c>
      <c r="P1383" s="18">
        <v>20.31</v>
      </c>
      <c r="Q1383" s="18">
        <v>102</v>
      </c>
      <c r="R1383" s="18">
        <v>0</v>
      </c>
      <c r="S1383" s="18">
        <v>24</v>
      </c>
      <c r="T1383" s="18">
        <v>13</v>
      </c>
      <c r="U1383" s="18">
        <v>3</v>
      </c>
      <c r="V1383" s="18">
        <v>142</v>
      </c>
      <c r="W1383" s="18">
        <v>5.69</v>
      </c>
      <c r="X1383" s="18">
        <v>0</v>
      </c>
      <c r="Y1383" s="19">
        <v>0</v>
      </c>
      <c r="Z1383" s="18">
        <v>5</v>
      </c>
      <c r="AA1383" s="18">
        <v>0</v>
      </c>
      <c r="AB1383" t="str">
        <f>VLOOKUP(E:E,笔记匹配!A:M,3,FALSE)</f>
        <v>zhang02-invite</v>
      </c>
      <c r="AC1383" t="str">
        <f>VLOOKUP(E:E,笔记匹配!A:M,4,FALSE)</f>
        <v>q&amp;a | 焦虑/迷茫？备战大学你需要知道的一切</v>
      </c>
    </row>
    <row r="1384" spans="1:29">
      <c r="A1384" s="17" t="s">
        <v>60</v>
      </c>
      <c r="B1384" s="17" t="s">
        <v>76</v>
      </c>
      <c r="C1384" s="18">
        <v>18706416</v>
      </c>
      <c r="D1384" s="17" t="s">
        <v>72</v>
      </c>
      <c r="E1384" s="17" t="s">
        <v>209</v>
      </c>
      <c r="F1384" s="17" t="s">
        <v>624</v>
      </c>
      <c r="G1384" s="18">
        <v>3899564</v>
      </c>
      <c r="H1384" s="17" t="s">
        <v>625</v>
      </c>
      <c r="I1384" s="18">
        <v>3284422</v>
      </c>
      <c r="J1384" s="17" t="s">
        <v>617</v>
      </c>
      <c r="K1384" s="18">
        <v>194.46</v>
      </c>
      <c r="L1384" s="18">
        <v>9666</v>
      </c>
      <c r="M1384" s="18">
        <v>309</v>
      </c>
      <c r="N1384" s="19">
        <v>0.032</v>
      </c>
      <c r="O1384" s="18">
        <v>0.63</v>
      </c>
      <c r="P1384" s="18">
        <v>20.12</v>
      </c>
      <c r="Q1384" s="18">
        <v>24</v>
      </c>
      <c r="R1384" s="18">
        <v>0</v>
      </c>
      <c r="S1384" s="18">
        <v>24</v>
      </c>
      <c r="T1384" s="18">
        <v>3</v>
      </c>
      <c r="U1384" s="18">
        <v>1</v>
      </c>
      <c r="V1384" s="18">
        <v>52</v>
      </c>
      <c r="W1384" s="18">
        <v>3.74</v>
      </c>
      <c r="X1384" s="18">
        <v>0</v>
      </c>
      <c r="Y1384" s="19">
        <v>0</v>
      </c>
      <c r="Z1384" s="18">
        <v>3</v>
      </c>
      <c r="AA1384" s="18">
        <v>3</v>
      </c>
      <c r="AB1384" t="str">
        <f>VLOOKUP(E:E,笔记匹配!A:M,3,FALSE)</f>
        <v>ieltsyea-invite</v>
      </c>
      <c r="AC1384" t="str">
        <f>VLOOKUP(E:E,笔记匹配!A:M,4,FALSE)</f>
        <v>8.24-雅思口语上7的捷径：Cambly外教推荐‼️</v>
      </c>
    </row>
    <row r="1385" spans="1:29">
      <c r="A1385" s="17" t="s">
        <v>60</v>
      </c>
      <c r="B1385" s="17" t="s">
        <v>80</v>
      </c>
      <c r="C1385" s="18">
        <v>20804514</v>
      </c>
      <c r="D1385" s="17" t="s">
        <v>72</v>
      </c>
      <c r="E1385" s="17" t="s">
        <v>199</v>
      </c>
      <c r="F1385" s="17" t="s">
        <v>642</v>
      </c>
      <c r="G1385" s="18">
        <v>4926725</v>
      </c>
      <c r="H1385" s="17" t="s">
        <v>643</v>
      </c>
      <c r="I1385" s="18">
        <v>4182082</v>
      </c>
      <c r="J1385" s="17" t="s">
        <v>617</v>
      </c>
      <c r="K1385" s="18">
        <v>197.78</v>
      </c>
      <c r="L1385" s="18">
        <v>9875</v>
      </c>
      <c r="M1385" s="18">
        <v>380</v>
      </c>
      <c r="N1385" s="19">
        <v>0.0385</v>
      </c>
      <c r="O1385" s="18">
        <v>0.52</v>
      </c>
      <c r="P1385" s="18">
        <v>20.03</v>
      </c>
      <c r="Q1385" s="18">
        <v>26</v>
      </c>
      <c r="R1385" s="18">
        <v>0</v>
      </c>
      <c r="S1385" s="18">
        <v>27</v>
      </c>
      <c r="T1385" s="18">
        <v>8</v>
      </c>
      <c r="U1385" s="18">
        <v>0</v>
      </c>
      <c r="V1385" s="18">
        <v>61</v>
      </c>
      <c r="W1385" s="18">
        <v>3.24</v>
      </c>
      <c r="X1385" s="18">
        <v>0</v>
      </c>
      <c r="Y1385" s="19">
        <v>0</v>
      </c>
      <c r="Z1385" s="18">
        <v>2</v>
      </c>
      <c r="AA1385" s="18">
        <v>0</v>
      </c>
      <c r="AB1385" t="str">
        <f>VLOOKUP(E:E,笔记匹配!A:M,3,FALSE)</f>
        <v>lily1234</v>
      </c>
      <c r="AC1385" t="str">
        <f>VLOOKUP(E:E,笔记匹配!A:M,4,FALSE)</f>
        <v>10.9-30岁想把英语好好学一遍｜妈妈提升口语app</v>
      </c>
    </row>
    <row r="1386" spans="1:29">
      <c r="A1386" s="17" t="s">
        <v>60</v>
      </c>
      <c r="B1386" s="17" t="s">
        <v>83</v>
      </c>
      <c r="C1386" s="18">
        <v>21378722</v>
      </c>
      <c r="D1386" s="17" t="s">
        <v>72</v>
      </c>
      <c r="E1386" s="17" t="s">
        <v>201</v>
      </c>
      <c r="F1386" s="17" t="s">
        <v>646</v>
      </c>
      <c r="G1386" s="18">
        <v>5201126</v>
      </c>
      <c r="H1386" s="17" t="s">
        <v>647</v>
      </c>
      <c r="I1386" s="18">
        <v>4386152</v>
      </c>
      <c r="J1386" s="17" t="s">
        <v>617</v>
      </c>
      <c r="K1386" s="18">
        <v>164.66</v>
      </c>
      <c r="L1386" s="18">
        <v>9454</v>
      </c>
      <c r="M1386" s="18">
        <v>257</v>
      </c>
      <c r="N1386" s="19">
        <v>0.0272</v>
      </c>
      <c r="O1386" s="18">
        <v>0.64</v>
      </c>
      <c r="P1386" s="18">
        <v>17.42</v>
      </c>
      <c r="Q1386" s="18">
        <v>38</v>
      </c>
      <c r="R1386" s="18">
        <v>0</v>
      </c>
      <c r="S1386" s="18">
        <v>24</v>
      </c>
      <c r="T1386" s="18">
        <v>1</v>
      </c>
      <c r="U1386" s="18">
        <v>0</v>
      </c>
      <c r="V1386" s="18">
        <v>63</v>
      </c>
      <c r="W1386" s="18">
        <v>2.61</v>
      </c>
      <c r="X1386" s="18">
        <v>0</v>
      </c>
      <c r="Y1386" s="19">
        <v>0</v>
      </c>
      <c r="Z1386" s="18">
        <v>3</v>
      </c>
      <c r="AA1386" s="18">
        <v>5</v>
      </c>
      <c r="AB1386" t="str">
        <f>VLOOKUP(E:E,笔记匹配!A:M,3,FALSE)</f>
        <v>talkalot-invite</v>
      </c>
      <c r="AC1386" t="str">
        <f>VLOOKUP(E:E,笔记匹配!A:M,4,FALSE)</f>
        <v>10.17宝藏Cambly外教大推荐‼️入门篇</v>
      </c>
    </row>
    <row r="1387" spans="1:29">
      <c r="A1387" s="17" t="s">
        <v>60</v>
      </c>
      <c r="B1387" s="17" t="s">
        <v>82</v>
      </c>
      <c r="C1387" s="18">
        <v>22055095</v>
      </c>
      <c r="D1387" s="17" t="s">
        <v>72</v>
      </c>
      <c r="E1387" s="17" t="s">
        <v>236</v>
      </c>
      <c r="F1387" s="17" t="s">
        <v>660</v>
      </c>
      <c r="G1387" s="18">
        <v>5512921</v>
      </c>
      <c r="H1387" s="17" t="s">
        <v>661</v>
      </c>
      <c r="I1387" s="18">
        <v>4623502</v>
      </c>
      <c r="J1387" s="17" t="s">
        <v>617</v>
      </c>
      <c r="K1387" s="18">
        <v>793.5</v>
      </c>
      <c r="L1387" s="18">
        <v>32646</v>
      </c>
      <c r="M1387" s="18">
        <v>1632</v>
      </c>
      <c r="N1387" s="19">
        <v>0.05</v>
      </c>
      <c r="O1387" s="18">
        <v>0.49</v>
      </c>
      <c r="P1387" s="18">
        <v>24.31</v>
      </c>
      <c r="Q1387" s="18">
        <v>142</v>
      </c>
      <c r="R1387" s="18">
        <v>1</v>
      </c>
      <c r="S1387" s="18">
        <v>85</v>
      </c>
      <c r="T1387" s="18">
        <v>51</v>
      </c>
      <c r="U1387" s="18">
        <v>2</v>
      </c>
      <c r="V1387" s="18">
        <v>281</v>
      </c>
      <c r="W1387" s="18">
        <v>2.82</v>
      </c>
      <c r="X1387" s="18">
        <v>0</v>
      </c>
      <c r="Y1387" s="19">
        <v>0</v>
      </c>
      <c r="Z1387" s="18">
        <v>10</v>
      </c>
      <c r="AA1387" s="18">
        <v>0</v>
      </c>
      <c r="AB1387" t="str">
        <f>VLOOKUP(E:E,笔记匹配!A:M,3,FALSE)</f>
        <v>pickgigi-invite</v>
      </c>
      <c r="AC1387" t="str">
        <f>VLOOKUP(E:E,笔记匹配!A:M,4,FALSE)</f>
        <v>10.26-口语聊天用这几个开场 打开无限聊天模式</v>
      </c>
    </row>
    <row r="1388" spans="1:29">
      <c r="A1388" s="17" t="s">
        <v>60</v>
      </c>
      <c r="B1388" s="17" t="s">
        <v>86</v>
      </c>
      <c r="C1388" s="18">
        <v>22459591</v>
      </c>
      <c r="D1388" s="17" t="s">
        <v>72</v>
      </c>
      <c r="E1388" s="17" t="s">
        <v>214</v>
      </c>
      <c r="F1388" s="17" t="s">
        <v>662</v>
      </c>
      <c r="G1388" s="18">
        <v>5705404</v>
      </c>
      <c r="H1388" s="17" t="s">
        <v>663</v>
      </c>
      <c r="I1388" s="18">
        <v>4771610</v>
      </c>
      <c r="J1388" s="17" t="s">
        <v>617</v>
      </c>
      <c r="K1388" s="18">
        <v>275.01</v>
      </c>
      <c r="L1388" s="18">
        <v>14371</v>
      </c>
      <c r="M1388" s="18">
        <v>574</v>
      </c>
      <c r="N1388" s="19">
        <v>0.0399</v>
      </c>
      <c r="O1388" s="18">
        <v>0.48</v>
      </c>
      <c r="P1388" s="18">
        <v>19.14</v>
      </c>
      <c r="Q1388" s="18">
        <v>34</v>
      </c>
      <c r="R1388" s="18">
        <v>0</v>
      </c>
      <c r="S1388" s="18">
        <v>10</v>
      </c>
      <c r="T1388" s="18">
        <v>12</v>
      </c>
      <c r="U1388" s="18">
        <v>1</v>
      </c>
      <c r="V1388" s="18">
        <v>57</v>
      </c>
      <c r="W1388" s="18">
        <v>4.82</v>
      </c>
      <c r="X1388" s="18">
        <v>0</v>
      </c>
      <c r="Y1388" s="19">
        <v>0</v>
      </c>
      <c r="Z1388" s="18">
        <v>1</v>
      </c>
      <c r="AA1388" s="18">
        <v>0</v>
      </c>
      <c r="AB1388" t="str">
        <f>VLOOKUP(E:E,笔记匹配!A:M,3,FALSE)</f>
        <v>yzyy123</v>
      </c>
      <c r="AC1388" t="str">
        <f>VLOOKUP(E:E,笔记匹配!A:M,4,FALSE)</f>
        <v>11.1-前雅思口语考官评分我们的part 1!</v>
      </c>
    </row>
    <row r="1389" spans="1:29">
      <c r="A1389" s="17" t="s">
        <v>60</v>
      </c>
      <c r="B1389" s="17" t="s">
        <v>73</v>
      </c>
      <c r="C1389" s="18">
        <v>22612439</v>
      </c>
      <c r="D1389" s="17" t="s">
        <v>72</v>
      </c>
      <c r="E1389" s="17" t="s">
        <v>200</v>
      </c>
      <c r="F1389" s="17" t="s">
        <v>666</v>
      </c>
      <c r="G1389" s="18">
        <v>5779468</v>
      </c>
      <c r="H1389" s="17" t="s">
        <v>667</v>
      </c>
      <c r="I1389" s="18">
        <v>4830161</v>
      </c>
      <c r="J1389" s="17" t="s">
        <v>617</v>
      </c>
      <c r="K1389" s="18">
        <v>301.91</v>
      </c>
      <c r="L1389" s="18">
        <v>22127</v>
      </c>
      <c r="M1389" s="18">
        <v>1147</v>
      </c>
      <c r="N1389" s="19">
        <v>0.0518</v>
      </c>
      <c r="O1389" s="18">
        <v>0.26</v>
      </c>
      <c r="P1389" s="18">
        <v>13.64</v>
      </c>
      <c r="Q1389" s="18">
        <v>38</v>
      </c>
      <c r="R1389" s="18">
        <v>0</v>
      </c>
      <c r="S1389" s="18">
        <v>5</v>
      </c>
      <c r="T1389" s="18">
        <v>2</v>
      </c>
      <c r="U1389" s="18">
        <v>1</v>
      </c>
      <c r="V1389" s="18">
        <v>46</v>
      </c>
      <c r="W1389" s="18">
        <v>6.56</v>
      </c>
      <c r="X1389" s="18">
        <v>0</v>
      </c>
      <c r="Y1389" s="19">
        <v>0</v>
      </c>
      <c r="Z1389" s="18">
        <v>0</v>
      </c>
      <c r="AA1389" s="18">
        <v>0</v>
      </c>
      <c r="AB1389" t="str">
        <f>VLOOKUP(E:E,笔记匹配!A:M,3,FALSE)</f>
        <v>adamchen</v>
      </c>
      <c r="AC1389" t="str">
        <f>VLOOKUP(E:E,笔记匹配!A:M,4,FALSE)</f>
        <v>11.2-当社牛和老外pk全网热门挑战</v>
      </c>
    </row>
    <row r="1390" spans="1:29">
      <c r="A1390" s="17" t="s">
        <v>60</v>
      </c>
      <c r="B1390" s="17" t="s">
        <v>77</v>
      </c>
      <c r="C1390" s="18">
        <v>22612562</v>
      </c>
      <c r="D1390" s="17" t="s">
        <v>72</v>
      </c>
      <c r="E1390" s="17" t="s">
        <v>231</v>
      </c>
      <c r="F1390" s="17" t="s">
        <v>670</v>
      </c>
      <c r="G1390" s="18">
        <v>5779589</v>
      </c>
      <c r="H1390" s="17" t="s">
        <v>671</v>
      </c>
      <c r="I1390" s="18">
        <v>4830255</v>
      </c>
      <c r="J1390" s="17" t="s">
        <v>617</v>
      </c>
      <c r="K1390" s="18">
        <v>73.48</v>
      </c>
      <c r="L1390" s="18">
        <v>2498</v>
      </c>
      <c r="M1390" s="18">
        <v>132</v>
      </c>
      <c r="N1390" s="19">
        <v>0.0528</v>
      </c>
      <c r="O1390" s="18">
        <v>0.56</v>
      </c>
      <c r="P1390" s="18">
        <v>29.42</v>
      </c>
      <c r="Q1390" s="18">
        <v>24</v>
      </c>
      <c r="R1390" s="18">
        <v>0</v>
      </c>
      <c r="S1390" s="18">
        <v>6</v>
      </c>
      <c r="T1390" s="18">
        <v>3</v>
      </c>
      <c r="U1390" s="18">
        <v>2</v>
      </c>
      <c r="V1390" s="18">
        <v>35</v>
      </c>
      <c r="W1390" s="18">
        <v>2.1</v>
      </c>
      <c r="X1390" s="18">
        <v>0</v>
      </c>
      <c r="Y1390" s="19">
        <v>0</v>
      </c>
      <c r="Z1390" s="18">
        <v>0</v>
      </c>
      <c r="AA1390" s="18">
        <v>0</v>
      </c>
      <c r="AB1390" t="str">
        <f>VLOOKUP(E:E,笔记匹配!A:M,3,FALSE)</f>
        <v>iris018-invite</v>
      </c>
      <c r="AC1390" t="str">
        <f>VLOOKUP(E:E,笔记匹配!A:M,4,FALSE)</f>
        <v>11.2-⭐雅思口语救星❗心机girl这样备考㊙️</v>
      </c>
    </row>
    <row r="1391" spans="1:29">
      <c r="A1391" s="17" t="s">
        <v>60</v>
      </c>
      <c r="B1391" s="17" t="s">
        <v>70</v>
      </c>
      <c r="C1391" s="18">
        <v>23124443</v>
      </c>
      <c r="D1391" s="17" t="s">
        <v>72</v>
      </c>
      <c r="E1391" s="17" t="s">
        <v>226</v>
      </c>
      <c r="F1391" s="17" t="s">
        <v>678</v>
      </c>
      <c r="G1391" s="18">
        <v>6031367</v>
      </c>
      <c r="H1391" s="17" t="s">
        <v>679</v>
      </c>
      <c r="I1391" s="18">
        <v>5019262</v>
      </c>
      <c r="J1391" s="17" t="s">
        <v>617</v>
      </c>
      <c r="K1391" s="18">
        <v>501.52</v>
      </c>
      <c r="L1391" s="18">
        <v>47229</v>
      </c>
      <c r="M1391" s="18">
        <v>2882</v>
      </c>
      <c r="N1391" s="19">
        <v>0.061</v>
      </c>
      <c r="O1391" s="18">
        <v>0.17</v>
      </c>
      <c r="P1391" s="18">
        <v>10.62</v>
      </c>
      <c r="Q1391" s="18">
        <v>75</v>
      </c>
      <c r="R1391" s="18">
        <v>0</v>
      </c>
      <c r="S1391" s="18">
        <v>28</v>
      </c>
      <c r="T1391" s="18">
        <v>36</v>
      </c>
      <c r="U1391" s="18">
        <v>0</v>
      </c>
      <c r="V1391" s="18">
        <v>139</v>
      </c>
      <c r="W1391" s="18">
        <v>3.61</v>
      </c>
      <c r="X1391" s="18">
        <v>0</v>
      </c>
      <c r="Y1391" s="19">
        <v>0</v>
      </c>
      <c r="Z1391" s="18">
        <v>3</v>
      </c>
      <c r="AA1391" s="18">
        <v>0</v>
      </c>
      <c r="AB1391" t="str">
        <f>VLOOKUP(E:E,笔记匹配!A:M,3,FALSE)</f>
        <v>hiella-invite</v>
      </c>
      <c r="AC1391" t="str">
        <f>VLOOKUP(E:E,笔记匹配!A:M,4,FALSE)</f>
        <v>11.10-关于学口语，希望五年前就有人能告诉我的</v>
      </c>
    </row>
    <row r="1392" spans="1:29">
      <c r="A1392" s="17" t="s">
        <v>60</v>
      </c>
      <c r="B1392" s="17" t="s">
        <v>75</v>
      </c>
      <c r="C1392" s="18">
        <v>23124609</v>
      </c>
      <c r="D1392" s="17" t="s">
        <v>72</v>
      </c>
      <c r="E1392" s="17" t="s">
        <v>227</v>
      </c>
      <c r="F1392" s="17" t="s">
        <v>680</v>
      </c>
      <c r="G1392" s="18">
        <v>6031450</v>
      </c>
      <c r="H1392" s="17" t="s">
        <v>681</v>
      </c>
      <c r="I1392" s="18">
        <v>5019325</v>
      </c>
      <c r="J1392" s="17" t="s">
        <v>617</v>
      </c>
      <c r="K1392" s="18">
        <v>174.92</v>
      </c>
      <c r="L1392" s="18">
        <v>8230</v>
      </c>
      <c r="M1392" s="18">
        <v>379</v>
      </c>
      <c r="N1392" s="19">
        <v>0.0461</v>
      </c>
      <c r="O1392" s="18">
        <v>0.46</v>
      </c>
      <c r="P1392" s="18">
        <v>21.25</v>
      </c>
      <c r="Q1392" s="18">
        <v>36</v>
      </c>
      <c r="R1392" s="18">
        <v>0</v>
      </c>
      <c r="S1392" s="18">
        <v>30</v>
      </c>
      <c r="T1392" s="18">
        <v>7</v>
      </c>
      <c r="U1392" s="18">
        <v>2</v>
      </c>
      <c r="V1392" s="18">
        <v>75</v>
      </c>
      <c r="W1392" s="18">
        <v>2.33</v>
      </c>
      <c r="X1392" s="18">
        <v>0</v>
      </c>
      <c r="Y1392" s="19">
        <v>0</v>
      </c>
      <c r="Z1392" s="18">
        <v>23</v>
      </c>
      <c r="AA1392" s="18">
        <v>0</v>
      </c>
      <c r="AB1392" t="str">
        <f>VLOOKUP(E:E,笔记匹配!A:M,3,FALSE)</f>
        <v>heykelly-invite</v>
      </c>
      <c r="AC1392" t="str">
        <f>VLOOKUP(E:E,笔记匹配!A:M,4,FALSE)</f>
        <v>11.10-亲测❗️雅思考官听到就会打低分的口语表达</v>
      </c>
    </row>
    <row r="1393" spans="1:29">
      <c r="A1393" s="17" t="s">
        <v>60</v>
      </c>
      <c r="B1393" s="17" t="s">
        <v>81</v>
      </c>
      <c r="C1393" s="18">
        <v>23124709</v>
      </c>
      <c r="D1393" s="17" t="s">
        <v>72</v>
      </c>
      <c r="E1393" s="17" t="s">
        <v>229</v>
      </c>
      <c r="F1393" s="17" t="s">
        <v>682</v>
      </c>
      <c r="G1393" s="18">
        <v>6031503</v>
      </c>
      <c r="H1393" s="17" t="s">
        <v>683</v>
      </c>
      <c r="I1393" s="18">
        <v>5019370</v>
      </c>
      <c r="J1393" s="17" t="s">
        <v>617</v>
      </c>
      <c r="K1393" s="18">
        <v>122.8</v>
      </c>
      <c r="L1393" s="18">
        <v>6608</v>
      </c>
      <c r="M1393" s="18">
        <v>238</v>
      </c>
      <c r="N1393" s="19">
        <v>0.036</v>
      </c>
      <c r="O1393" s="18">
        <v>0.52</v>
      </c>
      <c r="P1393" s="18">
        <v>18.58</v>
      </c>
      <c r="Q1393" s="18">
        <v>28</v>
      </c>
      <c r="R1393" s="18">
        <v>0</v>
      </c>
      <c r="S1393" s="18">
        <v>13</v>
      </c>
      <c r="T1393" s="18">
        <v>4</v>
      </c>
      <c r="U1393" s="18">
        <v>1</v>
      </c>
      <c r="V1393" s="18">
        <v>46</v>
      </c>
      <c r="W1393" s="18">
        <v>2.67</v>
      </c>
      <c r="X1393" s="18">
        <v>0</v>
      </c>
      <c r="Y1393" s="19">
        <v>0</v>
      </c>
      <c r="Z1393" s="18">
        <v>2</v>
      </c>
      <c r="AA1393" s="18">
        <v>0</v>
      </c>
      <c r="AB1393" t="str">
        <f>VLOOKUP(E:E,笔记匹配!A:M,3,FALSE)</f>
        <v>nainai</v>
      </c>
      <c r="AC1393" t="str">
        <f>VLOOKUP(E:E,笔记匹配!A:M,4,FALSE)</f>
        <v>11.10-985但雅思口语万年6分😩外教说你方法错啦❗️</v>
      </c>
    </row>
    <row r="1394" spans="1:29">
      <c r="A1394" s="17" t="s">
        <v>60</v>
      </c>
      <c r="B1394" s="17" t="s">
        <v>87</v>
      </c>
      <c r="C1394" s="18">
        <v>23541577</v>
      </c>
      <c r="D1394" s="17" t="s">
        <v>72</v>
      </c>
      <c r="E1394" s="17" t="s">
        <v>224</v>
      </c>
      <c r="F1394" s="17" t="s">
        <v>688</v>
      </c>
      <c r="G1394" s="18">
        <v>6242360</v>
      </c>
      <c r="H1394" s="17" t="s">
        <v>689</v>
      </c>
      <c r="I1394" s="18">
        <v>5178799</v>
      </c>
      <c r="J1394" s="17" t="s">
        <v>617</v>
      </c>
      <c r="K1394" s="18">
        <v>490.98</v>
      </c>
      <c r="L1394" s="18">
        <v>33505</v>
      </c>
      <c r="M1394" s="18">
        <v>1764</v>
      </c>
      <c r="N1394" s="19">
        <v>0.0526</v>
      </c>
      <c r="O1394" s="18">
        <v>0.28</v>
      </c>
      <c r="P1394" s="18">
        <v>14.65</v>
      </c>
      <c r="Q1394" s="18">
        <v>78</v>
      </c>
      <c r="R1394" s="18">
        <v>0</v>
      </c>
      <c r="S1394" s="18">
        <v>54</v>
      </c>
      <c r="T1394" s="18">
        <v>34</v>
      </c>
      <c r="U1394" s="18">
        <v>1</v>
      </c>
      <c r="V1394" s="18">
        <v>167</v>
      </c>
      <c r="W1394" s="18">
        <v>2.94</v>
      </c>
      <c r="X1394" s="18">
        <v>2</v>
      </c>
      <c r="Y1394" s="19">
        <v>0.0011</v>
      </c>
      <c r="Z1394" s="18">
        <v>1</v>
      </c>
      <c r="AA1394" s="18">
        <v>0</v>
      </c>
      <c r="AB1394" t="str">
        <f>VLOOKUP(E:E,笔记匹配!A:M,3,FALSE)</f>
        <v>zigezige-invite</v>
      </c>
      <c r="AC1394" t="str">
        <f>VLOOKUP(E:E,笔记匹配!A:M,4,FALSE)</f>
        <v>11.16-英语｜想进外企？高管说必须知道这些！📇</v>
      </c>
    </row>
    <row r="1395" spans="1:29">
      <c r="A1395" s="17" t="s">
        <v>60</v>
      </c>
      <c r="B1395" s="17" t="s">
        <v>78</v>
      </c>
      <c r="C1395" s="18">
        <v>23541642</v>
      </c>
      <c r="D1395" s="17" t="s">
        <v>72</v>
      </c>
      <c r="E1395" s="17" t="s">
        <v>222</v>
      </c>
      <c r="F1395" s="17" t="s">
        <v>690</v>
      </c>
      <c r="G1395" s="18">
        <v>6242382</v>
      </c>
      <c r="H1395" s="17" t="s">
        <v>691</v>
      </c>
      <c r="I1395" s="18">
        <v>5178823</v>
      </c>
      <c r="J1395" s="17" t="s">
        <v>617</v>
      </c>
      <c r="K1395" s="18">
        <v>803.08</v>
      </c>
      <c r="L1395" s="18">
        <v>71215</v>
      </c>
      <c r="M1395" s="18">
        <v>4482</v>
      </c>
      <c r="N1395" s="19">
        <v>0.0629</v>
      </c>
      <c r="O1395" s="18">
        <v>0.18</v>
      </c>
      <c r="P1395" s="18">
        <v>11.28</v>
      </c>
      <c r="Q1395" s="18">
        <v>61</v>
      </c>
      <c r="R1395" s="18">
        <v>0</v>
      </c>
      <c r="S1395" s="18">
        <v>47</v>
      </c>
      <c r="T1395" s="18">
        <v>27</v>
      </c>
      <c r="U1395" s="18">
        <v>4</v>
      </c>
      <c r="V1395" s="18">
        <v>139</v>
      </c>
      <c r="W1395" s="18">
        <v>5.78</v>
      </c>
      <c r="X1395" s="18">
        <v>0</v>
      </c>
      <c r="Y1395" s="19">
        <v>0</v>
      </c>
      <c r="Z1395" s="18">
        <v>13</v>
      </c>
      <c r="AA1395" s="18">
        <v>10</v>
      </c>
      <c r="AB1395" t="str">
        <f>VLOOKUP(E:E,笔记匹配!A:M,3,FALSE)</f>
        <v>kkenglish-invite</v>
      </c>
      <c r="AC1395" t="str">
        <f>VLOOKUP(E:E,笔记匹配!A:M,4,FALSE)</f>
        <v>11.16-我说的英语 vs 外教帮我修订的 差异有多大？</v>
      </c>
    </row>
    <row r="1396" spans="1:29">
      <c r="A1396" s="17" t="s">
        <v>60</v>
      </c>
      <c r="B1396" s="17" t="s">
        <v>85</v>
      </c>
      <c r="C1396" s="18">
        <v>23541719</v>
      </c>
      <c r="D1396" s="17" t="s">
        <v>72</v>
      </c>
      <c r="E1396" s="17" t="s">
        <v>225</v>
      </c>
      <c r="F1396" s="17" t="s">
        <v>693</v>
      </c>
      <c r="G1396" s="18">
        <v>6242415</v>
      </c>
      <c r="H1396" s="17" t="s">
        <v>694</v>
      </c>
      <c r="I1396" s="18">
        <v>5178847</v>
      </c>
      <c r="J1396" s="17" t="s">
        <v>617</v>
      </c>
      <c r="K1396" s="18">
        <v>57</v>
      </c>
      <c r="L1396" s="18">
        <v>2598</v>
      </c>
      <c r="M1396" s="18">
        <v>61</v>
      </c>
      <c r="N1396" s="19">
        <v>0.0235</v>
      </c>
      <c r="O1396" s="18">
        <v>0.93</v>
      </c>
      <c r="P1396" s="18">
        <v>21.94</v>
      </c>
      <c r="Q1396" s="18">
        <v>4</v>
      </c>
      <c r="R1396" s="18">
        <v>0</v>
      </c>
      <c r="S1396" s="18">
        <v>5</v>
      </c>
      <c r="T1396" s="18">
        <v>1</v>
      </c>
      <c r="U1396" s="18">
        <v>0</v>
      </c>
      <c r="V1396" s="18">
        <v>10</v>
      </c>
      <c r="W1396" s="18">
        <v>5.7</v>
      </c>
      <c r="X1396" s="18">
        <v>0</v>
      </c>
      <c r="Y1396" s="19">
        <v>0</v>
      </c>
      <c r="Z1396" s="18">
        <v>0</v>
      </c>
      <c r="AA1396" s="18">
        <v>0</v>
      </c>
      <c r="AB1396" t="str">
        <f>VLOOKUP(E:E,笔记匹配!A:M,3,FALSE)</f>
        <v>xiaohao11-invite</v>
      </c>
      <c r="AC1396" t="str">
        <f>VLOOKUP(E:E,笔记匹配!A:M,4,FALSE)</f>
        <v>11.16-🔥Cambly外教大推荐❗️口语此时不练更待何时</v>
      </c>
    </row>
    <row r="1397" spans="1:29">
      <c r="A1397" s="17" t="s">
        <v>60</v>
      </c>
      <c r="B1397" s="17" t="s">
        <v>74</v>
      </c>
      <c r="C1397" s="18">
        <v>23541791</v>
      </c>
      <c r="D1397" s="17" t="s">
        <v>72</v>
      </c>
      <c r="E1397" s="17" t="s">
        <v>223</v>
      </c>
      <c r="F1397" s="17" t="s">
        <v>695</v>
      </c>
      <c r="G1397" s="18">
        <v>6242450</v>
      </c>
      <c r="H1397" s="17" t="s">
        <v>696</v>
      </c>
      <c r="I1397" s="18">
        <v>5178874</v>
      </c>
      <c r="J1397" s="17" t="s">
        <v>617</v>
      </c>
      <c r="K1397" s="18">
        <v>199.97</v>
      </c>
      <c r="L1397" s="18">
        <v>9415</v>
      </c>
      <c r="M1397" s="18">
        <v>523</v>
      </c>
      <c r="N1397" s="19">
        <v>0.0555</v>
      </c>
      <c r="O1397" s="18">
        <v>0.38</v>
      </c>
      <c r="P1397" s="18">
        <v>21.24</v>
      </c>
      <c r="Q1397" s="18">
        <v>53</v>
      </c>
      <c r="R1397" s="18">
        <v>0</v>
      </c>
      <c r="S1397" s="18">
        <v>14</v>
      </c>
      <c r="T1397" s="18">
        <v>1</v>
      </c>
      <c r="U1397" s="18">
        <v>1</v>
      </c>
      <c r="V1397" s="18">
        <v>69</v>
      </c>
      <c r="W1397" s="18">
        <v>2.9</v>
      </c>
      <c r="X1397" s="18">
        <v>0</v>
      </c>
      <c r="Y1397" s="19">
        <v>0</v>
      </c>
      <c r="Z1397" s="18">
        <v>3</v>
      </c>
      <c r="AA1397" s="18">
        <v>0</v>
      </c>
      <c r="AB1397" t="str">
        <f>VLOOKUP(E:E,笔记匹配!A:M,3,FALSE)</f>
        <v>dafu666</v>
      </c>
      <c r="AC1397" t="str">
        <f>VLOOKUP(E:E,笔记匹配!A:M,4,FALSE)</f>
        <v>11.16-雅思口语首考上8分？我是如何做到的？</v>
      </c>
    </row>
    <row r="1398" spans="1:29">
      <c r="A1398" s="17" t="s">
        <v>60</v>
      </c>
      <c r="B1398" s="17" t="s">
        <v>79</v>
      </c>
      <c r="C1398" s="18">
        <v>23541914</v>
      </c>
      <c r="D1398" s="17" t="s">
        <v>72</v>
      </c>
      <c r="E1398" s="17" t="s">
        <v>197</v>
      </c>
      <c r="F1398" s="17" t="s">
        <v>697</v>
      </c>
      <c r="G1398" s="18">
        <v>6242490</v>
      </c>
      <c r="H1398" s="17" t="s">
        <v>698</v>
      </c>
      <c r="I1398" s="18">
        <v>5178907</v>
      </c>
      <c r="J1398" s="17" t="s">
        <v>617</v>
      </c>
      <c r="K1398" s="18">
        <v>60.18</v>
      </c>
      <c r="L1398" s="18">
        <v>3395</v>
      </c>
      <c r="M1398" s="18">
        <v>84</v>
      </c>
      <c r="N1398" s="19">
        <v>0.0247</v>
      </c>
      <c r="O1398" s="18">
        <v>0.72</v>
      </c>
      <c r="P1398" s="18">
        <v>17.73</v>
      </c>
      <c r="Q1398" s="18">
        <v>11</v>
      </c>
      <c r="R1398" s="18">
        <v>0</v>
      </c>
      <c r="S1398" s="18">
        <v>11</v>
      </c>
      <c r="T1398" s="18">
        <v>0</v>
      </c>
      <c r="U1398" s="18">
        <v>1</v>
      </c>
      <c r="V1398" s="18">
        <v>23</v>
      </c>
      <c r="W1398" s="18">
        <v>2.62</v>
      </c>
      <c r="X1398" s="18">
        <v>0</v>
      </c>
      <c r="Y1398" s="19">
        <v>0</v>
      </c>
      <c r="Z1398" s="18">
        <v>4</v>
      </c>
      <c r="AA1398" s="18">
        <v>2</v>
      </c>
      <c r="AB1398" t="str">
        <f>VLOOKUP(E:E,笔记匹配!A:M,3,FALSE)</f>
        <v>leximock-invite</v>
      </c>
      <c r="AC1398" t="str">
        <f>VLOOKUP(E:E,笔记匹配!A:M,4,FALSE)</f>
        <v>11.16-Cambly雅思口语敲牛mock推荐来救你啦🆘</v>
      </c>
    </row>
    <row r="1399" spans="1:29">
      <c r="A1399" s="17" t="s">
        <v>60</v>
      </c>
      <c r="B1399" s="17" t="s">
        <v>89</v>
      </c>
      <c r="C1399" s="18">
        <v>24215138</v>
      </c>
      <c r="D1399" s="17" t="s">
        <v>72</v>
      </c>
      <c r="E1399" s="17" t="s">
        <v>218</v>
      </c>
      <c r="F1399" s="17" t="s">
        <v>699</v>
      </c>
      <c r="G1399" s="18">
        <v>6406152</v>
      </c>
      <c r="H1399" s="17" t="s">
        <v>700</v>
      </c>
      <c r="I1399" s="18">
        <v>5307938</v>
      </c>
      <c r="J1399" s="17" t="s">
        <v>617</v>
      </c>
      <c r="K1399" s="18">
        <v>217.39</v>
      </c>
      <c r="L1399" s="18">
        <v>14060</v>
      </c>
      <c r="M1399" s="18">
        <v>429</v>
      </c>
      <c r="N1399" s="19">
        <v>0.0305</v>
      </c>
      <c r="O1399" s="18">
        <v>0.51</v>
      </c>
      <c r="P1399" s="18">
        <v>15.46</v>
      </c>
      <c r="Q1399" s="18">
        <v>34</v>
      </c>
      <c r="R1399" s="18">
        <v>0</v>
      </c>
      <c r="S1399" s="18">
        <v>32</v>
      </c>
      <c r="T1399" s="18">
        <v>3</v>
      </c>
      <c r="U1399" s="18">
        <v>2</v>
      </c>
      <c r="V1399" s="18">
        <v>71</v>
      </c>
      <c r="W1399" s="18">
        <v>3.06</v>
      </c>
      <c r="X1399" s="18">
        <v>0</v>
      </c>
      <c r="Y1399" s="19">
        <v>0</v>
      </c>
      <c r="Z1399" s="18">
        <v>0</v>
      </c>
      <c r="AA1399" s="18">
        <v>6</v>
      </c>
      <c r="AB1399" t="str">
        <f>VLOOKUP(E:E,笔记匹配!A:M,3,FALSE)</f>
        <v>xctx</v>
      </c>
      <c r="AC1399" t="str">
        <f>VLOOKUP(E:E,笔记匹配!A:M,4,FALSE)</f>
        <v>11.21-如何从“哑巴英语”到轻松通过全英文外企面试</v>
      </c>
    </row>
    <row r="1400" spans="1:29">
      <c r="A1400" s="17" t="s">
        <v>60</v>
      </c>
      <c r="B1400" s="17" t="s">
        <v>90</v>
      </c>
      <c r="C1400" s="18">
        <v>24215177</v>
      </c>
      <c r="D1400" s="17" t="s">
        <v>72</v>
      </c>
      <c r="E1400" s="17" t="s">
        <v>219</v>
      </c>
      <c r="F1400" s="17" t="s">
        <v>701</v>
      </c>
      <c r="G1400" s="18">
        <v>6406187</v>
      </c>
      <c r="H1400" s="17" t="s">
        <v>702</v>
      </c>
      <c r="I1400" s="18">
        <v>5307972</v>
      </c>
      <c r="J1400" s="17" t="s">
        <v>617</v>
      </c>
      <c r="K1400" s="18">
        <v>337.63</v>
      </c>
      <c r="L1400" s="18">
        <v>18298</v>
      </c>
      <c r="M1400" s="18">
        <v>782</v>
      </c>
      <c r="N1400" s="19">
        <v>0.0427</v>
      </c>
      <c r="O1400" s="18">
        <v>0.43</v>
      </c>
      <c r="P1400" s="18">
        <v>18.45</v>
      </c>
      <c r="Q1400" s="18">
        <v>148</v>
      </c>
      <c r="R1400" s="18">
        <v>0</v>
      </c>
      <c r="S1400" s="18">
        <v>99</v>
      </c>
      <c r="T1400" s="18">
        <v>23</v>
      </c>
      <c r="U1400" s="18">
        <v>6</v>
      </c>
      <c r="V1400" s="18">
        <v>276</v>
      </c>
      <c r="W1400" s="18">
        <v>1.22</v>
      </c>
      <c r="X1400" s="18">
        <v>0</v>
      </c>
      <c r="Y1400" s="19">
        <v>0</v>
      </c>
      <c r="Z1400" s="18">
        <v>11</v>
      </c>
      <c r="AA1400" s="18">
        <v>4</v>
      </c>
      <c r="AB1400" t="str">
        <f>VLOOKUP(E:E,笔记匹配!A:M,3,FALSE)</f>
        <v>picklynn-invite</v>
      </c>
      <c r="AC1400" t="str">
        <f>VLOOKUP(E:E,笔记匹配!A:M,4,FALSE)</f>
        <v>11.21-英语面试不用怕‼️8个技巧秒收offer✅太绝啦</v>
      </c>
    </row>
    <row r="1401" spans="1:29">
      <c r="A1401" s="17" t="s">
        <v>60</v>
      </c>
      <c r="B1401" s="17" t="s">
        <v>91</v>
      </c>
      <c r="C1401" s="18">
        <v>24215231</v>
      </c>
      <c r="D1401" s="17" t="s">
        <v>72</v>
      </c>
      <c r="E1401" s="17" t="s">
        <v>220</v>
      </c>
      <c r="F1401" s="17" t="s">
        <v>703</v>
      </c>
      <c r="G1401" s="18">
        <v>6406213</v>
      </c>
      <c r="H1401" s="17" t="s">
        <v>704</v>
      </c>
      <c r="I1401" s="18">
        <v>5307993</v>
      </c>
      <c r="J1401" s="17" t="s">
        <v>617</v>
      </c>
      <c r="K1401" s="18">
        <v>302.35</v>
      </c>
      <c r="L1401" s="18">
        <v>31454</v>
      </c>
      <c r="M1401" s="18">
        <v>1695</v>
      </c>
      <c r="N1401" s="19">
        <v>0.0539</v>
      </c>
      <c r="O1401" s="18">
        <v>0.18</v>
      </c>
      <c r="P1401" s="18">
        <v>9.61</v>
      </c>
      <c r="Q1401" s="18">
        <v>22</v>
      </c>
      <c r="R1401" s="18">
        <v>0</v>
      </c>
      <c r="S1401" s="18">
        <v>3</v>
      </c>
      <c r="T1401" s="18">
        <v>3</v>
      </c>
      <c r="U1401" s="18">
        <v>0</v>
      </c>
      <c r="V1401" s="18">
        <v>28</v>
      </c>
      <c r="W1401" s="18">
        <v>10.8</v>
      </c>
      <c r="X1401" s="18">
        <v>0</v>
      </c>
      <c r="Y1401" s="19">
        <v>0</v>
      </c>
      <c r="Z1401" s="18">
        <v>1</v>
      </c>
      <c r="AA1401" s="18">
        <v>0</v>
      </c>
      <c r="AB1401" t="str">
        <f>VLOOKUP(E:E,笔记匹配!A:M,3,FALSE)</f>
        <v>pickcoco-invite</v>
      </c>
      <c r="AC1401" t="str">
        <f>VLOOKUP(E:E,笔记匹配!A:M,4,FALSE)</f>
        <v>11.21-快进来看看外国人切磋中文！！</v>
      </c>
    </row>
    <row r="1402" spans="1:29">
      <c r="A1402" s="17" t="s">
        <v>60</v>
      </c>
      <c r="B1402" s="17" t="s">
        <v>92</v>
      </c>
      <c r="C1402" s="18">
        <v>24215254</v>
      </c>
      <c r="D1402" s="17" t="s">
        <v>72</v>
      </c>
      <c r="E1402" s="17" t="s">
        <v>221</v>
      </c>
      <c r="F1402" s="17" t="s">
        <v>705</v>
      </c>
      <c r="G1402" s="18">
        <v>6406225</v>
      </c>
      <c r="H1402" s="17" t="s">
        <v>706</v>
      </c>
      <c r="I1402" s="18">
        <v>5308004</v>
      </c>
      <c r="J1402" s="17" t="s">
        <v>617</v>
      </c>
      <c r="K1402" s="18">
        <v>87.84</v>
      </c>
      <c r="L1402" s="18">
        <v>4304</v>
      </c>
      <c r="M1402" s="18">
        <v>150</v>
      </c>
      <c r="N1402" s="19">
        <v>0.0349</v>
      </c>
      <c r="O1402" s="18">
        <v>0.59</v>
      </c>
      <c r="P1402" s="18">
        <v>20.41</v>
      </c>
      <c r="Q1402" s="18">
        <v>7</v>
      </c>
      <c r="R1402" s="18">
        <v>0</v>
      </c>
      <c r="S1402" s="18">
        <v>9</v>
      </c>
      <c r="T1402" s="18">
        <v>12</v>
      </c>
      <c r="U1402" s="18">
        <v>0</v>
      </c>
      <c r="V1402" s="18">
        <v>28</v>
      </c>
      <c r="W1402" s="18">
        <v>3.14</v>
      </c>
      <c r="X1402" s="18">
        <v>0</v>
      </c>
      <c r="Y1402" s="19">
        <v>0</v>
      </c>
      <c r="Z1402" s="18">
        <v>1</v>
      </c>
      <c r="AA1402" s="18">
        <v>1</v>
      </c>
      <c r="AB1402" t="str">
        <f>VLOOKUP(E:E,笔记匹配!A:M,3,FALSE)</f>
        <v>circle2022-invite</v>
      </c>
      <c r="AC1402" t="str">
        <f>VLOOKUP(E:E,笔记匹配!A:M,4,FALSE)</f>
        <v>11.21-🔥雅思口语8分｜高分技巧大公开</v>
      </c>
    </row>
    <row r="1403" spans="1:29">
      <c r="A1403" s="17" t="s">
        <v>60</v>
      </c>
      <c r="B1403" s="17" t="s">
        <v>93</v>
      </c>
      <c r="C1403" s="18">
        <v>25347160</v>
      </c>
      <c r="D1403" s="17" t="s">
        <v>72</v>
      </c>
      <c r="E1403" s="17" t="s">
        <v>582</v>
      </c>
      <c r="F1403" s="17" t="s">
        <v>733</v>
      </c>
      <c r="G1403" s="18">
        <v>6888103</v>
      </c>
      <c r="H1403" s="17" t="s">
        <v>734</v>
      </c>
      <c r="I1403" s="18">
        <v>5690375</v>
      </c>
      <c r="J1403" s="17" t="s">
        <v>617</v>
      </c>
      <c r="K1403" s="18">
        <v>205.7</v>
      </c>
      <c r="L1403" s="18">
        <v>13519</v>
      </c>
      <c r="M1403" s="18">
        <v>721</v>
      </c>
      <c r="N1403" s="19">
        <v>0.0533</v>
      </c>
      <c r="O1403" s="18">
        <v>0.29</v>
      </c>
      <c r="P1403" s="18">
        <v>15.22</v>
      </c>
      <c r="Q1403" s="18">
        <v>21</v>
      </c>
      <c r="R1403" s="18">
        <v>2</v>
      </c>
      <c r="S1403" s="18">
        <v>6</v>
      </c>
      <c r="T1403" s="18">
        <v>9</v>
      </c>
      <c r="U1403" s="18">
        <v>4</v>
      </c>
      <c r="V1403" s="18">
        <v>42</v>
      </c>
      <c r="W1403" s="18">
        <v>4.9</v>
      </c>
      <c r="X1403" s="18">
        <v>0</v>
      </c>
      <c r="Y1403" s="19">
        <v>0</v>
      </c>
      <c r="Z1403" s="18">
        <v>0</v>
      </c>
      <c r="AA1403" s="18">
        <v>1</v>
      </c>
      <c r="AB1403" t="str">
        <f>VLOOKUP(E:E,笔记匹配!A:M,3,FALSE)</f>
        <v>coco521-invite</v>
      </c>
      <c r="AC1403" t="str">
        <f>VLOOKUP(E:E,笔记匹配!A:M,4,FALSE)</f>
        <v>12.8-都给我进来听陕西话remix 英国话！哈哈哈哈</v>
      </c>
    </row>
    <row r="1404" spans="1:29">
      <c r="A1404" s="17" t="s">
        <v>60</v>
      </c>
      <c r="B1404" s="17" t="s">
        <v>94</v>
      </c>
      <c r="C1404" s="18">
        <v>25347501</v>
      </c>
      <c r="D1404" s="17" t="s">
        <v>72</v>
      </c>
      <c r="E1404" s="17" t="s">
        <v>585</v>
      </c>
      <c r="F1404" s="17" t="s">
        <v>735</v>
      </c>
      <c r="G1404" s="18">
        <v>6888193</v>
      </c>
      <c r="H1404" s="17" t="s">
        <v>736</v>
      </c>
      <c r="I1404" s="18">
        <v>5690455</v>
      </c>
      <c r="J1404" s="17" t="s">
        <v>617</v>
      </c>
      <c r="K1404" s="18">
        <v>800.35</v>
      </c>
      <c r="L1404" s="18">
        <v>93754</v>
      </c>
      <c r="M1404" s="18">
        <v>5372</v>
      </c>
      <c r="N1404" s="19">
        <v>0.0573</v>
      </c>
      <c r="O1404" s="18">
        <v>0.15</v>
      </c>
      <c r="P1404" s="18">
        <v>8.54</v>
      </c>
      <c r="Q1404" s="18">
        <v>241</v>
      </c>
      <c r="R1404" s="18">
        <v>7</v>
      </c>
      <c r="S1404" s="18">
        <v>153</v>
      </c>
      <c r="T1404" s="18">
        <v>25</v>
      </c>
      <c r="U1404" s="18">
        <v>10</v>
      </c>
      <c r="V1404" s="18">
        <v>436</v>
      </c>
      <c r="W1404" s="18">
        <v>1.84</v>
      </c>
      <c r="X1404" s="18">
        <v>0</v>
      </c>
      <c r="Y1404" s="19">
        <v>0</v>
      </c>
      <c r="Z1404" s="18">
        <v>5</v>
      </c>
      <c r="AA1404" s="18">
        <v>1</v>
      </c>
      <c r="AB1404" t="str">
        <f>VLOOKUP(E:E,笔记匹配!A:M,3,FALSE)</f>
        <v>kiwi123</v>
      </c>
      <c r="AC1404" t="str">
        <f>VLOOKUP(E:E,笔记匹配!A:M,4,FALSE)</f>
        <v>12.8-Small talk 指南 如何用英文有效聊天</v>
      </c>
    </row>
    <row r="1405" spans="1:29">
      <c r="A1405" s="17" t="s">
        <v>60</v>
      </c>
      <c r="B1405" s="17" t="s">
        <v>95</v>
      </c>
      <c r="C1405" s="18">
        <v>25784089</v>
      </c>
      <c r="D1405" s="17" t="s">
        <v>72</v>
      </c>
      <c r="E1405" s="17" t="s">
        <v>588</v>
      </c>
      <c r="F1405" s="17" t="s">
        <v>742</v>
      </c>
      <c r="G1405" s="18">
        <v>7095225</v>
      </c>
      <c r="H1405" s="17" t="s">
        <v>743</v>
      </c>
      <c r="I1405" s="18">
        <v>5852459</v>
      </c>
      <c r="J1405" s="17" t="s">
        <v>617</v>
      </c>
      <c r="K1405" s="18">
        <v>503.24</v>
      </c>
      <c r="L1405" s="18">
        <v>26950</v>
      </c>
      <c r="M1405" s="18">
        <v>2112</v>
      </c>
      <c r="N1405" s="19">
        <v>0.0784</v>
      </c>
      <c r="O1405" s="18">
        <v>0.24</v>
      </c>
      <c r="P1405" s="18">
        <v>18.67</v>
      </c>
      <c r="Q1405" s="18">
        <v>123</v>
      </c>
      <c r="R1405" s="18">
        <v>1</v>
      </c>
      <c r="S1405" s="18">
        <v>19</v>
      </c>
      <c r="T1405" s="18">
        <v>32</v>
      </c>
      <c r="U1405" s="18">
        <v>0</v>
      </c>
      <c r="V1405" s="18">
        <v>175</v>
      </c>
      <c r="W1405" s="18">
        <v>2.88</v>
      </c>
      <c r="X1405" s="18">
        <v>0</v>
      </c>
      <c r="Y1405" s="19">
        <v>0</v>
      </c>
      <c r="Z1405" s="18">
        <v>14</v>
      </c>
      <c r="AA1405" s="18">
        <v>0</v>
      </c>
      <c r="AB1405" t="str">
        <f>VLOOKUP(E:E,笔记匹配!A:M,3,FALSE)</f>
        <v>wowmani-invite</v>
      </c>
      <c r="AC1405" t="str">
        <f>VLOOKUP(E:E,笔记匹配!A:M,4,FALSE)</f>
        <v>12.14-外教给我的英文打分？💯分享当地流行俚语</v>
      </c>
    </row>
    <row r="1406" spans="1:29">
      <c r="A1406" s="17" t="s">
        <v>60</v>
      </c>
      <c r="B1406" s="17" t="s">
        <v>96</v>
      </c>
      <c r="C1406" s="18">
        <v>25784247</v>
      </c>
      <c r="D1406" s="17" t="s">
        <v>72</v>
      </c>
      <c r="E1406" s="17" t="s">
        <v>591</v>
      </c>
      <c r="F1406" s="17" t="s">
        <v>744</v>
      </c>
      <c r="G1406" s="18">
        <v>7095273</v>
      </c>
      <c r="H1406" s="17" t="s">
        <v>745</v>
      </c>
      <c r="I1406" s="18">
        <v>5852502</v>
      </c>
      <c r="J1406" s="17" t="s">
        <v>617</v>
      </c>
      <c r="K1406" s="18">
        <v>393.9</v>
      </c>
      <c r="L1406" s="18">
        <v>14965</v>
      </c>
      <c r="M1406" s="18">
        <v>757</v>
      </c>
      <c r="N1406" s="19">
        <v>0.0506</v>
      </c>
      <c r="O1406" s="18">
        <v>0.52</v>
      </c>
      <c r="P1406" s="18">
        <v>26.32</v>
      </c>
      <c r="Q1406" s="18">
        <v>63</v>
      </c>
      <c r="R1406" s="18">
        <v>0</v>
      </c>
      <c r="S1406" s="18">
        <v>9</v>
      </c>
      <c r="T1406" s="18">
        <v>9</v>
      </c>
      <c r="U1406" s="18">
        <v>0</v>
      </c>
      <c r="V1406" s="18">
        <v>81</v>
      </c>
      <c r="W1406" s="18">
        <v>4.86</v>
      </c>
      <c r="X1406" s="18">
        <v>1</v>
      </c>
      <c r="Y1406" s="19">
        <v>0.0013</v>
      </c>
      <c r="Z1406" s="18">
        <v>1</v>
      </c>
      <c r="AA1406" s="18">
        <v>0</v>
      </c>
      <c r="AB1406" t="str">
        <f>VLOOKUP(E:E,笔记匹配!A:M,3,FALSE)</f>
        <v>养羊</v>
      </c>
      <c r="AC1406" t="str">
        <f>VLOOKUP(E:E,笔记匹配!A:M,4,FALSE)</f>
        <v>Vlog|一场英语面试让我刚毕业成了时尚导演</v>
      </c>
    </row>
    <row r="1407" spans="1:29">
      <c r="A1407" s="17" t="s">
        <v>60</v>
      </c>
      <c r="B1407" s="17" t="s">
        <v>97</v>
      </c>
      <c r="C1407" s="18">
        <v>25784367</v>
      </c>
      <c r="D1407" s="17" t="s">
        <v>72</v>
      </c>
      <c r="E1407" s="17" t="s">
        <v>594</v>
      </c>
      <c r="F1407" s="17" t="s">
        <v>746</v>
      </c>
      <c r="G1407" s="18">
        <v>7095347</v>
      </c>
      <c r="H1407" s="17" t="s">
        <v>747</v>
      </c>
      <c r="I1407" s="18">
        <v>5852563</v>
      </c>
      <c r="J1407" s="17" t="s">
        <v>617</v>
      </c>
      <c r="K1407" s="18">
        <v>804.35</v>
      </c>
      <c r="L1407" s="18">
        <v>55180</v>
      </c>
      <c r="M1407" s="18">
        <v>6742</v>
      </c>
      <c r="N1407" s="19">
        <v>0.1222</v>
      </c>
      <c r="O1407" s="18">
        <v>0.12</v>
      </c>
      <c r="P1407" s="18">
        <v>14.58</v>
      </c>
      <c r="Q1407" s="18">
        <v>136</v>
      </c>
      <c r="R1407" s="18">
        <v>2</v>
      </c>
      <c r="S1407" s="18">
        <v>30</v>
      </c>
      <c r="T1407" s="18">
        <v>31</v>
      </c>
      <c r="U1407" s="18">
        <v>2</v>
      </c>
      <c r="V1407" s="18">
        <v>201</v>
      </c>
      <c r="W1407" s="18">
        <v>4</v>
      </c>
      <c r="X1407" s="18">
        <v>0</v>
      </c>
      <c r="Y1407" s="19">
        <v>0</v>
      </c>
      <c r="Z1407" s="18">
        <v>1</v>
      </c>
      <c r="AA1407" s="18">
        <v>0</v>
      </c>
      <c r="AB1407" t="str">
        <f>VLOOKUP(E:E,笔记匹配!A:M,3,FALSE)</f>
        <v>zhang02-invite</v>
      </c>
      <c r="AC1407" t="str">
        <f>VLOOKUP(E:E,笔记匹配!A:M,4,FALSE)</f>
        <v>q&amp;a | 焦虑/迷茫？备战大学你需要知道的一切</v>
      </c>
    </row>
    <row r="1408" spans="1:29">
      <c r="A1408" s="17" t="s">
        <v>61</v>
      </c>
      <c r="B1408" s="17" t="s">
        <v>76</v>
      </c>
      <c r="C1408" s="18">
        <v>18706416</v>
      </c>
      <c r="D1408" s="17" t="s">
        <v>72</v>
      </c>
      <c r="E1408" s="17" t="s">
        <v>209</v>
      </c>
      <c r="F1408" s="17" t="s">
        <v>624</v>
      </c>
      <c r="G1408" s="18">
        <v>3899564</v>
      </c>
      <c r="H1408" s="17" t="s">
        <v>625</v>
      </c>
      <c r="I1408" s="18">
        <v>3284422</v>
      </c>
      <c r="J1408" s="17" t="s">
        <v>617</v>
      </c>
      <c r="K1408" s="18">
        <v>199.5</v>
      </c>
      <c r="L1408" s="18">
        <v>10877</v>
      </c>
      <c r="M1408" s="18">
        <v>310</v>
      </c>
      <c r="N1408" s="19">
        <v>0.0285</v>
      </c>
      <c r="O1408" s="18">
        <v>0.64</v>
      </c>
      <c r="P1408" s="18">
        <v>18.34</v>
      </c>
      <c r="Q1408" s="18">
        <v>22</v>
      </c>
      <c r="R1408" s="18">
        <v>0</v>
      </c>
      <c r="S1408" s="18">
        <v>24</v>
      </c>
      <c r="T1408" s="18">
        <v>0</v>
      </c>
      <c r="U1408" s="18">
        <v>1</v>
      </c>
      <c r="V1408" s="18">
        <v>47</v>
      </c>
      <c r="W1408" s="18">
        <v>4.24</v>
      </c>
      <c r="X1408" s="18">
        <v>0</v>
      </c>
      <c r="Y1408" s="19">
        <v>0</v>
      </c>
      <c r="Z1408" s="18">
        <v>1</v>
      </c>
      <c r="AA1408" s="18">
        <v>0</v>
      </c>
      <c r="AB1408" t="str">
        <f>VLOOKUP(E:E,笔记匹配!A:M,3,FALSE)</f>
        <v>ieltsyea-invite</v>
      </c>
      <c r="AC1408" t="str">
        <f>VLOOKUP(E:E,笔记匹配!A:M,4,FALSE)</f>
        <v>8.24-雅思口语上7的捷径：Cambly外教推荐‼️</v>
      </c>
    </row>
    <row r="1409" spans="1:29">
      <c r="A1409" s="17" t="s">
        <v>61</v>
      </c>
      <c r="B1409" s="17" t="s">
        <v>80</v>
      </c>
      <c r="C1409" s="18">
        <v>20804514</v>
      </c>
      <c r="D1409" s="17" t="s">
        <v>72</v>
      </c>
      <c r="E1409" s="17" t="s">
        <v>199</v>
      </c>
      <c r="F1409" s="17" t="s">
        <v>642</v>
      </c>
      <c r="G1409" s="18">
        <v>4926725</v>
      </c>
      <c r="H1409" s="17" t="s">
        <v>643</v>
      </c>
      <c r="I1409" s="18">
        <v>4182082</v>
      </c>
      <c r="J1409" s="17" t="s">
        <v>617</v>
      </c>
      <c r="K1409" s="18">
        <v>195.63</v>
      </c>
      <c r="L1409" s="18">
        <v>10583</v>
      </c>
      <c r="M1409" s="18">
        <v>384</v>
      </c>
      <c r="N1409" s="19">
        <v>0.0363</v>
      </c>
      <c r="O1409" s="18">
        <v>0.51</v>
      </c>
      <c r="P1409" s="18">
        <v>18.49</v>
      </c>
      <c r="Q1409" s="18">
        <v>30</v>
      </c>
      <c r="R1409" s="18">
        <v>0</v>
      </c>
      <c r="S1409" s="18">
        <v>23</v>
      </c>
      <c r="T1409" s="18">
        <v>5</v>
      </c>
      <c r="U1409" s="18">
        <v>0</v>
      </c>
      <c r="V1409" s="18">
        <v>58</v>
      </c>
      <c r="W1409" s="18">
        <v>3.37</v>
      </c>
      <c r="X1409" s="18">
        <v>0</v>
      </c>
      <c r="Y1409" s="19">
        <v>0</v>
      </c>
      <c r="Z1409" s="18">
        <v>1</v>
      </c>
      <c r="AA1409" s="18">
        <v>0</v>
      </c>
      <c r="AB1409" t="str">
        <f>VLOOKUP(E:E,笔记匹配!A:M,3,FALSE)</f>
        <v>lily1234</v>
      </c>
      <c r="AC1409" t="str">
        <f>VLOOKUP(E:E,笔记匹配!A:M,4,FALSE)</f>
        <v>10.9-30岁想把英语好好学一遍｜妈妈提升口语app</v>
      </c>
    </row>
    <row r="1410" spans="1:29">
      <c r="A1410" s="17" t="s">
        <v>61</v>
      </c>
      <c r="B1410" s="17" t="s">
        <v>83</v>
      </c>
      <c r="C1410" s="18">
        <v>21378722</v>
      </c>
      <c r="D1410" s="17" t="s">
        <v>72</v>
      </c>
      <c r="E1410" s="17" t="s">
        <v>201</v>
      </c>
      <c r="F1410" s="17" t="s">
        <v>646</v>
      </c>
      <c r="G1410" s="18">
        <v>5201126</v>
      </c>
      <c r="H1410" s="17" t="s">
        <v>647</v>
      </c>
      <c r="I1410" s="18">
        <v>4386152</v>
      </c>
      <c r="J1410" s="17" t="s">
        <v>617</v>
      </c>
      <c r="K1410" s="18">
        <v>157.75</v>
      </c>
      <c r="L1410" s="18">
        <v>10141</v>
      </c>
      <c r="M1410" s="18">
        <v>277</v>
      </c>
      <c r="N1410" s="19">
        <v>0.0273</v>
      </c>
      <c r="O1410" s="18">
        <v>0.57</v>
      </c>
      <c r="P1410" s="18">
        <v>15.56</v>
      </c>
      <c r="Q1410" s="18">
        <v>29</v>
      </c>
      <c r="R1410" s="18">
        <v>1</v>
      </c>
      <c r="S1410" s="18">
        <v>34</v>
      </c>
      <c r="T1410" s="18">
        <v>0</v>
      </c>
      <c r="U1410" s="18">
        <v>2</v>
      </c>
      <c r="V1410" s="18">
        <v>66</v>
      </c>
      <c r="W1410" s="18">
        <v>2.39</v>
      </c>
      <c r="X1410" s="18">
        <v>0</v>
      </c>
      <c r="Y1410" s="19">
        <v>0</v>
      </c>
      <c r="Z1410" s="18">
        <v>2</v>
      </c>
      <c r="AA1410" s="18">
        <v>7</v>
      </c>
      <c r="AB1410" t="str">
        <f>VLOOKUP(E:E,笔记匹配!A:M,3,FALSE)</f>
        <v>talkalot-invite</v>
      </c>
      <c r="AC1410" t="str">
        <f>VLOOKUP(E:E,笔记匹配!A:M,4,FALSE)</f>
        <v>10.17宝藏Cambly外教大推荐‼️入门篇</v>
      </c>
    </row>
    <row r="1411" spans="1:29">
      <c r="A1411" s="17" t="s">
        <v>61</v>
      </c>
      <c r="B1411" s="17" t="s">
        <v>82</v>
      </c>
      <c r="C1411" s="18">
        <v>22055095</v>
      </c>
      <c r="D1411" s="17" t="s">
        <v>72</v>
      </c>
      <c r="E1411" s="17" t="s">
        <v>236</v>
      </c>
      <c r="F1411" s="17" t="s">
        <v>660</v>
      </c>
      <c r="G1411" s="18">
        <v>5512921</v>
      </c>
      <c r="H1411" s="17" t="s">
        <v>661</v>
      </c>
      <c r="I1411" s="18">
        <v>4623502</v>
      </c>
      <c r="J1411" s="17" t="s">
        <v>617</v>
      </c>
      <c r="K1411" s="18">
        <v>804.69</v>
      </c>
      <c r="L1411" s="18">
        <v>34116</v>
      </c>
      <c r="M1411" s="18">
        <v>1656</v>
      </c>
      <c r="N1411" s="19">
        <v>0.0485</v>
      </c>
      <c r="O1411" s="18">
        <v>0.49</v>
      </c>
      <c r="P1411" s="18">
        <v>23.59</v>
      </c>
      <c r="Q1411" s="18">
        <v>109</v>
      </c>
      <c r="R1411" s="18">
        <v>0</v>
      </c>
      <c r="S1411" s="18">
        <v>75</v>
      </c>
      <c r="T1411" s="18">
        <v>51</v>
      </c>
      <c r="U1411" s="18">
        <v>3</v>
      </c>
      <c r="V1411" s="18">
        <v>238</v>
      </c>
      <c r="W1411" s="18">
        <v>3.38</v>
      </c>
      <c r="X1411" s="18">
        <v>0</v>
      </c>
      <c r="Y1411" s="19">
        <v>0</v>
      </c>
      <c r="Z1411" s="18">
        <v>22</v>
      </c>
      <c r="AA1411" s="18">
        <v>0</v>
      </c>
      <c r="AB1411" t="str">
        <f>VLOOKUP(E:E,笔记匹配!A:M,3,FALSE)</f>
        <v>pickgigi-invite</v>
      </c>
      <c r="AC1411" t="str">
        <f>VLOOKUP(E:E,笔记匹配!A:M,4,FALSE)</f>
        <v>10.26-口语聊天用这几个开场 打开无限聊天模式</v>
      </c>
    </row>
    <row r="1412" spans="1:29">
      <c r="A1412" s="17" t="s">
        <v>61</v>
      </c>
      <c r="B1412" s="17" t="s">
        <v>86</v>
      </c>
      <c r="C1412" s="18">
        <v>22459591</v>
      </c>
      <c r="D1412" s="17" t="s">
        <v>72</v>
      </c>
      <c r="E1412" s="17" t="s">
        <v>214</v>
      </c>
      <c r="F1412" s="17" t="s">
        <v>662</v>
      </c>
      <c r="G1412" s="18">
        <v>5705404</v>
      </c>
      <c r="H1412" s="17" t="s">
        <v>663</v>
      </c>
      <c r="I1412" s="18">
        <v>4771610</v>
      </c>
      <c r="J1412" s="17" t="s">
        <v>617</v>
      </c>
      <c r="K1412" s="18">
        <v>171.68</v>
      </c>
      <c r="L1412" s="18">
        <v>8966</v>
      </c>
      <c r="M1412" s="18">
        <v>396</v>
      </c>
      <c r="N1412" s="19">
        <v>0.0442</v>
      </c>
      <c r="O1412" s="18">
        <v>0.43</v>
      </c>
      <c r="P1412" s="18">
        <v>19.15</v>
      </c>
      <c r="Q1412" s="18">
        <v>21</v>
      </c>
      <c r="R1412" s="18">
        <v>0</v>
      </c>
      <c r="S1412" s="18">
        <v>8</v>
      </c>
      <c r="T1412" s="18">
        <v>18</v>
      </c>
      <c r="U1412" s="18">
        <v>3</v>
      </c>
      <c r="V1412" s="18">
        <v>50</v>
      </c>
      <c r="W1412" s="18">
        <v>3.43</v>
      </c>
      <c r="X1412" s="18">
        <v>0</v>
      </c>
      <c r="Y1412" s="19">
        <v>0</v>
      </c>
      <c r="Z1412" s="18">
        <v>2</v>
      </c>
      <c r="AA1412" s="18">
        <v>0</v>
      </c>
      <c r="AB1412" t="str">
        <f>VLOOKUP(E:E,笔记匹配!A:M,3,FALSE)</f>
        <v>yzyy123</v>
      </c>
      <c r="AC1412" t="str">
        <f>VLOOKUP(E:E,笔记匹配!A:M,4,FALSE)</f>
        <v>11.1-前雅思口语考官评分我们的part 1!</v>
      </c>
    </row>
    <row r="1413" spans="1:29">
      <c r="A1413" s="17" t="s">
        <v>61</v>
      </c>
      <c r="B1413" s="17" t="s">
        <v>73</v>
      </c>
      <c r="C1413" s="18">
        <v>22612439</v>
      </c>
      <c r="D1413" s="17" t="s">
        <v>72</v>
      </c>
      <c r="E1413" s="17" t="s">
        <v>200</v>
      </c>
      <c r="F1413" s="17" t="s">
        <v>666</v>
      </c>
      <c r="G1413" s="18">
        <v>5779468</v>
      </c>
      <c r="H1413" s="17" t="s">
        <v>667</v>
      </c>
      <c r="I1413" s="18">
        <v>4830161</v>
      </c>
      <c r="J1413" s="17" t="s">
        <v>617</v>
      </c>
      <c r="K1413" s="18">
        <v>301.85</v>
      </c>
      <c r="L1413" s="18">
        <v>13811</v>
      </c>
      <c r="M1413" s="18">
        <v>864</v>
      </c>
      <c r="N1413" s="19">
        <v>0.0626</v>
      </c>
      <c r="O1413" s="18">
        <v>0.35</v>
      </c>
      <c r="P1413" s="18">
        <v>21.86</v>
      </c>
      <c r="Q1413" s="18">
        <v>60</v>
      </c>
      <c r="R1413" s="18">
        <v>0</v>
      </c>
      <c r="S1413" s="18">
        <v>8</v>
      </c>
      <c r="T1413" s="18">
        <v>5</v>
      </c>
      <c r="U1413" s="18">
        <v>0</v>
      </c>
      <c r="V1413" s="18">
        <v>73</v>
      </c>
      <c r="W1413" s="18">
        <v>4.13</v>
      </c>
      <c r="X1413" s="18">
        <v>0</v>
      </c>
      <c r="Y1413" s="19">
        <v>0</v>
      </c>
      <c r="Z1413" s="18">
        <v>1</v>
      </c>
      <c r="AA1413" s="18">
        <v>0</v>
      </c>
      <c r="AB1413" t="str">
        <f>VLOOKUP(E:E,笔记匹配!A:M,3,FALSE)</f>
        <v>adamchen</v>
      </c>
      <c r="AC1413" t="str">
        <f>VLOOKUP(E:E,笔记匹配!A:M,4,FALSE)</f>
        <v>11.2-当社牛和老外pk全网热门挑战</v>
      </c>
    </row>
    <row r="1414" spans="1:29">
      <c r="A1414" s="17" t="s">
        <v>61</v>
      </c>
      <c r="B1414" s="17" t="s">
        <v>77</v>
      </c>
      <c r="C1414" s="18">
        <v>22612562</v>
      </c>
      <c r="D1414" s="17" t="s">
        <v>72</v>
      </c>
      <c r="E1414" s="17" t="s">
        <v>231</v>
      </c>
      <c r="F1414" s="17" t="s">
        <v>670</v>
      </c>
      <c r="G1414" s="18">
        <v>5779589</v>
      </c>
      <c r="H1414" s="17" t="s">
        <v>671</v>
      </c>
      <c r="I1414" s="18">
        <v>4830255</v>
      </c>
      <c r="J1414" s="17" t="s">
        <v>617</v>
      </c>
      <c r="K1414" s="18">
        <v>68.57</v>
      </c>
      <c r="L1414" s="18">
        <v>2244</v>
      </c>
      <c r="M1414" s="18">
        <v>124</v>
      </c>
      <c r="N1414" s="19">
        <v>0.0553</v>
      </c>
      <c r="O1414" s="18">
        <v>0.55</v>
      </c>
      <c r="P1414" s="18">
        <v>30.56</v>
      </c>
      <c r="Q1414" s="18">
        <v>19</v>
      </c>
      <c r="R1414" s="18">
        <v>0</v>
      </c>
      <c r="S1414" s="18">
        <v>4</v>
      </c>
      <c r="T1414" s="18">
        <v>1</v>
      </c>
      <c r="U1414" s="18">
        <v>0</v>
      </c>
      <c r="V1414" s="18">
        <v>24</v>
      </c>
      <c r="W1414" s="18">
        <v>2.86</v>
      </c>
      <c r="X1414" s="18">
        <v>0</v>
      </c>
      <c r="Y1414" s="19">
        <v>0</v>
      </c>
      <c r="Z1414" s="18">
        <v>0</v>
      </c>
      <c r="AA1414" s="18">
        <v>0</v>
      </c>
      <c r="AB1414" t="str">
        <f>VLOOKUP(E:E,笔记匹配!A:M,3,FALSE)</f>
        <v>iris018-invite</v>
      </c>
      <c r="AC1414" t="str">
        <f>VLOOKUP(E:E,笔记匹配!A:M,4,FALSE)</f>
        <v>11.2-⭐雅思口语救星❗心机girl这样备考㊙️</v>
      </c>
    </row>
    <row r="1415" spans="1:29">
      <c r="A1415" s="17" t="s">
        <v>61</v>
      </c>
      <c r="B1415" s="17" t="s">
        <v>70</v>
      </c>
      <c r="C1415" s="18">
        <v>23124443</v>
      </c>
      <c r="D1415" s="17" t="s">
        <v>72</v>
      </c>
      <c r="E1415" s="17" t="s">
        <v>226</v>
      </c>
      <c r="F1415" s="17" t="s">
        <v>678</v>
      </c>
      <c r="G1415" s="18">
        <v>6031367</v>
      </c>
      <c r="H1415" s="17" t="s">
        <v>679</v>
      </c>
      <c r="I1415" s="18">
        <v>5019262</v>
      </c>
      <c r="J1415" s="17" t="s">
        <v>617</v>
      </c>
      <c r="K1415" s="18">
        <v>89.73</v>
      </c>
      <c r="L1415" s="18">
        <v>7006</v>
      </c>
      <c r="M1415" s="18">
        <v>483</v>
      </c>
      <c r="N1415" s="19">
        <v>0.0689</v>
      </c>
      <c r="O1415" s="18">
        <v>0.19</v>
      </c>
      <c r="P1415" s="18">
        <v>12.81</v>
      </c>
      <c r="Q1415" s="18">
        <v>29</v>
      </c>
      <c r="R1415" s="18">
        <v>0</v>
      </c>
      <c r="S1415" s="18">
        <v>7</v>
      </c>
      <c r="T1415" s="18">
        <v>7</v>
      </c>
      <c r="U1415" s="18">
        <v>3</v>
      </c>
      <c r="V1415" s="18">
        <v>46</v>
      </c>
      <c r="W1415" s="18">
        <v>1.95</v>
      </c>
      <c r="X1415" s="18">
        <v>0</v>
      </c>
      <c r="Y1415" s="19">
        <v>0</v>
      </c>
      <c r="Z1415" s="18">
        <v>0</v>
      </c>
      <c r="AA1415" s="18">
        <v>0</v>
      </c>
      <c r="AB1415" t="str">
        <f>VLOOKUP(E:E,笔记匹配!A:M,3,FALSE)</f>
        <v>hiella-invite</v>
      </c>
      <c r="AC1415" t="str">
        <f>VLOOKUP(E:E,笔记匹配!A:M,4,FALSE)</f>
        <v>11.10-关于学口语，希望五年前就有人能告诉我的</v>
      </c>
    </row>
    <row r="1416" spans="1:29">
      <c r="A1416" s="17" t="s">
        <v>61</v>
      </c>
      <c r="B1416" s="17" t="s">
        <v>75</v>
      </c>
      <c r="C1416" s="18">
        <v>23124609</v>
      </c>
      <c r="D1416" s="17" t="s">
        <v>72</v>
      </c>
      <c r="E1416" s="17" t="s">
        <v>227</v>
      </c>
      <c r="F1416" s="17" t="s">
        <v>680</v>
      </c>
      <c r="G1416" s="18">
        <v>6031450</v>
      </c>
      <c r="H1416" s="17" t="s">
        <v>681</v>
      </c>
      <c r="I1416" s="18">
        <v>5019325</v>
      </c>
      <c r="J1416" s="17" t="s">
        <v>617</v>
      </c>
      <c r="K1416" s="18">
        <v>250.3</v>
      </c>
      <c r="L1416" s="18">
        <v>12390</v>
      </c>
      <c r="M1416" s="18">
        <v>601</v>
      </c>
      <c r="N1416" s="19">
        <v>0.0485</v>
      </c>
      <c r="O1416" s="18">
        <v>0.42</v>
      </c>
      <c r="P1416" s="18">
        <v>20.2</v>
      </c>
      <c r="Q1416" s="18">
        <v>37</v>
      </c>
      <c r="R1416" s="18">
        <v>2</v>
      </c>
      <c r="S1416" s="18">
        <v>47</v>
      </c>
      <c r="T1416" s="18">
        <v>12</v>
      </c>
      <c r="U1416" s="18">
        <v>1</v>
      </c>
      <c r="V1416" s="18">
        <v>99</v>
      </c>
      <c r="W1416" s="18">
        <v>2.53</v>
      </c>
      <c r="X1416" s="18">
        <v>0</v>
      </c>
      <c r="Y1416" s="19">
        <v>0</v>
      </c>
      <c r="Z1416" s="18">
        <v>2</v>
      </c>
      <c r="AA1416" s="18">
        <v>0</v>
      </c>
      <c r="AB1416" t="str">
        <f>VLOOKUP(E:E,笔记匹配!A:M,3,FALSE)</f>
        <v>heykelly-invite</v>
      </c>
      <c r="AC1416" t="str">
        <f>VLOOKUP(E:E,笔记匹配!A:M,4,FALSE)</f>
        <v>11.10-亲测❗️雅思考官听到就会打低分的口语表达</v>
      </c>
    </row>
    <row r="1417" spans="1:29">
      <c r="A1417" s="17" t="s">
        <v>61</v>
      </c>
      <c r="B1417" s="17" t="s">
        <v>81</v>
      </c>
      <c r="C1417" s="18">
        <v>23124709</v>
      </c>
      <c r="D1417" s="17" t="s">
        <v>72</v>
      </c>
      <c r="E1417" s="17" t="s">
        <v>229</v>
      </c>
      <c r="F1417" s="17" t="s">
        <v>682</v>
      </c>
      <c r="G1417" s="18">
        <v>6031503</v>
      </c>
      <c r="H1417" s="17" t="s">
        <v>683</v>
      </c>
      <c r="I1417" s="18">
        <v>5019370</v>
      </c>
      <c r="J1417" s="17" t="s">
        <v>617</v>
      </c>
      <c r="K1417" s="18">
        <v>124.52</v>
      </c>
      <c r="L1417" s="18">
        <v>6269</v>
      </c>
      <c r="M1417" s="18">
        <v>238</v>
      </c>
      <c r="N1417" s="19">
        <v>0.038</v>
      </c>
      <c r="O1417" s="18">
        <v>0.52</v>
      </c>
      <c r="P1417" s="18">
        <v>19.86</v>
      </c>
      <c r="Q1417" s="18">
        <v>38</v>
      </c>
      <c r="R1417" s="18">
        <v>0</v>
      </c>
      <c r="S1417" s="18">
        <v>18</v>
      </c>
      <c r="T1417" s="18">
        <v>9</v>
      </c>
      <c r="U1417" s="18">
        <v>0</v>
      </c>
      <c r="V1417" s="18">
        <v>65</v>
      </c>
      <c r="W1417" s="18">
        <v>1.92</v>
      </c>
      <c r="X1417" s="18">
        <v>0</v>
      </c>
      <c r="Y1417" s="19">
        <v>0</v>
      </c>
      <c r="Z1417" s="18">
        <v>0</v>
      </c>
      <c r="AA1417" s="18">
        <v>0</v>
      </c>
      <c r="AB1417" t="str">
        <f>VLOOKUP(E:E,笔记匹配!A:M,3,FALSE)</f>
        <v>nainai</v>
      </c>
      <c r="AC1417" t="str">
        <f>VLOOKUP(E:E,笔记匹配!A:M,4,FALSE)</f>
        <v>11.10-985但雅思口语万年6分😩外教说你方法错啦❗️</v>
      </c>
    </row>
    <row r="1418" spans="1:29">
      <c r="A1418" s="17" t="s">
        <v>61</v>
      </c>
      <c r="B1418" s="17" t="s">
        <v>87</v>
      </c>
      <c r="C1418" s="18">
        <v>23541577</v>
      </c>
      <c r="D1418" s="17" t="s">
        <v>72</v>
      </c>
      <c r="E1418" s="17" t="s">
        <v>224</v>
      </c>
      <c r="F1418" s="17" t="s">
        <v>688</v>
      </c>
      <c r="G1418" s="18">
        <v>6242360</v>
      </c>
      <c r="H1418" s="17" t="s">
        <v>689</v>
      </c>
      <c r="I1418" s="18">
        <v>5178799</v>
      </c>
      <c r="J1418" s="17" t="s">
        <v>617</v>
      </c>
      <c r="K1418" s="18">
        <v>504.33</v>
      </c>
      <c r="L1418" s="18">
        <v>27370</v>
      </c>
      <c r="M1418" s="18">
        <v>1391</v>
      </c>
      <c r="N1418" s="19">
        <v>0.0508</v>
      </c>
      <c r="O1418" s="18">
        <v>0.36</v>
      </c>
      <c r="P1418" s="18">
        <v>18.43</v>
      </c>
      <c r="Q1418" s="18">
        <v>80</v>
      </c>
      <c r="R1418" s="18">
        <v>1</v>
      </c>
      <c r="S1418" s="18">
        <v>57</v>
      </c>
      <c r="T1418" s="18">
        <v>29</v>
      </c>
      <c r="U1418" s="18">
        <v>3</v>
      </c>
      <c r="V1418" s="18">
        <v>170</v>
      </c>
      <c r="W1418" s="18">
        <v>2.97</v>
      </c>
      <c r="X1418" s="18">
        <v>1</v>
      </c>
      <c r="Y1418" s="19">
        <v>0.0007</v>
      </c>
      <c r="Z1418" s="18">
        <v>3</v>
      </c>
      <c r="AA1418" s="18">
        <v>0</v>
      </c>
      <c r="AB1418" t="str">
        <f>VLOOKUP(E:E,笔记匹配!A:M,3,FALSE)</f>
        <v>zigezige-invite</v>
      </c>
      <c r="AC1418" t="str">
        <f>VLOOKUP(E:E,笔记匹配!A:M,4,FALSE)</f>
        <v>11.16-英语｜想进外企？高管说必须知道这些！📇</v>
      </c>
    </row>
    <row r="1419" spans="1:29">
      <c r="A1419" s="17" t="s">
        <v>61</v>
      </c>
      <c r="B1419" s="17" t="s">
        <v>78</v>
      </c>
      <c r="C1419" s="18">
        <v>23541642</v>
      </c>
      <c r="D1419" s="17" t="s">
        <v>72</v>
      </c>
      <c r="E1419" s="17" t="s">
        <v>222</v>
      </c>
      <c r="F1419" s="17" t="s">
        <v>690</v>
      </c>
      <c r="G1419" s="18">
        <v>6242382</v>
      </c>
      <c r="H1419" s="17" t="s">
        <v>691</v>
      </c>
      <c r="I1419" s="18">
        <v>5178823</v>
      </c>
      <c r="J1419" s="17" t="s">
        <v>617</v>
      </c>
      <c r="K1419" s="18">
        <v>808.86</v>
      </c>
      <c r="L1419" s="18">
        <v>67336</v>
      </c>
      <c r="M1419" s="18">
        <v>4769</v>
      </c>
      <c r="N1419" s="19">
        <v>0.0708</v>
      </c>
      <c r="O1419" s="18">
        <v>0.17</v>
      </c>
      <c r="P1419" s="18">
        <v>12.01</v>
      </c>
      <c r="Q1419" s="18">
        <v>90</v>
      </c>
      <c r="R1419" s="18">
        <v>1</v>
      </c>
      <c r="S1419" s="18">
        <v>86</v>
      </c>
      <c r="T1419" s="18">
        <v>32</v>
      </c>
      <c r="U1419" s="18">
        <v>6</v>
      </c>
      <c r="V1419" s="18">
        <v>215</v>
      </c>
      <c r="W1419" s="18">
        <v>3.76</v>
      </c>
      <c r="X1419" s="18">
        <v>0</v>
      </c>
      <c r="Y1419" s="19">
        <v>0</v>
      </c>
      <c r="Z1419" s="18">
        <v>0</v>
      </c>
      <c r="AA1419" s="18">
        <v>11</v>
      </c>
      <c r="AB1419" t="str">
        <f>VLOOKUP(E:E,笔记匹配!A:M,3,FALSE)</f>
        <v>kkenglish-invite</v>
      </c>
      <c r="AC1419" t="str">
        <f>VLOOKUP(E:E,笔记匹配!A:M,4,FALSE)</f>
        <v>11.16-我说的英语 vs 外教帮我修订的 差异有多大？</v>
      </c>
    </row>
    <row r="1420" spans="1:29">
      <c r="A1420" s="17" t="s">
        <v>61</v>
      </c>
      <c r="B1420" s="17" t="s">
        <v>85</v>
      </c>
      <c r="C1420" s="18">
        <v>23541719</v>
      </c>
      <c r="D1420" s="17" t="s">
        <v>72</v>
      </c>
      <c r="E1420" s="17" t="s">
        <v>225</v>
      </c>
      <c r="F1420" s="17" t="s">
        <v>693</v>
      </c>
      <c r="G1420" s="18">
        <v>6242415</v>
      </c>
      <c r="H1420" s="17" t="s">
        <v>694</v>
      </c>
      <c r="I1420" s="18">
        <v>5178847</v>
      </c>
      <c r="J1420" s="17" t="s">
        <v>617</v>
      </c>
      <c r="K1420" s="18">
        <v>60.11</v>
      </c>
      <c r="L1420" s="18">
        <v>2944</v>
      </c>
      <c r="M1420" s="18">
        <v>64</v>
      </c>
      <c r="N1420" s="19">
        <v>0.0217</v>
      </c>
      <c r="O1420" s="18">
        <v>0.94</v>
      </c>
      <c r="P1420" s="18">
        <v>20.42</v>
      </c>
      <c r="Q1420" s="18">
        <v>9</v>
      </c>
      <c r="R1420" s="18">
        <v>0</v>
      </c>
      <c r="S1420" s="18">
        <v>3</v>
      </c>
      <c r="T1420" s="18">
        <v>0</v>
      </c>
      <c r="U1420" s="18">
        <v>0</v>
      </c>
      <c r="V1420" s="18">
        <v>12</v>
      </c>
      <c r="W1420" s="18">
        <v>5.01</v>
      </c>
      <c r="X1420" s="18">
        <v>0</v>
      </c>
      <c r="Y1420" s="19">
        <v>0</v>
      </c>
      <c r="Z1420" s="18">
        <v>0</v>
      </c>
      <c r="AA1420" s="18">
        <v>1</v>
      </c>
      <c r="AB1420" t="str">
        <f>VLOOKUP(E:E,笔记匹配!A:M,3,FALSE)</f>
        <v>xiaohao11-invite</v>
      </c>
      <c r="AC1420" t="str">
        <f>VLOOKUP(E:E,笔记匹配!A:M,4,FALSE)</f>
        <v>11.16-🔥Cambly外教大推荐❗️口语此时不练更待何时</v>
      </c>
    </row>
    <row r="1421" spans="1:29">
      <c r="A1421" s="17" t="s">
        <v>61</v>
      </c>
      <c r="B1421" s="17" t="s">
        <v>74</v>
      </c>
      <c r="C1421" s="18">
        <v>23541791</v>
      </c>
      <c r="D1421" s="17" t="s">
        <v>72</v>
      </c>
      <c r="E1421" s="17" t="s">
        <v>223</v>
      </c>
      <c r="F1421" s="17" t="s">
        <v>695</v>
      </c>
      <c r="G1421" s="18">
        <v>6242450</v>
      </c>
      <c r="H1421" s="17" t="s">
        <v>696</v>
      </c>
      <c r="I1421" s="18">
        <v>5178874</v>
      </c>
      <c r="J1421" s="17" t="s">
        <v>617</v>
      </c>
      <c r="K1421" s="18">
        <v>198.93</v>
      </c>
      <c r="L1421" s="18">
        <v>8252</v>
      </c>
      <c r="M1421" s="18">
        <v>528</v>
      </c>
      <c r="N1421" s="19">
        <v>0.064</v>
      </c>
      <c r="O1421" s="18">
        <v>0.38</v>
      </c>
      <c r="P1421" s="18">
        <v>24.11</v>
      </c>
      <c r="Q1421" s="18">
        <v>54</v>
      </c>
      <c r="R1421" s="18">
        <v>0</v>
      </c>
      <c r="S1421" s="18">
        <v>23</v>
      </c>
      <c r="T1421" s="18">
        <v>1</v>
      </c>
      <c r="U1421" s="18">
        <v>1</v>
      </c>
      <c r="V1421" s="18">
        <v>79</v>
      </c>
      <c r="W1421" s="18">
        <v>2.52</v>
      </c>
      <c r="X1421" s="18">
        <v>0</v>
      </c>
      <c r="Y1421" s="19">
        <v>0</v>
      </c>
      <c r="Z1421" s="18">
        <v>3</v>
      </c>
      <c r="AA1421" s="18">
        <v>3</v>
      </c>
      <c r="AB1421" t="str">
        <f>VLOOKUP(E:E,笔记匹配!A:M,3,FALSE)</f>
        <v>dafu666</v>
      </c>
      <c r="AC1421" t="str">
        <f>VLOOKUP(E:E,笔记匹配!A:M,4,FALSE)</f>
        <v>11.16-雅思口语首考上8分？我是如何做到的？</v>
      </c>
    </row>
    <row r="1422" spans="1:29">
      <c r="A1422" s="17" t="s">
        <v>61</v>
      </c>
      <c r="B1422" s="17" t="s">
        <v>79</v>
      </c>
      <c r="C1422" s="18">
        <v>23541914</v>
      </c>
      <c r="D1422" s="17" t="s">
        <v>72</v>
      </c>
      <c r="E1422" s="17" t="s">
        <v>197</v>
      </c>
      <c r="F1422" s="17" t="s">
        <v>697</v>
      </c>
      <c r="G1422" s="18">
        <v>6242490</v>
      </c>
      <c r="H1422" s="17" t="s">
        <v>698</v>
      </c>
      <c r="I1422" s="18">
        <v>5178907</v>
      </c>
      <c r="J1422" s="17" t="s">
        <v>617</v>
      </c>
      <c r="K1422" s="18">
        <v>96.66</v>
      </c>
      <c r="L1422" s="18">
        <v>4713</v>
      </c>
      <c r="M1422" s="18">
        <v>122</v>
      </c>
      <c r="N1422" s="19">
        <v>0.0259</v>
      </c>
      <c r="O1422" s="18">
        <v>0.79</v>
      </c>
      <c r="P1422" s="18">
        <v>20.51</v>
      </c>
      <c r="Q1422" s="18">
        <v>14</v>
      </c>
      <c r="R1422" s="18">
        <v>1</v>
      </c>
      <c r="S1422" s="18">
        <v>14</v>
      </c>
      <c r="T1422" s="18">
        <v>1</v>
      </c>
      <c r="U1422" s="18">
        <v>1</v>
      </c>
      <c r="V1422" s="18">
        <v>31</v>
      </c>
      <c r="W1422" s="18">
        <v>3.12</v>
      </c>
      <c r="X1422" s="18">
        <v>0</v>
      </c>
      <c r="Y1422" s="19">
        <v>0</v>
      </c>
      <c r="Z1422" s="18">
        <v>2</v>
      </c>
      <c r="AA1422" s="18">
        <v>0</v>
      </c>
      <c r="AB1422" t="str">
        <f>VLOOKUP(E:E,笔记匹配!A:M,3,FALSE)</f>
        <v>leximock-invite</v>
      </c>
      <c r="AC1422" t="str">
        <f>VLOOKUP(E:E,笔记匹配!A:M,4,FALSE)</f>
        <v>11.16-Cambly雅思口语敲牛mock推荐来救你啦🆘</v>
      </c>
    </row>
    <row r="1423" spans="1:29">
      <c r="A1423" s="17" t="s">
        <v>61</v>
      </c>
      <c r="B1423" s="17" t="s">
        <v>89</v>
      </c>
      <c r="C1423" s="18">
        <v>24215138</v>
      </c>
      <c r="D1423" s="17" t="s">
        <v>72</v>
      </c>
      <c r="E1423" s="17" t="s">
        <v>218</v>
      </c>
      <c r="F1423" s="17" t="s">
        <v>699</v>
      </c>
      <c r="G1423" s="18">
        <v>6406152</v>
      </c>
      <c r="H1423" s="17" t="s">
        <v>700</v>
      </c>
      <c r="I1423" s="18">
        <v>5307938</v>
      </c>
      <c r="J1423" s="17" t="s">
        <v>617</v>
      </c>
      <c r="K1423" s="18">
        <v>169.16</v>
      </c>
      <c r="L1423" s="18">
        <v>10429</v>
      </c>
      <c r="M1423" s="18">
        <v>341</v>
      </c>
      <c r="N1423" s="19">
        <v>0.0327</v>
      </c>
      <c r="O1423" s="18">
        <v>0.5</v>
      </c>
      <c r="P1423" s="18">
        <v>16.22</v>
      </c>
      <c r="Q1423" s="18">
        <v>32</v>
      </c>
      <c r="R1423" s="18">
        <v>0</v>
      </c>
      <c r="S1423" s="18">
        <v>30</v>
      </c>
      <c r="T1423" s="18">
        <v>3</v>
      </c>
      <c r="U1423" s="18">
        <v>0</v>
      </c>
      <c r="V1423" s="18">
        <v>65</v>
      </c>
      <c r="W1423" s="18">
        <v>2.6</v>
      </c>
      <c r="X1423" s="18">
        <v>0</v>
      </c>
      <c r="Y1423" s="19">
        <v>0</v>
      </c>
      <c r="Z1423" s="18">
        <v>3</v>
      </c>
      <c r="AA1423" s="18">
        <v>2</v>
      </c>
      <c r="AB1423" t="str">
        <f>VLOOKUP(E:E,笔记匹配!A:M,3,FALSE)</f>
        <v>xctx</v>
      </c>
      <c r="AC1423" t="str">
        <f>VLOOKUP(E:E,笔记匹配!A:M,4,FALSE)</f>
        <v>11.21-如何从“哑巴英语”到轻松通过全英文外企面试</v>
      </c>
    </row>
    <row r="1424" spans="1:29">
      <c r="A1424" s="17" t="s">
        <v>61</v>
      </c>
      <c r="B1424" s="17" t="s">
        <v>90</v>
      </c>
      <c r="C1424" s="18">
        <v>24215177</v>
      </c>
      <c r="D1424" s="17" t="s">
        <v>72</v>
      </c>
      <c r="E1424" s="17" t="s">
        <v>219</v>
      </c>
      <c r="F1424" s="17" t="s">
        <v>701</v>
      </c>
      <c r="G1424" s="18">
        <v>6406187</v>
      </c>
      <c r="H1424" s="17" t="s">
        <v>702</v>
      </c>
      <c r="I1424" s="18">
        <v>5307972</v>
      </c>
      <c r="J1424" s="17" t="s">
        <v>617</v>
      </c>
      <c r="K1424" s="18">
        <v>353.47</v>
      </c>
      <c r="L1424" s="18">
        <v>21644</v>
      </c>
      <c r="M1424" s="18">
        <v>887</v>
      </c>
      <c r="N1424" s="19">
        <v>0.041</v>
      </c>
      <c r="O1424" s="18">
        <v>0.4</v>
      </c>
      <c r="P1424" s="18">
        <v>16.33</v>
      </c>
      <c r="Q1424" s="18">
        <v>121</v>
      </c>
      <c r="R1424" s="18">
        <v>0</v>
      </c>
      <c r="S1424" s="18">
        <v>139</v>
      </c>
      <c r="T1424" s="18">
        <v>34</v>
      </c>
      <c r="U1424" s="18">
        <v>4</v>
      </c>
      <c r="V1424" s="18">
        <v>298</v>
      </c>
      <c r="W1424" s="18">
        <v>1.19</v>
      </c>
      <c r="X1424" s="18">
        <v>0</v>
      </c>
      <c r="Y1424" s="19">
        <v>0</v>
      </c>
      <c r="Z1424" s="18">
        <v>14</v>
      </c>
      <c r="AA1424" s="18">
        <v>1</v>
      </c>
      <c r="AB1424" t="str">
        <f>VLOOKUP(E:E,笔记匹配!A:M,3,FALSE)</f>
        <v>picklynn-invite</v>
      </c>
      <c r="AC1424" t="str">
        <f>VLOOKUP(E:E,笔记匹配!A:M,4,FALSE)</f>
        <v>11.21-英语面试不用怕‼️8个技巧秒收offer✅太绝啦</v>
      </c>
    </row>
    <row r="1425" spans="1:29">
      <c r="A1425" s="17" t="s">
        <v>61</v>
      </c>
      <c r="B1425" s="17" t="s">
        <v>91</v>
      </c>
      <c r="C1425" s="18">
        <v>24215231</v>
      </c>
      <c r="D1425" s="17" t="s">
        <v>72</v>
      </c>
      <c r="E1425" s="17" t="s">
        <v>220</v>
      </c>
      <c r="F1425" s="17" t="s">
        <v>703</v>
      </c>
      <c r="G1425" s="18">
        <v>6406213</v>
      </c>
      <c r="H1425" s="17" t="s">
        <v>704</v>
      </c>
      <c r="I1425" s="18">
        <v>5307993</v>
      </c>
      <c r="J1425" s="17" t="s">
        <v>617</v>
      </c>
      <c r="K1425" s="18">
        <v>303.45</v>
      </c>
      <c r="L1425" s="18">
        <v>32999</v>
      </c>
      <c r="M1425" s="18">
        <v>2274</v>
      </c>
      <c r="N1425" s="19">
        <v>0.0689</v>
      </c>
      <c r="O1425" s="18">
        <v>0.13</v>
      </c>
      <c r="P1425" s="18">
        <v>9.2</v>
      </c>
      <c r="Q1425" s="18">
        <v>22</v>
      </c>
      <c r="R1425" s="18">
        <v>0</v>
      </c>
      <c r="S1425" s="18">
        <v>5</v>
      </c>
      <c r="T1425" s="18">
        <v>3</v>
      </c>
      <c r="U1425" s="18">
        <v>0</v>
      </c>
      <c r="V1425" s="18">
        <v>30</v>
      </c>
      <c r="W1425" s="18">
        <v>10.12</v>
      </c>
      <c r="X1425" s="18">
        <v>0</v>
      </c>
      <c r="Y1425" s="19">
        <v>0</v>
      </c>
      <c r="Z1425" s="18">
        <v>3</v>
      </c>
      <c r="AA1425" s="18">
        <v>0</v>
      </c>
      <c r="AB1425" t="str">
        <f>VLOOKUP(E:E,笔记匹配!A:M,3,FALSE)</f>
        <v>pickcoco-invite</v>
      </c>
      <c r="AC1425" t="str">
        <f>VLOOKUP(E:E,笔记匹配!A:M,4,FALSE)</f>
        <v>11.21-快进来看看外国人切磋中文！！</v>
      </c>
    </row>
    <row r="1426" spans="1:29">
      <c r="A1426" s="17" t="s">
        <v>61</v>
      </c>
      <c r="B1426" s="17" t="s">
        <v>92</v>
      </c>
      <c r="C1426" s="18">
        <v>24215254</v>
      </c>
      <c r="D1426" s="17" t="s">
        <v>72</v>
      </c>
      <c r="E1426" s="17" t="s">
        <v>221</v>
      </c>
      <c r="F1426" s="17" t="s">
        <v>705</v>
      </c>
      <c r="G1426" s="18">
        <v>6406225</v>
      </c>
      <c r="H1426" s="17" t="s">
        <v>706</v>
      </c>
      <c r="I1426" s="18">
        <v>5308004</v>
      </c>
      <c r="J1426" s="17" t="s">
        <v>617</v>
      </c>
      <c r="K1426" s="18">
        <v>183.25</v>
      </c>
      <c r="L1426" s="18">
        <v>8604</v>
      </c>
      <c r="M1426" s="18">
        <v>295</v>
      </c>
      <c r="N1426" s="19">
        <v>0.0343</v>
      </c>
      <c r="O1426" s="18">
        <v>0.62</v>
      </c>
      <c r="P1426" s="18">
        <v>21.3</v>
      </c>
      <c r="Q1426" s="18">
        <v>13</v>
      </c>
      <c r="R1426" s="18">
        <v>2</v>
      </c>
      <c r="S1426" s="18">
        <v>18</v>
      </c>
      <c r="T1426" s="18">
        <v>9</v>
      </c>
      <c r="U1426" s="18">
        <v>0</v>
      </c>
      <c r="V1426" s="18">
        <v>42</v>
      </c>
      <c r="W1426" s="18">
        <v>4.36</v>
      </c>
      <c r="X1426" s="18">
        <v>0</v>
      </c>
      <c r="Y1426" s="19">
        <v>0</v>
      </c>
      <c r="Z1426" s="18">
        <v>1</v>
      </c>
      <c r="AA1426" s="18">
        <v>0</v>
      </c>
      <c r="AB1426" t="str">
        <f>VLOOKUP(E:E,笔记匹配!A:M,3,FALSE)</f>
        <v>circle2022-invite</v>
      </c>
      <c r="AC1426" t="str">
        <f>VLOOKUP(E:E,笔记匹配!A:M,4,FALSE)</f>
        <v>11.21-🔥雅思口语8分｜高分技巧大公开</v>
      </c>
    </row>
    <row r="1427" spans="1:29">
      <c r="A1427" s="17" t="s">
        <v>61</v>
      </c>
      <c r="B1427" s="17" t="s">
        <v>70</v>
      </c>
      <c r="C1427" s="18">
        <v>24706707</v>
      </c>
      <c r="D1427" s="17" t="s">
        <v>69</v>
      </c>
      <c r="E1427" s="17" t="s">
        <v>226</v>
      </c>
      <c r="F1427" s="17" t="s">
        <v>708</v>
      </c>
      <c r="G1427" s="18">
        <v>6620050</v>
      </c>
      <c r="H1427" s="17" t="s">
        <v>709</v>
      </c>
      <c r="I1427" s="18">
        <v>5478983</v>
      </c>
      <c r="J1427" s="17" t="s">
        <v>617</v>
      </c>
      <c r="K1427" s="18">
        <v>0</v>
      </c>
      <c r="L1427" s="18">
        <v>0</v>
      </c>
      <c r="M1427" s="18">
        <v>0</v>
      </c>
      <c r="N1427" s="19">
        <v>0</v>
      </c>
      <c r="O1427" s="18">
        <v>0</v>
      </c>
      <c r="P1427" s="18">
        <v>0</v>
      </c>
      <c r="Q1427" s="18">
        <v>0</v>
      </c>
      <c r="R1427" s="18">
        <v>0</v>
      </c>
      <c r="S1427" s="18">
        <v>0</v>
      </c>
      <c r="T1427" s="18">
        <v>0</v>
      </c>
      <c r="U1427" s="18">
        <v>0</v>
      </c>
      <c r="V1427" s="18">
        <v>0</v>
      </c>
      <c r="W1427" s="18">
        <v>0</v>
      </c>
      <c r="X1427" s="18">
        <v>0</v>
      </c>
      <c r="Y1427" s="19">
        <v>0</v>
      </c>
      <c r="Z1427" s="18">
        <v>0</v>
      </c>
      <c r="AA1427" s="18">
        <v>0</v>
      </c>
      <c r="AB1427" t="str">
        <f>VLOOKUP(E:E,笔记匹配!A:M,3,FALSE)</f>
        <v>hiella-invite</v>
      </c>
      <c r="AC1427" t="str">
        <f>VLOOKUP(E:E,笔记匹配!A:M,4,FALSE)</f>
        <v>11.10-关于学口语，希望五年前就有人能告诉我的</v>
      </c>
    </row>
    <row r="1428" spans="1:29">
      <c r="A1428" s="17" t="s">
        <v>61</v>
      </c>
      <c r="B1428" s="17" t="s">
        <v>79</v>
      </c>
      <c r="C1428" s="18">
        <v>24707332</v>
      </c>
      <c r="D1428" s="17" t="s">
        <v>69</v>
      </c>
      <c r="E1428" s="17" t="s">
        <v>197</v>
      </c>
      <c r="F1428" s="17" t="s">
        <v>713</v>
      </c>
      <c r="G1428" s="18">
        <v>6620244</v>
      </c>
      <c r="H1428" s="17" t="s">
        <v>714</v>
      </c>
      <c r="I1428" s="18">
        <v>5479133</v>
      </c>
      <c r="J1428" s="17" t="s">
        <v>617</v>
      </c>
      <c r="K1428" s="18">
        <v>0</v>
      </c>
      <c r="L1428" s="18">
        <v>0</v>
      </c>
      <c r="M1428" s="18">
        <v>0</v>
      </c>
      <c r="N1428" s="19">
        <v>0</v>
      </c>
      <c r="O1428" s="18">
        <v>0</v>
      </c>
      <c r="P1428" s="18">
        <v>0</v>
      </c>
      <c r="Q1428" s="18">
        <v>0</v>
      </c>
      <c r="R1428" s="18">
        <v>0</v>
      </c>
      <c r="S1428" s="18">
        <v>0</v>
      </c>
      <c r="T1428" s="18">
        <v>0</v>
      </c>
      <c r="U1428" s="18">
        <v>0</v>
      </c>
      <c r="V1428" s="18">
        <v>0</v>
      </c>
      <c r="W1428" s="18">
        <v>0</v>
      </c>
      <c r="X1428" s="18">
        <v>0</v>
      </c>
      <c r="Y1428" s="19">
        <v>0</v>
      </c>
      <c r="Z1428" s="18">
        <v>0</v>
      </c>
      <c r="AA1428" s="18">
        <v>0</v>
      </c>
      <c r="AB1428" t="str">
        <f>VLOOKUP(E:E,笔记匹配!A:M,3,FALSE)</f>
        <v>leximock-invite</v>
      </c>
      <c r="AC1428" t="str">
        <f>VLOOKUP(E:E,笔记匹配!A:M,4,FALSE)</f>
        <v>11.16-Cambly雅思口语敲牛mock推荐来救你啦🆘</v>
      </c>
    </row>
    <row r="1429" spans="1:29">
      <c r="A1429" s="17" t="s">
        <v>61</v>
      </c>
      <c r="B1429" s="17" t="s">
        <v>93</v>
      </c>
      <c r="C1429" s="18">
        <v>25347160</v>
      </c>
      <c r="D1429" s="17" t="s">
        <v>72</v>
      </c>
      <c r="E1429" s="17" t="s">
        <v>582</v>
      </c>
      <c r="F1429" s="17" t="s">
        <v>733</v>
      </c>
      <c r="G1429" s="18">
        <v>6888103</v>
      </c>
      <c r="H1429" s="17" t="s">
        <v>734</v>
      </c>
      <c r="I1429" s="18">
        <v>5690375</v>
      </c>
      <c r="J1429" s="17" t="s">
        <v>617</v>
      </c>
      <c r="K1429" s="18">
        <v>503.03</v>
      </c>
      <c r="L1429" s="18">
        <v>42574</v>
      </c>
      <c r="M1429" s="18">
        <v>2388</v>
      </c>
      <c r="N1429" s="19">
        <v>0.0561</v>
      </c>
      <c r="O1429" s="18">
        <v>0.21</v>
      </c>
      <c r="P1429" s="18">
        <v>11.82</v>
      </c>
      <c r="Q1429" s="18">
        <v>60</v>
      </c>
      <c r="R1429" s="18">
        <v>7</v>
      </c>
      <c r="S1429" s="18">
        <v>15</v>
      </c>
      <c r="T1429" s="18">
        <v>11</v>
      </c>
      <c r="U1429" s="18">
        <v>6</v>
      </c>
      <c r="V1429" s="18">
        <v>99</v>
      </c>
      <c r="W1429" s="18">
        <v>5.08</v>
      </c>
      <c r="X1429" s="18">
        <v>0</v>
      </c>
      <c r="Y1429" s="19">
        <v>0</v>
      </c>
      <c r="Z1429" s="18">
        <v>2</v>
      </c>
      <c r="AA1429" s="18">
        <v>0</v>
      </c>
      <c r="AB1429" t="str">
        <f>VLOOKUP(E:E,笔记匹配!A:M,3,FALSE)</f>
        <v>coco521-invite</v>
      </c>
      <c r="AC1429" t="str">
        <f>VLOOKUP(E:E,笔记匹配!A:M,4,FALSE)</f>
        <v>12.8-都给我进来听陕西话remix 英国话！哈哈哈哈</v>
      </c>
    </row>
    <row r="1430" spans="1:29">
      <c r="A1430" s="17" t="s">
        <v>61</v>
      </c>
      <c r="B1430" s="17" t="s">
        <v>94</v>
      </c>
      <c r="C1430" s="18">
        <v>25347501</v>
      </c>
      <c r="D1430" s="17" t="s">
        <v>72</v>
      </c>
      <c r="E1430" s="17" t="s">
        <v>585</v>
      </c>
      <c r="F1430" s="17" t="s">
        <v>735</v>
      </c>
      <c r="G1430" s="18">
        <v>6888193</v>
      </c>
      <c r="H1430" s="17" t="s">
        <v>736</v>
      </c>
      <c r="I1430" s="18">
        <v>5690455</v>
      </c>
      <c r="J1430" s="17" t="s">
        <v>617</v>
      </c>
      <c r="K1430" s="18">
        <v>805.62</v>
      </c>
      <c r="L1430" s="18">
        <v>67587</v>
      </c>
      <c r="M1430" s="18">
        <v>3919</v>
      </c>
      <c r="N1430" s="19">
        <v>0.058</v>
      </c>
      <c r="O1430" s="18">
        <v>0.21</v>
      </c>
      <c r="P1430" s="18">
        <v>11.92</v>
      </c>
      <c r="Q1430" s="18">
        <v>280</v>
      </c>
      <c r="R1430" s="18">
        <v>5</v>
      </c>
      <c r="S1430" s="18">
        <v>180</v>
      </c>
      <c r="T1430" s="18">
        <v>41</v>
      </c>
      <c r="U1430" s="18">
        <v>11</v>
      </c>
      <c r="V1430" s="18">
        <v>517</v>
      </c>
      <c r="W1430" s="18">
        <v>1.56</v>
      </c>
      <c r="X1430" s="18">
        <v>0</v>
      </c>
      <c r="Y1430" s="19">
        <v>0</v>
      </c>
      <c r="Z1430" s="18">
        <v>14</v>
      </c>
      <c r="AA1430" s="18">
        <v>1</v>
      </c>
      <c r="AB1430" t="str">
        <f>VLOOKUP(E:E,笔记匹配!A:M,3,FALSE)</f>
        <v>kiwi123</v>
      </c>
      <c r="AC1430" t="str">
        <f>VLOOKUP(E:E,笔记匹配!A:M,4,FALSE)</f>
        <v>12.8-Small talk 指南 如何用英文有效聊天</v>
      </c>
    </row>
    <row r="1431" spans="1:29">
      <c r="A1431" s="17" t="s">
        <v>61</v>
      </c>
      <c r="B1431" s="17" t="s">
        <v>95</v>
      </c>
      <c r="C1431" s="18">
        <v>25784089</v>
      </c>
      <c r="D1431" s="17" t="s">
        <v>72</v>
      </c>
      <c r="E1431" s="17" t="s">
        <v>588</v>
      </c>
      <c r="F1431" s="17" t="s">
        <v>742</v>
      </c>
      <c r="G1431" s="18">
        <v>7095225</v>
      </c>
      <c r="H1431" s="17" t="s">
        <v>743</v>
      </c>
      <c r="I1431" s="18">
        <v>5852459</v>
      </c>
      <c r="J1431" s="17" t="s">
        <v>617</v>
      </c>
      <c r="K1431" s="18">
        <v>503.84</v>
      </c>
      <c r="L1431" s="18">
        <v>28792</v>
      </c>
      <c r="M1431" s="18">
        <v>2639</v>
      </c>
      <c r="N1431" s="19">
        <v>0.0917</v>
      </c>
      <c r="O1431" s="18">
        <v>0.19</v>
      </c>
      <c r="P1431" s="18">
        <v>17.5</v>
      </c>
      <c r="Q1431" s="18">
        <v>215</v>
      </c>
      <c r="R1431" s="18">
        <v>3</v>
      </c>
      <c r="S1431" s="18">
        <v>30</v>
      </c>
      <c r="T1431" s="18">
        <v>39</v>
      </c>
      <c r="U1431" s="18">
        <v>2</v>
      </c>
      <c r="V1431" s="18">
        <v>289</v>
      </c>
      <c r="W1431" s="18">
        <v>1.74</v>
      </c>
      <c r="X1431" s="18">
        <v>0</v>
      </c>
      <c r="Y1431" s="19">
        <v>0</v>
      </c>
      <c r="Z1431" s="18">
        <v>6</v>
      </c>
      <c r="AA1431" s="18">
        <v>3</v>
      </c>
      <c r="AB1431" t="str">
        <f>VLOOKUP(E:E,笔记匹配!A:M,3,FALSE)</f>
        <v>wowmani-invite</v>
      </c>
      <c r="AC1431" t="str">
        <f>VLOOKUP(E:E,笔记匹配!A:M,4,FALSE)</f>
        <v>12.14-外教给我的英文打分？💯分享当地流行俚语</v>
      </c>
    </row>
    <row r="1432" spans="1:29">
      <c r="A1432" s="17" t="s">
        <v>61</v>
      </c>
      <c r="B1432" s="17" t="s">
        <v>96</v>
      </c>
      <c r="C1432" s="18">
        <v>25784247</v>
      </c>
      <c r="D1432" s="17" t="s">
        <v>72</v>
      </c>
      <c r="E1432" s="17" t="s">
        <v>591</v>
      </c>
      <c r="F1432" s="17" t="s">
        <v>744</v>
      </c>
      <c r="G1432" s="18">
        <v>7095273</v>
      </c>
      <c r="H1432" s="17" t="s">
        <v>745</v>
      </c>
      <c r="I1432" s="18">
        <v>5852502</v>
      </c>
      <c r="J1432" s="17" t="s">
        <v>617</v>
      </c>
      <c r="K1432" s="18">
        <v>437.65</v>
      </c>
      <c r="L1432" s="18">
        <v>15005</v>
      </c>
      <c r="M1432" s="18">
        <v>866</v>
      </c>
      <c r="N1432" s="19">
        <v>0.0577</v>
      </c>
      <c r="O1432" s="18">
        <v>0.51</v>
      </c>
      <c r="P1432" s="18">
        <v>29.17</v>
      </c>
      <c r="Q1432" s="18">
        <v>78</v>
      </c>
      <c r="R1432" s="18">
        <v>0</v>
      </c>
      <c r="S1432" s="18">
        <v>14</v>
      </c>
      <c r="T1432" s="18">
        <v>8</v>
      </c>
      <c r="U1432" s="18">
        <v>1</v>
      </c>
      <c r="V1432" s="18">
        <v>101</v>
      </c>
      <c r="W1432" s="18">
        <v>4.33</v>
      </c>
      <c r="X1432" s="18">
        <v>1</v>
      </c>
      <c r="Y1432" s="19">
        <v>0.0012</v>
      </c>
      <c r="Z1432" s="18">
        <v>0</v>
      </c>
      <c r="AA1432" s="18">
        <v>2</v>
      </c>
      <c r="AB1432" t="str">
        <f>VLOOKUP(E:E,笔记匹配!A:M,3,FALSE)</f>
        <v>养羊</v>
      </c>
      <c r="AC1432" t="str">
        <f>VLOOKUP(E:E,笔记匹配!A:M,4,FALSE)</f>
        <v>Vlog|一场英语面试让我刚毕业成了时尚导演</v>
      </c>
    </row>
    <row r="1433" spans="1:29">
      <c r="A1433" s="17" t="s">
        <v>61</v>
      </c>
      <c r="B1433" s="17" t="s">
        <v>97</v>
      </c>
      <c r="C1433" s="18">
        <v>25784367</v>
      </c>
      <c r="D1433" s="17" t="s">
        <v>72</v>
      </c>
      <c r="E1433" s="17" t="s">
        <v>594</v>
      </c>
      <c r="F1433" s="17" t="s">
        <v>746</v>
      </c>
      <c r="G1433" s="18">
        <v>7095347</v>
      </c>
      <c r="H1433" s="17" t="s">
        <v>747</v>
      </c>
      <c r="I1433" s="18">
        <v>5852563</v>
      </c>
      <c r="J1433" s="17" t="s">
        <v>617</v>
      </c>
      <c r="K1433" s="18">
        <v>801.73</v>
      </c>
      <c r="L1433" s="18">
        <v>69007</v>
      </c>
      <c r="M1433" s="18">
        <v>8717</v>
      </c>
      <c r="N1433" s="19">
        <v>0.1263</v>
      </c>
      <c r="O1433" s="18">
        <v>0.09</v>
      </c>
      <c r="P1433" s="18">
        <v>11.62</v>
      </c>
      <c r="Q1433" s="18">
        <v>164</v>
      </c>
      <c r="R1433" s="18">
        <v>1</v>
      </c>
      <c r="S1433" s="18">
        <v>29</v>
      </c>
      <c r="T1433" s="18">
        <v>37</v>
      </c>
      <c r="U1433" s="18">
        <v>3</v>
      </c>
      <c r="V1433" s="18">
        <v>234</v>
      </c>
      <c r="W1433" s="18">
        <v>3.43</v>
      </c>
      <c r="X1433" s="18">
        <v>0</v>
      </c>
      <c r="Y1433" s="19">
        <v>0</v>
      </c>
      <c r="Z1433" s="18">
        <v>7</v>
      </c>
      <c r="AA1433" s="18">
        <v>0</v>
      </c>
      <c r="AB1433" t="str">
        <f>VLOOKUP(E:E,笔记匹配!A:M,3,FALSE)</f>
        <v>zhang02-invite</v>
      </c>
      <c r="AC1433" t="str">
        <f>VLOOKUP(E:E,笔记匹配!A:M,4,FALSE)</f>
        <v>q&amp;a | 焦虑/迷茫？备战大学你需要知道的一切</v>
      </c>
    </row>
    <row r="1434" spans="1:29">
      <c r="A1434" s="17" t="s">
        <v>62</v>
      </c>
      <c r="B1434" s="17" t="s">
        <v>103</v>
      </c>
      <c r="C1434" s="18">
        <v>15608593</v>
      </c>
      <c r="D1434" s="17" t="s">
        <v>72</v>
      </c>
      <c r="E1434" s="17" t="s">
        <v>207</v>
      </c>
      <c r="F1434" s="17" t="s">
        <v>731</v>
      </c>
      <c r="G1434" s="18">
        <v>3056651</v>
      </c>
      <c r="H1434" s="17" t="s">
        <v>732</v>
      </c>
      <c r="I1434" s="18">
        <v>2454104</v>
      </c>
      <c r="J1434" s="17" t="s">
        <v>617</v>
      </c>
      <c r="K1434" s="18">
        <v>0</v>
      </c>
      <c r="L1434" s="18">
        <v>0</v>
      </c>
      <c r="M1434" s="18">
        <v>0</v>
      </c>
      <c r="N1434" s="19">
        <v>0</v>
      </c>
      <c r="O1434" s="18">
        <v>0</v>
      </c>
      <c r="P1434" s="18">
        <v>0</v>
      </c>
      <c r="Q1434" s="18">
        <v>0</v>
      </c>
      <c r="R1434" s="18">
        <v>0</v>
      </c>
      <c r="S1434" s="18">
        <v>0</v>
      </c>
      <c r="T1434" s="18">
        <v>0</v>
      </c>
      <c r="U1434" s="18">
        <v>0</v>
      </c>
      <c r="V1434" s="18">
        <v>0</v>
      </c>
      <c r="W1434" s="18">
        <v>0</v>
      </c>
      <c r="X1434" s="18">
        <v>0</v>
      </c>
      <c r="Y1434" s="19">
        <v>0</v>
      </c>
      <c r="Z1434" s="18">
        <v>0</v>
      </c>
      <c r="AA1434" s="18">
        <v>0</v>
      </c>
      <c r="AB1434" t="str">
        <f>VLOOKUP(E:E,笔记匹配!A:M,3,FALSE)</f>
        <v>skk2022</v>
      </c>
      <c r="AC1434" t="str">
        <f>VLOOKUP(E:E,笔记匹配!A:M,4,FALSE)</f>
        <v>6.13-如何不出国提高口语｜英语口语APP推荐</v>
      </c>
    </row>
    <row r="1435" spans="1:29">
      <c r="A1435" s="17" t="s">
        <v>62</v>
      </c>
      <c r="B1435" s="17" t="s">
        <v>100</v>
      </c>
      <c r="C1435" s="18">
        <v>15884678</v>
      </c>
      <c r="D1435" s="17" t="s">
        <v>101</v>
      </c>
      <c r="E1435" s="17" t="s">
        <v>203</v>
      </c>
      <c r="F1435" s="17" t="s">
        <v>615</v>
      </c>
      <c r="G1435" s="18">
        <v>3102051</v>
      </c>
      <c r="H1435" s="17" t="s">
        <v>616</v>
      </c>
      <c r="I1435" s="18">
        <v>2496937</v>
      </c>
      <c r="J1435" s="17" t="s">
        <v>617</v>
      </c>
      <c r="K1435" s="18">
        <v>0</v>
      </c>
      <c r="L1435" s="18">
        <v>0</v>
      </c>
      <c r="M1435" s="18">
        <v>0</v>
      </c>
      <c r="N1435" s="19">
        <v>0</v>
      </c>
      <c r="O1435" s="18">
        <v>0</v>
      </c>
      <c r="P1435" s="18">
        <v>0</v>
      </c>
      <c r="Q1435" s="18">
        <v>0</v>
      </c>
      <c r="R1435" s="18">
        <v>0</v>
      </c>
      <c r="S1435" s="18">
        <v>0</v>
      </c>
      <c r="T1435" s="18">
        <v>0</v>
      </c>
      <c r="U1435" s="18">
        <v>0</v>
      </c>
      <c r="V1435" s="18">
        <v>0</v>
      </c>
      <c r="W1435" s="18">
        <v>0</v>
      </c>
      <c r="X1435" s="18">
        <v>0</v>
      </c>
      <c r="Y1435" s="19">
        <v>0</v>
      </c>
      <c r="Z1435" s="18">
        <v>0</v>
      </c>
      <c r="AA1435" s="18">
        <v>0</v>
      </c>
      <c r="AB1435" t="str">
        <f>VLOOKUP(E:E,笔记匹配!A:M,3,FALSE)</f>
        <v>yaozilv</v>
      </c>
      <c r="AC1435" t="str">
        <f>VLOOKUP(E:E,笔记匹配!A:M,4,FALSE)</f>
        <v>6.17-英语口语人绝不能错过的宝藏APP👈</v>
      </c>
    </row>
    <row r="1436" spans="1:29">
      <c r="A1436" s="17" t="s">
        <v>62</v>
      </c>
      <c r="B1436" s="17" t="s">
        <v>76</v>
      </c>
      <c r="C1436" s="18">
        <v>18706416</v>
      </c>
      <c r="D1436" s="17" t="s">
        <v>72</v>
      </c>
      <c r="E1436" s="17" t="s">
        <v>209</v>
      </c>
      <c r="F1436" s="17" t="s">
        <v>624</v>
      </c>
      <c r="G1436" s="18">
        <v>3899564</v>
      </c>
      <c r="H1436" s="17" t="s">
        <v>625</v>
      </c>
      <c r="I1436" s="18">
        <v>3284422</v>
      </c>
      <c r="J1436" s="17" t="s">
        <v>617</v>
      </c>
      <c r="K1436" s="18">
        <v>202.04</v>
      </c>
      <c r="L1436" s="18">
        <v>11376</v>
      </c>
      <c r="M1436" s="18">
        <v>300</v>
      </c>
      <c r="N1436" s="19">
        <v>0.0264</v>
      </c>
      <c r="O1436" s="18">
        <v>0.67</v>
      </c>
      <c r="P1436" s="18">
        <v>17.76</v>
      </c>
      <c r="Q1436" s="18">
        <v>25</v>
      </c>
      <c r="R1436" s="18">
        <v>0</v>
      </c>
      <c r="S1436" s="18">
        <v>29</v>
      </c>
      <c r="T1436" s="18">
        <v>2</v>
      </c>
      <c r="U1436" s="18">
        <v>1</v>
      </c>
      <c r="V1436" s="18">
        <v>57</v>
      </c>
      <c r="W1436" s="18">
        <v>3.54</v>
      </c>
      <c r="X1436" s="18">
        <v>0</v>
      </c>
      <c r="Y1436" s="19">
        <v>0</v>
      </c>
      <c r="Z1436" s="18">
        <v>1</v>
      </c>
      <c r="AA1436" s="18">
        <v>0</v>
      </c>
      <c r="AB1436" t="str">
        <f>VLOOKUP(E:E,笔记匹配!A:M,3,FALSE)</f>
        <v>ieltsyea-invite</v>
      </c>
      <c r="AC1436" t="str">
        <f>VLOOKUP(E:E,笔记匹配!A:M,4,FALSE)</f>
        <v>8.24-雅思口语上7的捷径：Cambly外教推荐‼️</v>
      </c>
    </row>
    <row r="1437" spans="1:29">
      <c r="A1437" s="17" t="s">
        <v>62</v>
      </c>
      <c r="B1437" s="17" t="s">
        <v>80</v>
      </c>
      <c r="C1437" s="18">
        <v>20804514</v>
      </c>
      <c r="D1437" s="17" t="s">
        <v>72</v>
      </c>
      <c r="E1437" s="17" t="s">
        <v>199</v>
      </c>
      <c r="F1437" s="17" t="s">
        <v>642</v>
      </c>
      <c r="G1437" s="18">
        <v>4926725</v>
      </c>
      <c r="H1437" s="17" t="s">
        <v>643</v>
      </c>
      <c r="I1437" s="18">
        <v>4182082</v>
      </c>
      <c r="J1437" s="17" t="s">
        <v>617</v>
      </c>
      <c r="K1437" s="18">
        <v>198.96</v>
      </c>
      <c r="L1437" s="18">
        <v>10603</v>
      </c>
      <c r="M1437" s="18">
        <v>381</v>
      </c>
      <c r="N1437" s="19">
        <v>0.0359</v>
      </c>
      <c r="O1437" s="18">
        <v>0.52</v>
      </c>
      <c r="P1437" s="18">
        <v>18.76</v>
      </c>
      <c r="Q1437" s="18">
        <v>39</v>
      </c>
      <c r="R1437" s="18">
        <v>0</v>
      </c>
      <c r="S1437" s="18">
        <v>34</v>
      </c>
      <c r="T1437" s="18">
        <v>3</v>
      </c>
      <c r="U1437" s="18">
        <v>1</v>
      </c>
      <c r="V1437" s="18">
        <v>77</v>
      </c>
      <c r="W1437" s="18">
        <v>2.58</v>
      </c>
      <c r="X1437" s="18">
        <v>0</v>
      </c>
      <c r="Y1437" s="19">
        <v>0</v>
      </c>
      <c r="Z1437" s="18">
        <v>1</v>
      </c>
      <c r="AA1437" s="18">
        <v>0</v>
      </c>
      <c r="AB1437" t="str">
        <f>VLOOKUP(E:E,笔记匹配!A:M,3,FALSE)</f>
        <v>lily1234</v>
      </c>
      <c r="AC1437" t="str">
        <f>VLOOKUP(E:E,笔记匹配!A:M,4,FALSE)</f>
        <v>10.9-30岁想把英语好好学一遍｜妈妈提升口语app</v>
      </c>
    </row>
    <row r="1438" spans="1:29">
      <c r="A1438" s="17" t="s">
        <v>62</v>
      </c>
      <c r="B1438" s="17" t="s">
        <v>103</v>
      </c>
      <c r="C1438" s="18">
        <v>20929745</v>
      </c>
      <c r="D1438" s="17" t="s">
        <v>72</v>
      </c>
      <c r="E1438" s="17" t="s">
        <v>207</v>
      </c>
      <c r="F1438" s="17" t="s">
        <v>644</v>
      </c>
      <c r="G1438" s="18">
        <v>4988589</v>
      </c>
      <c r="H1438" s="17" t="s">
        <v>645</v>
      </c>
      <c r="I1438" s="18">
        <v>4228308</v>
      </c>
      <c r="J1438" s="17" t="s">
        <v>617</v>
      </c>
      <c r="K1438" s="18">
        <v>0</v>
      </c>
      <c r="L1438" s="18">
        <v>0</v>
      </c>
      <c r="M1438" s="18">
        <v>0</v>
      </c>
      <c r="N1438" s="19">
        <v>0</v>
      </c>
      <c r="O1438" s="18">
        <v>0</v>
      </c>
      <c r="P1438" s="18">
        <v>0</v>
      </c>
      <c r="Q1438" s="18">
        <v>0</v>
      </c>
      <c r="R1438" s="18">
        <v>0</v>
      </c>
      <c r="S1438" s="18">
        <v>0</v>
      </c>
      <c r="T1438" s="18">
        <v>0</v>
      </c>
      <c r="U1438" s="18">
        <v>0</v>
      </c>
      <c r="V1438" s="18">
        <v>0</v>
      </c>
      <c r="W1438" s="18">
        <v>0</v>
      </c>
      <c r="X1438" s="18">
        <v>0</v>
      </c>
      <c r="Y1438" s="19">
        <v>0</v>
      </c>
      <c r="Z1438" s="18">
        <v>0</v>
      </c>
      <c r="AA1438" s="18">
        <v>0</v>
      </c>
      <c r="AB1438" t="str">
        <f>VLOOKUP(E:E,笔记匹配!A:M,3,FALSE)</f>
        <v>skk2022</v>
      </c>
      <c r="AC1438" t="str">
        <f>VLOOKUP(E:E,笔记匹配!A:M,4,FALSE)</f>
        <v>6.13-如何不出国提高口语｜英语口语APP推荐</v>
      </c>
    </row>
    <row r="1439" spans="1:29">
      <c r="A1439" s="17" t="s">
        <v>62</v>
      </c>
      <c r="B1439" s="17" t="s">
        <v>83</v>
      </c>
      <c r="C1439" s="18">
        <v>21378722</v>
      </c>
      <c r="D1439" s="17" t="s">
        <v>72</v>
      </c>
      <c r="E1439" s="17" t="s">
        <v>201</v>
      </c>
      <c r="F1439" s="17" t="s">
        <v>646</v>
      </c>
      <c r="G1439" s="18">
        <v>5201126</v>
      </c>
      <c r="H1439" s="17" t="s">
        <v>647</v>
      </c>
      <c r="I1439" s="18">
        <v>4386152</v>
      </c>
      <c r="J1439" s="17" t="s">
        <v>617</v>
      </c>
      <c r="K1439" s="18">
        <v>231.17</v>
      </c>
      <c r="L1439" s="18">
        <v>15075</v>
      </c>
      <c r="M1439" s="18">
        <v>376</v>
      </c>
      <c r="N1439" s="19">
        <v>0.0249</v>
      </c>
      <c r="O1439" s="18">
        <v>0.61</v>
      </c>
      <c r="P1439" s="18">
        <v>15.33</v>
      </c>
      <c r="Q1439" s="18">
        <v>53</v>
      </c>
      <c r="R1439" s="18">
        <v>0</v>
      </c>
      <c r="S1439" s="18">
        <v>41</v>
      </c>
      <c r="T1439" s="18">
        <v>1</v>
      </c>
      <c r="U1439" s="18">
        <v>1</v>
      </c>
      <c r="V1439" s="18">
        <v>96</v>
      </c>
      <c r="W1439" s="18">
        <v>2.41</v>
      </c>
      <c r="X1439" s="18">
        <v>0</v>
      </c>
      <c r="Y1439" s="19">
        <v>0</v>
      </c>
      <c r="Z1439" s="18">
        <v>3</v>
      </c>
      <c r="AA1439" s="18">
        <v>1</v>
      </c>
      <c r="AB1439" t="str">
        <f>VLOOKUP(E:E,笔记匹配!A:M,3,FALSE)</f>
        <v>talkalot-invite</v>
      </c>
      <c r="AC1439" t="str">
        <f>VLOOKUP(E:E,笔记匹配!A:M,4,FALSE)</f>
        <v>10.17宝藏Cambly外教大推荐‼️入门篇</v>
      </c>
    </row>
    <row r="1440" spans="1:29">
      <c r="A1440" s="17" t="s">
        <v>62</v>
      </c>
      <c r="B1440" s="17" t="s">
        <v>82</v>
      </c>
      <c r="C1440" s="18">
        <v>22055095</v>
      </c>
      <c r="D1440" s="17" t="s">
        <v>72</v>
      </c>
      <c r="E1440" s="17" t="s">
        <v>236</v>
      </c>
      <c r="F1440" s="17" t="s">
        <v>660</v>
      </c>
      <c r="G1440" s="18">
        <v>5512921</v>
      </c>
      <c r="H1440" s="17" t="s">
        <v>661</v>
      </c>
      <c r="I1440" s="18">
        <v>4623502</v>
      </c>
      <c r="J1440" s="17" t="s">
        <v>617</v>
      </c>
      <c r="K1440" s="18">
        <v>805.5</v>
      </c>
      <c r="L1440" s="18">
        <v>34420</v>
      </c>
      <c r="M1440" s="18">
        <v>1650</v>
      </c>
      <c r="N1440" s="19">
        <v>0.0479</v>
      </c>
      <c r="O1440" s="18">
        <v>0.49</v>
      </c>
      <c r="P1440" s="18">
        <v>23.4</v>
      </c>
      <c r="Q1440" s="18">
        <v>127</v>
      </c>
      <c r="R1440" s="18">
        <v>0</v>
      </c>
      <c r="S1440" s="18">
        <v>90</v>
      </c>
      <c r="T1440" s="18">
        <v>51</v>
      </c>
      <c r="U1440" s="18">
        <v>1</v>
      </c>
      <c r="V1440" s="18">
        <v>269</v>
      </c>
      <c r="W1440" s="18">
        <v>2.99</v>
      </c>
      <c r="X1440" s="18">
        <v>0</v>
      </c>
      <c r="Y1440" s="19">
        <v>0</v>
      </c>
      <c r="Z1440" s="18">
        <v>8</v>
      </c>
      <c r="AA1440" s="18">
        <v>1</v>
      </c>
      <c r="AB1440" t="str">
        <f>VLOOKUP(E:E,笔记匹配!A:M,3,FALSE)</f>
        <v>pickgigi-invite</v>
      </c>
      <c r="AC1440" t="str">
        <f>VLOOKUP(E:E,笔记匹配!A:M,4,FALSE)</f>
        <v>10.26-口语聊天用这几个开场 打开无限聊天模式</v>
      </c>
    </row>
    <row r="1441" spans="1:29">
      <c r="A1441" s="17" t="s">
        <v>62</v>
      </c>
      <c r="B1441" s="17" t="s">
        <v>86</v>
      </c>
      <c r="C1441" s="18">
        <v>22459591</v>
      </c>
      <c r="D1441" s="17" t="s">
        <v>72</v>
      </c>
      <c r="E1441" s="17" t="s">
        <v>214</v>
      </c>
      <c r="F1441" s="17" t="s">
        <v>662</v>
      </c>
      <c r="G1441" s="18">
        <v>5705404</v>
      </c>
      <c r="H1441" s="17" t="s">
        <v>663</v>
      </c>
      <c r="I1441" s="18">
        <v>4771610</v>
      </c>
      <c r="J1441" s="17" t="s">
        <v>617</v>
      </c>
      <c r="K1441" s="18">
        <v>185.09</v>
      </c>
      <c r="L1441" s="18">
        <v>10727</v>
      </c>
      <c r="M1441" s="18">
        <v>430</v>
      </c>
      <c r="N1441" s="19">
        <v>0.0401</v>
      </c>
      <c r="O1441" s="18">
        <v>0.43</v>
      </c>
      <c r="P1441" s="18">
        <v>17.25</v>
      </c>
      <c r="Q1441" s="18">
        <v>34</v>
      </c>
      <c r="R1441" s="18">
        <v>0</v>
      </c>
      <c r="S1441" s="18">
        <v>13</v>
      </c>
      <c r="T1441" s="18">
        <v>18</v>
      </c>
      <c r="U1441" s="18">
        <v>1</v>
      </c>
      <c r="V1441" s="18">
        <v>66</v>
      </c>
      <c r="W1441" s="18">
        <v>2.8</v>
      </c>
      <c r="X1441" s="18">
        <v>0</v>
      </c>
      <c r="Y1441" s="19">
        <v>0</v>
      </c>
      <c r="Z1441" s="18">
        <v>0</v>
      </c>
      <c r="AA1441" s="18">
        <v>0</v>
      </c>
      <c r="AB1441" t="str">
        <f>VLOOKUP(E:E,笔记匹配!A:M,3,FALSE)</f>
        <v>yzyy123</v>
      </c>
      <c r="AC1441" t="str">
        <f>VLOOKUP(E:E,笔记匹配!A:M,4,FALSE)</f>
        <v>11.1-前雅思口语考官评分我们的part 1!</v>
      </c>
    </row>
    <row r="1442" spans="1:29">
      <c r="A1442" s="17" t="s">
        <v>62</v>
      </c>
      <c r="B1442" s="17" t="s">
        <v>73</v>
      </c>
      <c r="C1442" s="18">
        <v>22612439</v>
      </c>
      <c r="D1442" s="17" t="s">
        <v>72</v>
      </c>
      <c r="E1442" s="17" t="s">
        <v>200</v>
      </c>
      <c r="F1442" s="17" t="s">
        <v>666</v>
      </c>
      <c r="G1442" s="18">
        <v>5779468</v>
      </c>
      <c r="H1442" s="17" t="s">
        <v>667</v>
      </c>
      <c r="I1442" s="18">
        <v>4830161</v>
      </c>
      <c r="J1442" s="17" t="s">
        <v>617</v>
      </c>
      <c r="K1442" s="18">
        <v>302.05</v>
      </c>
      <c r="L1442" s="18">
        <v>16194</v>
      </c>
      <c r="M1442" s="18">
        <v>964</v>
      </c>
      <c r="N1442" s="19">
        <v>0.0595</v>
      </c>
      <c r="O1442" s="18">
        <v>0.31</v>
      </c>
      <c r="P1442" s="18">
        <v>18.65</v>
      </c>
      <c r="Q1442" s="18">
        <v>53</v>
      </c>
      <c r="R1442" s="18">
        <v>0</v>
      </c>
      <c r="S1442" s="18">
        <v>3</v>
      </c>
      <c r="T1442" s="18">
        <v>5</v>
      </c>
      <c r="U1442" s="18">
        <v>0</v>
      </c>
      <c r="V1442" s="18">
        <v>61</v>
      </c>
      <c r="W1442" s="18">
        <v>4.95</v>
      </c>
      <c r="X1442" s="18">
        <v>0</v>
      </c>
      <c r="Y1442" s="19">
        <v>0</v>
      </c>
      <c r="Z1442" s="18">
        <v>0</v>
      </c>
      <c r="AA1442" s="18">
        <v>1</v>
      </c>
      <c r="AB1442" t="str">
        <f>VLOOKUP(E:E,笔记匹配!A:M,3,FALSE)</f>
        <v>adamchen</v>
      </c>
      <c r="AC1442" t="str">
        <f>VLOOKUP(E:E,笔记匹配!A:M,4,FALSE)</f>
        <v>11.2-当社牛和老外pk全网热门挑战</v>
      </c>
    </row>
    <row r="1443" spans="1:29">
      <c r="A1443" s="17" t="s">
        <v>62</v>
      </c>
      <c r="B1443" s="17" t="s">
        <v>77</v>
      </c>
      <c r="C1443" s="18">
        <v>22612562</v>
      </c>
      <c r="D1443" s="17" t="s">
        <v>72</v>
      </c>
      <c r="E1443" s="17" t="s">
        <v>231</v>
      </c>
      <c r="F1443" s="17" t="s">
        <v>670</v>
      </c>
      <c r="G1443" s="18">
        <v>5779589</v>
      </c>
      <c r="H1443" s="17" t="s">
        <v>671</v>
      </c>
      <c r="I1443" s="18">
        <v>4830255</v>
      </c>
      <c r="J1443" s="17" t="s">
        <v>617</v>
      </c>
      <c r="K1443" s="18">
        <v>96.96</v>
      </c>
      <c r="L1443" s="18">
        <v>3065</v>
      </c>
      <c r="M1443" s="18">
        <v>174</v>
      </c>
      <c r="N1443" s="19">
        <v>0.0568</v>
      </c>
      <c r="O1443" s="18">
        <v>0.56</v>
      </c>
      <c r="P1443" s="18">
        <v>31.63</v>
      </c>
      <c r="Q1443" s="18">
        <v>23</v>
      </c>
      <c r="R1443" s="18">
        <v>0</v>
      </c>
      <c r="S1443" s="18">
        <v>7</v>
      </c>
      <c r="T1443" s="18">
        <v>4</v>
      </c>
      <c r="U1443" s="18">
        <v>0</v>
      </c>
      <c r="V1443" s="18">
        <v>34</v>
      </c>
      <c r="W1443" s="18">
        <v>2.85</v>
      </c>
      <c r="X1443" s="18">
        <v>0</v>
      </c>
      <c r="Y1443" s="19">
        <v>0</v>
      </c>
      <c r="Z1443" s="18">
        <v>4</v>
      </c>
      <c r="AA1443" s="18">
        <v>0</v>
      </c>
      <c r="AB1443" t="str">
        <f>VLOOKUP(E:E,笔记匹配!A:M,3,FALSE)</f>
        <v>iris018-invite</v>
      </c>
      <c r="AC1443" t="str">
        <f>VLOOKUP(E:E,笔记匹配!A:M,4,FALSE)</f>
        <v>11.2-⭐雅思口语救星❗心机girl这样备考㊙️</v>
      </c>
    </row>
    <row r="1444" spans="1:29">
      <c r="A1444" s="17" t="s">
        <v>62</v>
      </c>
      <c r="B1444" s="17" t="s">
        <v>75</v>
      </c>
      <c r="C1444" s="18">
        <v>23124609</v>
      </c>
      <c r="D1444" s="17" t="s">
        <v>72</v>
      </c>
      <c r="E1444" s="17" t="s">
        <v>227</v>
      </c>
      <c r="F1444" s="17" t="s">
        <v>680</v>
      </c>
      <c r="G1444" s="18">
        <v>6031450</v>
      </c>
      <c r="H1444" s="17" t="s">
        <v>681</v>
      </c>
      <c r="I1444" s="18">
        <v>5019325</v>
      </c>
      <c r="J1444" s="17" t="s">
        <v>617</v>
      </c>
      <c r="K1444" s="18">
        <v>200.9</v>
      </c>
      <c r="L1444" s="18">
        <v>10620</v>
      </c>
      <c r="M1444" s="18">
        <v>461</v>
      </c>
      <c r="N1444" s="19">
        <v>0.0434</v>
      </c>
      <c r="O1444" s="18">
        <v>0.44</v>
      </c>
      <c r="P1444" s="18">
        <v>18.92</v>
      </c>
      <c r="Q1444" s="18">
        <v>43</v>
      </c>
      <c r="R1444" s="18">
        <v>0</v>
      </c>
      <c r="S1444" s="18">
        <v>34</v>
      </c>
      <c r="T1444" s="18">
        <v>15</v>
      </c>
      <c r="U1444" s="18">
        <v>2</v>
      </c>
      <c r="V1444" s="18">
        <v>94</v>
      </c>
      <c r="W1444" s="18">
        <v>2.14</v>
      </c>
      <c r="X1444" s="18">
        <v>0</v>
      </c>
      <c r="Y1444" s="19">
        <v>0</v>
      </c>
      <c r="Z1444" s="18">
        <v>10</v>
      </c>
      <c r="AA1444" s="18">
        <v>0</v>
      </c>
      <c r="AB1444" t="str">
        <f>VLOOKUP(E:E,笔记匹配!A:M,3,FALSE)</f>
        <v>heykelly-invite</v>
      </c>
      <c r="AC1444" t="str">
        <f>VLOOKUP(E:E,笔记匹配!A:M,4,FALSE)</f>
        <v>11.10-亲测❗️雅思考官听到就会打低分的口语表达</v>
      </c>
    </row>
    <row r="1445" spans="1:29">
      <c r="A1445" s="17" t="s">
        <v>62</v>
      </c>
      <c r="B1445" s="17" t="s">
        <v>81</v>
      </c>
      <c r="C1445" s="18">
        <v>23124709</v>
      </c>
      <c r="D1445" s="17" t="s">
        <v>72</v>
      </c>
      <c r="E1445" s="17" t="s">
        <v>229</v>
      </c>
      <c r="F1445" s="17" t="s">
        <v>682</v>
      </c>
      <c r="G1445" s="18">
        <v>6031503</v>
      </c>
      <c r="H1445" s="17" t="s">
        <v>683</v>
      </c>
      <c r="I1445" s="18">
        <v>5019370</v>
      </c>
      <c r="J1445" s="17" t="s">
        <v>617</v>
      </c>
      <c r="K1445" s="18">
        <v>133.45</v>
      </c>
      <c r="L1445" s="18">
        <v>8076</v>
      </c>
      <c r="M1445" s="18">
        <v>264</v>
      </c>
      <c r="N1445" s="19">
        <v>0.0327</v>
      </c>
      <c r="O1445" s="18">
        <v>0.51</v>
      </c>
      <c r="P1445" s="18">
        <v>16.52</v>
      </c>
      <c r="Q1445" s="18">
        <v>25</v>
      </c>
      <c r="R1445" s="18">
        <v>0</v>
      </c>
      <c r="S1445" s="18">
        <v>15</v>
      </c>
      <c r="T1445" s="18">
        <v>3</v>
      </c>
      <c r="U1445" s="18">
        <v>0</v>
      </c>
      <c r="V1445" s="18">
        <v>43</v>
      </c>
      <c r="W1445" s="18">
        <v>3.1</v>
      </c>
      <c r="X1445" s="18">
        <v>0</v>
      </c>
      <c r="Y1445" s="19">
        <v>0</v>
      </c>
      <c r="Z1445" s="18">
        <v>1</v>
      </c>
      <c r="AA1445" s="18">
        <v>0</v>
      </c>
      <c r="AB1445" t="str">
        <f>VLOOKUP(E:E,笔记匹配!A:M,3,FALSE)</f>
        <v>nainai</v>
      </c>
      <c r="AC1445" t="str">
        <f>VLOOKUP(E:E,笔记匹配!A:M,4,FALSE)</f>
        <v>11.10-985但雅思口语万年6分😩外教说你方法错啦❗️</v>
      </c>
    </row>
    <row r="1446" spans="1:29">
      <c r="A1446" s="17" t="s">
        <v>62</v>
      </c>
      <c r="B1446" s="17" t="s">
        <v>100</v>
      </c>
      <c r="C1446" s="18">
        <v>23530215</v>
      </c>
      <c r="D1446" s="17" t="s">
        <v>69</v>
      </c>
      <c r="E1446" s="17" t="s">
        <v>203</v>
      </c>
      <c r="F1446" s="17" t="s">
        <v>684</v>
      </c>
      <c r="G1446" s="18">
        <v>6237012</v>
      </c>
      <c r="H1446" s="17" t="s">
        <v>685</v>
      </c>
      <c r="I1446" s="18">
        <v>5174740</v>
      </c>
      <c r="J1446" s="17" t="s">
        <v>617</v>
      </c>
      <c r="K1446" s="18">
        <v>0</v>
      </c>
      <c r="L1446" s="18">
        <v>0</v>
      </c>
      <c r="M1446" s="18">
        <v>0</v>
      </c>
      <c r="N1446" s="19">
        <v>0</v>
      </c>
      <c r="O1446" s="18">
        <v>0</v>
      </c>
      <c r="P1446" s="18">
        <v>0</v>
      </c>
      <c r="Q1446" s="18">
        <v>0</v>
      </c>
      <c r="R1446" s="18">
        <v>0</v>
      </c>
      <c r="S1446" s="18">
        <v>0</v>
      </c>
      <c r="T1446" s="18">
        <v>0</v>
      </c>
      <c r="U1446" s="18">
        <v>0</v>
      </c>
      <c r="V1446" s="18">
        <v>0</v>
      </c>
      <c r="W1446" s="18">
        <v>0</v>
      </c>
      <c r="X1446" s="18">
        <v>0</v>
      </c>
      <c r="Y1446" s="19">
        <v>0</v>
      </c>
      <c r="Z1446" s="18">
        <v>0</v>
      </c>
      <c r="AA1446" s="18">
        <v>0</v>
      </c>
      <c r="AB1446" t="str">
        <f>VLOOKUP(E:E,笔记匹配!A:M,3,FALSE)</f>
        <v>yaozilv</v>
      </c>
      <c r="AC1446" t="str">
        <f>VLOOKUP(E:E,笔记匹配!A:M,4,FALSE)</f>
        <v>6.17-英语口语人绝不能错过的宝藏APP👈</v>
      </c>
    </row>
    <row r="1447" spans="1:29">
      <c r="A1447" s="17" t="s">
        <v>62</v>
      </c>
      <c r="B1447" s="17" t="s">
        <v>87</v>
      </c>
      <c r="C1447" s="18">
        <v>23541577</v>
      </c>
      <c r="D1447" s="17" t="s">
        <v>72</v>
      </c>
      <c r="E1447" s="17" t="s">
        <v>224</v>
      </c>
      <c r="F1447" s="17" t="s">
        <v>688</v>
      </c>
      <c r="G1447" s="18">
        <v>6242360</v>
      </c>
      <c r="H1447" s="17" t="s">
        <v>689</v>
      </c>
      <c r="I1447" s="18">
        <v>5178799</v>
      </c>
      <c r="J1447" s="17" t="s">
        <v>617</v>
      </c>
      <c r="K1447" s="18">
        <v>509.43</v>
      </c>
      <c r="L1447" s="18">
        <v>27037</v>
      </c>
      <c r="M1447" s="18">
        <v>1322</v>
      </c>
      <c r="N1447" s="19">
        <v>0.0489</v>
      </c>
      <c r="O1447" s="18">
        <v>0.39</v>
      </c>
      <c r="P1447" s="18">
        <v>18.84</v>
      </c>
      <c r="Q1447" s="18">
        <v>84</v>
      </c>
      <c r="R1447" s="18">
        <v>1</v>
      </c>
      <c r="S1447" s="18">
        <v>81</v>
      </c>
      <c r="T1447" s="18">
        <v>27</v>
      </c>
      <c r="U1447" s="18">
        <v>2</v>
      </c>
      <c r="V1447" s="18">
        <v>195</v>
      </c>
      <c r="W1447" s="18">
        <v>2.61</v>
      </c>
      <c r="X1447" s="18">
        <v>1</v>
      </c>
      <c r="Y1447" s="19">
        <v>0.0008</v>
      </c>
      <c r="Z1447" s="18">
        <v>3</v>
      </c>
      <c r="AA1447" s="18">
        <v>2</v>
      </c>
      <c r="AB1447" t="str">
        <f>VLOOKUP(E:E,笔记匹配!A:M,3,FALSE)</f>
        <v>zigezige-invite</v>
      </c>
      <c r="AC1447" t="str">
        <f>VLOOKUP(E:E,笔记匹配!A:M,4,FALSE)</f>
        <v>11.16-英语｜想进外企？高管说必须知道这些！📇</v>
      </c>
    </row>
    <row r="1448" spans="1:29">
      <c r="A1448" s="17" t="s">
        <v>62</v>
      </c>
      <c r="B1448" s="17" t="s">
        <v>78</v>
      </c>
      <c r="C1448" s="18">
        <v>23541642</v>
      </c>
      <c r="D1448" s="17" t="s">
        <v>72</v>
      </c>
      <c r="E1448" s="17" t="s">
        <v>222</v>
      </c>
      <c r="F1448" s="17" t="s">
        <v>690</v>
      </c>
      <c r="G1448" s="18">
        <v>6242382</v>
      </c>
      <c r="H1448" s="17" t="s">
        <v>691</v>
      </c>
      <c r="I1448" s="18">
        <v>5178823</v>
      </c>
      <c r="J1448" s="17" t="s">
        <v>617</v>
      </c>
      <c r="K1448" s="18">
        <v>805.87</v>
      </c>
      <c r="L1448" s="18">
        <v>80824</v>
      </c>
      <c r="M1448" s="18">
        <v>5019</v>
      </c>
      <c r="N1448" s="19">
        <v>0.0621</v>
      </c>
      <c r="O1448" s="18">
        <v>0.16</v>
      </c>
      <c r="P1448" s="18">
        <v>9.97</v>
      </c>
      <c r="Q1448" s="18">
        <v>79</v>
      </c>
      <c r="R1448" s="18">
        <v>3</v>
      </c>
      <c r="S1448" s="18">
        <v>82</v>
      </c>
      <c r="T1448" s="18">
        <v>22</v>
      </c>
      <c r="U1448" s="18">
        <v>4</v>
      </c>
      <c r="V1448" s="18">
        <v>190</v>
      </c>
      <c r="W1448" s="18">
        <v>4.24</v>
      </c>
      <c r="X1448" s="18">
        <v>0</v>
      </c>
      <c r="Y1448" s="19">
        <v>0</v>
      </c>
      <c r="Z1448" s="18">
        <v>1</v>
      </c>
      <c r="AA1448" s="18">
        <v>27</v>
      </c>
      <c r="AB1448" t="str">
        <f>VLOOKUP(E:E,笔记匹配!A:M,3,FALSE)</f>
        <v>kkenglish-invite</v>
      </c>
      <c r="AC1448" t="str">
        <f>VLOOKUP(E:E,笔记匹配!A:M,4,FALSE)</f>
        <v>11.16-我说的英语 vs 外教帮我修订的 差异有多大？</v>
      </c>
    </row>
    <row r="1449" spans="1:29">
      <c r="A1449" s="17" t="s">
        <v>62</v>
      </c>
      <c r="B1449" s="17" t="s">
        <v>85</v>
      </c>
      <c r="C1449" s="18">
        <v>23541719</v>
      </c>
      <c r="D1449" s="17" t="s">
        <v>72</v>
      </c>
      <c r="E1449" s="17" t="s">
        <v>225</v>
      </c>
      <c r="F1449" s="17" t="s">
        <v>693</v>
      </c>
      <c r="G1449" s="18">
        <v>6242415</v>
      </c>
      <c r="H1449" s="17" t="s">
        <v>694</v>
      </c>
      <c r="I1449" s="18">
        <v>5178847</v>
      </c>
      <c r="J1449" s="17" t="s">
        <v>617</v>
      </c>
      <c r="K1449" s="18">
        <v>56.79</v>
      </c>
      <c r="L1449" s="18">
        <v>3082</v>
      </c>
      <c r="M1449" s="18">
        <v>61</v>
      </c>
      <c r="N1449" s="19">
        <v>0.0198</v>
      </c>
      <c r="O1449" s="18">
        <v>0.93</v>
      </c>
      <c r="P1449" s="18">
        <v>18.43</v>
      </c>
      <c r="Q1449" s="18">
        <v>8</v>
      </c>
      <c r="R1449" s="18">
        <v>0</v>
      </c>
      <c r="S1449" s="18">
        <v>2</v>
      </c>
      <c r="T1449" s="18">
        <v>0</v>
      </c>
      <c r="U1449" s="18">
        <v>0</v>
      </c>
      <c r="V1449" s="18">
        <v>10</v>
      </c>
      <c r="W1449" s="18">
        <v>5.68</v>
      </c>
      <c r="X1449" s="18">
        <v>0</v>
      </c>
      <c r="Y1449" s="19">
        <v>0</v>
      </c>
      <c r="Z1449" s="18">
        <v>5</v>
      </c>
      <c r="AA1449" s="18">
        <v>1</v>
      </c>
      <c r="AB1449" t="str">
        <f>VLOOKUP(E:E,笔记匹配!A:M,3,FALSE)</f>
        <v>xiaohao11-invite</v>
      </c>
      <c r="AC1449" t="str">
        <f>VLOOKUP(E:E,笔记匹配!A:M,4,FALSE)</f>
        <v>11.16-🔥Cambly外教大推荐❗️口语此时不练更待何时</v>
      </c>
    </row>
    <row r="1450" spans="1:29">
      <c r="A1450" s="17" t="s">
        <v>62</v>
      </c>
      <c r="B1450" s="17" t="s">
        <v>74</v>
      </c>
      <c r="C1450" s="18">
        <v>23541791</v>
      </c>
      <c r="D1450" s="17" t="s">
        <v>72</v>
      </c>
      <c r="E1450" s="17" t="s">
        <v>223</v>
      </c>
      <c r="F1450" s="17" t="s">
        <v>695</v>
      </c>
      <c r="G1450" s="18">
        <v>6242450</v>
      </c>
      <c r="H1450" s="17" t="s">
        <v>696</v>
      </c>
      <c r="I1450" s="18">
        <v>5178874</v>
      </c>
      <c r="J1450" s="17" t="s">
        <v>617</v>
      </c>
      <c r="K1450" s="18">
        <v>200.44</v>
      </c>
      <c r="L1450" s="18">
        <v>9129</v>
      </c>
      <c r="M1450" s="18">
        <v>534</v>
      </c>
      <c r="N1450" s="19">
        <v>0.0585</v>
      </c>
      <c r="O1450" s="18">
        <v>0.38</v>
      </c>
      <c r="P1450" s="18">
        <v>21.96</v>
      </c>
      <c r="Q1450" s="18">
        <v>61</v>
      </c>
      <c r="R1450" s="18">
        <v>0</v>
      </c>
      <c r="S1450" s="18">
        <v>24</v>
      </c>
      <c r="T1450" s="18">
        <v>1</v>
      </c>
      <c r="U1450" s="18">
        <v>0</v>
      </c>
      <c r="V1450" s="18">
        <v>86</v>
      </c>
      <c r="W1450" s="18">
        <v>2.33</v>
      </c>
      <c r="X1450" s="18">
        <v>0</v>
      </c>
      <c r="Y1450" s="19">
        <v>0</v>
      </c>
      <c r="Z1450" s="18">
        <v>11</v>
      </c>
      <c r="AA1450" s="18">
        <v>1</v>
      </c>
      <c r="AB1450" t="str">
        <f>VLOOKUP(E:E,笔记匹配!A:M,3,FALSE)</f>
        <v>dafu666</v>
      </c>
      <c r="AC1450" t="str">
        <f>VLOOKUP(E:E,笔记匹配!A:M,4,FALSE)</f>
        <v>11.16-雅思口语首考上8分？我是如何做到的？</v>
      </c>
    </row>
    <row r="1451" spans="1:29">
      <c r="A1451" s="17" t="s">
        <v>62</v>
      </c>
      <c r="B1451" s="17" t="s">
        <v>79</v>
      </c>
      <c r="C1451" s="18">
        <v>23541914</v>
      </c>
      <c r="D1451" s="17" t="s">
        <v>72</v>
      </c>
      <c r="E1451" s="17" t="s">
        <v>197</v>
      </c>
      <c r="F1451" s="17" t="s">
        <v>697</v>
      </c>
      <c r="G1451" s="18">
        <v>6242490</v>
      </c>
      <c r="H1451" s="17" t="s">
        <v>698</v>
      </c>
      <c r="I1451" s="18">
        <v>5178907</v>
      </c>
      <c r="J1451" s="17" t="s">
        <v>617</v>
      </c>
      <c r="K1451" s="18">
        <v>96.01</v>
      </c>
      <c r="L1451" s="18">
        <v>5051</v>
      </c>
      <c r="M1451" s="18">
        <v>107</v>
      </c>
      <c r="N1451" s="19">
        <v>0.0212</v>
      </c>
      <c r="O1451" s="18">
        <v>0.9</v>
      </c>
      <c r="P1451" s="18">
        <v>19.01</v>
      </c>
      <c r="Q1451" s="18">
        <v>10</v>
      </c>
      <c r="R1451" s="18">
        <v>0</v>
      </c>
      <c r="S1451" s="18">
        <v>10</v>
      </c>
      <c r="T1451" s="18">
        <v>1</v>
      </c>
      <c r="U1451" s="18">
        <v>1</v>
      </c>
      <c r="V1451" s="18">
        <v>22</v>
      </c>
      <c r="W1451" s="18">
        <v>4.36</v>
      </c>
      <c r="X1451" s="18">
        <v>0</v>
      </c>
      <c r="Y1451" s="19">
        <v>0</v>
      </c>
      <c r="Z1451" s="18">
        <v>0</v>
      </c>
      <c r="AA1451" s="18">
        <v>8</v>
      </c>
      <c r="AB1451" t="str">
        <f>VLOOKUP(E:E,笔记匹配!A:M,3,FALSE)</f>
        <v>leximock-invite</v>
      </c>
      <c r="AC1451" t="str">
        <f>VLOOKUP(E:E,笔记匹配!A:M,4,FALSE)</f>
        <v>11.16-Cambly雅思口语敲牛mock推荐来救你啦🆘</v>
      </c>
    </row>
    <row r="1452" spans="1:29">
      <c r="A1452" s="17" t="s">
        <v>62</v>
      </c>
      <c r="B1452" s="17" t="s">
        <v>89</v>
      </c>
      <c r="C1452" s="18">
        <v>24215138</v>
      </c>
      <c r="D1452" s="17" t="s">
        <v>72</v>
      </c>
      <c r="E1452" s="17" t="s">
        <v>218</v>
      </c>
      <c r="F1452" s="17" t="s">
        <v>699</v>
      </c>
      <c r="G1452" s="18">
        <v>6406152</v>
      </c>
      <c r="H1452" s="17" t="s">
        <v>700</v>
      </c>
      <c r="I1452" s="18">
        <v>5307938</v>
      </c>
      <c r="J1452" s="17" t="s">
        <v>617</v>
      </c>
      <c r="K1452" s="18">
        <v>205.24</v>
      </c>
      <c r="L1452" s="18">
        <v>12931</v>
      </c>
      <c r="M1452" s="18">
        <v>424</v>
      </c>
      <c r="N1452" s="19">
        <v>0.0328</v>
      </c>
      <c r="O1452" s="18">
        <v>0.48</v>
      </c>
      <c r="P1452" s="18">
        <v>15.87</v>
      </c>
      <c r="Q1452" s="18">
        <v>33</v>
      </c>
      <c r="R1452" s="18">
        <v>0</v>
      </c>
      <c r="S1452" s="18">
        <v>33</v>
      </c>
      <c r="T1452" s="18">
        <v>0</v>
      </c>
      <c r="U1452" s="18">
        <v>2</v>
      </c>
      <c r="V1452" s="18">
        <v>68</v>
      </c>
      <c r="W1452" s="18">
        <v>3.02</v>
      </c>
      <c r="X1452" s="18">
        <v>0</v>
      </c>
      <c r="Y1452" s="19">
        <v>0</v>
      </c>
      <c r="Z1452" s="18">
        <v>11</v>
      </c>
      <c r="AA1452" s="18">
        <v>1</v>
      </c>
      <c r="AB1452" t="str">
        <f>VLOOKUP(E:E,笔记匹配!A:M,3,FALSE)</f>
        <v>xctx</v>
      </c>
      <c r="AC1452" t="str">
        <f>VLOOKUP(E:E,笔记匹配!A:M,4,FALSE)</f>
        <v>11.21-如何从“哑巴英语”到轻松通过全英文外企面试</v>
      </c>
    </row>
    <row r="1453" spans="1:29">
      <c r="A1453" s="17" t="s">
        <v>62</v>
      </c>
      <c r="B1453" s="17" t="s">
        <v>90</v>
      </c>
      <c r="C1453" s="18">
        <v>24215177</v>
      </c>
      <c r="D1453" s="17" t="s">
        <v>72</v>
      </c>
      <c r="E1453" s="17" t="s">
        <v>219</v>
      </c>
      <c r="F1453" s="17" t="s">
        <v>701</v>
      </c>
      <c r="G1453" s="18">
        <v>6406187</v>
      </c>
      <c r="H1453" s="17" t="s">
        <v>702</v>
      </c>
      <c r="I1453" s="18">
        <v>5307972</v>
      </c>
      <c r="J1453" s="17" t="s">
        <v>617</v>
      </c>
      <c r="K1453" s="18">
        <v>269.68</v>
      </c>
      <c r="L1453" s="18">
        <v>16899</v>
      </c>
      <c r="M1453" s="18">
        <v>675</v>
      </c>
      <c r="N1453" s="19">
        <v>0.0399</v>
      </c>
      <c r="O1453" s="18">
        <v>0.4</v>
      </c>
      <c r="P1453" s="18">
        <v>15.96</v>
      </c>
      <c r="Q1453" s="18">
        <v>118</v>
      </c>
      <c r="R1453" s="18">
        <v>0</v>
      </c>
      <c r="S1453" s="18">
        <v>101</v>
      </c>
      <c r="T1453" s="18">
        <v>23</v>
      </c>
      <c r="U1453" s="18">
        <v>11</v>
      </c>
      <c r="V1453" s="18">
        <v>253</v>
      </c>
      <c r="W1453" s="18">
        <v>1.07</v>
      </c>
      <c r="X1453" s="18">
        <v>0</v>
      </c>
      <c r="Y1453" s="19">
        <v>0</v>
      </c>
      <c r="Z1453" s="18">
        <v>26</v>
      </c>
      <c r="AA1453" s="18">
        <v>3</v>
      </c>
      <c r="AB1453" t="str">
        <f>VLOOKUP(E:E,笔记匹配!A:M,3,FALSE)</f>
        <v>picklynn-invite</v>
      </c>
      <c r="AC1453" t="str">
        <f>VLOOKUP(E:E,笔记匹配!A:M,4,FALSE)</f>
        <v>11.21-英语面试不用怕‼️8个技巧秒收offer✅太绝啦</v>
      </c>
    </row>
    <row r="1454" spans="1:29">
      <c r="A1454" s="17" t="s">
        <v>62</v>
      </c>
      <c r="B1454" s="17" t="s">
        <v>91</v>
      </c>
      <c r="C1454" s="18">
        <v>24215231</v>
      </c>
      <c r="D1454" s="17" t="s">
        <v>72</v>
      </c>
      <c r="E1454" s="17" t="s">
        <v>220</v>
      </c>
      <c r="F1454" s="17" t="s">
        <v>703</v>
      </c>
      <c r="G1454" s="18">
        <v>6406213</v>
      </c>
      <c r="H1454" s="17" t="s">
        <v>704</v>
      </c>
      <c r="I1454" s="18">
        <v>5307993</v>
      </c>
      <c r="J1454" s="17" t="s">
        <v>617</v>
      </c>
      <c r="K1454" s="18">
        <v>304.3</v>
      </c>
      <c r="L1454" s="18">
        <v>35045</v>
      </c>
      <c r="M1454" s="18">
        <v>2227</v>
      </c>
      <c r="N1454" s="19">
        <v>0.0635</v>
      </c>
      <c r="O1454" s="18">
        <v>0.14</v>
      </c>
      <c r="P1454" s="18">
        <v>8.68</v>
      </c>
      <c r="Q1454" s="18">
        <v>26</v>
      </c>
      <c r="R1454" s="18">
        <v>0</v>
      </c>
      <c r="S1454" s="18">
        <v>2</v>
      </c>
      <c r="T1454" s="18">
        <v>3</v>
      </c>
      <c r="U1454" s="18">
        <v>1</v>
      </c>
      <c r="V1454" s="18">
        <v>32</v>
      </c>
      <c r="W1454" s="18">
        <v>9.51</v>
      </c>
      <c r="X1454" s="18">
        <v>0</v>
      </c>
      <c r="Y1454" s="19">
        <v>0</v>
      </c>
      <c r="Z1454" s="18">
        <v>3</v>
      </c>
      <c r="AA1454" s="18">
        <v>0</v>
      </c>
      <c r="AB1454" t="str">
        <f>VLOOKUP(E:E,笔记匹配!A:M,3,FALSE)</f>
        <v>pickcoco-invite</v>
      </c>
      <c r="AC1454" t="str">
        <f>VLOOKUP(E:E,笔记匹配!A:M,4,FALSE)</f>
        <v>11.21-快进来看看外国人切磋中文！！</v>
      </c>
    </row>
    <row r="1455" spans="1:29">
      <c r="A1455" s="17" t="s">
        <v>62</v>
      </c>
      <c r="B1455" s="17" t="s">
        <v>92</v>
      </c>
      <c r="C1455" s="18">
        <v>24215254</v>
      </c>
      <c r="D1455" s="17" t="s">
        <v>72</v>
      </c>
      <c r="E1455" s="17" t="s">
        <v>221</v>
      </c>
      <c r="F1455" s="17" t="s">
        <v>705</v>
      </c>
      <c r="G1455" s="18">
        <v>6406225</v>
      </c>
      <c r="H1455" s="17" t="s">
        <v>706</v>
      </c>
      <c r="I1455" s="18">
        <v>5308004</v>
      </c>
      <c r="J1455" s="17" t="s">
        <v>617</v>
      </c>
      <c r="K1455" s="18">
        <v>148.18</v>
      </c>
      <c r="L1455" s="18">
        <v>7962</v>
      </c>
      <c r="M1455" s="18">
        <v>246</v>
      </c>
      <c r="N1455" s="19">
        <v>0.0309</v>
      </c>
      <c r="O1455" s="18">
        <v>0.6</v>
      </c>
      <c r="P1455" s="18">
        <v>18.61</v>
      </c>
      <c r="Q1455" s="18">
        <v>7</v>
      </c>
      <c r="R1455" s="18">
        <v>0</v>
      </c>
      <c r="S1455" s="18">
        <v>11</v>
      </c>
      <c r="T1455" s="18">
        <v>14</v>
      </c>
      <c r="U1455" s="18">
        <v>2</v>
      </c>
      <c r="V1455" s="18">
        <v>34</v>
      </c>
      <c r="W1455" s="18">
        <v>4.36</v>
      </c>
      <c r="X1455" s="18">
        <v>0</v>
      </c>
      <c r="Y1455" s="19">
        <v>0</v>
      </c>
      <c r="Z1455" s="18">
        <v>1</v>
      </c>
      <c r="AA1455" s="18">
        <v>1</v>
      </c>
      <c r="AB1455" t="str">
        <f>VLOOKUP(E:E,笔记匹配!A:M,3,FALSE)</f>
        <v>circle2022-invite</v>
      </c>
      <c r="AC1455" t="str">
        <f>VLOOKUP(E:E,笔记匹配!A:M,4,FALSE)</f>
        <v>11.21-🔥雅思口语8分｜高分技巧大公开</v>
      </c>
    </row>
    <row r="1456" spans="1:29">
      <c r="A1456" s="17" t="s">
        <v>62</v>
      </c>
      <c r="B1456" s="17" t="s">
        <v>93</v>
      </c>
      <c r="C1456" s="18">
        <v>25347160</v>
      </c>
      <c r="D1456" s="17" t="s">
        <v>72</v>
      </c>
      <c r="E1456" s="17" t="s">
        <v>582</v>
      </c>
      <c r="F1456" s="17" t="s">
        <v>733</v>
      </c>
      <c r="G1456" s="18">
        <v>6888103</v>
      </c>
      <c r="H1456" s="17" t="s">
        <v>734</v>
      </c>
      <c r="I1456" s="18">
        <v>5690375</v>
      </c>
      <c r="J1456" s="17" t="s">
        <v>617</v>
      </c>
      <c r="K1456" s="18">
        <v>504.63</v>
      </c>
      <c r="L1456" s="18">
        <v>42043</v>
      </c>
      <c r="M1456" s="18">
        <v>2437</v>
      </c>
      <c r="N1456" s="19">
        <v>0.058</v>
      </c>
      <c r="O1456" s="18">
        <v>0.21</v>
      </c>
      <c r="P1456" s="18">
        <v>12</v>
      </c>
      <c r="Q1456" s="18">
        <v>56</v>
      </c>
      <c r="R1456" s="18">
        <v>5</v>
      </c>
      <c r="S1456" s="18">
        <v>13</v>
      </c>
      <c r="T1456" s="18">
        <v>16</v>
      </c>
      <c r="U1456" s="18">
        <v>9</v>
      </c>
      <c r="V1456" s="18">
        <v>99</v>
      </c>
      <c r="W1456" s="18">
        <v>5.1</v>
      </c>
      <c r="X1456" s="18">
        <v>0</v>
      </c>
      <c r="Y1456" s="19">
        <v>0</v>
      </c>
      <c r="Z1456" s="18">
        <v>0</v>
      </c>
      <c r="AA1456" s="18">
        <v>1</v>
      </c>
      <c r="AB1456" t="str">
        <f>VLOOKUP(E:E,笔记匹配!A:M,3,FALSE)</f>
        <v>coco521-invite</v>
      </c>
      <c r="AC1456" t="str">
        <f>VLOOKUP(E:E,笔记匹配!A:M,4,FALSE)</f>
        <v>12.8-都给我进来听陕西话remix 英国话！哈哈哈哈</v>
      </c>
    </row>
    <row r="1457" spans="1:29">
      <c r="A1457" s="17" t="s">
        <v>62</v>
      </c>
      <c r="B1457" s="17" t="s">
        <v>94</v>
      </c>
      <c r="C1457" s="18">
        <v>25347501</v>
      </c>
      <c r="D1457" s="17" t="s">
        <v>72</v>
      </c>
      <c r="E1457" s="17" t="s">
        <v>585</v>
      </c>
      <c r="F1457" s="17" t="s">
        <v>735</v>
      </c>
      <c r="G1457" s="18">
        <v>6888193</v>
      </c>
      <c r="H1457" s="17" t="s">
        <v>736</v>
      </c>
      <c r="I1457" s="18">
        <v>5690455</v>
      </c>
      <c r="J1457" s="17" t="s">
        <v>617</v>
      </c>
      <c r="K1457" s="18">
        <v>806.46</v>
      </c>
      <c r="L1457" s="18">
        <v>74465</v>
      </c>
      <c r="M1457" s="18">
        <v>3744</v>
      </c>
      <c r="N1457" s="19">
        <v>0.0503</v>
      </c>
      <c r="O1457" s="18">
        <v>0.22</v>
      </c>
      <c r="P1457" s="18">
        <v>10.83</v>
      </c>
      <c r="Q1457" s="18">
        <v>259</v>
      </c>
      <c r="R1457" s="18">
        <v>1</v>
      </c>
      <c r="S1457" s="18">
        <v>161</v>
      </c>
      <c r="T1457" s="18">
        <v>44</v>
      </c>
      <c r="U1457" s="18">
        <v>14</v>
      </c>
      <c r="V1457" s="18">
        <v>479</v>
      </c>
      <c r="W1457" s="18">
        <v>1.68</v>
      </c>
      <c r="X1457" s="18">
        <v>0</v>
      </c>
      <c r="Y1457" s="19">
        <v>0</v>
      </c>
      <c r="Z1457" s="18">
        <v>9</v>
      </c>
      <c r="AA1457" s="18">
        <v>0</v>
      </c>
      <c r="AB1457" t="str">
        <f>VLOOKUP(E:E,笔记匹配!A:M,3,FALSE)</f>
        <v>kiwi123</v>
      </c>
      <c r="AC1457" t="str">
        <f>VLOOKUP(E:E,笔记匹配!A:M,4,FALSE)</f>
        <v>12.8-Small talk 指南 如何用英文有效聊天</v>
      </c>
    </row>
    <row r="1458" spans="1:29">
      <c r="A1458" s="17" t="s">
        <v>62</v>
      </c>
      <c r="B1458" s="17" t="s">
        <v>95</v>
      </c>
      <c r="C1458" s="18">
        <v>25784089</v>
      </c>
      <c r="D1458" s="17" t="s">
        <v>72</v>
      </c>
      <c r="E1458" s="17" t="s">
        <v>588</v>
      </c>
      <c r="F1458" s="17" t="s">
        <v>742</v>
      </c>
      <c r="G1458" s="18">
        <v>7095225</v>
      </c>
      <c r="H1458" s="17" t="s">
        <v>743</v>
      </c>
      <c r="I1458" s="18">
        <v>5852459</v>
      </c>
      <c r="J1458" s="17" t="s">
        <v>617</v>
      </c>
      <c r="K1458" s="18">
        <v>505.14</v>
      </c>
      <c r="L1458" s="18">
        <v>32550</v>
      </c>
      <c r="M1458" s="18">
        <v>2936</v>
      </c>
      <c r="N1458" s="19">
        <v>0.0902</v>
      </c>
      <c r="O1458" s="18">
        <v>0.17</v>
      </c>
      <c r="P1458" s="18">
        <v>15.52</v>
      </c>
      <c r="Q1458" s="18">
        <v>213</v>
      </c>
      <c r="R1458" s="18">
        <v>3</v>
      </c>
      <c r="S1458" s="18">
        <v>21</v>
      </c>
      <c r="T1458" s="18">
        <v>45</v>
      </c>
      <c r="U1458" s="18">
        <v>4</v>
      </c>
      <c r="V1458" s="18">
        <v>286</v>
      </c>
      <c r="W1458" s="18">
        <v>1.77</v>
      </c>
      <c r="X1458" s="18">
        <v>0</v>
      </c>
      <c r="Y1458" s="19">
        <v>0</v>
      </c>
      <c r="Z1458" s="18">
        <v>7</v>
      </c>
      <c r="AA1458" s="18">
        <v>1</v>
      </c>
      <c r="AB1458" t="str">
        <f>VLOOKUP(E:E,笔记匹配!A:M,3,FALSE)</f>
        <v>wowmani-invite</v>
      </c>
      <c r="AC1458" t="str">
        <f>VLOOKUP(E:E,笔记匹配!A:M,4,FALSE)</f>
        <v>12.14-外教给我的英文打分？💯分享当地流行俚语</v>
      </c>
    </row>
    <row r="1459" spans="1:29">
      <c r="A1459" s="17" t="s">
        <v>62</v>
      </c>
      <c r="B1459" s="17" t="s">
        <v>96</v>
      </c>
      <c r="C1459" s="18">
        <v>25784247</v>
      </c>
      <c r="D1459" s="17" t="s">
        <v>72</v>
      </c>
      <c r="E1459" s="17" t="s">
        <v>591</v>
      </c>
      <c r="F1459" s="17" t="s">
        <v>744</v>
      </c>
      <c r="G1459" s="18">
        <v>7095273</v>
      </c>
      <c r="H1459" s="17" t="s">
        <v>745</v>
      </c>
      <c r="I1459" s="18">
        <v>5852502</v>
      </c>
      <c r="J1459" s="17" t="s">
        <v>617</v>
      </c>
      <c r="K1459" s="18">
        <v>500.74</v>
      </c>
      <c r="L1459" s="18">
        <v>16818</v>
      </c>
      <c r="M1459" s="18">
        <v>904</v>
      </c>
      <c r="N1459" s="19">
        <v>0.0538</v>
      </c>
      <c r="O1459" s="18">
        <v>0.55</v>
      </c>
      <c r="P1459" s="18">
        <v>29.77</v>
      </c>
      <c r="Q1459" s="18">
        <v>86</v>
      </c>
      <c r="R1459" s="18">
        <v>0</v>
      </c>
      <c r="S1459" s="18">
        <v>16</v>
      </c>
      <c r="T1459" s="18">
        <v>11</v>
      </c>
      <c r="U1459" s="18">
        <v>2</v>
      </c>
      <c r="V1459" s="18">
        <v>115</v>
      </c>
      <c r="W1459" s="18">
        <v>4.35</v>
      </c>
      <c r="X1459" s="18">
        <v>0</v>
      </c>
      <c r="Y1459" s="19">
        <v>0</v>
      </c>
      <c r="Z1459" s="18">
        <v>0</v>
      </c>
      <c r="AA1459" s="18">
        <v>1</v>
      </c>
      <c r="AB1459" t="str">
        <f>VLOOKUP(E:E,笔记匹配!A:M,3,FALSE)</f>
        <v>养羊</v>
      </c>
      <c r="AC1459" t="str">
        <f>VLOOKUP(E:E,笔记匹配!A:M,4,FALSE)</f>
        <v>Vlog|一场英语面试让我刚毕业成了时尚导演</v>
      </c>
    </row>
    <row r="1460" spans="1:29">
      <c r="A1460" s="17" t="s">
        <v>62</v>
      </c>
      <c r="B1460" s="17" t="s">
        <v>97</v>
      </c>
      <c r="C1460" s="18">
        <v>25784367</v>
      </c>
      <c r="D1460" s="17" t="s">
        <v>72</v>
      </c>
      <c r="E1460" s="17" t="s">
        <v>594</v>
      </c>
      <c r="F1460" s="17" t="s">
        <v>746</v>
      </c>
      <c r="G1460" s="18">
        <v>7095347</v>
      </c>
      <c r="H1460" s="17" t="s">
        <v>747</v>
      </c>
      <c r="I1460" s="18">
        <v>5852563</v>
      </c>
      <c r="J1460" s="17" t="s">
        <v>617</v>
      </c>
      <c r="K1460" s="18">
        <v>809.43</v>
      </c>
      <c r="L1460" s="18">
        <v>70674</v>
      </c>
      <c r="M1460" s="18">
        <v>8692</v>
      </c>
      <c r="N1460" s="19">
        <v>0.123</v>
      </c>
      <c r="O1460" s="18">
        <v>0.09</v>
      </c>
      <c r="P1460" s="18">
        <v>11.45</v>
      </c>
      <c r="Q1460" s="18">
        <v>198</v>
      </c>
      <c r="R1460" s="18">
        <v>1</v>
      </c>
      <c r="S1460" s="18">
        <v>38</v>
      </c>
      <c r="T1460" s="18">
        <v>38</v>
      </c>
      <c r="U1460" s="18">
        <v>11</v>
      </c>
      <c r="V1460" s="18">
        <v>286</v>
      </c>
      <c r="W1460" s="18">
        <v>2.83</v>
      </c>
      <c r="X1460" s="18">
        <v>0</v>
      </c>
      <c r="Y1460" s="19">
        <v>0</v>
      </c>
      <c r="Z1460" s="18">
        <v>5</v>
      </c>
      <c r="AA1460" s="18">
        <v>0</v>
      </c>
      <c r="AB1460" t="str">
        <f>VLOOKUP(E:E,笔记匹配!A:M,3,FALSE)</f>
        <v>zhang02-invite</v>
      </c>
      <c r="AC1460" t="str">
        <f>VLOOKUP(E:E,笔记匹配!A:M,4,FALSE)</f>
        <v>q&amp;a | 焦虑/迷茫？备战大学你需要知道的一切</v>
      </c>
    </row>
    <row r="1461" spans="1:29">
      <c r="A1461" s="17" t="s">
        <v>63</v>
      </c>
      <c r="B1461" s="17" t="s">
        <v>88</v>
      </c>
      <c r="C1461" s="18">
        <v>18706179</v>
      </c>
      <c r="D1461" s="17" t="s">
        <v>72</v>
      </c>
      <c r="E1461" s="17" t="s">
        <v>217</v>
      </c>
      <c r="F1461" s="17" t="s">
        <v>748</v>
      </c>
      <c r="G1461" s="18">
        <v>3899464</v>
      </c>
      <c r="H1461" s="17" t="s">
        <v>749</v>
      </c>
      <c r="I1461" s="18">
        <v>3284319</v>
      </c>
      <c r="J1461" s="17" t="s">
        <v>617</v>
      </c>
      <c r="K1461" s="18">
        <v>0</v>
      </c>
      <c r="L1461" s="18">
        <v>0</v>
      </c>
      <c r="M1461" s="18">
        <v>0</v>
      </c>
      <c r="N1461" s="19">
        <v>0</v>
      </c>
      <c r="O1461" s="18">
        <v>0</v>
      </c>
      <c r="P1461" s="18">
        <v>0</v>
      </c>
      <c r="Q1461" s="18">
        <v>0</v>
      </c>
      <c r="R1461" s="18">
        <v>0</v>
      </c>
      <c r="S1461" s="18">
        <v>0</v>
      </c>
      <c r="T1461" s="18">
        <v>0</v>
      </c>
      <c r="U1461" s="18">
        <v>0</v>
      </c>
      <c r="V1461" s="18">
        <v>0</v>
      </c>
      <c r="W1461" s="18">
        <v>0</v>
      </c>
      <c r="X1461" s="18">
        <v>0</v>
      </c>
      <c r="Y1461" s="19">
        <v>0</v>
      </c>
      <c r="Z1461" s="18">
        <v>0</v>
      </c>
      <c r="AA1461" s="18">
        <v>0</v>
      </c>
      <c r="AB1461" t="str">
        <f>VLOOKUP(E:E,笔记匹配!A:M,3,FALSE)</f>
        <v>zozo666-invite</v>
      </c>
      <c r="AC1461" t="str">
        <f>VLOOKUP(E:E,笔记匹配!A:M,4,FALSE)</f>
        <v>8.24-笑死‼️和英国帅哥聊哈利波特！15分钟唠上头</v>
      </c>
    </row>
    <row r="1462" spans="1:29">
      <c r="A1462" s="17" t="s">
        <v>63</v>
      </c>
      <c r="B1462" s="17" t="s">
        <v>76</v>
      </c>
      <c r="C1462" s="18">
        <v>18706416</v>
      </c>
      <c r="D1462" s="17" t="s">
        <v>72</v>
      </c>
      <c r="E1462" s="17" t="s">
        <v>209</v>
      </c>
      <c r="F1462" s="17" t="s">
        <v>624</v>
      </c>
      <c r="G1462" s="18">
        <v>3899564</v>
      </c>
      <c r="H1462" s="17" t="s">
        <v>625</v>
      </c>
      <c r="I1462" s="18">
        <v>3284422</v>
      </c>
      <c r="J1462" s="17" t="s">
        <v>617</v>
      </c>
      <c r="K1462" s="18">
        <v>198</v>
      </c>
      <c r="L1462" s="18">
        <v>11548</v>
      </c>
      <c r="M1462" s="18">
        <v>305</v>
      </c>
      <c r="N1462" s="19">
        <v>0.0264</v>
      </c>
      <c r="O1462" s="18">
        <v>0.65</v>
      </c>
      <c r="P1462" s="18">
        <v>17.15</v>
      </c>
      <c r="Q1462" s="18">
        <v>28</v>
      </c>
      <c r="R1462" s="18">
        <v>0</v>
      </c>
      <c r="S1462" s="18">
        <v>25</v>
      </c>
      <c r="T1462" s="18">
        <v>1</v>
      </c>
      <c r="U1462" s="18">
        <v>3</v>
      </c>
      <c r="V1462" s="18">
        <v>57</v>
      </c>
      <c r="W1462" s="18">
        <v>3.47</v>
      </c>
      <c r="X1462" s="18">
        <v>0</v>
      </c>
      <c r="Y1462" s="19">
        <v>0</v>
      </c>
      <c r="Z1462" s="18">
        <v>5</v>
      </c>
      <c r="AA1462" s="18">
        <v>0</v>
      </c>
      <c r="AB1462" t="str">
        <f>VLOOKUP(E:E,笔记匹配!A:M,3,FALSE)</f>
        <v>ieltsyea-invite</v>
      </c>
      <c r="AC1462" t="str">
        <f>VLOOKUP(E:E,笔记匹配!A:M,4,FALSE)</f>
        <v>8.24-雅思口语上7的捷径：Cambly外教推荐‼️</v>
      </c>
    </row>
    <row r="1463" spans="1:29">
      <c r="A1463" s="17" t="s">
        <v>63</v>
      </c>
      <c r="B1463" s="17" t="s">
        <v>84</v>
      </c>
      <c r="C1463" s="18">
        <v>19945909</v>
      </c>
      <c r="D1463" s="17" t="s">
        <v>72</v>
      </c>
      <c r="E1463" s="17" t="s">
        <v>213</v>
      </c>
      <c r="F1463" s="17" t="s">
        <v>723</v>
      </c>
      <c r="G1463" s="18">
        <v>4474081</v>
      </c>
      <c r="H1463" s="17" t="s">
        <v>724</v>
      </c>
      <c r="I1463" s="18">
        <v>3836698</v>
      </c>
      <c r="J1463" s="17" t="s">
        <v>617</v>
      </c>
      <c r="K1463" s="18">
        <v>0</v>
      </c>
      <c r="L1463" s="18">
        <v>0</v>
      </c>
      <c r="M1463" s="18">
        <v>0</v>
      </c>
      <c r="N1463" s="19">
        <v>0</v>
      </c>
      <c r="O1463" s="18">
        <v>0</v>
      </c>
      <c r="P1463" s="18">
        <v>0</v>
      </c>
      <c r="Q1463" s="18">
        <v>0</v>
      </c>
      <c r="R1463" s="18">
        <v>0</v>
      </c>
      <c r="S1463" s="18">
        <v>0</v>
      </c>
      <c r="T1463" s="18">
        <v>0</v>
      </c>
      <c r="U1463" s="18">
        <v>0</v>
      </c>
      <c r="V1463" s="18">
        <v>0</v>
      </c>
      <c r="W1463" s="18">
        <v>0</v>
      </c>
      <c r="X1463" s="18">
        <v>0</v>
      </c>
      <c r="Y1463" s="19">
        <v>0</v>
      </c>
      <c r="Z1463" s="18">
        <v>0</v>
      </c>
      <c r="AA1463" s="18">
        <v>0</v>
      </c>
      <c r="AB1463" t="str">
        <f>VLOOKUP(E:E,笔记匹配!A:M,3,FALSE)</f>
        <v>toria520-invite</v>
      </c>
      <c r="AC1463" t="str">
        <f>VLOOKUP(E:E,笔记匹配!A:M,4,FALSE)</f>
        <v>9.21-美高生四年总结🤓｜地道口语原来超简单！</v>
      </c>
    </row>
    <row r="1464" spans="1:29">
      <c r="A1464" s="17" t="s">
        <v>63</v>
      </c>
      <c r="B1464" s="17" t="s">
        <v>80</v>
      </c>
      <c r="C1464" s="18">
        <v>20804514</v>
      </c>
      <c r="D1464" s="17" t="s">
        <v>72</v>
      </c>
      <c r="E1464" s="17" t="s">
        <v>199</v>
      </c>
      <c r="F1464" s="17" t="s">
        <v>642</v>
      </c>
      <c r="G1464" s="18">
        <v>4926725</v>
      </c>
      <c r="H1464" s="17" t="s">
        <v>643</v>
      </c>
      <c r="I1464" s="18">
        <v>4182082</v>
      </c>
      <c r="J1464" s="17" t="s">
        <v>617</v>
      </c>
      <c r="K1464" s="18">
        <v>197.55</v>
      </c>
      <c r="L1464" s="18">
        <v>11687</v>
      </c>
      <c r="M1464" s="18">
        <v>400</v>
      </c>
      <c r="N1464" s="19">
        <v>0.0342</v>
      </c>
      <c r="O1464" s="18">
        <v>0.49</v>
      </c>
      <c r="P1464" s="18">
        <v>16.9</v>
      </c>
      <c r="Q1464" s="18">
        <v>23</v>
      </c>
      <c r="R1464" s="18">
        <v>0</v>
      </c>
      <c r="S1464" s="18">
        <v>25</v>
      </c>
      <c r="T1464" s="18">
        <v>4</v>
      </c>
      <c r="U1464" s="18">
        <v>0</v>
      </c>
      <c r="V1464" s="18">
        <v>52</v>
      </c>
      <c r="W1464" s="18">
        <v>3.8</v>
      </c>
      <c r="X1464" s="18">
        <v>0</v>
      </c>
      <c r="Y1464" s="19">
        <v>0</v>
      </c>
      <c r="Z1464" s="18">
        <v>1</v>
      </c>
      <c r="AA1464" s="18">
        <v>0</v>
      </c>
      <c r="AB1464" t="str">
        <f>VLOOKUP(E:E,笔记匹配!A:M,3,FALSE)</f>
        <v>lily1234</v>
      </c>
      <c r="AC1464" t="str">
        <f>VLOOKUP(E:E,笔记匹配!A:M,4,FALSE)</f>
        <v>10.9-30岁想把英语好好学一遍｜妈妈提升口语app</v>
      </c>
    </row>
    <row r="1465" spans="1:29">
      <c r="A1465" s="17" t="s">
        <v>63</v>
      </c>
      <c r="B1465" s="17" t="s">
        <v>83</v>
      </c>
      <c r="C1465" s="18">
        <v>21378722</v>
      </c>
      <c r="D1465" s="17" t="s">
        <v>72</v>
      </c>
      <c r="E1465" s="17" t="s">
        <v>201</v>
      </c>
      <c r="F1465" s="17" t="s">
        <v>646</v>
      </c>
      <c r="G1465" s="18">
        <v>5201126</v>
      </c>
      <c r="H1465" s="17" t="s">
        <v>647</v>
      </c>
      <c r="I1465" s="18">
        <v>4386152</v>
      </c>
      <c r="J1465" s="17" t="s">
        <v>617</v>
      </c>
      <c r="K1465" s="18">
        <v>213.41</v>
      </c>
      <c r="L1465" s="18">
        <v>14378</v>
      </c>
      <c r="M1465" s="18">
        <v>358</v>
      </c>
      <c r="N1465" s="19">
        <v>0.0249</v>
      </c>
      <c r="O1465" s="18">
        <v>0.6</v>
      </c>
      <c r="P1465" s="18">
        <v>14.84</v>
      </c>
      <c r="Q1465" s="18">
        <v>49</v>
      </c>
      <c r="R1465" s="18">
        <v>0</v>
      </c>
      <c r="S1465" s="18">
        <v>35</v>
      </c>
      <c r="T1465" s="18">
        <v>1</v>
      </c>
      <c r="U1465" s="18">
        <v>2</v>
      </c>
      <c r="V1465" s="18">
        <v>87</v>
      </c>
      <c r="W1465" s="18">
        <v>2.45</v>
      </c>
      <c r="X1465" s="18">
        <v>0</v>
      </c>
      <c r="Y1465" s="19">
        <v>0</v>
      </c>
      <c r="Z1465" s="18">
        <v>3</v>
      </c>
      <c r="AA1465" s="18">
        <v>2</v>
      </c>
      <c r="AB1465" t="str">
        <f>VLOOKUP(E:E,笔记匹配!A:M,3,FALSE)</f>
        <v>talkalot-invite</v>
      </c>
      <c r="AC1465" t="str">
        <f>VLOOKUP(E:E,笔记匹配!A:M,4,FALSE)</f>
        <v>10.17宝藏Cambly外教大推荐‼️入门篇</v>
      </c>
    </row>
    <row r="1466" spans="1:29">
      <c r="A1466" s="17" t="s">
        <v>63</v>
      </c>
      <c r="B1466" s="17" t="s">
        <v>82</v>
      </c>
      <c r="C1466" s="18">
        <v>22055095</v>
      </c>
      <c r="D1466" s="17" t="s">
        <v>72</v>
      </c>
      <c r="E1466" s="17" t="s">
        <v>236</v>
      </c>
      <c r="F1466" s="17" t="s">
        <v>660</v>
      </c>
      <c r="G1466" s="18">
        <v>5512921</v>
      </c>
      <c r="H1466" s="17" t="s">
        <v>661</v>
      </c>
      <c r="I1466" s="18">
        <v>4623502</v>
      </c>
      <c r="J1466" s="17" t="s">
        <v>617</v>
      </c>
      <c r="K1466" s="18">
        <v>788.66</v>
      </c>
      <c r="L1466" s="18">
        <v>36553</v>
      </c>
      <c r="M1466" s="18">
        <v>1636</v>
      </c>
      <c r="N1466" s="19">
        <v>0.0448</v>
      </c>
      <c r="O1466" s="18">
        <v>0.48</v>
      </c>
      <c r="P1466" s="18">
        <v>21.58</v>
      </c>
      <c r="Q1466" s="18">
        <v>135</v>
      </c>
      <c r="R1466" s="18">
        <v>0</v>
      </c>
      <c r="S1466" s="18">
        <v>58</v>
      </c>
      <c r="T1466" s="18">
        <v>47</v>
      </c>
      <c r="U1466" s="18">
        <v>3</v>
      </c>
      <c r="V1466" s="18">
        <v>243</v>
      </c>
      <c r="W1466" s="18">
        <v>3.25</v>
      </c>
      <c r="X1466" s="18">
        <v>0</v>
      </c>
      <c r="Y1466" s="19">
        <v>0</v>
      </c>
      <c r="Z1466" s="18">
        <v>5</v>
      </c>
      <c r="AA1466" s="18">
        <v>3</v>
      </c>
      <c r="AB1466" t="str">
        <f>VLOOKUP(E:E,笔记匹配!A:M,3,FALSE)</f>
        <v>pickgigi-invite</v>
      </c>
      <c r="AC1466" t="str">
        <f>VLOOKUP(E:E,笔记匹配!A:M,4,FALSE)</f>
        <v>10.26-口语聊天用这几个开场 打开无限聊天模式</v>
      </c>
    </row>
    <row r="1467" spans="1:29">
      <c r="A1467" s="17" t="s">
        <v>63</v>
      </c>
      <c r="B1467" s="17" t="s">
        <v>86</v>
      </c>
      <c r="C1467" s="18">
        <v>22459591</v>
      </c>
      <c r="D1467" s="17" t="s">
        <v>72</v>
      </c>
      <c r="E1467" s="17" t="s">
        <v>214</v>
      </c>
      <c r="F1467" s="17" t="s">
        <v>662</v>
      </c>
      <c r="G1467" s="18">
        <v>5705404</v>
      </c>
      <c r="H1467" s="17" t="s">
        <v>663</v>
      </c>
      <c r="I1467" s="18">
        <v>4771610</v>
      </c>
      <c r="J1467" s="17" t="s">
        <v>617</v>
      </c>
      <c r="K1467" s="18">
        <v>186.72</v>
      </c>
      <c r="L1467" s="18">
        <v>9449</v>
      </c>
      <c r="M1467" s="18">
        <v>405</v>
      </c>
      <c r="N1467" s="19">
        <v>0.0429</v>
      </c>
      <c r="O1467" s="18">
        <v>0.46</v>
      </c>
      <c r="P1467" s="18">
        <v>19.76</v>
      </c>
      <c r="Q1467" s="18">
        <v>31</v>
      </c>
      <c r="R1467" s="18">
        <v>0</v>
      </c>
      <c r="S1467" s="18">
        <v>11</v>
      </c>
      <c r="T1467" s="18">
        <v>11</v>
      </c>
      <c r="U1467" s="18">
        <v>1</v>
      </c>
      <c r="V1467" s="18">
        <v>54</v>
      </c>
      <c r="W1467" s="18">
        <v>3.46</v>
      </c>
      <c r="X1467" s="18">
        <v>0</v>
      </c>
      <c r="Y1467" s="19">
        <v>0</v>
      </c>
      <c r="Z1467" s="18">
        <v>3</v>
      </c>
      <c r="AA1467" s="18">
        <v>0</v>
      </c>
      <c r="AB1467" t="str">
        <f>VLOOKUP(E:E,笔记匹配!A:M,3,FALSE)</f>
        <v>yzyy123</v>
      </c>
      <c r="AC1467" t="str">
        <f>VLOOKUP(E:E,笔记匹配!A:M,4,FALSE)</f>
        <v>11.1-前雅思口语考官评分我们的part 1!</v>
      </c>
    </row>
    <row r="1468" spans="1:29">
      <c r="A1468" s="17" t="s">
        <v>63</v>
      </c>
      <c r="B1468" s="17" t="s">
        <v>73</v>
      </c>
      <c r="C1468" s="18">
        <v>22612439</v>
      </c>
      <c r="D1468" s="17" t="s">
        <v>72</v>
      </c>
      <c r="E1468" s="17" t="s">
        <v>200</v>
      </c>
      <c r="F1468" s="17" t="s">
        <v>666</v>
      </c>
      <c r="G1468" s="18">
        <v>5779468</v>
      </c>
      <c r="H1468" s="17" t="s">
        <v>667</v>
      </c>
      <c r="I1468" s="18">
        <v>4830161</v>
      </c>
      <c r="J1468" s="17" t="s">
        <v>617</v>
      </c>
      <c r="K1468" s="18">
        <v>303.07</v>
      </c>
      <c r="L1468" s="18">
        <v>18241</v>
      </c>
      <c r="M1468" s="18">
        <v>1078</v>
      </c>
      <c r="N1468" s="19">
        <v>0.0591</v>
      </c>
      <c r="O1468" s="18">
        <v>0.28</v>
      </c>
      <c r="P1468" s="18">
        <v>16.61</v>
      </c>
      <c r="Q1468" s="18">
        <v>45</v>
      </c>
      <c r="R1468" s="18">
        <v>0</v>
      </c>
      <c r="S1468" s="18">
        <v>10</v>
      </c>
      <c r="T1468" s="18">
        <v>4</v>
      </c>
      <c r="U1468" s="18">
        <v>0</v>
      </c>
      <c r="V1468" s="18">
        <v>59</v>
      </c>
      <c r="W1468" s="18">
        <v>5.14</v>
      </c>
      <c r="X1468" s="18">
        <v>0</v>
      </c>
      <c r="Y1468" s="19">
        <v>0</v>
      </c>
      <c r="Z1468" s="18">
        <v>0</v>
      </c>
      <c r="AA1468" s="18">
        <v>0</v>
      </c>
      <c r="AB1468" t="str">
        <f>VLOOKUP(E:E,笔记匹配!A:M,3,FALSE)</f>
        <v>adamchen</v>
      </c>
      <c r="AC1468" t="str">
        <f>VLOOKUP(E:E,笔记匹配!A:M,4,FALSE)</f>
        <v>11.2-当社牛和老外pk全网热门挑战</v>
      </c>
    </row>
    <row r="1469" spans="1:29">
      <c r="A1469" s="17" t="s">
        <v>63</v>
      </c>
      <c r="B1469" s="17" t="s">
        <v>77</v>
      </c>
      <c r="C1469" s="18">
        <v>22612562</v>
      </c>
      <c r="D1469" s="17" t="s">
        <v>72</v>
      </c>
      <c r="E1469" s="17" t="s">
        <v>231</v>
      </c>
      <c r="F1469" s="17" t="s">
        <v>670</v>
      </c>
      <c r="G1469" s="18">
        <v>5779589</v>
      </c>
      <c r="H1469" s="17" t="s">
        <v>671</v>
      </c>
      <c r="I1469" s="18">
        <v>4830255</v>
      </c>
      <c r="J1469" s="17" t="s">
        <v>617</v>
      </c>
      <c r="K1469" s="18">
        <v>64.61</v>
      </c>
      <c r="L1469" s="18">
        <v>2431</v>
      </c>
      <c r="M1469" s="18">
        <v>114</v>
      </c>
      <c r="N1469" s="19">
        <v>0.0469</v>
      </c>
      <c r="O1469" s="18">
        <v>0.57</v>
      </c>
      <c r="P1469" s="18">
        <v>26.58</v>
      </c>
      <c r="Q1469" s="18">
        <v>12</v>
      </c>
      <c r="R1469" s="18">
        <v>0</v>
      </c>
      <c r="S1469" s="18">
        <v>8</v>
      </c>
      <c r="T1469" s="18">
        <v>2</v>
      </c>
      <c r="U1469" s="18">
        <v>1</v>
      </c>
      <c r="V1469" s="18">
        <v>23</v>
      </c>
      <c r="W1469" s="18">
        <v>2.81</v>
      </c>
      <c r="X1469" s="18">
        <v>0</v>
      </c>
      <c r="Y1469" s="19">
        <v>0</v>
      </c>
      <c r="Z1469" s="18">
        <v>0</v>
      </c>
      <c r="AA1469" s="18">
        <v>0</v>
      </c>
      <c r="AB1469" t="str">
        <f>VLOOKUP(E:E,笔记匹配!A:M,3,FALSE)</f>
        <v>iris018-invite</v>
      </c>
      <c r="AC1469" t="str">
        <f>VLOOKUP(E:E,笔记匹配!A:M,4,FALSE)</f>
        <v>11.2-⭐雅思口语救星❗心机girl这样备考㊙️</v>
      </c>
    </row>
    <row r="1470" spans="1:29">
      <c r="A1470" s="17" t="s">
        <v>63</v>
      </c>
      <c r="B1470" s="17" t="s">
        <v>75</v>
      </c>
      <c r="C1470" s="18">
        <v>23124609</v>
      </c>
      <c r="D1470" s="17" t="s">
        <v>72</v>
      </c>
      <c r="E1470" s="17" t="s">
        <v>227</v>
      </c>
      <c r="F1470" s="17" t="s">
        <v>680</v>
      </c>
      <c r="G1470" s="18">
        <v>6031450</v>
      </c>
      <c r="H1470" s="17" t="s">
        <v>681</v>
      </c>
      <c r="I1470" s="18">
        <v>5019325</v>
      </c>
      <c r="J1470" s="17" t="s">
        <v>617</v>
      </c>
      <c r="K1470" s="18">
        <v>171.64</v>
      </c>
      <c r="L1470" s="18">
        <v>9276</v>
      </c>
      <c r="M1470" s="18">
        <v>381</v>
      </c>
      <c r="N1470" s="19">
        <v>0.0411</v>
      </c>
      <c r="O1470" s="18">
        <v>0.45</v>
      </c>
      <c r="P1470" s="18">
        <v>18.5</v>
      </c>
      <c r="Q1470" s="18">
        <v>32</v>
      </c>
      <c r="R1470" s="18">
        <v>1</v>
      </c>
      <c r="S1470" s="18">
        <v>25</v>
      </c>
      <c r="T1470" s="18">
        <v>9</v>
      </c>
      <c r="U1470" s="18">
        <v>0</v>
      </c>
      <c r="V1470" s="18">
        <v>67</v>
      </c>
      <c r="W1470" s="18">
        <v>2.56</v>
      </c>
      <c r="X1470" s="18">
        <v>0</v>
      </c>
      <c r="Y1470" s="19">
        <v>0</v>
      </c>
      <c r="Z1470" s="18">
        <v>10</v>
      </c>
      <c r="AA1470" s="18">
        <v>0</v>
      </c>
      <c r="AB1470" t="str">
        <f>VLOOKUP(E:E,笔记匹配!A:M,3,FALSE)</f>
        <v>heykelly-invite</v>
      </c>
      <c r="AC1470" t="str">
        <f>VLOOKUP(E:E,笔记匹配!A:M,4,FALSE)</f>
        <v>11.10-亲测❗️雅思考官听到就会打低分的口语表达</v>
      </c>
    </row>
    <row r="1471" spans="1:29">
      <c r="A1471" s="17" t="s">
        <v>63</v>
      </c>
      <c r="B1471" s="17" t="s">
        <v>81</v>
      </c>
      <c r="C1471" s="18">
        <v>23124709</v>
      </c>
      <c r="D1471" s="17" t="s">
        <v>72</v>
      </c>
      <c r="E1471" s="17" t="s">
        <v>229</v>
      </c>
      <c r="F1471" s="17" t="s">
        <v>682</v>
      </c>
      <c r="G1471" s="18">
        <v>6031503</v>
      </c>
      <c r="H1471" s="17" t="s">
        <v>683</v>
      </c>
      <c r="I1471" s="18">
        <v>5019370</v>
      </c>
      <c r="J1471" s="17" t="s">
        <v>617</v>
      </c>
      <c r="K1471" s="18">
        <v>117.28</v>
      </c>
      <c r="L1471" s="18">
        <v>7011</v>
      </c>
      <c r="M1471" s="18">
        <v>226</v>
      </c>
      <c r="N1471" s="19">
        <v>0.0322</v>
      </c>
      <c r="O1471" s="18">
        <v>0.52</v>
      </c>
      <c r="P1471" s="18">
        <v>16.73</v>
      </c>
      <c r="Q1471" s="18">
        <v>21</v>
      </c>
      <c r="R1471" s="18">
        <v>0</v>
      </c>
      <c r="S1471" s="18">
        <v>11</v>
      </c>
      <c r="T1471" s="18">
        <v>4</v>
      </c>
      <c r="U1471" s="18">
        <v>0</v>
      </c>
      <c r="V1471" s="18">
        <v>36</v>
      </c>
      <c r="W1471" s="18">
        <v>3.26</v>
      </c>
      <c r="X1471" s="18">
        <v>0</v>
      </c>
      <c r="Y1471" s="19">
        <v>0</v>
      </c>
      <c r="Z1471" s="18">
        <v>2</v>
      </c>
      <c r="AA1471" s="18">
        <v>0</v>
      </c>
      <c r="AB1471" t="str">
        <f>VLOOKUP(E:E,笔记匹配!A:M,3,FALSE)</f>
        <v>nainai</v>
      </c>
      <c r="AC1471" t="str">
        <f>VLOOKUP(E:E,笔记匹配!A:M,4,FALSE)</f>
        <v>11.10-985但雅思口语万年6分😩外教说你方法错啦❗️</v>
      </c>
    </row>
    <row r="1472" spans="1:29">
      <c r="A1472" s="17" t="s">
        <v>63</v>
      </c>
      <c r="B1472" s="17" t="s">
        <v>87</v>
      </c>
      <c r="C1472" s="18">
        <v>23541577</v>
      </c>
      <c r="D1472" s="17" t="s">
        <v>72</v>
      </c>
      <c r="E1472" s="17" t="s">
        <v>224</v>
      </c>
      <c r="F1472" s="17" t="s">
        <v>688</v>
      </c>
      <c r="G1472" s="18">
        <v>6242360</v>
      </c>
      <c r="H1472" s="17" t="s">
        <v>689</v>
      </c>
      <c r="I1472" s="18">
        <v>5178799</v>
      </c>
      <c r="J1472" s="17" t="s">
        <v>617</v>
      </c>
      <c r="K1472" s="18">
        <v>495.95</v>
      </c>
      <c r="L1472" s="18">
        <v>28041</v>
      </c>
      <c r="M1472" s="18">
        <v>1357</v>
      </c>
      <c r="N1472" s="19">
        <v>0.0484</v>
      </c>
      <c r="O1472" s="18">
        <v>0.37</v>
      </c>
      <c r="P1472" s="18">
        <v>17.69</v>
      </c>
      <c r="Q1472" s="18">
        <v>85</v>
      </c>
      <c r="R1472" s="18">
        <v>1</v>
      </c>
      <c r="S1472" s="18">
        <v>57</v>
      </c>
      <c r="T1472" s="18">
        <v>37</v>
      </c>
      <c r="U1472" s="18">
        <v>2</v>
      </c>
      <c r="V1472" s="18">
        <v>182</v>
      </c>
      <c r="W1472" s="18">
        <v>2.72</v>
      </c>
      <c r="X1472" s="18">
        <v>3</v>
      </c>
      <c r="Y1472" s="19">
        <v>0.0022</v>
      </c>
      <c r="Z1472" s="18">
        <v>10</v>
      </c>
      <c r="AA1472" s="18">
        <v>2</v>
      </c>
      <c r="AB1472" t="str">
        <f>VLOOKUP(E:E,笔记匹配!A:M,3,FALSE)</f>
        <v>zigezige-invite</v>
      </c>
      <c r="AC1472" t="str">
        <f>VLOOKUP(E:E,笔记匹配!A:M,4,FALSE)</f>
        <v>11.16-英语｜想进外企？高管说必须知道这些！📇</v>
      </c>
    </row>
    <row r="1473" spans="1:29">
      <c r="A1473" s="17" t="s">
        <v>63</v>
      </c>
      <c r="B1473" s="17" t="s">
        <v>78</v>
      </c>
      <c r="C1473" s="18">
        <v>23541642</v>
      </c>
      <c r="D1473" s="17" t="s">
        <v>72</v>
      </c>
      <c r="E1473" s="17" t="s">
        <v>222</v>
      </c>
      <c r="F1473" s="17" t="s">
        <v>690</v>
      </c>
      <c r="G1473" s="18">
        <v>6242382</v>
      </c>
      <c r="H1473" s="17" t="s">
        <v>691</v>
      </c>
      <c r="I1473" s="18">
        <v>5178823</v>
      </c>
      <c r="J1473" s="17" t="s">
        <v>617</v>
      </c>
      <c r="K1473" s="18">
        <v>804.86</v>
      </c>
      <c r="L1473" s="18">
        <v>76796</v>
      </c>
      <c r="M1473" s="18">
        <v>5441</v>
      </c>
      <c r="N1473" s="19">
        <v>0.0709</v>
      </c>
      <c r="O1473" s="18">
        <v>0.15</v>
      </c>
      <c r="P1473" s="18">
        <v>10.48</v>
      </c>
      <c r="Q1473" s="18">
        <v>77</v>
      </c>
      <c r="R1473" s="18">
        <v>0</v>
      </c>
      <c r="S1473" s="18">
        <v>62</v>
      </c>
      <c r="T1473" s="18">
        <v>30</v>
      </c>
      <c r="U1473" s="18">
        <v>3</v>
      </c>
      <c r="V1473" s="18">
        <v>172</v>
      </c>
      <c r="W1473" s="18">
        <v>4.68</v>
      </c>
      <c r="X1473" s="18">
        <v>0</v>
      </c>
      <c r="Y1473" s="19">
        <v>0</v>
      </c>
      <c r="Z1473" s="18">
        <v>1</v>
      </c>
      <c r="AA1473" s="18">
        <v>16</v>
      </c>
      <c r="AB1473" t="str">
        <f>VLOOKUP(E:E,笔记匹配!A:M,3,FALSE)</f>
        <v>kkenglish-invite</v>
      </c>
      <c r="AC1473" t="str">
        <f>VLOOKUP(E:E,笔记匹配!A:M,4,FALSE)</f>
        <v>11.16-我说的英语 vs 外教帮我修订的 差异有多大？</v>
      </c>
    </row>
    <row r="1474" spans="1:29">
      <c r="A1474" s="17" t="s">
        <v>63</v>
      </c>
      <c r="B1474" s="17" t="s">
        <v>85</v>
      </c>
      <c r="C1474" s="18">
        <v>23541719</v>
      </c>
      <c r="D1474" s="17" t="s">
        <v>72</v>
      </c>
      <c r="E1474" s="17" t="s">
        <v>225</v>
      </c>
      <c r="F1474" s="17" t="s">
        <v>693</v>
      </c>
      <c r="G1474" s="18">
        <v>6242415</v>
      </c>
      <c r="H1474" s="17" t="s">
        <v>694</v>
      </c>
      <c r="I1474" s="18">
        <v>5178847</v>
      </c>
      <c r="J1474" s="17" t="s">
        <v>617</v>
      </c>
      <c r="K1474" s="18">
        <v>61.4</v>
      </c>
      <c r="L1474" s="18">
        <v>2038</v>
      </c>
      <c r="M1474" s="18">
        <v>64</v>
      </c>
      <c r="N1474" s="19">
        <v>0.0314</v>
      </c>
      <c r="O1474" s="18">
        <v>0.96</v>
      </c>
      <c r="P1474" s="18">
        <v>30.13</v>
      </c>
      <c r="Q1474" s="18">
        <v>7</v>
      </c>
      <c r="R1474" s="18">
        <v>0</v>
      </c>
      <c r="S1474" s="18">
        <v>10</v>
      </c>
      <c r="T1474" s="18">
        <v>0</v>
      </c>
      <c r="U1474" s="18">
        <v>0</v>
      </c>
      <c r="V1474" s="18">
        <v>17</v>
      </c>
      <c r="W1474" s="18">
        <v>3.61</v>
      </c>
      <c r="X1474" s="18">
        <v>0</v>
      </c>
      <c r="Y1474" s="19">
        <v>0</v>
      </c>
      <c r="Z1474" s="18">
        <v>0</v>
      </c>
      <c r="AA1474" s="18">
        <v>0</v>
      </c>
      <c r="AB1474" t="str">
        <f>VLOOKUP(E:E,笔记匹配!A:M,3,FALSE)</f>
        <v>xiaohao11-invite</v>
      </c>
      <c r="AC1474" t="str">
        <f>VLOOKUP(E:E,笔记匹配!A:M,4,FALSE)</f>
        <v>11.16-🔥Cambly外教大推荐❗️口语此时不练更待何时</v>
      </c>
    </row>
    <row r="1475" spans="1:29">
      <c r="A1475" s="17" t="s">
        <v>63</v>
      </c>
      <c r="B1475" s="17" t="s">
        <v>74</v>
      </c>
      <c r="C1475" s="18">
        <v>23541791</v>
      </c>
      <c r="D1475" s="17" t="s">
        <v>72</v>
      </c>
      <c r="E1475" s="17" t="s">
        <v>223</v>
      </c>
      <c r="F1475" s="17" t="s">
        <v>695</v>
      </c>
      <c r="G1475" s="18">
        <v>6242450</v>
      </c>
      <c r="H1475" s="17" t="s">
        <v>696</v>
      </c>
      <c r="I1475" s="18">
        <v>5178874</v>
      </c>
      <c r="J1475" s="17" t="s">
        <v>617</v>
      </c>
      <c r="K1475" s="18">
        <v>201.77</v>
      </c>
      <c r="L1475" s="18">
        <v>9936</v>
      </c>
      <c r="M1475" s="18">
        <v>636</v>
      </c>
      <c r="N1475" s="19">
        <v>0.064</v>
      </c>
      <c r="O1475" s="18">
        <v>0.32</v>
      </c>
      <c r="P1475" s="18">
        <v>20.31</v>
      </c>
      <c r="Q1475" s="18">
        <v>58</v>
      </c>
      <c r="R1475" s="18">
        <v>0</v>
      </c>
      <c r="S1475" s="18">
        <v>20</v>
      </c>
      <c r="T1475" s="18">
        <v>1</v>
      </c>
      <c r="U1475" s="18">
        <v>2</v>
      </c>
      <c r="V1475" s="18">
        <v>81</v>
      </c>
      <c r="W1475" s="18">
        <v>2.49</v>
      </c>
      <c r="X1475" s="18">
        <v>0</v>
      </c>
      <c r="Y1475" s="19">
        <v>0</v>
      </c>
      <c r="Z1475" s="18">
        <v>3</v>
      </c>
      <c r="AA1475" s="18">
        <v>2</v>
      </c>
      <c r="AB1475" t="str">
        <f>VLOOKUP(E:E,笔记匹配!A:M,3,FALSE)</f>
        <v>dafu666</v>
      </c>
      <c r="AC1475" t="str">
        <f>VLOOKUP(E:E,笔记匹配!A:M,4,FALSE)</f>
        <v>11.16-雅思口语首考上8分？我是如何做到的？</v>
      </c>
    </row>
    <row r="1476" spans="1:29">
      <c r="A1476" s="17" t="s">
        <v>63</v>
      </c>
      <c r="B1476" s="17" t="s">
        <v>79</v>
      </c>
      <c r="C1476" s="18">
        <v>23541914</v>
      </c>
      <c r="D1476" s="17" t="s">
        <v>72</v>
      </c>
      <c r="E1476" s="17" t="s">
        <v>197</v>
      </c>
      <c r="F1476" s="17" t="s">
        <v>697</v>
      </c>
      <c r="G1476" s="18">
        <v>6242490</v>
      </c>
      <c r="H1476" s="17" t="s">
        <v>698</v>
      </c>
      <c r="I1476" s="18">
        <v>5178907</v>
      </c>
      <c r="J1476" s="17" t="s">
        <v>617</v>
      </c>
      <c r="K1476" s="18">
        <v>105.98</v>
      </c>
      <c r="L1476" s="18">
        <v>6191</v>
      </c>
      <c r="M1476" s="18">
        <v>117</v>
      </c>
      <c r="N1476" s="19">
        <v>0.0189</v>
      </c>
      <c r="O1476" s="18">
        <v>0.91</v>
      </c>
      <c r="P1476" s="18">
        <v>17.12</v>
      </c>
      <c r="Q1476" s="18">
        <v>17</v>
      </c>
      <c r="R1476" s="18">
        <v>0</v>
      </c>
      <c r="S1476" s="18">
        <v>11</v>
      </c>
      <c r="T1476" s="18">
        <v>1</v>
      </c>
      <c r="U1476" s="18">
        <v>0</v>
      </c>
      <c r="V1476" s="18">
        <v>29</v>
      </c>
      <c r="W1476" s="18">
        <v>3.65</v>
      </c>
      <c r="X1476" s="18">
        <v>0</v>
      </c>
      <c r="Y1476" s="19">
        <v>0</v>
      </c>
      <c r="Z1476" s="18">
        <v>0</v>
      </c>
      <c r="AA1476" s="18">
        <v>0</v>
      </c>
      <c r="AB1476" t="str">
        <f>VLOOKUP(E:E,笔记匹配!A:M,3,FALSE)</f>
        <v>leximock-invite</v>
      </c>
      <c r="AC1476" t="str">
        <f>VLOOKUP(E:E,笔记匹配!A:M,4,FALSE)</f>
        <v>11.16-Cambly雅思口语敲牛mock推荐来救你啦🆘</v>
      </c>
    </row>
    <row r="1477" spans="1:29">
      <c r="A1477" s="17" t="s">
        <v>63</v>
      </c>
      <c r="B1477" s="17" t="s">
        <v>89</v>
      </c>
      <c r="C1477" s="18">
        <v>24215138</v>
      </c>
      <c r="D1477" s="17" t="s">
        <v>72</v>
      </c>
      <c r="E1477" s="17" t="s">
        <v>218</v>
      </c>
      <c r="F1477" s="17" t="s">
        <v>699</v>
      </c>
      <c r="G1477" s="18">
        <v>6406152</v>
      </c>
      <c r="H1477" s="17" t="s">
        <v>700</v>
      </c>
      <c r="I1477" s="18">
        <v>5307938</v>
      </c>
      <c r="J1477" s="17" t="s">
        <v>617</v>
      </c>
      <c r="K1477" s="18">
        <v>282.54</v>
      </c>
      <c r="L1477" s="18">
        <v>20527</v>
      </c>
      <c r="M1477" s="18">
        <v>575</v>
      </c>
      <c r="N1477" s="19">
        <v>0.028</v>
      </c>
      <c r="O1477" s="18">
        <v>0.49</v>
      </c>
      <c r="P1477" s="18">
        <v>13.76</v>
      </c>
      <c r="Q1477" s="18">
        <v>33</v>
      </c>
      <c r="R1477" s="18">
        <v>0</v>
      </c>
      <c r="S1477" s="18">
        <v>47</v>
      </c>
      <c r="T1477" s="18">
        <v>2</v>
      </c>
      <c r="U1477" s="18">
        <v>1</v>
      </c>
      <c r="V1477" s="18">
        <v>83</v>
      </c>
      <c r="W1477" s="18">
        <v>3.4</v>
      </c>
      <c r="X1477" s="18">
        <v>0</v>
      </c>
      <c r="Y1477" s="19">
        <v>0</v>
      </c>
      <c r="Z1477" s="18">
        <v>6</v>
      </c>
      <c r="AA1477" s="18">
        <v>0</v>
      </c>
      <c r="AB1477" t="str">
        <f>VLOOKUP(E:E,笔记匹配!A:M,3,FALSE)</f>
        <v>xctx</v>
      </c>
      <c r="AC1477" t="str">
        <f>VLOOKUP(E:E,笔记匹配!A:M,4,FALSE)</f>
        <v>11.21-如何从“哑巴英语”到轻松通过全英文外企面试</v>
      </c>
    </row>
    <row r="1478" spans="1:29">
      <c r="A1478" s="17" t="s">
        <v>63</v>
      </c>
      <c r="B1478" s="17" t="s">
        <v>90</v>
      </c>
      <c r="C1478" s="18">
        <v>24215177</v>
      </c>
      <c r="D1478" s="17" t="s">
        <v>72</v>
      </c>
      <c r="E1478" s="17" t="s">
        <v>219</v>
      </c>
      <c r="F1478" s="17" t="s">
        <v>701</v>
      </c>
      <c r="G1478" s="18">
        <v>6406187</v>
      </c>
      <c r="H1478" s="17" t="s">
        <v>702</v>
      </c>
      <c r="I1478" s="18">
        <v>5307972</v>
      </c>
      <c r="J1478" s="17" t="s">
        <v>617</v>
      </c>
      <c r="K1478" s="18">
        <v>428.87</v>
      </c>
      <c r="L1478" s="18">
        <v>27891</v>
      </c>
      <c r="M1478" s="18">
        <v>1099</v>
      </c>
      <c r="N1478" s="19">
        <v>0.0394</v>
      </c>
      <c r="O1478" s="18">
        <v>0.39</v>
      </c>
      <c r="P1478" s="18">
        <v>15.38</v>
      </c>
      <c r="Q1478" s="18">
        <v>143</v>
      </c>
      <c r="R1478" s="18">
        <v>0</v>
      </c>
      <c r="S1478" s="18">
        <v>143</v>
      </c>
      <c r="T1478" s="18">
        <v>35</v>
      </c>
      <c r="U1478" s="18">
        <v>5</v>
      </c>
      <c r="V1478" s="18">
        <v>326</v>
      </c>
      <c r="W1478" s="18">
        <v>1.32</v>
      </c>
      <c r="X1478" s="18">
        <v>0</v>
      </c>
      <c r="Y1478" s="19">
        <v>0</v>
      </c>
      <c r="Z1478" s="18">
        <v>12</v>
      </c>
      <c r="AA1478" s="18">
        <v>1</v>
      </c>
      <c r="AB1478" t="str">
        <f>VLOOKUP(E:E,笔记匹配!A:M,3,FALSE)</f>
        <v>picklynn-invite</v>
      </c>
      <c r="AC1478" t="str">
        <f>VLOOKUP(E:E,笔记匹配!A:M,4,FALSE)</f>
        <v>11.21-英语面试不用怕‼️8个技巧秒收offer✅太绝啦</v>
      </c>
    </row>
    <row r="1479" spans="1:29">
      <c r="A1479" s="17" t="s">
        <v>63</v>
      </c>
      <c r="B1479" s="17" t="s">
        <v>91</v>
      </c>
      <c r="C1479" s="18">
        <v>24215231</v>
      </c>
      <c r="D1479" s="17" t="s">
        <v>72</v>
      </c>
      <c r="E1479" s="17" t="s">
        <v>220</v>
      </c>
      <c r="F1479" s="17" t="s">
        <v>703</v>
      </c>
      <c r="G1479" s="18">
        <v>6406213</v>
      </c>
      <c r="H1479" s="17" t="s">
        <v>704</v>
      </c>
      <c r="I1479" s="18">
        <v>5307993</v>
      </c>
      <c r="J1479" s="17" t="s">
        <v>617</v>
      </c>
      <c r="K1479" s="18">
        <v>301.4</v>
      </c>
      <c r="L1479" s="18">
        <v>38744</v>
      </c>
      <c r="M1479" s="18">
        <v>2407</v>
      </c>
      <c r="N1479" s="19">
        <v>0.0621</v>
      </c>
      <c r="O1479" s="18">
        <v>0.13</v>
      </c>
      <c r="P1479" s="18">
        <v>7.78</v>
      </c>
      <c r="Q1479" s="18">
        <v>23</v>
      </c>
      <c r="R1479" s="18">
        <v>1</v>
      </c>
      <c r="S1479" s="18">
        <v>4</v>
      </c>
      <c r="T1479" s="18">
        <v>6</v>
      </c>
      <c r="U1479" s="18">
        <v>2</v>
      </c>
      <c r="V1479" s="18">
        <v>36</v>
      </c>
      <c r="W1479" s="18">
        <v>8.37</v>
      </c>
      <c r="X1479" s="18">
        <v>0</v>
      </c>
      <c r="Y1479" s="19">
        <v>0</v>
      </c>
      <c r="Z1479" s="18">
        <v>7</v>
      </c>
      <c r="AA1479" s="18">
        <v>0</v>
      </c>
      <c r="AB1479" t="str">
        <f>VLOOKUP(E:E,笔记匹配!A:M,3,FALSE)</f>
        <v>pickcoco-invite</v>
      </c>
      <c r="AC1479" t="str">
        <f>VLOOKUP(E:E,笔记匹配!A:M,4,FALSE)</f>
        <v>11.21-快进来看看外国人切磋中文！！</v>
      </c>
    </row>
    <row r="1480" spans="1:29">
      <c r="A1480" s="17" t="s">
        <v>63</v>
      </c>
      <c r="B1480" s="17" t="s">
        <v>92</v>
      </c>
      <c r="C1480" s="18">
        <v>24215254</v>
      </c>
      <c r="D1480" s="17" t="s">
        <v>72</v>
      </c>
      <c r="E1480" s="17" t="s">
        <v>221</v>
      </c>
      <c r="F1480" s="17" t="s">
        <v>705</v>
      </c>
      <c r="G1480" s="18">
        <v>6406225</v>
      </c>
      <c r="H1480" s="17" t="s">
        <v>706</v>
      </c>
      <c r="I1480" s="18">
        <v>5308004</v>
      </c>
      <c r="J1480" s="17" t="s">
        <v>617</v>
      </c>
      <c r="K1480" s="18">
        <v>134.39</v>
      </c>
      <c r="L1480" s="18">
        <v>8082</v>
      </c>
      <c r="M1480" s="18">
        <v>215</v>
      </c>
      <c r="N1480" s="19">
        <v>0.0266</v>
      </c>
      <c r="O1480" s="18">
        <v>0.63</v>
      </c>
      <c r="P1480" s="18">
        <v>16.63</v>
      </c>
      <c r="Q1480" s="18">
        <v>10</v>
      </c>
      <c r="R1480" s="18">
        <v>0</v>
      </c>
      <c r="S1480" s="18">
        <v>10</v>
      </c>
      <c r="T1480" s="18">
        <v>19</v>
      </c>
      <c r="U1480" s="18">
        <v>0</v>
      </c>
      <c r="V1480" s="18">
        <v>39</v>
      </c>
      <c r="W1480" s="18">
        <v>3.45</v>
      </c>
      <c r="X1480" s="18">
        <v>0</v>
      </c>
      <c r="Y1480" s="19">
        <v>0</v>
      </c>
      <c r="Z1480" s="18">
        <v>0</v>
      </c>
      <c r="AA1480" s="18">
        <v>0</v>
      </c>
      <c r="AB1480" t="str">
        <f>VLOOKUP(E:E,笔记匹配!A:M,3,FALSE)</f>
        <v>circle2022-invite</v>
      </c>
      <c r="AC1480" t="str">
        <f>VLOOKUP(E:E,笔记匹配!A:M,4,FALSE)</f>
        <v>11.21-🔥雅思口语8分｜高分技巧大公开</v>
      </c>
    </row>
    <row r="1481" spans="1:29">
      <c r="A1481" s="17" t="s">
        <v>63</v>
      </c>
      <c r="B1481" s="17" t="s">
        <v>70</v>
      </c>
      <c r="C1481" s="18">
        <v>24706707</v>
      </c>
      <c r="D1481" s="17" t="s">
        <v>69</v>
      </c>
      <c r="E1481" s="17" t="s">
        <v>226</v>
      </c>
      <c r="F1481" s="17" t="s">
        <v>708</v>
      </c>
      <c r="G1481" s="18">
        <v>6620050</v>
      </c>
      <c r="H1481" s="17" t="s">
        <v>709</v>
      </c>
      <c r="I1481" s="18">
        <v>5478983</v>
      </c>
      <c r="J1481" s="17" t="s">
        <v>617</v>
      </c>
      <c r="K1481" s="18">
        <v>0</v>
      </c>
      <c r="L1481" s="18">
        <v>0</v>
      </c>
      <c r="M1481" s="18">
        <v>0</v>
      </c>
      <c r="N1481" s="19">
        <v>0</v>
      </c>
      <c r="O1481" s="18">
        <v>0</v>
      </c>
      <c r="P1481" s="18">
        <v>0</v>
      </c>
      <c r="Q1481" s="18">
        <v>0</v>
      </c>
      <c r="R1481" s="18">
        <v>0</v>
      </c>
      <c r="S1481" s="18">
        <v>0</v>
      </c>
      <c r="T1481" s="18">
        <v>0</v>
      </c>
      <c r="U1481" s="18">
        <v>0</v>
      </c>
      <c r="V1481" s="18">
        <v>0</v>
      </c>
      <c r="W1481" s="18">
        <v>0</v>
      </c>
      <c r="X1481" s="18">
        <v>0</v>
      </c>
      <c r="Y1481" s="19">
        <v>0</v>
      </c>
      <c r="Z1481" s="18">
        <v>0</v>
      </c>
      <c r="AA1481" s="18">
        <v>0</v>
      </c>
      <c r="AB1481" t="str">
        <f>VLOOKUP(E:E,笔记匹配!A:M,3,FALSE)</f>
        <v>hiella-invite</v>
      </c>
      <c r="AC1481" t="str">
        <f>VLOOKUP(E:E,笔记匹配!A:M,4,FALSE)</f>
        <v>11.10-关于学口语，希望五年前就有人能告诉我的</v>
      </c>
    </row>
    <row r="1482" spans="1:29">
      <c r="A1482" s="17" t="s">
        <v>63</v>
      </c>
      <c r="B1482" s="17" t="s">
        <v>93</v>
      </c>
      <c r="C1482" s="18">
        <v>25347160</v>
      </c>
      <c r="D1482" s="17" t="s">
        <v>72</v>
      </c>
      <c r="E1482" s="17" t="s">
        <v>582</v>
      </c>
      <c r="F1482" s="17" t="s">
        <v>733</v>
      </c>
      <c r="G1482" s="18">
        <v>6888103</v>
      </c>
      <c r="H1482" s="17" t="s">
        <v>734</v>
      </c>
      <c r="I1482" s="18">
        <v>5690375</v>
      </c>
      <c r="J1482" s="17" t="s">
        <v>617</v>
      </c>
      <c r="K1482" s="18">
        <v>505.1</v>
      </c>
      <c r="L1482" s="18">
        <v>40129</v>
      </c>
      <c r="M1482" s="18">
        <v>2412</v>
      </c>
      <c r="N1482" s="19">
        <v>0.0601</v>
      </c>
      <c r="O1482" s="18">
        <v>0.21</v>
      </c>
      <c r="P1482" s="18">
        <v>12.59</v>
      </c>
      <c r="Q1482" s="18">
        <v>62</v>
      </c>
      <c r="R1482" s="18">
        <v>4</v>
      </c>
      <c r="S1482" s="18">
        <v>11</v>
      </c>
      <c r="T1482" s="18">
        <v>12</v>
      </c>
      <c r="U1482" s="18">
        <v>9</v>
      </c>
      <c r="V1482" s="18">
        <v>98</v>
      </c>
      <c r="W1482" s="18">
        <v>5.15</v>
      </c>
      <c r="X1482" s="18">
        <v>0</v>
      </c>
      <c r="Y1482" s="19">
        <v>0</v>
      </c>
      <c r="Z1482" s="18">
        <v>3</v>
      </c>
      <c r="AA1482" s="18">
        <v>0</v>
      </c>
      <c r="AB1482" t="str">
        <f>VLOOKUP(E:E,笔记匹配!A:M,3,FALSE)</f>
        <v>coco521-invite</v>
      </c>
      <c r="AC1482" t="str">
        <f>VLOOKUP(E:E,笔记匹配!A:M,4,FALSE)</f>
        <v>12.8-都给我进来听陕西话remix 英国话！哈哈哈哈</v>
      </c>
    </row>
    <row r="1483" spans="1:29">
      <c r="A1483" s="17" t="s">
        <v>63</v>
      </c>
      <c r="B1483" s="17" t="s">
        <v>94</v>
      </c>
      <c r="C1483" s="18">
        <v>25347501</v>
      </c>
      <c r="D1483" s="17" t="s">
        <v>72</v>
      </c>
      <c r="E1483" s="17" t="s">
        <v>585</v>
      </c>
      <c r="F1483" s="17" t="s">
        <v>735</v>
      </c>
      <c r="G1483" s="18">
        <v>6888193</v>
      </c>
      <c r="H1483" s="17" t="s">
        <v>736</v>
      </c>
      <c r="I1483" s="18">
        <v>5690455</v>
      </c>
      <c r="J1483" s="17" t="s">
        <v>617</v>
      </c>
      <c r="K1483" s="18">
        <v>794.39</v>
      </c>
      <c r="L1483" s="18">
        <v>79193</v>
      </c>
      <c r="M1483" s="18">
        <v>4131</v>
      </c>
      <c r="N1483" s="19">
        <v>0.0522</v>
      </c>
      <c r="O1483" s="18">
        <v>0.19</v>
      </c>
      <c r="P1483" s="18">
        <v>10.03</v>
      </c>
      <c r="Q1483" s="18">
        <v>222</v>
      </c>
      <c r="R1483" s="18">
        <v>4</v>
      </c>
      <c r="S1483" s="18">
        <v>158</v>
      </c>
      <c r="T1483" s="18">
        <v>30</v>
      </c>
      <c r="U1483" s="18">
        <v>5</v>
      </c>
      <c r="V1483" s="18">
        <v>419</v>
      </c>
      <c r="W1483" s="18">
        <v>1.9</v>
      </c>
      <c r="X1483" s="18">
        <v>0</v>
      </c>
      <c r="Y1483" s="19">
        <v>0</v>
      </c>
      <c r="Z1483" s="18">
        <v>12</v>
      </c>
      <c r="AA1483" s="18">
        <v>0</v>
      </c>
      <c r="AB1483" t="str">
        <f>VLOOKUP(E:E,笔记匹配!A:M,3,FALSE)</f>
        <v>kiwi123</v>
      </c>
      <c r="AC1483" t="str">
        <f>VLOOKUP(E:E,笔记匹配!A:M,4,FALSE)</f>
        <v>12.8-Small talk 指南 如何用英文有效聊天</v>
      </c>
    </row>
    <row r="1484" spans="1:29">
      <c r="A1484" s="17" t="s">
        <v>63</v>
      </c>
      <c r="B1484" s="17" t="s">
        <v>95</v>
      </c>
      <c r="C1484" s="18">
        <v>25784089</v>
      </c>
      <c r="D1484" s="17" t="s">
        <v>72</v>
      </c>
      <c r="E1484" s="17" t="s">
        <v>588</v>
      </c>
      <c r="F1484" s="17" t="s">
        <v>742</v>
      </c>
      <c r="G1484" s="18">
        <v>7095225</v>
      </c>
      <c r="H1484" s="17" t="s">
        <v>743</v>
      </c>
      <c r="I1484" s="18">
        <v>5852459</v>
      </c>
      <c r="J1484" s="17" t="s">
        <v>617</v>
      </c>
      <c r="K1484" s="18">
        <v>503.49</v>
      </c>
      <c r="L1484" s="18">
        <v>45932</v>
      </c>
      <c r="M1484" s="18">
        <v>3757</v>
      </c>
      <c r="N1484" s="19">
        <v>0.0818</v>
      </c>
      <c r="O1484" s="18">
        <v>0.13</v>
      </c>
      <c r="P1484" s="18">
        <v>10.96</v>
      </c>
      <c r="Q1484" s="18">
        <v>185</v>
      </c>
      <c r="R1484" s="18">
        <v>0</v>
      </c>
      <c r="S1484" s="18">
        <v>30</v>
      </c>
      <c r="T1484" s="18">
        <v>63</v>
      </c>
      <c r="U1484" s="18">
        <v>2</v>
      </c>
      <c r="V1484" s="18">
        <v>280</v>
      </c>
      <c r="W1484" s="18">
        <v>1.8</v>
      </c>
      <c r="X1484" s="18">
        <v>0</v>
      </c>
      <c r="Y1484" s="19">
        <v>0</v>
      </c>
      <c r="Z1484" s="18">
        <v>16</v>
      </c>
      <c r="AA1484" s="18">
        <v>0</v>
      </c>
      <c r="AB1484" t="str">
        <f>VLOOKUP(E:E,笔记匹配!A:M,3,FALSE)</f>
        <v>wowmani-invite</v>
      </c>
      <c r="AC1484" t="str">
        <f>VLOOKUP(E:E,笔记匹配!A:M,4,FALSE)</f>
        <v>12.14-外教给我的英文打分？💯分享当地流行俚语</v>
      </c>
    </row>
    <row r="1485" spans="1:29">
      <c r="A1485" s="17" t="s">
        <v>63</v>
      </c>
      <c r="B1485" s="17" t="s">
        <v>96</v>
      </c>
      <c r="C1485" s="18">
        <v>25784247</v>
      </c>
      <c r="D1485" s="17" t="s">
        <v>72</v>
      </c>
      <c r="E1485" s="17" t="s">
        <v>591</v>
      </c>
      <c r="F1485" s="17" t="s">
        <v>744</v>
      </c>
      <c r="G1485" s="18">
        <v>7095273</v>
      </c>
      <c r="H1485" s="17" t="s">
        <v>745</v>
      </c>
      <c r="I1485" s="18">
        <v>5852502</v>
      </c>
      <c r="J1485" s="17" t="s">
        <v>617</v>
      </c>
      <c r="K1485" s="18">
        <v>447.08</v>
      </c>
      <c r="L1485" s="18">
        <v>16832</v>
      </c>
      <c r="M1485" s="18">
        <v>891</v>
      </c>
      <c r="N1485" s="19">
        <v>0.0529</v>
      </c>
      <c r="O1485" s="18">
        <v>0.5</v>
      </c>
      <c r="P1485" s="18">
        <v>26.56</v>
      </c>
      <c r="Q1485" s="18">
        <v>59</v>
      </c>
      <c r="R1485" s="18">
        <v>0</v>
      </c>
      <c r="S1485" s="18">
        <v>15</v>
      </c>
      <c r="T1485" s="18">
        <v>19</v>
      </c>
      <c r="U1485" s="18">
        <v>0</v>
      </c>
      <c r="V1485" s="18">
        <v>93</v>
      </c>
      <c r="W1485" s="18">
        <v>4.81</v>
      </c>
      <c r="X1485" s="18">
        <v>0</v>
      </c>
      <c r="Y1485" s="19">
        <v>0</v>
      </c>
      <c r="Z1485" s="18">
        <v>0</v>
      </c>
      <c r="AA1485" s="18">
        <v>2</v>
      </c>
      <c r="AB1485" t="str">
        <f>VLOOKUP(E:E,笔记匹配!A:M,3,FALSE)</f>
        <v>养羊</v>
      </c>
      <c r="AC1485" t="str">
        <f>VLOOKUP(E:E,笔记匹配!A:M,4,FALSE)</f>
        <v>Vlog|一场英语面试让我刚毕业成了时尚导演</v>
      </c>
    </row>
    <row r="1486" spans="1:29">
      <c r="A1486" s="17" t="s">
        <v>63</v>
      </c>
      <c r="B1486" s="17" t="s">
        <v>97</v>
      </c>
      <c r="C1486" s="18">
        <v>25784367</v>
      </c>
      <c r="D1486" s="17" t="s">
        <v>72</v>
      </c>
      <c r="E1486" s="17" t="s">
        <v>594</v>
      </c>
      <c r="F1486" s="17" t="s">
        <v>746</v>
      </c>
      <c r="G1486" s="18">
        <v>7095347</v>
      </c>
      <c r="H1486" s="17" t="s">
        <v>747</v>
      </c>
      <c r="I1486" s="18">
        <v>5852563</v>
      </c>
      <c r="J1486" s="17" t="s">
        <v>617</v>
      </c>
      <c r="K1486" s="18">
        <v>806.19</v>
      </c>
      <c r="L1486" s="18">
        <v>99083</v>
      </c>
      <c r="M1486" s="18">
        <v>10875</v>
      </c>
      <c r="N1486" s="19">
        <v>0.1098</v>
      </c>
      <c r="O1486" s="18">
        <v>0.07</v>
      </c>
      <c r="P1486" s="18">
        <v>8.14</v>
      </c>
      <c r="Q1486" s="18">
        <v>181</v>
      </c>
      <c r="R1486" s="18">
        <v>5</v>
      </c>
      <c r="S1486" s="18">
        <v>30</v>
      </c>
      <c r="T1486" s="18">
        <v>66</v>
      </c>
      <c r="U1486" s="18">
        <v>5</v>
      </c>
      <c r="V1486" s="18">
        <v>287</v>
      </c>
      <c r="W1486" s="18">
        <v>2.81</v>
      </c>
      <c r="X1486" s="18">
        <v>0</v>
      </c>
      <c r="Y1486" s="19">
        <v>0</v>
      </c>
      <c r="Z1486" s="18">
        <v>6</v>
      </c>
      <c r="AA1486" s="18">
        <v>0</v>
      </c>
      <c r="AB1486" t="str">
        <f>VLOOKUP(E:E,笔记匹配!A:M,3,FALSE)</f>
        <v>zhang02-invite</v>
      </c>
      <c r="AC1486" t="str">
        <f>VLOOKUP(E:E,笔记匹配!A:M,4,FALSE)</f>
        <v>q&amp;a | 焦虑/迷茫？备战大学你需要知道的一切</v>
      </c>
    </row>
  </sheetData>
  <autoFilter ref="A1:AA1486">
    <extLst/>
  </autoFilter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455"/>
  <sheetViews>
    <sheetView workbookViewId="0">
      <pane ySplit="4" topLeftCell="A67" activePane="bottomLeft" state="frozen"/>
      <selection/>
      <selection pane="bottomLeft" activeCell="C85" sqref="C85"/>
    </sheetView>
  </sheetViews>
  <sheetFormatPr defaultColWidth="9" defaultRowHeight="20" customHeight="1"/>
  <cols>
    <col min="1" max="1" width="27.8796296296296" customWidth="1"/>
    <col min="2" max="2" width="15.3796296296296" customWidth="1"/>
    <col min="3" max="4" width="9.25" customWidth="1"/>
    <col min="5" max="5" width="8.12962962962963" customWidth="1"/>
    <col min="6" max="9" width="8.62962962962963" customWidth="1"/>
    <col min="10" max="10" width="5.62962962962963" customWidth="1"/>
    <col min="11" max="12" width="4.87962962962963" customWidth="1"/>
    <col min="13" max="13" width="6.75" customWidth="1"/>
    <col min="14" max="19" width="8.62962962962963" customWidth="1"/>
    <col min="20" max="20" width="9.12962962962963"/>
    <col min="21" max="21" width="6.87962962962963" style="5" customWidth="1"/>
  </cols>
  <sheetData>
    <row r="1" customHeight="1" spans="1:21">
      <c r="A1" s="6" t="s">
        <v>67</v>
      </c>
      <c r="B1" s="6" t="s">
        <v>72</v>
      </c>
      <c r="U1"/>
    </row>
    <row r="2" customHeight="1" spans="1:21">
      <c r="A2" s="6" t="s">
        <v>1</v>
      </c>
      <c r="B2" s="6" t="s">
        <v>750</v>
      </c>
      <c r="U2"/>
    </row>
    <row r="3" ht="3" customHeight="1" spans="21:21">
      <c r="U3"/>
    </row>
    <row r="4" customHeight="1" spans="1:21">
      <c r="A4" s="7" t="s">
        <v>173</v>
      </c>
      <c r="B4" s="7" t="s">
        <v>2</v>
      </c>
      <c r="C4" s="7" t="s">
        <v>3</v>
      </c>
      <c r="D4" s="7" t="s">
        <v>4</v>
      </c>
      <c r="E4" s="7" t="s">
        <v>5</v>
      </c>
      <c r="F4" s="7" t="s">
        <v>6</v>
      </c>
      <c r="G4" s="7" t="s">
        <v>7</v>
      </c>
      <c r="H4" s="7" t="s">
        <v>8</v>
      </c>
      <c r="I4" s="7" t="s">
        <v>9</v>
      </c>
      <c r="J4" s="7" t="s">
        <v>10</v>
      </c>
      <c r="K4" s="7" t="s">
        <v>11</v>
      </c>
      <c r="L4" s="7" t="s">
        <v>12</v>
      </c>
      <c r="M4" s="7" t="s">
        <v>13</v>
      </c>
      <c r="N4" s="7" t="s">
        <v>14</v>
      </c>
      <c r="O4" s="7" t="s">
        <v>751</v>
      </c>
      <c r="P4" s="7" t="s">
        <v>752</v>
      </c>
      <c r="Q4" s="7" t="s">
        <v>753</v>
      </c>
      <c r="R4" s="7" t="s">
        <v>754</v>
      </c>
      <c r="S4" s="13" t="s">
        <v>755</v>
      </c>
      <c r="U4"/>
    </row>
    <row r="5" customHeight="1" spans="1:21">
      <c r="A5" s="8" t="s">
        <v>254</v>
      </c>
      <c r="B5" s="6">
        <v>46703.59</v>
      </c>
      <c r="C5" s="6">
        <v>2947282</v>
      </c>
      <c r="D5" s="6">
        <v>141851</v>
      </c>
      <c r="E5" s="9">
        <v>0.0481294290807598</v>
      </c>
      <c r="F5" s="10">
        <v>0.329243995460025</v>
      </c>
      <c r="G5" s="10">
        <v>15.8463255297593</v>
      </c>
      <c r="H5" s="6">
        <v>10472</v>
      </c>
      <c r="I5" s="11">
        <v>121</v>
      </c>
      <c r="J5" s="6">
        <v>4068</v>
      </c>
      <c r="K5" s="6">
        <v>1564</v>
      </c>
      <c r="L5" s="6">
        <v>186</v>
      </c>
      <c r="M5" s="6">
        <v>16411</v>
      </c>
      <c r="N5" s="10">
        <v>2.8458710620925</v>
      </c>
      <c r="O5" s="6">
        <v>0</v>
      </c>
      <c r="P5" s="12" t="e">
        <v>#DIV/0!</v>
      </c>
      <c r="Q5" s="6">
        <v>0</v>
      </c>
      <c r="R5" s="12" t="e">
        <v>#DIV/0!</v>
      </c>
      <c r="S5" s="14">
        <v>0</v>
      </c>
      <c r="U5"/>
    </row>
    <row r="6" customHeight="1" spans="1:21">
      <c r="A6" s="8" t="s">
        <v>274</v>
      </c>
      <c r="B6" s="6">
        <v>2965.42</v>
      </c>
      <c r="C6" s="6">
        <v>381841</v>
      </c>
      <c r="D6" s="6">
        <v>30404</v>
      </c>
      <c r="E6" s="9">
        <v>0.0796247652818844</v>
      </c>
      <c r="F6" s="10">
        <v>0.0975338771214314</v>
      </c>
      <c r="G6" s="10">
        <v>7.76611207282612</v>
      </c>
      <c r="H6" s="6">
        <v>531</v>
      </c>
      <c r="I6" s="11">
        <v>7</v>
      </c>
      <c r="J6" s="6">
        <v>79</v>
      </c>
      <c r="K6" s="6">
        <v>137</v>
      </c>
      <c r="L6" s="6">
        <v>2</v>
      </c>
      <c r="M6" s="6">
        <v>756</v>
      </c>
      <c r="N6" s="10">
        <v>3.92251322751323</v>
      </c>
      <c r="O6" s="6">
        <v>0</v>
      </c>
      <c r="P6" s="12" t="e">
        <v>#DIV/0!</v>
      </c>
      <c r="Q6" s="6">
        <v>0</v>
      </c>
      <c r="R6" s="12" t="e">
        <v>#DIV/0!</v>
      </c>
      <c r="S6" s="14">
        <v>0</v>
      </c>
      <c r="U6"/>
    </row>
    <row r="7" customHeight="1" spans="1:21">
      <c r="A7" s="8" t="s">
        <v>255</v>
      </c>
      <c r="B7" s="6">
        <v>26882.66</v>
      </c>
      <c r="C7" s="6">
        <v>1774211</v>
      </c>
      <c r="D7" s="6">
        <v>87863</v>
      </c>
      <c r="E7" s="9">
        <v>0.0495222946988831</v>
      </c>
      <c r="F7" s="10">
        <v>0.305961098528391</v>
      </c>
      <c r="G7" s="10">
        <v>15.151895687717</v>
      </c>
      <c r="H7" s="6">
        <v>2308</v>
      </c>
      <c r="I7" s="11">
        <v>159</v>
      </c>
      <c r="J7" s="6">
        <v>772</v>
      </c>
      <c r="K7" s="6">
        <v>700</v>
      </c>
      <c r="L7" s="6">
        <v>73</v>
      </c>
      <c r="M7" s="6">
        <v>4012</v>
      </c>
      <c r="N7" s="10">
        <v>6.70056331006979</v>
      </c>
      <c r="O7" s="6">
        <v>0</v>
      </c>
      <c r="P7" s="12" t="e">
        <v>#DIV/0!</v>
      </c>
      <c r="Q7" s="6">
        <v>0</v>
      </c>
      <c r="R7" s="12" t="e">
        <v>#DIV/0!</v>
      </c>
      <c r="S7" s="14">
        <v>0</v>
      </c>
      <c r="U7"/>
    </row>
    <row r="8" customHeight="1" spans="1:21">
      <c r="A8" s="8" t="s">
        <v>247</v>
      </c>
      <c r="B8" s="6">
        <v>4648.72</v>
      </c>
      <c r="C8" s="6">
        <v>287584</v>
      </c>
      <c r="D8" s="6">
        <v>8369</v>
      </c>
      <c r="E8" s="9">
        <v>0.0291010626460443</v>
      </c>
      <c r="F8" s="10">
        <v>0.555468992711196</v>
      </c>
      <c r="G8" s="10">
        <v>16.1647379548236</v>
      </c>
      <c r="H8" s="6">
        <v>184</v>
      </c>
      <c r="I8" s="11">
        <v>3</v>
      </c>
      <c r="J8" s="6">
        <v>59</v>
      </c>
      <c r="K8" s="6">
        <v>116</v>
      </c>
      <c r="L8" s="6">
        <v>3</v>
      </c>
      <c r="M8" s="6">
        <v>365</v>
      </c>
      <c r="N8" s="10">
        <v>12.7362191780822</v>
      </c>
      <c r="O8" s="6">
        <v>1</v>
      </c>
      <c r="P8" s="12">
        <v>4648.72</v>
      </c>
      <c r="Q8" s="6">
        <v>1</v>
      </c>
      <c r="R8" s="12">
        <v>4648.72</v>
      </c>
      <c r="S8" s="14">
        <v>0.000119488588839766</v>
      </c>
      <c r="U8"/>
    </row>
    <row r="9" customHeight="1" spans="1:21">
      <c r="A9" s="8" t="s">
        <v>252</v>
      </c>
      <c r="B9" s="6">
        <v>1241.86</v>
      </c>
      <c r="C9" s="6">
        <v>107738</v>
      </c>
      <c r="D9" s="6">
        <v>2198</v>
      </c>
      <c r="E9" s="9">
        <v>0.0204013440011881</v>
      </c>
      <c r="F9" s="10">
        <v>0.564995450409463</v>
      </c>
      <c r="G9" s="10">
        <v>11.5266665429097</v>
      </c>
      <c r="H9" s="6">
        <v>62</v>
      </c>
      <c r="I9" s="11">
        <v>5</v>
      </c>
      <c r="J9" s="6">
        <v>32</v>
      </c>
      <c r="K9" s="6">
        <v>22</v>
      </c>
      <c r="L9" s="6">
        <v>0</v>
      </c>
      <c r="M9" s="6">
        <v>121</v>
      </c>
      <c r="N9" s="10">
        <v>10.263305785124</v>
      </c>
      <c r="O9" s="6">
        <v>0</v>
      </c>
      <c r="P9" s="12" t="e">
        <v>#DIV/0!</v>
      </c>
      <c r="Q9" s="6">
        <v>0</v>
      </c>
      <c r="R9" s="12" t="e">
        <v>#DIV/0!</v>
      </c>
      <c r="S9" s="14">
        <v>0</v>
      </c>
      <c r="U9"/>
    </row>
    <row r="10" customHeight="1" spans="1:21">
      <c r="A10" s="8" t="s">
        <v>246</v>
      </c>
      <c r="B10" s="6">
        <v>4774.44</v>
      </c>
      <c r="C10" s="6">
        <v>351625</v>
      </c>
      <c r="D10" s="6">
        <v>19022</v>
      </c>
      <c r="E10" s="9">
        <v>0.0540974049057945</v>
      </c>
      <c r="F10" s="10">
        <v>0.250995689201977</v>
      </c>
      <c r="G10" s="10">
        <v>13.5782154283683</v>
      </c>
      <c r="H10" s="6">
        <v>369</v>
      </c>
      <c r="I10" s="11">
        <v>34</v>
      </c>
      <c r="J10" s="6">
        <v>69</v>
      </c>
      <c r="K10" s="6">
        <v>54</v>
      </c>
      <c r="L10" s="6">
        <v>16</v>
      </c>
      <c r="M10" s="6">
        <v>542</v>
      </c>
      <c r="N10" s="10">
        <v>8.80892988929889</v>
      </c>
      <c r="O10" s="6">
        <v>0</v>
      </c>
      <c r="P10" s="12" t="e">
        <v>#DIV/0!</v>
      </c>
      <c r="Q10" s="6">
        <v>0</v>
      </c>
      <c r="R10" s="12" t="e">
        <v>#DIV/0!</v>
      </c>
      <c r="S10" s="14">
        <v>0</v>
      </c>
      <c r="U10"/>
    </row>
    <row r="11" customHeight="1" spans="1:21">
      <c r="A11" s="8" t="s">
        <v>195</v>
      </c>
      <c r="B11" s="6">
        <v>30539.57</v>
      </c>
      <c r="C11" s="6">
        <v>2325504</v>
      </c>
      <c r="D11" s="6">
        <v>88489</v>
      </c>
      <c r="E11" s="9">
        <v>0.0380515363551299</v>
      </c>
      <c r="F11" s="10">
        <v>0.345122783622823</v>
      </c>
      <c r="G11" s="10">
        <v>13.1324521480075</v>
      </c>
      <c r="H11" s="6">
        <v>1871</v>
      </c>
      <c r="I11" s="11">
        <v>125</v>
      </c>
      <c r="J11" s="6">
        <v>341</v>
      </c>
      <c r="K11" s="6">
        <v>641</v>
      </c>
      <c r="L11" s="6">
        <v>20</v>
      </c>
      <c r="M11" s="6">
        <v>2998</v>
      </c>
      <c r="N11" s="10">
        <v>10.1866477651768</v>
      </c>
      <c r="O11" s="6">
        <v>1</v>
      </c>
      <c r="P11" s="12">
        <v>30539.57</v>
      </c>
      <c r="Q11" s="6">
        <v>1</v>
      </c>
      <c r="R11" s="12">
        <v>30539.57</v>
      </c>
      <c r="S11" s="14">
        <v>1.13008396523862e-5</v>
      </c>
      <c r="U11"/>
    </row>
    <row r="12" customHeight="1" spans="1:21">
      <c r="A12" s="8" t="s">
        <v>198</v>
      </c>
      <c r="B12" s="6">
        <v>78958.06</v>
      </c>
      <c r="C12" s="6">
        <v>4208710</v>
      </c>
      <c r="D12" s="6">
        <v>202193</v>
      </c>
      <c r="E12" s="9">
        <v>0.0480415614285612</v>
      </c>
      <c r="F12" s="10">
        <v>0.390508375660879</v>
      </c>
      <c r="G12" s="10">
        <v>18.7606321176798</v>
      </c>
      <c r="H12" s="6">
        <v>24005</v>
      </c>
      <c r="I12" s="11">
        <v>264</v>
      </c>
      <c r="J12" s="6">
        <v>16114</v>
      </c>
      <c r="K12" s="6">
        <v>9725</v>
      </c>
      <c r="L12" s="6">
        <v>776</v>
      </c>
      <c r="M12" s="6">
        <v>50884</v>
      </c>
      <c r="N12" s="10">
        <v>1.55172667243141</v>
      </c>
      <c r="O12" s="6">
        <v>3</v>
      </c>
      <c r="P12" s="12">
        <v>26319.3533333333</v>
      </c>
      <c r="Q12" s="6">
        <v>3</v>
      </c>
      <c r="R12" s="12">
        <v>26319.3533333333</v>
      </c>
      <c r="S12" s="14">
        <v>1.48373089078257e-5</v>
      </c>
      <c r="U12"/>
    </row>
    <row r="13" customHeight="1" spans="1:21">
      <c r="A13" s="8" t="s">
        <v>269</v>
      </c>
      <c r="B13" s="6">
        <v>9141.92</v>
      </c>
      <c r="C13" s="6">
        <v>800514</v>
      </c>
      <c r="D13" s="6">
        <v>24882</v>
      </c>
      <c r="E13" s="9">
        <v>0.0310825294748124</v>
      </c>
      <c r="F13" s="10">
        <v>0.367410979824773</v>
      </c>
      <c r="G13" s="10">
        <v>11.4200626097732</v>
      </c>
      <c r="H13" s="6">
        <v>2532</v>
      </c>
      <c r="I13" s="11">
        <v>128</v>
      </c>
      <c r="J13" s="6">
        <v>2608</v>
      </c>
      <c r="K13" s="6">
        <v>760</v>
      </c>
      <c r="L13" s="6">
        <v>134</v>
      </c>
      <c r="M13" s="6">
        <v>6162</v>
      </c>
      <c r="N13" s="10">
        <v>1.48359623498864</v>
      </c>
      <c r="O13" s="6">
        <v>0</v>
      </c>
      <c r="P13" s="12" t="e">
        <v>#DIV/0!</v>
      </c>
      <c r="Q13" s="6">
        <v>0</v>
      </c>
      <c r="R13" s="12" t="e">
        <v>#DIV/0!</v>
      </c>
      <c r="S13" s="14">
        <v>0</v>
      </c>
      <c r="U13"/>
    </row>
    <row r="14" customHeight="1" spans="1:21">
      <c r="A14" s="8" t="s">
        <v>242</v>
      </c>
      <c r="B14" s="6">
        <v>411.35</v>
      </c>
      <c r="C14" s="6">
        <v>28344</v>
      </c>
      <c r="D14" s="6">
        <v>1799</v>
      </c>
      <c r="E14" s="9">
        <v>0.0634702229748801</v>
      </c>
      <c r="F14" s="10">
        <v>0.228654808226793</v>
      </c>
      <c r="G14" s="10">
        <v>14.512771662433</v>
      </c>
      <c r="H14" s="6">
        <v>87</v>
      </c>
      <c r="I14" s="11">
        <v>11</v>
      </c>
      <c r="J14" s="6">
        <v>11</v>
      </c>
      <c r="K14" s="6">
        <v>20</v>
      </c>
      <c r="L14" s="6">
        <v>3</v>
      </c>
      <c r="M14" s="6">
        <v>132</v>
      </c>
      <c r="N14" s="10">
        <v>3.11628787878788</v>
      </c>
      <c r="O14" s="6">
        <v>0</v>
      </c>
      <c r="P14" s="12" t="e">
        <v>#DIV/0!</v>
      </c>
      <c r="Q14" s="6">
        <v>0</v>
      </c>
      <c r="R14" s="12" t="e">
        <v>#DIV/0!</v>
      </c>
      <c r="S14" s="14">
        <v>0</v>
      </c>
      <c r="U14"/>
    </row>
    <row r="15" customHeight="1" spans="1:21">
      <c r="A15" s="8" t="s">
        <v>244</v>
      </c>
      <c r="B15" s="6">
        <v>3242.78</v>
      </c>
      <c r="C15" s="6">
        <v>311079</v>
      </c>
      <c r="D15" s="6">
        <v>19549</v>
      </c>
      <c r="E15" s="9">
        <v>0.0628425576782747</v>
      </c>
      <c r="F15" s="10">
        <v>0.165879584633485</v>
      </c>
      <c r="G15" s="10">
        <v>10.424297364978</v>
      </c>
      <c r="H15" s="6">
        <v>172</v>
      </c>
      <c r="I15" s="11">
        <v>11</v>
      </c>
      <c r="J15" s="6">
        <v>71</v>
      </c>
      <c r="K15" s="6">
        <v>25</v>
      </c>
      <c r="L15" s="6">
        <v>9</v>
      </c>
      <c r="M15" s="6">
        <v>288</v>
      </c>
      <c r="N15" s="10">
        <v>11.2596527777778</v>
      </c>
      <c r="O15" s="6">
        <v>0</v>
      </c>
      <c r="P15" s="12" t="e">
        <v>#DIV/0!</v>
      </c>
      <c r="Q15" s="6">
        <v>0</v>
      </c>
      <c r="R15" s="12" t="e">
        <v>#DIV/0!</v>
      </c>
      <c r="S15" s="14">
        <v>0</v>
      </c>
      <c r="U15"/>
    </row>
    <row r="16" customHeight="1" spans="1:21">
      <c r="A16" s="8" t="s">
        <v>250</v>
      </c>
      <c r="B16" s="6">
        <v>38868.98</v>
      </c>
      <c r="C16" s="6">
        <v>2248468</v>
      </c>
      <c r="D16" s="6">
        <v>79319</v>
      </c>
      <c r="E16" s="9">
        <v>0.0352769085439508</v>
      </c>
      <c r="F16" s="10">
        <v>0.490033661543892</v>
      </c>
      <c r="G16" s="10">
        <v>17.2868726617412</v>
      </c>
      <c r="H16" s="6">
        <v>4326</v>
      </c>
      <c r="I16" s="11">
        <v>43</v>
      </c>
      <c r="J16" s="6">
        <v>1482</v>
      </c>
      <c r="K16" s="6">
        <v>1606</v>
      </c>
      <c r="L16" s="6">
        <v>71</v>
      </c>
      <c r="M16" s="6">
        <v>7528</v>
      </c>
      <c r="N16" s="10">
        <v>5.16325451647184</v>
      </c>
      <c r="O16" s="6">
        <v>9</v>
      </c>
      <c r="P16" s="12">
        <v>4318.77555555556</v>
      </c>
      <c r="Q16" s="6">
        <v>9</v>
      </c>
      <c r="R16" s="12">
        <v>4318.77555555556</v>
      </c>
      <c r="S16" s="14">
        <v>0.000113465878288935</v>
      </c>
      <c r="U16"/>
    </row>
    <row r="17" customHeight="1" spans="1:21">
      <c r="A17" s="8" t="s">
        <v>264</v>
      </c>
      <c r="B17" s="6">
        <v>18655.27</v>
      </c>
      <c r="C17" s="6">
        <v>1192754</v>
      </c>
      <c r="D17" s="6">
        <v>34449</v>
      </c>
      <c r="E17" s="9">
        <v>0.0288818985306274</v>
      </c>
      <c r="F17" s="10">
        <v>0.541532990797991</v>
      </c>
      <c r="G17" s="10">
        <v>15.6405008912148</v>
      </c>
      <c r="H17" s="6">
        <v>3306</v>
      </c>
      <c r="I17" s="11">
        <v>25</v>
      </c>
      <c r="J17" s="6">
        <v>1107</v>
      </c>
      <c r="K17" s="6">
        <v>1232</v>
      </c>
      <c r="L17" s="6">
        <v>43</v>
      </c>
      <c r="M17" s="6">
        <v>5713</v>
      </c>
      <c r="N17" s="10">
        <v>3.26540696656748</v>
      </c>
      <c r="O17" s="6">
        <v>0</v>
      </c>
      <c r="P17" s="12" t="e">
        <v>#DIV/0!</v>
      </c>
      <c r="Q17" s="6">
        <v>0</v>
      </c>
      <c r="R17" s="12" t="e">
        <v>#DIV/0!</v>
      </c>
      <c r="S17" s="14">
        <v>0</v>
      </c>
      <c r="U17"/>
    </row>
    <row r="18" customHeight="1" spans="1:21">
      <c r="A18" s="8" t="s">
        <v>253</v>
      </c>
      <c r="B18" s="6">
        <v>23707.38</v>
      </c>
      <c r="C18" s="6">
        <v>1542743</v>
      </c>
      <c r="D18" s="6">
        <v>60970</v>
      </c>
      <c r="E18" s="9">
        <v>0.0395205163789432</v>
      </c>
      <c r="F18" s="10">
        <v>0.388836804986059</v>
      </c>
      <c r="G18" s="10">
        <v>15.3670313201875</v>
      </c>
      <c r="H18" s="6">
        <v>4137</v>
      </c>
      <c r="I18" s="11">
        <v>44</v>
      </c>
      <c r="J18" s="6">
        <v>1645</v>
      </c>
      <c r="K18" s="6">
        <v>1181</v>
      </c>
      <c r="L18" s="6">
        <v>94</v>
      </c>
      <c r="M18" s="6">
        <v>7101</v>
      </c>
      <c r="N18" s="10">
        <v>3.33859738065061</v>
      </c>
      <c r="O18" s="6">
        <v>0</v>
      </c>
      <c r="P18" s="12" t="e">
        <v>#DIV/0!</v>
      </c>
      <c r="Q18" s="6">
        <v>0</v>
      </c>
      <c r="R18" s="12" t="e">
        <v>#DIV/0!</v>
      </c>
      <c r="S18" s="14">
        <v>0</v>
      </c>
      <c r="U18"/>
    </row>
    <row r="19" customHeight="1" spans="1:21">
      <c r="A19" s="8" t="s">
        <v>243</v>
      </c>
      <c r="B19" s="6">
        <v>962.12</v>
      </c>
      <c r="C19" s="6">
        <v>49467</v>
      </c>
      <c r="D19" s="6">
        <v>2844</v>
      </c>
      <c r="E19" s="9">
        <v>0.057492874037237</v>
      </c>
      <c r="F19" s="10">
        <v>0.338298171589311</v>
      </c>
      <c r="G19" s="10">
        <v>19.4497341662118</v>
      </c>
      <c r="H19" s="6">
        <v>108</v>
      </c>
      <c r="I19" s="11">
        <v>4</v>
      </c>
      <c r="J19" s="6">
        <v>95</v>
      </c>
      <c r="K19" s="6">
        <v>99</v>
      </c>
      <c r="L19" s="6">
        <v>8</v>
      </c>
      <c r="M19" s="6">
        <v>314</v>
      </c>
      <c r="N19" s="10">
        <v>3.06407643312102</v>
      </c>
      <c r="O19" s="6">
        <v>1</v>
      </c>
      <c r="P19" s="12">
        <v>962.12</v>
      </c>
      <c r="Q19" s="6">
        <v>1</v>
      </c>
      <c r="R19" s="12">
        <v>962.12</v>
      </c>
      <c r="S19" s="14">
        <v>0.000351617440225035</v>
      </c>
      <c r="U19"/>
    </row>
    <row r="20" customHeight="1" spans="1:21">
      <c r="A20" s="8" t="s">
        <v>273</v>
      </c>
      <c r="B20" s="6">
        <v>3416.25</v>
      </c>
      <c r="C20" s="6">
        <v>161785</v>
      </c>
      <c r="D20" s="6">
        <v>7348</v>
      </c>
      <c r="E20" s="9">
        <v>0.0454183020675588</v>
      </c>
      <c r="F20" s="10">
        <v>0.46492242787153</v>
      </c>
      <c r="G20" s="10">
        <v>21.115987267052</v>
      </c>
      <c r="H20" s="6">
        <v>324</v>
      </c>
      <c r="I20" s="11">
        <v>29</v>
      </c>
      <c r="J20" s="6">
        <v>160</v>
      </c>
      <c r="K20" s="6">
        <v>168</v>
      </c>
      <c r="L20" s="6">
        <v>40</v>
      </c>
      <c r="M20" s="6">
        <v>721</v>
      </c>
      <c r="N20" s="10">
        <v>4.73821081830791</v>
      </c>
      <c r="O20" s="6">
        <v>0</v>
      </c>
      <c r="P20" s="12" t="e">
        <v>#DIV/0!</v>
      </c>
      <c r="Q20" s="6">
        <v>0</v>
      </c>
      <c r="R20" s="12" t="e">
        <v>#DIV/0!</v>
      </c>
      <c r="S20" s="14">
        <v>0</v>
      </c>
      <c r="U20"/>
    </row>
    <row r="21" customHeight="1" spans="1:21">
      <c r="A21" s="8" t="s">
        <v>248</v>
      </c>
      <c r="B21" s="6">
        <v>4939.71</v>
      </c>
      <c r="C21" s="6">
        <v>391951</v>
      </c>
      <c r="D21" s="6">
        <v>22985</v>
      </c>
      <c r="E21" s="9">
        <v>0.0586425343984325</v>
      </c>
      <c r="F21" s="10">
        <v>0.214910158799217</v>
      </c>
      <c r="G21" s="10">
        <v>12.6028763799557</v>
      </c>
      <c r="H21" s="6">
        <v>610</v>
      </c>
      <c r="I21" s="11">
        <v>18</v>
      </c>
      <c r="J21" s="6">
        <v>112</v>
      </c>
      <c r="K21" s="6">
        <v>164</v>
      </c>
      <c r="L21" s="6">
        <v>9</v>
      </c>
      <c r="M21" s="6">
        <v>913</v>
      </c>
      <c r="N21" s="10">
        <v>5.41041621029573</v>
      </c>
      <c r="O21" s="6">
        <v>0</v>
      </c>
      <c r="P21" s="12" t="e">
        <v>#DIV/0!</v>
      </c>
      <c r="Q21" s="6">
        <v>0</v>
      </c>
      <c r="R21" s="12" t="e">
        <v>#DIV/0!</v>
      </c>
      <c r="S21" s="14">
        <v>0</v>
      </c>
      <c r="U21"/>
    </row>
    <row r="22" customHeight="1" spans="1:21">
      <c r="A22" s="8" t="s">
        <v>272</v>
      </c>
      <c r="B22" s="6">
        <v>7461.15</v>
      </c>
      <c r="C22" s="6">
        <v>741385</v>
      </c>
      <c r="D22" s="6">
        <v>33091</v>
      </c>
      <c r="E22" s="9">
        <v>0.0446340295527965</v>
      </c>
      <c r="F22" s="10">
        <v>0.225473693753589</v>
      </c>
      <c r="G22" s="10">
        <v>10.0637995103759</v>
      </c>
      <c r="H22" s="6">
        <v>1186</v>
      </c>
      <c r="I22" s="11">
        <v>10</v>
      </c>
      <c r="J22" s="6">
        <v>1107</v>
      </c>
      <c r="K22" s="6">
        <v>192</v>
      </c>
      <c r="L22" s="6">
        <v>74</v>
      </c>
      <c r="M22" s="6">
        <v>2569</v>
      </c>
      <c r="N22" s="10">
        <v>2.90430128454652</v>
      </c>
      <c r="O22" s="6">
        <v>0</v>
      </c>
      <c r="P22" s="12" t="e">
        <v>#DIV/0!</v>
      </c>
      <c r="Q22" s="6">
        <v>0</v>
      </c>
      <c r="R22" s="12" t="e">
        <v>#DIV/0!</v>
      </c>
      <c r="S22" s="14">
        <v>0</v>
      </c>
      <c r="U22"/>
    </row>
    <row r="23" customHeight="1" spans="1:21">
      <c r="A23" s="8" t="s">
        <v>206</v>
      </c>
      <c r="B23" s="6">
        <v>122052.09</v>
      </c>
      <c r="C23" s="6">
        <v>7694973</v>
      </c>
      <c r="D23" s="6">
        <v>237873</v>
      </c>
      <c r="E23" s="9">
        <v>0.0309127790311935</v>
      </c>
      <c r="F23" s="10">
        <v>0.51309770339635</v>
      </c>
      <c r="G23" s="10">
        <v>15.8612759265042</v>
      </c>
      <c r="H23" s="6">
        <v>22516</v>
      </c>
      <c r="I23" s="11">
        <v>211</v>
      </c>
      <c r="J23" s="6">
        <v>16022</v>
      </c>
      <c r="K23" s="6">
        <v>9974</v>
      </c>
      <c r="L23" s="6">
        <v>730</v>
      </c>
      <c r="M23" s="6">
        <v>49453</v>
      </c>
      <c r="N23" s="10">
        <v>2.46804218146523</v>
      </c>
      <c r="O23" s="6">
        <v>2</v>
      </c>
      <c r="P23" s="12">
        <v>61026.045</v>
      </c>
      <c r="Q23" s="6">
        <v>2</v>
      </c>
      <c r="R23" s="12">
        <v>61026.045</v>
      </c>
      <c r="S23" s="14">
        <v>8.40784788521606e-6</v>
      </c>
      <c r="U23"/>
    </row>
    <row r="24" customHeight="1" spans="1:21">
      <c r="A24" s="8" t="s">
        <v>268</v>
      </c>
      <c r="B24" s="6">
        <v>10239.06</v>
      </c>
      <c r="C24" s="6">
        <v>511820</v>
      </c>
      <c r="D24" s="6">
        <v>21669</v>
      </c>
      <c r="E24" s="9">
        <v>0.0423371497792193</v>
      </c>
      <c r="F24" s="10">
        <v>0.472521113110896</v>
      </c>
      <c r="G24" s="10">
        <v>20.0051971396194</v>
      </c>
      <c r="H24" s="6">
        <v>1597</v>
      </c>
      <c r="I24" s="11">
        <v>29</v>
      </c>
      <c r="J24" s="6">
        <v>1300</v>
      </c>
      <c r="K24" s="6">
        <v>202</v>
      </c>
      <c r="L24" s="6">
        <v>73</v>
      </c>
      <c r="M24" s="6">
        <v>3201</v>
      </c>
      <c r="N24" s="10">
        <v>3.19870665417057</v>
      </c>
      <c r="O24" s="6">
        <v>0</v>
      </c>
      <c r="P24" s="12" t="e">
        <v>#DIV/0!</v>
      </c>
      <c r="Q24" s="6">
        <v>0</v>
      </c>
      <c r="R24" s="12" t="e">
        <v>#DIV/0!</v>
      </c>
      <c r="S24" s="14">
        <v>0</v>
      </c>
      <c r="U24"/>
    </row>
    <row r="25" customHeight="1" spans="1:21">
      <c r="A25" s="8" t="s">
        <v>275</v>
      </c>
      <c r="B25" s="6">
        <v>2411.94</v>
      </c>
      <c r="C25" s="6">
        <v>249396</v>
      </c>
      <c r="D25" s="6">
        <v>14795</v>
      </c>
      <c r="E25" s="9">
        <v>0.059323325153571</v>
      </c>
      <c r="F25" s="10">
        <v>0.163023994592768</v>
      </c>
      <c r="G25" s="10">
        <v>9.67112543906077</v>
      </c>
      <c r="H25" s="6">
        <v>197</v>
      </c>
      <c r="I25" s="11">
        <v>6</v>
      </c>
      <c r="J25" s="6">
        <v>110</v>
      </c>
      <c r="K25" s="6">
        <v>54</v>
      </c>
      <c r="L25" s="6">
        <v>3</v>
      </c>
      <c r="M25" s="6">
        <v>370</v>
      </c>
      <c r="N25" s="10">
        <v>6.51875675675676</v>
      </c>
      <c r="O25" s="6">
        <v>0</v>
      </c>
      <c r="P25" s="12" t="e">
        <v>#DIV/0!</v>
      </c>
      <c r="Q25" s="6">
        <v>0</v>
      </c>
      <c r="R25" s="12" t="e">
        <v>#DIV/0!</v>
      </c>
      <c r="S25" s="14">
        <v>0</v>
      </c>
      <c r="U25"/>
    </row>
    <row r="26" customHeight="1" spans="1:21">
      <c r="A26" s="8" t="s">
        <v>207</v>
      </c>
      <c r="B26" s="6">
        <v>103774.21</v>
      </c>
      <c r="C26" s="6">
        <v>4510208</v>
      </c>
      <c r="D26" s="6">
        <v>158074</v>
      </c>
      <c r="E26" s="9">
        <v>0.0350480509989783</v>
      </c>
      <c r="F26" s="10">
        <v>0.65649132684692</v>
      </c>
      <c r="G26" s="10">
        <v>23.0087415037178</v>
      </c>
      <c r="H26" s="6">
        <v>9312</v>
      </c>
      <c r="I26" s="11">
        <v>162</v>
      </c>
      <c r="J26" s="6">
        <v>6520</v>
      </c>
      <c r="K26" s="6">
        <v>5096</v>
      </c>
      <c r="L26" s="6">
        <v>739</v>
      </c>
      <c r="M26" s="6">
        <v>21829</v>
      </c>
      <c r="N26" s="10">
        <v>4.75396078611022</v>
      </c>
      <c r="O26" s="6">
        <v>0</v>
      </c>
      <c r="P26" s="12" t="e">
        <v>#DIV/0!</v>
      </c>
      <c r="Q26" s="6">
        <v>0</v>
      </c>
      <c r="R26" s="12" t="e">
        <v>#DIV/0!</v>
      </c>
      <c r="S26" s="14">
        <v>0</v>
      </c>
      <c r="U26"/>
    </row>
    <row r="27" customHeight="1" spans="1:21">
      <c r="A27" s="8" t="s">
        <v>215</v>
      </c>
      <c r="B27" s="6">
        <v>34699.67</v>
      </c>
      <c r="C27" s="6">
        <v>3559574</v>
      </c>
      <c r="D27" s="6">
        <v>233667</v>
      </c>
      <c r="E27" s="9">
        <v>0.0656446529837559</v>
      </c>
      <c r="F27" s="10">
        <v>0.148500515691133</v>
      </c>
      <c r="G27" s="10">
        <v>9.74826482045323</v>
      </c>
      <c r="H27" s="6">
        <v>4640</v>
      </c>
      <c r="I27" s="11">
        <v>51</v>
      </c>
      <c r="J27" s="6">
        <v>792</v>
      </c>
      <c r="K27" s="6">
        <v>738</v>
      </c>
      <c r="L27" s="6">
        <v>63</v>
      </c>
      <c r="M27" s="6">
        <v>6284</v>
      </c>
      <c r="N27" s="10">
        <v>5.52190802036919</v>
      </c>
      <c r="O27" s="6">
        <v>0</v>
      </c>
      <c r="P27" s="12" t="e">
        <v>#DIV/0!</v>
      </c>
      <c r="Q27" s="6">
        <v>0</v>
      </c>
      <c r="R27" s="12" t="e">
        <v>#DIV/0!</v>
      </c>
      <c r="S27" s="14">
        <v>0</v>
      </c>
      <c r="U27"/>
    </row>
    <row r="28" customHeight="1" spans="1:21">
      <c r="A28" s="8" t="s">
        <v>205</v>
      </c>
      <c r="B28" s="6">
        <v>18980.93</v>
      </c>
      <c r="C28" s="6">
        <v>1118228</v>
      </c>
      <c r="D28" s="6">
        <v>33034</v>
      </c>
      <c r="E28" s="9">
        <v>0.0295413815429412</v>
      </c>
      <c r="F28" s="10">
        <v>0.574587697523763</v>
      </c>
      <c r="G28" s="10">
        <v>16.9741144024296</v>
      </c>
      <c r="H28" s="6">
        <v>2785</v>
      </c>
      <c r="I28" s="11">
        <v>43</v>
      </c>
      <c r="J28" s="6">
        <v>3611</v>
      </c>
      <c r="K28" s="6">
        <v>612</v>
      </c>
      <c r="L28" s="6">
        <v>203</v>
      </c>
      <c r="M28" s="6">
        <v>7254</v>
      </c>
      <c r="N28" s="10">
        <v>2.61661566032534</v>
      </c>
      <c r="O28" s="6">
        <v>0</v>
      </c>
      <c r="P28" s="12" t="e">
        <v>#DIV/0!</v>
      </c>
      <c r="Q28" s="6">
        <v>0</v>
      </c>
      <c r="R28" s="12" t="e">
        <v>#DIV/0!</v>
      </c>
      <c r="S28" s="14">
        <v>0</v>
      </c>
      <c r="U28"/>
    </row>
    <row r="29" customHeight="1" spans="1:21">
      <c r="A29" s="8" t="s">
        <v>203</v>
      </c>
      <c r="B29" s="6">
        <v>34406.38</v>
      </c>
      <c r="C29" s="6">
        <v>1367333</v>
      </c>
      <c r="D29" s="6">
        <v>50704</v>
      </c>
      <c r="E29" s="9">
        <v>0.037082407869919</v>
      </c>
      <c r="F29" s="10">
        <v>0.678573288103503</v>
      </c>
      <c r="G29" s="10">
        <v>25.1631314390862</v>
      </c>
      <c r="H29" s="6">
        <v>2835</v>
      </c>
      <c r="I29" s="11">
        <v>32</v>
      </c>
      <c r="J29" s="6">
        <v>3348</v>
      </c>
      <c r="K29" s="6">
        <v>367</v>
      </c>
      <c r="L29" s="6">
        <v>152</v>
      </c>
      <c r="M29" s="6">
        <v>6734</v>
      </c>
      <c r="N29" s="10">
        <v>5.10935253935254</v>
      </c>
      <c r="O29" s="6">
        <v>0</v>
      </c>
      <c r="P29" s="12" t="e">
        <v>#DIV/0!</v>
      </c>
      <c r="Q29" s="6">
        <v>0</v>
      </c>
      <c r="R29" s="12" t="e">
        <v>#DIV/0!</v>
      </c>
      <c r="S29" s="14">
        <v>0</v>
      </c>
      <c r="U29"/>
    </row>
    <row r="30" customHeight="1" spans="1:21">
      <c r="A30" s="8" t="s">
        <v>204</v>
      </c>
      <c r="B30" s="6">
        <v>34810.45</v>
      </c>
      <c r="C30" s="6">
        <v>2237883</v>
      </c>
      <c r="D30" s="6">
        <v>145264</v>
      </c>
      <c r="E30" s="9">
        <v>0.0649113470185886</v>
      </c>
      <c r="F30" s="10">
        <v>0.239635766604252</v>
      </c>
      <c r="G30" s="10">
        <v>15.5550804041141</v>
      </c>
      <c r="H30" s="6">
        <v>2367</v>
      </c>
      <c r="I30" s="11">
        <v>91</v>
      </c>
      <c r="J30" s="6">
        <v>1517</v>
      </c>
      <c r="K30" s="6">
        <v>1286</v>
      </c>
      <c r="L30" s="6">
        <v>115</v>
      </c>
      <c r="M30" s="6">
        <v>5376</v>
      </c>
      <c r="N30" s="10">
        <v>6.47515811011905</v>
      </c>
      <c r="O30" s="6">
        <v>0</v>
      </c>
      <c r="P30" s="12" t="e">
        <v>#DIV/0!</v>
      </c>
      <c r="Q30" s="6">
        <v>0</v>
      </c>
      <c r="R30" s="12" t="e">
        <v>#DIV/0!</v>
      </c>
      <c r="S30" s="14">
        <v>0</v>
      </c>
      <c r="U30"/>
    </row>
    <row r="31" customHeight="1" spans="1:21">
      <c r="A31" s="8" t="s">
        <v>267</v>
      </c>
      <c r="B31" s="6">
        <v>10564.14</v>
      </c>
      <c r="C31" s="6">
        <v>952271</v>
      </c>
      <c r="D31" s="6">
        <v>58974</v>
      </c>
      <c r="E31" s="9">
        <v>0.0619298498011595</v>
      </c>
      <c r="F31" s="10">
        <v>0.179132159934887</v>
      </c>
      <c r="G31" s="10">
        <v>11.0936277593248</v>
      </c>
      <c r="H31" s="6">
        <v>1218</v>
      </c>
      <c r="I31" s="11">
        <v>50</v>
      </c>
      <c r="J31" s="6">
        <v>934</v>
      </c>
      <c r="K31" s="6">
        <v>1216</v>
      </c>
      <c r="L31" s="6">
        <v>80</v>
      </c>
      <c r="M31" s="6">
        <v>3498</v>
      </c>
      <c r="N31" s="10">
        <v>3.02005145797599</v>
      </c>
      <c r="O31" s="6">
        <v>0</v>
      </c>
      <c r="P31" s="12" t="e">
        <v>#DIV/0!</v>
      </c>
      <c r="Q31" s="6">
        <v>0</v>
      </c>
      <c r="R31" s="12" t="e">
        <v>#DIV/0!</v>
      </c>
      <c r="S31" s="14">
        <v>0</v>
      </c>
      <c r="U31"/>
    </row>
    <row r="32" customHeight="1" spans="1:21">
      <c r="A32" s="8" t="s">
        <v>257</v>
      </c>
      <c r="B32" s="6">
        <v>6974.47</v>
      </c>
      <c r="C32" s="6">
        <v>558846</v>
      </c>
      <c r="D32" s="6">
        <v>28111</v>
      </c>
      <c r="E32" s="9">
        <v>0.0503018720720914</v>
      </c>
      <c r="F32" s="10">
        <v>0.248104656540144</v>
      </c>
      <c r="G32" s="10">
        <v>12.4801286937725</v>
      </c>
      <c r="H32" s="6">
        <v>557</v>
      </c>
      <c r="I32" s="11">
        <v>119</v>
      </c>
      <c r="J32" s="6">
        <v>84</v>
      </c>
      <c r="K32" s="6">
        <v>114</v>
      </c>
      <c r="L32" s="6">
        <v>9</v>
      </c>
      <c r="M32" s="6">
        <v>883</v>
      </c>
      <c r="N32" s="10">
        <v>7.89860702151755</v>
      </c>
      <c r="O32" s="6">
        <v>0</v>
      </c>
      <c r="P32" s="12" t="e">
        <v>#DIV/0!</v>
      </c>
      <c r="Q32" s="6">
        <v>0</v>
      </c>
      <c r="R32" s="12" t="e">
        <v>#DIV/0!</v>
      </c>
      <c r="S32" s="14">
        <v>0</v>
      </c>
      <c r="U32"/>
    </row>
    <row r="33" customHeight="1" spans="1:21">
      <c r="A33" s="8" t="s">
        <v>210</v>
      </c>
      <c r="B33" s="6">
        <v>81063.11</v>
      </c>
      <c r="C33" s="6">
        <v>7687561</v>
      </c>
      <c r="D33" s="6">
        <v>422415</v>
      </c>
      <c r="E33" s="9">
        <v>0.0549478566739178</v>
      </c>
      <c r="F33" s="10">
        <v>0.191903957009102</v>
      </c>
      <c r="G33" s="10">
        <v>10.5447111248938</v>
      </c>
      <c r="H33" s="6">
        <v>8394</v>
      </c>
      <c r="I33" s="11">
        <v>330</v>
      </c>
      <c r="J33" s="6">
        <v>3157</v>
      </c>
      <c r="K33" s="6">
        <v>11154</v>
      </c>
      <c r="L33" s="6">
        <v>279</v>
      </c>
      <c r="M33" s="6">
        <v>23314</v>
      </c>
      <c r="N33" s="10">
        <v>3.47701424037059</v>
      </c>
      <c r="O33" s="6">
        <v>4</v>
      </c>
      <c r="P33" s="12">
        <v>20265.7775</v>
      </c>
      <c r="Q33" s="6">
        <v>4</v>
      </c>
      <c r="R33" s="12">
        <v>20265.7775</v>
      </c>
      <c r="S33" s="14">
        <v>9.46936069978576e-6</v>
      </c>
      <c r="U33"/>
    </row>
    <row r="34" customHeight="1" spans="1:21">
      <c r="A34" s="8" t="s">
        <v>212</v>
      </c>
      <c r="B34" s="6">
        <v>32881.54</v>
      </c>
      <c r="C34" s="6">
        <v>3456665</v>
      </c>
      <c r="D34" s="6">
        <v>174177</v>
      </c>
      <c r="E34" s="9">
        <v>0.0503887417496344</v>
      </c>
      <c r="F34" s="10">
        <v>0.188782330617705</v>
      </c>
      <c r="G34" s="10">
        <v>9.51250410438964</v>
      </c>
      <c r="H34" s="6">
        <v>4576</v>
      </c>
      <c r="I34" s="11">
        <v>175</v>
      </c>
      <c r="J34" s="6">
        <v>2456</v>
      </c>
      <c r="K34" s="6">
        <v>2243</v>
      </c>
      <c r="L34" s="6">
        <v>133</v>
      </c>
      <c r="M34" s="6">
        <v>9583</v>
      </c>
      <c r="N34" s="10">
        <v>3.43123656475008</v>
      </c>
      <c r="O34" s="6">
        <v>0</v>
      </c>
      <c r="P34" s="12" t="e">
        <v>#DIV/0!</v>
      </c>
      <c r="Q34" s="6">
        <v>0</v>
      </c>
      <c r="R34" s="12" t="e">
        <v>#DIV/0!</v>
      </c>
      <c r="S34" s="14">
        <v>0</v>
      </c>
      <c r="U34"/>
    </row>
    <row r="35" customHeight="1" spans="1:21">
      <c r="A35" s="8" t="s">
        <v>259</v>
      </c>
      <c r="B35" s="6">
        <v>8258.79</v>
      </c>
      <c r="C35" s="6">
        <v>468977</v>
      </c>
      <c r="D35" s="6">
        <v>23250</v>
      </c>
      <c r="E35" s="9">
        <v>0.0495759919996077</v>
      </c>
      <c r="F35" s="10">
        <v>0.355216774193548</v>
      </c>
      <c r="G35" s="10">
        <v>17.6102239555458</v>
      </c>
      <c r="H35" s="6">
        <v>623</v>
      </c>
      <c r="I35" s="11">
        <v>349</v>
      </c>
      <c r="J35" s="6">
        <v>151</v>
      </c>
      <c r="K35" s="6">
        <v>64</v>
      </c>
      <c r="L35" s="6">
        <v>41</v>
      </c>
      <c r="M35" s="6">
        <v>1228</v>
      </c>
      <c r="N35" s="10">
        <v>6.7253990228013</v>
      </c>
      <c r="O35" s="6">
        <v>0</v>
      </c>
      <c r="P35" s="12" t="e">
        <v>#DIV/0!</v>
      </c>
      <c r="Q35" s="6">
        <v>0</v>
      </c>
      <c r="R35" s="12" t="e">
        <v>#DIV/0!</v>
      </c>
      <c r="S35" s="14">
        <v>0</v>
      </c>
      <c r="U35"/>
    </row>
    <row r="36" customHeight="1" spans="1:21">
      <c r="A36" s="8" t="s">
        <v>265</v>
      </c>
      <c r="B36" s="6">
        <v>17573.84</v>
      </c>
      <c r="C36" s="6">
        <v>1496752</v>
      </c>
      <c r="D36" s="6">
        <v>47056</v>
      </c>
      <c r="E36" s="9">
        <v>0.0314387420227265</v>
      </c>
      <c r="F36" s="10">
        <v>0.373466507990479</v>
      </c>
      <c r="G36" s="10">
        <v>11.7413171988412</v>
      </c>
      <c r="H36" s="6">
        <v>1713</v>
      </c>
      <c r="I36" s="11">
        <v>56</v>
      </c>
      <c r="J36" s="6">
        <v>990</v>
      </c>
      <c r="K36" s="6">
        <v>223</v>
      </c>
      <c r="L36" s="6">
        <v>181</v>
      </c>
      <c r="M36" s="6">
        <v>3163</v>
      </c>
      <c r="N36" s="10">
        <v>5.55606702497629</v>
      </c>
      <c r="O36" s="6">
        <v>0</v>
      </c>
      <c r="P36" s="12" t="e">
        <v>#DIV/0!</v>
      </c>
      <c r="Q36" s="6">
        <v>0</v>
      </c>
      <c r="R36" s="12" t="e">
        <v>#DIV/0!</v>
      </c>
      <c r="S36" s="14">
        <v>0</v>
      </c>
      <c r="U36"/>
    </row>
    <row r="37" customHeight="1" spans="1:21">
      <c r="A37" s="8" t="s">
        <v>208</v>
      </c>
      <c r="B37" s="6">
        <v>59014.82</v>
      </c>
      <c r="C37" s="6">
        <v>5035517</v>
      </c>
      <c r="D37" s="6">
        <v>226983</v>
      </c>
      <c r="E37" s="9">
        <v>0.0450764042699091</v>
      </c>
      <c r="F37" s="10">
        <v>0.259996651731628</v>
      </c>
      <c r="G37" s="10">
        <v>11.7197141822776</v>
      </c>
      <c r="H37" s="6">
        <v>6144</v>
      </c>
      <c r="I37" s="11">
        <v>166</v>
      </c>
      <c r="J37" s="6">
        <v>2407</v>
      </c>
      <c r="K37" s="6">
        <v>3190</v>
      </c>
      <c r="L37" s="6">
        <v>169</v>
      </c>
      <c r="M37" s="6">
        <v>12076</v>
      </c>
      <c r="N37" s="10">
        <v>4.88695097714475</v>
      </c>
      <c r="O37" s="6">
        <v>0</v>
      </c>
      <c r="P37" s="12" t="e">
        <v>#DIV/0!</v>
      </c>
      <c r="Q37" s="6">
        <v>0</v>
      </c>
      <c r="R37" s="12" t="e">
        <v>#DIV/0!</v>
      </c>
      <c r="S37" s="14">
        <v>0</v>
      </c>
      <c r="U37"/>
    </row>
    <row r="38" customHeight="1" spans="1:21">
      <c r="A38" s="8" t="s">
        <v>261</v>
      </c>
      <c r="B38" s="6">
        <v>24030.96</v>
      </c>
      <c r="C38" s="6">
        <v>1931306</v>
      </c>
      <c r="D38" s="6">
        <v>88548</v>
      </c>
      <c r="E38" s="9">
        <v>0.0458487676214955</v>
      </c>
      <c r="F38" s="10">
        <v>0.27138907711072</v>
      </c>
      <c r="G38" s="10">
        <v>12.4428547314615</v>
      </c>
      <c r="H38" s="6">
        <v>3834</v>
      </c>
      <c r="I38" s="11">
        <v>112</v>
      </c>
      <c r="J38" s="6">
        <v>1504</v>
      </c>
      <c r="K38" s="6">
        <v>918</v>
      </c>
      <c r="L38" s="6">
        <v>116</v>
      </c>
      <c r="M38" s="6">
        <v>6484</v>
      </c>
      <c r="N38" s="10">
        <v>3.70619370758791</v>
      </c>
      <c r="O38" s="6">
        <v>0</v>
      </c>
      <c r="P38" s="12" t="e">
        <v>#DIV/0!</v>
      </c>
      <c r="Q38" s="6">
        <v>0</v>
      </c>
      <c r="R38" s="12" t="e">
        <v>#DIV/0!</v>
      </c>
      <c r="S38" s="14">
        <v>0</v>
      </c>
      <c r="U38"/>
    </row>
    <row r="39" customHeight="1" spans="1:21">
      <c r="A39" s="8" t="s">
        <v>263</v>
      </c>
      <c r="B39" s="6">
        <v>19240.75</v>
      </c>
      <c r="C39" s="6">
        <v>2011751</v>
      </c>
      <c r="D39" s="6">
        <v>108331</v>
      </c>
      <c r="E39" s="9">
        <v>0.053849109556799</v>
      </c>
      <c r="F39" s="10">
        <v>0.177610748539199</v>
      </c>
      <c r="G39" s="10">
        <v>9.56418065655243</v>
      </c>
      <c r="H39" s="6">
        <v>3925</v>
      </c>
      <c r="I39" s="11">
        <v>66</v>
      </c>
      <c r="J39" s="6">
        <v>3162</v>
      </c>
      <c r="K39" s="6">
        <v>542</v>
      </c>
      <c r="L39" s="6">
        <v>217</v>
      </c>
      <c r="M39" s="6">
        <v>7912</v>
      </c>
      <c r="N39" s="10">
        <v>2.43184403437816</v>
      </c>
      <c r="O39" s="6">
        <v>0</v>
      </c>
      <c r="P39" s="12" t="e">
        <v>#DIV/0!</v>
      </c>
      <c r="Q39" s="6">
        <v>0</v>
      </c>
      <c r="R39" s="12" t="e">
        <v>#DIV/0!</v>
      </c>
      <c r="S39" s="14">
        <v>0</v>
      </c>
      <c r="U39"/>
    </row>
    <row r="40" customHeight="1" spans="1:21">
      <c r="A40" s="8" t="s">
        <v>270</v>
      </c>
      <c r="B40" s="6">
        <v>8188.96</v>
      </c>
      <c r="C40" s="6">
        <v>768582</v>
      </c>
      <c r="D40" s="6">
        <v>40653</v>
      </c>
      <c r="E40" s="9">
        <v>0.0528935103866601</v>
      </c>
      <c r="F40" s="10">
        <v>0.201435564410991</v>
      </c>
      <c r="G40" s="10">
        <v>10.6546341184155</v>
      </c>
      <c r="H40" s="6">
        <v>491</v>
      </c>
      <c r="I40" s="11">
        <v>71</v>
      </c>
      <c r="J40" s="6">
        <v>124</v>
      </c>
      <c r="K40" s="6">
        <v>396</v>
      </c>
      <c r="L40" s="6">
        <v>19</v>
      </c>
      <c r="M40" s="6">
        <v>1101</v>
      </c>
      <c r="N40" s="10">
        <v>7.43774750227066</v>
      </c>
      <c r="O40" s="6">
        <v>0</v>
      </c>
      <c r="P40" s="12" t="e">
        <v>#DIV/0!</v>
      </c>
      <c r="Q40" s="6">
        <v>0</v>
      </c>
      <c r="R40" s="12" t="e">
        <v>#DIV/0!</v>
      </c>
      <c r="S40" s="14">
        <v>0</v>
      </c>
      <c r="U40"/>
    </row>
    <row r="41" customHeight="1" spans="1:21">
      <c r="A41" s="8" t="s">
        <v>756</v>
      </c>
      <c r="B41" s="6">
        <v>1009.77</v>
      </c>
      <c r="C41" s="6">
        <v>138410</v>
      </c>
      <c r="D41" s="6">
        <v>10212</v>
      </c>
      <c r="E41" s="9">
        <v>0.0737807961852467</v>
      </c>
      <c r="F41" s="10">
        <v>0.0988807285546416</v>
      </c>
      <c r="G41" s="10">
        <v>7.29549888013872</v>
      </c>
      <c r="H41" s="6">
        <v>166</v>
      </c>
      <c r="I41" s="11">
        <v>3</v>
      </c>
      <c r="J41" s="6">
        <v>125</v>
      </c>
      <c r="K41" s="6">
        <v>39</v>
      </c>
      <c r="L41" s="6">
        <v>5</v>
      </c>
      <c r="M41" s="6">
        <v>338</v>
      </c>
      <c r="N41" s="10">
        <v>2.98748520710059</v>
      </c>
      <c r="O41" s="6">
        <v>0</v>
      </c>
      <c r="P41" s="12" t="e">
        <v>#DIV/0!</v>
      </c>
      <c r="Q41" s="6">
        <v>0</v>
      </c>
      <c r="R41" s="12" t="e">
        <v>#DIV/0!</v>
      </c>
      <c r="S41" s="14">
        <v>0</v>
      </c>
      <c r="U41"/>
    </row>
    <row r="42" customHeight="1" spans="1:21">
      <c r="A42" s="8" t="s">
        <v>258</v>
      </c>
      <c r="B42" s="6">
        <v>19564.5</v>
      </c>
      <c r="C42" s="6">
        <v>1191398</v>
      </c>
      <c r="D42" s="6">
        <v>30561</v>
      </c>
      <c r="E42" s="9">
        <v>0.0256513776252772</v>
      </c>
      <c r="F42" s="10">
        <v>0.640178659075292</v>
      </c>
      <c r="G42" s="10">
        <v>16.4214645315839</v>
      </c>
      <c r="H42" s="6">
        <v>2555</v>
      </c>
      <c r="I42" s="11">
        <v>28</v>
      </c>
      <c r="J42" s="6">
        <v>2197</v>
      </c>
      <c r="K42" s="6">
        <v>210</v>
      </c>
      <c r="L42" s="6">
        <v>99</v>
      </c>
      <c r="M42" s="6">
        <v>5089</v>
      </c>
      <c r="N42" s="10">
        <v>3.84446846138731</v>
      </c>
      <c r="O42" s="6">
        <v>0</v>
      </c>
      <c r="P42" s="12" t="e">
        <v>#DIV/0!</v>
      </c>
      <c r="Q42" s="6">
        <v>0</v>
      </c>
      <c r="R42" s="12" t="e">
        <v>#DIV/0!</v>
      </c>
      <c r="S42" s="14">
        <v>0</v>
      </c>
      <c r="U42"/>
    </row>
    <row r="43" customHeight="1" spans="1:21">
      <c r="A43" s="8" t="s">
        <v>260</v>
      </c>
      <c r="B43" s="6">
        <v>21623.7</v>
      </c>
      <c r="C43" s="6">
        <v>1034949</v>
      </c>
      <c r="D43" s="6">
        <v>28127</v>
      </c>
      <c r="E43" s="9">
        <v>0.0271771845762448</v>
      </c>
      <c r="F43" s="10">
        <v>0.76878799729797</v>
      </c>
      <c r="G43" s="10">
        <v>20.8934933025685</v>
      </c>
      <c r="H43" s="6">
        <v>2672</v>
      </c>
      <c r="I43" s="11">
        <v>15</v>
      </c>
      <c r="J43" s="6">
        <v>948</v>
      </c>
      <c r="K43" s="6">
        <v>694</v>
      </c>
      <c r="L43" s="6">
        <v>22</v>
      </c>
      <c r="M43" s="6">
        <v>4351</v>
      </c>
      <c r="N43" s="10">
        <v>4.96982302918869</v>
      </c>
      <c r="O43" s="6">
        <v>0</v>
      </c>
      <c r="P43" s="12" t="e">
        <v>#DIV/0!</v>
      </c>
      <c r="Q43" s="6">
        <v>0</v>
      </c>
      <c r="R43" s="12" t="e">
        <v>#DIV/0!</v>
      </c>
      <c r="S43" s="14">
        <v>0</v>
      </c>
      <c r="U43"/>
    </row>
    <row r="44" customHeight="1" spans="1:21">
      <c r="A44" s="8" t="s">
        <v>217</v>
      </c>
      <c r="B44" s="6">
        <v>31194.56</v>
      </c>
      <c r="C44" s="6">
        <v>1318095</v>
      </c>
      <c r="D44" s="6">
        <v>86187</v>
      </c>
      <c r="E44" s="9">
        <v>0.0653875479385022</v>
      </c>
      <c r="F44" s="10">
        <v>0.361940431851671</v>
      </c>
      <c r="G44" s="10">
        <v>23.6663973385833</v>
      </c>
      <c r="H44" s="6">
        <v>5611</v>
      </c>
      <c r="I44" s="11">
        <v>68</v>
      </c>
      <c r="J44" s="6">
        <v>2081</v>
      </c>
      <c r="K44" s="6">
        <v>430</v>
      </c>
      <c r="L44" s="6">
        <v>115</v>
      </c>
      <c r="M44" s="6">
        <v>8305</v>
      </c>
      <c r="N44" s="10">
        <v>3.75611800120409</v>
      </c>
      <c r="O44" s="6">
        <v>1</v>
      </c>
      <c r="P44" s="12">
        <v>31194.56</v>
      </c>
      <c r="Q44" s="6">
        <v>1</v>
      </c>
      <c r="R44" s="12">
        <v>31194.56</v>
      </c>
      <c r="S44" s="14">
        <v>1.16026778980589e-5</v>
      </c>
      <c r="U44"/>
    </row>
    <row r="45" customHeight="1" spans="1:21">
      <c r="A45" s="8" t="s">
        <v>209</v>
      </c>
      <c r="B45" s="6">
        <v>48898.08</v>
      </c>
      <c r="C45" s="6">
        <v>2749242</v>
      </c>
      <c r="D45" s="6">
        <v>62532</v>
      </c>
      <c r="E45" s="9">
        <v>0.0227451784891981</v>
      </c>
      <c r="F45" s="10">
        <v>0.781968911917099</v>
      </c>
      <c r="G45" s="10">
        <v>17.7860224745584</v>
      </c>
      <c r="H45" s="6">
        <v>5508</v>
      </c>
      <c r="I45" s="11">
        <v>68</v>
      </c>
      <c r="J45" s="6">
        <v>6269</v>
      </c>
      <c r="K45" s="6">
        <v>358</v>
      </c>
      <c r="L45" s="6">
        <v>218</v>
      </c>
      <c r="M45" s="6">
        <v>12421</v>
      </c>
      <c r="N45" s="10">
        <v>3.93672651155302</v>
      </c>
      <c r="O45" s="6">
        <v>1</v>
      </c>
      <c r="P45" s="12">
        <v>48898.08</v>
      </c>
      <c r="Q45" s="6">
        <v>1</v>
      </c>
      <c r="R45" s="12">
        <v>48898.08</v>
      </c>
      <c r="S45" s="14">
        <v>1.59918121921576e-5</v>
      </c>
      <c r="U45"/>
    </row>
    <row r="46" customHeight="1" spans="1:21">
      <c r="A46" s="8" t="s">
        <v>266</v>
      </c>
      <c r="B46" s="6">
        <v>11363.35</v>
      </c>
      <c r="C46" s="6">
        <v>839316</v>
      </c>
      <c r="D46" s="6">
        <v>32271</v>
      </c>
      <c r="E46" s="9">
        <v>0.038449165749253</v>
      </c>
      <c r="F46" s="10">
        <v>0.352122648817824</v>
      </c>
      <c r="G46" s="10">
        <v>13.5388220884625</v>
      </c>
      <c r="H46" s="6">
        <v>1190</v>
      </c>
      <c r="I46" s="11">
        <v>49</v>
      </c>
      <c r="J46" s="6">
        <v>154</v>
      </c>
      <c r="K46" s="6">
        <v>63</v>
      </c>
      <c r="L46" s="6">
        <v>40</v>
      </c>
      <c r="M46" s="6">
        <v>1496</v>
      </c>
      <c r="N46" s="10">
        <v>7.59582219251337</v>
      </c>
      <c r="O46" s="6">
        <v>0</v>
      </c>
      <c r="P46" s="12" t="e">
        <v>#DIV/0!</v>
      </c>
      <c r="Q46" s="6">
        <v>0</v>
      </c>
      <c r="R46" s="12" t="e">
        <v>#DIV/0!</v>
      </c>
      <c r="S46" s="14">
        <v>0</v>
      </c>
      <c r="U46"/>
    </row>
    <row r="47" customHeight="1" spans="1:21">
      <c r="A47" s="8" t="s">
        <v>262</v>
      </c>
      <c r="B47" s="6">
        <v>19748.66</v>
      </c>
      <c r="C47" s="6">
        <v>1615957</v>
      </c>
      <c r="D47" s="6">
        <v>67589</v>
      </c>
      <c r="E47" s="9">
        <v>0.0418259891816428</v>
      </c>
      <c r="F47" s="10">
        <v>0.2921874861294</v>
      </c>
      <c r="G47" s="10">
        <v>12.2210306338597</v>
      </c>
      <c r="H47" s="6">
        <v>2402</v>
      </c>
      <c r="I47" s="11">
        <v>139</v>
      </c>
      <c r="J47" s="6">
        <v>785</v>
      </c>
      <c r="K47" s="6">
        <v>1500</v>
      </c>
      <c r="L47" s="6">
        <v>125</v>
      </c>
      <c r="M47" s="6">
        <v>4951</v>
      </c>
      <c r="N47" s="10">
        <v>3.98882246010907</v>
      </c>
      <c r="O47" s="6">
        <v>0</v>
      </c>
      <c r="P47" s="12" t="e">
        <v>#DIV/0!</v>
      </c>
      <c r="Q47" s="6">
        <v>0</v>
      </c>
      <c r="R47" s="12" t="e">
        <v>#DIV/0!</v>
      </c>
      <c r="S47" s="14">
        <v>0</v>
      </c>
      <c r="U47"/>
    </row>
    <row r="48" customHeight="1" spans="1:21">
      <c r="A48" s="8" t="s">
        <v>216</v>
      </c>
      <c r="B48" s="6">
        <v>50884.94</v>
      </c>
      <c r="C48" s="6">
        <v>4596448</v>
      </c>
      <c r="D48" s="6">
        <v>409369</v>
      </c>
      <c r="E48" s="9">
        <v>0.0890620322475094</v>
      </c>
      <c r="F48" s="10">
        <v>0.124300911891228</v>
      </c>
      <c r="G48" s="10">
        <v>11.0704918232513</v>
      </c>
      <c r="H48" s="6">
        <v>8941</v>
      </c>
      <c r="I48" s="11">
        <v>520</v>
      </c>
      <c r="J48" s="6">
        <v>2784</v>
      </c>
      <c r="K48" s="6">
        <v>6887</v>
      </c>
      <c r="L48" s="6">
        <v>369</v>
      </c>
      <c r="M48" s="6">
        <v>19501</v>
      </c>
      <c r="N48" s="10">
        <v>2.60935028972873</v>
      </c>
      <c r="O48" s="6">
        <v>1</v>
      </c>
      <c r="P48" s="12">
        <v>50884.94</v>
      </c>
      <c r="Q48" s="6">
        <v>1</v>
      </c>
      <c r="R48" s="12">
        <v>50884.94</v>
      </c>
      <c r="S48" s="14">
        <v>2.44278389423723e-6</v>
      </c>
      <c r="U48"/>
    </row>
    <row r="49" customHeight="1" spans="1:21">
      <c r="A49" s="8" t="s">
        <v>271</v>
      </c>
      <c r="B49" s="6">
        <v>8145.6</v>
      </c>
      <c r="C49" s="6">
        <v>728052</v>
      </c>
      <c r="D49" s="6">
        <v>24360</v>
      </c>
      <c r="E49" s="9">
        <v>0.0334591485223583</v>
      </c>
      <c r="F49" s="10">
        <v>0.334384236453202</v>
      </c>
      <c r="G49" s="10">
        <v>11.1882118310231</v>
      </c>
      <c r="H49" s="6">
        <v>1414</v>
      </c>
      <c r="I49" s="11">
        <v>8</v>
      </c>
      <c r="J49" s="6">
        <v>1341</v>
      </c>
      <c r="K49" s="6">
        <v>530</v>
      </c>
      <c r="L49" s="6">
        <v>47</v>
      </c>
      <c r="M49" s="6">
        <v>3340</v>
      </c>
      <c r="N49" s="10">
        <v>2.43880239520958</v>
      </c>
      <c r="O49" s="6">
        <v>1</v>
      </c>
      <c r="P49" s="12">
        <v>8145.6</v>
      </c>
      <c r="Q49" s="6">
        <v>1</v>
      </c>
      <c r="R49" s="12">
        <v>8145.6</v>
      </c>
      <c r="S49" s="14">
        <v>4.10509031198686e-5</v>
      </c>
      <c r="U49"/>
    </row>
    <row r="50" customHeight="1" spans="1:21">
      <c r="A50" s="8" t="s">
        <v>232</v>
      </c>
      <c r="B50" s="6">
        <v>13907.34</v>
      </c>
      <c r="C50" s="6">
        <v>843223</v>
      </c>
      <c r="D50" s="6">
        <v>32838</v>
      </c>
      <c r="E50" s="9">
        <v>0.0389434348920748</v>
      </c>
      <c r="F50" s="10">
        <v>0.423513612278458</v>
      </c>
      <c r="G50" s="10">
        <v>16.4930747856735</v>
      </c>
      <c r="H50" s="6">
        <v>877</v>
      </c>
      <c r="I50" s="11">
        <v>50</v>
      </c>
      <c r="J50" s="6">
        <v>452</v>
      </c>
      <c r="K50" s="6">
        <v>846</v>
      </c>
      <c r="L50" s="6">
        <v>37</v>
      </c>
      <c r="M50" s="6">
        <v>2262</v>
      </c>
      <c r="N50" s="10">
        <v>6.14824933687003</v>
      </c>
      <c r="O50" s="6">
        <v>1</v>
      </c>
      <c r="P50" s="12">
        <v>13907.34</v>
      </c>
      <c r="Q50" s="6">
        <v>1</v>
      </c>
      <c r="R50" s="12">
        <v>13907.34</v>
      </c>
      <c r="S50" s="14">
        <v>3.04525245142822e-5</v>
      </c>
      <c r="U50"/>
    </row>
    <row r="51" customHeight="1" spans="1:21">
      <c r="A51" s="8" t="s">
        <v>276</v>
      </c>
      <c r="B51" s="6">
        <v>649.1</v>
      </c>
      <c r="C51" s="6">
        <v>44043</v>
      </c>
      <c r="D51" s="6">
        <v>1186</v>
      </c>
      <c r="E51" s="9">
        <v>0.0269282292305247</v>
      </c>
      <c r="F51" s="10">
        <v>0.547301854974705</v>
      </c>
      <c r="G51" s="10">
        <v>14.7378698090502</v>
      </c>
      <c r="H51" s="6">
        <v>22</v>
      </c>
      <c r="I51" s="11">
        <v>0</v>
      </c>
      <c r="J51" s="6">
        <v>18</v>
      </c>
      <c r="K51" s="6">
        <v>1</v>
      </c>
      <c r="L51" s="6">
        <v>0</v>
      </c>
      <c r="M51" s="6">
        <v>41</v>
      </c>
      <c r="N51" s="10">
        <v>15.8317073170732</v>
      </c>
      <c r="O51" s="6">
        <v>0</v>
      </c>
      <c r="P51" s="12" t="e">
        <v>#DIV/0!</v>
      </c>
      <c r="Q51" s="6">
        <v>0</v>
      </c>
      <c r="R51" s="12" t="e">
        <v>#DIV/0!</v>
      </c>
      <c r="S51" s="14">
        <v>0</v>
      </c>
      <c r="U51"/>
    </row>
    <row r="52" customHeight="1" spans="1:21">
      <c r="A52" s="8" t="s">
        <v>211</v>
      </c>
      <c r="B52" s="6">
        <v>4695.65</v>
      </c>
      <c r="C52" s="6">
        <v>256014</v>
      </c>
      <c r="D52" s="6">
        <v>10696</v>
      </c>
      <c r="E52" s="9">
        <v>0.0417789652128399</v>
      </c>
      <c r="F52" s="10">
        <v>0.439009910246821</v>
      </c>
      <c r="G52" s="10">
        <v>18.3413797682939</v>
      </c>
      <c r="H52" s="6">
        <v>229</v>
      </c>
      <c r="I52" s="11">
        <v>12</v>
      </c>
      <c r="J52" s="6">
        <v>46</v>
      </c>
      <c r="K52" s="6">
        <v>100</v>
      </c>
      <c r="L52" s="6">
        <v>20</v>
      </c>
      <c r="M52" s="6">
        <v>407</v>
      </c>
      <c r="N52" s="10">
        <v>11.5372235872236</v>
      </c>
      <c r="O52" s="6">
        <v>0</v>
      </c>
      <c r="P52" s="12" t="e">
        <v>#DIV/0!</v>
      </c>
      <c r="Q52" s="6">
        <v>0</v>
      </c>
      <c r="R52" s="12" t="e">
        <v>#DIV/0!</v>
      </c>
      <c r="S52" s="14">
        <v>0</v>
      </c>
      <c r="U52"/>
    </row>
    <row r="53" customHeight="1" spans="1:21">
      <c r="A53" s="8" t="s">
        <v>213</v>
      </c>
      <c r="B53" s="6">
        <v>26443.01</v>
      </c>
      <c r="C53" s="6">
        <v>915789</v>
      </c>
      <c r="D53" s="6">
        <v>55699</v>
      </c>
      <c r="E53" s="9">
        <v>0.0608207785854602</v>
      </c>
      <c r="F53" s="10">
        <v>0.474748379683657</v>
      </c>
      <c r="G53" s="10">
        <v>28.8745660845457</v>
      </c>
      <c r="H53" s="6">
        <v>3686</v>
      </c>
      <c r="I53" s="11">
        <v>17</v>
      </c>
      <c r="J53" s="6">
        <v>3279</v>
      </c>
      <c r="K53" s="6">
        <v>2375</v>
      </c>
      <c r="L53" s="6">
        <v>538</v>
      </c>
      <c r="M53" s="6">
        <v>9895</v>
      </c>
      <c r="N53" s="10">
        <v>2.67236078827691</v>
      </c>
      <c r="O53" s="6">
        <v>0</v>
      </c>
      <c r="P53" s="12" t="e">
        <v>#DIV/0!</v>
      </c>
      <c r="Q53" s="6">
        <v>0</v>
      </c>
      <c r="R53" s="12" t="e">
        <v>#DIV/0!</v>
      </c>
      <c r="S53" s="14">
        <v>0</v>
      </c>
      <c r="U53"/>
    </row>
    <row r="54" customHeight="1" spans="1:21">
      <c r="A54" s="8">
        <v>6.3218999e+23</v>
      </c>
      <c r="B54" s="6">
        <v>40757.11</v>
      </c>
      <c r="C54" s="6">
        <v>2491178</v>
      </c>
      <c r="D54" s="6">
        <v>91290</v>
      </c>
      <c r="E54" s="9">
        <v>0.0366453139839867</v>
      </c>
      <c r="F54" s="10">
        <v>0.446457552853544</v>
      </c>
      <c r="G54" s="10">
        <v>16.3605772048404</v>
      </c>
      <c r="H54" s="6">
        <v>4497</v>
      </c>
      <c r="I54" s="11">
        <v>137</v>
      </c>
      <c r="J54" s="6">
        <v>2783</v>
      </c>
      <c r="K54" s="6">
        <v>2772</v>
      </c>
      <c r="L54" s="6">
        <v>423</v>
      </c>
      <c r="M54" s="6">
        <v>10612</v>
      </c>
      <c r="N54" s="10">
        <v>3.84066245759518</v>
      </c>
      <c r="O54" s="6">
        <v>0</v>
      </c>
      <c r="P54" s="12" t="e">
        <v>#DIV/0!</v>
      </c>
      <c r="Q54" s="6">
        <v>0</v>
      </c>
      <c r="R54" s="12" t="e">
        <v>#DIV/0!</v>
      </c>
      <c r="S54" s="14">
        <v>0</v>
      </c>
      <c r="U54"/>
    </row>
    <row r="55" customHeight="1" spans="1:21">
      <c r="A55" s="8" t="s">
        <v>202</v>
      </c>
      <c r="B55" s="6">
        <v>20764.36</v>
      </c>
      <c r="C55" s="6">
        <v>1305075</v>
      </c>
      <c r="D55" s="6">
        <v>48985</v>
      </c>
      <c r="E55" s="9">
        <v>0.0375342413271268</v>
      </c>
      <c r="F55" s="10">
        <v>0.423892211901603</v>
      </c>
      <c r="G55" s="10">
        <v>15.9104725782043</v>
      </c>
      <c r="H55" s="6">
        <v>2688</v>
      </c>
      <c r="I55" s="11">
        <v>79</v>
      </c>
      <c r="J55" s="6">
        <v>1149</v>
      </c>
      <c r="K55" s="6">
        <v>2740</v>
      </c>
      <c r="L55" s="6">
        <v>141</v>
      </c>
      <c r="M55" s="6">
        <v>6797</v>
      </c>
      <c r="N55" s="10">
        <v>3.05493011622775</v>
      </c>
      <c r="O55" s="6">
        <v>1</v>
      </c>
      <c r="P55" s="12">
        <v>20764.36</v>
      </c>
      <c r="Q55" s="6">
        <v>1</v>
      </c>
      <c r="R55" s="12">
        <v>20764.36</v>
      </c>
      <c r="S55" s="14">
        <v>2.04144125752781e-5</v>
      </c>
      <c r="U55"/>
    </row>
    <row r="56" customHeight="1" spans="1:21">
      <c r="A56" s="8" t="s">
        <v>235</v>
      </c>
      <c r="B56" s="6">
        <v>8498.42</v>
      </c>
      <c r="C56" s="6">
        <v>508257</v>
      </c>
      <c r="D56" s="6">
        <v>32181</v>
      </c>
      <c r="E56" s="9">
        <v>0.0633163930846009</v>
      </c>
      <c r="F56" s="10">
        <v>0.26408191168702</v>
      </c>
      <c r="G56" s="10">
        <v>16.7207141269082</v>
      </c>
      <c r="H56" s="6">
        <v>1225</v>
      </c>
      <c r="I56" s="11">
        <v>16</v>
      </c>
      <c r="J56" s="6">
        <v>178</v>
      </c>
      <c r="K56" s="6">
        <v>238</v>
      </c>
      <c r="L56" s="6">
        <v>7</v>
      </c>
      <c r="M56" s="6">
        <v>1664</v>
      </c>
      <c r="N56" s="10">
        <v>5.10722355769231</v>
      </c>
      <c r="O56" s="6">
        <v>0</v>
      </c>
      <c r="P56" s="12" t="e">
        <v>#DIV/0!</v>
      </c>
      <c r="Q56" s="6">
        <v>0</v>
      </c>
      <c r="R56" s="12" t="e">
        <v>#DIV/0!</v>
      </c>
      <c r="S56" s="14">
        <v>0</v>
      </c>
      <c r="U56"/>
    </row>
    <row r="57" customHeight="1" spans="1:21">
      <c r="A57" s="8" t="s">
        <v>234</v>
      </c>
      <c r="B57" s="6">
        <v>9011.04</v>
      </c>
      <c r="C57" s="6">
        <v>642259</v>
      </c>
      <c r="D57" s="6">
        <v>16796</v>
      </c>
      <c r="E57" s="9">
        <v>0.0261514435765011</v>
      </c>
      <c r="F57" s="10">
        <v>0.536499166468207</v>
      </c>
      <c r="G57" s="10">
        <v>14.0302276807332</v>
      </c>
      <c r="H57" s="6">
        <v>1378</v>
      </c>
      <c r="I57" s="11">
        <v>7</v>
      </c>
      <c r="J57" s="6">
        <v>947</v>
      </c>
      <c r="K57" s="6">
        <v>233</v>
      </c>
      <c r="L57" s="6">
        <v>44</v>
      </c>
      <c r="M57" s="6">
        <v>2609</v>
      </c>
      <c r="N57" s="10">
        <v>3.45382905327712</v>
      </c>
      <c r="O57" s="6">
        <v>0</v>
      </c>
      <c r="P57" s="12" t="e">
        <v>#DIV/0!</v>
      </c>
      <c r="Q57" s="6">
        <v>0</v>
      </c>
      <c r="R57" s="12" t="e">
        <v>#DIV/0!</v>
      </c>
      <c r="S57" s="14">
        <v>0</v>
      </c>
      <c r="U57"/>
    </row>
    <row r="58" customHeight="1" spans="1:21">
      <c r="A58" s="8" t="s">
        <v>199</v>
      </c>
      <c r="B58" s="6">
        <v>10949.73</v>
      </c>
      <c r="C58" s="6">
        <v>582701</v>
      </c>
      <c r="D58" s="6">
        <v>20471</v>
      </c>
      <c r="E58" s="9">
        <v>0.0351312251051569</v>
      </c>
      <c r="F58" s="10">
        <v>0.534889844169801</v>
      </c>
      <c r="G58" s="10">
        <v>18.7913355219916</v>
      </c>
      <c r="H58" s="6">
        <v>1439</v>
      </c>
      <c r="I58" s="11">
        <v>22</v>
      </c>
      <c r="J58" s="6">
        <v>1238</v>
      </c>
      <c r="K58" s="6">
        <v>320</v>
      </c>
      <c r="L58" s="6">
        <v>24</v>
      </c>
      <c r="M58" s="6">
        <v>3043</v>
      </c>
      <c r="N58" s="10">
        <v>3.59833388103845</v>
      </c>
      <c r="O58" s="6">
        <v>1</v>
      </c>
      <c r="P58" s="12">
        <v>10949.73</v>
      </c>
      <c r="Q58" s="6">
        <v>1</v>
      </c>
      <c r="R58" s="12">
        <v>10949.73</v>
      </c>
      <c r="S58" s="14">
        <v>4.88495921059059e-5</v>
      </c>
      <c r="U58"/>
    </row>
    <row r="59" customHeight="1" spans="1:21">
      <c r="A59" s="8" t="s">
        <v>233</v>
      </c>
      <c r="B59" s="6">
        <v>10581.65</v>
      </c>
      <c r="C59" s="6">
        <v>833326</v>
      </c>
      <c r="D59" s="6">
        <v>48615</v>
      </c>
      <c r="E59" s="9">
        <v>0.0583385133789177</v>
      </c>
      <c r="F59" s="10">
        <v>0.217662244163324</v>
      </c>
      <c r="G59" s="10">
        <v>12.6980917432073</v>
      </c>
      <c r="H59" s="6">
        <v>1948</v>
      </c>
      <c r="I59" s="11">
        <v>38</v>
      </c>
      <c r="J59" s="6">
        <v>276</v>
      </c>
      <c r="K59" s="6">
        <v>149</v>
      </c>
      <c r="L59" s="6">
        <v>40</v>
      </c>
      <c r="M59" s="6">
        <v>2451</v>
      </c>
      <c r="N59" s="10">
        <v>4.31727866177071</v>
      </c>
      <c r="O59" s="6">
        <v>0</v>
      </c>
      <c r="P59" s="12" t="e">
        <v>#DIV/0!</v>
      </c>
      <c r="Q59" s="6">
        <v>0</v>
      </c>
      <c r="R59" s="12" t="e">
        <v>#DIV/0!</v>
      </c>
      <c r="S59" s="14">
        <v>0</v>
      </c>
      <c r="U59"/>
    </row>
    <row r="60" customHeight="1" spans="1:21">
      <c r="A60" s="8" t="s">
        <v>201</v>
      </c>
      <c r="B60" s="6">
        <v>8894.7</v>
      </c>
      <c r="C60" s="6">
        <v>608074</v>
      </c>
      <c r="D60" s="6">
        <v>14838</v>
      </c>
      <c r="E60" s="9">
        <v>0.0244016353272792</v>
      </c>
      <c r="F60" s="10">
        <v>0.599454104326729</v>
      </c>
      <c r="G60" s="10">
        <v>14.6276604492216</v>
      </c>
      <c r="H60" s="6">
        <v>1540</v>
      </c>
      <c r="I60" s="11">
        <v>14</v>
      </c>
      <c r="J60" s="6">
        <v>1577</v>
      </c>
      <c r="K60" s="6">
        <v>69</v>
      </c>
      <c r="L60" s="6">
        <v>62</v>
      </c>
      <c r="M60" s="6">
        <v>3262</v>
      </c>
      <c r="N60" s="10">
        <v>2.72676272225629</v>
      </c>
      <c r="O60" s="6">
        <v>0</v>
      </c>
      <c r="P60" s="12" t="e">
        <v>#DIV/0!</v>
      </c>
      <c r="Q60" s="6">
        <v>0</v>
      </c>
      <c r="R60" s="12" t="e">
        <v>#DIV/0!</v>
      </c>
      <c r="S60" s="14">
        <v>0</v>
      </c>
      <c r="U60"/>
    </row>
    <row r="61" customHeight="1" spans="1:21">
      <c r="A61" s="8" t="s">
        <v>237</v>
      </c>
      <c r="B61" s="6">
        <v>5998.93</v>
      </c>
      <c r="C61" s="6">
        <v>282073</v>
      </c>
      <c r="D61" s="6">
        <v>15097</v>
      </c>
      <c r="E61" s="9">
        <v>0.0535216061090569</v>
      </c>
      <c r="F61" s="10">
        <v>0.397359077962509</v>
      </c>
      <c r="G61" s="10">
        <v>21.2672960545674</v>
      </c>
      <c r="H61" s="6">
        <v>914</v>
      </c>
      <c r="I61" s="11">
        <v>31</v>
      </c>
      <c r="J61" s="6">
        <v>408</v>
      </c>
      <c r="K61" s="6">
        <v>425</v>
      </c>
      <c r="L61" s="6">
        <v>64</v>
      </c>
      <c r="M61" s="6">
        <v>1842</v>
      </c>
      <c r="N61" s="10">
        <v>3.25674809989142</v>
      </c>
      <c r="O61" s="6">
        <v>0</v>
      </c>
      <c r="P61" s="12" t="e">
        <v>#DIV/0!</v>
      </c>
      <c r="Q61" s="6">
        <v>0</v>
      </c>
      <c r="R61" s="12" t="e">
        <v>#DIV/0!</v>
      </c>
      <c r="S61" s="14">
        <v>0</v>
      </c>
      <c r="U61"/>
    </row>
    <row r="62" customHeight="1" spans="1:21">
      <c r="A62" s="8" t="s">
        <v>240</v>
      </c>
      <c r="B62" s="6">
        <v>2585.92</v>
      </c>
      <c r="C62" s="6">
        <v>204984</v>
      </c>
      <c r="D62" s="6">
        <v>12464</v>
      </c>
      <c r="E62" s="9">
        <v>0.0608047457362526</v>
      </c>
      <c r="F62" s="10">
        <v>0.207471116816431</v>
      </c>
      <c r="G62" s="10">
        <v>12.6152285056395</v>
      </c>
      <c r="H62" s="6">
        <v>253</v>
      </c>
      <c r="I62" s="11">
        <v>9</v>
      </c>
      <c r="J62" s="6">
        <v>64</v>
      </c>
      <c r="K62" s="6">
        <v>103</v>
      </c>
      <c r="L62" s="6">
        <v>8</v>
      </c>
      <c r="M62" s="6">
        <v>437</v>
      </c>
      <c r="N62" s="10">
        <v>5.91743707093822</v>
      </c>
      <c r="O62" s="6">
        <v>0</v>
      </c>
      <c r="P62" s="12" t="e">
        <v>#DIV/0!</v>
      </c>
      <c r="Q62" s="6">
        <v>0</v>
      </c>
      <c r="R62" s="12" t="e">
        <v>#DIV/0!</v>
      </c>
      <c r="S62" s="14">
        <v>0</v>
      </c>
      <c r="U62"/>
    </row>
    <row r="63" customHeight="1" spans="1:21">
      <c r="A63" s="8" t="s">
        <v>241</v>
      </c>
      <c r="B63" s="6">
        <v>258.46</v>
      </c>
      <c r="C63" s="6">
        <v>17998</v>
      </c>
      <c r="D63" s="6">
        <v>285</v>
      </c>
      <c r="E63" s="9">
        <v>0.0158350927880876</v>
      </c>
      <c r="F63" s="10">
        <v>0.906877192982456</v>
      </c>
      <c r="G63" s="10">
        <v>14.3604844982776</v>
      </c>
      <c r="H63" s="6">
        <v>20</v>
      </c>
      <c r="I63" s="11">
        <v>1</v>
      </c>
      <c r="J63" s="6">
        <v>20</v>
      </c>
      <c r="K63" s="6">
        <v>6</v>
      </c>
      <c r="L63" s="6">
        <v>0</v>
      </c>
      <c r="M63" s="6">
        <v>47</v>
      </c>
      <c r="N63" s="10">
        <v>5.49914893617021</v>
      </c>
      <c r="O63" s="6">
        <v>0</v>
      </c>
      <c r="P63" s="12" t="e">
        <v>#DIV/0!</v>
      </c>
      <c r="Q63" s="6">
        <v>0</v>
      </c>
      <c r="R63" s="12" t="e">
        <v>#DIV/0!</v>
      </c>
      <c r="S63" s="14">
        <v>0</v>
      </c>
      <c r="U63"/>
    </row>
    <row r="64" customHeight="1" spans="1:21">
      <c r="A64" s="8" t="s">
        <v>238</v>
      </c>
      <c r="B64" s="6">
        <v>3608.96</v>
      </c>
      <c r="C64" s="6">
        <v>243579</v>
      </c>
      <c r="D64" s="6">
        <v>9408</v>
      </c>
      <c r="E64" s="9">
        <v>0.0386240193120097</v>
      </c>
      <c r="F64" s="10">
        <v>0.383605442176871</v>
      </c>
      <c r="G64" s="10">
        <v>14.8163840068315</v>
      </c>
      <c r="H64" s="6">
        <v>531</v>
      </c>
      <c r="I64" s="11">
        <v>3</v>
      </c>
      <c r="J64" s="6">
        <v>199</v>
      </c>
      <c r="K64" s="6">
        <v>55</v>
      </c>
      <c r="L64" s="6">
        <v>13</v>
      </c>
      <c r="M64" s="6">
        <v>801</v>
      </c>
      <c r="N64" s="10">
        <v>4.50556803995006</v>
      </c>
      <c r="O64" s="6">
        <v>0</v>
      </c>
      <c r="P64" s="12" t="e">
        <v>#DIV/0!</v>
      </c>
      <c r="Q64" s="6">
        <v>0</v>
      </c>
      <c r="R64" s="12" t="e">
        <v>#DIV/0!</v>
      </c>
      <c r="S64" s="14">
        <v>0</v>
      </c>
      <c r="U64"/>
    </row>
    <row r="65" customHeight="1" spans="1:21">
      <c r="A65" s="8" t="s">
        <v>236</v>
      </c>
      <c r="B65" s="6">
        <v>7003.65</v>
      </c>
      <c r="C65" s="6">
        <v>483661</v>
      </c>
      <c r="D65" s="6">
        <v>23558</v>
      </c>
      <c r="E65" s="9">
        <v>0.0487076692145945</v>
      </c>
      <c r="F65" s="10">
        <v>0.297293912895832</v>
      </c>
      <c r="G65" s="10">
        <v>14.4804935688426</v>
      </c>
      <c r="H65" s="6">
        <v>1113</v>
      </c>
      <c r="I65" s="11">
        <v>14</v>
      </c>
      <c r="J65" s="6">
        <v>863</v>
      </c>
      <c r="K65" s="6">
        <v>439</v>
      </c>
      <c r="L65" s="6">
        <v>43</v>
      </c>
      <c r="M65" s="6">
        <v>2472</v>
      </c>
      <c r="N65" s="10">
        <v>2.83319174757282</v>
      </c>
      <c r="O65" s="6">
        <v>0</v>
      </c>
      <c r="P65" s="12" t="e">
        <v>#DIV/0!</v>
      </c>
      <c r="Q65" s="6">
        <v>0</v>
      </c>
      <c r="R65" s="12" t="e">
        <v>#DIV/0!</v>
      </c>
      <c r="S65" s="14">
        <v>0</v>
      </c>
      <c r="U65"/>
    </row>
    <row r="66" customHeight="1" spans="1:21">
      <c r="A66" s="8" t="s">
        <v>214</v>
      </c>
      <c r="B66" s="6">
        <v>13787.13</v>
      </c>
      <c r="C66" s="6">
        <v>734630</v>
      </c>
      <c r="D66" s="6">
        <v>28501</v>
      </c>
      <c r="E66" s="9">
        <v>0.0387964009093013</v>
      </c>
      <c r="F66" s="10">
        <v>0.483741973965826</v>
      </c>
      <c r="G66" s="10">
        <v>18.767447558635</v>
      </c>
      <c r="H66" s="6">
        <v>1955</v>
      </c>
      <c r="I66" s="11">
        <v>17</v>
      </c>
      <c r="J66" s="6">
        <v>703</v>
      </c>
      <c r="K66" s="6">
        <v>699</v>
      </c>
      <c r="L66" s="6">
        <v>96</v>
      </c>
      <c r="M66" s="6">
        <v>3470</v>
      </c>
      <c r="N66" s="10">
        <v>3.97323631123919</v>
      </c>
      <c r="O66" s="6">
        <v>1</v>
      </c>
      <c r="P66" s="12">
        <v>13787.13</v>
      </c>
      <c r="Q66" s="6">
        <v>1</v>
      </c>
      <c r="R66" s="12">
        <v>13787.13</v>
      </c>
      <c r="S66" s="14">
        <v>3.50864881933967e-5</v>
      </c>
      <c r="U66"/>
    </row>
    <row r="67" customHeight="1" spans="1:21">
      <c r="A67" s="8" t="s">
        <v>239</v>
      </c>
      <c r="B67" s="6">
        <v>3220.06</v>
      </c>
      <c r="C67" s="6">
        <v>244310</v>
      </c>
      <c r="D67" s="6">
        <v>15614</v>
      </c>
      <c r="E67" s="9">
        <v>0.0639106053784127</v>
      </c>
      <c r="F67" s="10">
        <v>0.206229025233765</v>
      </c>
      <c r="G67" s="10">
        <v>13.1802218492898</v>
      </c>
      <c r="H67" s="6">
        <v>285</v>
      </c>
      <c r="I67" s="11">
        <v>9</v>
      </c>
      <c r="J67" s="6">
        <v>326</v>
      </c>
      <c r="K67" s="6">
        <v>22</v>
      </c>
      <c r="L67" s="6">
        <v>22</v>
      </c>
      <c r="M67" s="6">
        <v>664</v>
      </c>
      <c r="N67" s="10">
        <v>4.84948795180723</v>
      </c>
      <c r="O67" s="6">
        <v>0</v>
      </c>
      <c r="P67" s="12" t="e">
        <v>#DIV/0!</v>
      </c>
      <c r="Q67" s="6">
        <v>0</v>
      </c>
      <c r="R67" s="12" t="e">
        <v>#DIV/0!</v>
      </c>
      <c r="S67" s="14">
        <v>0</v>
      </c>
      <c r="U67"/>
    </row>
    <row r="68" customHeight="1" spans="1:21">
      <c r="A68" s="8" t="s">
        <v>200</v>
      </c>
      <c r="B68" s="6">
        <v>12159.96</v>
      </c>
      <c r="C68" s="6">
        <v>577393</v>
      </c>
      <c r="D68" s="6">
        <v>29872</v>
      </c>
      <c r="E68" s="9">
        <v>0.0517359926427927</v>
      </c>
      <c r="F68" s="10">
        <v>0.407068826995179</v>
      </c>
      <c r="G68" s="10">
        <v>21.0601098385329</v>
      </c>
      <c r="H68" s="6">
        <v>1794</v>
      </c>
      <c r="I68" s="11">
        <v>18</v>
      </c>
      <c r="J68" s="6">
        <v>251</v>
      </c>
      <c r="K68" s="6">
        <v>214</v>
      </c>
      <c r="L68" s="6">
        <v>20</v>
      </c>
      <c r="M68" s="6">
        <v>2297</v>
      </c>
      <c r="N68" s="10">
        <v>5.29384414453635</v>
      </c>
      <c r="O68" s="6">
        <v>0</v>
      </c>
      <c r="P68" s="12" t="e">
        <v>#DIV/0!</v>
      </c>
      <c r="Q68" s="6">
        <v>0</v>
      </c>
      <c r="R68" s="12" t="e">
        <v>#DIV/0!</v>
      </c>
      <c r="S68" s="14">
        <v>0</v>
      </c>
      <c r="U68"/>
    </row>
    <row r="69" customHeight="1" spans="1:21">
      <c r="A69" s="8" t="s">
        <v>230</v>
      </c>
      <c r="B69" s="6">
        <v>3019.16</v>
      </c>
      <c r="C69" s="6">
        <v>235606</v>
      </c>
      <c r="D69" s="6">
        <v>15283</v>
      </c>
      <c r="E69" s="9">
        <v>0.0648667690975612</v>
      </c>
      <c r="F69" s="10">
        <v>0.197550219197801</v>
      </c>
      <c r="G69" s="10">
        <v>12.8144444538764</v>
      </c>
      <c r="H69" s="6">
        <v>597</v>
      </c>
      <c r="I69" s="11">
        <v>13</v>
      </c>
      <c r="J69" s="6">
        <v>331</v>
      </c>
      <c r="K69" s="6">
        <v>219</v>
      </c>
      <c r="L69" s="6">
        <v>18</v>
      </c>
      <c r="M69" s="6">
        <v>1178</v>
      </c>
      <c r="N69" s="10">
        <v>2.56295415959253</v>
      </c>
      <c r="O69" s="6">
        <v>1</v>
      </c>
      <c r="P69" s="12">
        <v>3019.16</v>
      </c>
      <c r="Q69" s="6">
        <v>1</v>
      </c>
      <c r="R69" s="12">
        <v>3019.16</v>
      </c>
      <c r="S69" s="14">
        <v>6.54321795459007e-5</v>
      </c>
      <c r="U69"/>
    </row>
    <row r="70" customHeight="1" spans="1:21">
      <c r="A70" s="8" t="s">
        <v>231</v>
      </c>
      <c r="B70" s="6">
        <v>1943.22</v>
      </c>
      <c r="C70" s="6">
        <v>74570</v>
      </c>
      <c r="D70" s="6">
        <v>3953</v>
      </c>
      <c r="E70" s="9">
        <v>0.0530105940726834</v>
      </c>
      <c r="F70" s="10">
        <v>0.491581077662535</v>
      </c>
      <c r="G70" s="10">
        <v>26.0590049617809</v>
      </c>
      <c r="H70" s="6">
        <v>463</v>
      </c>
      <c r="I70" s="11">
        <v>4</v>
      </c>
      <c r="J70" s="6">
        <v>252</v>
      </c>
      <c r="K70" s="6">
        <v>97</v>
      </c>
      <c r="L70" s="6">
        <v>21</v>
      </c>
      <c r="M70" s="6">
        <v>837</v>
      </c>
      <c r="N70" s="10">
        <v>2.32164874551971</v>
      </c>
      <c r="O70" s="6">
        <v>0</v>
      </c>
      <c r="P70" s="12" t="e">
        <v>#DIV/0!</v>
      </c>
      <c r="Q70" s="6">
        <v>0</v>
      </c>
      <c r="R70" s="12" t="e">
        <v>#DIV/0!</v>
      </c>
      <c r="S70" s="14">
        <v>0</v>
      </c>
      <c r="U70"/>
    </row>
    <row r="71" customHeight="1" spans="1:21">
      <c r="A71" s="8" t="s">
        <v>196</v>
      </c>
      <c r="B71" s="6">
        <v>2125.3</v>
      </c>
      <c r="C71" s="6">
        <v>133945</v>
      </c>
      <c r="D71" s="6">
        <v>4601</v>
      </c>
      <c r="E71" s="9">
        <v>0.0343499197431782</v>
      </c>
      <c r="F71" s="10">
        <v>0.461921321451858</v>
      </c>
      <c r="G71" s="10">
        <v>15.8669603195341</v>
      </c>
      <c r="H71" s="6">
        <v>610</v>
      </c>
      <c r="I71" s="11">
        <v>12</v>
      </c>
      <c r="J71" s="6">
        <v>160</v>
      </c>
      <c r="K71" s="6">
        <v>116</v>
      </c>
      <c r="L71" s="6">
        <v>12</v>
      </c>
      <c r="M71" s="6">
        <v>910</v>
      </c>
      <c r="N71" s="10">
        <v>2.33549450549451</v>
      </c>
      <c r="O71" s="6">
        <v>0</v>
      </c>
      <c r="P71" s="12" t="e">
        <v>#DIV/0!</v>
      </c>
      <c r="Q71" s="6">
        <v>0</v>
      </c>
      <c r="R71" s="12" t="e">
        <v>#DIV/0!</v>
      </c>
      <c r="S71" s="14">
        <v>0</v>
      </c>
      <c r="U71"/>
    </row>
    <row r="72" customHeight="1" spans="1:21">
      <c r="A72" s="8" t="s">
        <v>228</v>
      </c>
      <c r="B72" s="6">
        <v>1084.04</v>
      </c>
      <c r="C72" s="6">
        <v>66861</v>
      </c>
      <c r="D72" s="6">
        <v>4032</v>
      </c>
      <c r="E72" s="9">
        <v>0.0603042132184682</v>
      </c>
      <c r="F72" s="10">
        <v>0.268859126984127</v>
      </c>
      <c r="G72" s="10">
        <v>16.213338119382</v>
      </c>
      <c r="H72" s="6">
        <v>237</v>
      </c>
      <c r="I72" s="11">
        <v>0</v>
      </c>
      <c r="J72" s="6">
        <v>40</v>
      </c>
      <c r="K72" s="6">
        <v>43</v>
      </c>
      <c r="L72" s="6">
        <v>3</v>
      </c>
      <c r="M72" s="6">
        <v>323</v>
      </c>
      <c r="N72" s="10">
        <v>3.35616099071207</v>
      </c>
      <c r="O72" s="6">
        <v>0</v>
      </c>
      <c r="P72" s="12" t="e">
        <v>#DIV/0!</v>
      </c>
      <c r="Q72" s="6">
        <v>0</v>
      </c>
      <c r="R72" s="12" t="e">
        <v>#DIV/0!</v>
      </c>
      <c r="S72" s="14">
        <v>0</v>
      </c>
      <c r="U72"/>
    </row>
    <row r="73" customHeight="1" spans="1:21">
      <c r="A73" s="8" t="s">
        <v>226</v>
      </c>
      <c r="B73" s="6">
        <v>1622.2</v>
      </c>
      <c r="C73" s="6">
        <v>147203</v>
      </c>
      <c r="D73" s="6">
        <v>10008</v>
      </c>
      <c r="E73" s="9">
        <v>0.0679877448149834</v>
      </c>
      <c r="F73" s="10">
        <v>0.16209032773781</v>
      </c>
      <c r="G73" s="10">
        <v>11.0201558392152</v>
      </c>
      <c r="H73" s="6">
        <v>306</v>
      </c>
      <c r="I73" s="11">
        <v>7</v>
      </c>
      <c r="J73" s="6">
        <v>126</v>
      </c>
      <c r="K73" s="6">
        <v>74</v>
      </c>
      <c r="L73" s="6">
        <v>9</v>
      </c>
      <c r="M73" s="6">
        <v>522</v>
      </c>
      <c r="N73" s="10">
        <v>3.10766283524904</v>
      </c>
      <c r="O73" s="6">
        <v>1</v>
      </c>
      <c r="P73" s="12">
        <v>1622.2</v>
      </c>
      <c r="Q73" s="6">
        <v>1</v>
      </c>
      <c r="R73" s="12">
        <v>1622.2</v>
      </c>
      <c r="S73" s="14">
        <v>9.99200639488409e-5</v>
      </c>
      <c r="U73"/>
    </row>
    <row r="74" customHeight="1" spans="1:21">
      <c r="A74" s="8" t="s">
        <v>227</v>
      </c>
      <c r="B74" s="6">
        <v>1583.69</v>
      </c>
      <c r="C74" s="6">
        <v>145731</v>
      </c>
      <c r="D74" s="6">
        <v>7509</v>
      </c>
      <c r="E74" s="9">
        <v>0.0515264425551187</v>
      </c>
      <c r="F74" s="10">
        <v>0.210905579970702</v>
      </c>
      <c r="G74" s="10">
        <v>10.8672142509144</v>
      </c>
      <c r="H74" s="6">
        <v>206</v>
      </c>
      <c r="I74" s="11">
        <v>10</v>
      </c>
      <c r="J74" s="6">
        <v>196</v>
      </c>
      <c r="K74" s="6">
        <v>49</v>
      </c>
      <c r="L74" s="6">
        <v>22</v>
      </c>
      <c r="M74" s="6">
        <v>483</v>
      </c>
      <c r="N74" s="10">
        <v>3.27886128364389</v>
      </c>
      <c r="O74" s="6">
        <v>0</v>
      </c>
      <c r="P74" s="12" t="e">
        <v>#DIV/0!</v>
      </c>
      <c r="Q74" s="6">
        <v>0</v>
      </c>
      <c r="R74" s="12" t="e">
        <v>#DIV/0!</v>
      </c>
      <c r="S74" s="14">
        <v>0</v>
      </c>
      <c r="U74"/>
    </row>
    <row r="75" customHeight="1" spans="1:21">
      <c r="A75" s="8" t="s">
        <v>229</v>
      </c>
      <c r="B75" s="6">
        <v>930.23</v>
      </c>
      <c r="C75" s="6">
        <v>47310</v>
      </c>
      <c r="D75" s="6">
        <v>1970</v>
      </c>
      <c r="E75" s="9">
        <v>0.0416402451912915</v>
      </c>
      <c r="F75" s="10">
        <v>0.472197969543147</v>
      </c>
      <c r="G75" s="10">
        <v>19.6624392306066</v>
      </c>
      <c r="H75" s="6">
        <v>209</v>
      </c>
      <c r="I75" s="11">
        <v>2</v>
      </c>
      <c r="J75" s="6">
        <v>118</v>
      </c>
      <c r="K75" s="6">
        <v>49</v>
      </c>
      <c r="L75" s="6">
        <v>13</v>
      </c>
      <c r="M75" s="6">
        <v>391</v>
      </c>
      <c r="N75" s="10">
        <v>2.37910485933504</v>
      </c>
      <c r="O75" s="6">
        <v>0</v>
      </c>
      <c r="P75" s="12" t="e">
        <v>#DIV/0!</v>
      </c>
      <c r="Q75" s="6">
        <v>0</v>
      </c>
      <c r="R75" s="12" t="e">
        <v>#DIV/0!</v>
      </c>
      <c r="S75" s="14">
        <v>0</v>
      </c>
      <c r="U75"/>
    </row>
    <row r="76" customHeight="1" spans="1:21">
      <c r="A76" s="8" t="s">
        <v>224</v>
      </c>
      <c r="B76" s="6">
        <v>296.93</v>
      </c>
      <c r="C76" s="6">
        <v>20012</v>
      </c>
      <c r="D76" s="6">
        <v>1275</v>
      </c>
      <c r="E76" s="9">
        <v>0.0637117729362383</v>
      </c>
      <c r="F76" s="10">
        <v>0.232886274509804</v>
      </c>
      <c r="G76" s="10">
        <v>14.8375974415351</v>
      </c>
      <c r="H76" s="6">
        <v>46</v>
      </c>
      <c r="I76" s="11">
        <v>1</v>
      </c>
      <c r="J76" s="6">
        <v>34</v>
      </c>
      <c r="K76" s="6">
        <v>14</v>
      </c>
      <c r="L76" s="6">
        <v>1</v>
      </c>
      <c r="M76" s="6">
        <v>96</v>
      </c>
      <c r="N76" s="10">
        <v>3.09302083333333</v>
      </c>
      <c r="O76" s="6">
        <v>0</v>
      </c>
      <c r="P76" s="12" t="e">
        <v>#DIV/0!</v>
      </c>
      <c r="Q76" s="6">
        <v>0</v>
      </c>
      <c r="R76" s="12" t="e">
        <v>#DIV/0!</v>
      </c>
      <c r="S76" s="14">
        <v>0</v>
      </c>
      <c r="U76"/>
    </row>
    <row r="77" customHeight="1" spans="1:21">
      <c r="A77" s="8" t="s">
        <v>222</v>
      </c>
      <c r="B77" s="6">
        <v>404.97</v>
      </c>
      <c r="C77" s="6">
        <v>30211</v>
      </c>
      <c r="D77" s="6">
        <v>2103</v>
      </c>
      <c r="E77" s="9">
        <v>0.0696104068054682</v>
      </c>
      <c r="F77" s="10">
        <v>0.192567760342368</v>
      </c>
      <c r="G77" s="10">
        <v>13.4047201350501</v>
      </c>
      <c r="H77" s="6">
        <v>118</v>
      </c>
      <c r="I77" s="11">
        <v>1</v>
      </c>
      <c r="J77" s="6">
        <v>81</v>
      </c>
      <c r="K77" s="6">
        <v>39</v>
      </c>
      <c r="L77" s="6">
        <v>3</v>
      </c>
      <c r="M77" s="6">
        <v>242</v>
      </c>
      <c r="N77" s="10">
        <v>1.67342975206612</v>
      </c>
      <c r="O77" s="6">
        <v>0</v>
      </c>
      <c r="P77" s="12" t="e">
        <v>#DIV/0!</v>
      </c>
      <c r="Q77" s="6">
        <v>0</v>
      </c>
      <c r="R77" s="12" t="e">
        <v>#DIV/0!</v>
      </c>
      <c r="S77" s="14">
        <v>0</v>
      </c>
      <c r="U77"/>
    </row>
    <row r="78" customHeight="1" spans="1:21">
      <c r="A78" s="8" t="s">
        <v>225</v>
      </c>
      <c r="B78" s="6">
        <v>30.63</v>
      </c>
      <c r="C78" s="6">
        <v>2334</v>
      </c>
      <c r="D78" s="6">
        <v>59</v>
      </c>
      <c r="E78" s="9">
        <v>0.0252784918594687</v>
      </c>
      <c r="F78" s="10">
        <v>0.519152542372881</v>
      </c>
      <c r="G78" s="10">
        <v>13.1233933161954</v>
      </c>
      <c r="H78" s="6">
        <v>6</v>
      </c>
      <c r="I78" s="11">
        <v>0</v>
      </c>
      <c r="J78" s="6">
        <v>7</v>
      </c>
      <c r="K78" s="6">
        <v>0</v>
      </c>
      <c r="L78" s="6">
        <v>0</v>
      </c>
      <c r="M78" s="6">
        <v>13</v>
      </c>
      <c r="N78" s="10">
        <v>2.35615384615385</v>
      </c>
      <c r="O78" s="6">
        <v>0</v>
      </c>
      <c r="P78" s="12" t="e">
        <v>#DIV/0!</v>
      </c>
      <c r="Q78" s="6">
        <v>0</v>
      </c>
      <c r="R78" s="12" t="e">
        <v>#DIV/0!</v>
      </c>
      <c r="S78" s="14">
        <v>0</v>
      </c>
      <c r="U78"/>
    </row>
    <row r="79" customHeight="1" spans="1:21">
      <c r="A79" s="8" t="s">
        <v>223</v>
      </c>
      <c r="B79" s="6">
        <v>299.66</v>
      </c>
      <c r="C79" s="6">
        <v>16991</v>
      </c>
      <c r="D79" s="6">
        <v>1050</v>
      </c>
      <c r="E79" s="9">
        <v>0.0617974221646754</v>
      </c>
      <c r="F79" s="10">
        <v>0.285390476190476</v>
      </c>
      <c r="G79" s="10">
        <v>17.6363957389206</v>
      </c>
      <c r="H79" s="6">
        <v>74</v>
      </c>
      <c r="I79" s="11">
        <v>1</v>
      </c>
      <c r="J79" s="6">
        <v>29</v>
      </c>
      <c r="K79" s="6">
        <v>8</v>
      </c>
      <c r="L79" s="6">
        <v>1</v>
      </c>
      <c r="M79" s="6">
        <v>113</v>
      </c>
      <c r="N79" s="10">
        <v>2.65185840707965</v>
      </c>
      <c r="O79" s="6">
        <v>0</v>
      </c>
      <c r="P79" s="12" t="e">
        <v>#DIV/0!</v>
      </c>
      <c r="Q79" s="6">
        <v>0</v>
      </c>
      <c r="R79" s="12" t="e">
        <v>#DIV/0!</v>
      </c>
      <c r="S79" s="14">
        <v>0</v>
      </c>
      <c r="U79"/>
    </row>
    <row r="80" customHeight="1" spans="1:21">
      <c r="A80" s="8" t="s">
        <v>197</v>
      </c>
      <c r="B80" s="6">
        <v>60.4</v>
      </c>
      <c r="C80" s="6">
        <v>4252</v>
      </c>
      <c r="D80" s="6">
        <v>113</v>
      </c>
      <c r="E80" s="9">
        <v>0.0265757290686736</v>
      </c>
      <c r="F80" s="10">
        <v>0.534513274336283</v>
      </c>
      <c r="G80" s="10">
        <v>14.2050799623707</v>
      </c>
      <c r="H80" s="6">
        <v>12</v>
      </c>
      <c r="I80" s="11">
        <v>1</v>
      </c>
      <c r="J80" s="6">
        <v>12</v>
      </c>
      <c r="K80" s="6">
        <v>2</v>
      </c>
      <c r="L80" s="6">
        <v>0</v>
      </c>
      <c r="M80" s="6">
        <v>27</v>
      </c>
      <c r="N80" s="10">
        <v>2.23703703703704</v>
      </c>
      <c r="O80" s="6">
        <v>0</v>
      </c>
      <c r="P80" s="12" t="e">
        <v>#DIV/0!</v>
      </c>
      <c r="Q80" s="6">
        <v>0</v>
      </c>
      <c r="R80" s="12" t="e">
        <v>#DIV/0!</v>
      </c>
      <c r="S80" s="14">
        <v>0</v>
      </c>
      <c r="U80"/>
    </row>
    <row r="81" customHeight="1" spans="21:21">
      <c r="U81"/>
    </row>
    <row r="82" customHeight="1" spans="21:21">
      <c r="U82"/>
    </row>
    <row r="83" customHeight="1" spans="21:21">
      <c r="U83"/>
    </row>
    <row r="84" customHeight="1" spans="21:21">
      <c r="U84"/>
    </row>
    <row r="85" customHeight="1" spans="21:21">
      <c r="U85"/>
    </row>
    <row r="86" customHeight="1" spans="21:21">
      <c r="U86"/>
    </row>
    <row r="87" customHeight="1" spans="21:21">
      <c r="U87"/>
    </row>
    <row r="88" customHeight="1" spans="21:21">
      <c r="U88"/>
    </row>
    <row r="89" customHeight="1" spans="21:21">
      <c r="U89"/>
    </row>
    <row r="90" customHeight="1" spans="21:21">
      <c r="U90"/>
    </row>
    <row r="91" customHeight="1" spans="21:21">
      <c r="U91"/>
    </row>
    <row r="92" customHeight="1" spans="21:21">
      <c r="U92"/>
    </row>
    <row r="93" customHeight="1" spans="21:21">
      <c r="U93"/>
    </row>
    <row r="94" customHeight="1" spans="21:21">
      <c r="U94"/>
    </row>
    <row r="95" customHeight="1" spans="21:21">
      <c r="U95"/>
    </row>
    <row r="96" customHeight="1" spans="21:21">
      <c r="U96"/>
    </row>
    <row r="97" customHeight="1" spans="21:21">
      <c r="U97"/>
    </row>
    <row r="98" customHeight="1" spans="21:21">
      <c r="U98"/>
    </row>
    <row r="99" customHeight="1" spans="21:21">
      <c r="U99"/>
    </row>
    <row r="100" customHeight="1" spans="21:21">
      <c r="U100"/>
    </row>
    <row r="101" customHeight="1" spans="21:21">
      <c r="U101"/>
    </row>
    <row r="102" customHeight="1" spans="21:21">
      <c r="U102"/>
    </row>
    <row r="103" customHeight="1" spans="21:21">
      <c r="U103"/>
    </row>
    <row r="104" customHeight="1" spans="21:21">
      <c r="U104"/>
    </row>
    <row r="105" customHeight="1" spans="21:21">
      <c r="U105"/>
    </row>
    <row r="106" customHeight="1" spans="21:21">
      <c r="U106"/>
    </row>
    <row r="107" customHeight="1" spans="21:21">
      <c r="U107"/>
    </row>
    <row r="108" customHeight="1" spans="21:21">
      <c r="U108"/>
    </row>
    <row r="109" customHeight="1" spans="21:21">
      <c r="U109"/>
    </row>
    <row r="110" customHeight="1" spans="21:21">
      <c r="U110"/>
    </row>
    <row r="111" customHeight="1" spans="21:21">
      <c r="U111"/>
    </row>
    <row r="112" customHeight="1" spans="21:21">
      <c r="U112"/>
    </row>
    <row r="113" customHeight="1" spans="21:21">
      <c r="U113"/>
    </row>
    <row r="114" customHeight="1" spans="21:21">
      <c r="U114"/>
    </row>
    <row r="115" customHeight="1" spans="21:21">
      <c r="U115"/>
    </row>
    <row r="116" customHeight="1" spans="21:21">
      <c r="U116"/>
    </row>
    <row r="117" customHeight="1" spans="21:21">
      <c r="U117"/>
    </row>
    <row r="118" customHeight="1" spans="21:21">
      <c r="U118"/>
    </row>
    <row r="119" customHeight="1" spans="21:21">
      <c r="U119"/>
    </row>
    <row r="120" customHeight="1" spans="21:21">
      <c r="U120"/>
    </row>
    <row r="121" customHeight="1" spans="21:21">
      <c r="U121"/>
    </row>
    <row r="122" customHeight="1" spans="21:21">
      <c r="U122"/>
    </row>
    <row r="123" customHeight="1" spans="21:21">
      <c r="U123"/>
    </row>
    <row r="124" customHeight="1" spans="21:21">
      <c r="U124"/>
    </row>
    <row r="125" customHeight="1" spans="21:21">
      <c r="U125"/>
    </row>
    <row r="126" customHeight="1" spans="21:21">
      <c r="U126"/>
    </row>
    <row r="127" customHeight="1" spans="21:21">
      <c r="U127"/>
    </row>
    <row r="128" customHeight="1" spans="21:21">
      <c r="U128"/>
    </row>
    <row r="129" customHeight="1" spans="21:21">
      <c r="U129"/>
    </row>
    <row r="130" customHeight="1" spans="21:21">
      <c r="U130"/>
    </row>
    <row r="131" customHeight="1" spans="21:21">
      <c r="U131"/>
    </row>
    <row r="132" customHeight="1" spans="21:21">
      <c r="U132"/>
    </row>
    <row r="133" customHeight="1" spans="21:21">
      <c r="U133"/>
    </row>
    <row r="134" customHeight="1" spans="21:21">
      <c r="U134"/>
    </row>
    <row r="135" customHeight="1" spans="21:21">
      <c r="U135"/>
    </row>
    <row r="136" customHeight="1" spans="21:21">
      <c r="U136"/>
    </row>
    <row r="137" customHeight="1" spans="21:21">
      <c r="U137"/>
    </row>
    <row r="138" customHeight="1" spans="21:21">
      <c r="U138"/>
    </row>
    <row r="139" customHeight="1" spans="21:21">
      <c r="U139"/>
    </row>
    <row r="140" customHeight="1" spans="21:21">
      <c r="U140"/>
    </row>
    <row r="141" customHeight="1" spans="21:21">
      <c r="U141"/>
    </row>
    <row r="142" customHeight="1" spans="21:21">
      <c r="U142"/>
    </row>
    <row r="143" customHeight="1" spans="21:21">
      <c r="U143"/>
    </row>
    <row r="144" customHeight="1" spans="21:21">
      <c r="U144"/>
    </row>
    <row r="145" customHeight="1" spans="21:21">
      <c r="U145"/>
    </row>
    <row r="146" customHeight="1" spans="21:21">
      <c r="U146"/>
    </row>
    <row r="147" customHeight="1" spans="21:21">
      <c r="U147"/>
    </row>
    <row r="148" customHeight="1" spans="21:21">
      <c r="U148"/>
    </row>
    <row r="149" customHeight="1" spans="21:21">
      <c r="U149"/>
    </row>
    <row r="150" customHeight="1" spans="21:21">
      <c r="U150"/>
    </row>
    <row r="151" customHeight="1" spans="21:21">
      <c r="U151"/>
    </row>
    <row r="152" customHeight="1" spans="21:21">
      <c r="U152"/>
    </row>
    <row r="153" customHeight="1" spans="21:21">
      <c r="U153"/>
    </row>
    <row r="154" customHeight="1" spans="21:21">
      <c r="U154"/>
    </row>
    <row r="155" customHeight="1" spans="21:21">
      <c r="U155"/>
    </row>
    <row r="156" customHeight="1" spans="21:21">
      <c r="U156"/>
    </row>
    <row r="157" customHeight="1" spans="21:21">
      <c r="U157"/>
    </row>
    <row r="158" customHeight="1" spans="21:21">
      <c r="U158"/>
    </row>
    <row r="159" customHeight="1" spans="21:21">
      <c r="U159"/>
    </row>
    <row r="160" customHeight="1" spans="21:21">
      <c r="U160"/>
    </row>
    <row r="161" customHeight="1" spans="21:21">
      <c r="U161"/>
    </row>
    <row r="162" customHeight="1" spans="21:21">
      <c r="U162"/>
    </row>
    <row r="163" customHeight="1" spans="21:21">
      <c r="U163"/>
    </row>
    <row r="164" customHeight="1" spans="21:21">
      <c r="U164"/>
    </row>
    <row r="165" customHeight="1" spans="21:21">
      <c r="U165"/>
    </row>
    <row r="166" customHeight="1" spans="21:21">
      <c r="U166"/>
    </row>
    <row r="167" customHeight="1" spans="21:21">
      <c r="U167"/>
    </row>
    <row r="168" customHeight="1" spans="21:21">
      <c r="U168"/>
    </row>
    <row r="169" customHeight="1" spans="21:21">
      <c r="U169"/>
    </row>
    <row r="170" customHeight="1" spans="21:21">
      <c r="U170"/>
    </row>
    <row r="171" customHeight="1" spans="21:21">
      <c r="U171"/>
    </row>
    <row r="172" customHeight="1" spans="21:21">
      <c r="U172"/>
    </row>
    <row r="173" customHeight="1" spans="21:21">
      <c r="U173"/>
    </row>
    <row r="174" customHeight="1" spans="21:21">
      <c r="U174"/>
    </row>
    <row r="175" customHeight="1" spans="21:21">
      <c r="U175"/>
    </row>
    <row r="176" customHeight="1" spans="21:21">
      <c r="U176"/>
    </row>
    <row r="177" customHeight="1" spans="21:21">
      <c r="U177"/>
    </row>
    <row r="178" customHeight="1" spans="21:21">
      <c r="U178"/>
    </row>
    <row r="179" customHeight="1" spans="21:21">
      <c r="U179"/>
    </row>
    <row r="180" customHeight="1" spans="21:21">
      <c r="U180"/>
    </row>
    <row r="181" customHeight="1" spans="21:21">
      <c r="U181"/>
    </row>
    <row r="182" customHeight="1" spans="21:21">
      <c r="U182"/>
    </row>
    <row r="183" customHeight="1" spans="21:21">
      <c r="U183"/>
    </row>
    <row r="184" customHeight="1" spans="21:21">
      <c r="U184"/>
    </row>
    <row r="185" customHeight="1" spans="21:21">
      <c r="U185"/>
    </row>
    <row r="186" customHeight="1" spans="21:21">
      <c r="U186"/>
    </row>
    <row r="187" customHeight="1" spans="21:21">
      <c r="U187"/>
    </row>
    <row r="188" customHeight="1" spans="21:21">
      <c r="U188"/>
    </row>
    <row r="189" customHeight="1" spans="21:21">
      <c r="U189"/>
    </row>
    <row r="190" customHeight="1" spans="21:21">
      <c r="U190"/>
    </row>
    <row r="191" customHeight="1" spans="21:21">
      <c r="U191"/>
    </row>
    <row r="192" customHeight="1" spans="21:21">
      <c r="U192"/>
    </row>
    <row r="193" customHeight="1" spans="21:21">
      <c r="U193"/>
    </row>
    <row r="194" customHeight="1" spans="21:21">
      <c r="U194"/>
    </row>
    <row r="195" customHeight="1" spans="21:21">
      <c r="U195"/>
    </row>
    <row r="196" customHeight="1" spans="21:21">
      <c r="U196"/>
    </row>
    <row r="197" customHeight="1" spans="21:21">
      <c r="U197"/>
    </row>
    <row r="198" customHeight="1" spans="21:21">
      <c r="U198"/>
    </row>
    <row r="199" customHeight="1" spans="21:21">
      <c r="U199"/>
    </row>
    <row r="200" customHeight="1" spans="21:21">
      <c r="U200"/>
    </row>
    <row r="201" customHeight="1" spans="21:21">
      <c r="U201"/>
    </row>
    <row r="202" customHeight="1" spans="21:21">
      <c r="U202"/>
    </row>
    <row r="203" customHeight="1" spans="21:21">
      <c r="U203"/>
    </row>
    <row r="204" customHeight="1" spans="21:21">
      <c r="U204"/>
    </row>
    <row r="205" customHeight="1" spans="21:21">
      <c r="U205"/>
    </row>
    <row r="206" customHeight="1" spans="21:21">
      <c r="U206"/>
    </row>
    <row r="207" customHeight="1" spans="21:21">
      <c r="U207"/>
    </row>
    <row r="208" customHeight="1" spans="21:21">
      <c r="U208"/>
    </row>
    <row r="209" customHeight="1" spans="21:21">
      <c r="U209"/>
    </row>
    <row r="210" customHeight="1" spans="21:21">
      <c r="U210"/>
    </row>
    <row r="211" customHeight="1" spans="21:21">
      <c r="U211"/>
    </row>
    <row r="212" customHeight="1" spans="21:21">
      <c r="U212"/>
    </row>
    <row r="213" customHeight="1" spans="21:21">
      <c r="U213"/>
    </row>
    <row r="214" customHeight="1" spans="21:21">
      <c r="U214"/>
    </row>
    <row r="215" customHeight="1" spans="21:21">
      <c r="U215"/>
    </row>
    <row r="216" customHeight="1" spans="21:21">
      <c r="U216"/>
    </row>
    <row r="217" customHeight="1" spans="21:21">
      <c r="U217"/>
    </row>
    <row r="218" customHeight="1" spans="21:21">
      <c r="U218"/>
    </row>
    <row r="219" customHeight="1" spans="21:21">
      <c r="U219"/>
    </row>
    <row r="220" customHeight="1" spans="21:21">
      <c r="U220"/>
    </row>
    <row r="221" customHeight="1" spans="21:21">
      <c r="U221"/>
    </row>
    <row r="222" customHeight="1" spans="21:21">
      <c r="U222"/>
    </row>
    <row r="223" customHeight="1" spans="21:21">
      <c r="U223"/>
    </row>
    <row r="224" customHeight="1" spans="21:21">
      <c r="U224"/>
    </row>
    <row r="225" customHeight="1" spans="21:21">
      <c r="U225"/>
    </row>
    <row r="226" customHeight="1" spans="21:21">
      <c r="U226"/>
    </row>
    <row r="227" customHeight="1" spans="21:21">
      <c r="U227"/>
    </row>
    <row r="228" customHeight="1" spans="21:21">
      <c r="U228"/>
    </row>
    <row r="229" customHeight="1" spans="21:21">
      <c r="U229"/>
    </row>
    <row r="230" customHeight="1" spans="21:21">
      <c r="U230"/>
    </row>
    <row r="231" customHeight="1" spans="21:21">
      <c r="U231"/>
    </row>
    <row r="232" customHeight="1" spans="21:21">
      <c r="U232"/>
    </row>
    <row r="233" customHeight="1" spans="21:21">
      <c r="U233"/>
    </row>
    <row r="234" customHeight="1" spans="21:21">
      <c r="U234"/>
    </row>
    <row r="235" customHeight="1" spans="21:21">
      <c r="U235"/>
    </row>
    <row r="236" customHeight="1" spans="21:21">
      <c r="U236"/>
    </row>
    <row r="237" customHeight="1" spans="21:21">
      <c r="U237"/>
    </row>
    <row r="238" customHeight="1" spans="21:21">
      <c r="U238"/>
    </row>
    <row r="239" customHeight="1" spans="21:21">
      <c r="U239"/>
    </row>
    <row r="240" customHeight="1" spans="21:21">
      <c r="U240"/>
    </row>
    <row r="241" customHeight="1" spans="21:21">
      <c r="U241"/>
    </row>
    <row r="242" customHeight="1" spans="21:21">
      <c r="U242"/>
    </row>
    <row r="243" customHeight="1" spans="21:21">
      <c r="U243"/>
    </row>
    <row r="244" customHeight="1" spans="21:21">
      <c r="U244"/>
    </row>
    <row r="245" customHeight="1" spans="21:21">
      <c r="U245"/>
    </row>
    <row r="246" customHeight="1" spans="21:21">
      <c r="U246"/>
    </row>
    <row r="247" customHeight="1" spans="21:21">
      <c r="U247"/>
    </row>
    <row r="248" customHeight="1" spans="21:21">
      <c r="U248"/>
    </row>
    <row r="249" customHeight="1" spans="21:21">
      <c r="U249"/>
    </row>
    <row r="250" customHeight="1" spans="21:21">
      <c r="U250"/>
    </row>
    <row r="251" customHeight="1" spans="21:21">
      <c r="U251"/>
    </row>
    <row r="252" customHeight="1" spans="21:21">
      <c r="U252"/>
    </row>
    <row r="253" customHeight="1" spans="21:21">
      <c r="U253"/>
    </row>
    <row r="254" customHeight="1" spans="21:21">
      <c r="U254"/>
    </row>
    <row r="255" customHeight="1" spans="21:21">
      <c r="U255"/>
    </row>
    <row r="256" customHeight="1" spans="21:21">
      <c r="U256"/>
    </row>
    <row r="257" customHeight="1" spans="21:21">
      <c r="U257"/>
    </row>
    <row r="258" customHeight="1" spans="21:21">
      <c r="U258"/>
    </row>
    <row r="259" customHeight="1" spans="21:21">
      <c r="U259"/>
    </row>
    <row r="260" customHeight="1" spans="21:21">
      <c r="U260"/>
    </row>
    <row r="261" customHeight="1" spans="21:21">
      <c r="U261"/>
    </row>
    <row r="262" customHeight="1" spans="21:21">
      <c r="U262"/>
    </row>
    <row r="263" customHeight="1" spans="21:21">
      <c r="U263"/>
    </row>
    <row r="264" customHeight="1" spans="21:21">
      <c r="U264"/>
    </row>
    <row r="265" customHeight="1" spans="21:21">
      <c r="U265"/>
    </row>
    <row r="266" customHeight="1" spans="21:21">
      <c r="U266"/>
    </row>
    <row r="267" customHeight="1" spans="21:21">
      <c r="U267"/>
    </row>
    <row r="268" customHeight="1" spans="21:21">
      <c r="U268"/>
    </row>
    <row r="269" customHeight="1" spans="21:21">
      <c r="U269"/>
    </row>
    <row r="270" customHeight="1" spans="21:21">
      <c r="U270"/>
    </row>
    <row r="271" customHeight="1" spans="21:21">
      <c r="U271"/>
    </row>
    <row r="272" customHeight="1" spans="21:21">
      <c r="U272"/>
    </row>
    <row r="273" customHeight="1" spans="21:21">
      <c r="U273"/>
    </row>
    <row r="274" customHeight="1" spans="21:21">
      <c r="U274"/>
    </row>
    <row r="275" customHeight="1" spans="21:21">
      <c r="U275"/>
    </row>
    <row r="276" customHeight="1" spans="21:21">
      <c r="U276"/>
    </row>
    <row r="277" customHeight="1" spans="21:21">
      <c r="U277"/>
    </row>
    <row r="278" customHeight="1" spans="21:21">
      <c r="U278"/>
    </row>
    <row r="279" customHeight="1" spans="21:21">
      <c r="U279"/>
    </row>
    <row r="280" customHeight="1" spans="21:21">
      <c r="U280"/>
    </row>
    <row r="281" customHeight="1" spans="21:21">
      <c r="U281"/>
    </row>
    <row r="282" customHeight="1" spans="21:21">
      <c r="U282"/>
    </row>
    <row r="283" customHeight="1" spans="21:21">
      <c r="U283"/>
    </row>
    <row r="284" customHeight="1" spans="21:21">
      <c r="U284"/>
    </row>
    <row r="285" customHeight="1" spans="21:21">
      <c r="U285"/>
    </row>
    <row r="286" customHeight="1" spans="21:21">
      <c r="U286"/>
    </row>
    <row r="287" customHeight="1" spans="21:21">
      <c r="U287"/>
    </row>
    <row r="288" customHeight="1" spans="21:21">
      <c r="U288"/>
    </row>
    <row r="289" customHeight="1" spans="21:21">
      <c r="U289"/>
    </row>
    <row r="290" customHeight="1" spans="21:21">
      <c r="U290"/>
    </row>
    <row r="291" customHeight="1" spans="21:21">
      <c r="U291"/>
    </row>
    <row r="292" customHeight="1" spans="21:21">
      <c r="U292"/>
    </row>
    <row r="293" customHeight="1" spans="21:21">
      <c r="U293"/>
    </row>
    <row r="294" customHeight="1" spans="21:21">
      <c r="U294"/>
    </row>
    <row r="295" customHeight="1" spans="21:21">
      <c r="U295"/>
    </row>
    <row r="296" customHeight="1" spans="21:21">
      <c r="U296"/>
    </row>
    <row r="297" customHeight="1" spans="21:21">
      <c r="U297"/>
    </row>
    <row r="298" customHeight="1" spans="21:21">
      <c r="U298"/>
    </row>
    <row r="299" customHeight="1" spans="21:21">
      <c r="U299"/>
    </row>
    <row r="300" customHeight="1" spans="21:21">
      <c r="U300"/>
    </row>
    <row r="301" customHeight="1" spans="21:21">
      <c r="U301"/>
    </row>
    <row r="302" customHeight="1" spans="21:21">
      <c r="U302"/>
    </row>
    <row r="303" customHeight="1" spans="21:21">
      <c r="U303"/>
    </row>
    <row r="304" customHeight="1" spans="21:21">
      <c r="U304"/>
    </row>
    <row r="305" customHeight="1" spans="21:21">
      <c r="U305"/>
    </row>
    <row r="306" customHeight="1" spans="21:21">
      <c r="U306"/>
    </row>
    <row r="307" customHeight="1" spans="21:21">
      <c r="U307"/>
    </row>
    <row r="308" customHeight="1" spans="21:21">
      <c r="U308"/>
    </row>
    <row r="309" customHeight="1" spans="21:21">
      <c r="U309"/>
    </row>
    <row r="310" customHeight="1" spans="21:21">
      <c r="U310"/>
    </row>
    <row r="311" customHeight="1" spans="21:21">
      <c r="U311"/>
    </row>
    <row r="312" customHeight="1" spans="21:21">
      <c r="U312"/>
    </row>
    <row r="313" customHeight="1" spans="21:21">
      <c r="U313"/>
    </row>
    <row r="314" customHeight="1" spans="21:21">
      <c r="U314"/>
    </row>
    <row r="315" customHeight="1" spans="21:21">
      <c r="U315"/>
    </row>
    <row r="316" customHeight="1" spans="21:21">
      <c r="U316"/>
    </row>
    <row r="317" customHeight="1" spans="21:21">
      <c r="U317"/>
    </row>
    <row r="318" customHeight="1" spans="21:21">
      <c r="U318"/>
    </row>
    <row r="319" customHeight="1" spans="21:21">
      <c r="U319"/>
    </row>
    <row r="320" customHeight="1" spans="21:21">
      <c r="U320"/>
    </row>
    <row r="321" customHeight="1" spans="21:21">
      <c r="U321"/>
    </row>
    <row r="322" customHeight="1" spans="21:21">
      <c r="U322"/>
    </row>
    <row r="323" customHeight="1" spans="21:21">
      <c r="U323"/>
    </row>
    <row r="324" customHeight="1" spans="21:21">
      <c r="U324"/>
    </row>
    <row r="325" customHeight="1" spans="21:21">
      <c r="U325"/>
    </row>
    <row r="326" customHeight="1" spans="21:21">
      <c r="U326"/>
    </row>
    <row r="327" customHeight="1" spans="21:21">
      <c r="U327"/>
    </row>
    <row r="328" customHeight="1" spans="21:21">
      <c r="U328"/>
    </row>
    <row r="329" customHeight="1" spans="21:21">
      <c r="U329"/>
    </row>
    <row r="330" customHeight="1" spans="21:21">
      <c r="U330"/>
    </row>
    <row r="331" customHeight="1" spans="21:21">
      <c r="U331"/>
    </row>
    <row r="332" customHeight="1" spans="21:21">
      <c r="U332"/>
    </row>
    <row r="333" customHeight="1" spans="21:21">
      <c r="U333"/>
    </row>
    <row r="334" customHeight="1" spans="21:21">
      <c r="U334"/>
    </row>
    <row r="335" customHeight="1" spans="21:21">
      <c r="U335"/>
    </row>
    <row r="336" customHeight="1" spans="21:21">
      <c r="U336"/>
    </row>
    <row r="337" customHeight="1" spans="21:21">
      <c r="U337"/>
    </row>
    <row r="338" customHeight="1" spans="21:21">
      <c r="U338"/>
    </row>
    <row r="339" customHeight="1" spans="21:21">
      <c r="U339"/>
    </row>
    <row r="340" customHeight="1" spans="21:21">
      <c r="U340"/>
    </row>
    <row r="341" customHeight="1" spans="21:21">
      <c r="U341"/>
    </row>
    <row r="342" customHeight="1" spans="21:21">
      <c r="U342"/>
    </row>
    <row r="343" customHeight="1" spans="21:21">
      <c r="U343"/>
    </row>
    <row r="344" customHeight="1" spans="21:21">
      <c r="U344"/>
    </row>
    <row r="345" customHeight="1" spans="21:21">
      <c r="U345"/>
    </row>
    <row r="346" customHeight="1" spans="21:21">
      <c r="U346"/>
    </row>
    <row r="347" customHeight="1" spans="21:21">
      <c r="U347"/>
    </row>
    <row r="348" customHeight="1" spans="21:21">
      <c r="U348"/>
    </row>
    <row r="349" customHeight="1" spans="21:21">
      <c r="U349"/>
    </row>
    <row r="350" customHeight="1" spans="21:21">
      <c r="U350"/>
    </row>
    <row r="351" customHeight="1" spans="21:21">
      <c r="U351"/>
    </row>
    <row r="352" customHeight="1" spans="21:21">
      <c r="U352"/>
    </row>
    <row r="353" customHeight="1" spans="21:21">
      <c r="U353"/>
    </row>
    <row r="354" customHeight="1" spans="21:21">
      <c r="U354"/>
    </row>
    <row r="355" customHeight="1" spans="21:21">
      <c r="U355"/>
    </row>
    <row r="356" customHeight="1" spans="21:21">
      <c r="U356"/>
    </row>
    <row r="357" customHeight="1" spans="21:21">
      <c r="U357"/>
    </row>
    <row r="358" customHeight="1" spans="21:21">
      <c r="U358"/>
    </row>
    <row r="359" customHeight="1" spans="21:21">
      <c r="U359"/>
    </row>
    <row r="360" customHeight="1" spans="21:21">
      <c r="U360"/>
    </row>
    <row r="361" customHeight="1" spans="21:21">
      <c r="U361"/>
    </row>
    <row r="362" customHeight="1" spans="21:21">
      <c r="U362"/>
    </row>
    <row r="363" customHeight="1" spans="21:21">
      <c r="U363"/>
    </row>
    <row r="364" customHeight="1" spans="21:21">
      <c r="U364"/>
    </row>
    <row r="365" customHeight="1" spans="21:21">
      <c r="U365"/>
    </row>
    <row r="366" customHeight="1" spans="21:21">
      <c r="U366"/>
    </row>
    <row r="367" customHeight="1" spans="21:21">
      <c r="U367"/>
    </row>
    <row r="368" customHeight="1" spans="21:21">
      <c r="U368"/>
    </row>
    <row r="369" customHeight="1" spans="21:21">
      <c r="U369"/>
    </row>
    <row r="370" customHeight="1" spans="21:21">
      <c r="U370"/>
    </row>
    <row r="371" customHeight="1" spans="21:21">
      <c r="U371"/>
    </row>
    <row r="372" customHeight="1" spans="21:21">
      <c r="U372"/>
    </row>
    <row r="373" customHeight="1" spans="21:21">
      <c r="U373"/>
    </row>
    <row r="374" customHeight="1" spans="21:21">
      <c r="U374"/>
    </row>
    <row r="375" customHeight="1" spans="21:21">
      <c r="U375"/>
    </row>
    <row r="376" customHeight="1" spans="21:21">
      <c r="U376"/>
    </row>
    <row r="377" customHeight="1" spans="21:21">
      <c r="U377"/>
    </row>
    <row r="378" customHeight="1" spans="21:21">
      <c r="U378"/>
    </row>
    <row r="379" customHeight="1" spans="21:21">
      <c r="U379"/>
    </row>
    <row r="380" customHeight="1" spans="21:21">
      <c r="U380"/>
    </row>
    <row r="381" customHeight="1" spans="21:21">
      <c r="U381"/>
    </row>
    <row r="382" customHeight="1" spans="21:21">
      <c r="U382"/>
    </row>
    <row r="383" customHeight="1" spans="21:21">
      <c r="U383"/>
    </row>
    <row r="384" customHeight="1" spans="21:21">
      <c r="U384"/>
    </row>
    <row r="385" customHeight="1" spans="21:21">
      <c r="U385"/>
    </row>
    <row r="386" customHeight="1" spans="21:21">
      <c r="U386"/>
    </row>
    <row r="387" customHeight="1" spans="21:21">
      <c r="U387"/>
    </row>
    <row r="388" customHeight="1" spans="21:21">
      <c r="U388"/>
    </row>
    <row r="389" customHeight="1" spans="21:21">
      <c r="U389"/>
    </row>
    <row r="390" customHeight="1" spans="21:21">
      <c r="U390"/>
    </row>
    <row r="391" customHeight="1" spans="21:21">
      <c r="U391"/>
    </row>
    <row r="392" customHeight="1" spans="21:21">
      <c r="U392"/>
    </row>
    <row r="393" customHeight="1" spans="21:21">
      <c r="U393"/>
    </row>
    <row r="394" customHeight="1" spans="21:21">
      <c r="U394"/>
    </row>
    <row r="395" customHeight="1" spans="21:21">
      <c r="U395"/>
    </row>
    <row r="396" customHeight="1" spans="21:21">
      <c r="U396"/>
    </row>
    <row r="397" customHeight="1" spans="21:21">
      <c r="U397"/>
    </row>
    <row r="398" customHeight="1" spans="21:21">
      <c r="U398"/>
    </row>
    <row r="399" customHeight="1" spans="21:21">
      <c r="U399"/>
    </row>
    <row r="400" customHeight="1" spans="21:21">
      <c r="U400"/>
    </row>
    <row r="401" customHeight="1" spans="21:21">
      <c r="U401"/>
    </row>
    <row r="402" customHeight="1" spans="21:21">
      <c r="U402"/>
    </row>
    <row r="403" customHeight="1" spans="21:21">
      <c r="U403"/>
    </row>
    <row r="404" customHeight="1" spans="21:21">
      <c r="U404"/>
    </row>
    <row r="405" customHeight="1" spans="21:21">
      <c r="U405"/>
    </row>
    <row r="406" customHeight="1" spans="21:21">
      <c r="U406"/>
    </row>
    <row r="407" customHeight="1" spans="21:21">
      <c r="U407"/>
    </row>
    <row r="408" customHeight="1" spans="21:21">
      <c r="U408"/>
    </row>
    <row r="409" customHeight="1" spans="21:21">
      <c r="U409"/>
    </row>
    <row r="410" customHeight="1" spans="21:21">
      <c r="U410"/>
    </row>
    <row r="411" customHeight="1" spans="21:21">
      <c r="U411"/>
    </row>
    <row r="412" customHeight="1" spans="21:21">
      <c r="U412"/>
    </row>
    <row r="413" customHeight="1" spans="21:21">
      <c r="U413"/>
    </row>
    <row r="414" customHeight="1" spans="21:21">
      <c r="U414"/>
    </row>
    <row r="415" customHeight="1" spans="21:21">
      <c r="U415"/>
    </row>
    <row r="416" customHeight="1" spans="21:21">
      <c r="U416"/>
    </row>
    <row r="417" customHeight="1" spans="21:21">
      <c r="U417"/>
    </row>
    <row r="418" customHeight="1" spans="21:21">
      <c r="U418"/>
    </row>
    <row r="419" customHeight="1" spans="21:21">
      <c r="U419"/>
    </row>
    <row r="420" customHeight="1" spans="21:21">
      <c r="U420"/>
    </row>
    <row r="421" customHeight="1" spans="21:21">
      <c r="U421"/>
    </row>
    <row r="422" customHeight="1" spans="21:21">
      <c r="U422"/>
    </row>
    <row r="423" customHeight="1" spans="21:21">
      <c r="U423"/>
    </row>
    <row r="424" customHeight="1" spans="21:21">
      <c r="U424"/>
    </row>
    <row r="425" customHeight="1" spans="21:21">
      <c r="U425"/>
    </row>
    <row r="426" customHeight="1" spans="21:21">
      <c r="U426"/>
    </row>
    <row r="427" customHeight="1" spans="21:21">
      <c r="U427"/>
    </row>
    <row r="428" customHeight="1" spans="21:21">
      <c r="U428"/>
    </row>
    <row r="429" customHeight="1" spans="21:21">
      <c r="U429"/>
    </row>
    <row r="430" customHeight="1" spans="21:21">
      <c r="U430"/>
    </row>
    <row r="431" customHeight="1" spans="21:21">
      <c r="U431"/>
    </row>
    <row r="432" customHeight="1" spans="21:21">
      <c r="U432"/>
    </row>
    <row r="433" customHeight="1" spans="21:21">
      <c r="U433"/>
    </row>
    <row r="434" customHeight="1" spans="21:21">
      <c r="U434"/>
    </row>
    <row r="435" customHeight="1" spans="21:21">
      <c r="U435"/>
    </row>
    <row r="436" customHeight="1" spans="21:21">
      <c r="U436"/>
    </row>
    <row r="437" customHeight="1" spans="21:21">
      <c r="U437"/>
    </row>
    <row r="438" customHeight="1" spans="21:21">
      <c r="U438"/>
    </row>
    <row r="439" customHeight="1" spans="21:21">
      <c r="U439"/>
    </row>
    <row r="440" customHeight="1" spans="21:21">
      <c r="U440"/>
    </row>
    <row r="441" customHeight="1" spans="21:21">
      <c r="U441"/>
    </row>
    <row r="442" customHeight="1" spans="21:21">
      <c r="U442"/>
    </row>
    <row r="443" customHeight="1" spans="21:21">
      <c r="U443"/>
    </row>
    <row r="444" customHeight="1" spans="21:21">
      <c r="U444"/>
    </row>
    <row r="445" customHeight="1" spans="21:21">
      <c r="U445"/>
    </row>
    <row r="446" customHeight="1" spans="21:21">
      <c r="U446"/>
    </row>
    <row r="447" customHeight="1" spans="21:21">
      <c r="U447"/>
    </row>
    <row r="448" customHeight="1" spans="21:21">
      <c r="U448"/>
    </row>
    <row r="449" customHeight="1" spans="21:21">
      <c r="U449"/>
    </row>
    <row r="450" customHeight="1" spans="21:21">
      <c r="U450"/>
    </row>
    <row r="451" customHeight="1" spans="21:21">
      <c r="U451"/>
    </row>
    <row r="452" customHeight="1" spans="21:21">
      <c r="U452"/>
    </row>
    <row r="453" customHeight="1" spans="21:21">
      <c r="U453"/>
    </row>
    <row r="454" customHeight="1" spans="21:21">
      <c r="U454"/>
    </row>
    <row r="455" customHeight="1" spans="21:21">
      <c r="U455"/>
    </row>
    <row r="456" customHeight="1" spans="21:21">
      <c r="U456"/>
    </row>
    <row r="457" customHeight="1" spans="21:21">
      <c r="U457"/>
    </row>
    <row r="458" customHeight="1" spans="21:21">
      <c r="U458"/>
    </row>
    <row r="459" customHeight="1" spans="21:21">
      <c r="U459"/>
    </row>
    <row r="460" customHeight="1" spans="21:21">
      <c r="U460"/>
    </row>
    <row r="461" customHeight="1" spans="21:21">
      <c r="U461"/>
    </row>
    <row r="462" customHeight="1" spans="21:21">
      <c r="U462"/>
    </row>
    <row r="463" customHeight="1" spans="21:21">
      <c r="U463"/>
    </row>
    <row r="464" customHeight="1" spans="21:21">
      <c r="U464"/>
    </row>
    <row r="465" customHeight="1" spans="21:21">
      <c r="U465"/>
    </row>
    <row r="466" customHeight="1" spans="21:21">
      <c r="U466"/>
    </row>
    <row r="467" customHeight="1" spans="21:21">
      <c r="U467"/>
    </row>
    <row r="468" customHeight="1" spans="21:21">
      <c r="U468"/>
    </row>
    <row r="469" customHeight="1" spans="21:21">
      <c r="U469"/>
    </row>
    <row r="470" customHeight="1" spans="21:21">
      <c r="U470"/>
    </row>
    <row r="471" customHeight="1" spans="21:21">
      <c r="U471"/>
    </row>
    <row r="472" customHeight="1" spans="21:21">
      <c r="U472"/>
    </row>
    <row r="473" customHeight="1" spans="21:21">
      <c r="U473"/>
    </row>
    <row r="474" customHeight="1" spans="21:21">
      <c r="U474"/>
    </row>
    <row r="475" customHeight="1" spans="21:21">
      <c r="U475"/>
    </row>
    <row r="476" customHeight="1" spans="21:21">
      <c r="U476"/>
    </row>
    <row r="477" customHeight="1" spans="21:21">
      <c r="U477"/>
    </row>
    <row r="478" customHeight="1" spans="21:21">
      <c r="U478"/>
    </row>
    <row r="479" customHeight="1" spans="21:21">
      <c r="U479"/>
    </row>
    <row r="480" customHeight="1" spans="21:21">
      <c r="U480"/>
    </row>
    <row r="481" customHeight="1" spans="21:21">
      <c r="U481"/>
    </row>
    <row r="482" customHeight="1" spans="21:21">
      <c r="U482"/>
    </row>
    <row r="483" customHeight="1" spans="21:21">
      <c r="U483"/>
    </row>
    <row r="484" customHeight="1" spans="21:21">
      <c r="U484"/>
    </row>
    <row r="485" customHeight="1" spans="21:21">
      <c r="U485"/>
    </row>
    <row r="486" customHeight="1" spans="21:21">
      <c r="U486"/>
    </row>
    <row r="487" customHeight="1" spans="21:21">
      <c r="U487"/>
    </row>
    <row r="488" customHeight="1" spans="21:21">
      <c r="U488"/>
    </row>
    <row r="489" customHeight="1" spans="21:21">
      <c r="U489"/>
    </row>
    <row r="490" customHeight="1" spans="21:21">
      <c r="U490"/>
    </row>
    <row r="491" customHeight="1" spans="21:21">
      <c r="U491"/>
    </row>
    <row r="492" customHeight="1" spans="21:21">
      <c r="U492"/>
    </row>
    <row r="493" customHeight="1" spans="21:21">
      <c r="U493"/>
    </row>
    <row r="494" customHeight="1" spans="21:21">
      <c r="U494"/>
    </row>
    <row r="495" customHeight="1" spans="21:21">
      <c r="U495"/>
    </row>
    <row r="496" customHeight="1" spans="21:21">
      <c r="U496"/>
    </row>
    <row r="497" customHeight="1" spans="21:21">
      <c r="U497"/>
    </row>
    <row r="498" customHeight="1" spans="21:21">
      <c r="U498"/>
    </row>
    <row r="499" customHeight="1" spans="21:21">
      <c r="U499"/>
    </row>
    <row r="500" customHeight="1" spans="21:21">
      <c r="U500"/>
    </row>
    <row r="501" customHeight="1" spans="21:21">
      <c r="U501"/>
    </row>
    <row r="502" customHeight="1" spans="21:21">
      <c r="U502"/>
    </row>
    <row r="503" customHeight="1" spans="21:21">
      <c r="U503"/>
    </row>
    <row r="504" customHeight="1" spans="21:21">
      <c r="U504"/>
    </row>
    <row r="505" customHeight="1" spans="21:21">
      <c r="U505"/>
    </row>
    <row r="506" customHeight="1" spans="21:21">
      <c r="U506"/>
    </row>
    <row r="507" customHeight="1" spans="21:21">
      <c r="U507"/>
    </row>
    <row r="508" customHeight="1" spans="21:21">
      <c r="U508"/>
    </row>
    <row r="509" customHeight="1" spans="21:21">
      <c r="U509"/>
    </row>
    <row r="510" customHeight="1" spans="21:21">
      <c r="U510"/>
    </row>
    <row r="511" customHeight="1" spans="21:21">
      <c r="U511"/>
    </row>
    <row r="512" customHeight="1" spans="21:21">
      <c r="U512"/>
    </row>
    <row r="513" customHeight="1" spans="21:21">
      <c r="U513"/>
    </row>
    <row r="514" customHeight="1" spans="21:21">
      <c r="U514"/>
    </row>
    <row r="515" customHeight="1" spans="21:21">
      <c r="U515"/>
    </row>
    <row r="516" customHeight="1" spans="21:21">
      <c r="U516"/>
    </row>
    <row r="517" customHeight="1" spans="21:21">
      <c r="U517"/>
    </row>
    <row r="518" customHeight="1" spans="21:21">
      <c r="U518"/>
    </row>
    <row r="519" customHeight="1" spans="21:21">
      <c r="U519"/>
    </row>
    <row r="520" customHeight="1" spans="21:21">
      <c r="U520"/>
    </row>
    <row r="521" customHeight="1" spans="21:21">
      <c r="U521"/>
    </row>
    <row r="522" customHeight="1" spans="21:21">
      <c r="U522"/>
    </row>
    <row r="523" customHeight="1" spans="21:21">
      <c r="U523"/>
    </row>
    <row r="524" customHeight="1" spans="21:21">
      <c r="U524"/>
    </row>
    <row r="525" customHeight="1" spans="21:21">
      <c r="U525"/>
    </row>
    <row r="526" customHeight="1" spans="21:21">
      <c r="U526"/>
    </row>
    <row r="527" customHeight="1" spans="21:21">
      <c r="U527"/>
    </row>
    <row r="528" customHeight="1" spans="21:21">
      <c r="U528"/>
    </row>
    <row r="529" customHeight="1" spans="21:21">
      <c r="U529"/>
    </row>
    <row r="530" customHeight="1" spans="21:21">
      <c r="U530"/>
    </row>
    <row r="531" customHeight="1" spans="21:21">
      <c r="U531"/>
    </row>
    <row r="532" customHeight="1" spans="21:21">
      <c r="U532"/>
    </row>
    <row r="533" customHeight="1" spans="21:21">
      <c r="U533"/>
    </row>
    <row r="534" customHeight="1" spans="21:21">
      <c r="U534"/>
    </row>
    <row r="535" customHeight="1" spans="21:21">
      <c r="U535"/>
    </row>
    <row r="536" customHeight="1" spans="21:21">
      <c r="U536"/>
    </row>
    <row r="537" customHeight="1" spans="21:21">
      <c r="U537"/>
    </row>
    <row r="538" customHeight="1" spans="21:21">
      <c r="U538"/>
    </row>
    <row r="539" customHeight="1" spans="21:21">
      <c r="U539"/>
    </row>
    <row r="540" customHeight="1" spans="21:21">
      <c r="U540"/>
    </row>
    <row r="541" customHeight="1" spans="21:21">
      <c r="U541"/>
    </row>
    <row r="542" customHeight="1" spans="21:21">
      <c r="U542"/>
    </row>
    <row r="543" customHeight="1" spans="21:21">
      <c r="U543"/>
    </row>
    <row r="544" customHeight="1" spans="21:21">
      <c r="U544"/>
    </row>
    <row r="545" customHeight="1" spans="21:21">
      <c r="U545"/>
    </row>
    <row r="546" customHeight="1" spans="21:21">
      <c r="U546"/>
    </row>
    <row r="547" customHeight="1" spans="21:21">
      <c r="U547"/>
    </row>
    <row r="548" customHeight="1" spans="21:21">
      <c r="U548"/>
    </row>
    <row r="549" customHeight="1" spans="21:21">
      <c r="U549"/>
    </row>
    <row r="550" customHeight="1" spans="21:21">
      <c r="U550"/>
    </row>
    <row r="551" customHeight="1" spans="21:21">
      <c r="U551"/>
    </row>
    <row r="552" customHeight="1" spans="21:21">
      <c r="U552"/>
    </row>
    <row r="553" customHeight="1" spans="21:21">
      <c r="U553"/>
    </row>
    <row r="554" customHeight="1" spans="21:21">
      <c r="U554"/>
    </row>
    <row r="555" customHeight="1" spans="21:21">
      <c r="U555"/>
    </row>
    <row r="556" customHeight="1" spans="21:21">
      <c r="U556"/>
    </row>
    <row r="557" customHeight="1" spans="21:21">
      <c r="U557"/>
    </row>
    <row r="558" customHeight="1" spans="21:21">
      <c r="U558"/>
    </row>
    <row r="559" customHeight="1" spans="21:21">
      <c r="U559"/>
    </row>
    <row r="560" customHeight="1" spans="21:21">
      <c r="U560"/>
    </row>
    <row r="561" customHeight="1" spans="21:21">
      <c r="U561"/>
    </row>
    <row r="562" customHeight="1" spans="21:21">
      <c r="U562"/>
    </row>
    <row r="563" customHeight="1" spans="21:21">
      <c r="U563"/>
    </row>
    <row r="564" customHeight="1" spans="21:21">
      <c r="U564"/>
    </row>
    <row r="565" customHeight="1" spans="21:21">
      <c r="U565"/>
    </row>
    <row r="566" customHeight="1" spans="21:21">
      <c r="U566"/>
    </row>
    <row r="567" customHeight="1" spans="21:21">
      <c r="U567"/>
    </row>
    <row r="568" customHeight="1" spans="21:21">
      <c r="U568"/>
    </row>
    <row r="569" customHeight="1" spans="21:21">
      <c r="U569"/>
    </row>
    <row r="570" customHeight="1" spans="21:21">
      <c r="U570"/>
    </row>
    <row r="571" customHeight="1" spans="21:21">
      <c r="U571"/>
    </row>
    <row r="572" customHeight="1" spans="21:21">
      <c r="U572"/>
    </row>
    <row r="573" customHeight="1" spans="21:21">
      <c r="U573"/>
    </row>
    <row r="574" customHeight="1" spans="21:21">
      <c r="U574"/>
    </row>
    <row r="575" customHeight="1" spans="21:21">
      <c r="U575"/>
    </row>
    <row r="576" customHeight="1" spans="21:21">
      <c r="U576"/>
    </row>
    <row r="577" customHeight="1" spans="21:21">
      <c r="U577"/>
    </row>
    <row r="578" customHeight="1" spans="21:21">
      <c r="U578"/>
    </row>
    <row r="579" customHeight="1" spans="21:21">
      <c r="U579"/>
    </row>
    <row r="580" customHeight="1" spans="21:21">
      <c r="U580"/>
    </row>
    <row r="581" customHeight="1" spans="21:21">
      <c r="U581"/>
    </row>
    <row r="582" customHeight="1" spans="21:21">
      <c r="U582"/>
    </row>
    <row r="583" customHeight="1" spans="21:21">
      <c r="U583"/>
    </row>
    <row r="584" customHeight="1" spans="21:21">
      <c r="U584"/>
    </row>
    <row r="585" customHeight="1" spans="21:21">
      <c r="U585"/>
    </row>
    <row r="586" customHeight="1" spans="21:21">
      <c r="U586"/>
    </row>
    <row r="587" customHeight="1" spans="21:21">
      <c r="U587"/>
    </row>
    <row r="588" customHeight="1" spans="21:21">
      <c r="U588"/>
    </row>
    <row r="589" customHeight="1" spans="21:21">
      <c r="U589"/>
    </row>
    <row r="590" customHeight="1" spans="21:21">
      <c r="U590"/>
    </row>
    <row r="591" customHeight="1" spans="21:21">
      <c r="U591"/>
    </row>
    <row r="592" customHeight="1" spans="21:21">
      <c r="U592"/>
    </row>
    <row r="593" customHeight="1" spans="21:21">
      <c r="U593"/>
    </row>
    <row r="594" customHeight="1" spans="21:21">
      <c r="U594"/>
    </row>
    <row r="595" customHeight="1" spans="21:21">
      <c r="U595"/>
    </row>
    <row r="596" customHeight="1" spans="21:21">
      <c r="U596"/>
    </row>
    <row r="597" customHeight="1" spans="21:21">
      <c r="U597"/>
    </row>
    <row r="598" customHeight="1" spans="21:21">
      <c r="U598"/>
    </row>
    <row r="599" customHeight="1" spans="21:21">
      <c r="U599"/>
    </row>
    <row r="600" customHeight="1" spans="21:21">
      <c r="U600"/>
    </row>
    <row r="601" customHeight="1" spans="21:21">
      <c r="U601"/>
    </row>
    <row r="602" customHeight="1" spans="21:21">
      <c r="U602"/>
    </row>
    <row r="603" customHeight="1" spans="21:21">
      <c r="U603"/>
    </row>
    <row r="604" customHeight="1" spans="21:21">
      <c r="U604"/>
    </row>
    <row r="605" customHeight="1" spans="21:21">
      <c r="U605"/>
    </row>
    <row r="606" customHeight="1" spans="21:21">
      <c r="U606"/>
    </row>
    <row r="607" customHeight="1" spans="21:21">
      <c r="U607"/>
    </row>
    <row r="608" customHeight="1" spans="21:21">
      <c r="U608"/>
    </row>
    <row r="609" customHeight="1" spans="21:21">
      <c r="U609"/>
    </row>
    <row r="610" customHeight="1" spans="21:21">
      <c r="U610"/>
    </row>
    <row r="611" customHeight="1" spans="21:21">
      <c r="U611"/>
    </row>
    <row r="612" customHeight="1" spans="21:21">
      <c r="U612"/>
    </row>
    <row r="613" customHeight="1" spans="21:21">
      <c r="U613"/>
    </row>
    <row r="614" customHeight="1" spans="21:21">
      <c r="U614"/>
    </row>
    <row r="615" customHeight="1" spans="21:21">
      <c r="U615"/>
    </row>
    <row r="616" customHeight="1" spans="21:21">
      <c r="U616"/>
    </row>
    <row r="617" customHeight="1" spans="21:21">
      <c r="U617"/>
    </row>
    <row r="618" customHeight="1" spans="21:21">
      <c r="U618"/>
    </row>
    <row r="619" customHeight="1" spans="21:21">
      <c r="U619"/>
    </row>
    <row r="620" customHeight="1" spans="21:21">
      <c r="U620"/>
    </row>
    <row r="621" customHeight="1" spans="21:21">
      <c r="U621"/>
    </row>
    <row r="622" customHeight="1" spans="21:21">
      <c r="U622"/>
    </row>
    <row r="623" customHeight="1" spans="21:21">
      <c r="U623"/>
    </row>
    <row r="624" customHeight="1" spans="21:21">
      <c r="U624"/>
    </row>
    <row r="625" customHeight="1" spans="21:21">
      <c r="U625"/>
    </row>
    <row r="626" customHeight="1" spans="21:21">
      <c r="U626"/>
    </row>
    <row r="627" customHeight="1" spans="21:21">
      <c r="U627"/>
    </row>
    <row r="628" customHeight="1" spans="21:21">
      <c r="U628"/>
    </row>
    <row r="629" customHeight="1" spans="21:21">
      <c r="U629"/>
    </row>
    <row r="630" customHeight="1" spans="21:21">
      <c r="U630"/>
    </row>
    <row r="631" customHeight="1" spans="21:21">
      <c r="U631"/>
    </row>
    <row r="632" customHeight="1" spans="21:21">
      <c r="U632"/>
    </row>
    <row r="633" customHeight="1" spans="21:21">
      <c r="U633"/>
    </row>
    <row r="634" customHeight="1" spans="21:21">
      <c r="U634"/>
    </row>
    <row r="635" customHeight="1" spans="21:21">
      <c r="U635"/>
    </row>
    <row r="636" customHeight="1" spans="21:21">
      <c r="U636"/>
    </row>
    <row r="637" customHeight="1" spans="21:21">
      <c r="U637"/>
    </row>
    <row r="638" customHeight="1" spans="21:21">
      <c r="U638"/>
    </row>
    <row r="639" customHeight="1" spans="21:21">
      <c r="U639"/>
    </row>
    <row r="640" customHeight="1" spans="21:21">
      <c r="U640"/>
    </row>
    <row r="641" customHeight="1" spans="21:21">
      <c r="U641"/>
    </row>
    <row r="642" customHeight="1" spans="21:21">
      <c r="U642"/>
    </row>
    <row r="643" customHeight="1" spans="21:21">
      <c r="U643"/>
    </row>
    <row r="644" customHeight="1" spans="21:21">
      <c r="U644"/>
    </row>
    <row r="645" customHeight="1" spans="21:21">
      <c r="U645"/>
    </row>
    <row r="646" customHeight="1" spans="21:21">
      <c r="U646"/>
    </row>
    <row r="647" customHeight="1" spans="21:21">
      <c r="U647"/>
    </row>
    <row r="648" customHeight="1" spans="21:21">
      <c r="U648"/>
    </row>
    <row r="649" customHeight="1" spans="21:21">
      <c r="U649"/>
    </row>
    <row r="650" customHeight="1" spans="21:21">
      <c r="U650"/>
    </row>
    <row r="651" customHeight="1" spans="21:21">
      <c r="U651"/>
    </row>
    <row r="652" customHeight="1" spans="21:21">
      <c r="U652"/>
    </row>
    <row r="653" customHeight="1" spans="21:21">
      <c r="U653"/>
    </row>
    <row r="654" customHeight="1" spans="21:21">
      <c r="U654"/>
    </row>
    <row r="655" customHeight="1" spans="21:21">
      <c r="U655"/>
    </row>
    <row r="656" customHeight="1" spans="21:21">
      <c r="U656"/>
    </row>
    <row r="657" customHeight="1" spans="21:21">
      <c r="U657"/>
    </row>
    <row r="658" customHeight="1" spans="21:21">
      <c r="U658"/>
    </row>
    <row r="659" customHeight="1" spans="21:21">
      <c r="U659"/>
    </row>
    <row r="660" customHeight="1" spans="21:21">
      <c r="U660"/>
    </row>
    <row r="661" customHeight="1" spans="21:21">
      <c r="U661"/>
    </row>
    <row r="662" customHeight="1" spans="21:21">
      <c r="U662"/>
    </row>
    <row r="663" customHeight="1" spans="21:21">
      <c r="U663"/>
    </row>
    <row r="664" customHeight="1" spans="21:21">
      <c r="U664"/>
    </row>
    <row r="665" customHeight="1" spans="21:21">
      <c r="U665"/>
    </row>
    <row r="666" customHeight="1" spans="21:21">
      <c r="U666"/>
    </row>
    <row r="667" customHeight="1" spans="21:21">
      <c r="U667"/>
    </row>
    <row r="668" customHeight="1" spans="21:21">
      <c r="U668"/>
    </row>
    <row r="669" customHeight="1" spans="21:21">
      <c r="U669"/>
    </row>
    <row r="670" customHeight="1" spans="21:21">
      <c r="U670"/>
    </row>
    <row r="671" customHeight="1" spans="21:21">
      <c r="U671"/>
    </row>
    <row r="672" customHeight="1" spans="21:21">
      <c r="U672"/>
    </row>
    <row r="673" customHeight="1" spans="21:21">
      <c r="U673"/>
    </row>
    <row r="674" customHeight="1" spans="21:21">
      <c r="U674"/>
    </row>
    <row r="675" customHeight="1" spans="21:21">
      <c r="U675"/>
    </row>
    <row r="676" customHeight="1" spans="21:21">
      <c r="U676"/>
    </row>
    <row r="677" customHeight="1" spans="21:21">
      <c r="U677"/>
    </row>
    <row r="678" customHeight="1" spans="21:21">
      <c r="U678"/>
    </row>
    <row r="679" customHeight="1" spans="21:21">
      <c r="U679"/>
    </row>
    <row r="680" customHeight="1" spans="21:21">
      <c r="U680"/>
    </row>
    <row r="681" customHeight="1" spans="21:21">
      <c r="U681"/>
    </row>
    <row r="682" customHeight="1" spans="21:21">
      <c r="U682"/>
    </row>
    <row r="683" customHeight="1" spans="21:21">
      <c r="U683"/>
    </row>
    <row r="684" customHeight="1" spans="21:21">
      <c r="U684"/>
    </row>
    <row r="685" customHeight="1" spans="21:21">
      <c r="U685"/>
    </row>
    <row r="686" customHeight="1" spans="21:21">
      <c r="U686"/>
    </row>
    <row r="687" customHeight="1" spans="21:21">
      <c r="U687"/>
    </row>
    <row r="688" customHeight="1" spans="21:21">
      <c r="U688"/>
    </row>
    <row r="689" customHeight="1" spans="21:21">
      <c r="U689"/>
    </row>
    <row r="690" customHeight="1" spans="21:21">
      <c r="U690"/>
    </row>
    <row r="691" customHeight="1" spans="21:21">
      <c r="U691"/>
    </row>
    <row r="692" customHeight="1" spans="21:21">
      <c r="U692"/>
    </row>
    <row r="693" customHeight="1" spans="21:21">
      <c r="U693"/>
    </row>
    <row r="694" customHeight="1" spans="21:21">
      <c r="U694"/>
    </row>
    <row r="695" customHeight="1" spans="21:21">
      <c r="U695"/>
    </row>
    <row r="696" customHeight="1" spans="21:21">
      <c r="U696"/>
    </row>
    <row r="697" customHeight="1" spans="21:21">
      <c r="U697"/>
    </row>
    <row r="698" customHeight="1" spans="21:21">
      <c r="U698"/>
    </row>
    <row r="699" customHeight="1" spans="21:21">
      <c r="U699"/>
    </row>
    <row r="700" customHeight="1" spans="21:21">
      <c r="U700"/>
    </row>
    <row r="701" customHeight="1" spans="21:21">
      <c r="U701"/>
    </row>
    <row r="702" customHeight="1" spans="21:21">
      <c r="U702"/>
    </row>
    <row r="703" customHeight="1" spans="21:21">
      <c r="U703"/>
    </row>
    <row r="704" customHeight="1" spans="21:21">
      <c r="U704"/>
    </row>
    <row r="705" customHeight="1" spans="21:21">
      <c r="U705"/>
    </row>
    <row r="706" customHeight="1" spans="21:21">
      <c r="U706"/>
    </row>
    <row r="707" customHeight="1" spans="21:21">
      <c r="U707"/>
    </row>
    <row r="708" customHeight="1" spans="21:21">
      <c r="U708"/>
    </row>
    <row r="709" customHeight="1" spans="21:21">
      <c r="U709"/>
    </row>
    <row r="710" customHeight="1" spans="21:21">
      <c r="U710"/>
    </row>
    <row r="711" customHeight="1" spans="21:21">
      <c r="U711"/>
    </row>
    <row r="712" customHeight="1" spans="21:21">
      <c r="U712"/>
    </row>
    <row r="713" customHeight="1" spans="21:21">
      <c r="U713"/>
    </row>
    <row r="714" customHeight="1" spans="21:21">
      <c r="U714"/>
    </row>
    <row r="715" customHeight="1" spans="21:21">
      <c r="U715"/>
    </row>
    <row r="716" customHeight="1" spans="21:21">
      <c r="U716"/>
    </row>
    <row r="717" customHeight="1" spans="21:21">
      <c r="U717"/>
    </row>
    <row r="718" customHeight="1" spans="21:21">
      <c r="U718"/>
    </row>
    <row r="719" customHeight="1" spans="21:21">
      <c r="U719"/>
    </row>
    <row r="720" customHeight="1" spans="21:21">
      <c r="U720"/>
    </row>
    <row r="721" customHeight="1" spans="21:21">
      <c r="U721"/>
    </row>
    <row r="722" customHeight="1" spans="21:21">
      <c r="U722"/>
    </row>
    <row r="723" customHeight="1" spans="21:21">
      <c r="U723"/>
    </row>
    <row r="724" customHeight="1" spans="21:21">
      <c r="U724"/>
    </row>
    <row r="725" customHeight="1" spans="21:21">
      <c r="U725"/>
    </row>
    <row r="726" customHeight="1" spans="21:21">
      <c r="U726"/>
    </row>
    <row r="727" customHeight="1" spans="21:21">
      <c r="U727"/>
    </row>
    <row r="728" customHeight="1" spans="21:21">
      <c r="U728"/>
    </row>
    <row r="729" customHeight="1" spans="21:21">
      <c r="U729"/>
    </row>
    <row r="730" customHeight="1" spans="21:21">
      <c r="U730"/>
    </row>
    <row r="731" customHeight="1" spans="21:21">
      <c r="U731"/>
    </row>
    <row r="732" customHeight="1" spans="21:21">
      <c r="U732"/>
    </row>
    <row r="733" customHeight="1" spans="21:21">
      <c r="U733"/>
    </row>
    <row r="734" customHeight="1" spans="21:21">
      <c r="U734"/>
    </row>
    <row r="735" customHeight="1" spans="21:21">
      <c r="U735"/>
    </row>
    <row r="736" customHeight="1" spans="21:21">
      <c r="U736"/>
    </row>
    <row r="737" customHeight="1" spans="21:21">
      <c r="U737"/>
    </row>
    <row r="738" customHeight="1" spans="21:21">
      <c r="U738"/>
    </row>
    <row r="739" customHeight="1" spans="21:21">
      <c r="U739"/>
    </row>
    <row r="740" customHeight="1" spans="21:21">
      <c r="U740"/>
    </row>
    <row r="741" customHeight="1" spans="21:21">
      <c r="U741"/>
    </row>
    <row r="742" customHeight="1" spans="21:21">
      <c r="U742"/>
    </row>
    <row r="743" customHeight="1" spans="21:21">
      <c r="U743"/>
    </row>
    <row r="744" customHeight="1" spans="21:21">
      <c r="U744"/>
    </row>
    <row r="745" customHeight="1" spans="21:21">
      <c r="U745"/>
    </row>
    <row r="746" customHeight="1" spans="21:21">
      <c r="U746"/>
    </row>
    <row r="747" customHeight="1" spans="21:21">
      <c r="U747"/>
    </row>
    <row r="748" customHeight="1" spans="21:21">
      <c r="U748"/>
    </row>
    <row r="749" customHeight="1" spans="21:21">
      <c r="U749"/>
    </row>
    <row r="750" customHeight="1" spans="21:21">
      <c r="U750"/>
    </row>
    <row r="751" customHeight="1" spans="21:21">
      <c r="U751"/>
    </row>
    <row r="752" customHeight="1" spans="21:21">
      <c r="U752"/>
    </row>
    <row r="753" customHeight="1" spans="21:21">
      <c r="U753"/>
    </row>
    <row r="754" customHeight="1" spans="21:21">
      <c r="U754"/>
    </row>
    <row r="755" customHeight="1" spans="21:21">
      <c r="U755"/>
    </row>
    <row r="756" customHeight="1" spans="21:21">
      <c r="U756"/>
    </row>
    <row r="757" customHeight="1" spans="21:21">
      <c r="U757"/>
    </row>
    <row r="758" customHeight="1" spans="21:21">
      <c r="U758"/>
    </row>
    <row r="759" customHeight="1" spans="21:21">
      <c r="U759"/>
    </row>
    <row r="760" customHeight="1" spans="21:21">
      <c r="U760"/>
    </row>
    <row r="761" customHeight="1" spans="21:21">
      <c r="U761"/>
    </row>
    <row r="762" customHeight="1" spans="21:21">
      <c r="U762"/>
    </row>
    <row r="763" customHeight="1" spans="21:21">
      <c r="U763"/>
    </row>
    <row r="764" customHeight="1" spans="21:21">
      <c r="U764"/>
    </row>
    <row r="765" customHeight="1" spans="21:21">
      <c r="U765"/>
    </row>
    <row r="766" customHeight="1" spans="21:21">
      <c r="U766"/>
    </row>
    <row r="767" customHeight="1" spans="21:21">
      <c r="U767"/>
    </row>
    <row r="768" customHeight="1" spans="21:21">
      <c r="U768"/>
    </row>
    <row r="769" customHeight="1" spans="21:21">
      <c r="U769"/>
    </row>
    <row r="770" customHeight="1" spans="21:21">
      <c r="U770"/>
    </row>
    <row r="771" customHeight="1" spans="21:21">
      <c r="U771"/>
    </row>
    <row r="772" customHeight="1" spans="21:21">
      <c r="U772"/>
    </row>
    <row r="773" customHeight="1" spans="21:21">
      <c r="U773"/>
    </row>
    <row r="774" customHeight="1" spans="21:21">
      <c r="U774"/>
    </row>
    <row r="775" customHeight="1" spans="21:21">
      <c r="U775"/>
    </row>
    <row r="776" customHeight="1" spans="21:21">
      <c r="U776"/>
    </row>
    <row r="777" customHeight="1" spans="21:21">
      <c r="U777"/>
    </row>
    <row r="778" customHeight="1" spans="21:21">
      <c r="U778"/>
    </row>
    <row r="779" customHeight="1" spans="21:21">
      <c r="U779"/>
    </row>
    <row r="780" customHeight="1" spans="21:21">
      <c r="U780"/>
    </row>
    <row r="781" customHeight="1" spans="21:21">
      <c r="U781"/>
    </row>
    <row r="782" customHeight="1" spans="21:21">
      <c r="U782"/>
    </row>
    <row r="783" customHeight="1" spans="21:21">
      <c r="U783"/>
    </row>
    <row r="784" customHeight="1" spans="21:21">
      <c r="U784"/>
    </row>
    <row r="785" customHeight="1" spans="21:21">
      <c r="U785"/>
    </row>
    <row r="786" customHeight="1" spans="21:21">
      <c r="U786"/>
    </row>
    <row r="787" customHeight="1" spans="21:21">
      <c r="U787"/>
    </row>
    <row r="788" customHeight="1" spans="21:21">
      <c r="U788"/>
    </row>
    <row r="789" customHeight="1" spans="21:21">
      <c r="U789"/>
    </row>
    <row r="790" customHeight="1" spans="21:21">
      <c r="U790"/>
    </row>
    <row r="791" customHeight="1" spans="21:21">
      <c r="U791"/>
    </row>
    <row r="792" customHeight="1" spans="21:21">
      <c r="U792"/>
    </row>
    <row r="793" customHeight="1" spans="21:21">
      <c r="U793"/>
    </row>
    <row r="794" customHeight="1" spans="21:21">
      <c r="U794"/>
    </row>
    <row r="795" customHeight="1" spans="21:21">
      <c r="U795"/>
    </row>
    <row r="796" customHeight="1" spans="21:21">
      <c r="U796"/>
    </row>
    <row r="797" customHeight="1" spans="21:21">
      <c r="U797"/>
    </row>
    <row r="798" customHeight="1" spans="21:21">
      <c r="U798"/>
    </row>
    <row r="799" customHeight="1" spans="21:21">
      <c r="U799"/>
    </row>
    <row r="800" customHeight="1" spans="21:21">
      <c r="U800"/>
    </row>
    <row r="801" customHeight="1" spans="21:21">
      <c r="U801"/>
    </row>
    <row r="802" customHeight="1" spans="21:21">
      <c r="U802"/>
    </row>
    <row r="803" customHeight="1" spans="21:21">
      <c r="U803"/>
    </row>
    <row r="804" customHeight="1" spans="21:21">
      <c r="U804"/>
    </row>
    <row r="805" customHeight="1" spans="21:21">
      <c r="U805"/>
    </row>
    <row r="806" customHeight="1" spans="21:21">
      <c r="U806"/>
    </row>
    <row r="807" customHeight="1" spans="21:21">
      <c r="U807"/>
    </row>
    <row r="808" customHeight="1" spans="21:21">
      <c r="U808"/>
    </row>
    <row r="809" customHeight="1" spans="21:21">
      <c r="U809"/>
    </row>
    <row r="810" customHeight="1" spans="21:21">
      <c r="U810"/>
    </row>
    <row r="811" customHeight="1" spans="21:21">
      <c r="U811"/>
    </row>
    <row r="812" customHeight="1" spans="21:21">
      <c r="U812"/>
    </row>
    <row r="813" customHeight="1" spans="21:21">
      <c r="U813"/>
    </row>
    <row r="814" customHeight="1" spans="21:21">
      <c r="U814"/>
    </row>
    <row r="815" customHeight="1" spans="21:21">
      <c r="U815"/>
    </row>
    <row r="816" customHeight="1" spans="21:21">
      <c r="U816"/>
    </row>
    <row r="817" customHeight="1" spans="21:21">
      <c r="U817"/>
    </row>
    <row r="818" customHeight="1" spans="21:21">
      <c r="U818"/>
    </row>
    <row r="819" customHeight="1" spans="21:21">
      <c r="U819"/>
    </row>
    <row r="820" customHeight="1" spans="21:21">
      <c r="U820"/>
    </row>
    <row r="821" customHeight="1" spans="21:21">
      <c r="U821"/>
    </row>
    <row r="822" customHeight="1" spans="21:21">
      <c r="U822"/>
    </row>
    <row r="823" customHeight="1" spans="21:21">
      <c r="U823"/>
    </row>
    <row r="824" customHeight="1" spans="21:21">
      <c r="U824"/>
    </row>
    <row r="825" customHeight="1" spans="21:21">
      <c r="U825"/>
    </row>
    <row r="826" customHeight="1" spans="21:21">
      <c r="U826"/>
    </row>
    <row r="827" customHeight="1" spans="21:21">
      <c r="U827"/>
    </row>
    <row r="828" customHeight="1" spans="21:21">
      <c r="U828"/>
    </row>
    <row r="829" customHeight="1" spans="21:21">
      <c r="U829"/>
    </row>
    <row r="830" customHeight="1" spans="21:21">
      <c r="U830"/>
    </row>
    <row r="831" customHeight="1" spans="21:21">
      <c r="U831"/>
    </row>
    <row r="832" customHeight="1" spans="21:21">
      <c r="U832"/>
    </row>
    <row r="833" customHeight="1" spans="21:21">
      <c r="U833"/>
    </row>
    <row r="834" customHeight="1" spans="21:21">
      <c r="U834"/>
    </row>
    <row r="835" customHeight="1" spans="21:21">
      <c r="U835"/>
    </row>
    <row r="836" customHeight="1" spans="21:21">
      <c r="U836"/>
    </row>
    <row r="837" customHeight="1" spans="21:21">
      <c r="U837"/>
    </row>
    <row r="838" customHeight="1" spans="21:21">
      <c r="U838"/>
    </row>
    <row r="839" customHeight="1" spans="21:21">
      <c r="U839"/>
    </row>
    <row r="840" customHeight="1" spans="21:21">
      <c r="U840"/>
    </row>
    <row r="841" customHeight="1" spans="21:21">
      <c r="U841"/>
    </row>
    <row r="842" customHeight="1" spans="21:21">
      <c r="U842"/>
    </row>
    <row r="843" customHeight="1" spans="21:21">
      <c r="U843"/>
    </row>
    <row r="844" customHeight="1" spans="21:21">
      <c r="U844"/>
    </row>
    <row r="845" customHeight="1" spans="21:21">
      <c r="U845"/>
    </row>
    <row r="846" customHeight="1" spans="21:21">
      <c r="U846"/>
    </row>
    <row r="847" customHeight="1" spans="21:21">
      <c r="U847"/>
    </row>
    <row r="848" customHeight="1" spans="21:21">
      <c r="U848"/>
    </row>
    <row r="849" customHeight="1" spans="21:21">
      <c r="U849"/>
    </row>
    <row r="850" customHeight="1" spans="21:21">
      <c r="U850"/>
    </row>
    <row r="851" customHeight="1" spans="21:21">
      <c r="U851"/>
    </row>
    <row r="852" customHeight="1" spans="21:21">
      <c r="U852"/>
    </row>
    <row r="853" customHeight="1" spans="21:21">
      <c r="U853"/>
    </row>
    <row r="854" customHeight="1" spans="21:21">
      <c r="U854"/>
    </row>
    <row r="855" customHeight="1" spans="21:21">
      <c r="U855"/>
    </row>
    <row r="856" customHeight="1" spans="21:21">
      <c r="U856"/>
    </row>
    <row r="857" customHeight="1" spans="21:21">
      <c r="U857"/>
    </row>
    <row r="858" customHeight="1" spans="21:21">
      <c r="U858"/>
    </row>
    <row r="859" customHeight="1" spans="21:21">
      <c r="U859"/>
    </row>
    <row r="860" customHeight="1" spans="21:21">
      <c r="U860"/>
    </row>
    <row r="861" customHeight="1" spans="21:21">
      <c r="U861"/>
    </row>
    <row r="862" customHeight="1" spans="21:21">
      <c r="U862"/>
    </row>
    <row r="863" customHeight="1" spans="21:21">
      <c r="U863"/>
    </row>
    <row r="864" customHeight="1" spans="21:21">
      <c r="U864"/>
    </row>
    <row r="865" customHeight="1" spans="21:21">
      <c r="U865"/>
    </row>
    <row r="866" customHeight="1" spans="21:21">
      <c r="U866"/>
    </row>
    <row r="867" customHeight="1" spans="21:21">
      <c r="U867"/>
    </row>
    <row r="868" customHeight="1" spans="21:21">
      <c r="U868"/>
    </row>
    <row r="869" customHeight="1" spans="21:21">
      <c r="U869"/>
    </row>
    <row r="870" customHeight="1" spans="21:21">
      <c r="U870"/>
    </row>
    <row r="871" customHeight="1" spans="21:21">
      <c r="U871"/>
    </row>
    <row r="872" customHeight="1" spans="21:21">
      <c r="U872"/>
    </row>
    <row r="873" customHeight="1" spans="21:21">
      <c r="U873"/>
    </row>
    <row r="874" customHeight="1" spans="21:21">
      <c r="U874"/>
    </row>
    <row r="875" customHeight="1" spans="21:21">
      <c r="U875"/>
    </row>
    <row r="876" customHeight="1" spans="21:21">
      <c r="U876"/>
    </row>
    <row r="877" customHeight="1" spans="21:21">
      <c r="U877"/>
    </row>
    <row r="878" customHeight="1" spans="21:21">
      <c r="U878"/>
    </row>
    <row r="879" customHeight="1" spans="21:21">
      <c r="U879"/>
    </row>
    <row r="880" customHeight="1" spans="21:21">
      <c r="U880"/>
    </row>
    <row r="881" customHeight="1" spans="21:21">
      <c r="U881"/>
    </row>
    <row r="882" customHeight="1" spans="21:21">
      <c r="U882"/>
    </row>
    <row r="883" customHeight="1" spans="21:21">
      <c r="U883"/>
    </row>
    <row r="884" customHeight="1" spans="21:21">
      <c r="U884"/>
    </row>
    <row r="885" customHeight="1" spans="21:21">
      <c r="U885"/>
    </row>
    <row r="886" customHeight="1" spans="21:21">
      <c r="U886"/>
    </row>
    <row r="887" customHeight="1" spans="21:21">
      <c r="U887"/>
    </row>
    <row r="888" customHeight="1" spans="21:21">
      <c r="U888"/>
    </row>
    <row r="889" customHeight="1" spans="21:21">
      <c r="U889"/>
    </row>
    <row r="890" customHeight="1" spans="21:21">
      <c r="U890"/>
    </row>
    <row r="891" customHeight="1" spans="21:21">
      <c r="U891"/>
    </row>
    <row r="892" customHeight="1" spans="21:21">
      <c r="U892"/>
    </row>
    <row r="893" customHeight="1" spans="21:21">
      <c r="U893"/>
    </row>
    <row r="894" customHeight="1" spans="21:21">
      <c r="U894"/>
    </row>
    <row r="895" customHeight="1" spans="21:21">
      <c r="U895"/>
    </row>
    <row r="896" customHeight="1" spans="21:21">
      <c r="U896"/>
    </row>
    <row r="897" customHeight="1" spans="21:21">
      <c r="U897"/>
    </row>
    <row r="898" customHeight="1" spans="21:21">
      <c r="U898"/>
    </row>
    <row r="899" customHeight="1" spans="21:21">
      <c r="U899"/>
    </row>
    <row r="900" customHeight="1" spans="21:21">
      <c r="U900"/>
    </row>
    <row r="901" customHeight="1" spans="21:21">
      <c r="U901"/>
    </row>
    <row r="902" customHeight="1" spans="21:21">
      <c r="U902"/>
    </row>
    <row r="903" customHeight="1" spans="21:21">
      <c r="U903"/>
    </row>
    <row r="904" customHeight="1" spans="21:21">
      <c r="U904"/>
    </row>
    <row r="905" customHeight="1" spans="21:21">
      <c r="U905"/>
    </row>
    <row r="906" customHeight="1" spans="21:21">
      <c r="U906"/>
    </row>
    <row r="907" customHeight="1" spans="21:21">
      <c r="U907"/>
    </row>
    <row r="908" customHeight="1" spans="21:21">
      <c r="U908"/>
    </row>
    <row r="909" customHeight="1" spans="21:21">
      <c r="U909"/>
    </row>
    <row r="910" customHeight="1" spans="21:21">
      <c r="U910"/>
    </row>
    <row r="911" customHeight="1" spans="21:21">
      <c r="U911"/>
    </row>
    <row r="912" customHeight="1" spans="21:21">
      <c r="U912"/>
    </row>
    <row r="913" customHeight="1" spans="21:21">
      <c r="U913"/>
    </row>
    <row r="914" customHeight="1" spans="21:21">
      <c r="U914"/>
    </row>
    <row r="915" customHeight="1" spans="21:21">
      <c r="U915"/>
    </row>
    <row r="916" customHeight="1" spans="21:21">
      <c r="U916"/>
    </row>
    <row r="917" customHeight="1" spans="21:21">
      <c r="U917"/>
    </row>
    <row r="918" customHeight="1" spans="21:21">
      <c r="U918"/>
    </row>
    <row r="919" customHeight="1" spans="21:21">
      <c r="U919"/>
    </row>
    <row r="920" customHeight="1" spans="21:21">
      <c r="U920"/>
    </row>
    <row r="921" customHeight="1" spans="21:21">
      <c r="U921"/>
    </row>
    <row r="922" customHeight="1" spans="21:21">
      <c r="U922"/>
    </row>
    <row r="923" customHeight="1" spans="21:21">
      <c r="U923"/>
    </row>
    <row r="924" customHeight="1" spans="21:21">
      <c r="U924"/>
    </row>
    <row r="925" customHeight="1" spans="21:21">
      <c r="U925"/>
    </row>
    <row r="926" customHeight="1" spans="21:21">
      <c r="U926"/>
    </row>
    <row r="927" customHeight="1" spans="21:21">
      <c r="U927"/>
    </row>
    <row r="928" customHeight="1" spans="21:21">
      <c r="U928"/>
    </row>
    <row r="929" customHeight="1" spans="21:21">
      <c r="U929"/>
    </row>
    <row r="930" customHeight="1" spans="21:21">
      <c r="U930"/>
    </row>
    <row r="931" customHeight="1" spans="21:21">
      <c r="U931"/>
    </row>
    <row r="932" customHeight="1" spans="21:21">
      <c r="U932"/>
    </row>
    <row r="933" customHeight="1" spans="21:21">
      <c r="U933"/>
    </row>
    <row r="934" customHeight="1" spans="21:21">
      <c r="U934"/>
    </row>
    <row r="935" customHeight="1" spans="21:21">
      <c r="U935"/>
    </row>
    <row r="936" customHeight="1" spans="21:21">
      <c r="U936"/>
    </row>
    <row r="937" customHeight="1" spans="21:21">
      <c r="U937"/>
    </row>
    <row r="938" customHeight="1" spans="21:21">
      <c r="U938"/>
    </row>
    <row r="939" customHeight="1" spans="21:21">
      <c r="U939"/>
    </row>
    <row r="940" customHeight="1" spans="21:21">
      <c r="U940"/>
    </row>
    <row r="941" customHeight="1" spans="21:21">
      <c r="U941"/>
    </row>
    <row r="942" customHeight="1" spans="21:21">
      <c r="U942"/>
    </row>
    <row r="943" customHeight="1" spans="21:21">
      <c r="U943"/>
    </row>
    <row r="944" customHeight="1" spans="21:21">
      <c r="U944"/>
    </row>
    <row r="945" customHeight="1" spans="21:21">
      <c r="U945"/>
    </row>
    <row r="946" customHeight="1" spans="21:21">
      <c r="U946"/>
    </row>
    <row r="947" customHeight="1" spans="21:21">
      <c r="U947"/>
    </row>
    <row r="948" customHeight="1" spans="21:21">
      <c r="U948"/>
    </row>
    <row r="949" customHeight="1" spans="21:21">
      <c r="U949"/>
    </row>
    <row r="950" customHeight="1" spans="21:21">
      <c r="U950"/>
    </row>
    <row r="951" customHeight="1" spans="21:21">
      <c r="U951"/>
    </row>
    <row r="952" customHeight="1" spans="21:21">
      <c r="U952"/>
    </row>
    <row r="953" customHeight="1" spans="21:21">
      <c r="U953"/>
    </row>
    <row r="954" customHeight="1" spans="21:21">
      <c r="U954"/>
    </row>
    <row r="955" customHeight="1" spans="21:21">
      <c r="U955"/>
    </row>
    <row r="956" customHeight="1" spans="21:21">
      <c r="U956"/>
    </row>
    <row r="957" customHeight="1" spans="21:21">
      <c r="U957"/>
    </row>
    <row r="958" customHeight="1" spans="21:21">
      <c r="U958"/>
    </row>
    <row r="959" customHeight="1" spans="21:21">
      <c r="U959"/>
    </row>
    <row r="960" customHeight="1" spans="21:21">
      <c r="U960"/>
    </row>
    <row r="961" customHeight="1" spans="21:21">
      <c r="U961"/>
    </row>
    <row r="962" customHeight="1" spans="21:21">
      <c r="U962"/>
    </row>
    <row r="963" customHeight="1" spans="21:21">
      <c r="U963"/>
    </row>
    <row r="964" customHeight="1" spans="21:21">
      <c r="U964"/>
    </row>
    <row r="965" customHeight="1" spans="21:21">
      <c r="U965"/>
    </row>
    <row r="966" customHeight="1" spans="21:21">
      <c r="U966"/>
    </row>
    <row r="967" customHeight="1" spans="21:21">
      <c r="U967"/>
    </row>
    <row r="968" customHeight="1" spans="21:21">
      <c r="U968"/>
    </row>
    <row r="969" customHeight="1" spans="21:21">
      <c r="U969"/>
    </row>
    <row r="970" customHeight="1" spans="21:21">
      <c r="U970"/>
    </row>
    <row r="971" customHeight="1" spans="21:21">
      <c r="U971"/>
    </row>
    <row r="972" customHeight="1" spans="21:21">
      <c r="U972"/>
    </row>
    <row r="973" customHeight="1" spans="21:21">
      <c r="U973"/>
    </row>
    <row r="974" customHeight="1" spans="21:21">
      <c r="U974"/>
    </row>
    <row r="975" customHeight="1" spans="21:21">
      <c r="U975"/>
    </row>
    <row r="976" customHeight="1" spans="21:21">
      <c r="U976"/>
    </row>
    <row r="977" customHeight="1" spans="21:21">
      <c r="U977"/>
    </row>
    <row r="978" customHeight="1" spans="21:21">
      <c r="U978"/>
    </row>
    <row r="979" customHeight="1" spans="21:21">
      <c r="U979"/>
    </row>
    <row r="980" customHeight="1" spans="21:21">
      <c r="U980"/>
    </row>
    <row r="981" customHeight="1" spans="21:21">
      <c r="U981"/>
    </row>
    <row r="982" customHeight="1" spans="21:21">
      <c r="U982"/>
    </row>
    <row r="983" customHeight="1" spans="21:21">
      <c r="U983"/>
    </row>
    <row r="984" customHeight="1" spans="21:21">
      <c r="U984"/>
    </row>
    <row r="985" customHeight="1" spans="21:21">
      <c r="U985"/>
    </row>
    <row r="986" customHeight="1" spans="21:21">
      <c r="U986"/>
    </row>
    <row r="987" customHeight="1" spans="21:21">
      <c r="U987"/>
    </row>
    <row r="988" customHeight="1" spans="21:21">
      <c r="U988"/>
    </row>
    <row r="989" customHeight="1" spans="21:21">
      <c r="U989"/>
    </row>
    <row r="990" customHeight="1" spans="21:21">
      <c r="U990"/>
    </row>
    <row r="991" customHeight="1" spans="21:21">
      <c r="U991"/>
    </row>
    <row r="992" customHeight="1" spans="21:21">
      <c r="U992"/>
    </row>
    <row r="993" customHeight="1" spans="21:21">
      <c r="U993"/>
    </row>
    <row r="994" customHeight="1" spans="21:21">
      <c r="U994"/>
    </row>
    <row r="995" customHeight="1" spans="21:21">
      <c r="U995"/>
    </row>
    <row r="996" customHeight="1" spans="21:21">
      <c r="U996"/>
    </row>
    <row r="997" customHeight="1" spans="21:21">
      <c r="U997"/>
    </row>
    <row r="998" customHeight="1" spans="21:21">
      <c r="U998"/>
    </row>
    <row r="999" customHeight="1" spans="21:21">
      <c r="U999"/>
    </row>
    <row r="1000" customHeight="1" spans="21:21">
      <c r="U1000"/>
    </row>
    <row r="1001" customHeight="1" spans="21:21">
      <c r="U1001"/>
    </row>
    <row r="1002" customHeight="1" spans="21:21">
      <c r="U1002"/>
    </row>
    <row r="1003" customHeight="1" spans="21:21">
      <c r="U1003"/>
    </row>
    <row r="1004" customHeight="1" spans="21:21">
      <c r="U1004"/>
    </row>
    <row r="1005" customHeight="1" spans="21:21">
      <c r="U1005"/>
    </row>
    <row r="1006" customHeight="1" spans="21:21">
      <c r="U1006"/>
    </row>
    <row r="1007" customHeight="1" spans="21:21">
      <c r="U1007"/>
    </row>
    <row r="1008" customHeight="1" spans="21:21">
      <c r="U1008"/>
    </row>
    <row r="1009" customHeight="1" spans="21:21">
      <c r="U1009"/>
    </row>
    <row r="1010" customHeight="1" spans="21:21">
      <c r="U1010"/>
    </row>
    <row r="1011" customHeight="1" spans="21:21">
      <c r="U1011"/>
    </row>
    <row r="1012" customHeight="1" spans="21:21">
      <c r="U1012"/>
    </row>
    <row r="1013" customHeight="1" spans="21:21">
      <c r="U1013"/>
    </row>
    <row r="1014" customHeight="1" spans="21:21">
      <c r="U1014"/>
    </row>
    <row r="1015" customHeight="1" spans="21:21">
      <c r="U1015"/>
    </row>
    <row r="1016" customHeight="1" spans="21:21">
      <c r="U1016"/>
    </row>
    <row r="1017" customHeight="1" spans="21:21">
      <c r="U1017"/>
    </row>
    <row r="1018" customHeight="1" spans="21:21">
      <c r="U1018"/>
    </row>
    <row r="1019" customHeight="1" spans="21:21">
      <c r="U1019"/>
    </row>
    <row r="1020" customHeight="1" spans="21:21">
      <c r="U1020"/>
    </row>
    <row r="1021" customHeight="1" spans="21:21">
      <c r="U1021"/>
    </row>
    <row r="1022" customHeight="1" spans="21:21">
      <c r="U1022"/>
    </row>
    <row r="1023" customHeight="1" spans="21:21">
      <c r="U1023"/>
    </row>
    <row r="1024" customHeight="1" spans="21:21">
      <c r="U1024"/>
    </row>
    <row r="1025" customHeight="1" spans="21:21">
      <c r="U1025"/>
    </row>
    <row r="1026" customHeight="1" spans="21:21">
      <c r="U1026"/>
    </row>
    <row r="1027" customHeight="1" spans="21:21">
      <c r="U1027"/>
    </row>
    <row r="1028" customHeight="1" spans="21:21">
      <c r="U1028"/>
    </row>
    <row r="1029" customHeight="1" spans="21:21">
      <c r="U1029"/>
    </row>
    <row r="1030" customHeight="1" spans="21:21">
      <c r="U1030"/>
    </row>
    <row r="1031" customHeight="1" spans="21:21">
      <c r="U1031"/>
    </row>
    <row r="1032" customHeight="1" spans="21:21">
      <c r="U1032"/>
    </row>
    <row r="1033" customHeight="1" spans="21:21">
      <c r="U1033"/>
    </row>
    <row r="1034" customHeight="1" spans="21:21">
      <c r="U1034"/>
    </row>
    <row r="1035" customHeight="1" spans="21:21">
      <c r="U1035"/>
    </row>
    <row r="1036" customHeight="1" spans="21:21">
      <c r="U1036"/>
    </row>
    <row r="1037" customHeight="1" spans="21:21">
      <c r="U1037"/>
    </row>
    <row r="1038" customHeight="1" spans="21:21">
      <c r="U1038"/>
    </row>
    <row r="1039" customHeight="1" spans="21:21">
      <c r="U1039"/>
    </row>
    <row r="1040" customHeight="1" spans="21:21">
      <c r="U1040"/>
    </row>
    <row r="1041" customHeight="1" spans="21:21">
      <c r="U1041"/>
    </row>
    <row r="1042" customHeight="1" spans="21:21">
      <c r="U1042"/>
    </row>
    <row r="1043" customHeight="1" spans="21:21">
      <c r="U1043"/>
    </row>
    <row r="1044" customHeight="1" spans="21:21">
      <c r="U1044"/>
    </row>
    <row r="1045" customHeight="1" spans="21:21">
      <c r="U1045"/>
    </row>
    <row r="1046" customHeight="1" spans="21:21">
      <c r="U1046"/>
    </row>
    <row r="1047" customHeight="1" spans="21:21">
      <c r="U1047"/>
    </row>
    <row r="1048" customHeight="1" spans="21:21">
      <c r="U1048"/>
    </row>
    <row r="1049" customHeight="1" spans="21:21">
      <c r="U1049"/>
    </row>
    <row r="1050" customHeight="1" spans="21:21">
      <c r="U1050"/>
    </row>
    <row r="1051" customHeight="1" spans="21:21">
      <c r="U1051"/>
    </row>
    <row r="1052" customHeight="1" spans="21:21">
      <c r="U1052"/>
    </row>
    <row r="1053" customHeight="1" spans="21:21">
      <c r="U1053"/>
    </row>
    <row r="1054" customHeight="1" spans="21:21">
      <c r="U1054"/>
    </row>
    <row r="1055" customHeight="1" spans="21:21">
      <c r="U1055"/>
    </row>
    <row r="1056" customHeight="1" spans="21:21">
      <c r="U1056"/>
    </row>
    <row r="1057" customHeight="1" spans="21:21">
      <c r="U1057"/>
    </row>
    <row r="1058" customHeight="1" spans="21:21">
      <c r="U1058"/>
    </row>
    <row r="1059" customHeight="1" spans="21:21">
      <c r="U1059"/>
    </row>
    <row r="1060" customHeight="1" spans="21:21">
      <c r="U1060"/>
    </row>
    <row r="1061" customHeight="1" spans="21:21">
      <c r="U1061"/>
    </row>
    <row r="1062" customHeight="1" spans="21:21">
      <c r="U1062"/>
    </row>
    <row r="1063" customHeight="1" spans="21:21">
      <c r="U1063"/>
    </row>
    <row r="1064" customHeight="1" spans="21:21">
      <c r="U1064"/>
    </row>
    <row r="1065" customHeight="1" spans="21:21">
      <c r="U1065"/>
    </row>
    <row r="1066" customHeight="1" spans="21:21">
      <c r="U1066"/>
    </row>
    <row r="1067" customHeight="1" spans="21:21">
      <c r="U1067"/>
    </row>
    <row r="1068" customHeight="1" spans="21:21">
      <c r="U1068"/>
    </row>
    <row r="1069" customHeight="1" spans="21:21">
      <c r="U1069"/>
    </row>
    <row r="1070" customHeight="1" spans="21:21">
      <c r="U1070"/>
    </row>
    <row r="1071" customHeight="1" spans="21:21">
      <c r="U1071"/>
    </row>
    <row r="1072" customHeight="1" spans="21:21">
      <c r="U1072"/>
    </row>
    <row r="1073" customHeight="1" spans="21:21">
      <c r="U1073"/>
    </row>
    <row r="1074" customHeight="1" spans="21:21">
      <c r="U1074"/>
    </row>
    <row r="1075" customHeight="1" spans="21:21">
      <c r="U1075"/>
    </row>
    <row r="1076" customHeight="1" spans="21:21">
      <c r="U1076"/>
    </row>
    <row r="1077" customHeight="1" spans="21:21">
      <c r="U1077"/>
    </row>
    <row r="1078" customHeight="1" spans="21:21">
      <c r="U1078"/>
    </row>
    <row r="1079" customHeight="1" spans="21:21">
      <c r="U1079"/>
    </row>
    <row r="1080" customHeight="1" spans="21:21">
      <c r="U1080"/>
    </row>
    <row r="1081" customHeight="1" spans="21:21">
      <c r="U1081"/>
    </row>
    <row r="1082" customHeight="1" spans="21:21">
      <c r="U1082"/>
    </row>
    <row r="1083" customHeight="1" spans="21:21">
      <c r="U1083"/>
    </row>
    <row r="1084" customHeight="1" spans="21:21">
      <c r="U1084"/>
    </row>
    <row r="1085" customHeight="1" spans="21:21">
      <c r="U1085"/>
    </row>
    <row r="1086" customHeight="1" spans="21:21">
      <c r="U1086"/>
    </row>
    <row r="1087" customHeight="1" spans="21:21">
      <c r="U1087"/>
    </row>
    <row r="1088" customHeight="1" spans="21:21">
      <c r="U1088"/>
    </row>
    <row r="1089" customHeight="1" spans="21:21">
      <c r="U1089"/>
    </row>
    <row r="1090" customHeight="1" spans="21:21">
      <c r="U1090"/>
    </row>
    <row r="1091" customHeight="1" spans="21:21">
      <c r="U1091"/>
    </row>
    <row r="1092" customHeight="1" spans="21:21">
      <c r="U1092"/>
    </row>
    <row r="1093" customHeight="1" spans="21:21">
      <c r="U1093"/>
    </row>
    <row r="1094" customHeight="1" spans="21:21">
      <c r="U1094"/>
    </row>
    <row r="1095" customHeight="1" spans="21:21">
      <c r="U1095"/>
    </row>
    <row r="1096" customHeight="1" spans="21:21">
      <c r="U1096"/>
    </row>
    <row r="1097" customHeight="1" spans="21:21">
      <c r="U1097"/>
    </row>
    <row r="1098" customHeight="1" spans="21:21">
      <c r="U1098"/>
    </row>
    <row r="1099" customHeight="1" spans="21:21">
      <c r="U1099"/>
    </row>
    <row r="1100" customHeight="1" spans="21:21">
      <c r="U1100"/>
    </row>
    <row r="1101" customHeight="1" spans="21:21">
      <c r="U1101"/>
    </row>
    <row r="1102" customHeight="1" spans="21:21">
      <c r="U1102"/>
    </row>
    <row r="1103" customHeight="1" spans="21:21">
      <c r="U1103"/>
    </row>
    <row r="1104" customHeight="1" spans="21:21">
      <c r="U1104"/>
    </row>
    <row r="1105" customHeight="1" spans="21:21">
      <c r="U1105"/>
    </row>
    <row r="1106" customHeight="1" spans="21:21">
      <c r="U1106"/>
    </row>
    <row r="1107" customHeight="1" spans="21:21">
      <c r="U1107"/>
    </row>
    <row r="1108" customHeight="1" spans="21:21">
      <c r="U1108"/>
    </row>
    <row r="1109" customHeight="1" spans="21:21">
      <c r="U1109"/>
    </row>
    <row r="1110" customHeight="1" spans="21:21">
      <c r="U1110"/>
    </row>
    <row r="1111" customHeight="1" spans="21:21">
      <c r="U1111"/>
    </row>
    <row r="1112" customHeight="1" spans="21:21">
      <c r="U1112"/>
    </row>
    <row r="1113" customHeight="1" spans="21:21">
      <c r="U1113"/>
    </row>
    <row r="1114" customHeight="1" spans="21:21">
      <c r="U1114"/>
    </row>
    <row r="1115" customHeight="1" spans="21:21">
      <c r="U1115"/>
    </row>
    <row r="1116" customHeight="1" spans="21:21">
      <c r="U1116"/>
    </row>
    <row r="1117" customHeight="1" spans="21:21">
      <c r="U1117"/>
    </row>
    <row r="1118" customHeight="1" spans="21:21">
      <c r="U1118"/>
    </row>
    <row r="1119" customHeight="1" spans="21:21">
      <c r="U1119"/>
    </row>
    <row r="1120" customHeight="1" spans="21:21">
      <c r="U1120"/>
    </row>
    <row r="1121" customHeight="1" spans="21:21">
      <c r="U1121"/>
    </row>
    <row r="1122" customHeight="1" spans="21:21">
      <c r="U1122"/>
    </row>
    <row r="1123" customHeight="1" spans="21:21">
      <c r="U1123"/>
    </row>
    <row r="1124" customHeight="1" spans="21:21">
      <c r="U1124"/>
    </row>
    <row r="1125" customHeight="1" spans="21:21">
      <c r="U1125"/>
    </row>
    <row r="1126" customHeight="1" spans="21:21">
      <c r="U1126"/>
    </row>
    <row r="1127" customHeight="1" spans="21:21">
      <c r="U1127"/>
    </row>
    <row r="1128" customHeight="1" spans="21:21">
      <c r="U1128"/>
    </row>
    <row r="1129" customHeight="1" spans="21:21">
      <c r="U1129"/>
    </row>
    <row r="1130" customHeight="1" spans="21:21">
      <c r="U1130"/>
    </row>
    <row r="1131" customHeight="1" spans="21:21">
      <c r="U1131"/>
    </row>
    <row r="1132" customHeight="1" spans="21:21">
      <c r="U1132"/>
    </row>
    <row r="1133" customHeight="1" spans="21:21">
      <c r="U1133"/>
    </row>
    <row r="1134" customHeight="1" spans="21:21">
      <c r="U1134"/>
    </row>
    <row r="1135" customHeight="1" spans="21:21">
      <c r="U1135"/>
    </row>
    <row r="1136" customHeight="1" spans="21:21">
      <c r="U1136"/>
    </row>
    <row r="1137" customHeight="1" spans="21:21">
      <c r="U1137"/>
    </row>
    <row r="1138" customHeight="1" spans="21:21">
      <c r="U1138"/>
    </row>
    <row r="1139" customHeight="1" spans="21:21">
      <c r="U1139"/>
    </row>
    <row r="1140" customHeight="1" spans="21:21">
      <c r="U1140"/>
    </row>
    <row r="1141" customHeight="1" spans="21:21">
      <c r="U1141"/>
    </row>
    <row r="1142" customHeight="1" spans="21:21">
      <c r="U1142"/>
    </row>
    <row r="1143" customHeight="1" spans="21:21">
      <c r="U1143"/>
    </row>
    <row r="1144" customHeight="1" spans="21:21">
      <c r="U1144"/>
    </row>
    <row r="1145" customHeight="1" spans="21:21">
      <c r="U1145"/>
    </row>
    <row r="1146" customHeight="1" spans="21:21">
      <c r="U1146"/>
    </row>
    <row r="1147" customHeight="1" spans="21:21">
      <c r="U1147"/>
    </row>
    <row r="1148" customHeight="1" spans="21:21">
      <c r="U1148"/>
    </row>
    <row r="1149" customHeight="1" spans="21:21">
      <c r="U1149"/>
    </row>
    <row r="1150" customHeight="1" spans="21:21">
      <c r="U1150"/>
    </row>
    <row r="1151" customHeight="1" spans="21:21">
      <c r="U1151"/>
    </row>
    <row r="1152" customHeight="1" spans="21:21">
      <c r="U1152"/>
    </row>
    <row r="1153" customHeight="1" spans="21:21">
      <c r="U1153"/>
    </row>
    <row r="1154" customHeight="1" spans="21:21">
      <c r="U1154"/>
    </row>
    <row r="1155" customHeight="1" spans="21:21">
      <c r="U1155"/>
    </row>
    <row r="1156" customHeight="1" spans="21:21">
      <c r="U1156"/>
    </row>
    <row r="1157" customHeight="1" spans="21:21">
      <c r="U1157"/>
    </row>
    <row r="1158" customHeight="1" spans="21:21">
      <c r="U1158"/>
    </row>
    <row r="1159" customHeight="1" spans="21:21">
      <c r="U1159"/>
    </row>
    <row r="1160" customHeight="1" spans="21:21">
      <c r="U1160"/>
    </row>
    <row r="1161" customHeight="1" spans="21:21">
      <c r="U1161"/>
    </row>
    <row r="1162" customHeight="1" spans="21:21">
      <c r="U1162"/>
    </row>
    <row r="1163" customHeight="1" spans="21:21">
      <c r="U1163"/>
    </row>
    <row r="1164" customHeight="1" spans="21:21">
      <c r="U1164"/>
    </row>
    <row r="1165" customHeight="1" spans="21:21">
      <c r="U1165"/>
    </row>
    <row r="1166" customHeight="1" spans="21:21">
      <c r="U1166"/>
    </row>
    <row r="1167" customHeight="1" spans="21:21">
      <c r="U1167"/>
    </row>
    <row r="1168" customHeight="1" spans="21:21">
      <c r="U1168"/>
    </row>
    <row r="1169" customHeight="1" spans="21:21">
      <c r="U1169"/>
    </row>
    <row r="1170" customHeight="1" spans="21:21">
      <c r="U1170"/>
    </row>
    <row r="1171" customHeight="1" spans="21:21">
      <c r="U1171"/>
    </row>
    <row r="1172" customHeight="1" spans="21:21">
      <c r="U1172"/>
    </row>
    <row r="1173" customHeight="1" spans="21:21">
      <c r="U1173"/>
    </row>
    <row r="1174" customHeight="1" spans="21:21">
      <c r="U1174"/>
    </row>
    <row r="1175" customHeight="1" spans="21:21">
      <c r="U1175"/>
    </row>
    <row r="1176" customHeight="1" spans="21:21">
      <c r="U1176"/>
    </row>
    <row r="1177" customHeight="1" spans="21:21">
      <c r="U1177"/>
    </row>
    <row r="1178" customHeight="1" spans="21:21">
      <c r="U1178"/>
    </row>
    <row r="1179" customHeight="1" spans="21:21">
      <c r="U1179"/>
    </row>
    <row r="1180" customHeight="1" spans="21:21">
      <c r="U1180"/>
    </row>
    <row r="1181" customHeight="1" spans="21:21">
      <c r="U1181"/>
    </row>
    <row r="1182" customHeight="1" spans="21:21">
      <c r="U1182"/>
    </row>
    <row r="1183" customHeight="1" spans="21:21">
      <c r="U1183"/>
    </row>
    <row r="1184" customHeight="1" spans="21:21">
      <c r="U1184"/>
    </row>
    <row r="1185" customHeight="1" spans="21:21">
      <c r="U1185"/>
    </row>
    <row r="1186" customHeight="1" spans="21:21">
      <c r="U1186"/>
    </row>
    <row r="1187" customHeight="1" spans="21:21">
      <c r="U1187"/>
    </row>
    <row r="1188" customHeight="1" spans="21:21">
      <c r="U1188"/>
    </row>
    <row r="1189" customHeight="1" spans="21:21">
      <c r="U1189"/>
    </row>
    <row r="1190" customHeight="1" spans="21:21">
      <c r="U1190"/>
    </row>
    <row r="1191" customHeight="1" spans="21:21">
      <c r="U1191"/>
    </row>
    <row r="1192" customHeight="1" spans="21:21">
      <c r="U1192"/>
    </row>
    <row r="1193" customHeight="1" spans="21:21">
      <c r="U1193"/>
    </row>
    <row r="1194" customHeight="1" spans="21:21">
      <c r="U1194"/>
    </row>
    <row r="1195" customHeight="1" spans="21:21">
      <c r="U1195"/>
    </row>
    <row r="1196" customHeight="1" spans="21:21">
      <c r="U1196"/>
    </row>
    <row r="1197" customHeight="1" spans="21:21">
      <c r="U1197"/>
    </row>
    <row r="1198" customHeight="1" spans="21:21">
      <c r="U1198"/>
    </row>
    <row r="1199" customHeight="1" spans="21:21">
      <c r="U1199"/>
    </row>
    <row r="1200" customHeight="1" spans="21:21">
      <c r="U1200"/>
    </row>
    <row r="1201" customHeight="1" spans="21:21">
      <c r="U1201"/>
    </row>
    <row r="1202" customHeight="1" spans="21:21">
      <c r="U1202"/>
    </row>
    <row r="1203" customHeight="1" spans="21:21">
      <c r="U1203"/>
    </row>
    <row r="1204" customHeight="1" spans="21:21">
      <c r="U1204"/>
    </row>
    <row r="1205" customHeight="1" spans="21:21">
      <c r="U1205"/>
    </row>
    <row r="1206" customHeight="1" spans="21:21">
      <c r="U1206"/>
    </row>
    <row r="1207" customHeight="1" spans="21:21">
      <c r="U1207"/>
    </row>
    <row r="1208" customHeight="1" spans="21:21">
      <c r="U1208"/>
    </row>
    <row r="1209" customHeight="1" spans="21:21">
      <c r="U1209"/>
    </row>
    <row r="1210" customHeight="1" spans="21:21">
      <c r="U1210"/>
    </row>
    <row r="1211" customHeight="1" spans="21:21">
      <c r="U1211"/>
    </row>
    <row r="1212" customHeight="1" spans="21:21">
      <c r="U1212"/>
    </row>
    <row r="1213" customHeight="1" spans="21:21">
      <c r="U1213"/>
    </row>
    <row r="1214" customHeight="1" spans="21:21">
      <c r="U1214"/>
    </row>
    <row r="1215" customHeight="1" spans="21:21">
      <c r="U1215"/>
    </row>
    <row r="1216" customHeight="1" spans="21:21">
      <c r="U1216"/>
    </row>
    <row r="1217" customHeight="1" spans="21:21">
      <c r="U1217"/>
    </row>
    <row r="1218" customHeight="1" spans="21:21">
      <c r="U1218"/>
    </row>
    <row r="1219" customHeight="1" spans="21:21">
      <c r="U1219"/>
    </row>
    <row r="1220" customHeight="1" spans="21:21">
      <c r="U1220"/>
    </row>
    <row r="1221" customHeight="1" spans="21:21">
      <c r="U1221"/>
    </row>
    <row r="1222" customHeight="1" spans="21:21">
      <c r="U1222"/>
    </row>
    <row r="1223" customHeight="1" spans="21:21">
      <c r="U1223"/>
    </row>
    <row r="1224" customHeight="1" spans="21:21">
      <c r="U1224"/>
    </row>
    <row r="1225" customHeight="1" spans="21:21">
      <c r="U1225"/>
    </row>
    <row r="1226" customHeight="1" spans="21:21">
      <c r="U1226"/>
    </row>
    <row r="1227" customHeight="1" spans="21:21">
      <c r="U1227"/>
    </row>
    <row r="1228" customHeight="1" spans="21:21">
      <c r="U1228"/>
    </row>
    <row r="1229" customHeight="1" spans="21:21">
      <c r="U1229"/>
    </row>
    <row r="1230" customHeight="1" spans="21:21">
      <c r="U1230"/>
    </row>
    <row r="1231" customHeight="1" spans="21:21">
      <c r="U1231"/>
    </row>
    <row r="1232" customHeight="1" spans="21:21">
      <c r="U1232"/>
    </row>
    <row r="1233" customHeight="1" spans="21:21">
      <c r="U1233"/>
    </row>
    <row r="1234" customHeight="1" spans="21:21">
      <c r="U1234"/>
    </row>
    <row r="1235" customHeight="1" spans="21:21">
      <c r="U1235"/>
    </row>
    <row r="1236" customHeight="1" spans="21:21">
      <c r="U1236"/>
    </row>
    <row r="1237" customHeight="1" spans="21:21">
      <c r="U1237"/>
    </row>
    <row r="1238" customHeight="1" spans="21:21">
      <c r="U1238"/>
    </row>
    <row r="1239" customHeight="1" spans="21:21">
      <c r="U1239"/>
    </row>
    <row r="1240" customHeight="1" spans="21:21">
      <c r="U1240"/>
    </row>
    <row r="1241" customHeight="1" spans="21:21">
      <c r="U1241"/>
    </row>
    <row r="1242" customHeight="1" spans="21:21">
      <c r="U1242"/>
    </row>
    <row r="1243" customHeight="1" spans="21:21">
      <c r="U1243"/>
    </row>
    <row r="1244" customHeight="1" spans="21:21">
      <c r="U1244"/>
    </row>
    <row r="1245" customHeight="1" spans="21:21">
      <c r="U1245"/>
    </row>
    <row r="1246" customHeight="1" spans="21:21">
      <c r="U1246"/>
    </row>
    <row r="1247" customHeight="1" spans="21:21">
      <c r="U1247"/>
    </row>
    <row r="1248" customHeight="1" spans="21:21">
      <c r="U1248"/>
    </row>
    <row r="1249" customHeight="1" spans="21:21">
      <c r="U1249"/>
    </row>
    <row r="1250" customHeight="1" spans="21:21">
      <c r="U1250"/>
    </row>
    <row r="1251" customHeight="1" spans="21:21">
      <c r="U1251"/>
    </row>
    <row r="1252" customHeight="1" spans="21:21">
      <c r="U1252"/>
    </row>
    <row r="1253" customHeight="1" spans="21:21">
      <c r="U1253"/>
    </row>
    <row r="1254" customHeight="1" spans="21:21">
      <c r="U1254"/>
    </row>
    <row r="1255" customHeight="1" spans="21:21">
      <c r="U1255"/>
    </row>
    <row r="1256" customHeight="1" spans="21:21">
      <c r="U1256"/>
    </row>
    <row r="1257" customHeight="1" spans="21:21">
      <c r="U1257"/>
    </row>
    <row r="1258" customHeight="1" spans="21:21">
      <c r="U1258"/>
    </row>
    <row r="1259" customHeight="1" spans="21:21">
      <c r="U1259"/>
    </row>
    <row r="1260" customHeight="1" spans="21:21">
      <c r="U1260"/>
    </row>
    <row r="1261" customHeight="1" spans="21:21">
      <c r="U1261"/>
    </row>
    <row r="1262" customHeight="1" spans="21:21">
      <c r="U1262"/>
    </row>
    <row r="1263" customHeight="1" spans="21:21">
      <c r="U1263"/>
    </row>
    <row r="1264" customHeight="1" spans="21:21">
      <c r="U1264"/>
    </row>
    <row r="1265" customHeight="1" spans="21:21">
      <c r="U1265"/>
    </row>
    <row r="1266" customHeight="1" spans="21:21">
      <c r="U1266"/>
    </row>
    <row r="1267" customHeight="1" spans="21:21">
      <c r="U1267"/>
    </row>
    <row r="1268" customHeight="1" spans="21:21">
      <c r="U1268"/>
    </row>
    <row r="1269" customHeight="1" spans="21:21">
      <c r="U1269"/>
    </row>
    <row r="1270" customHeight="1" spans="21:21">
      <c r="U1270"/>
    </row>
    <row r="1271" customHeight="1" spans="21:21">
      <c r="U1271"/>
    </row>
    <row r="1272" customHeight="1" spans="21:21">
      <c r="U1272"/>
    </row>
    <row r="1273" customHeight="1" spans="21:21">
      <c r="U1273"/>
    </row>
    <row r="1274" customHeight="1" spans="21:21">
      <c r="U1274"/>
    </row>
    <row r="1275" customHeight="1" spans="21:21">
      <c r="U1275"/>
    </row>
    <row r="1276" customHeight="1" spans="21:21">
      <c r="U1276"/>
    </row>
    <row r="1277" customHeight="1" spans="21:21">
      <c r="U1277"/>
    </row>
    <row r="1278" customHeight="1" spans="21:21">
      <c r="U1278"/>
    </row>
    <row r="1279" customHeight="1" spans="21:21">
      <c r="U1279"/>
    </row>
    <row r="1280" customHeight="1" spans="21:21">
      <c r="U1280"/>
    </row>
    <row r="1281" customHeight="1" spans="21:21">
      <c r="U1281"/>
    </row>
    <row r="1282" customHeight="1" spans="21:21">
      <c r="U1282"/>
    </row>
    <row r="1283" customHeight="1" spans="21:21">
      <c r="U1283"/>
    </row>
    <row r="1284" customHeight="1" spans="21:21">
      <c r="U1284"/>
    </row>
    <row r="1285" customHeight="1" spans="21:21">
      <c r="U1285"/>
    </row>
    <row r="1286" customHeight="1" spans="21:21">
      <c r="U1286"/>
    </row>
    <row r="1287" customHeight="1" spans="21:21">
      <c r="U1287"/>
    </row>
    <row r="1288" customHeight="1" spans="21:21">
      <c r="U1288"/>
    </row>
    <row r="1289" customHeight="1" spans="21:21">
      <c r="U1289"/>
    </row>
    <row r="1290" customHeight="1" spans="21:21">
      <c r="U1290"/>
    </row>
    <row r="1291" customHeight="1" spans="21:21">
      <c r="U1291"/>
    </row>
    <row r="1292" customHeight="1" spans="21:21">
      <c r="U1292"/>
    </row>
    <row r="1293" customHeight="1" spans="21:21">
      <c r="U1293"/>
    </row>
    <row r="1294" customHeight="1" spans="21:21">
      <c r="U1294"/>
    </row>
    <row r="1295" customHeight="1" spans="21:21">
      <c r="U1295"/>
    </row>
    <row r="1296" customHeight="1" spans="21:21">
      <c r="U1296"/>
    </row>
    <row r="1297" customHeight="1" spans="21:21">
      <c r="U1297"/>
    </row>
    <row r="1298" customHeight="1" spans="21:21">
      <c r="U1298"/>
    </row>
    <row r="1299" customHeight="1" spans="21:21">
      <c r="U1299"/>
    </row>
    <row r="1300" customHeight="1" spans="21:21">
      <c r="U1300"/>
    </row>
    <row r="1301" customHeight="1" spans="21:21">
      <c r="U1301"/>
    </row>
    <row r="1302" customHeight="1" spans="21:21">
      <c r="U1302"/>
    </row>
    <row r="1303" customHeight="1" spans="21:21">
      <c r="U1303"/>
    </row>
    <row r="1304" customHeight="1" spans="21:21">
      <c r="U1304"/>
    </row>
    <row r="1305" customHeight="1" spans="21:21">
      <c r="U1305"/>
    </row>
    <row r="1306" customHeight="1" spans="21:21">
      <c r="U1306"/>
    </row>
    <row r="1307" customHeight="1" spans="21:21">
      <c r="U1307"/>
    </row>
    <row r="1308" customHeight="1" spans="21:21">
      <c r="U1308"/>
    </row>
    <row r="1309" customHeight="1" spans="21:21">
      <c r="U1309"/>
    </row>
    <row r="1310" customHeight="1" spans="21:21">
      <c r="U1310"/>
    </row>
    <row r="1311" customHeight="1" spans="21:21">
      <c r="U1311"/>
    </row>
    <row r="1312" customHeight="1" spans="21:21">
      <c r="U1312"/>
    </row>
    <row r="1313" customHeight="1" spans="21:21">
      <c r="U1313"/>
    </row>
    <row r="1314" customHeight="1" spans="21:21">
      <c r="U1314"/>
    </row>
    <row r="1315" customHeight="1" spans="21:21">
      <c r="U1315"/>
    </row>
    <row r="1316" customHeight="1" spans="21:21">
      <c r="U1316"/>
    </row>
    <row r="1317" customHeight="1" spans="21:21">
      <c r="U1317"/>
    </row>
    <row r="1318" customHeight="1" spans="21:21">
      <c r="U1318"/>
    </row>
    <row r="1319" customHeight="1" spans="21:21">
      <c r="U1319"/>
    </row>
    <row r="1320" customHeight="1" spans="21:21">
      <c r="U1320"/>
    </row>
    <row r="1321" customHeight="1" spans="21:21">
      <c r="U1321"/>
    </row>
    <row r="1322" customHeight="1" spans="21:21">
      <c r="U1322"/>
    </row>
    <row r="1323" customHeight="1" spans="21:21">
      <c r="U1323"/>
    </row>
    <row r="1324" customHeight="1" spans="21:21">
      <c r="U1324"/>
    </row>
    <row r="1325" customHeight="1" spans="21:21">
      <c r="U1325"/>
    </row>
    <row r="1326" customHeight="1" spans="21:21">
      <c r="U1326"/>
    </row>
    <row r="1327" customHeight="1" spans="21:21">
      <c r="U1327"/>
    </row>
    <row r="1328" customHeight="1" spans="21:21">
      <c r="U1328"/>
    </row>
    <row r="1329" customHeight="1" spans="21:21">
      <c r="U1329"/>
    </row>
    <row r="1330" customHeight="1" spans="21:21">
      <c r="U1330"/>
    </row>
    <row r="1331" customHeight="1" spans="21:21">
      <c r="U1331"/>
    </row>
    <row r="1332" customHeight="1" spans="21:21">
      <c r="U1332"/>
    </row>
    <row r="1333" customHeight="1" spans="21:21">
      <c r="U1333"/>
    </row>
    <row r="1334" customHeight="1" spans="21:21">
      <c r="U1334"/>
    </row>
    <row r="1335" customHeight="1" spans="21:21">
      <c r="U1335"/>
    </row>
    <row r="1336" customHeight="1" spans="21:21">
      <c r="U1336"/>
    </row>
    <row r="1337" customHeight="1" spans="21:21">
      <c r="U1337"/>
    </row>
    <row r="1338" customHeight="1" spans="21:21">
      <c r="U1338"/>
    </row>
    <row r="1339" customHeight="1" spans="21:21">
      <c r="U1339"/>
    </row>
    <row r="1340" customHeight="1" spans="21:21">
      <c r="U1340"/>
    </row>
    <row r="1341" customHeight="1" spans="21:21">
      <c r="U1341"/>
    </row>
    <row r="1342" customHeight="1" spans="21:21">
      <c r="U1342"/>
    </row>
    <row r="1343" customHeight="1" spans="21:21">
      <c r="U1343"/>
    </row>
    <row r="1344" customHeight="1" spans="21:21">
      <c r="U1344"/>
    </row>
    <row r="1345" customHeight="1" spans="21:21">
      <c r="U1345"/>
    </row>
    <row r="1346" customHeight="1" spans="21:21">
      <c r="U1346"/>
    </row>
    <row r="1347" customHeight="1" spans="21:21">
      <c r="U1347"/>
    </row>
    <row r="1348" customHeight="1" spans="21:21">
      <c r="U1348"/>
    </row>
    <row r="1349" customHeight="1" spans="21:21">
      <c r="U1349"/>
    </row>
    <row r="1350" customHeight="1" spans="21:21">
      <c r="U1350"/>
    </row>
    <row r="1351" customHeight="1" spans="21:21">
      <c r="U1351"/>
    </row>
    <row r="1352" customHeight="1" spans="21:21">
      <c r="U1352"/>
    </row>
    <row r="1353" customHeight="1" spans="21:21">
      <c r="U1353"/>
    </row>
    <row r="1354" customHeight="1" spans="21:21">
      <c r="U1354"/>
    </row>
    <row r="1355" customHeight="1" spans="21:21">
      <c r="U1355"/>
    </row>
    <row r="1356" customHeight="1" spans="21:21">
      <c r="U1356"/>
    </row>
    <row r="1357" customHeight="1" spans="21:21">
      <c r="U1357"/>
    </row>
    <row r="1358" customHeight="1" spans="21:21">
      <c r="U1358"/>
    </row>
    <row r="1359" customHeight="1" spans="21:21">
      <c r="U1359"/>
    </row>
    <row r="1360" customHeight="1" spans="21:21">
      <c r="U1360"/>
    </row>
    <row r="1361" customHeight="1" spans="21:21">
      <c r="U1361"/>
    </row>
    <row r="1362" customHeight="1" spans="21:21">
      <c r="U1362"/>
    </row>
    <row r="1363" customHeight="1" spans="21:21">
      <c r="U1363"/>
    </row>
    <row r="1364" customHeight="1" spans="21:21">
      <c r="U1364"/>
    </row>
    <row r="1365" customHeight="1" spans="21:21">
      <c r="U1365"/>
    </row>
    <row r="1366" customHeight="1" spans="21:21">
      <c r="U1366"/>
    </row>
    <row r="1367" customHeight="1" spans="21:21">
      <c r="U1367"/>
    </row>
    <row r="1368" customHeight="1" spans="21:21">
      <c r="U1368"/>
    </row>
    <row r="1369" customHeight="1" spans="21:21">
      <c r="U1369"/>
    </row>
    <row r="1370" customHeight="1" spans="21:21">
      <c r="U1370"/>
    </row>
    <row r="1371" customHeight="1" spans="21:21">
      <c r="U1371"/>
    </row>
    <row r="1372" customHeight="1" spans="21:21">
      <c r="U1372"/>
    </row>
    <row r="1373" customHeight="1" spans="21:21">
      <c r="U1373"/>
    </row>
    <row r="1374" customHeight="1" spans="21:21">
      <c r="U1374"/>
    </row>
    <row r="1375" customHeight="1" spans="21:21">
      <c r="U1375"/>
    </row>
    <row r="1376" customHeight="1" spans="21:21">
      <c r="U1376"/>
    </row>
    <row r="1377" customHeight="1" spans="21:21">
      <c r="U1377"/>
    </row>
    <row r="1378" customHeight="1" spans="21:21">
      <c r="U1378"/>
    </row>
    <row r="1379" customHeight="1" spans="21:21">
      <c r="U1379"/>
    </row>
    <row r="1380" customHeight="1" spans="21:21">
      <c r="U1380"/>
    </row>
    <row r="1381" customHeight="1" spans="21:21">
      <c r="U1381"/>
    </row>
    <row r="1382" customHeight="1" spans="21:21">
      <c r="U1382"/>
    </row>
    <row r="1383" customHeight="1" spans="21:21">
      <c r="U1383"/>
    </row>
    <row r="1384" customHeight="1" spans="21:21">
      <c r="U1384"/>
    </row>
    <row r="1385" customHeight="1" spans="21:21">
      <c r="U1385"/>
    </row>
    <row r="1386" customHeight="1" spans="21:21">
      <c r="U1386"/>
    </row>
    <row r="1387" customHeight="1" spans="21:21">
      <c r="U1387"/>
    </row>
    <row r="1388" customHeight="1" spans="21:21">
      <c r="U1388"/>
    </row>
    <row r="1389" customHeight="1" spans="21:21">
      <c r="U1389"/>
    </row>
    <row r="1390" customHeight="1" spans="21:21">
      <c r="U1390"/>
    </row>
    <row r="1391" customHeight="1" spans="21:21">
      <c r="U1391"/>
    </row>
    <row r="1392" customHeight="1" spans="21:21">
      <c r="U1392"/>
    </row>
    <row r="1393" customHeight="1" spans="21:21">
      <c r="U1393"/>
    </row>
    <row r="1394" customHeight="1" spans="21:21">
      <c r="U1394"/>
    </row>
    <row r="1395" customHeight="1" spans="21:21">
      <c r="U1395"/>
    </row>
    <row r="1396" customHeight="1" spans="21:21">
      <c r="U1396"/>
    </row>
    <row r="1397" customHeight="1" spans="21:21">
      <c r="U1397"/>
    </row>
    <row r="1398" customHeight="1" spans="21:21">
      <c r="U1398"/>
    </row>
    <row r="1399" customHeight="1" spans="21:21">
      <c r="U1399"/>
    </row>
    <row r="1400" customHeight="1" spans="21:21">
      <c r="U1400"/>
    </row>
    <row r="1401" customHeight="1" spans="21:21">
      <c r="U1401"/>
    </row>
    <row r="1402" customHeight="1" spans="21:21">
      <c r="U1402"/>
    </row>
    <row r="1403" customHeight="1" spans="21:21">
      <c r="U1403"/>
    </row>
    <row r="1404" customHeight="1" spans="21:21">
      <c r="U1404"/>
    </row>
    <row r="1405" customHeight="1" spans="21:21">
      <c r="U1405"/>
    </row>
    <row r="1406" customHeight="1" spans="21:21">
      <c r="U1406"/>
    </row>
    <row r="1407" customHeight="1" spans="21:21">
      <c r="U1407"/>
    </row>
    <row r="1408" customHeight="1" spans="21:21">
      <c r="U1408"/>
    </row>
    <row r="1409" customHeight="1" spans="21:21">
      <c r="U1409"/>
    </row>
    <row r="1410" customHeight="1" spans="21:21">
      <c r="U1410"/>
    </row>
    <row r="1411" customHeight="1" spans="21:21">
      <c r="U1411"/>
    </row>
    <row r="1412" customHeight="1" spans="21:21">
      <c r="U1412"/>
    </row>
    <row r="1413" customHeight="1" spans="21:21">
      <c r="U1413"/>
    </row>
    <row r="1414" customHeight="1" spans="21:21">
      <c r="U1414"/>
    </row>
    <row r="1415" customHeight="1" spans="21:21">
      <c r="U1415"/>
    </row>
    <row r="1416" customHeight="1" spans="21:21">
      <c r="U1416"/>
    </row>
    <row r="1417" customHeight="1" spans="21:21">
      <c r="U1417"/>
    </row>
    <row r="1418" customHeight="1" spans="21:21">
      <c r="U1418"/>
    </row>
    <row r="1419" customHeight="1" spans="21:21">
      <c r="U1419"/>
    </row>
    <row r="1420" customHeight="1" spans="21:21">
      <c r="U1420"/>
    </row>
    <row r="1421" customHeight="1" spans="21:21">
      <c r="U1421"/>
    </row>
    <row r="1422" customHeight="1" spans="21:21">
      <c r="U1422"/>
    </row>
    <row r="1423" customHeight="1" spans="21:21">
      <c r="U1423"/>
    </row>
    <row r="1424" customHeight="1" spans="21:21">
      <c r="U1424"/>
    </row>
    <row r="1425" customHeight="1" spans="21:21">
      <c r="U1425"/>
    </row>
    <row r="1426" customHeight="1" spans="21:21">
      <c r="U1426"/>
    </row>
    <row r="1427" customHeight="1" spans="21:21">
      <c r="U1427"/>
    </row>
    <row r="1428" customHeight="1" spans="21:21">
      <c r="U1428"/>
    </row>
    <row r="1429" customHeight="1" spans="21:21">
      <c r="U1429"/>
    </row>
    <row r="1430" customHeight="1" spans="21:21">
      <c r="U1430"/>
    </row>
    <row r="1431" customHeight="1" spans="21:21">
      <c r="U1431"/>
    </row>
    <row r="1432" customHeight="1" spans="21:21">
      <c r="U1432"/>
    </row>
    <row r="1433" customHeight="1" spans="21:21">
      <c r="U1433"/>
    </row>
    <row r="1434" customHeight="1" spans="21:21">
      <c r="U1434"/>
    </row>
    <row r="1435" customHeight="1" spans="21:21">
      <c r="U1435"/>
    </row>
    <row r="1436" customHeight="1" spans="21:21">
      <c r="U1436"/>
    </row>
    <row r="1437" customHeight="1" spans="21:21">
      <c r="U1437"/>
    </row>
    <row r="1438" customHeight="1" spans="21:21">
      <c r="U1438"/>
    </row>
    <row r="1439" customHeight="1" spans="21:21">
      <c r="U1439"/>
    </row>
    <row r="1440" customHeight="1" spans="21:21">
      <c r="U1440"/>
    </row>
    <row r="1441" customHeight="1" spans="21:21">
      <c r="U1441"/>
    </row>
    <row r="1442" customHeight="1" spans="21:21">
      <c r="U1442"/>
    </row>
    <row r="1443" customHeight="1" spans="21:21">
      <c r="U1443"/>
    </row>
    <row r="1444" customHeight="1" spans="21:21">
      <c r="U1444"/>
    </row>
    <row r="1445" customHeight="1" spans="21:21">
      <c r="U1445"/>
    </row>
    <row r="1446" customHeight="1" spans="21:21">
      <c r="U1446"/>
    </row>
    <row r="1447" customHeight="1" spans="21:21">
      <c r="U1447"/>
    </row>
    <row r="1448" customHeight="1" spans="21:21">
      <c r="U1448"/>
    </row>
    <row r="1449" customHeight="1" spans="21:21">
      <c r="U1449"/>
    </row>
    <row r="1450" customHeight="1" spans="21:21">
      <c r="U1450"/>
    </row>
    <row r="1451" customHeight="1" spans="21:21">
      <c r="U1451"/>
    </row>
    <row r="1452" customHeight="1" spans="21:21">
      <c r="U1452"/>
    </row>
    <row r="1453" customHeight="1" spans="21:21">
      <c r="U1453"/>
    </row>
    <row r="1454" customHeight="1" spans="21:21">
      <c r="U1454"/>
    </row>
    <row r="1455" customHeight="1" spans="21:21">
      <c r="U1455"/>
    </row>
    <row r="1456" customHeight="1" spans="21:21">
      <c r="U1456"/>
    </row>
    <row r="1457" customHeight="1" spans="21:21">
      <c r="U1457"/>
    </row>
    <row r="1458" customHeight="1" spans="21:21">
      <c r="U1458"/>
    </row>
    <row r="1459" customHeight="1" spans="21:21">
      <c r="U1459"/>
    </row>
    <row r="1460" customHeight="1" spans="21:21">
      <c r="U1460"/>
    </row>
    <row r="1461" customHeight="1" spans="21:21">
      <c r="U1461"/>
    </row>
    <row r="1462" customHeight="1" spans="21:21">
      <c r="U1462"/>
    </row>
    <row r="1463" customHeight="1" spans="21:21">
      <c r="U1463"/>
    </row>
    <row r="1464" customHeight="1" spans="21:21">
      <c r="U1464"/>
    </row>
    <row r="1465" customHeight="1" spans="21:21">
      <c r="U1465"/>
    </row>
    <row r="1466" customHeight="1" spans="21:21">
      <c r="U1466"/>
    </row>
    <row r="1467" customHeight="1" spans="21:21">
      <c r="U1467"/>
    </row>
    <row r="1468" customHeight="1" spans="21:21">
      <c r="U1468"/>
    </row>
    <row r="1469" customHeight="1" spans="21:21">
      <c r="U1469"/>
    </row>
    <row r="1470" customHeight="1" spans="21:21">
      <c r="U1470"/>
    </row>
    <row r="1471" customHeight="1" spans="21:21">
      <c r="U1471"/>
    </row>
    <row r="1472" customHeight="1" spans="21:21">
      <c r="U1472"/>
    </row>
    <row r="1473" customHeight="1" spans="21:21">
      <c r="U1473"/>
    </row>
    <row r="1474" customHeight="1" spans="21:21">
      <c r="U1474"/>
    </row>
    <row r="1475" customHeight="1" spans="21:21">
      <c r="U1475"/>
    </row>
    <row r="1476" customHeight="1" spans="21:21">
      <c r="U1476"/>
    </row>
    <row r="1477" customHeight="1" spans="21:21">
      <c r="U1477"/>
    </row>
    <row r="1478" customHeight="1" spans="21:21">
      <c r="U1478"/>
    </row>
    <row r="1479" customHeight="1" spans="21:21">
      <c r="U1479"/>
    </row>
    <row r="1480" customHeight="1" spans="21:21">
      <c r="U1480"/>
    </row>
    <row r="1481" customHeight="1" spans="21:21">
      <c r="U1481"/>
    </row>
    <row r="1482" customHeight="1" spans="21:21">
      <c r="U1482"/>
    </row>
    <row r="1483" customHeight="1" spans="21:21">
      <c r="U1483"/>
    </row>
    <row r="1484" customHeight="1" spans="21:21">
      <c r="U1484"/>
    </row>
    <row r="1485" customHeight="1" spans="21:21">
      <c r="U1485"/>
    </row>
    <row r="1486" customHeight="1" spans="21:21">
      <c r="U1486"/>
    </row>
    <row r="1487" customHeight="1" spans="21:21">
      <c r="U1487"/>
    </row>
    <row r="1488" customHeight="1" spans="21:21">
      <c r="U1488"/>
    </row>
    <row r="1489" customHeight="1" spans="21:21">
      <c r="U1489"/>
    </row>
    <row r="1490" customHeight="1" spans="21:21">
      <c r="U1490"/>
    </row>
    <row r="1491" customHeight="1" spans="21:21">
      <c r="U1491"/>
    </row>
    <row r="1492" customHeight="1" spans="21:21">
      <c r="U1492"/>
    </row>
    <row r="1493" customHeight="1" spans="21:21">
      <c r="U1493"/>
    </row>
    <row r="1494" customHeight="1" spans="21:21">
      <c r="U1494"/>
    </row>
    <row r="1495" customHeight="1" spans="21:21">
      <c r="U1495"/>
    </row>
    <row r="1496" customHeight="1" spans="21:21">
      <c r="U1496"/>
    </row>
    <row r="1497" customHeight="1" spans="21:21">
      <c r="U1497"/>
    </row>
    <row r="1498" customHeight="1" spans="21:21">
      <c r="U1498"/>
    </row>
    <row r="1499" customHeight="1" spans="21:21">
      <c r="U1499"/>
    </row>
    <row r="1500" customHeight="1" spans="21:21">
      <c r="U1500"/>
    </row>
    <row r="1501" customHeight="1" spans="21:21">
      <c r="U1501"/>
    </row>
    <row r="1502" customHeight="1" spans="21:21">
      <c r="U1502"/>
    </row>
    <row r="1503" customHeight="1" spans="21:21">
      <c r="U1503"/>
    </row>
    <row r="1504" customHeight="1" spans="21:21">
      <c r="U1504"/>
    </row>
    <row r="1505" customHeight="1" spans="21:21">
      <c r="U1505"/>
    </row>
    <row r="1506" customHeight="1" spans="21:21">
      <c r="U1506"/>
    </row>
    <row r="1507" customHeight="1" spans="21:21">
      <c r="U1507"/>
    </row>
    <row r="1508" customHeight="1" spans="21:21">
      <c r="U1508"/>
    </row>
    <row r="1509" customHeight="1" spans="21:21">
      <c r="U1509"/>
    </row>
    <row r="1510" customHeight="1" spans="21:21">
      <c r="U1510"/>
    </row>
    <row r="1511" customHeight="1" spans="21:21">
      <c r="U1511"/>
    </row>
    <row r="1512" customHeight="1" spans="21:21">
      <c r="U1512"/>
    </row>
    <row r="1513" customHeight="1" spans="21:21">
      <c r="U1513"/>
    </row>
    <row r="1514" customHeight="1" spans="21:21">
      <c r="U1514"/>
    </row>
    <row r="1515" customHeight="1" spans="21:21">
      <c r="U1515"/>
    </row>
    <row r="1516" customHeight="1" spans="21:21">
      <c r="U1516"/>
    </row>
    <row r="1517" customHeight="1" spans="21:21">
      <c r="U1517"/>
    </row>
    <row r="1518" customHeight="1" spans="21:21">
      <c r="U1518"/>
    </row>
    <row r="1519" customHeight="1" spans="21:21">
      <c r="U1519"/>
    </row>
    <row r="1520" customHeight="1" spans="21:21">
      <c r="U1520"/>
    </row>
    <row r="1521" customHeight="1" spans="21:21">
      <c r="U1521"/>
    </row>
    <row r="1522" customHeight="1" spans="21:21">
      <c r="U1522"/>
    </row>
    <row r="1523" customHeight="1" spans="21:21">
      <c r="U1523"/>
    </row>
    <row r="1524" customHeight="1" spans="21:21">
      <c r="U1524"/>
    </row>
    <row r="1525" customHeight="1" spans="21:21">
      <c r="U1525"/>
    </row>
    <row r="1526" customHeight="1" spans="21:21">
      <c r="U1526"/>
    </row>
    <row r="1527" customHeight="1" spans="21:21">
      <c r="U1527"/>
    </row>
    <row r="1528" customHeight="1" spans="21:21">
      <c r="U1528"/>
    </row>
    <row r="1529" customHeight="1" spans="21:21">
      <c r="U1529"/>
    </row>
    <row r="1530" customHeight="1" spans="21:21">
      <c r="U1530"/>
    </row>
    <row r="1531" customHeight="1" spans="21:21">
      <c r="U1531"/>
    </row>
    <row r="1532" customHeight="1" spans="21:21">
      <c r="U1532"/>
    </row>
    <row r="1533" customHeight="1" spans="21:21">
      <c r="U1533"/>
    </row>
    <row r="1534" customHeight="1" spans="21:21">
      <c r="U1534"/>
    </row>
    <row r="1535" customHeight="1" spans="21:21">
      <c r="U1535"/>
    </row>
    <row r="1536" customHeight="1" spans="21:21">
      <c r="U1536"/>
    </row>
    <row r="1537" customHeight="1" spans="21:21">
      <c r="U1537"/>
    </row>
    <row r="1538" customHeight="1" spans="21:21">
      <c r="U1538"/>
    </row>
    <row r="1539" customHeight="1" spans="21:21">
      <c r="U1539"/>
    </row>
    <row r="1540" customHeight="1" spans="21:21">
      <c r="U1540"/>
    </row>
    <row r="1541" customHeight="1" spans="21:21">
      <c r="U1541"/>
    </row>
    <row r="1542" customHeight="1" spans="21:21">
      <c r="U1542"/>
    </row>
    <row r="1543" customHeight="1" spans="21:21">
      <c r="U1543"/>
    </row>
    <row r="1544" customHeight="1" spans="21:21">
      <c r="U1544"/>
    </row>
    <row r="1545" customHeight="1" spans="21:21">
      <c r="U1545"/>
    </row>
    <row r="1546" customHeight="1" spans="21:21">
      <c r="U1546"/>
    </row>
    <row r="1547" customHeight="1" spans="21:21">
      <c r="U1547"/>
    </row>
    <row r="1548" customHeight="1" spans="21:21">
      <c r="U1548"/>
    </row>
    <row r="1549" customHeight="1" spans="21:21">
      <c r="U1549"/>
    </row>
    <row r="1550" customHeight="1" spans="21:21">
      <c r="U1550"/>
    </row>
    <row r="1551" customHeight="1" spans="21:21">
      <c r="U1551"/>
    </row>
    <row r="1552" customHeight="1" spans="21:21">
      <c r="U1552"/>
    </row>
    <row r="1553" customHeight="1" spans="21:21">
      <c r="U1553"/>
    </row>
    <row r="1554" customHeight="1" spans="21:21">
      <c r="U1554"/>
    </row>
    <row r="1555" customHeight="1" spans="21:21">
      <c r="U1555"/>
    </row>
    <row r="1556" customHeight="1" spans="21:21">
      <c r="U1556"/>
    </row>
    <row r="1557" customHeight="1" spans="21:21">
      <c r="U1557"/>
    </row>
    <row r="1558" customHeight="1" spans="21:21">
      <c r="U1558"/>
    </row>
    <row r="1559" customHeight="1" spans="21:21">
      <c r="U1559"/>
    </row>
    <row r="1560" customHeight="1" spans="21:21">
      <c r="U1560"/>
    </row>
    <row r="1561" customHeight="1" spans="21:21">
      <c r="U1561"/>
    </row>
    <row r="1562" customHeight="1" spans="21:21">
      <c r="U1562"/>
    </row>
    <row r="1563" customHeight="1" spans="21:21">
      <c r="U1563"/>
    </row>
    <row r="1564" customHeight="1" spans="21:21">
      <c r="U1564"/>
    </row>
    <row r="1565" customHeight="1" spans="21:21">
      <c r="U1565"/>
    </row>
    <row r="1566" customHeight="1" spans="21:21">
      <c r="U1566"/>
    </row>
    <row r="1567" customHeight="1" spans="21:21">
      <c r="U1567"/>
    </row>
    <row r="1568" customHeight="1" spans="21:21">
      <c r="U1568"/>
    </row>
    <row r="1569" customHeight="1" spans="21:21">
      <c r="U1569"/>
    </row>
    <row r="1570" customHeight="1" spans="21:21">
      <c r="U1570"/>
    </row>
    <row r="1571" customHeight="1" spans="21:21"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455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20" customHeight="1"/>
  <cols>
    <col min="1" max="1" width="27.8796296296296" customWidth="1"/>
    <col min="2" max="2" width="15.3796296296296" customWidth="1"/>
    <col min="3" max="4" width="9.25" customWidth="1"/>
    <col min="5" max="5" width="8.12962962962963" customWidth="1"/>
    <col min="6" max="9" width="8.62962962962963" customWidth="1"/>
    <col min="10" max="10" width="5.62962962962963" customWidth="1"/>
    <col min="11" max="12" width="4.87962962962963" customWidth="1"/>
    <col min="13" max="13" width="6.75" customWidth="1"/>
    <col min="14" max="19" width="8.62962962962963" customWidth="1"/>
    <col min="20" max="20" width="9.12962962962963"/>
    <col min="21" max="21" width="6.87962962962963" style="5" customWidth="1"/>
  </cols>
  <sheetData>
    <row r="1" customHeight="1" spans="1:21">
      <c r="A1" s="6" t="s">
        <v>67</v>
      </c>
      <c r="B1" s="6" t="s">
        <v>101</v>
      </c>
      <c r="U1"/>
    </row>
    <row r="2" customHeight="1" spans="1:21">
      <c r="A2" s="6" t="s">
        <v>1</v>
      </c>
      <c r="B2" s="6" t="s">
        <v>750</v>
      </c>
      <c r="U2"/>
    </row>
    <row r="3" ht="12" customHeight="1" spans="21:21">
      <c r="U3"/>
    </row>
    <row r="4" customHeight="1" spans="1:21">
      <c r="A4" s="7" t="s">
        <v>173</v>
      </c>
      <c r="B4" s="7" t="s">
        <v>2</v>
      </c>
      <c r="C4" s="7" t="s">
        <v>3</v>
      </c>
      <c r="D4" s="7" t="s">
        <v>4</v>
      </c>
      <c r="E4" s="7" t="s">
        <v>5</v>
      </c>
      <c r="F4" s="7" t="s">
        <v>6</v>
      </c>
      <c r="G4" s="7" t="s">
        <v>7</v>
      </c>
      <c r="H4" s="7" t="s">
        <v>8</v>
      </c>
      <c r="I4" s="7" t="s">
        <v>9</v>
      </c>
      <c r="J4" s="7" t="s">
        <v>10</v>
      </c>
      <c r="K4" s="7" t="s">
        <v>11</v>
      </c>
      <c r="L4" s="7" t="s">
        <v>12</v>
      </c>
      <c r="M4" s="7" t="s">
        <v>13</v>
      </c>
      <c r="N4" s="7" t="s">
        <v>14</v>
      </c>
      <c r="O4" s="7" t="s">
        <v>751</v>
      </c>
      <c r="P4" s="7" t="s">
        <v>752</v>
      </c>
      <c r="Q4" s="7" t="s">
        <v>753</v>
      </c>
      <c r="R4" s="7" t="s">
        <v>754</v>
      </c>
      <c r="S4" s="13" t="s">
        <v>755</v>
      </c>
      <c r="U4"/>
    </row>
    <row r="5" customHeight="1" spans="1:21">
      <c r="A5" s="8" t="s">
        <v>254</v>
      </c>
      <c r="B5" s="6">
        <v>659.52</v>
      </c>
      <c r="C5" s="6">
        <v>48392</v>
      </c>
      <c r="D5" s="6">
        <v>2288</v>
      </c>
      <c r="E5" s="9">
        <v>0.0472805422383865</v>
      </c>
      <c r="F5" s="10">
        <v>0.288251748251748</v>
      </c>
      <c r="G5" s="10">
        <v>13.6286989585055</v>
      </c>
      <c r="H5" s="6">
        <v>81</v>
      </c>
      <c r="I5" s="11">
        <v>0</v>
      </c>
      <c r="J5" s="6">
        <v>49</v>
      </c>
      <c r="K5" s="6">
        <v>20</v>
      </c>
      <c r="L5" s="6">
        <v>0</v>
      </c>
      <c r="M5" s="6">
        <v>150</v>
      </c>
      <c r="N5" s="10">
        <v>4.3968</v>
      </c>
      <c r="O5" s="6">
        <v>0</v>
      </c>
      <c r="P5" s="12" t="e">
        <v>#DIV/0!</v>
      </c>
      <c r="Q5" s="6">
        <v>0</v>
      </c>
      <c r="R5" s="12" t="e">
        <v>#DIV/0!</v>
      </c>
      <c r="S5" s="14">
        <v>0</v>
      </c>
      <c r="U5"/>
    </row>
    <row r="6" customHeight="1" spans="1:21">
      <c r="A6" s="8" t="s">
        <v>252</v>
      </c>
      <c r="B6" s="6">
        <v>26493.3</v>
      </c>
      <c r="C6" s="6">
        <v>1553422</v>
      </c>
      <c r="D6" s="6">
        <v>45574</v>
      </c>
      <c r="E6" s="9">
        <v>0.0293378103309983</v>
      </c>
      <c r="F6" s="10">
        <v>0.581324878220038</v>
      </c>
      <c r="G6" s="10">
        <v>17.0547990179101</v>
      </c>
      <c r="H6" s="6">
        <v>1233</v>
      </c>
      <c r="I6" s="11">
        <v>7</v>
      </c>
      <c r="J6" s="6">
        <v>674</v>
      </c>
      <c r="K6" s="6">
        <v>618</v>
      </c>
      <c r="L6" s="6">
        <v>45</v>
      </c>
      <c r="M6" s="6">
        <v>2577</v>
      </c>
      <c r="N6" s="10">
        <v>10.2806752037253</v>
      </c>
      <c r="O6" s="6">
        <v>5</v>
      </c>
      <c r="P6" s="12">
        <v>5298.66</v>
      </c>
      <c r="Q6" s="6">
        <v>5</v>
      </c>
      <c r="R6" s="12">
        <v>5298.66</v>
      </c>
      <c r="S6" s="14">
        <v>0.000109711677710976</v>
      </c>
      <c r="U6"/>
    </row>
    <row r="7" customHeight="1" spans="1:21">
      <c r="A7" s="8" t="s">
        <v>246</v>
      </c>
      <c r="B7" s="6">
        <v>450.22</v>
      </c>
      <c r="C7" s="6">
        <v>41233</v>
      </c>
      <c r="D7" s="6">
        <v>1111</v>
      </c>
      <c r="E7" s="9">
        <v>0.0269444377076613</v>
      </c>
      <c r="F7" s="10">
        <v>0.405238523852385</v>
      </c>
      <c r="G7" s="10">
        <v>10.9189241626852</v>
      </c>
      <c r="H7" s="6">
        <v>11</v>
      </c>
      <c r="I7" s="11">
        <v>0</v>
      </c>
      <c r="J7" s="6">
        <v>2</v>
      </c>
      <c r="K7" s="6">
        <v>7</v>
      </c>
      <c r="L7" s="6">
        <v>0</v>
      </c>
      <c r="M7" s="6">
        <v>20</v>
      </c>
      <c r="N7" s="10">
        <v>22.511</v>
      </c>
      <c r="O7" s="6">
        <v>0</v>
      </c>
      <c r="P7" s="12" t="e">
        <v>#DIV/0!</v>
      </c>
      <c r="Q7" s="6">
        <v>0</v>
      </c>
      <c r="R7" s="12" t="e">
        <v>#DIV/0!</v>
      </c>
      <c r="S7" s="14">
        <v>0</v>
      </c>
      <c r="U7"/>
    </row>
    <row r="8" customHeight="1" spans="1:21">
      <c r="A8" s="8" t="s">
        <v>195</v>
      </c>
      <c r="B8" s="6">
        <v>16.57</v>
      </c>
      <c r="C8" s="6">
        <v>3160</v>
      </c>
      <c r="D8" s="6">
        <v>51</v>
      </c>
      <c r="E8" s="9">
        <v>0.0161392405063291</v>
      </c>
      <c r="F8" s="10">
        <v>0.324901960784314</v>
      </c>
      <c r="G8" s="10">
        <v>5.24367088607595</v>
      </c>
      <c r="H8" s="6">
        <v>0</v>
      </c>
      <c r="I8" s="11">
        <v>0</v>
      </c>
      <c r="J8" s="6">
        <v>0</v>
      </c>
      <c r="K8" s="6">
        <v>1</v>
      </c>
      <c r="L8" s="6">
        <v>0</v>
      </c>
      <c r="M8" s="6">
        <v>1</v>
      </c>
      <c r="N8" s="10">
        <v>16.57</v>
      </c>
      <c r="O8" s="6">
        <v>0</v>
      </c>
      <c r="P8" s="12" t="e">
        <v>#DIV/0!</v>
      </c>
      <c r="Q8" s="6">
        <v>0</v>
      </c>
      <c r="R8" s="12" t="e">
        <v>#DIV/0!</v>
      </c>
      <c r="S8" s="14">
        <v>0</v>
      </c>
      <c r="U8"/>
    </row>
    <row r="9" customHeight="1" spans="1:21">
      <c r="A9" s="8" t="s">
        <v>198</v>
      </c>
      <c r="B9" s="6">
        <v>4044.04</v>
      </c>
      <c r="C9" s="6">
        <v>237116</v>
      </c>
      <c r="D9" s="6">
        <v>8347</v>
      </c>
      <c r="E9" s="9">
        <v>0.0352021795239461</v>
      </c>
      <c r="F9" s="10">
        <v>0.484490236012939</v>
      </c>
      <c r="G9" s="10">
        <v>17.0551122657265</v>
      </c>
      <c r="H9" s="6">
        <v>661</v>
      </c>
      <c r="I9" s="11">
        <v>0</v>
      </c>
      <c r="J9" s="6">
        <v>451</v>
      </c>
      <c r="K9" s="6">
        <v>317</v>
      </c>
      <c r="L9" s="6">
        <v>18</v>
      </c>
      <c r="M9" s="6">
        <v>1447</v>
      </c>
      <c r="N9" s="10">
        <v>2.79477539737388</v>
      </c>
      <c r="O9" s="6">
        <v>0</v>
      </c>
      <c r="P9" s="12" t="e">
        <v>#DIV/0!</v>
      </c>
      <c r="Q9" s="6">
        <v>0</v>
      </c>
      <c r="R9" s="12" t="e">
        <v>#DIV/0!</v>
      </c>
      <c r="S9" s="14">
        <v>0</v>
      </c>
      <c r="U9"/>
    </row>
    <row r="10" customHeight="1" spans="1:21">
      <c r="A10" s="8" t="s">
        <v>269</v>
      </c>
      <c r="B10" s="6">
        <v>1174.41</v>
      </c>
      <c r="C10" s="6">
        <v>97110</v>
      </c>
      <c r="D10" s="6">
        <v>2448</v>
      </c>
      <c r="E10" s="9">
        <v>0.0252085264133457</v>
      </c>
      <c r="F10" s="10">
        <v>0.479742647058824</v>
      </c>
      <c r="G10" s="10">
        <v>12.0936051899907</v>
      </c>
      <c r="H10" s="6">
        <v>152</v>
      </c>
      <c r="I10" s="11">
        <v>6</v>
      </c>
      <c r="J10" s="6">
        <v>132</v>
      </c>
      <c r="K10" s="6">
        <v>42</v>
      </c>
      <c r="L10" s="6">
        <v>1</v>
      </c>
      <c r="M10" s="6">
        <v>333</v>
      </c>
      <c r="N10" s="10">
        <v>3.52675675675676</v>
      </c>
      <c r="O10" s="6">
        <v>0</v>
      </c>
      <c r="P10" s="12" t="e">
        <v>#DIV/0!</v>
      </c>
      <c r="Q10" s="6">
        <v>0</v>
      </c>
      <c r="R10" s="12" t="e">
        <v>#DIV/0!</v>
      </c>
      <c r="S10" s="14">
        <v>0</v>
      </c>
      <c r="U10"/>
    </row>
    <row r="11" customHeight="1" spans="1:21">
      <c r="A11" s="8" t="s">
        <v>250</v>
      </c>
      <c r="B11" s="6">
        <v>31067.32</v>
      </c>
      <c r="C11" s="6">
        <v>1495226</v>
      </c>
      <c r="D11" s="6">
        <v>55236</v>
      </c>
      <c r="E11" s="9">
        <v>0.036941572712085</v>
      </c>
      <c r="F11" s="10">
        <v>0.562446954884496</v>
      </c>
      <c r="G11" s="10">
        <v>20.7776750805564</v>
      </c>
      <c r="H11" s="6">
        <v>833</v>
      </c>
      <c r="I11" s="11">
        <v>18</v>
      </c>
      <c r="J11" s="6">
        <v>369</v>
      </c>
      <c r="K11" s="6">
        <v>626</v>
      </c>
      <c r="L11" s="6">
        <v>25</v>
      </c>
      <c r="M11" s="6">
        <v>1871</v>
      </c>
      <c r="N11" s="10">
        <v>16.6046606092998</v>
      </c>
      <c r="O11" s="6">
        <v>11</v>
      </c>
      <c r="P11" s="12">
        <v>2824.30181818182</v>
      </c>
      <c r="Q11" s="6">
        <v>11</v>
      </c>
      <c r="R11" s="12">
        <v>2824.30181818182</v>
      </c>
      <c r="S11" s="14">
        <v>0.000199145484828735</v>
      </c>
      <c r="U11"/>
    </row>
    <row r="12" customHeight="1" spans="1:21">
      <c r="A12" s="8" t="s">
        <v>264</v>
      </c>
      <c r="B12" s="6">
        <v>2529.85</v>
      </c>
      <c r="C12" s="6">
        <v>196477</v>
      </c>
      <c r="D12" s="6">
        <v>4378</v>
      </c>
      <c r="E12" s="9">
        <v>0.0222825063493437</v>
      </c>
      <c r="F12" s="10">
        <v>0.577855185015989</v>
      </c>
      <c r="G12" s="10">
        <v>12.8760618291199</v>
      </c>
      <c r="H12" s="6">
        <v>123</v>
      </c>
      <c r="I12" s="11">
        <v>4</v>
      </c>
      <c r="J12" s="6">
        <v>46</v>
      </c>
      <c r="K12" s="6">
        <v>100</v>
      </c>
      <c r="L12" s="6">
        <v>2</v>
      </c>
      <c r="M12" s="6">
        <v>275</v>
      </c>
      <c r="N12" s="10">
        <v>9.19945454545455</v>
      </c>
      <c r="O12" s="6">
        <v>3</v>
      </c>
      <c r="P12" s="12">
        <v>843.283333333333</v>
      </c>
      <c r="Q12" s="6">
        <v>3</v>
      </c>
      <c r="R12" s="12">
        <v>843.283333333333</v>
      </c>
      <c r="S12" s="14">
        <v>0.000685244403837369</v>
      </c>
      <c r="U12"/>
    </row>
    <row r="13" customHeight="1" spans="1:21">
      <c r="A13" s="8" t="s">
        <v>253</v>
      </c>
      <c r="B13" s="6">
        <v>688.73</v>
      </c>
      <c r="C13" s="6">
        <v>78155</v>
      </c>
      <c r="D13" s="6">
        <v>1481</v>
      </c>
      <c r="E13" s="9">
        <v>0.0189495233830209</v>
      </c>
      <c r="F13" s="10">
        <v>0.465043889264011</v>
      </c>
      <c r="G13" s="10">
        <v>8.81236005373936</v>
      </c>
      <c r="H13" s="6">
        <v>36</v>
      </c>
      <c r="I13" s="11">
        <v>1</v>
      </c>
      <c r="J13" s="6">
        <v>31</v>
      </c>
      <c r="K13" s="6">
        <v>11</v>
      </c>
      <c r="L13" s="6">
        <v>0</v>
      </c>
      <c r="M13" s="6">
        <v>79</v>
      </c>
      <c r="N13" s="10">
        <v>8.71810126582279</v>
      </c>
      <c r="O13" s="6">
        <v>0</v>
      </c>
      <c r="P13" s="12" t="e">
        <v>#DIV/0!</v>
      </c>
      <c r="Q13" s="6">
        <v>0</v>
      </c>
      <c r="R13" s="12" t="e">
        <v>#DIV/0!</v>
      </c>
      <c r="S13" s="14">
        <v>0</v>
      </c>
      <c r="U13"/>
    </row>
    <row r="14" customHeight="1" spans="1:21">
      <c r="A14" s="8" t="s">
        <v>243</v>
      </c>
      <c r="B14" s="6">
        <v>1378.98</v>
      </c>
      <c r="C14" s="6">
        <v>107733</v>
      </c>
      <c r="D14" s="6">
        <v>3529</v>
      </c>
      <c r="E14" s="9">
        <v>0.0327569082825133</v>
      </c>
      <c r="F14" s="10">
        <v>0.390756588268631</v>
      </c>
      <c r="G14" s="10">
        <v>12.7999777227034</v>
      </c>
      <c r="H14" s="6">
        <v>95</v>
      </c>
      <c r="I14" s="11">
        <v>0</v>
      </c>
      <c r="J14" s="6">
        <v>67</v>
      </c>
      <c r="K14" s="6">
        <v>67</v>
      </c>
      <c r="L14" s="6">
        <v>3</v>
      </c>
      <c r="M14" s="6">
        <v>232</v>
      </c>
      <c r="N14" s="10">
        <v>5.94387931034483</v>
      </c>
      <c r="O14" s="6">
        <v>0</v>
      </c>
      <c r="P14" s="12" t="e">
        <v>#DIV/0!</v>
      </c>
      <c r="Q14" s="6">
        <v>0</v>
      </c>
      <c r="R14" s="12" t="e">
        <v>#DIV/0!</v>
      </c>
      <c r="S14" s="14">
        <v>0</v>
      </c>
      <c r="U14"/>
    </row>
    <row r="15" customHeight="1" spans="1:21">
      <c r="A15" s="8" t="s">
        <v>205</v>
      </c>
      <c r="B15" s="6">
        <v>60751.11</v>
      </c>
      <c r="C15" s="6">
        <v>3998778</v>
      </c>
      <c r="D15" s="6">
        <v>152008</v>
      </c>
      <c r="E15" s="9">
        <v>0.03801361315882</v>
      </c>
      <c r="F15" s="10">
        <v>0.399657320667333</v>
      </c>
      <c r="G15" s="10">
        <v>15.1924187839385</v>
      </c>
      <c r="H15" s="6">
        <v>3400</v>
      </c>
      <c r="I15" s="11">
        <v>133</v>
      </c>
      <c r="J15" s="6">
        <v>4529</v>
      </c>
      <c r="K15" s="6">
        <v>1005</v>
      </c>
      <c r="L15" s="6">
        <v>247</v>
      </c>
      <c r="M15" s="6">
        <v>9314</v>
      </c>
      <c r="N15" s="10">
        <v>6.52255851406485</v>
      </c>
      <c r="O15" s="6">
        <v>0</v>
      </c>
      <c r="P15" s="12" t="e">
        <v>#DIV/0!</v>
      </c>
      <c r="Q15" s="6">
        <v>0</v>
      </c>
      <c r="R15" s="12" t="e">
        <v>#DIV/0!</v>
      </c>
      <c r="S15" s="14">
        <v>0</v>
      </c>
      <c r="U15"/>
    </row>
    <row r="16" customHeight="1" spans="1:21">
      <c r="A16" s="8" t="s">
        <v>249</v>
      </c>
      <c r="B16" s="6">
        <v>5456.95</v>
      </c>
      <c r="C16" s="6">
        <v>840718</v>
      </c>
      <c r="D16" s="6">
        <v>17722</v>
      </c>
      <c r="E16" s="9">
        <v>0.0210796010077101</v>
      </c>
      <c r="F16" s="10">
        <v>0.307919535041192</v>
      </c>
      <c r="G16" s="10">
        <v>6.49082094114792</v>
      </c>
      <c r="H16" s="6">
        <v>355</v>
      </c>
      <c r="I16" s="11">
        <v>8</v>
      </c>
      <c r="J16" s="6">
        <v>134</v>
      </c>
      <c r="K16" s="6">
        <v>35</v>
      </c>
      <c r="L16" s="6">
        <v>8</v>
      </c>
      <c r="M16" s="6">
        <v>540</v>
      </c>
      <c r="N16" s="10">
        <v>10.105462962963</v>
      </c>
      <c r="O16" s="6">
        <v>0</v>
      </c>
      <c r="P16" s="12" t="e">
        <v>#DIV/0!</v>
      </c>
      <c r="Q16" s="6">
        <v>0</v>
      </c>
      <c r="R16" s="12" t="e">
        <v>#DIV/0!</v>
      </c>
      <c r="S16" s="14">
        <v>0</v>
      </c>
      <c r="U16"/>
    </row>
    <row r="17" customHeight="1" spans="1:21">
      <c r="A17" s="8" t="s">
        <v>245</v>
      </c>
      <c r="B17" s="6">
        <v>4846.85</v>
      </c>
      <c r="C17" s="6">
        <v>260548</v>
      </c>
      <c r="D17" s="6">
        <v>19096</v>
      </c>
      <c r="E17" s="9">
        <v>0.0732916775411824</v>
      </c>
      <c r="F17" s="10">
        <v>0.253814935064935</v>
      </c>
      <c r="G17" s="10">
        <v>18.6025223759154</v>
      </c>
      <c r="H17" s="6">
        <v>567</v>
      </c>
      <c r="I17" s="11">
        <v>5</v>
      </c>
      <c r="J17" s="6">
        <v>313</v>
      </c>
      <c r="K17" s="6">
        <v>171</v>
      </c>
      <c r="L17" s="6">
        <v>11</v>
      </c>
      <c r="M17" s="6">
        <v>1067</v>
      </c>
      <c r="N17" s="10">
        <v>4.54250234301781</v>
      </c>
      <c r="O17" s="6">
        <v>0</v>
      </c>
      <c r="P17" s="12" t="e">
        <v>#DIV/0!</v>
      </c>
      <c r="Q17" s="6">
        <v>0</v>
      </c>
      <c r="R17" s="12" t="e">
        <v>#DIV/0!</v>
      </c>
      <c r="S17" s="14">
        <v>0</v>
      </c>
      <c r="U17"/>
    </row>
    <row r="18" customHeight="1" spans="1:21">
      <c r="A18" s="8" t="s">
        <v>203</v>
      </c>
      <c r="B18" s="6">
        <v>109729.12</v>
      </c>
      <c r="C18" s="6">
        <v>6444230</v>
      </c>
      <c r="D18" s="6">
        <v>205256</v>
      </c>
      <c r="E18" s="9">
        <v>0.0318511288392872</v>
      </c>
      <c r="F18" s="10">
        <v>0.534596406438789</v>
      </c>
      <c r="G18" s="10">
        <v>17.0274990185018</v>
      </c>
      <c r="H18" s="6">
        <v>3271</v>
      </c>
      <c r="I18" s="11">
        <v>77</v>
      </c>
      <c r="J18" s="6">
        <v>2676</v>
      </c>
      <c r="K18" s="6">
        <v>355</v>
      </c>
      <c r="L18" s="6">
        <v>232</v>
      </c>
      <c r="M18" s="6">
        <v>6611</v>
      </c>
      <c r="N18" s="10">
        <v>16.597960974134</v>
      </c>
      <c r="O18" s="6">
        <v>4</v>
      </c>
      <c r="P18" s="12">
        <v>27432.28</v>
      </c>
      <c r="Q18" s="6">
        <v>4</v>
      </c>
      <c r="R18" s="12">
        <v>27432.28</v>
      </c>
      <c r="S18" s="14">
        <v>1.94878590638033e-5</v>
      </c>
      <c r="U18"/>
    </row>
    <row r="19" customHeight="1" spans="1:21">
      <c r="A19" s="8" t="s">
        <v>251</v>
      </c>
      <c r="B19" s="6">
        <v>4174.24</v>
      </c>
      <c r="C19" s="6">
        <v>210252</v>
      </c>
      <c r="D19" s="6">
        <v>9049</v>
      </c>
      <c r="E19" s="9">
        <v>0.0430388295949622</v>
      </c>
      <c r="F19" s="10">
        <v>0.461292960548127</v>
      </c>
      <c r="G19" s="10">
        <v>19.8535091223865</v>
      </c>
      <c r="H19" s="6">
        <v>328</v>
      </c>
      <c r="I19" s="11">
        <v>2</v>
      </c>
      <c r="J19" s="6">
        <v>149</v>
      </c>
      <c r="K19" s="6">
        <v>21</v>
      </c>
      <c r="L19" s="6">
        <v>5</v>
      </c>
      <c r="M19" s="6">
        <v>505</v>
      </c>
      <c r="N19" s="10">
        <v>8.26582178217822</v>
      </c>
      <c r="O19" s="6">
        <v>1</v>
      </c>
      <c r="P19" s="12">
        <v>4174.24</v>
      </c>
      <c r="Q19" s="6">
        <v>1</v>
      </c>
      <c r="R19" s="12">
        <v>4174.24</v>
      </c>
      <c r="S19" s="14">
        <v>0.000110509448557852</v>
      </c>
      <c r="U19"/>
    </row>
    <row r="20" customHeight="1" spans="1:21">
      <c r="A20" s="8" t="s">
        <v>256</v>
      </c>
      <c r="B20" s="6">
        <v>4210.97</v>
      </c>
      <c r="C20" s="6">
        <v>324099</v>
      </c>
      <c r="D20" s="6">
        <v>9763</v>
      </c>
      <c r="E20" s="9">
        <v>0.0301235116430473</v>
      </c>
      <c r="F20" s="10">
        <v>0.431319266618867</v>
      </c>
      <c r="G20" s="10">
        <v>12.9928509498641</v>
      </c>
      <c r="H20" s="6">
        <v>252</v>
      </c>
      <c r="I20" s="11">
        <v>6</v>
      </c>
      <c r="J20" s="6">
        <v>137</v>
      </c>
      <c r="K20" s="6">
        <v>33</v>
      </c>
      <c r="L20" s="6">
        <v>10</v>
      </c>
      <c r="M20" s="6">
        <v>438</v>
      </c>
      <c r="N20" s="10">
        <v>9.61408675799087</v>
      </c>
      <c r="O20" s="6">
        <v>0</v>
      </c>
      <c r="P20" s="12" t="e">
        <v>#DIV/0!</v>
      </c>
      <c r="Q20" s="6">
        <v>0</v>
      </c>
      <c r="R20" s="12" t="e">
        <v>#DIV/0!</v>
      </c>
      <c r="S20" s="14">
        <v>0</v>
      </c>
      <c r="U20"/>
    </row>
    <row r="21" customHeight="1" spans="1:21">
      <c r="A21" s="8" t="s">
        <v>260</v>
      </c>
      <c r="B21" s="6">
        <v>6352.67</v>
      </c>
      <c r="C21" s="6">
        <v>291550</v>
      </c>
      <c r="D21" s="6">
        <v>7493</v>
      </c>
      <c r="E21" s="9">
        <v>0.025700565940662</v>
      </c>
      <c r="F21" s="10">
        <v>0.847813959695716</v>
      </c>
      <c r="G21" s="10">
        <v>21.7892985765735</v>
      </c>
      <c r="H21" s="6">
        <v>478</v>
      </c>
      <c r="I21" s="11">
        <v>4</v>
      </c>
      <c r="J21" s="6">
        <v>188</v>
      </c>
      <c r="K21" s="6">
        <v>140</v>
      </c>
      <c r="L21" s="6">
        <v>16</v>
      </c>
      <c r="M21" s="6">
        <v>826</v>
      </c>
      <c r="N21" s="10">
        <v>7.69088377723971</v>
      </c>
      <c r="O21" s="6">
        <v>0</v>
      </c>
      <c r="P21" s="12" t="e">
        <v>#DIV/0!</v>
      </c>
      <c r="Q21" s="6">
        <v>0</v>
      </c>
      <c r="R21" s="12" t="e">
        <v>#DIV/0!</v>
      </c>
      <c r="S21" s="14">
        <v>0</v>
      </c>
      <c r="U21"/>
    </row>
    <row r="22" customHeight="1" spans="1:21">
      <c r="A22" s="8" t="s">
        <v>209</v>
      </c>
      <c r="B22" s="6">
        <v>24180.12</v>
      </c>
      <c r="C22" s="6">
        <v>763263</v>
      </c>
      <c r="D22" s="6">
        <v>25030</v>
      </c>
      <c r="E22" s="9">
        <v>0.0327934145897286</v>
      </c>
      <c r="F22" s="10">
        <v>0.966045545345585</v>
      </c>
      <c r="G22" s="10">
        <v>31.6799320810782</v>
      </c>
      <c r="H22" s="6">
        <v>1410</v>
      </c>
      <c r="I22" s="11">
        <v>26</v>
      </c>
      <c r="J22" s="6">
        <v>1196</v>
      </c>
      <c r="K22" s="6">
        <v>96</v>
      </c>
      <c r="L22" s="6">
        <v>35</v>
      </c>
      <c r="M22" s="6">
        <v>2763</v>
      </c>
      <c r="N22" s="10">
        <v>8.7514006514658</v>
      </c>
      <c r="O22" s="6">
        <v>1</v>
      </c>
      <c r="P22" s="12">
        <v>24180.12</v>
      </c>
      <c r="Q22" s="6">
        <v>1</v>
      </c>
      <c r="R22" s="12">
        <v>24180.12</v>
      </c>
      <c r="S22" s="14">
        <v>3.99520575309628e-5</v>
      </c>
      <c r="U22"/>
    </row>
    <row r="23" customHeight="1" spans="21:21">
      <c r="U23"/>
    </row>
    <row r="24" customHeight="1" spans="21:21">
      <c r="U24"/>
    </row>
    <row r="25" customHeight="1" spans="21:21">
      <c r="U25"/>
    </row>
    <row r="26" customHeight="1" spans="21:21">
      <c r="U26"/>
    </row>
    <row r="27" customHeight="1" spans="21:21">
      <c r="U27"/>
    </row>
    <row r="28" customHeight="1" spans="21:21">
      <c r="U28"/>
    </row>
    <row r="29" customHeight="1" spans="21:21">
      <c r="U29"/>
    </row>
    <row r="30" customHeight="1" spans="21:21">
      <c r="U30"/>
    </row>
    <row r="31" customHeight="1" spans="21:21">
      <c r="U31"/>
    </row>
    <row r="32" customHeight="1" spans="21:21">
      <c r="U32"/>
    </row>
    <row r="33" customHeight="1" spans="21:21">
      <c r="U33"/>
    </row>
    <row r="34" customHeight="1" spans="21:21">
      <c r="U34"/>
    </row>
    <row r="35" customHeight="1" spans="21:21">
      <c r="U35"/>
    </row>
    <row r="36" customHeight="1" spans="21:21">
      <c r="U36"/>
    </row>
    <row r="37" customHeight="1" spans="21:21">
      <c r="U37"/>
    </row>
    <row r="38" customHeight="1" spans="21:21">
      <c r="U38"/>
    </row>
    <row r="39" customHeight="1" spans="21:21">
      <c r="U39"/>
    </row>
    <row r="40" customHeight="1" spans="21:21">
      <c r="U40"/>
    </row>
    <row r="41" customHeight="1" spans="21:21">
      <c r="U41"/>
    </row>
    <row r="42" customHeight="1" spans="21:21">
      <c r="U42"/>
    </row>
    <row r="43" customHeight="1" spans="21:21">
      <c r="U43"/>
    </row>
    <row r="44" customHeight="1" spans="21:21">
      <c r="U44"/>
    </row>
    <row r="45" customHeight="1" spans="21:21">
      <c r="U45"/>
    </row>
    <row r="46" customHeight="1" spans="21:21">
      <c r="U46"/>
    </row>
    <row r="47" customHeight="1" spans="21:21">
      <c r="U47"/>
    </row>
    <row r="48" customHeight="1" spans="21:21">
      <c r="U48"/>
    </row>
    <row r="49" customHeight="1" spans="21:21">
      <c r="U49"/>
    </row>
    <row r="50" customHeight="1" spans="21:21">
      <c r="U50"/>
    </row>
    <row r="51" customHeight="1" spans="21:21">
      <c r="U51"/>
    </row>
    <row r="52" customHeight="1" spans="21:21">
      <c r="U52"/>
    </row>
    <row r="53" customHeight="1" spans="21:21">
      <c r="U53"/>
    </row>
    <row r="54" customHeight="1" spans="21:21">
      <c r="U54"/>
    </row>
    <row r="55" customHeight="1" spans="21:21">
      <c r="U55"/>
    </row>
    <row r="56" customHeight="1" spans="21:21">
      <c r="U56"/>
    </row>
    <row r="57" customHeight="1" spans="21:21">
      <c r="U57"/>
    </row>
    <row r="58" customHeight="1" spans="21:21">
      <c r="U58"/>
    </row>
    <row r="59" customHeight="1" spans="21:21">
      <c r="U59"/>
    </row>
    <row r="60" customHeight="1" spans="21:21">
      <c r="U60"/>
    </row>
    <row r="61" customHeight="1" spans="21:21">
      <c r="U61"/>
    </row>
    <row r="62" customHeight="1" spans="21:21">
      <c r="U62"/>
    </row>
    <row r="63" customHeight="1" spans="21:21">
      <c r="U63"/>
    </row>
    <row r="64" customHeight="1" spans="21:21">
      <c r="U64"/>
    </row>
    <row r="65" customHeight="1" spans="21:21">
      <c r="U65"/>
    </row>
    <row r="66" customHeight="1" spans="21:21">
      <c r="U66"/>
    </row>
    <row r="67" customHeight="1" spans="21:21">
      <c r="U67"/>
    </row>
    <row r="68" customHeight="1" spans="21:21">
      <c r="U68"/>
    </row>
    <row r="69" customHeight="1" spans="21:21">
      <c r="U69"/>
    </row>
    <row r="70" customHeight="1" spans="21:21">
      <c r="U70"/>
    </row>
    <row r="71" customHeight="1" spans="21:21">
      <c r="U71"/>
    </row>
    <row r="72" customHeight="1" spans="21:21">
      <c r="U72"/>
    </row>
    <row r="73" customHeight="1" spans="21:21">
      <c r="U73"/>
    </row>
    <row r="74" customHeight="1" spans="21:21">
      <c r="U74"/>
    </row>
    <row r="75" customHeight="1" spans="21:21">
      <c r="U75"/>
    </row>
    <row r="76" customHeight="1" spans="21:21">
      <c r="U76"/>
    </row>
    <row r="77" customHeight="1" spans="21:21">
      <c r="U77"/>
    </row>
    <row r="78" customHeight="1" spans="21:21">
      <c r="U78"/>
    </row>
    <row r="79" customHeight="1" spans="21:21">
      <c r="U79"/>
    </row>
    <row r="80" customHeight="1" spans="21:21">
      <c r="U80"/>
    </row>
    <row r="81" customHeight="1" spans="21:21">
      <c r="U81"/>
    </row>
    <row r="82" customHeight="1" spans="21:21">
      <c r="U82"/>
    </row>
    <row r="83" customHeight="1" spans="21:21">
      <c r="U83"/>
    </row>
    <row r="84" customHeight="1" spans="21:21">
      <c r="U84"/>
    </row>
    <row r="85" customHeight="1" spans="21:21">
      <c r="U85"/>
    </row>
    <row r="86" customHeight="1" spans="21:21">
      <c r="U86"/>
    </row>
    <row r="87" customHeight="1" spans="21:21">
      <c r="U87"/>
    </row>
    <row r="88" customHeight="1" spans="21:21">
      <c r="U88"/>
    </row>
    <row r="89" customHeight="1" spans="21:21">
      <c r="U89"/>
    </row>
    <row r="90" customHeight="1" spans="21:21">
      <c r="U90"/>
    </row>
    <row r="91" customHeight="1" spans="21:21">
      <c r="U91"/>
    </row>
    <row r="92" customHeight="1" spans="21:21">
      <c r="U92"/>
    </row>
    <row r="93" customHeight="1" spans="21:21">
      <c r="U93"/>
    </row>
    <row r="94" customHeight="1" spans="21:21">
      <c r="U94"/>
    </row>
    <row r="95" customHeight="1" spans="21:21">
      <c r="U95"/>
    </row>
    <row r="96" customHeight="1" spans="21:21">
      <c r="U96"/>
    </row>
    <row r="97" customHeight="1" spans="21:21">
      <c r="U97"/>
    </row>
    <row r="98" customHeight="1" spans="21:21">
      <c r="U98"/>
    </row>
    <row r="99" customHeight="1" spans="21:21">
      <c r="U99"/>
    </row>
    <row r="100" customHeight="1" spans="21:21">
      <c r="U100"/>
    </row>
    <row r="101" customHeight="1" spans="21:21">
      <c r="U101"/>
    </row>
    <row r="102" customHeight="1" spans="21:21">
      <c r="U102"/>
    </row>
    <row r="103" customHeight="1" spans="21:21">
      <c r="U103"/>
    </row>
    <row r="104" customHeight="1" spans="21:21">
      <c r="U104"/>
    </row>
    <row r="105" customHeight="1" spans="21:21">
      <c r="U105"/>
    </row>
    <row r="106" customHeight="1" spans="21:21">
      <c r="U106"/>
    </row>
    <row r="107" customHeight="1" spans="21:21">
      <c r="U107"/>
    </row>
    <row r="108" customHeight="1" spans="21:21">
      <c r="U108"/>
    </row>
    <row r="109" customHeight="1" spans="21:21">
      <c r="U109"/>
    </row>
    <row r="110" customHeight="1" spans="21:21">
      <c r="U110"/>
    </row>
    <row r="111" customHeight="1" spans="21:21">
      <c r="U111"/>
    </row>
    <row r="112" customHeight="1" spans="21:21">
      <c r="U112"/>
    </row>
    <row r="113" customHeight="1" spans="21:21">
      <c r="U113"/>
    </row>
    <row r="114" customHeight="1" spans="21:21">
      <c r="U114"/>
    </row>
    <row r="115" customHeight="1" spans="21:21">
      <c r="U115"/>
    </row>
    <row r="116" customHeight="1" spans="21:21">
      <c r="U116"/>
    </row>
    <row r="117" customHeight="1" spans="21:21">
      <c r="U117"/>
    </row>
    <row r="118" customHeight="1" spans="21:21">
      <c r="U118"/>
    </row>
    <row r="119" customHeight="1" spans="21:21">
      <c r="U119"/>
    </row>
    <row r="120" customHeight="1" spans="21:21">
      <c r="U120"/>
    </row>
    <row r="121" customHeight="1" spans="21:21">
      <c r="U121"/>
    </row>
    <row r="122" customHeight="1" spans="21:21">
      <c r="U122"/>
    </row>
    <row r="123" customHeight="1" spans="21:21">
      <c r="U123"/>
    </row>
    <row r="124" customHeight="1" spans="21:21">
      <c r="U124"/>
    </row>
    <row r="125" customHeight="1" spans="21:21">
      <c r="U125"/>
    </row>
    <row r="126" customHeight="1" spans="21:21">
      <c r="U126"/>
    </row>
    <row r="127" customHeight="1" spans="21:21">
      <c r="U127"/>
    </row>
    <row r="128" customHeight="1" spans="21:21">
      <c r="U128"/>
    </row>
    <row r="129" customHeight="1" spans="21:21">
      <c r="U129"/>
    </row>
    <row r="130" customHeight="1" spans="21:21">
      <c r="U130"/>
    </row>
    <row r="131" customHeight="1" spans="21:21">
      <c r="U131"/>
    </row>
    <row r="132" customHeight="1" spans="21:21">
      <c r="U132"/>
    </row>
    <row r="133" customHeight="1" spans="21:21">
      <c r="U133"/>
    </row>
    <row r="134" customHeight="1" spans="21:21">
      <c r="U134"/>
    </row>
    <row r="135" customHeight="1" spans="21:21">
      <c r="U135"/>
    </row>
    <row r="136" customHeight="1" spans="21:21">
      <c r="U136"/>
    </row>
    <row r="137" customHeight="1" spans="21:21">
      <c r="U137"/>
    </row>
    <row r="138" customHeight="1" spans="21:21">
      <c r="U138"/>
    </row>
    <row r="139" customHeight="1" spans="21:21">
      <c r="U139"/>
    </row>
    <row r="140" customHeight="1" spans="21:21">
      <c r="U140"/>
    </row>
    <row r="141" customHeight="1" spans="21:21">
      <c r="U141"/>
    </row>
    <row r="142" customHeight="1" spans="21:21">
      <c r="U142"/>
    </row>
    <row r="143" customHeight="1" spans="21:21">
      <c r="U143"/>
    </row>
    <row r="144" customHeight="1" spans="21:21">
      <c r="U144"/>
    </row>
    <row r="145" customHeight="1" spans="21:21">
      <c r="U145"/>
    </row>
    <row r="146" customHeight="1" spans="21:21">
      <c r="U146"/>
    </row>
    <row r="147" customHeight="1" spans="21:21">
      <c r="U147"/>
    </row>
    <row r="148" customHeight="1" spans="21:21">
      <c r="U148"/>
    </row>
    <row r="149" customHeight="1" spans="21:21">
      <c r="U149"/>
    </row>
    <row r="150" customHeight="1" spans="21:21">
      <c r="U150"/>
    </row>
    <row r="151" customHeight="1" spans="21:21">
      <c r="U151"/>
    </row>
    <row r="152" customHeight="1" spans="21:21">
      <c r="U152"/>
    </row>
    <row r="153" customHeight="1" spans="21:21">
      <c r="U153"/>
    </row>
    <row r="154" customHeight="1" spans="21:21">
      <c r="U154"/>
    </row>
    <row r="155" customHeight="1" spans="21:21">
      <c r="U155"/>
    </row>
    <row r="156" customHeight="1" spans="21:21">
      <c r="U156"/>
    </row>
    <row r="157" customHeight="1" spans="21:21">
      <c r="U157"/>
    </row>
    <row r="158" customHeight="1" spans="21:21">
      <c r="U158"/>
    </row>
    <row r="159" customHeight="1" spans="21:21">
      <c r="U159"/>
    </row>
    <row r="160" customHeight="1" spans="21:21">
      <c r="U160"/>
    </row>
    <row r="161" customHeight="1" spans="21:21">
      <c r="U161"/>
    </row>
    <row r="162" customHeight="1" spans="21:21">
      <c r="U162"/>
    </row>
    <row r="163" customHeight="1" spans="21:21">
      <c r="U163"/>
    </row>
    <row r="164" customHeight="1" spans="21:21">
      <c r="U164"/>
    </row>
    <row r="165" customHeight="1" spans="21:21">
      <c r="U165"/>
    </row>
    <row r="166" customHeight="1" spans="21:21">
      <c r="U166"/>
    </row>
    <row r="167" customHeight="1" spans="21:21">
      <c r="U167"/>
    </row>
    <row r="168" customHeight="1" spans="21:21">
      <c r="U168"/>
    </row>
    <row r="169" customHeight="1" spans="21:21">
      <c r="U169"/>
    </row>
    <row r="170" customHeight="1" spans="21:21">
      <c r="U170"/>
    </row>
    <row r="171" customHeight="1" spans="21:21">
      <c r="U171"/>
    </row>
    <row r="172" customHeight="1" spans="21:21">
      <c r="U172"/>
    </row>
    <row r="173" customHeight="1" spans="21:21">
      <c r="U173"/>
    </row>
    <row r="174" customHeight="1" spans="21:21">
      <c r="U174"/>
    </row>
    <row r="175" customHeight="1" spans="21:21">
      <c r="U175"/>
    </row>
    <row r="176" customHeight="1" spans="21:21">
      <c r="U176"/>
    </row>
    <row r="177" customHeight="1" spans="21:21">
      <c r="U177"/>
    </row>
    <row r="178" customHeight="1" spans="21:21">
      <c r="U178"/>
    </row>
    <row r="179" customHeight="1" spans="21:21">
      <c r="U179"/>
    </row>
    <row r="180" customHeight="1" spans="21:21">
      <c r="U180"/>
    </row>
    <row r="181" customHeight="1" spans="21:21">
      <c r="U181"/>
    </row>
    <row r="182" customHeight="1" spans="21:21">
      <c r="U182"/>
    </row>
    <row r="183" customHeight="1" spans="21:21">
      <c r="U183"/>
    </row>
    <row r="184" customHeight="1" spans="21:21">
      <c r="U184"/>
    </row>
    <row r="185" customHeight="1" spans="21:21">
      <c r="U185"/>
    </row>
    <row r="186" customHeight="1" spans="21:21">
      <c r="U186"/>
    </row>
    <row r="187" customHeight="1" spans="21:21">
      <c r="U187"/>
    </row>
    <row r="188" customHeight="1" spans="21:21">
      <c r="U188"/>
    </row>
    <row r="189" customHeight="1" spans="21:21">
      <c r="U189"/>
    </row>
    <row r="190" customHeight="1" spans="21:21">
      <c r="U190"/>
    </row>
    <row r="191" customHeight="1" spans="21:21">
      <c r="U191"/>
    </row>
    <row r="192" customHeight="1" spans="21:21">
      <c r="U192"/>
    </row>
    <row r="193" customHeight="1" spans="21:21">
      <c r="U193"/>
    </row>
    <row r="194" customHeight="1" spans="21:21">
      <c r="U194"/>
    </row>
    <row r="195" customHeight="1" spans="21:21">
      <c r="U195"/>
    </row>
    <row r="196" customHeight="1" spans="21:21">
      <c r="U196"/>
    </row>
    <row r="197" customHeight="1" spans="21:21">
      <c r="U197"/>
    </row>
    <row r="198" customHeight="1" spans="21:21">
      <c r="U198"/>
    </row>
    <row r="199" customHeight="1" spans="21:21">
      <c r="U199"/>
    </row>
    <row r="200" customHeight="1" spans="21:21">
      <c r="U200"/>
    </row>
    <row r="201" customHeight="1" spans="21:21">
      <c r="U201"/>
    </row>
    <row r="202" customHeight="1" spans="21:21">
      <c r="U202"/>
    </row>
    <row r="203" customHeight="1" spans="21:21">
      <c r="U203"/>
    </row>
    <row r="204" customHeight="1" spans="21:21">
      <c r="U204"/>
    </row>
    <row r="205" customHeight="1" spans="21:21">
      <c r="U205"/>
    </row>
    <row r="206" customHeight="1" spans="21:21">
      <c r="U206"/>
    </row>
    <row r="207" customHeight="1" spans="21:21">
      <c r="U207"/>
    </row>
    <row r="208" customHeight="1" spans="21:21">
      <c r="U208"/>
    </row>
    <row r="209" customHeight="1" spans="21:21">
      <c r="U209"/>
    </row>
    <row r="210" customHeight="1" spans="21:21">
      <c r="U210"/>
    </row>
    <row r="211" customHeight="1" spans="21:21">
      <c r="U211"/>
    </row>
    <row r="212" customHeight="1" spans="21:21">
      <c r="U212"/>
    </row>
    <row r="213" customHeight="1" spans="21:21">
      <c r="U213"/>
    </row>
    <row r="214" customHeight="1" spans="21:21">
      <c r="U214"/>
    </row>
    <row r="215" customHeight="1" spans="21:21">
      <c r="U215"/>
    </row>
    <row r="216" customHeight="1" spans="21:21">
      <c r="U216"/>
    </row>
    <row r="217" customHeight="1" spans="21:21">
      <c r="U217"/>
    </row>
    <row r="218" customHeight="1" spans="21:21">
      <c r="U218"/>
    </row>
    <row r="219" customHeight="1" spans="21:21">
      <c r="U219"/>
    </row>
    <row r="220" customHeight="1" spans="21:21">
      <c r="U220"/>
    </row>
    <row r="221" customHeight="1" spans="21:21">
      <c r="U221"/>
    </row>
    <row r="222" customHeight="1" spans="21:21">
      <c r="U222"/>
    </row>
    <row r="223" customHeight="1" spans="21:21">
      <c r="U223"/>
    </row>
    <row r="224" customHeight="1" spans="21:21">
      <c r="U224"/>
    </row>
    <row r="225" customHeight="1" spans="21:21">
      <c r="U225"/>
    </row>
    <row r="226" customHeight="1" spans="21:21">
      <c r="U226"/>
    </row>
    <row r="227" customHeight="1" spans="21:21">
      <c r="U227"/>
    </row>
    <row r="228" customHeight="1" spans="21:21">
      <c r="U228"/>
    </row>
    <row r="229" customHeight="1" spans="21:21">
      <c r="U229"/>
    </row>
    <row r="230" customHeight="1" spans="21:21">
      <c r="U230"/>
    </row>
    <row r="231" customHeight="1" spans="21:21">
      <c r="U231"/>
    </row>
    <row r="232" customHeight="1" spans="21:21">
      <c r="U232"/>
    </row>
    <row r="233" customHeight="1" spans="21:21">
      <c r="U233"/>
    </row>
    <row r="234" customHeight="1" spans="21:21">
      <c r="U234"/>
    </row>
    <row r="235" customHeight="1" spans="21:21">
      <c r="U235"/>
    </row>
    <row r="236" customHeight="1" spans="21:21">
      <c r="U236"/>
    </row>
    <row r="237" customHeight="1" spans="21:21">
      <c r="U237"/>
    </row>
    <row r="238" customHeight="1" spans="21:21">
      <c r="U238"/>
    </row>
    <row r="239" customHeight="1" spans="21:21">
      <c r="U239"/>
    </row>
    <row r="240" customHeight="1" spans="21:21">
      <c r="U240"/>
    </row>
    <row r="241" customHeight="1" spans="21:21">
      <c r="U241"/>
    </row>
    <row r="242" customHeight="1" spans="21:21">
      <c r="U242"/>
    </row>
    <row r="243" customHeight="1" spans="21:21">
      <c r="U243"/>
    </row>
    <row r="244" customHeight="1" spans="21:21">
      <c r="U244"/>
    </row>
    <row r="245" customHeight="1" spans="21:21">
      <c r="U245"/>
    </row>
    <row r="246" customHeight="1" spans="21:21">
      <c r="U246"/>
    </row>
    <row r="247" customHeight="1" spans="21:21">
      <c r="U247"/>
    </row>
    <row r="248" customHeight="1" spans="21:21">
      <c r="U248"/>
    </row>
    <row r="249" customHeight="1" spans="21:21">
      <c r="U249"/>
    </row>
    <row r="250" customHeight="1" spans="21:21">
      <c r="U250"/>
    </row>
    <row r="251" customHeight="1" spans="21:21">
      <c r="U251"/>
    </row>
    <row r="252" customHeight="1" spans="21:21">
      <c r="U252"/>
    </row>
    <row r="253" customHeight="1" spans="21:21">
      <c r="U253"/>
    </row>
    <row r="254" customHeight="1" spans="21:21">
      <c r="U254"/>
    </row>
    <row r="255" customHeight="1" spans="21:21">
      <c r="U255"/>
    </row>
    <row r="256" customHeight="1" spans="21:21">
      <c r="U256"/>
    </row>
    <row r="257" customHeight="1" spans="21:21">
      <c r="U257"/>
    </row>
    <row r="258" customHeight="1" spans="21:21">
      <c r="U258"/>
    </row>
    <row r="259" customHeight="1" spans="21:21">
      <c r="U259"/>
    </row>
    <row r="260" customHeight="1" spans="21:21">
      <c r="U260"/>
    </row>
    <row r="261" customHeight="1" spans="21:21">
      <c r="U261"/>
    </row>
    <row r="262" customHeight="1" spans="21:21">
      <c r="U262"/>
    </row>
    <row r="263" customHeight="1" spans="21:21">
      <c r="U263"/>
    </row>
    <row r="264" customHeight="1" spans="21:21">
      <c r="U264"/>
    </row>
    <row r="265" customHeight="1" spans="21:21">
      <c r="U265"/>
    </row>
    <row r="266" customHeight="1" spans="21:21">
      <c r="U266"/>
    </row>
    <row r="267" customHeight="1" spans="21:21">
      <c r="U267"/>
    </row>
    <row r="268" customHeight="1" spans="21:21">
      <c r="U268"/>
    </row>
    <row r="269" customHeight="1" spans="21:21">
      <c r="U269"/>
    </row>
    <row r="270" customHeight="1" spans="21:21">
      <c r="U270"/>
    </row>
    <row r="271" customHeight="1" spans="21:21">
      <c r="U271"/>
    </row>
    <row r="272" customHeight="1" spans="21:21">
      <c r="U272"/>
    </row>
    <row r="273" customHeight="1" spans="21:21">
      <c r="U273"/>
    </row>
    <row r="274" customHeight="1" spans="21:21">
      <c r="U274"/>
    </row>
    <row r="275" customHeight="1" spans="21:21">
      <c r="U275"/>
    </row>
    <row r="276" customHeight="1" spans="21:21">
      <c r="U276"/>
    </row>
    <row r="277" customHeight="1" spans="21:21">
      <c r="U277"/>
    </row>
    <row r="278" customHeight="1" spans="21:21">
      <c r="U278"/>
    </row>
    <row r="279" customHeight="1" spans="21:21">
      <c r="U279"/>
    </row>
    <row r="280" customHeight="1" spans="21:21">
      <c r="U280"/>
    </row>
    <row r="281" customHeight="1" spans="21:21">
      <c r="U281"/>
    </row>
    <row r="282" customHeight="1" spans="21:21">
      <c r="U282"/>
    </row>
    <row r="283" customHeight="1" spans="21:21">
      <c r="U283"/>
    </row>
    <row r="284" customHeight="1" spans="21:21">
      <c r="U284"/>
    </row>
    <row r="285" customHeight="1" spans="21:21">
      <c r="U285"/>
    </row>
    <row r="286" customHeight="1" spans="21:21">
      <c r="U286"/>
    </row>
    <row r="287" customHeight="1" spans="21:21">
      <c r="U287"/>
    </row>
    <row r="288" customHeight="1" spans="21:21">
      <c r="U288"/>
    </row>
    <row r="289" customHeight="1" spans="21:21">
      <c r="U289"/>
    </row>
    <row r="290" customHeight="1" spans="21:21">
      <c r="U290"/>
    </row>
    <row r="291" customHeight="1" spans="21:21">
      <c r="U291"/>
    </row>
    <row r="292" customHeight="1" spans="21:21">
      <c r="U292"/>
    </row>
    <row r="293" customHeight="1" spans="21:21">
      <c r="U293"/>
    </row>
    <row r="294" customHeight="1" spans="21:21">
      <c r="U294"/>
    </row>
    <row r="295" customHeight="1" spans="21:21">
      <c r="U295"/>
    </row>
    <row r="296" customHeight="1" spans="21:21">
      <c r="U296"/>
    </row>
    <row r="297" customHeight="1" spans="21:21">
      <c r="U297"/>
    </row>
    <row r="298" customHeight="1" spans="21:21">
      <c r="U298"/>
    </row>
    <row r="299" customHeight="1" spans="21:21">
      <c r="U299"/>
    </row>
    <row r="300" customHeight="1" spans="21:21">
      <c r="U300"/>
    </row>
    <row r="301" customHeight="1" spans="21:21">
      <c r="U301"/>
    </row>
    <row r="302" customHeight="1" spans="21:21">
      <c r="U302"/>
    </row>
    <row r="303" customHeight="1" spans="21:21">
      <c r="U303"/>
    </row>
    <row r="304" customHeight="1" spans="21:21">
      <c r="U304"/>
    </row>
    <row r="305" customHeight="1" spans="21:21">
      <c r="U305"/>
    </row>
    <row r="306" customHeight="1" spans="21:21">
      <c r="U306"/>
    </row>
    <row r="307" customHeight="1" spans="21:21">
      <c r="U307"/>
    </row>
    <row r="308" customHeight="1" spans="21:21">
      <c r="U308"/>
    </row>
    <row r="309" customHeight="1" spans="21:21">
      <c r="U309"/>
    </row>
    <row r="310" customHeight="1" spans="21:21">
      <c r="U310"/>
    </row>
    <row r="311" customHeight="1" spans="21:21">
      <c r="U311"/>
    </row>
    <row r="312" customHeight="1" spans="21:21">
      <c r="U312"/>
    </row>
    <row r="313" customHeight="1" spans="21:21">
      <c r="U313"/>
    </row>
    <row r="314" customHeight="1" spans="21:21">
      <c r="U314"/>
    </row>
    <row r="315" customHeight="1" spans="21:21">
      <c r="U315"/>
    </row>
    <row r="316" customHeight="1" spans="21:21">
      <c r="U316"/>
    </row>
    <row r="317" customHeight="1" spans="21:21">
      <c r="U317"/>
    </row>
    <row r="318" customHeight="1" spans="21:21">
      <c r="U318"/>
    </row>
    <row r="319" customHeight="1" spans="21:21">
      <c r="U319"/>
    </row>
    <row r="320" customHeight="1" spans="21:21">
      <c r="U320"/>
    </row>
    <row r="321" customHeight="1" spans="21:21">
      <c r="U321"/>
    </row>
    <row r="322" customHeight="1" spans="21:21">
      <c r="U322"/>
    </row>
    <row r="323" customHeight="1" spans="21:21">
      <c r="U323"/>
    </row>
    <row r="324" customHeight="1" spans="21:21">
      <c r="U324"/>
    </row>
    <row r="325" customHeight="1" spans="21:21">
      <c r="U325"/>
    </row>
    <row r="326" customHeight="1" spans="21:21">
      <c r="U326"/>
    </row>
    <row r="327" customHeight="1" spans="21:21">
      <c r="U327"/>
    </row>
    <row r="328" customHeight="1" spans="21:21">
      <c r="U328"/>
    </row>
    <row r="329" customHeight="1" spans="21:21">
      <c r="U329"/>
    </row>
    <row r="330" customHeight="1" spans="21:21">
      <c r="U330"/>
    </row>
    <row r="331" customHeight="1" spans="21:21">
      <c r="U331"/>
    </row>
    <row r="332" customHeight="1" spans="21:21">
      <c r="U332"/>
    </row>
    <row r="333" customHeight="1" spans="21:21">
      <c r="U333"/>
    </row>
    <row r="334" customHeight="1" spans="21:21">
      <c r="U334"/>
    </row>
    <row r="335" customHeight="1" spans="21:21">
      <c r="U335"/>
    </row>
    <row r="336" customHeight="1" spans="21:21">
      <c r="U336"/>
    </row>
    <row r="337" customHeight="1" spans="21:21">
      <c r="U337"/>
    </row>
    <row r="338" customHeight="1" spans="21:21">
      <c r="U338"/>
    </row>
    <row r="339" customHeight="1" spans="21:21">
      <c r="U339"/>
    </row>
    <row r="340" customHeight="1" spans="21:21">
      <c r="U340"/>
    </row>
    <row r="341" customHeight="1" spans="21:21">
      <c r="U341"/>
    </row>
    <row r="342" customHeight="1" spans="21:21">
      <c r="U342"/>
    </row>
    <row r="343" customHeight="1" spans="21:21">
      <c r="U343"/>
    </row>
    <row r="344" customHeight="1" spans="21:21">
      <c r="U344"/>
    </row>
    <row r="345" customHeight="1" spans="21:21">
      <c r="U345"/>
    </row>
    <row r="346" customHeight="1" spans="21:21">
      <c r="U346"/>
    </row>
    <row r="347" customHeight="1" spans="21:21">
      <c r="U347"/>
    </row>
    <row r="348" customHeight="1" spans="21:21">
      <c r="U348"/>
    </row>
    <row r="349" customHeight="1" spans="21:21">
      <c r="U349"/>
    </row>
    <row r="350" customHeight="1" spans="21:21">
      <c r="U350"/>
    </row>
    <row r="351" customHeight="1" spans="21:21">
      <c r="U351"/>
    </row>
    <row r="352" customHeight="1" spans="21:21">
      <c r="U352"/>
    </row>
    <row r="353" customHeight="1" spans="21:21">
      <c r="U353"/>
    </row>
    <row r="354" customHeight="1" spans="21:21">
      <c r="U354"/>
    </row>
    <row r="355" customHeight="1" spans="21:21">
      <c r="U355"/>
    </row>
    <row r="356" customHeight="1" spans="21:21">
      <c r="U356"/>
    </row>
    <row r="357" customHeight="1" spans="21:21">
      <c r="U357"/>
    </row>
    <row r="358" customHeight="1" spans="21:21">
      <c r="U358"/>
    </row>
    <row r="359" customHeight="1" spans="21:21">
      <c r="U359"/>
    </row>
    <row r="360" customHeight="1" spans="21:21">
      <c r="U360"/>
    </row>
    <row r="361" customHeight="1" spans="21:21">
      <c r="U361"/>
    </row>
    <row r="362" customHeight="1" spans="21:21">
      <c r="U362"/>
    </row>
    <row r="363" customHeight="1" spans="21:21">
      <c r="U363"/>
    </row>
    <row r="364" customHeight="1" spans="21:21">
      <c r="U364"/>
    </row>
    <row r="365" customHeight="1" spans="21:21">
      <c r="U365"/>
    </row>
    <row r="366" customHeight="1" spans="21:21">
      <c r="U366"/>
    </row>
    <row r="367" customHeight="1" spans="21:21">
      <c r="U367"/>
    </row>
    <row r="368" customHeight="1" spans="21:21">
      <c r="U368"/>
    </row>
    <row r="369" customHeight="1" spans="21:21">
      <c r="U369"/>
    </row>
    <row r="370" customHeight="1" spans="21:21">
      <c r="U370"/>
    </row>
    <row r="371" customHeight="1" spans="21:21">
      <c r="U371"/>
    </row>
    <row r="372" customHeight="1" spans="21:21">
      <c r="U372"/>
    </row>
    <row r="373" customHeight="1" spans="21:21">
      <c r="U373"/>
    </row>
    <row r="374" customHeight="1" spans="21:21">
      <c r="U374"/>
    </row>
    <row r="375" customHeight="1" spans="21:21">
      <c r="U375"/>
    </row>
    <row r="376" customHeight="1" spans="21:21">
      <c r="U376"/>
    </row>
    <row r="377" customHeight="1" spans="21:21">
      <c r="U377"/>
    </row>
    <row r="378" customHeight="1" spans="21:21">
      <c r="U378"/>
    </row>
    <row r="379" customHeight="1" spans="21:21">
      <c r="U379"/>
    </row>
    <row r="380" customHeight="1" spans="21:21">
      <c r="U380"/>
    </row>
    <row r="381" customHeight="1" spans="21:21">
      <c r="U381"/>
    </row>
    <row r="382" customHeight="1" spans="21:21">
      <c r="U382"/>
    </row>
    <row r="383" customHeight="1" spans="21:21">
      <c r="U383"/>
    </row>
    <row r="384" customHeight="1" spans="21:21">
      <c r="U384"/>
    </row>
    <row r="385" customHeight="1" spans="21:21">
      <c r="U385"/>
    </row>
    <row r="386" customHeight="1" spans="21:21">
      <c r="U386"/>
    </row>
    <row r="387" customHeight="1" spans="21:21">
      <c r="U387"/>
    </row>
    <row r="388" customHeight="1" spans="21:21">
      <c r="U388"/>
    </row>
    <row r="389" customHeight="1" spans="21:21">
      <c r="U389"/>
    </row>
    <row r="390" customHeight="1" spans="21:21">
      <c r="U390"/>
    </row>
    <row r="391" customHeight="1" spans="21:21">
      <c r="U391"/>
    </row>
    <row r="392" customHeight="1" spans="21:21">
      <c r="U392"/>
    </row>
    <row r="393" customHeight="1" spans="21:21">
      <c r="U393"/>
    </row>
    <row r="394" customHeight="1" spans="21:21">
      <c r="U394"/>
    </row>
    <row r="395" customHeight="1" spans="21:21">
      <c r="U395"/>
    </row>
    <row r="396" customHeight="1" spans="21:21">
      <c r="U396"/>
    </row>
    <row r="397" customHeight="1" spans="21:21">
      <c r="U397"/>
    </row>
    <row r="398" customHeight="1" spans="21:21">
      <c r="U398"/>
    </row>
    <row r="399" customHeight="1" spans="21:21">
      <c r="U399"/>
    </row>
    <row r="400" customHeight="1" spans="21:21">
      <c r="U400"/>
    </row>
    <row r="401" customHeight="1" spans="21:21">
      <c r="U401"/>
    </row>
    <row r="402" customHeight="1" spans="21:21">
      <c r="U402"/>
    </row>
    <row r="403" customHeight="1" spans="21:21">
      <c r="U403"/>
    </row>
    <row r="404" customHeight="1" spans="21:21">
      <c r="U404"/>
    </row>
    <row r="405" customHeight="1" spans="21:21">
      <c r="U405"/>
    </row>
    <row r="406" customHeight="1" spans="21:21">
      <c r="U406"/>
    </row>
    <row r="407" customHeight="1" spans="21:21">
      <c r="U407"/>
    </row>
    <row r="408" customHeight="1" spans="21:21">
      <c r="U408"/>
    </row>
    <row r="409" customHeight="1" spans="21:21">
      <c r="U409"/>
    </row>
    <row r="410" customHeight="1" spans="21:21">
      <c r="U410"/>
    </row>
    <row r="411" customHeight="1" spans="21:21">
      <c r="U411"/>
    </row>
    <row r="412" customHeight="1" spans="21:21">
      <c r="U412"/>
    </row>
    <row r="413" customHeight="1" spans="21:21">
      <c r="U413"/>
    </row>
    <row r="414" customHeight="1" spans="21:21">
      <c r="U414"/>
    </row>
    <row r="415" customHeight="1" spans="21:21">
      <c r="U415"/>
    </row>
    <row r="416" customHeight="1" spans="21:21">
      <c r="U416"/>
    </row>
    <row r="417" customHeight="1" spans="21:21">
      <c r="U417"/>
    </row>
    <row r="418" customHeight="1" spans="21:21">
      <c r="U418"/>
    </row>
    <row r="419" customHeight="1" spans="21:21">
      <c r="U419"/>
    </row>
    <row r="420" customHeight="1" spans="21:21">
      <c r="U420"/>
    </row>
    <row r="421" customHeight="1" spans="21:21">
      <c r="U421"/>
    </row>
    <row r="422" customHeight="1" spans="21:21">
      <c r="U422"/>
    </row>
    <row r="423" customHeight="1" spans="21:21">
      <c r="U423"/>
    </row>
    <row r="424" customHeight="1" spans="21:21">
      <c r="U424"/>
    </row>
    <row r="425" customHeight="1" spans="21:21">
      <c r="U425"/>
    </row>
    <row r="426" customHeight="1" spans="21:21">
      <c r="U426"/>
    </row>
    <row r="427" customHeight="1" spans="21:21">
      <c r="U427"/>
    </row>
    <row r="428" customHeight="1" spans="21:21">
      <c r="U428"/>
    </row>
    <row r="429" customHeight="1" spans="21:21">
      <c r="U429"/>
    </row>
    <row r="430" customHeight="1" spans="21:21">
      <c r="U430"/>
    </row>
    <row r="431" customHeight="1" spans="21:21">
      <c r="U431"/>
    </row>
    <row r="432" customHeight="1" spans="21:21">
      <c r="U432"/>
    </row>
    <row r="433" customHeight="1" spans="21:21">
      <c r="U433"/>
    </row>
    <row r="434" customHeight="1" spans="21:21">
      <c r="U434"/>
    </row>
    <row r="435" customHeight="1" spans="21:21">
      <c r="U435"/>
    </row>
    <row r="436" customHeight="1" spans="21:21">
      <c r="U436"/>
    </row>
    <row r="437" customHeight="1" spans="21:21">
      <c r="U437"/>
    </row>
    <row r="438" customHeight="1" spans="21:21">
      <c r="U438"/>
    </row>
    <row r="439" customHeight="1" spans="21:21">
      <c r="U439"/>
    </row>
    <row r="440" customHeight="1" spans="21:21">
      <c r="U440"/>
    </row>
    <row r="441" customHeight="1" spans="21:21">
      <c r="U441"/>
    </row>
    <row r="442" customHeight="1" spans="21:21">
      <c r="U442"/>
    </row>
    <row r="443" customHeight="1" spans="21:21">
      <c r="U443"/>
    </row>
    <row r="444" customHeight="1" spans="21:21">
      <c r="U444"/>
    </row>
    <row r="445" customHeight="1" spans="21:21">
      <c r="U445"/>
    </row>
    <row r="446" customHeight="1" spans="21:21">
      <c r="U446"/>
    </row>
    <row r="447" customHeight="1" spans="21:21">
      <c r="U447"/>
    </row>
    <row r="448" customHeight="1" spans="21:21">
      <c r="U448"/>
    </row>
    <row r="449" customHeight="1" spans="21:21">
      <c r="U449"/>
    </row>
    <row r="450" customHeight="1" spans="21:21">
      <c r="U450"/>
    </row>
    <row r="451" customHeight="1" spans="21:21">
      <c r="U451"/>
    </row>
    <row r="452" customHeight="1" spans="21:21">
      <c r="U452"/>
    </row>
    <row r="453" customHeight="1" spans="21:21">
      <c r="U453"/>
    </row>
    <row r="454" customHeight="1" spans="21:21">
      <c r="U454"/>
    </row>
    <row r="455" customHeight="1" spans="21:21">
      <c r="U455"/>
    </row>
    <row r="456" customHeight="1" spans="21:21">
      <c r="U456"/>
    </row>
    <row r="457" customHeight="1" spans="21:21">
      <c r="U457"/>
    </row>
    <row r="458" customHeight="1" spans="21:21">
      <c r="U458"/>
    </row>
    <row r="459" customHeight="1" spans="21:21">
      <c r="U459"/>
    </row>
    <row r="460" customHeight="1" spans="21:21">
      <c r="U460"/>
    </row>
    <row r="461" customHeight="1" spans="21:21">
      <c r="U461"/>
    </row>
    <row r="462" customHeight="1" spans="21:21">
      <c r="U462"/>
    </row>
    <row r="463" customHeight="1" spans="21:21">
      <c r="U463"/>
    </row>
    <row r="464" customHeight="1" spans="21:21">
      <c r="U464"/>
    </row>
    <row r="465" customHeight="1" spans="21:21">
      <c r="U465"/>
    </row>
    <row r="466" customHeight="1" spans="21:21">
      <c r="U466"/>
    </row>
    <row r="467" customHeight="1" spans="21:21">
      <c r="U467"/>
    </row>
    <row r="468" customHeight="1" spans="21:21">
      <c r="U468"/>
    </row>
    <row r="469" customHeight="1" spans="21:21">
      <c r="U469"/>
    </row>
    <row r="470" customHeight="1" spans="21:21">
      <c r="U470"/>
    </row>
    <row r="471" customHeight="1" spans="21:21">
      <c r="U471"/>
    </row>
    <row r="472" customHeight="1" spans="21:21">
      <c r="U472"/>
    </row>
    <row r="473" customHeight="1" spans="21:21">
      <c r="U473"/>
    </row>
    <row r="474" customHeight="1" spans="21:21">
      <c r="U474"/>
    </row>
    <row r="475" customHeight="1" spans="21:21">
      <c r="U475"/>
    </row>
    <row r="476" customHeight="1" spans="21:21">
      <c r="U476"/>
    </row>
    <row r="477" customHeight="1" spans="21:21">
      <c r="U477"/>
    </row>
    <row r="478" customHeight="1" spans="21:21">
      <c r="U478"/>
    </row>
    <row r="479" customHeight="1" spans="21:21">
      <c r="U479"/>
    </row>
    <row r="480" customHeight="1" spans="21:21">
      <c r="U480"/>
    </row>
    <row r="481" customHeight="1" spans="21:21">
      <c r="U481"/>
    </row>
    <row r="482" customHeight="1" spans="21:21">
      <c r="U482"/>
    </row>
    <row r="483" customHeight="1" spans="21:21">
      <c r="U483"/>
    </row>
    <row r="484" customHeight="1" spans="21:21">
      <c r="U484"/>
    </row>
    <row r="485" customHeight="1" spans="21:21">
      <c r="U485"/>
    </row>
    <row r="486" customHeight="1" spans="21:21">
      <c r="U486"/>
    </row>
    <row r="487" customHeight="1" spans="21:21">
      <c r="U487"/>
    </row>
    <row r="488" customHeight="1" spans="21:21">
      <c r="U488"/>
    </row>
    <row r="489" customHeight="1" spans="21:21">
      <c r="U489"/>
    </row>
    <row r="490" customHeight="1" spans="21:21">
      <c r="U490"/>
    </row>
    <row r="491" customHeight="1" spans="21:21">
      <c r="U491"/>
    </row>
    <row r="492" customHeight="1" spans="21:21">
      <c r="U492"/>
    </row>
    <row r="493" customHeight="1" spans="21:21">
      <c r="U493"/>
    </row>
    <row r="494" customHeight="1" spans="21:21">
      <c r="U494"/>
    </row>
    <row r="495" customHeight="1" spans="21:21">
      <c r="U495"/>
    </row>
    <row r="496" customHeight="1" spans="21:21">
      <c r="U496"/>
    </row>
    <row r="497" customHeight="1" spans="21:21">
      <c r="U497"/>
    </row>
    <row r="498" customHeight="1" spans="21:21">
      <c r="U498"/>
    </row>
    <row r="499" customHeight="1" spans="21:21">
      <c r="U499"/>
    </row>
    <row r="500" customHeight="1" spans="21:21">
      <c r="U500"/>
    </row>
    <row r="501" customHeight="1" spans="21:21">
      <c r="U501"/>
    </row>
    <row r="502" customHeight="1" spans="21:21">
      <c r="U502"/>
    </row>
    <row r="503" customHeight="1" spans="21:21">
      <c r="U503"/>
    </row>
    <row r="504" customHeight="1" spans="21:21">
      <c r="U504"/>
    </row>
    <row r="505" customHeight="1" spans="21:21">
      <c r="U505"/>
    </row>
    <row r="506" customHeight="1" spans="21:21">
      <c r="U506"/>
    </row>
    <row r="507" customHeight="1" spans="21:21">
      <c r="U507"/>
    </row>
    <row r="508" customHeight="1" spans="21:21">
      <c r="U508"/>
    </row>
    <row r="509" customHeight="1" spans="21:21">
      <c r="U509"/>
    </row>
    <row r="510" customHeight="1" spans="21:21">
      <c r="U510"/>
    </row>
    <row r="511" customHeight="1" spans="21:21">
      <c r="U511"/>
    </row>
    <row r="512" customHeight="1" spans="21:21">
      <c r="U512"/>
    </row>
    <row r="513" customHeight="1" spans="21:21">
      <c r="U513"/>
    </row>
    <row r="514" customHeight="1" spans="21:21">
      <c r="U514"/>
    </row>
    <row r="515" customHeight="1" spans="21:21">
      <c r="U515"/>
    </row>
    <row r="516" customHeight="1" spans="21:21">
      <c r="U516"/>
    </row>
    <row r="517" customHeight="1" spans="21:21">
      <c r="U517"/>
    </row>
    <row r="518" customHeight="1" spans="21:21">
      <c r="U518"/>
    </row>
    <row r="519" customHeight="1" spans="21:21">
      <c r="U519"/>
    </row>
    <row r="520" customHeight="1" spans="21:21">
      <c r="U520"/>
    </row>
    <row r="521" customHeight="1" spans="21:21">
      <c r="U521"/>
    </row>
    <row r="522" customHeight="1" spans="21:21">
      <c r="U522"/>
    </row>
    <row r="523" customHeight="1" spans="21:21">
      <c r="U523"/>
    </row>
    <row r="524" customHeight="1" spans="21:21">
      <c r="U524"/>
    </row>
    <row r="525" customHeight="1" spans="21:21">
      <c r="U525"/>
    </row>
    <row r="526" customHeight="1" spans="21:21">
      <c r="U526"/>
    </row>
    <row r="527" customHeight="1" spans="21:21">
      <c r="U527"/>
    </row>
    <row r="528" customHeight="1" spans="21:21">
      <c r="U528"/>
    </row>
    <row r="529" customHeight="1" spans="21:21">
      <c r="U529"/>
    </row>
    <row r="530" customHeight="1" spans="21:21">
      <c r="U530"/>
    </row>
    <row r="531" customHeight="1" spans="21:21">
      <c r="U531"/>
    </row>
    <row r="532" customHeight="1" spans="21:21">
      <c r="U532"/>
    </row>
    <row r="533" customHeight="1" spans="21:21">
      <c r="U533"/>
    </row>
    <row r="534" customHeight="1" spans="21:21">
      <c r="U534"/>
    </row>
    <row r="535" customHeight="1" spans="21:21">
      <c r="U535"/>
    </row>
    <row r="536" customHeight="1" spans="21:21">
      <c r="U536"/>
    </row>
    <row r="537" customHeight="1" spans="21:21">
      <c r="U537"/>
    </row>
    <row r="538" customHeight="1" spans="21:21">
      <c r="U538"/>
    </row>
    <row r="539" customHeight="1" spans="21:21">
      <c r="U539"/>
    </row>
    <row r="540" customHeight="1" spans="21:21">
      <c r="U540"/>
    </row>
    <row r="541" customHeight="1" spans="21:21">
      <c r="U541"/>
    </row>
    <row r="542" customHeight="1" spans="21:21">
      <c r="U542"/>
    </row>
    <row r="543" customHeight="1" spans="21:21">
      <c r="U543"/>
    </row>
    <row r="544" customHeight="1" spans="21:21">
      <c r="U544"/>
    </row>
    <row r="545" customHeight="1" spans="21:21">
      <c r="U545"/>
    </row>
    <row r="546" customHeight="1" spans="21:21">
      <c r="U546"/>
    </row>
    <row r="547" customHeight="1" spans="21:21">
      <c r="U547"/>
    </row>
    <row r="548" customHeight="1" spans="21:21">
      <c r="U548"/>
    </row>
    <row r="549" customHeight="1" spans="21:21">
      <c r="U549"/>
    </row>
    <row r="550" customHeight="1" spans="21:21">
      <c r="U550"/>
    </row>
    <row r="551" customHeight="1" spans="21:21">
      <c r="U551"/>
    </row>
    <row r="552" customHeight="1" spans="21:21">
      <c r="U552"/>
    </row>
    <row r="553" customHeight="1" spans="21:21">
      <c r="U553"/>
    </row>
    <row r="554" customHeight="1" spans="21:21">
      <c r="U554"/>
    </row>
    <row r="555" customHeight="1" spans="21:21">
      <c r="U555"/>
    </row>
    <row r="556" customHeight="1" spans="21:21">
      <c r="U556"/>
    </row>
    <row r="557" customHeight="1" spans="21:21">
      <c r="U557"/>
    </row>
    <row r="558" customHeight="1" spans="21:21">
      <c r="U558"/>
    </row>
    <row r="559" customHeight="1" spans="21:21">
      <c r="U559"/>
    </row>
    <row r="560" customHeight="1" spans="21:21">
      <c r="U560"/>
    </row>
    <row r="561" customHeight="1" spans="21:21">
      <c r="U561"/>
    </row>
    <row r="562" customHeight="1" spans="21:21">
      <c r="U562"/>
    </row>
    <row r="563" customHeight="1" spans="21:21">
      <c r="U563"/>
    </row>
    <row r="564" customHeight="1" spans="21:21">
      <c r="U564"/>
    </row>
    <row r="565" customHeight="1" spans="21:21">
      <c r="U565"/>
    </row>
    <row r="566" customHeight="1" spans="21:21">
      <c r="U566"/>
    </row>
    <row r="567" customHeight="1" spans="21:21">
      <c r="U567"/>
    </row>
    <row r="568" customHeight="1" spans="21:21">
      <c r="U568"/>
    </row>
    <row r="569" customHeight="1" spans="21:21">
      <c r="U569"/>
    </row>
    <row r="570" customHeight="1" spans="21:21">
      <c r="U570"/>
    </row>
    <row r="571" customHeight="1" spans="21:21">
      <c r="U571"/>
    </row>
    <row r="572" customHeight="1" spans="21:21">
      <c r="U572"/>
    </row>
    <row r="573" customHeight="1" spans="21:21">
      <c r="U573"/>
    </row>
    <row r="574" customHeight="1" spans="21:21">
      <c r="U574"/>
    </row>
    <row r="575" customHeight="1" spans="21:21">
      <c r="U575"/>
    </row>
    <row r="576" customHeight="1" spans="21:21">
      <c r="U576"/>
    </row>
    <row r="577" customHeight="1" spans="21:21">
      <c r="U577"/>
    </row>
    <row r="578" customHeight="1" spans="21:21">
      <c r="U578"/>
    </row>
    <row r="579" customHeight="1" spans="21:21">
      <c r="U579"/>
    </row>
    <row r="580" customHeight="1" spans="21:21">
      <c r="U580"/>
    </row>
    <row r="581" customHeight="1" spans="21:21">
      <c r="U581"/>
    </row>
    <row r="582" customHeight="1" spans="21:21">
      <c r="U582"/>
    </row>
    <row r="583" customHeight="1" spans="21:21">
      <c r="U583"/>
    </row>
    <row r="584" customHeight="1" spans="21:21">
      <c r="U584"/>
    </row>
    <row r="585" customHeight="1" spans="21:21">
      <c r="U585"/>
    </row>
    <row r="586" customHeight="1" spans="21:21">
      <c r="U586"/>
    </row>
    <row r="587" customHeight="1" spans="21:21">
      <c r="U587"/>
    </row>
    <row r="588" customHeight="1" spans="21:21">
      <c r="U588"/>
    </row>
    <row r="589" customHeight="1" spans="21:21">
      <c r="U589"/>
    </row>
    <row r="590" customHeight="1" spans="21:21">
      <c r="U590"/>
    </row>
    <row r="591" customHeight="1" spans="21:21">
      <c r="U591"/>
    </row>
    <row r="592" customHeight="1" spans="21:21">
      <c r="U592"/>
    </row>
    <row r="593" customHeight="1" spans="21:21">
      <c r="U593"/>
    </row>
    <row r="594" customHeight="1" spans="21:21">
      <c r="U594"/>
    </row>
    <row r="595" customHeight="1" spans="21:21">
      <c r="U595"/>
    </row>
    <row r="596" customHeight="1" spans="21:21">
      <c r="U596"/>
    </row>
    <row r="597" customHeight="1" spans="21:21">
      <c r="U597"/>
    </row>
    <row r="598" customHeight="1" spans="21:21">
      <c r="U598"/>
    </row>
    <row r="599" customHeight="1" spans="21:21">
      <c r="U599"/>
    </row>
    <row r="600" customHeight="1" spans="21:21">
      <c r="U600"/>
    </row>
    <row r="601" customHeight="1" spans="21:21">
      <c r="U601"/>
    </row>
    <row r="602" customHeight="1" spans="21:21">
      <c r="U602"/>
    </row>
    <row r="603" customHeight="1" spans="21:21">
      <c r="U603"/>
    </row>
    <row r="604" customHeight="1" spans="21:21">
      <c r="U604"/>
    </row>
    <row r="605" customHeight="1" spans="21:21">
      <c r="U605"/>
    </row>
    <row r="606" customHeight="1" spans="21:21">
      <c r="U606"/>
    </row>
    <row r="607" customHeight="1" spans="21:21">
      <c r="U607"/>
    </row>
    <row r="608" customHeight="1" spans="21:21">
      <c r="U608"/>
    </row>
    <row r="609" customHeight="1" spans="21:21">
      <c r="U609"/>
    </row>
    <row r="610" customHeight="1" spans="21:21">
      <c r="U610"/>
    </row>
    <row r="611" customHeight="1" spans="21:21">
      <c r="U611"/>
    </row>
    <row r="612" customHeight="1" spans="21:21">
      <c r="U612"/>
    </row>
    <row r="613" customHeight="1" spans="21:21">
      <c r="U613"/>
    </row>
    <row r="614" customHeight="1" spans="21:21">
      <c r="U614"/>
    </row>
    <row r="615" customHeight="1" spans="21:21">
      <c r="U615"/>
    </row>
    <row r="616" customHeight="1" spans="21:21">
      <c r="U616"/>
    </row>
    <row r="617" customHeight="1" spans="21:21">
      <c r="U617"/>
    </row>
    <row r="618" customHeight="1" spans="21:21">
      <c r="U618"/>
    </row>
    <row r="619" customHeight="1" spans="21:21">
      <c r="U619"/>
    </row>
    <row r="620" customHeight="1" spans="21:21">
      <c r="U620"/>
    </row>
    <row r="621" customHeight="1" spans="21:21">
      <c r="U621"/>
    </row>
    <row r="622" customHeight="1" spans="21:21">
      <c r="U622"/>
    </row>
    <row r="623" customHeight="1" spans="21:21">
      <c r="U623"/>
    </row>
    <row r="624" customHeight="1" spans="21:21">
      <c r="U624"/>
    </row>
    <row r="625" customHeight="1" spans="21:21">
      <c r="U625"/>
    </row>
    <row r="626" customHeight="1" spans="21:21">
      <c r="U626"/>
    </row>
    <row r="627" customHeight="1" spans="21:21">
      <c r="U627"/>
    </row>
    <row r="628" customHeight="1" spans="21:21">
      <c r="U628"/>
    </row>
    <row r="629" customHeight="1" spans="21:21">
      <c r="U629"/>
    </row>
    <row r="630" customHeight="1" spans="21:21">
      <c r="U630"/>
    </row>
    <row r="631" customHeight="1" spans="21:21">
      <c r="U631"/>
    </row>
    <row r="632" customHeight="1" spans="21:21">
      <c r="U632"/>
    </row>
    <row r="633" customHeight="1" spans="21:21">
      <c r="U633"/>
    </row>
    <row r="634" customHeight="1" spans="21:21">
      <c r="U634"/>
    </row>
    <row r="635" customHeight="1" spans="21:21">
      <c r="U635"/>
    </row>
    <row r="636" customHeight="1" spans="21:21">
      <c r="U636"/>
    </row>
    <row r="637" customHeight="1" spans="21:21">
      <c r="U637"/>
    </row>
    <row r="638" customHeight="1" spans="21:21">
      <c r="U638"/>
    </row>
    <row r="639" customHeight="1" spans="21:21">
      <c r="U639"/>
    </row>
    <row r="640" customHeight="1" spans="21:21">
      <c r="U640"/>
    </row>
    <row r="641" customHeight="1" spans="21:21">
      <c r="U641"/>
    </row>
    <row r="642" customHeight="1" spans="21:21">
      <c r="U642"/>
    </row>
    <row r="643" customHeight="1" spans="21:21">
      <c r="U643"/>
    </row>
    <row r="644" customHeight="1" spans="21:21">
      <c r="U644"/>
    </row>
    <row r="645" customHeight="1" spans="21:21">
      <c r="U645"/>
    </row>
    <row r="646" customHeight="1" spans="21:21">
      <c r="U646"/>
    </row>
    <row r="647" customHeight="1" spans="21:21">
      <c r="U647"/>
    </row>
    <row r="648" customHeight="1" spans="21:21">
      <c r="U648"/>
    </row>
    <row r="649" customHeight="1" spans="21:21">
      <c r="U649"/>
    </row>
    <row r="650" customHeight="1" spans="21:21">
      <c r="U650"/>
    </row>
    <row r="651" customHeight="1" spans="21:21">
      <c r="U651"/>
    </row>
    <row r="652" customHeight="1" spans="21:21">
      <c r="U652"/>
    </row>
    <row r="653" customHeight="1" spans="21:21">
      <c r="U653"/>
    </row>
    <row r="654" customHeight="1" spans="21:21">
      <c r="U654"/>
    </row>
    <row r="655" customHeight="1" spans="21:21">
      <c r="U655"/>
    </row>
    <row r="656" customHeight="1" spans="21:21">
      <c r="U656"/>
    </row>
    <row r="657" customHeight="1" spans="21:21">
      <c r="U657"/>
    </row>
    <row r="658" customHeight="1" spans="21:21">
      <c r="U658"/>
    </row>
    <row r="659" customHeight="1" spans="21:21">
      <c r="U659"/>
    </row>
    <row r="660" customHeight="1" spans="21:21">
      <c r="U660"/>
    </row>
    <row r="661" customHeight="1" spans="21:21">
      <c r="U661"/>
    </row>
    <row r="662" customHeight="1" spans="21:21">
      <c r="U662"/>
    </row>
    <row r="663" customHeight="1" spans="21:21">
      <c r="U663"/>
    </row>
    <row r="664" customHeight="1" spans="21:21">
      <c r="U664"/>
    </row>
    <row r="665" customHeight="1" spans="21:21">
      <c r="U665"/>
    </row>
    <row r="666" customHeight="1" spans="21:21">
      <c r="U666"/>
    </row>
    <row r="667" customHeight="1" spans="21:21">
      <c r="U667"/>
    </row>
    <row r="668" customHeight="1" spans="21:21">
      <c r="U668"/>
    </row>
    <row r="669" customHeight="1" spans="21:21">
      <c r="U669"/>
    </row>
    <row r="670" customHeight="1" spans="21:21">
      <c r="U670"/>
    </row>
    <row r="671" customHeight="1" spans="21:21">
      <c r="U671"/>
    </row>
    <row r="672" customHeight="1" spans="21:21">
      <c r="U672"/>
    </row>
    <row r="673" customHeight="1" spans="21:21">
      <c r="U673"/>
    </row>
    <row r="674" customHeight="1" spans="21:21">
      <c r="U674"/>
    </row>
    <row r="675" customHeight="1" spans="21:21">
      <c r="U675"/>
    </row>
    <row r="676" customHeight="1" spans="21:21">
      <c r="U676"/>
    </row>
    <row r="677" customHeight="1" spans="21:21">
      <c r="U677"/>
    </row>
    <row r="678" customHeight="1" spans="21:21">
      <c r="U678"/>
    </row>
    <row r="679" customHeight="1" spans="21:21">
      <c r="U679"/>
    </row>
    <row r="680" customHeight="1" spans="21:21">
      <c r="U680"/>
    </row>
    <row r="681" customHeight="1" spans="21:21">
      <c r="U681"/>
    </row>
    <row r="682" customHeight="1" spans="21:21">
      <c r="U682"/>
    </row>
    <row r="683" customHeight="1" spans="21:21">
      <c r="U683"/>
    </row>
    <row r="684" customHeight="1" spans="21:21">
      <c r="U684"/>
    </row>
    <row r="685" customHeight="1" spans="21:21">
      <c r="U685"/>
    </row>
    <row r="686" customHeight="1" spans="21:21">
      <c r="U686"/>
    </row>
    <row r="687" customHeight="1" spans="21:21">
      <c r="U687"/>
    </row>
    <row r="688" customHeight="1" spans="21:21">
      <c r="U688"/>
    </row>
    <row r="689" customHeight="1" spans="21:21">
      <c r="U689"/>
    </row>
    <row r="690" customHeight="1" spans="21:21">
      <c r="U690"/>
    </row>
    <row r="691" customHeight="1" spans="21:21">
      <c r="U691"/>
    </row>
    <row r="692" customHeight="1" spans="21:21">
      <c r="U692"/>
    </row>
    <row r="693" customHeight="1" spans="21:21">
      <c r="U693"/>
    </row>
    <row r="694" customHeight="1" spans="21:21">
      <c r="U694"/>
    </row>
    <row r="695" customHeight="1" spans="21:21">
      <c r="U695"/>
    </row>
    <row r="696" customHeight="1" spans="21:21">
      <c r="U696"/>
    </row>
    <row r="697" customHeight="1" spans="21:21">
      <c r="U697"/>
    </row>
    <row r="698" customHeight="1" spans="21:21">
      <c r="U698"/>
    </row>
    <row r="699" customHeight="1" spans="21:21">
      <c r="U699"/>
    </row>
    <row r="700" customHeight="1" spans="21:21">
      <c r="U700"/>
    </row>
    <row r="701" customHeight="1" spans="21:21">
      <c r="U701"/>
    </row>
    <row r="702" customHeight="1" spans="21:21">
      <c r="U702"/>
    </row>
    <row r="703" customHeight="1" spans="21:21">
      <c r="U703"/>
    </row>
    <row r="704" customHeight="1" spans="21:21">
      <c r="U704"/>
    </row>
    <row r="705" customHeight="1" spans="21:21">
      <c r="U705"/>
    </row>
    <row r="706" customHeight="1" spans="21:21">
      <c r="U706"/>
    </row>
    <row r="707" customHeight="1" spans="21:21">
      <c r="U707"/>
    </row>
    <row r="708" customHeight="1" spans="21:21">
      <c r="U708"/>
    </row>
    <row r="709" customHeight="1" spans="21:21">
      <c r="U709"/>
    </row>
    <row r="710" customHeight="1" spans="21:21">
      <c r="U710"/>
    </row>
    <row r="711" customHeight="1" spans="21:21">
      <c r="U711"/>
    </row>
    <row r="712" customHeight="1" spans="21:21">
      <c r="U712"/>
    </row>
    <row r="713" customHeight="1" spans="21:21">
      <c r="U713"/>
    </row>
    <row r="714" customHeight="1" spans="21:21">
      <c r="U714"/>
    </row>
    <row r="715" customHeight="1" spans="21:21">
      <c r="U715"/>
    </row>
    <row r="716" customHeight="1" spans="21:21">
      <c r="U716"/>
    </row>
    <row r="717" customHeight="1" spans="21:21">
      <c r="U717"/>
    </row>
    <row r="718" customHeight="1" spans="21:21">
      <c r="U718"/>
    </row>
    <row r="719" customHeight="1" spans="21:21">
      <c r="U719"/>
    </row>
    <row r="720" customHeight="1" spans="21:21">
      <c r="U720"/>
    </row>
    <row r="721" customHeight="1" spans="21:21">
      <c r="U721"/>
    </row>
    <row r="722" customHeight="1" spans="21:21">
      <c r="U722"/>
    </row>
    <row r="723" customHeight="1" spans="21:21">
      <c r="U723"/>
    </row>
    <row r="724" customHeight="1" spans="21:21">
      <c r="U724"/>
    </row>
    <row r="725" customHeight="1" spans="21:21">
      <c r="U725"/>
    </row>
    <row r="726" customHeight="1" spans="21:21">
      <c r="U726"/>
    </row>
    <row r="727" customHeight="1" spans="21:21">
      <c r="U727"/>
    </row>
    <row r="728" customHeight="1" spans="21:21">
      <c r="U728"/>
    </row>
    <row r="729" customHeight="1" spans="21:21">
      <c r="U729"/>
    </row>
    <row r="730" customHeight="1" spans="21:21">
      <c r="U730"/>
    </row>
    <row r="731" customHeight="1" spans="21:21">
      <c r="U731"/>
    </row>
    <row r="732" customHeight="1" spans="21:21">
      <c r="U732"/>
    </row>
    <row r="733" customHeight="1" spans="21:21">
      <c r="U733"/>
    </row>
    <row r="734" customHeight="1" spans="21:21">
      <c r="U734"/>
    </row>
    <row r="735" customHeight="1" spans="21:21">
      <c r="U735"/>
    </row>
    <row r="736" customHeight="1" spans="21:21">
      <c r="U736"/>
    </row>
    <row r="737" customHeight="1" spans="21:21">
      <c r="U737"/>
    </row>
    <row r="738" customHeight="1" spans="21:21">
      <c r="U738"/>
    </row>
    <row r="739" customHeight="1" spans="21:21">
      <c r="U739"/>
    </row>
    <row r="740" customHeight="1" spans="21:21">
      <c r="U740"/>
    </row>
    <row r="741" customHeight="1" spans="21:21">
      <c r="U741"/>
    </row>
    <row r="742" customHeight="1" spans="21:21">
      <c r="U742"/>
    </row>
    <row r="743" customHeight="1" spans="21:21">
      <c r="U743"/>
    </row>
    <row r="744" customHeight="1" spans="21:21">
      <c r="U744"/>
    </row>
    <row r="745" customHeight="1" spans="21:21">
      <c r="U745"/>
    </row>
    <row r="746" customHeight="1" spans="21:21">
      <c r="U746"/>
    </row>
    <row r="747" customHeight="1" spans="21:21">
      <c r="U747"/>
    </row>
    <row r="748" customHeight="1" spans="21:21">
      <c r="U748"/>
    </row>
    <row r="749" customHeight="1" spans="21:21">
      <c r="U749"/>
    </row>
    <row r="750" customHeight="1" spans="21:21">
      <c r="U750"/>
    </row>
    <row r="751" customHeight="1" spans="21:21">
      <c r="U751"/>
    </row>
    <row r="752" customHeight="1" spans="21:21">
      <c r="U752"/>
    </row>
    <row r="753" customHeight="1" spans="21:21">
      <c r="U753"/>
    </row>
    <row r="754" customHeight="1" spans="21:21">
      <c r="U754"/>
    </row>
    <row r="755" customHeight="1" spans="21:21">
      <c r="U755"/>
    </row>
    <row r="756" customHeight="1" spans="21:21">
      <c r="U756"/>
    </row>
    <row r="757" customHeight="1" spans="21:21">
      <c r="U757"/>
    </row>
    <row r="758" customHeight="1" spans="21:21">
      <c r="U758"/>
    </row>
    <row r="759" customHeight="1" spans="21:21">
      <c r="U759"/>
    </row>
    <row r="760" customHeight="1" spans="21:21">
      <c r="U760"/>
    </row>
    <row r="761" customHeight="1" spans="21:21">
      <c r="U761"/>
    </row>
    <row r="762" customHeight="1" spans="21:21">
      <c r="U762"/>
    </row>
    <row r="763" customHeight="1" spans="21:21">
      <c r="U763"/>
    </row>
    <row r="764" customHeight="1" spans="21:21">
      <c r="U764"/>
    </row>
    <row r="765" customHeight="1" spans="21:21">
      <c r="U765"/>
    </row>
    <row r="766" customHeight="1" spans="21:21">
      <c r="U766"/>
    </row>
    <row r="767" customHeight="1" spans="21:21">
      <c r="U767"/>
    </row>
    <row r="768" customHeight="1" spans="21:21">
      <c r="U768"/>
    </row>
    <row r="769" customHeight="1" spans="21:21">
      <c r="U769"/>
    </row>
    <row r="770" customHeight="1" spans="21:21">
      <c r="U770"/>
    </row>
    <row r="771" customHeight="1" spans="21:21">
      <c r="U771"/>
    </row>
    <row r="772" customHeight="1" spans="21:21">
      <c r="U772"/>
    </row>
    <row r="773" customHeight="1" spans="21:21">
      <c r="U773"/>
    </row>
    <row r="774" customHeight="1" spans="21:21">
      <c r="U774"/>
    </row>
    <row r="775" customHeight="1" spans="21:21">
      <c r="U775"/>
    </row>
    <row r="776" customHeight="1" spans="21:21">
      <c r="U776"/>
    </row>
    <row r="777" customHeight="1" spans="21:21">
      <c r="U777"/>
    </row>
    <row r="778" customHeight="1" spans="21:21">
      <c r="U778"/>
    </row>
    <row r="779" customHeight="1" spans="21:21">
      <c r="U779"/>
    </row>
    <row r="780" customHeight="1" spans="21:21">
      <c r="U780"/>
    </row>
    <row r="781" customHeight="1" spans="21:21">
      <c r="U781"/>
    </row>
    <row r="782" customHeight="1" spans="21:21">
      <c r="U782"/>
    </row>
    <row r="783" customHeight="1" spans="21:21">
      <c r="U783"/>
    </row>
    <row r="784" customHeight="1" spans="21:21">
      <c r="U784"/>
    </row>
    <row r="785" customHeight="1" spans="21:21">
      <c r="U785"/>
    </row>
    <row r="786" customHeight="1" spans="21:21">
      <c r="U786"/>
    </row>
    <row r="787" customHeight="1" spans="21:21">
      <c r="U787"/>
    </row>
    <row r="788" customHeight="1" spans="21:21">
      <c r="U788"/>
    </row>
    <row r="789" customHeight="1" spans="21:21">
      <c r="U789"/>
    </row>
    <row r="790" customHeight="1" spans="21:21">
      <c r="U790"/>
    </row>
    <row r="791" customHeight="1" spans="21:21">
      <c r="U791"/>
    </row>
    <row r="792" customHeight="1" spans="21:21">
      <c r="U792"/>
    </row>
    <row r="793" customHeight="1" spans="21:21">
      <c r="U793"/>
    </row>
    <row r="794" customHeight="1" spans="21:21">
      <c r="U794"/>
    </row>
    <row r="795" customHeight="1" spans="21:21">
      <c r="U795"/>
    </row>
    <row r="796" customHeight="1" spans="21:21">
      <c r="U796"/>
    </row>
    <row r="797" customHeight="1" spans="21:21">
      <c r="U797"/>
    </row>
    <row r="798" customHeight="1" spans="21:21">
      <c r="U798"/>
    </row>
    <row r="799" customHeight="1" spans="21:21">
      <c r="U799"/>
    </row>
    <row r="800" customHeight="1" spans="21:21">
      <c r="U800"/>
    </row>
    <row r="801" customHeight="1" spans="21:21">
      <c r="U801"/>
    </row>
    <row r="802" customHeight="1" spans="21:21">
      <c r="U802"/>
    </row>
    <row r="803" customHeight="1" spans="21:21">
      <c r="U803"/>
    </row>
    <row r="804" customHeight="1" spans="21:21">
      <c r="U804"/>
    </row>
    <row r="805" customHeight="1" spans="21:21">
      <c r="U805"/>
    </row>
    <row r="806" customHeight="1" spans="21:21">
      <c r="U806"/>
    </row>
    <row r="807" customHeight="1" spans="21:21">
      <c r="U807"/>
    </row>
    <row r="808" customHeight="1" spans="21:21">
      <c r="U808"/>
    </row>
    <row r="809" customHeight="1" spans="21:21">
      <c r="U809"/>
    </row>
    <row r="810" customHeight="1" spans="21:21">
      <c r="U810"/>
    </row>
    <row r="811" customHeight="1" spans="21:21">
      <c r="U811"/>
    </row>
    <row r="812" customHeight="1" spans="21:21">
      <c r="U812"/>
    </row>
    <row r="813" customHeight="1" spans="21:21">
      <c r="U813"/>
    </row>
    <row r="814" customHeight="1" spans="21:21">
      <c r="U814"/>
    </row>
    <row r="815" customHeight="1" spans="21:21">
      <c r="U815"/>
    </row>
    <row r="816" customHeight="1" spans="21:21">
      <c r="U816"/>
    </row>
    <row r="817" customHeight="1" spans="21:21">
      <c r="U817"/>
    </row>
    <row r="818" customHeight="1" spans="21:21">
      <c r="U818"/>
    </row>
    <row r="819" customHeight="1" spans="21:21">
      <c r="U819"/>
    </row>
    <row r="820" customHeight="1" spans="21:21">
      <c r="U820"/>
    </row>
    <row r="821" customHeight="1" spans="21:21">
      <c r="U821"/>
    </row>
    <row r="822" customHeight="1" spans="21:21">
      <c r="U822"/>
    </row>
    <row r="823" customHeight="1" spans="21:21">
      <c r="U823"/>
    </row>
    <row r="824" customHeight="1" spans="21:21">
      <c r="U824"/>
    </row>
    <row r="825" customHeight="1" spans="21:21">
      <c r="U825"/>
    </row>
    <row r="826" customHeight="1" spans="21:21">
      <c r="U826"/>
    </row>
    <row r="827" customHeight="1" spans="21:21">
      <c r="U827"/>
    </row>
    <row r="828" customHeight="1" spans="21:21">
      <c r="U828"/>
    </row>
    <row r="829" customHeight="1" spans="21:21">
      <c r="U829"/>
    </row>
    <row r="830" customHeight="1" spans="21:21">
      <c r="U830"/>
    </row>
    <row r="831" customHeight="1" spans="21:21">
      <c r="U831"/>
    </row>
    <row r="832" customHeight="1" spans="21:21">
      <c r="U832"/>
    </row>
    <row r="833" customHeight="1" spans="21:21">
      <c r="U833"/>
    </row>
    <row r="834" customHeight="1" spans="21:21">
      <c r="U834"/>
    </row>
    <row r="835" customHeight="1" spans="21:21">
      <c r="U835"/>
    </row>
    <row r="836" customHeight="1" spans="21:21">
      <c r="U836"/>
    </row>
    <row r="837" customHeight="1" spans="21:21">
      <c r="U837"/>
    </row>
    <row r="838" customHeight="1" spans="21:21">
      <c r="U838"/>
    </row>
    <row r="839" customHeight="1" spans="21:21">
      <c r="U839"/>
    </row>
    <row r="840" customHeight="1" spans="21:21">
      <c r="U840"/>
    </row>
    <row r="841" customHeight="1" spans="21:21">
      <c r="U841"/>
    </row>
    <row r="842" customHeight="1" spans="21:21">
      <c r="U842"/>
    </row>
    <row r="843" customHeight="1" spans="21:21">
      <c r="U843"/>
    </row>
    <row r="844" customHeight="1" spans="21:21">
      <c r="U844"/>
    </row>
    <row r="845" customHeight="1" spans="21:21">
      <c r="U845"/>
    </row>
    <row r="846" customHeight="1" spans="21:21">
      <c r="U846"/>
    </row>
    <row r="847" customHeight="1" spans="21:21">
      <c r="U847"/>
    </row>
    <row r="848" customHeight="1" spans="21:21">
      <c r="U848"/>
    </row>
    <row r="849" customHeight="1" spans="21:21">
      <c r="U849"/>
    </row>
    <row r="850" customHeight="1" spans="21:21">
      <c r="U850"/>
    </row>
    <row r="851" customHeight="1" spans="21:21">
      <c r="U851"/>
    </row>
    <row r="852" customHeight="1" spans="21:21">
      <c r="U852"/>
    </row>
    <row r="853" customHeight="1" spans="21:21">
      <c r="U853"/>
    </row>
    <row r="854" customHeight="1" spans="21:21">
      <c r="U854"/>
    </row>
    <row r="855" customHeight="1" spans="21:21">
      <c r="U855"/>
    </row>
    <row r="856" customHeight="1" spans="21:21">
      <c r="U856"/>
    </row>
    <row r="857" customHeight="1" spans="21:21">
      <c r="U857"/>
    </row>
    <row r="858" customHeight="1" spans="21:21">
      <c r="U858"/>
    </row>
    <row r="859" customHeight="1" spans="21:21">
      <c r="U859"/>
    </row>
    <row r="860" customHeight="1" spans="21:21">
      <c r="U860"/>
    </row>
    <row r="861" customHeight="1" spans="21:21">
      <c r="U861"/>
    </row>
    <row r="862" customHeight="1" spans="21:21">
      <c r="U862"/>
    </row>
    <row r="863" customHeight="1" spans="21:21">
      <c r="U863"/>
    </row>
    <row r="864" customHeight="1" spans="21:21">
      <c r="U864"/>
    </row>
    <row r="865" customHeight="1" spans="21:21">
      <c r="U865"/>
    </row>
    <row r="866" customHeight="1" spans="21:21">
      <c r="U866"/>
    </row>
    <row r="867" customHeight="1" spans="21:21">
      <c r="U867"/>
    </row>
    <row r="868" customHeight="1" spans="21:21">
      <c r="U868"/>
    </row>
    <row r="869" customHeight="1" spans="21:21">
      <c r="U869"/>
    </row>
    <row r="870" customHeight="1" spans="21:21">
      <c r="U870"/>
    </row>
    <row r="871" customHeight="1" spans="21:21">
      <c r="U871"/>
    </row>
    <row r="872" customHeight="1" spans="21:21">
      <c r="U872"/>
    </row>
    <row r="873" customHeight="1" spans="21:21">
      <c r="U873"/>
    </row>
    <row r="874" customHeight="1" spans="21:21">
      <c r="U874"/>
    </row>
    <row r="875" customHeight="1" spans="21:21">
      <c r="U875"/>
    </row>
    <row r="876" customHeight="1" spans="21:21">
      <c r="U876"/>
    </row>
    <row r="877" customHeight="1" spans="21:21">
      <c r="U877"/>
    </row>
    <row r="878" customHeight="1" spans="21:21">
      <c r="U878"/>
    </row>
    <row r="879" customHeight="1" spans="21:21">
      <c r="U879"/>
    </row>
    <row r="880" customHeight="1" spans="21:21">
      <c r="U880"/>
    </row>
    <row r="881" customHeight="1" spans="21:21">
      <c r="U881"/>
    </row>
    <row r="882" customHeight="1" spans="21:21">
      <c r="U882"/>
    </row>
    <row r="883" customHeight="1" spans="21:21">
      <c r="U883"/>
    </row>
    <row r="884" customHeight="1" spans="21:21">
      <c r="U884"/>
    </row>
    <row r="885" customHeight="1" spans="21:21">
      <c r="U885"/>
    </row>
    <row r="886" customHeight="1" spans="21:21">
      <c r="U886"/>
    </row>
    <row r="887" customHeight="1" spans="21:21">
      <c r="U887"/>
    </row>
    <row r="888" customHeight="1" spans="21:21">
      <c r="U888"/>
    </row>
    <row r="889" customHeight="1" spans="21:21">
      <c r="U889"/>
    </row>
    <row r="890" customHeight="1" spans="21:21">
      <c r="U890"/>
    </row>
    <row r="891" customHeight="1" spans="21:21">
      <c r="U891"/>
    </row>
    <row r="892" customHeight="1" spans="21:21">
      <c r="U892"/>
    </row>
    <row r="893" customHeight="1" spans="21:21">
      <c r="U893"/>
    </row>
    <row r="894" customHeight="1" spans="21:21">
      <c r="U894"/>
    </row>
    <row r="895" customHeight="1" spans="21:21">
      <c r="U895"/>
    </row>
    <row r="896" customHeight="1" spans="21:21">
      <c r="U896"/>
    </row>
    <row r="897" customHeight="1" spans="21:21">
      <c r="U897"/>
    </row>
    <row r="898" customHeight="1" spans="21:21">
      <c r="U898"/>
    </row>
    <row r="899" customHeight="1" spans="21:21">
      <c r="U899"/>
    </row>
    <row r="900" customHeight="1" spans="21:21">
      <c r="U900"/>
    </row>
    <row r="901" customHeight="1" spans="21:21">
      <c r="U901"/>
    </row>
    <row r="902" customHeight="1" spans="21:21">
      <c r="U902"/>
    </row>
    <row r="903" customHeight="1" spans="21:21">
      <c r="U903"/>
    </row>
    <row r="904" customHeight="1" spans="21:21">
      <c r="U904"/>
    </row>
    <row r="905" customHeight="1" spans="21:21">
      <c r="U905"/>
    </row>
    <row r="906" customHeight="1" spans="21:21">
      <c r="U906"/>
    </row>
    <row r="907" customHeight="1" spans="21:21">
      <c r="U907"/>
    </row>
    <row r="908" customHeight="1" spans="21:21">
      <c r="U908"/>
    </row>
    <row r="909" customHeight="1" spans="21:21">
      <c r="U909"/>
    </row>
    <row r="910" customHeight="1" spans="21:21">
      <c r="U910"/>
    </row>
    <row r="911" customHeight="1" spans="21:21">
      <c r="U911"/>
    </row>
    <row r="912" customHeight="1" spans="21:21">
      <c r="U912"/>
    </row>
    <row r="913" customHeight="1" spans="21:21">
      <c r="U913"/>
    </row>
    <row r="914" customHeight="1" spans="21:21">
      <c r="U914"/>
    </row>
    <row r="915" customHeight="1" spans="21:21">
      <c r="U915"/>
    </row>
    <row r="916" customHeight="1" spans="21:21">
      <c r="U916"/>
    </row>
    <row r="917" customHeight="1" spans="21:21">
      <c r="U917"/>
    </row>
    <row r="918" customHeight="1" spans="21:21">
      <c r="U918"/>
    </row>
    <row r="919" customHeight="1" spans="21:21">
      <c r="U919"/>
    </row>
    <row r="920" customHeight="1" spans="21:21">
      <c r="U920"/>
    </row>
    <row r="921" customHeight="1" spans="21:21">
      <c r="U921"/>
    </row>
    <row r="922" customHeight="1" spans="21:21">
      <c r="U922"/>
    </row>
    <row r="923" customHeight="1" spans="21:21">
      <c r="U923"/>
    </row>
    <row r="924" customHeight="1" spans="21:21">
      <c r="U924"/>
    </row>
    <row r="925" customHeight="1" spans="21:21">
      <c r="U925"/>
    </row>
    <row r="926" customHeight="1" spans="21:21">
      <c r="U926"/>
    </row>
    <row r="927" customHeight="1" spans="21:21">
      <c r="U927"/>
    </row>
    <row r="928" customHeight="1" spans="21:21">
      <c r="U928"/>
    </row>
    <row r="929" customHeight="1" spans="21:21">
      <c r="U929"/>
    </row>
    <row r="930" customHeight="1" spans="21:21">
      <c r="U930"/>
    </row>
    <row r="931" customHeight="1" spans="21:21">
      <c r="U931"/>
    </row>
    <row r="932" customHeight="1" spans="21:21">
      <c r="U932"/>
    </row>
    <row r="933" customHeight="1" spans="21:21">
      <c r="U933"/>
    </row>
    <row r="934" customHeight="1" spans="21:21">
      <c r="U934"/>
    </row>
    <row r="935" customHeight="1" spans="21:21">
      <c r="U935"/>
    </row>
    <row r="936" customHeight="1" spans="21:21">
      <c r="U936"/>
    </row>
    <row r="937" customHeight="1" spans="21:21">
      <c r="U937"/>
    </row>
    <row r="938" customHeight="1" spans="21:21">
      <c r="U938"/>
    </row>
    <row r="939" customHeight="1" spans="21:21">
      <c r="U939"/>
    </row>
    <row r="940" customHeight="1" spans="21:21">
      <c r="U940"/>
    </row>
    <row r="941" customHeight="1" spans="21:21">
      <c r="U941"/>
    </row>
    <row r="942" customHeight="1" spans="21:21">
      <c r="U942"/>
    </row>
    <row r="943" customHeight="1" spans="21:21">
      <c r="U943"/>
    </row>
    <row r="944" customHeight="1" spans="21:21">
      <c r="U944"/>
    </row>
    <row r="945" customHeight="1" spans="21:21">
      <c r="U945"/>
    </row>
    <row r="946" customHeight="1" spans="21:21">
      <c r="U946"/>
    </row>
    <row r="947" customHeight="1" spans="21:21">
      <c r="U947"/>
    </row>
    <row r="948" customHeight="1" spans="21:21">
      <c r="U948"/>
    </row>
    <row r="949" customHeight="1" spans="21:21">
      <c r="U949"/>
    </row>
    <row r="950" customHeight="1" spans="21:21">
      <c r="U950"/>
    </row>
    <row r="951" customHeight="1" spans="21:21">
      <c r="U951"/>
    </row>
    <row r="952" customHeight="1" spans="21:21">
      <c r="U952"/>
    </row>
    <row r="953" customHeight="1" spans="21:21">
      <c r="U953"/>
    </row>
    <row r="954" customHeight="1" spans="21:21">
      <c r="U954"/>
    </row>
    <row r="955" customHeight="1" spans="21:21">
      <c r="U955"/>
    </row>
    <row r="956" customHeight="1" spans="21:21">
      <c r="U956"/>
    </row>
    <row r="957" customHeight="1" spans="21:21">
      <c r="U957"/>
    </row>
    <row r="958" customHeight="1" spans="21:21">
      <c r="U958"/>
    </row>
    <row r="959" customHeight="1" spans="21:21">
      <c r="U959"/>
    </row>
    <row r="960" customHeight="1" spans="21:21">
      <c r="U960"/>
    </row>
    <row r="961" customHeight="1" spans="21:21">
      <c r="U961"/>
    </row>
    <row r="962" customHeight="1" spans="21:21">
      <c r="U962"/>
    </row>
    <row r="963" customHeight="1" spans="21:21">
      <c r="U963"/>
    </row>
    <row r="964" customHeight="1" spans="21:21">
      <c r="U964"/>
    </row>
    <row r="965" customHeight="1" spans="21:21">
      <c r="U965"/>
    </row>
    <row r="966" customHeight="1" spans="21:21">
      <c r="U966"/>
    </row>
    <row r="967" customHeight="1" spans="21:21">
      <c r="U967"/>
    </row>
    <row r="968" customHeight="1" spans="21:21">
      <c r="U968"/>
    </row>
    <row r="969" customHeight="1" spans="21:21">
      <c r="U969"/>
    </row>
    <row r="970" customHeight="1" spans="21:21">
      <c r="U970"/>
    </row>
    <row r="971" customHeight="1" spans="21:21">
      <c r="U971"/>
    </row>
    <row r="972" customHeight="1" spans="21:21">
      <c r="U972"/>
    </row>
    <row r="973" customHeight="1" spans="21:21">
      <c r="U973"/>
    </row>
    <row r="974" customHeight="1" spans="21:21">
      <c r="U974"/>
    </row>
    <row r="975" customHeight="1" spans="21:21">
      <c r="U975"/>
    </row>
    <row r="976" customHeight="1" spans="21:21">
      <c r="U976"/>
    </row>
    <row r="977" customHeight="1" spans="21:21">
      <c r="U977"/>
    </row>
    <row r="978" customHeight="1" spans="21:21">
      <c r="U978"/>
    </row>
    <row r="979" customHeight="1" spans="21:21">
      <c r="U979"/>
    </row>
    <row r="980" customHeight="1" spans="21:21">
      <c r="U980"/>
    </row>
    <row r="981" customHeight="1" spans="21:21">
      <c r="U981"/>
    </row>
    <row r="982" customHeight="1" spans="21:21">
      <c r="U982"/>
    </row>
    <row r="983" customHeight="1" spans="21:21">
      <c r="U983"/>
    </row>
    <row r="984" customHeight="1" spans="21:21">
      <c r="U984"/>
    </row>
    <row r="985" customHeight="1" spans="21:21">
      <c r="U985"/>
    </row>
    <row r="986" customHeight="1" spans="21:21">
      <c r="U986"/>
    </row>
    <row r="987" customHeight="1" spans="21:21">
      <c r="U987"/>
    </row>
    <row r="988" customHeight="1" spans="21:21">
      <c r="U988"/>
    </row>
    <row r="989" customHeight="1" spans="21:21">
      <c r="U989"/>
    </row>
    <row r="990" customHeight="1" spans="21:21">
      <c r="U990"/>
    </row>
    <row r="991" customHeight="1" spans="21:21">
      <c r="U991"/>
    </row>
    <row r="992" customHeight="1" spans="21:21">
      <c r="U992"/>
    </row>
    <row r="993" customHeight="1" spans="21:21">
      <c r="U993"/>
    </row>
    <row r="994" customHeight="1" spans="21:21">
      <c r="U994"/>
    </row>
    <row r="995" customHeight="1" spans="21:21">
      <c r="U995"/>
    </row>
    <row r="996" customHeight="1" spans="21:21">
      <c r="U996"/>
    </row>
    <row r="997" customHeight="1" spans="21:21">
      <c r="U997"/>
    </row>
    <row r="998" customHeight="1" spans="21:21">
      <c r="U998"/>
    </row>
    <row r="999" customHeight="1" spans="21:21">
      <c r="U999"/>
    </row>
    <row r="1000" customHeight="1" spans="21:21">
      <c r="U1000"/>
    </row>
    <row r="1001" customHeight="1" spans="21:21">
      <c r="U1001"/>
    </row>
    <row r="1002" customHeight="1" spans="21:21">
      <c r="U1002"/>
    </row>
    <row r="1003" customHeight="1" spans="21:21">
      <c r="U1003"/>
    </row>
    <row r="1004" customHeight="1" spans="21:21">
      <c r="U1004"/>
    </row>
    <row r="1005" customHeight="1" spans="21:21">
      <c r="U1005"/>
    </row>
    <row r="1006" customHeight="1" spans="21:21">
      <c r="U1006"/>
    </row>
    <row r="1007" customHeight="1" spans="21:21">
      <c r="U1007"/>
    </row>
    <row r="1008" customHeight="1" spans="21:21">
      <c r="U1008"/>
    </row>
    <row r="1009" customHeight="1" spans="21:21">
      <c r="U1009"/>
    </row>
    <row r="1010" customHeight="1" spans="21:21">
      <c r="U1010"/>
    </row>
    <row r="1011" customHeight="1" spans="21:21">
      <c r="U1011"/>
    </row>
    <row r="1012" customHeight="1" spans="21:21">
      <c r="U1012"/>
    </row>
    <row r="1013" customHeight="1" spans="21:21">
      <c r="U1013"/>
    </row>
    <row r="1014" customHeight="1" spans="21:21">
      <c r="U1014"/>
    </row>
    <row r="1015" customHeight="1" spans="21:21">
      <c r="U1015"/>
    </row>
    <row r="1016" customHeight="1" spans="21:21">
      <c r="U1016"/>
    </row>
    <row r="1017" customHeight="1" spans="21:21">
      <c r="U1017"/>
    </row>
    <row r="1018" customHeight="1" spans="21:21">
      <c r="U1018"/>
    </row>
    <row r="1019" customHeight="1" spans="21:21">
      <c r="U1019"/>
    </row>
    <row r="1020" customHeight="1" spans="21:21">
      <c r="U1020"/>
    </row>
    <row r="1021" customHeight="1" spans="21:21">
      <c r="U1021"/>
    </row>
    <row r="1022" customHeight="1" spans="21:21">
      <c r="U1022"/>
    </row>
    <row r="1023" customHeight="1" spans="21:21">
      <c r="U1023"/>
    </row>
    <row r="1024" customHeight="1" spans="21:21">
      <c r="U1024"/>
    </row>
    <row r="1025" customHeight="1" spans="21:21">
      <c r="U1025"/>
    </row>
    <row r="1026" customHeight="1" spans="21:21">
      <c r="U1026"/>
    </row>
    <row r="1027" customHeight="1" spans="21:21">
      <c r="U1027"/>
    </row>
    <row r="1028" customHeight="1" spans="21:21">
      <c r="U1028"/>
    </row>
    <row r="1029" customHeight="1" spans="21:21">
      <c r="U1029"/>
    </row>
    <row r="1030" customHeight="1" spans="21:21">
      <c r="U1030"/>
    </row>
    <row r="1031" customHeight="1" spans="21:21">
      <c r="U1031"/>
    </row>
    <row r="1032" customHeight="1" spans="21:21">
      <c r="U1032"/>
    </row>
    <row r="1033" customHeight="1" spans="21:21">
      <c r="U1033"/>
    </row>
    <row r="1034" customHeight="1" spans="21:21">
      <c r="U1034"/>
    </row>
    <row r="1035" customHeight="1" spans="21:21">
      <c r="U1035"/>
    </row>
    <row r="1036" customHeight="1" spans="21:21">
      <c r="U1036"/>
    </row>
    <row r="1037" customHeight="1" spans="21:21">
      <c r="U1037"/>
    </row>
    <row r="1038" customHeight="1" spans="21:21">
      <c r="U1038"/>
    </row>
    <row r="1039" customHeight="1" spans="21:21">
      <c r="U1039"/>
    </row>
    <row r="1040" customHeight="1" spans="21:21">
      <c r="U1040"/>
    </row>
    <row r="1041" customHeight="1" spans="21:21">
      <c r="U1041"/>
    </row>
    <row r="1042" customHeight="1" spans="21:21">
      <c r="U1042"/>
    </row>
    <row r="1043" customHeight="1" spans="21:21">
      <c r="U1043"/>
    </row>
    <row r="1044" customHeight="1" spans="21:21">
      <c r="U1044"/>
    </row>
    <row r="1045" customHeight="1" spans="21:21">
      <c r="U1045"/>
    </row>
    <row r="1046" customHeight="1" spans="21:21">
      <c r="U1046"/>
    </row>
    <row r="1047" customHeight="1" spans="21:21">
      <c r="U1047"/>
    </row>
    <row r="1048" customHeight="1" spans="21:21">
      <c r="U1048"/>
    </row>
    <row r="1049" customHeight="1" spans="21:21">
      <c r="U1049"/>
    </row>
    <row r="1050" customHeight="1" spans="21:21">
      <c r="U1050"/>
    </row>
    <row r="1051" customHeight="1" spans="21:21">
      <c r="U1051"/>
    </row>
    <row r="1052" customHeight="1" spans="21:21">
      <c r="U1052"/>
    </row>
    <row r="1053" customHeight="1" spans="21:21">
      <c r="U1053"/>
    </row>
    <row r="1054" customHeight="1" spans="21:21">
      <c r="U1054"/>
    </row>
    <row r="1055" customHeight="1" spans="21:21">
      <c r="U1055"/>
    </row>
    <row r="1056" customHeight="1" spans="21:21">
      <c r="U1056"/>
    </row>
    <row r="1057" customHeight="1" spans="21:21">
      <c r="U1057"/>
    </row>
    <row r="1058" customHeight="1" spans="21:21">
      <c r="U1058"/>
    </row>
    <row r="1059" customHeight="1" spans="21:21">
      <c r="U1059"/>
    </row>
    <row r="1060" customHeight="1" spans="21:21">
      <c r="U1060"/>
    </row>
    <row r="1061" customHeight="1" spans="21:21">
      <c r="U1061"/>
    </row>
    <row r="1062" customHeight="1" spans="21:21">
      <c r="U1062"/>
    </row>
    <row r="1063" customHeight="1" spans="21:21">
      <c r="U1063"/>
    </row>
    <row r="1064" customHeight="1" spans="21:21">
      <c r="U1064"/>
    </row>
    <row r="1065" customHeight="1" spans="21:21">
      <c r="U1065"/>
    </row>
    <row r="1066" customHeight="1" spans="21:21">
      <c r="U1066"/>
    </row>
    <row r="1067" customHeight="1" spans="21:21">
      <c r="U1067"/>
    </row>
    <row r="1068" customHeight="1" spans="21:21">
      <c r="U1068"/>
    </row>
    <row r="1069" customHeight="1" spans="21:21">
      <c r="U1069"/>
    </row>
    <row r="1070" customHeight="1" spans="21:21">
      <c r="U1070"/>
    </row>
    <row r="1071" customHeight="1" spans="21:21">
      <c r="U1071"/>
    </row>
    <row r="1072" customHeight="1" spans="21:21">
      <c r="U1072"/>
    </row>
    <row r="1073" customHeight="1" spans="21:21">
      <c r="U1073"/>
    </row>
    <row r="1074" customHeight="1" spans="21:21">
      <c r="U1074"/>
    </row>
    <row r="1075" customHeight="1" spans="21:21">
      <c r="U1075"/>
    </row>
    <row r="1076" customHeight="1" spans="21:21">
      <c r="U1076"/>
    </row>
    <row r="1077" customHeight="1" spans="21:21">
      <c r="U1077"/>
    </row>
    <row r="1078" customHeight="1" spans="21:21">
      <c r="U1078"/>
    </row>
    <row r="1079" customHeight="1" spans="21:21">
      <c r="U1079"/>
    </row>
    <row r="1080" customHeight="1" spans="21:21">
      <c r="U1080"/>
    </row>
    <row r="1081" customHeight="1" spans="21:21">
      <c r="U1081"/>
    </row>
    <row r="1082" customHeight="1" spans="21:21">
      <c r="U1082"/>
    </row>
    <row r="1083" customHeight="1" spans="21:21">
      <c r="U1083"/>
    </row>
    <row r="1084" customHeight="1" spans="21:21">
      <c r="U1084"/>
    </row>
    <row r="1085" customHeight="1" spans="21:21">
      <c r="U1085"/>
    </row>
    <row r="1086" customHeight="1" spans="21:21">
      <c r="U1086"/>
    </row>
    <row r="1087" customHeight="1" spans="21:21">
      <c r="U1087"/>
    </row>
    <row r="1088" customHeight="1" spans="21:21">
      <c r="U1088"/>
    </row>
    <row r="1089" customHeight="1" spans="21:21">
      <c r="U1089"/>
    </row>
    <row r="1090" customHeight="1" spans="21:21">
      <c r="U1090"/>
    </row>
    <row r="1091" customHeight="1" spans="21:21">
      <c r="U1091"/>
    </row>
    <row r="1092" customHeight="1" spans="21:21">
      <c r="U1092"/>
    </row>
    <row r="1093" customHeight="1" spans="21:21">
      <c r="U1093"/>
    </row>
    <row r="1094" customHeight="1" spans="21:21">
      <c r="U1094"/>
    </row>
    <row r="1095" customHeight="1" spans="21:21">
      <c r="U1095"/>
    </row>
    <row r="1096" customHeight="1" spans="21:21">
      <c r="U1096"/>
    </row>
    <row r="1097" customHeight="1" spans="21:21">
      <c r="U1097"/>
    </row>
    <row r="1098" customHeight="1" spans="21:21">
      <c r="U1098"/>
    </row>
    <row r="1099" customHeight="1" spans="21:21">
      <c r="U1099"/>
    </row>
    <row r="1100" customHeight="1" spans="21:21">
      <c r="U1100"/>
    </row>
    <row r="1101" customHeight="1" spans="21:21">
      <c r="U1101"/>
    </row>
    <row r="1102" customHeight="1" spans="21:21">
      <c r="U1102"/>
    </row>
    <row r="1103" customHeight="1" spans="21:21">
      <c r="U1103"/>
    </row>
    <row r="1104" customHeight="1" spans="21:21">
      <c r="U1104"/>
    </row>
    <row r="1105" customHeight="1" spans="21:21">
      <c r="U1105"/>
    </row>
    <row r="1106" customHeight="1" spans="21:21">
      <c r="U1106"/>
    </row>
    <row r="1107" customHeight="1" spans="21:21">
      <c r="U1107"/>
    </row>
    <row r="1108" customHeight="1" spans="21:21">
      <c r="U1108"/>
    </row>
    <row r="1109" customHeight="1" spans="21:21">
      <c r="U1109"/>
    </row>
    <row r="1110" customHeight="1" spans="21:21">
      <c r="U1110"/>
    </row>
    <row r="1111" customHeight="1" spans="21:21">
      <c r="U1111"/>
    </row>
    <row r="1112" customHeight="1" spans="21:21">
      <c r="U1112"/>
    </row>
    <row r="1113" customHeight="1" spans="21:21">
      <c r="U1113"/>
    </row>
    <row r="1114" customHeight="1" spans="21:21">
      <c r="U1114"/>
    </row>
    <row r="1115" customHeight="1" spans="21:21">
      <c r="U1115"/>
    </row>
    <row r="1116" customHeight="1" spans="21:21">
      <c r="U1116"/>
    </row>
    <row r="1117" customHeight="1" spans="21:21">
      <c r="U1117"/>
    </row>
    <row r="1118" customHeight="1" spans="21:21">
      <c r="U1118"/>
    </row>
    <row r="1119" customHeight="1" spans="21:21">
      <c r="U1119"/>
    </row>
    <row r="1120" customHeight="1" spans="21:21">
      <c r="U1120"/>
    </row>
    <row r="1121" customHeight="1" spans="21:21">
      <c r="U1121"/>
    </row>
    <row r="1122" customHeight="1" spans="21:21">
      <c r="U1122"/>
    </row>
    <row r="1123" customHeight="1" spans="21:21">
      <c r="U1123"/>
    </row>
    <row r="1124" customHeight="1" spans="21:21">
      <c r="U1124"/>
    </row>
    <row r="1125" customHeight="1" spans="21:21">
      <c r="U1125"/>
    </row>
    <row r="1126" customHeight="1" spans="21:21">
      <c r="U1126"/>
    </row>
    <row r="1127" customHeight="1" spans="21:21">
      <c r="U1127"/>
    </row>
    <row r="1128" customHeight="1" spans="21:21">
      <c r="U1128"/>
    </row>
    <row r="1129" customHeight="1" spans="21:21">
      <c r="U1129"/>
    </row>
    <row r="1130" customHeight="1" spans="21:21">
      <c r="U1130"/>
    </row>
    <row r="1131" customHeight="1" spans="21:21">
      <c r="U1131"/>
    </row>
    <row r="1132" customHeight="1" spans="21:21">
      <c r="U1132"/>
    </row>
    <row r="1133" customHeight="1" spans="21:21">
      <c r="U1133"/>
    </row>
    <row r="1134" customHeight="1" spans="21:21">
      <c r="U1134"/>
    </row>
    <row r="1135" customHeight="1" spans="21:21">
      <c r="U1135"/>
    </row>
    <row r="1136" customHeight="1" spans="21:21">
      <c r="U1136"/>
    </row>
    <row r="1137" customHeight="1" spans="21:21">
      <c r="U1137"/>
    </row>
    <row r="1138" customHeight="1" spans="21:21">
      <c r="U1138"/>
    </row>
    <row r="1139" customHeight="1" spans="21:21">
      <c r="U1139"/>
    </row>
    <row r="1140" customHeight="1" spans="21:21">
      <c r="U1140"/>
    </row>
    <row r="1141" customHeight="1" spans="21:21">
      <c r="U1141"/>
    </row>
    <row r="1142" customHeight="1" spans="21:21">
      <c r="U1142"/>
    </row>
    <row r="1143" customHeight="1" spans="21:21">
      <c r="U1143"/>
    </row>
    <row r="1144" customHeight="1" spans="21:21">
      <c r="U1144"/>
    </row>
    <row r="1145" customHeight="1" spans="21:21">
      <c r="U1145"/>
    </row>
    <row r="1146" customHeight="1" spans="21:21">
      <c r="U1146"/>
    </row>
    <row r="1147" customHeight="1" spans="21:21">
      <c r="U1147"/>
    </row>
    <row r="1148" customHeight="1" spans="21:21">
      <c r="U1148"/>
    </row>
    <row r="1149" customHeight="1" spans="21:21">
      <c r="U1149"/>
    </row>
    <row r="1150" customHeight="1" spans="21:21">
      <c r="U1150"/>
    </row>
    <row r="1151" customHeight="1" spans="21:21">
      <c r="U1151"/>
    </row>
    <row r="1152" customHeight="1" spans="21:21">
      <c r="U1152"/>
    </row>
    <row r="1153" customHeight="1" spans="21:21">
      <c r="U1153"/>
    </row>
    <row r="1154" customHeight="1" spans="21:21">
      <c r="U1154"/>
    </row>
    <row r="1155" customHeight="1" spans="21:21">
      <c r="U1155"/>
    </row>
    <row r="1156" customHeight="1" spans="21:21">
      <c r="U1156"/>
    </row>
    <row r="1157" customHeight="1" spans="21:21">
      <c r="U1157"/>
    </row>
    <row r="1158" customHeight="1" spans="21:21">
      <c r="U1158"/>
    </row>
    <row r="1159" customHeight="1" spans="21:21">
      <c r="U1159"/>
    </row>
    <row r="1160" customHeight="1" spans="21:21">
      <c r="U1160"/>
    </row>
    <row r="1161" customHeight="1" spans="21:21">
      <c r="U1161"/>
    </row>
    <row r="1162" customHeight="1" spans="21:21">
      <c r="U1162"/>
    </row>
    <row r="1163" customHeight="1" spans="21:21">
      <c r="U1163"/>
    </row>
    <row r="1164" customHeight="1" spans="21:21">
      <c r="U1164"/>
    </row>
    <row r="1165" customHeight="1" spans="21:21">
      <c r="U1165"/>
    </row>
    <row r="1166" customHeight="1" spans="21:21">
      <c r="U1166"/>
    </row>
    <row r="1167" customHeight="1" spans="21:21">
      <c r="U1167"/>
    </row>
    <row r="1168" customHeight="1" spans="21:21">
      <c r="U1168"/>
    </row>
    <row r="1169" customHeight="1" spans="21:21">
      <c r="U1169"/>
    </row>
    <row r="1170" customHeight="1" spans="21:21">
      <c r="U1170"/>
    </row>
    <row r="1171" customHeight="1" spans="21:21">
      <c r="U1171"/>
    </row>
    <row r="1172" customHeight="1" spans="21:21">
      <c r="U1172"/>
    </row>
    <row r="1173" customHeight="1" spans="21:21">
      <c r="U1173"/>
    </row>
    <row r="1174" customHeight="1" spans="21:21">
      <c r="U1174"/>
    </row>
    <row r="1175" customHeight="1" spans="21:21">
      <c r="U1175"/>
    </row>
    <row r="1176" customHeight="1" spans="21:21">
      <c r="U1176"/>
    </row>
    <row r="1177" customHeight="1" spans="21:21">
      <c r="U1177"/>
    </row>
    <row r="1178" customHeight="1" spans="21:21">
      <c r="U1178"/>
    </row>
    <row r="1179" customHeight="1" spans="21:21">
      <c r="U1179"/>
    </row>
    <row r="1180" customHeight="1" spans="21:21">
      <c r="U1180"/>
    </row>
    <row r="1181" customHeight="1" spans="21:21">
      <c r="U1181"/>
    </row>
    <row r="1182" customHeight="1" spans="21:21">
      <c r="U1182"/>
    </row>
    <row r="1183" customHeight="1" spans="21:21">
      <c r="U1183"/>
    </row>
    <row r="1184" customHeight="1" spans="21:21">
      <c r="U1184"/>
    </row>
    <row r="1185" customHeight="1" spans="21:21">
      <c r="U1185"/>
    </row>
    <row r="1186" customHeight="1" spans="21:21">
      <c r="U1186"/>
    </row>
    <row r="1187" customHeight="1" spans="21:21">
      <c r="U1187"/>
    </row>
    <row r="1188" customHeight="1" spans="21:21">
      <c r="U1188"/>
    </row>
    <row r="1189" customHeight="1" spans="21:21">
      <c r="U1189"/>
    </row>
    <row r="1190" customHeight="1" spans="21:21">
      <c r="U1190"/>
    </row>
    <row r="1191" customHeight="1" spans="21:21">
      <c r="U1191"/>
    </row>
    <row r="1192" customHeight="1" spans="21:21">
      <c r="U1192"/>
    </row>
    <row r="1193" customHeight="1" spans="21:21">
      <c r="U1193"/>
    </row>
    <row r="1194" customHeight="1" spans="21:21">
      <c r="U1194"/>
    </row>
    <row r="1195" customHeight="1" spans="21:21">
      <c r="U1195"/>
    </row>
    <row r="1196" customHeight="1" spans="21:21">
      <c r="U1196"/>
    </row>
    <row r="1197" customHeight="1" spans="21:21">
      <c r="U1197"/>
    </row>
    <row r="1198" customHeight="1" spans="21:21">
      <c r="U1198"/>
    </row>
    <row r="1199" customHeight="1" spans="21:21">
      <c r="U1199"/>
    </row>
    <row r="1200" customHeight="1" spans="21:21">
      <c r="U1200"/>
    </row>
    <row r="1201" customHeight="1" spans="21:21">
      <c r="U1201"/>
    </row>
    <row r="1202" customHeight="1" spans="21:21">
      <c r="U1202"/>
    </row>
    <row r="1203" customHeight="1" spans="21:21">
      <c r="U1203"/>
    </row>
    <row r="1204" customHeight="1" spans="21:21">
      <c r="U1204"/>
    </row>
    <row r="1205" customHeight="1" spans="21:21">
      <c r="U1205"/>
    </row>
    <row r="1206" customHeight="1" spans="21:21">
      <c r="U1206"/>
    </row>
    <row r="1207" customHeight="1" spans="21:21">
      <c r="U1207"/>
    </row>
    <row r="1208" customHeight="1" spans="21:21">
      <c r="U1208"/>
    </row>
    <row r="1209" customHeight="1" spans="21:21">
      <c r="U1209"/>
    </row>
    <row r="1210" customHeight="1" spans="21:21">
      <c r="U1210"/>
    </row>
    <row r="1211" customHeight="1" spans="21:21">
      <c r="U1211"/>
    </row>
    <row r="1212" customHeight="1" spans="21:21">
      <c r="U1212"/>
    </row>
    <row r="1213" customHeight="1" spans="21:21">
      <c r="U1213"/>
    </row>
    <row r="1214" customHeight="1" spans="21:21">
      <c r="U1214"/>
    </row>
    <row r="1215" customHeight="1" spans="21:21">
      <c r="U1215"/>
    </row>
    <row r="1216" customHeight="1" spans="21:21">
      <c r="U1216"/>
    </row>
    <row r="1217" customHeight="1" spans="21:21">
      <c r="U1217"/>
    </row>
    <row r="1218" customHeight="1" spans="21:21">
      <c r="U1218"/>
    </row>
    <row r="1219" customHeight="1" spans="21:21">
      <c r="U1219"/>
    </row>
    <row r="1220" customHeight="1" spans="21:21">
      <c r="U1220"/>
    </row>
    <row r="1221" customHeight="1" spans="21:21">
      <c r="U1221"/>
    </row>
    <row r="1222" customHeight="1" spans="21:21">
      <c r="U1222"/>
    </row>
    <row r="1223" customHeight="1" spans="21:21">
      <c r="U1223"/>
    </row>
    <row r="1224" customHeight="1" spans="21:21">
      <c r="U1224"/>
    </row>
    <row r="1225" customHeight="1" spans="21:21">
      <c r="U1225"/>
    </row>
    <row r="1226" customHeight="1" spans="21:21">
      <c r="U1226"/>
    </row>
    <row r="1227" customHeight="1" spans="21:21">
      <c r="U1227"/>
    </row>
    <row r="1228" customHeight="1" spans="21:21">
      <c r="U1228"/>
    </row>
    <row r="1229" customHeight="1" spans="21:21">
      <c r="U1229"/>
    </row>
    <row r="1230" customHeight="1" spans="21:21">
      <c r="U1230"/>
    </row>
    <row r="1231" customHeight="1" spans="21:21">
      <c r="U1231"/>
    </row>
    <row r="1232" customHeight="1" spans="21:21">
      <c r="U1232"/>
    </row>
    <row r="1233" customHeight="1" spans="21:21">
      <c r="U1233"/>
    </row>
    <row r="1234" customHeight="1" spans="21:21">
      <c r="U1234"/>
    </row>
    <row r="1235" customHeight="1" spans="21:21">
      <c r="U1235"/>
    </row>
    <row r="1236" customHeight="1" spans="21:21">
      <c r="U1236"/>
    </row>
    <row r="1237" customHeight="1" spans="21:21">
      <c r="U1237"/>
    </row>
    <row r="1238" customHeight="1" spans="21:21">
      <c r="U1238"/>
    </row>
    <row r="1239" customHeight="1" spans="21:21">
      <c r="U1239"/>
    </row>
    <row r="1240" customHeight="1" spans="21:21">
      <c r="U1240"/>
    </row>
    <row r="1241" customHeight="1" spans="21:21">
      <c r="U1241"/>
    </row>
    <row r="1242" customHeight="1" spans="21:21">
      <c r="U1242"/>
    </row>
    <row r="1243" customHeight="1" spans="21:21">
      <c r="U1243"/>
    </row>
    <row r="1244" customHeight="1" spans="21:21">
      <c r="U1244"/>
    </row>
    <row r="1245" customHeight="1" spans="21:21">
      <c r="U1245"/>
    </row>
    <row r="1246" customHeight="1" spans="21:21">
      <c r="U1246"/>
    </row>
    <row r="1247" customHeight="1" spans="21:21">
      <c r="U1247"/>
    </row>
    <row r="1248" customHeight="1" spans="21:21">
      <c r="U1248"/>
    </row>
    <row r="1249" customHeight="1" spans="21:21">
      <c r="U1249"/>
    </row>
    <row r="1250" customHeight="1" spans="21:21">
      <c r="U1250"/>
    </row>
    <row r="1251" customHeight="1" spans="21:21">
      <c r="U1251"/>
    </row>
    <row r="1252" customHeight="1" spans="21:21">
      <c r="U1252"/>
    </row>
    <row r="1253" customHeight="1" spans="21:21">
      <c r="U1253"/>
    </row>
    <row r="1254" customHeight="1" spans="21:21">
      <c r="U1254"/>
    </row>
    <row r="1255" customHeight="1" spans="21:21">
      <c r="U1255"/>
    </row>
    <row r="1256" customHeight="1" spans="21:21">
      <c r="U1256"/>
    </row>
    <row r="1257" customHeight="1" spans="21:21">
      <c r="U1257"/>
    </row>
    <row r="1258" customHeight="1" spans="21:21">
      <c r="U1258"/>
    </row>
    <row r="1259" customHeight="1" spans="21:21">
      <c r="U1259"/>
    </row>
    <row r="1260" customHeight="1" spans="21:21">
      <c r="U1260"/>
    </row>
    <row r="1261" customHeight="1" spans="21:21">
      <c r="U1261"/>
    </row>
    <row r="1262" customHeight="1" spans="21:21">
      <c r="U1262"/>
    </row>
    <row r="1263" customHeight="1" spans="21:21">
      <c r="U1263"/>
    </row>
    <row r="1264" customHeight="1" spans="21:21">
      <c r="U1264"/>
    </row>
    <row r="1265" customHeight="1" spans="21:21">
      <c r="U1265"/>
    </row>
    <row r="1266" customHeight="1" spans="21:21">
      <c r="U1266"/>
    </row>
    <row r="1267" customHeight="1" spans="21:21">
      <c r="U1267"/>
    </row>
    <row r="1268" customHeight="1" spans="21:21">
      <c r="U1268"/>
    </row>
    <row r="1269" customHeight="1" spans="21:21">
      <c r="U1269"/>
    </row>
    <row r="1270" customHeight="1" spans="21:21">
      <c r="U1270"/>
    </row>
    <row r="1271" customHeight="1" spans="21:21">
      <c r="U1271"/>
    </row>
    <row r="1272" customHeight="1" spans="21:21">
      <c r="U1272"/>
    </row>
    <row r="1273" customHeight="1" spans="21:21">
      <c r="U1273"/>
    </row>
    <row r="1274" customHeight="1" spans="21:21">
      <c r="U1274"/>
    </row>
    <row r="1275" customHeight="1" spans="21:21">
      <c r="U1275"/>
    </row>
    <row r="1276" customHeight="1" spans="21:21">
      <c r="U1276"/>
    </row>
    <row r="1277" customHeight="1" spans="21:21">
      <c r="U1277"/>
    </row>
    <row r="1278" customHeight="1" spans="21:21">
      <c r="U1278"/>
    </row>
    <row r="1279" customHeight="1" spans="21:21">
      <c r="U1279"/>
    </row>
    <row r="1280" customHeight="1" spans="21:21">
      <c r="U1280"/>
    </row>
    <row r="1281" customHeight="1" spans="21:21">
      <c r="U1281"/>
    </row>
    <row r="1282" customHeight="1" spans="21:21">
      <c r="U1282"/>
    </row>
    <row r="1283" customHeight="1" spans="21:21">
      <c r="U1283"/>
    </row>
    <row r="1284" customHeight="1" spans="21:21">
      <c r="U1284"/>
    </row>
    <row r="1285" customHeight="1" spans="21:21">
      <c r="U1285"/>
    </row>
    <row r="1286" customHeight="1" spans="21:21">
      <c r="U1286"/>
    </row>
    <row r="1287" customHeight="1" spans="21:21">
      <c r="U1287"/>
    </row>
    <row r="1288" customHeight="1" spans="21:21">
      <c r="U1288"/>
    </row>
    <row r="1289" customHeight="1" spans="21:21">
      <c r="U1289"/>
    </row>
    <row r="1290" customHeight="1" spans="21:21">
      <c r="U1290"/>
    </row>
    <row r="1291" customHeight="1" spans="21:21">
      <c r="U1291"/>
    </row>
    <row r="1292" customHeight="1" spans="21:21">
      <c r="U1292"/>
    </row>
    <row r="1293" customHeight="1" spans="21:21">
      <c r="U1293"/>
    </row>
    <row r="1294" customHeight="1" spans="21:21">
      <c r="U1294"/>
    </row>
    <row r="1295" customHeight="1" spans="21:21">
      <c r="U1295"/>
    </row>
    <row r="1296" customHeight="1" spans="21:21">
      <c r="U1296"/>
    </row>
    <row r="1297" customHeight="1" spans="21:21">
      <c r="U1297"/>
    </row>
    <row r="1298" customHeight="1" spans="21:21">
      <c r="U1298"/>
    </row>
    <row r="1299" customHeight="1" spans="21:21">
      <c r="U1299"/>
    </row>
    <row r="1300" customHeight="1" spans="21:21">
      <c r="U1300"/>
    </row>
    <row r="1301" customHeight="1" spans="21:21">
      <c r="U1301"/>
    </row>
    <row r="1302" customHeight="1" spans="21:21">
      <c r="U1302"/>
    </row>
    <row r="1303" customHeight="1" spans="21:21">
      <c r="U1303"/>
    </row>
    <row r="1304" customHeight="1" spans="21:21">
      <c r="U1304"/>
    </row>
    <row r="1305" customHeight="1" spans="21:21">
      <c r="U1305"/>
    </row>
    <row r="1306" customHeight="1" spans="21:21">
      <c r="U1306"/>
    </row>
    <row r="1307" customHeight="1" spans="21:21">
      <c r="U1307"/>
    </row>
    <row r="1308" customHeight="1" spans="21:21">
      <c r="U1308"/>
    </row>
    <row r="1309" customHeight="1" spans="21:21">
      <c r="U1309"/>
    </row>
    <row r="1310" customHeight="1" spans="21:21">
      <c r="U1310"/>
    </row>
    <row r="1311" customHeight="1" spans="21:21">
      <c r="U1311"/>
    </row>
    <row r="1312" customHeight="1" spans="21:21">
      <c r="U1312"/>
    </row>
    <row r="1313" customHeight="1" spans="21:21">
      <c r="U1313"/>
    </row>
    <row r="1314" customHeight="1" spans="21:21">
      <c r="U1314"/>
    </row>
    <row r="1315" customHeight="1" spans="21:21">
      <c r="U1315"/>
    </row>
    <row r="1316" customHeight="1" spans="21:21">
      <c r="U1316"/>
    </row>
    <row r="1317" customHeight="1" spans="21:21">
      <c r="U1317"/>
    </row>
    <row r="1318" customHeight="1" spans="21:21">
      <c r="U1318"/>
    </row>
    <row r="1319" customHeight="1" spans="21:21">
      <c r="U1319"/>
    </row>
    <row r="1320" customHeight="1" spans="21:21">
      <c r="U1320"/>
    </row>
    <row r="1321" customHeight="1" spans="21:21">
      <c r="U1321"/>
    </row>
    <row r="1322" customHeight="1" spans="21:21">
      <c r="U1322"/>
    </row>
    <row r="1323" customHeight="1" spans="21:21">
      <c r="U1323"/>
    </row>
    <row r="1324" customHeight="1" spans="21:21">
      <c r="U1324"/>
    </row>
    <row r="1325" customHeight="1" spans="21:21">
      <c r="U1325"/>
    </row>
    <row r="1326" customHeight="1" spans="21:21">
      <c r="U1326"/>
    </row>
    <row r="1327" customHeight="1" spans="21:21">
      <c r="U1327"/>
    </row>
    <row r="1328" customHeight="1" spans="21:21">
      <c r="U1328"/>
    </row>
    <row r="1329" customHeight="1" spans="21:21">
      <c r="U1329"/>
    </row>
    <row r="1330" customHeight="1" spans="21:21">
      <c r="U1330"/>
    </row>
    <row r="1331" customHeight="1" spans="21:21">
      <c r="U1331"/>
    </row>
    <row r="1332" customHeight="1" spans="21:21">
      <c r="U1332"/>
    </row>
    <row r="1333" customHeight="1" spans="21:21">
      <c r="U1333"/>
    </row>
    <row r="1334" customHeight="1" spans="21:21">
      <c r="U1334"/>
    </row>
    <row r="1335" customHeight="1" spans="21:21">
      <c r="U1335"/>
    </row>
    <row r="1336" customHeight="1" spans="21:21">
      <c r="U1336"/>
    </row>
    <row r="1337" customHeight="1" spans="21:21">
      <c r="U1337"/>
    </row>
    <row r="1338" customHeight="1" spans="21:21">
      <c r="U1338"/>
    </row>
    <row r="1339" customHeight="1" spans="21:21">
      <c r="U1339"/>
    </row>
    <row r="1340" customHeight="1" spans="21:21">
      <c r="U1340"/>
    </row>
    <row r="1341" customHeight="1" spans="21:21">
      <c r="U1341"/>
    </row>
    <row r="1342" customHeight="1" spans="21:21">
      <c r="U1342"/>
    </row>
    <row r="1343" customHeight="1" spans="21:21">
      <c r="U1343"/>
    </row>
    <row r="1344" customHeight="1" spans="21:21">
      <c r="U1344"/>
    </row>
    <row r="1345" customHeight="1" spans="21:21">
      <c r="U1345"/>
    </row>
    <row r="1346" customHeight="1" spans="21:21">
      <c r="U1346"/>
    </row>
    <row r="1347" customHeight="1" spans="21:21">
      <c r="U1347"/>
    </row>
    <row r="1348" customHeight="1" spans="21:21">
      <c r="U1348"/>
    </row>
    <row r="1349" customHeight="1" spans="21:21">
      <c r="U1349"/>
    </row>
    <row r="1350" customHeight="1" spans="21:21">
      <c r="U1350"/>
    </row>
    <row r="1351" customHeight="1" spans="21:21">
      <c r="U1351"/>
    </row>
    <row r="1352" customHeight="1" spans="21:21">
      <c r="U1352"/>
    </row>
    <row r="1353" customHeight="1" spans="21:21">
      <c r="U1353"/>
    </row>
    <row r="1354" customHeight="1" spans="21:21">
      <c r="U1354"/>
    </row>
    <row r="1355" customHeight="1" spans="21:21">
      <c r="U1355"/>
    </row>
    <row r="1356" customHeight="1" spans="21:21">
      <c r="U1356"/>
    </row>
    <row r="1357" customHeight="1" spans="21:21">
      <c r="U1357"/>
    </row>
    <row r="1358" customHeight="1" spans="21:21">
      <c r="U1358"/>
    </row>
    <row r="1359" customHeight="1" spans="21:21">
      <c r="U1359"/>
    </row>
    <row r="1360" customHeight="1" spans="21:21">
      <c r="U1360"/>
    </row>
    <row r="1361" customHeight="1" spans="21:21">
      <c r="U1361"/>
    </row>
    <row r="1362" customHeight="1" spans="21:21">
      <c r="U1362"/>
    </row>
    <row r="1363" customHeight="1" spans="21:21">
      <c r="U1363"/>
    </row>
    <row r="1364" customHeight="1" spans="21:21">
      <c r="U1364"/>
    </row>
    <row r="1365" customHeight="1" spans="21:21">
      <c r="U1365"/>
    </row>
    <row r="1366" customHeight="1" spans="21:21">
      <c r="U1366"/>
    </row>
    <row r="1367" customHeight="1" spans="21:21">
      <c r="U1367"/>
    </row>
    <row r="1368" customHeight="1" spans="21:21">
      <c r="U1368"/>
    </row>
    <row r="1369" customHeight="1" spans="21:21">
      <c r="U1369"/>
    </row>
    <row r="1370" customHeight="1" spans="21:21">
      <c r="U1370"/>
    </row>
    <row r="1371" customHeight="1" spans="21:21">
      <c r="U1371"/>
    </row>
    <row r="1372" customHeight="1" spans="21:21">
      <c r="U1372"/>
    </row>
    <row r="1373" customHeight="1" spans="21:21">
      <c r="U1373"/>
    </row>
    <row r="1374" customHeight="1" spans="21:21">
      <c r="U1374"/>
    </row>
    <row r="1375" customHeight="1" spans="21:21">
      <c r="U1375"/>
    </row>
    <row r="1376" customHeight="1" spans="21:21">
      <c r="U1376"/>
    </row>
    <row r="1377" customHeight="1" spans="21:21">
      <c r="U1377"/>
    </row>
    <row r="1378" customHeight="1" spans="21:21">
      <c r="U1378"/>
    </row>
    <row r="1379" customHeight="1" spans="21:21">
      <c r="U1379"/>
    </row>
    <row r="1380" customHeight="1" spans="21:21">
      <c r="U1380"/>
    </row>
    <row r="1381" customHeight="1" spans="21:21">
      <c r="U1381"/>
    </row>
    <row r="1382" customHeight="1" spans="21:21">
      <c r="U1382"/>
    </row>
    <row r="1383" customHeight="1" spans="21:21">
      <c r="U1383"/>
    </row>
    <row r="1384" customHeight="1" spans="21:21">
      <c r="U1384"/>
    </row>
    <row r="1385" customHeight="1" spans="21:21">
      <c r="U1385"/>
    </row>
    <row r="1386" customHeight="1" spans="21:21">
      <c r="U1386"/>
    </row>
    <row r="1387" customHeight="1" spans="21:21">
      <c r="U1387"/>
    </row>
    <row r="1388" customHeight="1" spans="21:21">
      <c r="U1388"/>
    </row>
    <row r="1389" customHeight="1" spans="21:21">
      <c r="U1389"/>
    </row>
    <row r="1390" customHeight="1" spans="21:21">
      <c r="U1390"/>
    </row>
    <row r="1391" customHeight="1" spans="21:21">
      <c r="U1391"/>
    </row>
    <row r="1392" customHeight="1" spans="21:21">
      <c r="U1392"/>
    </row>
    <row r="1393" customHeight="1" spans="21:21">
      <c r="U1393"/>
    </row>
    <row r="1394" customHeight="1" spans="21:21">
      <c r="U1394"/>
    </row>
    <row r="1395" customHeight="1" spans="21:21">
      <c r="U1395"/>
    </row>
    <row r="1396" customHeight="1" spans="21:21">
      <c r="U1396"/>
    </row>
    <row r="1397" customHeight="1" spans="21:21">
      <c r="U1397"/>
    </row>
    <row r="1398" customHeight="1" spans="21:21">
      <c r="U1398"/>
    </row>
    <row r="1399" customHeight="1" spans="21:21">
      <c r="U1399"/>
    </row>
    <row r="1400" customHeight="1" spans="21:21">
      <c r="U1400"/>
    </row>
    <row r="1401" customHeight="1" spans="21:21">
      <c r="U1401"/>
    </row>
    <row r="1402" customHeight="1" spans="21:21">
      <c r="U1402"/>
    </row>
    <row r="1403" customHeight="1" spans="21:21">
      <c r="U1403"/>
    </row>
    <row r="1404" customHeight="1" spans="21:21">
      <c r="U1404"/>
    </row>
    <row r="1405" customHeight="1" spans="21:21">
      <c r="U1405"/>
    </row>
    <row r="1406" customHeight="1" spans="21:21">
      <c r="U1406"/>
    </row>
    <row r="1407" customHeight="1" spans="21:21">
      <c r="U1407"/>
    </row>
    <row r="1408" customHeight="1" spans="21:21">
      <c r="U1408"/>
    </row>
    <row r="1409" customHeight="1" spans="21:21">
      <c r="U1409"/>
    </row>
    <row r="1410" customHeight="1" spans="21:21">
      <c r="U1410"/>
    </row>
    <row r="1411" customHeight="1" spans="21:21">
      <c r="U1411"/>
    </row>
    <row r="1412" customHeight="1" spans="21:21">
      <c r="U1412"/>
    </row>
    <row r="1413" customHeight="1" spans="21:21">
      <c r="U1413"/>
    </row>
    <row r="1414" customHeight="1" spans="21:21">
      <c r="U1414"/>
    </row>
    <row r="1415" customHeight="1" spans="21:21">
      <c r="U1415"/>
    </row>
    <row r="1416" customHeight="1" spans="21:21">
      <c r="U1416"/>
    </row>
    <row r="1417" customHeight="1" spans="21:21">
      <c r="U1417"/>
    </row>
    <row r="1418" customHeight="1" spans="21:21">
      <c r="U1418"/>
    </row>
    <row r="1419" customHeight="1" spans="21:21">
      <c r="U1419"/>
    </row>
    <row r="1420" customHeight="1" spans="21:21">
      <c r="U1420"/>
    </row>
    <row r="1421" customHeight="1" spans="21:21">
      <c r="U1421"/>
    </row>
    <row r="1422" customHeight="1" spans="21:21">
      <c r="U1422"/>
    </row>
    <row r="1423" customHeight="1" spans="21:21">
      <c r="U1423"/>
    </row>
    <row r="1424" customHeight="1" spans="21:21">
      <c r="U1424"/>
    </row>
    <row r="1425" customHeight="1" spans="21:21">
      <c r="U1425"/>
    </row>
    <row r="1426" customHeight="1" spans="21:21">
      <c r="U1426"/>
    </row>
    <row r="1427" customHeight="1" spans="21:21">
      <c r="U1427"/>
    </row>
    <row r="1428" customHeight="1" spans="21:21">
      <c r="U1428"/>
    </row>
    <row r="1429" customHeight="1" spans="21:21">
      <c r="U1429"/>
    </row>
    <row r="1430" customHeight="1" spans="21:21">
      <c r="U1430"/>
    </row>
    <row r="1431" customHeight="1" spans="21:21">
      <c r="U1431"/>
    </row>
    <row r="1432" customHeight="1" spans="21:21">
      <c r="U1432"/>
    </row>
    <row r="1433" customHeight="1" spans="21:21">
      <c r="U1433"/>
    </row>
    <row r="1434" customHeight="1" spans="21:21">
      <c r="U1434"/>
    </row>
    <row r="1435" customHeight="1" spans="21:21">
      <c r="U1435"/>
    </row>
    <row r="1436" customHeight="1" spans="21:21">
      <c r="U1436"/>
    </row>
    <row r="1437" customHeight="1" spans="21:21">
      <c r="U1437"/>
    </row>
    <row r="1438" customHeight="1" spans="21:21">
      <c r="U1438"/>
    </row>
    <row r="1439" customHeight="1" spans="21:21">
      <c r="U1439"/>
    </row>
    <row r="1440" customHeight="1" spans="21:21">
      <c r="U1440"/>
    </row>
    <row r="1441" customHeight="1" spans="21:21">
      <c r="U1441"/>
    </row>
    <row r="1442" customHeight="1" spans="21:21">
      <c r="U1442"/>
    </row>
    <row r="1443" customHeight="1" spans="21:21">
      <c r="U1443"/>
    </row>
    <row r="1444" customHeight="1" spans="21:21">
      <c r="U1444"/>
    </row>
    <row r="1445" customHeight="1" spans="21:21">
      <c r="U1445"/>
    </row>
    <row r="1446" customHeight="1" spans="21:21">
      <c r="U1446"/>
    </row>
    <row r="1447" customHeight="1" spans="21:21">
      <c r="U1447"/>
    </row>
    <row r="1448" customHeight="1" spans="21:21">
      <c r="U1448"/>
    </row>
    <row r="1449" customHeight="1" spans="21:21">
      <c r="U1449"/>
    </row>
    <row r="1450" customHeight="1" spans="21:21">
      <c r="U1450"/>
    </row>
    <row r="1451" customHeight="1" spans="21:21">
      <c r="U1451"/>
    </row>
    <row r="1452" customHeight="1" spans="21:21">
      <c r="U1452"/>
    </row>
    <row r="1453" customHeight="1" spans="21:21">
      <c r="U1453"/>
    </row>
    <row r="1454" customHeight="1" spans="21:21">
      <c r="U1454"/>
    </row>
    <row r="1455" customHeight="1" spans="21:21">
      <c r="U1455"/>
    </row>
    <row r="1456" customHeight="1" spans="21:21">
      <c r="U1456"/>
    </row>
    <row r="1457" customHeight="1" spans="21:21">
      <c r="U1457"/>
    </row>
    <row r="1458" customHeight="1" spans="21:21">
      <c r="U1458"/>
    </row>
    <row r="1459" customHeight="1" spans="21:21">
      <c r="U1459"/>
    </row>
    <row r="1460" customHeight="1" spans="21:21">
      <c r="U1460"/>
    </row>
    <row r="1461" customHeight="1" spans="21:21">
      <c r="U1461"/>
    </row>
    <row r="1462" customHeight="1" spans="21:21">
      <c r="U1462"/>
    </row>
    <row r="1463" customHeight="1" spans="21:21">
      <c r="U1463"/>
    </row>
    <row r="1464" customHeight="1" spans="21:21">
      <c r="U1464"/>
    </row>
    <row r="1465" customHeight="1" spans="21:21">
      <c r="U1465"/>
    </row>
    <row r="1466" customHeight="1" spans="21:21">
      <c r="U1466"/>
    </row>
    <row r="1467" customHeight="1" spans="21:21">
      <c r="U1467"/>
    </row>
    <row r="1468" customHeight="1" spans="21:21">
      <c r="U1468"/>
    </row>
    <row r="1469" customHeight="1" spans="21:21">
      <c r="U1469"/>
    </row>
    <row r="1470" customHeight="1" spans="21:21">
      <c r="U1470"/>
    </row>
    <row r="1471" customHeight="1" spans="21:21">
      <c r="U1471"/>
    </row>
    <row r="1472" customHeight="1" spans="21:21">
      <c r="U1472"/>
    </row>
    <row r="1473" customHeight="1" spans="21:21">
      <c r="U1473"/>
    </row>
    <row r="1474" customHeight="1" spans="21:21">
      <c r="U1474"/>
    </row>
    <row r="1475" customHeight="1" spans="21:21">
      <c r="U1475"/>
    </row>
    <row r="1476" customHeight="1" spans="21:21">
      <c r="U1476"/>
    </row>
    <row r="1477" customHeight="1" spans="21:21">
      <c r="U1477"/>
    </row>
    <row r="1478" customHeight="1" spans="21:21">
      <c r="U1478"/>
    </row>
    <row r="1479" customHeight="1" spans="21:21">
      <c r="U1479"/>
    </row>
    <row r="1480" customHeight="1" spans="21:21">
      <c r="U1480"/>
    </row>
    <row r="1481" customHeight="1" spans="21:21">
      <c r="U1481"/>
    </row>
    <row r="1482" customHeight="1" spans="21:21">
      <c r="U1482"/>
    </row>
    <row r="1483" customHeight="1" spans="21:21">
      <c r="U1483"/>
    </row>
    <row r="1484" customHeight="1" spans="21:21">
      <c r="U1484"/>
    </row>
    <row r="1485" customHeight="1" spans="21:21">
      <c r="U1485"/>
    </row>
    <row r="1486" customHeight="1" spans="21:21">
      <c r="U1486"/>
    </row>
    <row r="1487" customHeight="1" spans="21:21">
      <c r="U1487"/>
    </row>
    <row r="1488" customHeight="1" spans="21:21">
      <c r="U1488"/>
    </row>
    <row r="1489" customHeight="1" spans="21:21">
      <c r="U1489"/>
    </row>
    <row r="1490" customHeight="1" spans="21:21">
      <c r="U1490"/>
    </row>
    <row r="1491" customHeight="1" spans="21:21">
      <c r="U1491"/>
    </row>
    <row r="1492" customHeight="1" spans="21:21">
      <c r="U1492"/>
    </row>
    <row r="1493" customHeight="1" spans="21:21">
      <c r="U1493"/>
    </row>
    <row r="1494" customHeight="1" spans="21:21">
      <c r="U1494"/>
    </row>
    <row r="1495" customHeight="1" spans="21:21">
      <c r="U1495"/>
    </row>
    <row r="1496" customHeight="1" spans="21:21">
      <c r="U1496"/>
    </row>
    <row r="1497" customHeight="1" spans="21:21">
      <c r="U1497"/>
    </row>
    <row r="1498" customHeight="1" spans="21:21">
      <c r="U1498"/>
    </row>
    <row r="1499" customHeight="1" spans="21:21">
      <c r="U1499"/>
    </row>
    <row r="1500" customHeight="1" spans="21:21">
      <c r="U1500"/>
    </row>
    <row r="1501" customHeight="1" spans="21:21">
      <c r="U1501"/>
    </row>
    <row r="1502" customHeight="1" spans="21:21">
      <c r="U1502"/>
    </row>
    <row r="1503" customHeight="1" spans="21:21">
      <c r="U1503"/>
    </row>
    <row r="1504" customHeight="1" spans="21:21">
      <c r="U1504"/>
    </row>
    <row r="1505" customHeight="1" spans="21:21">
      <c r="U1505"/>
    </row>
    <row r="1506" customHeight="1" spans="21:21">
      <c r="U1506"/>
    </row>
    <row r="1507" customHeight="1" spans="21:21">
      <c r="U1507"/>
    </row>
    <row r="1508" customHeight="1" spans="21:21">
      <c r="U1508"/>
    </row>
    <row r="1509" customHeight="1" spans="21:21">
      <c r="U1509"/>
    </row>
    <row r="1510" customHeight="1" spans="21:21">
      <c r="U1510"/>
    </row>
    <row r="1511" customHeight="1" spans="21:21">
      <c r="U1511"/>
    </row>
    <row r="1512" customHeight="1" spans="21:21">
      <c r="U1512"/>
    </row>
    <row r="1513" customHeight="1" spans="21:21">
      <c r="U1513"/>
    </row>
    <row r="1514" customHeight="1" spans="21:21">
      <c r="U1514"/>
    </row>
    <row r="1515" customHeight="1" spans="21:21">
      <c r="U1515"/>
    </row>
    <row r="1516" customHeight="1" spans="21:21">
      <c r="U1516"/>
    </row>
    <row r="1517" customHeight="1" spans="21:21">
      <c r="U1517"/>
    </row>
    <row r="1518" customHeight="1" spans="21:21">
      <c r="U1518"/>
    </row>
    <row r="1519" customHeight="1" spans="21:21">
      <c r="U1519"/>
    </row>
    <row r="1520" customHeight="1" spans="21:21">
      <c r="U1520"/>
    </row>
    <row r="1521" customHeight="1" spans="21:21">
      <c r="U1521"/>
    </row>
    <row r="1522" customHeight="1" spans="21:21">
      <c r="U1522"/>
    </row>
    <row r="1523" customHeight="1" spans="21:21">
      <c r="U1523"/>
    </row>
    <row r="1524" customHeight="1" spans="21:21">
      <c r="U1524"/>
    </row>
    <row r="1525" customHeight="1" spans="21:21">
      <c r="U1525"/>
    </row>
    <row r="1526" customHeight="1" spans="21:21">
      <c r="U1526"/>
    </row>
    <row r="1527" customHeight="1" spans="21:21">
      <c r="U1527"/>
    </row>
    <row r="1528" customHeight="1" spans="21:21">
      <c r="U1528"/>
    </row>
    <row r="1529" customHeight="1" spans="21:21">
      <c r="U1529"/>
    </row>
    <row r="1530" customHeight="1" spans="21:21">
      <c r="U1530"/>
    </row>
    <row r="1531" customHeight="1" spans="21:21">
      <c r="U1531"/>
    </row>
    <row r="1532" customHeight="1" spans="21:21">
      <c r="U1532"/>
    </row>
    <row r="1533" customHeight="1" spans="21:21">
      <c r="U1533"/>
    </row>
    <row r="1534" customHeight="1" spans="21:21">
      <c r="U1534"/>
    </row>
    <row r="1535" customHeight="1" spans="21:21">
      <c r="U1535"/>
    </row>
    <row r="1536" customHeight="1" spans="21:21">
      <c r="U1536"/>
    </row>
    <row r="1537" customHeight="1" spans="21:21">
      <c r="U1537"/>
    </row>
    <row r="1538" customHeight="1" spans="21:21">
      <c r="U1538"/>
    </row>
    <row r="1539" customHeight="1" spans="21:21">
      <c r="U1539"/>
    </row>
    <row r="1540" customHeight="1" spans="21:21">
      <c r="U1540"/>
    </row>
    <row r="1541" customHeight="1" spans="21:21">
      <c r="U1541"/>
    </row>
    <row r="1542" customHeight="1" spans="21:21">
      <c r="U1542"/>
    </row>
    <row r="1543" customHeight="1" spans="21:21">
      <c r="U1543"/>
    </row>
    <row r="1544" customHeight="1" spans="21:21">
      <c r="U1544"/>
    </row>
    <row r="1545" customHeight="1" spans="21:21">
      <c r="U1545"/>
    </row>
    <row r="1546" customHeight="1" spans="21:21">
      <c r="U1546"/>
    </row>
    <row r="1547" customHeight="1" spans="21:21">
      <c r="U1547"/>
    </row>
    <row r="1548" customHeight="1" spans="21:21">
      <c r="U1548"/>
    </row>
    <row r="1549" customHeight="1" spans="21:21">
      <c r="U1549"/>
    </row>
    <row r="1550" customHeight="1" spans="21:21">
      <c r="U1550"/>
    </row>
    <row r="1551" customHeight="1" spans="21:21">
      <c r="U1551"/>
    </row>
    <row r="1552" customHeight="1" spans="21:21">
      <c r="U1552"/>
    </row>
    <row r="1553" customHeight="1" spans="21:21">
      <c r="U1553"/>
    </row>
    <row r="1554" customHeight="1" spans="21:21">
      <c r="U1554"/>
    </row>
    <row r="1555" customHeight="1" spans="21:21">
      <c r="U1555"/>
    </row>
    <row r="1556" customHeight="1" spans="21:21">
      <c r="U1556"/>
    </row>
    <row r="1557" customHeight="1" spans="21:21">
      <c r="U1557"/>
    </row>
    <row r="1558" customHeight="1" spans="21:21">
      <c r="U1558"/>
    </row>
    <row r="1559" customHeight="1" spans="21:21">
      <c r="U1559"/>
    </row>
    <row r="1560" customHeight="1" spans="21:21">
      <c r="U1560"/>
    </row>
    <row r="1561" customHeight="1" spans="21:21">
      <c r="U1561"/>
    </row>
    <row r="1562" customHeight="1" spans="21:21">
      <c r="U1562"/>
    </row>
    <row r="1563" customHeight="1" spans="21:21">
      <c r="U1563"/>
    </row>
    <row r="1564" customHeight="1" spans="21:21">
      <c r="U1564"/>
    </row>
    <row r="1565" customHeight="1" spans="21:21">
      <c r="U1565"/>
    </row>
    <row r="1566" customHeight="1" spans="21:21">
      <c r="U1566"/>
    </row>
    <row r="1567" customHeight="1" spans="21:21">
      <c r="U1567"/>
    </row>
    <row r="1568" customHeight="1" spans="21:21">
      <c r="U1568"/>
    </row>
    <row r="1569" customHeight="1" spans="21:21">
      <c r="U1569"/>
    </row>
    <row r="1570" customHeight="1" spans="21:21">
      <c r="U1570"/>
    </row>
    <row r="1571" customHeight="1" spans="21:21"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455"/>
  <sheetViews>
    <sheetView workbookViewId="0">
      <pane ySplit="1" topLeftCell="A2" activePane="bottomLeft" state="frozen"/>
      <selection/>
      <selection pane="bottomLeft" activeCell="J31" sqref="J31"/>
    </sheetView>
  </sheetViews>
  <sheetFormatPr defaultColWidth="9" defaultRowHeight="20" customHeight="1"/>
  <cols>
    <col min="1" max="1" width="27.8796296296296" customWidth="1"/>
    <col min="2" max="2" width="15.3796296296296" customWidth="1"/>
    <col min="3" max="4" width="9.25" customWidth="1"/>
    <col min="5" max="5" width="8.12962962962963" customWidth="1"/>
    <col min="6" max="9" width="8.62962962962963" customWidth="1"/>
    <col min="10" max="10" width="5.62962962962963" customWidth="1"/>
    <col min="11" max="12" width="4.87962962962963" customWidth="1"/>
    <col min="13" max="13" width="6.75" customWidth="1"/>
    <col min="14" max="19" width="8.62962962962963" customWidth="1"/>
    <col min="20" max="20" width="9.12962962962963"/>
    <col min="21" max="21" width="6.87962962962963" style="5" customWidth="1"/>
  </cols>
  <sheetData>
    <row r="1" customHeight="1" spans="1:21">
      <c r="A1" s="6" t="s">
        <v>67</v>
      </c>
      <c r="B1" s="6" t="s">
        <v>69</v>
      </c>
      <c r="U1"/>
    </row>
    <row r="2" customHeight="1" spans="1:21">
      <c r="A2" s="6" t="s">
        <v>1</v>
      </c>
      <c r="B2" s="6" t="s">
        <v>750</v>
      </c>
      <c r="U2"/>
    </row>
    <row r="3" ht="12" customHeight="1" spans="21:21">
      <c r="U3"/>
    </row>
    <row r="4" customHeight="1" spans="1:21">
      <c r="A4" s="7" t="s">
        <v>173</v>
      </c>
      <c r="B4" s="7" t="s">
        <v>2</v>
      </c>
      <c r="C4" s="7" t="s">
        <v>3</v>
      </c>
      <c r="D4" s="7" t="s">
        <v>4</v>
      </c>
      <c r="E4" s="7" t="s">
        <v>5</v>
      </c>
      <c r="F4" s="7" t="s">
        <v>6</v>
      </c>
      <c r="G4" s="7" t="s">
        <v>7</v>
      </c>
      <c r="H4" s="7" t="s">
        <v>8</v>
      </c>
      <c r="I4" s="7" t="s">
        <v>9</v>
      </c>
      <c r="J4" s="7" t="s">
        <v>10</v>
      </c>
      <c r="K4" s="7" t="s">
        <v>11</v>
      </c>
      <c r="L4" s="7" t="s">
        <v>12</v>
      </c>
      <c r="M4" s="7" t="s">
        <v>13</v>
      </c>
      <c r="N4" s="7" t="s">
        <v>14</v>
      </c>
      <c r="O4" s="7" t="s">
        <v>751</v>
      </c>
      <c r="P4" s="7" t="s">
        <v>752</v>
      </c>
      <c r="Q4" s="7" t="s">
        <v>753</v>
      </c>
      <c r="R4" s="7" t="s">
        <v>754</v>
      </c>
      <c r="S4" s="13" t="s">
        <v>755</v>
      </c>
      <c r="U4"/>
    </row>
    <row r="5" customHeight="1" spans="1:21">
      <c r="A5" s="8" t="s">
        <v>207</v>
      </c>
      <c r="B5" s="6">
        <v>27950.99</v>
      </c>
      <c r="C5" s="6">
        <v>596037</v>
      </c>
      <c r="D5" s="6">
        <v>24755</v>
      </c>
      <c r="E5" s="9">
        <v>0.0415326565297121</v>
      </c>
      <c r="F5" s="10">
        <v>1.12910482730761</v>
      </c>
      <c r="G5" s="10">
        <v>46.894722978607</v>
      </c>
      <c r="H5" s="6">
        <v>4192</v>
      </c>
      <c r="I5" s="11">
        <v>18</v>
      </c>
      <c r="J5" s="6">
        <v>2233</v>
      </c>
      <c r="K5" s="6">
        <v>1396</v>
      </c>
      <c r="L5" s="6">
        <v>147</v>
      </c>
      <c r="M5" s="6">
        <v>7986</v>
      </c>
      <c r="N5" s="10">
        <v>3.49999874780867</v>
      </c>
      <c r="O5" s="6">
        <v>0</v>
      </c>
      <c r="P5" s="12" t="e">
        <v>#DIV/0!</v>
      </c>
      <c r="Q5" s="6">
        <v>0</v>
      </c>
      <c r="R5" s="12" t="e">
        <v>#DIV/0!</v>
      </c>
      <c r="S5" s="14">
        <v>0</v>
      </c>
      <c r="U5"/>
    </row>
    <row r="6" customHeight="1" spans="1:21">
      <c r="A6" s="8" t="s">
        <v>203</v>
      </c>
      <c r="B6" s="6">
        <v>475.77</v>
      </c>
      <c r="C6" s="6">
        <v>12813</v>
      </c>
      <c r="D6" s="6">
        <v>478</v>
      </c>
      <c r="E6" s="9">
        <v>0.0373058612346835</v>
      </c>
      <c r="F6" s="10">
        <v>0.995334728033473</v>
      </c>
      <c r="G6" s="10">
        <v>37.1318192460782</v>
      </c>
      <c r="H6" s="6">
        <v>66</v>
      </c>
      <c r="I6" s="11">
        <v>2</v>
      </c>
      <c r="J6" s="6">
        <v>55</v>
      </c>
      <c r="K6" s="6">
        <v>6</v>
      </c>
      <c r="L6" s="6">
        <v>2</v>
      </c>
      <c r="M6" s="6">
        <v>131</v>
      </c>
      <c r="N6" s="10">
        <v>3.6318320610687</v>
      </c>
      <c r="O6" s="6">
        <v>0</v>
      </c>
      <c r="P6" s="12" t="e">
        <v>#DIV/0!</v>
      </c>
      <c r="Q6" s="6">
        <v>0</v>
      </c>
      <c r="R6" s="12" t="e">
        <v>#DIV/0!</v>
      </c>
      <c r="S6" s="14">
        <v>0</v>
      </c>
      <c r="U6"/>
    </row>
    <row r="7" customHeight="1" spans="1:21">
      <c r="A7" s="8" t="s">
        <v>209</v>
      </c>
      <c r="B7" s="6">
        <v>56696.8</v>
      </c>
      <c r="C7" s="6">
        <v>2435376</v>
      </c>
      <c r="D7" s="6">
        <v>75141</v>
      </c>
      <c r="E7" s="9">
        <v>0.0308539625914027</v>
      </c>
      <c r="F7" s="10">
        <v>0.754538800388603</v>
      </c>
      <c r="G7" s="10">
        <v>23.2805119209518</v>
      </c>
      <c r="H7" s="6">
        <v>8225</v>
      </c>
      <c r="I7" s="11">
        <v>95</v>
      </c>
      <c r="J7" s="6">
        <v>7458</v>
      </c>
      <c r="K7" s="6">
        <v>581</v>
      </c>
      <c r="L7" s="6">
        <v>244</v>
      </c>
      <c r="M7" s="6">
        <v>16603</v>
      </c>
      <c r="N7" s="10">
        <v>3.41485273745709</v>
      </c>
      <c r="O7" s="6">
        <v>3</v>
      </c>
      <c r="P7" s="12">
        <v>18898.9333333333</v>
      </c>
      <c r="Q7" s="6">
        <v>3</v>
      </c>
      <c r="R7" s="12">
        <v>18898.9333333333</v>
      </c>
      <c r="S7" s="14">
        <v>3.99249411107119e-5</v>
      </c>
      <c r="U7"/>
    </row>
    <row r="8" customHeight="1" spans="1:21">
      <c r="A8" s="8">
        <v>6.3218999e+23</v>
      </c>
      <c r="B8" s="6">
        <v>9512.64</v>
      </c>
      <c r="C8" s="6">
        <v>327348</v>
      </c>
      <c r="D8" s="6">
        <v>16019</v>
      </c>
      <c r="E8" s="9">
        <v>0.0489356892359202</v>
      </c>
      <c r="F8" s="10">
        <v>0.593834821149885</v>
      </c>
      <c r="G8" s="10">
        <v>29.059716265259</v>
      </c>
      <c r="H8" s="6">
        <v>3140</v>
      </c>
      <c r="I8" s="11">
        <v>25</v>
      </c>
      <c r="J8" s="6">
        <v>1469</v>
      </c>
      <c r="K8" s="6">
        <v>1060</v>
      </c>
      <c r="L8" s="6">
        <v>84</v>
      </c>
      <c r="M8" s="6">
        <v>5778</v>
      </c>
      <c r="N8" s="10">
        <v>1.64635514018692</v>
      </c>
      <c r="O8" s="6">
        <v>0</v>
      </c>
      <c r="P8" s="12" t="e">
        <v>#DIV/0!</v>
      </c>
      <c r="Q8" s="6">
        <v>0</v>
      </c>
      <c r="R8" s="12" t="e">
        <v>#DIV/0!</v>
      </c>
      <c r="S8" s="14">
        <v>0</v>
      </c>
      <c r="U8"/>
    </row>
    <row r="9" customHeight="1" spans="1:21">
      <c r="A9" s="8" t="s">
        <v>202</v>
      </c>
      <c r="B9" s="6">
        <v>11926.08</v>
      </c>
      <c r="C9" s="6">
        <v>284803</v>
      </c>
      <c r="D9" s="6">
        <v>12606</v>
      </c>
      <c r="E9" s="9">
        <v>0.0442621742046257</v>
      </c>
      <c r="F9" s="10">
        <v>0.946063779152784</v>
      </c>
      <c r="G9" s="10">
        <v>41.874839801547</v>
      </c>
      <c r="H9" s="6">
        <v>2489</v>
      </c>
      <c r="I9" s="11">
        <v>32</v>
      </c>
      <c r="J9" s="6">
        <v>1320</v>
      </c>
      <c r="K9" s="6">
        <v>1962</v>
      </c>
      <c r="L9" s="6">
        <v>84</v>
      </c>
      <c r="M9" s="6">
        <v>5887</v>
      </c>
      <c r="N9" s="10">
        <v>2.0258331917785</v>
      </c>
      <c r="O9" s="6">
        <v>0</v>
      </c>
      <c r="P9" s="12" t="e">
        <v>#DIV/0!</v>
      </c>
      <c r="Q9" s="6">
        <v>0</v>
      </c>
      <c r="R9" s="12" t="e">
        <v>#DIV/0!</v>
      </c>
      <c r="S9" s="14">
        <v>0</v>
      </c>
      <c r="U9"/>
    </row>
    <row r="10" customHeight="1" spans="1:21">
      <c r="A10" s="8" t="s">
        <v>199</v>
      </c>
      <c r="B10" s="6">
        <v>8560.03</v>
      </c>
      <c r="C10" s="6">
        <v>270194</v>
      </c>
      <c r="D10" s="6">
        <v>12642</v>
      </c>
      <c r="E10" s="9">
        <v>0.0467886037439766</v>
      </c>
      <c r="F10" s="10">
        <v>0.677110425565575</v>
      </c>
      <c r="G10" s="10">
        <v>31.681051392703</v>
      </c>
      <c r="H10" s="6">
        <v>1480</v>
      </c>
      <c r="I10" s="11">
        <v>25</v>
      </c>
      <c r="J10" s="6">
        <v>1095</v>
      </c>
      <c r="K10" s="6">
        <v>427</v>
      </c>
      <c r="L10" s="6">
        <v>32</v>
      </c>
      <c r="M10" s="6">
        <v>3059</v>
      </c>
      <c r="N10" s="10">
        <v>2.79830990519778</v>
      </c>
      <c r="O10" s="6">
        <v>0</v>
      </c>
      <c r="P10" s="12" t="e">
        <v>#DIV/0!</v>
      </c>
      <c r="Q10" s="6">
        <v>0</v>
      </c>
      <c r="R10" s="12" t="e">
        <v>#DIV/0!</v>
      </c>
      <c r="S10" s="14">
        <v>0</v>
      </c>
      <c r="U10"/>
    </row>
    <row r="11" customHeight="1" spans="1:21">
      <c r="A11" s="8" t="s">
        <v>201</v>
      </c>
      <c r="B11" s="6">
        <v>30949.68</v>
      </c>
      <c r="C11" s="6">
        <v>1402157</v>
      </c>
      <c r="D11" s="6">
        <v>43116</v>
      </c>
      <c r="E11" s="9">
        <v>0.0307497662529945</v>
      </c>
      <c r="F11" s="10">
        <v>0.717823545783468</v>
      </c>
      <c r="G11" s="10">
        <v>22.0729062437373</v>
      </c>
      <c r="H11" s="6">
        <v>6714</v>
      </c>
      <c r="I11" s="11">
        <v>46</v>
      </c>
      <c r="J11" s="6">
        <v>5196</v>
      </c>
      <c r="K11" s="6">
        <v>310</v>
      </c>
      <c r="L11" s="6">
        <v>111</v>
      </c>
      <c r="M11" s="6">
        <v>12377</v>
      </c>
      <c r="N11" s="10">
        <v>2.50058010826533</v>
      </c>
      <c r="O11" s="6">
        <v>0</v>
      </c>
      <c r="P11" s="12" t="e">
        <v>#DIV/0!</v>
      </c>
      <c r="Q11" s="6">
        <v>0</v>
      </c>
      <c r="R11" s="12" t="e">
        <v>#DIV/0!</v>
      </c>
      <c r="S11" s="14">
        <v>0</v>
      </c>
      <c r="U11"/>
    </row>
    <row r="12" customHeight="1" spans="1:21">
      <c r="A12" s="8" t="s">
        <v>214</v>
      </c>
      <c r="B12" s="6">
        <v>7293.04</v>
      </c>
      <c r="C12" s="6">
        <v>184431</v>
      </c>
      <c r="D12" s="6">
        <v>7554</v>
      </c>
      <c r="E12" s="9">
        <v>0.0409584072092002</v>
      </c>
      <c r="F12" s="10">
        <v>0.965454064072015</v>
      </c>
      <c r="G12" s="10">
        <v>39.5434606980388</v>
      </c>
      <c r="H12" s="6">
        <v>1639</v>
      </c>
      <c r="I12" s="11">
        <v>10</v>
      </c>
      <c r="J12" s="6">
        <v>580</v>
      </c>
      <c r="K12" s="6">
        <v>540</v>
      </c>
      <c r="L12" s="6">
        <v>36</v>
      </c>
      <c r="M12" s="6">
        <v>2805</v>
      </c>
      <c r="N12" s="10">
        <v>2.60001426024955</v>
      </c>
      <c r="O12" s="6">
        <v>0</v>
      </c>
      <c r="P12" s="12" t="e">
        <v>#DIV/0!</v>
      </c>
      <c r="Q12" s="6">
        <v>0</v>
      </c>
      <c r="R12" s="12" t="e">
        <v>#DIV/0!</v>
      </c>
      <c r="S12" s="14">
        <v>0</v>
      </c>
      <c r="U12"/>
    </row>
    <row r="13" customHeight="1" spans="1:21">
      <c r="A13" s="8" t="s">
        <v>200</v>
      </c>
      <c r="B13" s="6">
        <v>5875.83</v>
      </c>
      <c r="C13" s="6">
        <v>120713</v>
      </c>
      <c r="D13" s="6">
        <v>6547</v>
      </c>
      <c r="E13" s="9">
        <v>0.054236080620977</v>
      </c>
      <c r="F13" s="10">
        <v>0.897484343974339</v>
      </c>
      <c r="G13" s="10">
        <v>48.676033235857</v>
      </c>
      <c r="H13" s="6">
        <v>1594</v>
      </c>
      <c r="I13" s="11">
        <v>6</v>
      </c>
      <c r="J13" s="6">
        <v>287</v>
      </c>
      <c r="K13" s="6">
        <v>223</v>
      </c>
      <c r="L13" s="6">
        <v>7</v>
      </c>
      <c r="M13" s="6">
        <v>2117</v>
      </c>
      <c r="N13" s="10">
        <v>2.7755455833727</v>
      </c>
      <c r="O13" s="6">
        <v>0</v>
      </c>
      <c r="P13" s="12" t="e">
        <v>#DIV/0!</v>
      </c>
      <c r="Q13" s="6">
        <v>0</v>
      </c>
      <c r="R13" s="12" t="e">
        <v>#DIV/0!</v>
      </c>
      <c r="S13" s="14">
        <v>0</v>
      </c>
      <c r="U13"/>
    </row>
    <row r="14" customHeight="1" spans="1:21">
      <c r="A14" s="8" t="s">
        <v>196</v>
      </c>
      <c r="B14" s="6">
        <v>1261.32</v>
      </c>
      <c r="C14" s="6">
        <v>42647</v>
      </c>
      <c r="D14" s="6">
        <v>1617</v>
      </c>
      <c r="E14" s="9">
        <v>0.0379159143667784</v>
      </c>
      <c r="F14" s="10">
        <v>0.780037105751391</v>
      </c>
      <c r="G14" s="10">
        <v>29.5758201045795</v>
      </c>
      <c r="H14" s="6">
        <v>493</v>
      </c>
      <c r="I14" s="11">
        <v>3</v>
      </c>
      <c r="J14" s="6">
        <v>149</v>
      </c>
      <c r="K14" s="6">
        <v>101</v>
      </c>
      <c r="L14" s="6">
        <v>3</v>
      </c>
      <c r="M14" s="6">
        <v>749</v>
      </c>
      <c r="N14" s="10">
        <v>1.68400534045394</v>
      </c>
      <c r="O14" s="6">
        <v>0</v>
      </c>
      <c r="P14" s="12" t="e">
        <v>#DIV/0!</v>
      </c>
      <c r="Q14" s="6">
        <v>0</v>
      </c>
      <c r="R14" s="12" t="e">
        <v>#DIV/0!</v>
      </c>
      <c r="S14" s="14">
        <v>0</v>
      </c>
      <c r="U14"/>
    </row>
    <row r="15" customHeight="1" spans="21:21">
      <c r="U15"/>
    </row>
    <row r="16" customHeight="1" spans="21:21">
      <c r="U16"/>
    </row>
    <row r="17" customHeight="1" spans="21:21">
      <c r="U17"/>
    </row>
    <row r="18" customHeight="1" spans="21:21">
      <c r="U18"/>
    </row>
    <row r="19" customHeight="1" spans="21:21">
      <c r="U19"/>
    </row>
    <row r="20" customHeight="1" spans="21:21">
      <c r="U20"/>
    </row>
    <row r="21" customHeight="1" spans="21:21">
      <c r="U21"/>
    </row>
    <row r="22" customHeight="1" spans="21:21">
      <c r="U22"/>
    </row>
    <row r="23" customHeight="1" spans="21:21">
      <c r="U23"/>
    </row>
    <row r="24" customHeight="1" spans="21:21">
      <c r="U24"/>
    </row>
    <row r="25" customHeight="1" spans="21:21">
      <c r="U25"/>
    </row>
    <row r="26" customHeight="1" spans="21:21">
      <c r="U26"/>
    </row>
    <row r="27" customHeight="1" spans="21:21">
      <c r="U27"/>
    </row>
    <row r="28" customHeight="1" spans="21:21">
      <c r="U28"/>
    </row>
    <row r="29" customHeight="1" spans="21:21">
      <c r="U29"/>
    </row>
    <row r="30" customHeight="1" spans="21:21">
      <c r="U30"/>
    </row>
    <row r="31" customHeight="1" spans="21:21">
      <c r="U31"/>
    </row>
    <row r="32" customHeight="1" spans="21:21">
      <c r="U32"/>
    </row>
    <row r="33" customHeight="1" spans="21:21">
      <c r="U33"/>
    </row>
    <row r="34" customHeight="1" spans="21:21">
      <c r="U34"/>
    </row>
    <row r="35" customHeight="1" spans="21:21">
      <c r="U35"/>
    </row>
    <row r="36" customHeight="1" spans="21:21">
      <c r="U36"/>
    </row>
    <row r="37" customHeight="1" spans="21:21">
      <c r="U37"/>
    </row>
    <row r="38" customHeight="1" spans="21:21">
      <c r="U38"/>
    </row>
    <row r="39" customHeight="1" spans="21:21">
      <c r="U39"/>
    </row>
    <row r="40" customHeight="1" spans="21:21">
      <c r="U40"/>
    </row>
    <row r="41" customHeight="1" spans="21:21">
      <c r="U41"/>
    </row>
    <row r="42" customHeight="1" spans="21:21">
      <c r="U42"/>
    </row>
    <row r="43" customHeight="1" spans="21:21">
      <c r="U43"/>
    </row>
    <row r="44" customHeight="1" spans="21:21">
      <c r="U44"/>
    </row>
    <row r="45" customHeight="1" spans="21:21">
      <c r="U45"/>
    </row>
    <row r="46" customHeight="1" spans="21:21">
      <c r="U46"/>
    </row>
    <row r="47" customHeight="1" spans="21:21">
      <c r="U47"/>
    </row>
    <row r="48" customHeight="1" spans="21:21">
      <c r="U48"/>
    </row>
    <row r="49" customHeight="1" spans="21:21">
      <c r="U49"/>
    </row>
    <row r="50" customHeight="1" spans="21:21">
      <c r="U50"/>
    </row>
    <row r="51" customHeight="1" spans="21:21">
      <c r="U51"/>
    </row>
    <row r="52" customHeight="1" spans="21:21">
      <c r="U52"/>
    </row>
    <row r="53" customHeight="1" spans="21:21">
      <c r="U53"/>
    </row>
    <row r="54" customHeight="1" spans="21:21">
      <c r="U54"/>
    </row>
    <row r="55" customHeight="1" spans="21:21">
      <c r="U55"/>
    </row>
    <row r="56" customHeight="1" spans="21:21">
      <c r="U56"/>
    </row>
    <row r="57" customHeight="1" spans="21:21">
      <c r="U57"/>
    </row>
    <row r="58" customHeight="1" spans="21:21">
      <c r="U58"/>
    </row>
    <row r="59" customHeight="1" spans="21:21">
      <c r="U59"/>
    </row>
    <row r="60" customHeight="1" spans="21:21">
      <c r="U60"/>
    </row>
    <row r="61" customHeight="1" spans="21:21">
      <c r="U61"/>
    </row>
    <row r="62" customHeight="1" spans="21:21">
      <c r="U62"/>
    </row>
    <row r="63" customHeight="1" spans="21:21">
      <c r="U63"/>
    </row>
    <row r="64" customHeight="1" spans="21:21">
      <c r="U64"/>
    </row>
    <row r="65" customHeight="1" spans="21:21">
      <c r="U65"/>
    </row>
    <row r="66" customHeight="1" spans="21:21">
      <c r="U66"/>
    </row>
    <row r="67" customHeight="1" spans="21:21">
      <c r="U67"/>
    </row>
    <row r="68" customHeight="1" spans="21:21">
      <c r="U68"/>
    </row>
    <row r="69" customHeight="1" spans="21:21">
      <c r="U69"/>
    </row>
    <row r="70" customHeight="1" spans="21:21">
      <c r="U70"/>
    </row>
    <row r="71" customHeight="1" spans="21:21">
      <c r="U71"/>
    </row>
    <row r="72" customHeight="1" spans="21:21">
      <c r="U72"/>
    </row>
    <row r="73" customHeight="1" spans="21:21">
      <c r="U73"/>
    </row>
    <row r="74" customHeight="1" spans="21:21">
      <c r="U74"/>
    </row>
    <row r="75" customHeight="1" spans="21:21">
      <c r="U75"/>
    </row>
    <row r="76" customHeight="1" spans="21:21">
      <c r="U76"/>
    </row>
    <row r="77" customHeight="1" spans="21:21">
      <c r="U77"/>
    </row>
    <row r="78" customHeight="1" spans="21:21">
      <c r="U78"/>
    </row>
    <row r="79" customHeight="1" spans="21:21">
      <c r="U79"/>
    </row>
    <row r="80" customHeight="1" spans="21:21">
      <c r="U80"/>
    </row>
    <row r="81" customHeight="1" spans="21:21">
      <c r="U81"/>
    </row>
    <row r="82" customHeight="1" spans="21:21">
      <c r="U82"/>
    </row>
    <row r="83" customHeight="1" spans="21:21">
      <c r="U83"/>
    </row>
    <row r="84" customHeight="1" spans="21:21">
      <c r="U84"/>
    </row>
    <row r="85" customHeight="1" spans="21:21">
      <c r="U85"/>
    </row>
    <row r="86" customHeight="1" spans="21:21">
      <c r="U86"/>
    </row>
    <row r="87" customHeight="1" spans="21:21">
      <c r="U87"/>
    </row>
    <row r="88" customHeight="1" spans="21:21">
      <c r="U88"/>
    </row>
    <row r="89" customHeight="1" spans="21:21">
      <c r="U89"/>
    </row>
    <row r="90" customHeight="1" spans="21:21">
      <c r="U90"/>
    </row>
    <row r="91" customHeight="1" spans="21:21">
      <c r="U91"/>
    </row>
    <row r="92" customHeight="1" spans="21:21">
      <c r="U92"/>
    </row>
    <row r="93" customHeight="1" spans="21:21">
      <c r="U93"/>
    </row>
    <row r="94" customHeight="1" spans="21:21">
      <c r="U94"/>
    </row>
    <row r="95" customHeight="1" spans="21:21">
      <c r="U95"/>
    </row>
    <row r="96" customHeight="1" spans="21:21">
      <c r="U96"/>
    </row>
    <row r="97" customHeight="1" spans="21:21">
      <c r="U97"/>
    </row>
    <row r="98" customHeight="1" spans="21:21">
      <c r="U98"/>
    </row>
    <row r="99" customHeight="1" spans="21:21">
      <c r="U99"/>
    </row>
    <row r="100" customHeight="1" spans="21:21">
      <c r="U100"/>
    </row>
    <row r="101" customHeight="1" spans="21:21">
      <c r="U101"/>
    </row>
    <row r="102" customHeight="1" spans="21:21">
      <c r="U102"/>
    </row>
    <row r="103" customHeight="1" spans="21:21">
      <c r="U103"/>
    </row>
    <row r="104" customHeight="1" spans="21:21">
      <c r="U104"/>
    </row>
    <row r="105" customHeight="1" spans="21:21">
      <c r="U105"/>
    </row>
    <row r="106" customHeight="1" spans="21:21">
      <c r="U106"/>
    </row>
    <row r="107" customHeight="1" spans="21:21">
      <c r="U107"/>
    </row>
    <row r="108" customHeight="1" spans="21:21">
      <c r="U108"/>
    </row>
    <row r="109" customHeight="1" spans="21:21">
      <c r="U109"/>
    </row>
    <row r="110" customHeight="1" spans="21:21">
      <c r="U110"/>
    </row>
    <row r="111" customHeight="1" spans="21:21">
      <c r="U111"/>
    </row>
    <row r="112" customHeight="1" spans="21:21">
      <c r="U112"/>
    </row>
    <row r="113" customHeight="1" spans="21:21">
      <c r="U113"/>
    </row>
    <row r="114" customHeight="1" spans="21:21">
      <c r="U114"/>
    </row>
    <row r="115" customHeight="1" spans="21:21">
      <c r="U115"/>
    </row>
    <row r="116" customHeight="1" spans="21:21">
      <c r="U116"/>
    </row>
    <row r="117" customHeight="1" spans="21:21">
      <c r="U117"/>
    </row>
    <row r="118" customHeight="1" spans="21:21">
      <c r="U118"/>
    </row>
    <row r="119" customHeight="1" spans="21:21">
      <c r="U119"/>
    </row>
    <row r="120" customHeight="1" spans="21:21">
      <c r="U120"/>
    </row>
    <row r="121" customHeight="1" spans="21:21">
      <c r="U121"/>
    </row>
    <row r="122" customHeight="1" spans="21:21">
      <c r="U122"/>
    </row>
    <row r="123" customHeight="1" spans="21:21">
      <c r="U123"/>
    </row>
    <row r="124" customHeight="1" spans="21:21">
      <c r="U124"/>
    </row>
    <row r="125" customHeight="1" spans="21:21">
      <c r="U125"/>
    </row>
    <row r="126" customHeight="1" spans="21:21">
      <c r="U126"/>
    </row>
    <row r="127" customHeight="1" spans="21:21">
      <c r="U127"/>
    </row>
    <row r="128" customHeight="1" spans="21:21">
      <c r="U128"/>
    </row>
    <row r="129" customHeight="1" spans="21:21">
      <c r="U129"/>
    </row>
    <row r="130" customHeight="1" spans="21:21">
      <c r="U130"/>
    </row>
    <row r="131" customHeight="1" spans="21:21">
      <c r="U131"/>
    </row>
    <row r="132" customHeight="1" spans="21:21">
      <c r="U132"/>
    </row>
    <row r="133" customHeight="1" spans="21:21">
      <c r="U133"/>
    </row>
    <row r="134" customHeight="1" spans="21:21">
      <c r="U134"/>
    </row>
    <row r="135" customHeight="1" spans="21:21">
      <c r="U135"/>
    </row>
    <row r="136" customHeight="1" spans="21:21">
      <c r="U136"/>
    </row>
    <row r="137" customHeight="1" spans="21:21">
      <c r="U137"/>
    </row>
    <row r="138" customHeight="1" spans="21:21">
      <c r="U138"/>
    </row>
    <row r="139" customHeight="1" spans="21:21">
      <c r="U139"/>
    </row>
    <row r="140" customHeight="1" spans="21:21">
      <c r="U140"/>
    </row>
    <row r="141" customHeight="1" spans="21:21">
      <c r="U141"/>
    </row>
    <row r="142" customHeight="1" spans="21:21">
      <c r="U142"/>
    </row>
    <row r="143" customHeight="1" spans="21:21">
      <c r="U143"/>
    </row>
    <row r="144" customHeight="1" spans="21:21">
      <c r="U144"/>
    </row>
    <row r="145" customHeight="1" spans="21:21">
      <c r="U145"/>
    </row>
    <row r="146" customHeight="1" spans="21:21">
      <c r="U146"/>
    </row>
    <row r="147" customHeight="1" spans="21:21">
      <c r="U147"/>
    </row>
    <row r="148" customHeight="1" spans="21:21">
      <c r="U148"/>
    </row>
    <row r="149" customHeight="1" spans="21:21">
      <c r="U149"/>
    </row>
    <row r="150" customHeight="1" spans="21:21">
      <c r="U150"/>
    </row>
    <row r="151" customHeight="1" spans="21:21">
      <c r="U151"/>
    </row>
    <row r="152" customHeight="1" spans="21:21">
      <c r="U152"/>
    </row>
    <row r="153" customHeight="1" spans="21:21">
      <c r="U153"/>
    </row>
    <row r="154" customHeight="1" spans="21:21">
      <c r="U154"/>
    </row>
    <row r="155" customHeight="1" spans="21:21">
      <c r="U155"/>
    </row>
    <row r="156" customHeight="1" spans="21:21">
      <c r="U156"/>
    </row>
    <row r="157" customHeight="1" spans="21:21">
      <c r="U157"/>
    </row>
    <row r="158" customHeight="1" spans="21:21">
      <c r="U158"/>
    </row>
    <row r="159" customHeight="1" spans="21:21">
      <c r="U159"/>
    </row>
    <row r="160" customHeight="1" spans="21:21">
      <c r="U160"/>
    </row>
    <row r="161" customHeight="1" spans="21:21">
      <c r="U161"/>
    </row>
    <row r="162" customHeight="1" spans="21:21">
      <c r="U162"/>
    </row>
    <row r="163" customHeight="1" spans="21:21">
      <c r="U163"/>
    </row>
    <row r="164" customHeight="1" spans="21:21">
      <c r="U164"/>
    </row>
    <row r="165" customHeight="1" spans="21:21">
      <c r="U165"/>
    </row>
    <row r="166" customHeight="1" spans="21:21">
      <c r="U166"/>
    </row>
    <row r="167" customHeight="1" spans="21:21">
      <c r="U167"/>
    </row>
    <row r="168" customHeight="1" spans="21:21">
      <c r="U168"/>
    </row>
    <row r="169" customHeight="1" spans="21:21">
      <c r="U169"/>
    </row>
    <row r="170" customHeight="1" spans="21:21">
      <c r="U170"/>
    </row>
    <row r="171" customHeight="1" spans="21:21">
      <c r="U171"/>
    </row>
    <row r="172" customHeight="1" spans="21:21">
      <c r="U172"/>
    </row>
    <row r="173" customHeight="1" spans="21:21">
      <c r="U173"/>
    </row>
    <row r="174" customHeight="1" spans="21:21">
      <c r="U174"/>
    </row>
    <row r="175" customHeight="1" spans="21:21">
      <c r="U175"/>
    </row>
    <row r="176" customHeight="1" spans="21:21">
      <c r="U176"/>
    </row>
    <row r="177" customHeight="1" spans="21:21">
      <c r="U177"/>
    </row>
    <row r="178" customHeight="1" spans="21:21">
      <c r="U178"/>
    </row>
    <row r="179" customHeight="1" spans="21:21">
      <c r="U179"/>
    </row>
    <row r="180" customHeight="1" spans="21:21">
      <c r="U180"/>
    </row>
    <row r="181" customHeight="1" spans="21:21">
      <c r="U181"/>
    </row>
    <row r="182" customHeight="1" spans="21:21">
      <c r="U182"/>
    </row>
    <row r="183" customHeight="1" spans="21:21">
      <c r="U183"/>
    </row>
    <row r="184" customHeight="1" spans="21:21">
      <c r="U184"/>
    </row>
    <row r="185" customHeight="1" spans="21:21">
      <c r="U185"/>
    </row>
    <row r="186" customHeight="1" spans="21:21">
      <c r="U186"/>
    </row>
    <row r="187" customHeight="1" spans="21:21">
      <c r="U187"/>
    </row>
    <row r="188" customHeight="1" spans="21:21">
      <c r="U188"/>
    </row>
    <row r="189" customHeight="1" spans="21:21">
      <c r="U189"/>
    </row>
    <row r="190" customHeight="1" spans="21:21">
      <c r="U190"/>
    </row>
    <row r="191" customHeight="1" spans="21:21">
      <c r="U191"/>
    </row>
    <row r="192" customHeight="1" spans="21:21">
      <c r="U192"/>
    </row>
    <row r="193" customHeight="1" spans="21:21">
      <c r="U193"/>
    </row>
    <row r="194" customHeight="1" spans="21:21">
      <c r="U194"/>
    </row>
    <row r="195" customHeight="1" spans="21:21">
      <c r="U195"/>
    </row>
    <row r="196" customHeight="1" spans="21:21">
      <c r="U196"/>
    </row>
    <row r="197" customHeight="1" spans="21:21">
      <c r="U197"/>
    </row>
    <row r="198" customHeight="1" spans="21:21">
      <c r="U198"/>
    </row>
    <row r="199" customHeight="1" spans="21:21">
      <c r="U199"/>
    </row>
    <row r="200" customHeight="1" spans="21:21">
      <c r="U200"/>
    </row>
    <row r="201" customHeight="1" spans="21:21">
      <c r="U201"/>
    </row>
    <row r="202" customHeight="1" spans="21:21">
      <c r="U202"/>
    </row>
    <row r="203" customHeight="1" spans="21:21">
      <c r="U203"/>
    </row>
    <row r="204" customHeight="1" spans="21:21">
      <c r="U204"/>
    </row>
    <row r="205" customHeight="1" spans="21:21">
      <c r="U205"/>
    </row>
    <row r="206" customHeight="1" spans="21:21">
      <c r="U206"/>
    </row>
    <row r="207" customHeight="1" spans="21:21">
      <c r="U207"/>
    </row>
    <row r="208" customHeight="1" spans="21:21">
      <c r="U208"/>
    </row>
    <row r="209" customHeight="1" spans="21:21">
      <c r="U209"/>
    </row>
    <row r="210" customHeight="1" spans="21:21">
      <c r="U210"/>
    </row>
    <row r="211" customHeight="1" spans="21:21">
      <c r="U211"/>
    </row>
    <row r="212" customHeight="1" spans="21:21">
      <c r="U212"/>
    </row>
    <row r="213" customHeight="1" spans="21:21">
      <c r="U213"/>
    </row>
    <row r="214" customHeight="1" spans="21:21">
      <c r="U214"/>
    </row>
    <row r="215" customHeight="1" spans="21:21">
      <c r="U215"/>
    </row>
    <row r="216" customHeight="1" spans="21:21">
      <c r="U216"/>
    </row>
    <row r="217" customHeight="1" spans="21:21">
      <c r="U217"/>
    </row>
    <row r="218" customHeight="1" spans="21:21">
      <c r="U218"/>
    </row>
    <row r="219" customHeight="1" spans="21:21">
      <c r="U219"/>
    </row>
    <row r="220" customHeight="1" spans="21:21">
      <c r="U220"/>
    </row>
    <row r="221" customHeight="1" spans="21:21">
      <c r="U221"/>
    </row>
    <row r="222" customHeight="1" spans="21:21">
      <c r="U222"/>
    </row>
    <row r="223" customHeight="1" spans="21:21">
      <c r="U223"/>
    </row>
    <row r="224" customHeight="1" spans="21:21">
      <c r="U224"/>
    </row>
    <row r="225" customHeight="1" spans="21:21">
      <c r="U225"/>
    </row>
    <row r="226" customHeight="1" spans="21:21">
      <c r="U226"/>
    </row>
    <row r="227" customHeight="1" spans="21:21">
      <c r="U227"/>
    </row>
    <row r="228" customHeight="1" spans="21:21">
      <c r="U228"/>
    </row>
    <row r="229" customHeight="1" spans="21:21">
      <c r="U229"/>
    </row>
    <row r="230" customHeight="1" spans="21:21">
      <c r="U230"/>
    </row>
    <row r="231" customHeight="1" spans="21:21">
      <c r="U231"/>
    </row>
    <row r="232" customHeight="1" spans="21:21">
      <c r="U232"/>
    </row>
    <row r="233" customHeight="1" spans="21:21">
      <c r="U233"/>
    </row>
    <row r="234" customHeight="1" spans="21:21">
      <c r="U234"/>
    </row>
    <row r="235" customHeight="1" spans="21:21">
      <c r="U235"/>
    </row>
    <row r="236" customHeight="1" spans="21:21">
      <c r="U236"/>
    </row>
    <row r="237" customHeight="1" spans="21:21">
      <c r="U237"/>
    </row>
    <row r="238" customHeight="1" spans="21:21">
      <c r="U238"/>
    </row>
    <row r="239" customHeight="1" spans="21:21">
      <c r="U239"/>
    </row>
    <row r="240" customHeight="1" spans="21:21">
      <c r="U240"/>
    </row>
    <row r="241" customHeight="1" spans="21:21">
      <c r="U241"/>
    </row>
    <row r="242" customHeight="1" spans="21:21">
      <c r="U242"/>
    </row>
    <row r="243" customHeight="1" spans="21:21">
      <c r="U243"/>
    </row>
    <row r="244" customHeight="1" spans="21:21">
      <c r="U244"/>
    </row>
    <row r="245" customHeight="1" spans="21:21">
      <c r="U245"/>
    </row>
    <row r="246" customHeight="1" spans="21:21">
      <c r="U246"/>
    </row>
    <row r="247" customHeight="1" spans="21:21">
      <c r="U247"/>
    </row>
    <row r="248" customHeight="1" spans="21:21">
      <c r="U248"/>
    </row>
    <row r="249" customHeight="1" spans="21:21">
      <c r="U249"/>
    </row>
    <row r="250" customHeight="1" spans="21:21">
      <c r="U250"/>
    </row>
    <row r="251" customHeight="1" spans="21:21">
      <c r="U251"/>
    </row>
    <row r="252" customHeight="1" spans="21:21">
      <c r="U252"/>
    </row>
    <row r="253" customHeight="1" spans="21:21">
      <c r="U253"/>
    </row>
    <row r="254" customHeight="1" spans="21:21">
      <c r="U254"/>
    </row>
    <row r="255" customHeight="1" spans="21:21">
      <c r="U255"/>
    </row>
    <row r="256" customHeight="1" spans="21:21">
      <c r="U256"/>
    </row>
    <row r="257" customHeight="1" spans="21:21">
      <c r="U257"/>
    </row>
    <row r="258" customHeight="1" spans="21:21">
      <c r="U258"/>
    </row>
    <row r="259" customHeight="1" spans="21:21">
      <c r="U259"/>
    </row>
    <row r="260" customHeight="1" spans="21:21">
      <c r="U260"/>
    </row>
    <row r="261" customHeight="1" spans="21:21">
      <c r="U261"/>
    </row>
    <row r="262" customHeight="1" spans="21:21">
      <c r="U262"/>
    </row>
    <row r="263" customHeight="1" spans="21:21">
      <c r="U263"/>
    </row>
    <row r="264" customHeight="1" spans="21:21">
      <c r="U264"/>
    </row>
    <row r="265" customHeight="1" spans="21:21">
      <c r="U265"/>
    </row>
    <row r="266" customHeight="1" spans="21:21">
      <c r="U266"/>
    </row>
    <row r="267" customHeight="1" spans="21:21">
      <c r="U267"/>
    </row>
    <row r="268" customHeight="1" spans="21:21">
      <c r="U268"/>
    </row>
    <row r="269" customHeight="1" spans="21:21">
      <c r="U269"/>
    </row>
    <row r="270" customHeight="1" spans="21:21">
      <c r="U270"/>
    </row>
    <row r="271" customHeight="1" spans="21:21">
      <c r="U271"/>
    </row>
    <row r="272" customHeight="1" spans="21:21">
      <c r="U272"/>
    </row>
    <row r="273" customHeight="1" spans="21:21">
      <c r="U273"/>
    </row>
    <row r="274" customHeight="1" spans="21:21">
      <c r="U274"/>
    </row>
    <row r="275" customHeight="1" spans="21:21">
      <c r="U275"/>
    </row>
    <row r="276" customHeight="1" spans="21:21">
      <c r="U276"/>
    </row>
    <row r="277" customHeight="1" spans="21:21">
      <c r="U277"/>
    </row>
    <row r="278" customHeight="1" spans="21:21">
      <c r="U278"/>
    </row>
    <row r="279" customHeight="1" spans="21:21">
      <c r="U279"/>
    </row>
    <row r="280" customHeight="1" spans="21:21">
      <c r="U280"/>
    </row>
    <row r="281" customHeight="1" spans="21:21">
      <c r="U281"/>
    </row>
    <row r="282" customHeight="1" spans="21:21">
      <c r="U282"/>
    </row>
    <row r="283" customHeight="1" spans="21:21">
      <c r="U283"/>
    </row>
    <row r="284" customHeight="1" spans="21:21">
      <c r="U284"/>
    </row>
    <row r="285" customHeight="1" spans="21:21">
      <c r="U285"/>
    </row>
    <row r="286" customHeight="1" spans="21:21">
      <c r="U286"/>
    </row>
    <row r="287" customHeight="1" spans="21:21">
      <c r="U287"/>
    </row>
    <row r="288" customHeight="1" spans="21:21">
      <c r="U288"/>
    </row>
    <row r="289" customHeight="1" spans="21:21">
      <c r="U289"/>
    </row>
    <row r="290" customHeight="1" spans="21:21">
      <c r="U290"/>
    </row>
    <row r="291" customHeight="1" spans="21:21">
      <c r="U291"/>
    </row>
    <row r="292" customHeight="1" spans="21:21">
      <c r="U292"/>
    </row>
    <row r="293" customHeight="1" spans="21:21">
      <c r="U293"/>
    </row>
    <row r="294" customHeight="1" spans="21:21">
      <c r="U294"/>
    </row>
    <row r="295" customHeight="1" spans="21:21">
      <c r="U295"/>
    </row>
    <row r="296" customHeight="1" spans="21:21">
      <c r="U296"/>
    </row>
    <row r="297" customHeight="1" spans="21:21">
      <c r="U297"/>
    </row>
    <row r="298" customHeight="1" spans="21:21">
      <c r="U298"/>
    </row>
    <row r="299" customHeight="1" spans="21:21">
      <c r="U299"/>
    </row>
    <row r="300" customHeight="1" spans="21:21">
      <c r="U300"/>
    </row>
    <row r="301" customHeight="1" spans="21:21">
      <c r="U301"/>
    </row>
    <row r="302" customHeight="1" spans="21:21">
      <c r="U302"/>
    </row>
    <row r="303" customHeight="1" spans="21:21">
      <c r="U303"/>
    </row>
    <row r="304" customHeight="1" spans="21:21">
      <c r="U304"/>
    </row>
    <row r="305" customHeight="1" spans="21:21">
      <c r="U305"/>
    </row>
    <row r="306" customHeight="1" spans="21:21">
      <c r="U306"/>
    </row>
    <row r="307" customHeight="1" spans="21:21">
      <c r="U307"/>
    </row>
    <row r="308" customHeight="1" spans="21:21">
      <c r="U308"/>
    </row>
    <row r="309" customHeight="1" spans="21:21">
      <c r="U309"/>
    </row>
    <row r="310" customHeight="1" spans="21:21">
      <c r="U310"/>
    </row>
    <row r="311" customHeight="1" spans="21:21">
      <c r="U311"/>
    </row>
    <row r="312" customHeight="1" spans="21:21">
      <c r="U312"/>
    </row>
    <row r="313" customHeight="1" spans="21:21">
      <c r="U313"/>
    </row>
    <row r="314" customHeight="1" spans="21:21">
      <c r="U314"/>
    </row>
    <row r="315" customHeight="1" spans="21:21">
      <c r="U315"/>
    </row>
    <row r="316" customHeight="1" spans="21:21">
      <c r="U316"/>
    </row>
    <row r="317" customHeight="1" spans="21:21">
      <c r="U317"/>
    </row>
    <row r="318" customHeight="1" spans="21:21">
      <c r="U318"/>
    </row>
    <row r="319" customHeight="1" spans="21:21">
      <c r="U319"/>
    </row>
    <row r="320" customHeight="1" spans="21:21">
      <c r="U320"/>
    </row>
    <row r="321" customHeight="1" spans="21:21">
      <c r="U321"/>
    </row>
    <row r="322" customHeight="1" spans="21:21">
      <c r="U322"/>
    </row>
    <row r="323" customHeight="1" spans="21:21">
      <c r="U323"/>
    </row>
    <row r="324" customHeight="1" spans="21:21">
      <c r="U324"/>
    </row>
    <row r="325" customHeight="1" spans="21:21">
      <c r="U325"/>
    </row>
    <row r="326" customHeight="1" spans="21:21">
      <c r="U326"/>
    </row>
    <row r="327" customHeight="1" spans="21:21">
      <c r="U327"/>
    </row>
    <row r="328" customHeight="1" spans="21:21">
      <c r="U328"/>
    </row>
    <row r="329" customHeight="1" spans="21:21">
      <c r="U329"/>
    </row>
    <row r="330" customHeight="1" spans="21:21">
      <c r="U330"/>
    </row>
    <row r="331" customHeight="1" spans="21:21">
      <c r="U331"/>
    </row>
    <row r="332" customHeight="1" spans="21:21">
      <c r="U332"/>
    </row>
    <row r="333" customHeight="1" spans="21:21">
      <c r="U333"/>
    </row>
    <row r="334" customHeight="1" spans="21:21">
      <c r="U334"/>
    </row>
    <row r="335" customHeight="1" spans="21:21">
      <c r="U335"/>
    </row>
    <row r="336" customHeight="1" spans="21:21">
      <c r="U336"/>
    </row>
    <row r="337" customHeight="1" spans="21:21">
      <c r="U337"/>
    </row>
    <row r="338" customHeight="1" spans="21:21">
      <c r="U338"/>
    </row>
    <row r="339" customHeight="1" spans="21:21">
      <c r="U339"/>
    </row>
    <row r="340" customHeight="1" spans="21:21">
      <c r="U340"/>
    </row>
    <row r="341" customHeight="1" spans="21:21">
      <c r="U341"/>
    </row>
    <row r="342" customHeight="1" spans="21:21">
      <c r="U342"/>
    </row>
    <row r="343" customHeight="1" spans="21:21">
      <c r="U343"/>
    </row>
    <row r="344" customHeight="1" spans="21:21">
      <c r="U344"/>
    </row>
    <row r="345" customHeight="1" spans="21:21">
      <c r="U345"/>
    </row>
    <row r="346" customHeight="1" spans="21:21">
      <c r="U346"/>
    </row>
    <row r="347" customHeight="1" spans="21:21">
      <c r="U347"/>
    </row>
    <row r="348" customHeight="1" spans="21:21">
      <c r="U348"/>
    </row>
    <row r="349" customHeight="1" spans="21:21">
      <c r="U349"/>
    </row>
    <row r="350" customHeight="1" spans="21:21">
      <c r="U350"/>
    </row>
    <row r="351" customHeight="1" spans="21:21">
      <c r="U351"/>
    </row>
    <row r="352" customHeight="1" spans="21:21">
      <c r="U352"/>
    </row>
    <row r="353" customHeight="1" spans="21:21">
      <c r="U353"/>
    </row>
    <row r="354" customHeight="1" spans="21:21">
      <c r="U354"/>
    </row>
    <row r="355" customHeight="1" spans="21:21">
      <c r="U355"/>
    </row>
    <row r="356" customHeight="1" spans="21:21">
      <c r="U356"/>
    </row>
    <row r="357" customHeight="1" spans="21:21">
      <c r="U357"/>
    </row>
    <row r="358" customHeight="1" spans="21:21">
      <c r="U358"/>
    </row>
    <row r="359" customHeight="1" spans="21:21">
      <c r="U359"/>
    </row>
    <row r="360" customHeight="1" spans="21:21">
      <c r="U360"/>
    </row>
    <row r="361" customHeight="1" spans="21:21">
      <c r="U361"/>
    </row>
    <row r="362" customHeight="1" spans="21:21">
      <c r="U362"/>
    </row>
    <row r="363" customHeight="1" spans="21:21">
      <c r="U363"/>
    </row>
    <row r="364" customHeight="1" spans="21:21">
      <c r="U364"/>
    </row>
    <row r="365" customHeight="1" spans="21:21">
      <c r="U365"/>
    </row>
    <row r="366" customHeight="1" spans="21:21">
      <c r="U366"/>
    </row>
    <row r="367" customHeight="1" spans="21:21">
      <c r="U367"/>
    </row>
    <row r="368" customHeight="1" spans="21:21">
      <c r="U368"/>
    </row>
    <row r="369" customHeight="1" spans="21:21">
      <c r="U369"/>
    </row>
    <row r="370" customHeight="1" spans="21:21">
      <c r="U370"/>
    </row>
    <row r="371" customHeight="1" spans="21:21">
      <c r="U371"/>
    </row>
    <row r="372" customHeight="1" spans="21:21">
      <c r="U372"/>
    </row>
    <row r="373" customHeight="1" spans="21:21">
      <c r="U373"/>
    </row>
    <row r="374" customHeight="1" spans="21:21">
      <c r="U374"/>
    </row>
    <row r="375" customHeight="1" spans="21:21">
      <c r="U375"/>
    </row>
    <row r="376" customHeight="1" spans="21:21">
      <c r="U376"/>
    </row>
    <row r="377" customHeight="1" spans="21:21">
      <c r="U377"/>
    </row>
    <row r="378" customHeight="1" spans="21:21">
      <c r="U378"/>
    </row>
    <row r="379" customHeight="1" spans="21:21">
      <c r="U379"/>
    </row>
    <row r="380" customHeight="1" spans="21:21">
      <c r="U380"/>
    </row>
    <row r="381" customHeight="1" spans="21:21">
      <c r="U381"/>
    </row>
    <row r="382" customHeight="1" spans="21:21">
      <c r="U382"/>
    </row>
    <row r="383" customHeight="1" spans="21:21">
      <c r="U383"/>
    </row>
    <row r="384" customHeight="1" spans="21:21">
      <c r="U384"/>
    </row>
    <row r="385" customHeight="1" spans="21:21">
      <c r="U385"/>
    </row>
    <row r="386" customHeight="1" spans="21:21">
      <c r="U386"/>
    </row>
    <row r="387" customHeight="1" spans="21:21">
      <c r="U387"/>
    </row>
    <row r="388" customHeight="1" spans="21:21">
      <c r="U388"/>
    </row>
    <row r="389" customHeight="1" spans="21:21">
      <c r="U389"/>
    </row>
    <row r="390" customHeight="1" spans="21:21">
      <c r="U390"/>
    </row>
    <row r="391" customHeight="1" spans="21:21">
      <c r="U391"/>
    </row>
    <row r="392" customHeight="1" spans="21:21">
      <c r="U392"/>
    </row>
    <row r="393" customHeight="1" spans="21:21">
      <c r="U393"/>
    </row>
    <row r="394" customHeight="1" spans="21:21">
      <c r="U394"/>
    </row>
    <row r="395" customHeight="1" spans="21:21">
      <c r="U395"/>
    </row>
    <row r="396" customHeight="1" spans="21:21">
      <c r="U396"/>
    </row>
    <row r="397" customHeight="1" spans="21:21">
      <c r="U397"/>
    </row>
    <row r="398" customHeight="1" spans="21:21">
      <c r="U398"/>
    </row>
    <row r="399" customHeight="1" spans="21:21">
      <c r="U399"/>
    </row>
    <row r="400" customHeight="1" spans="21:21">
      <c r="U400"/>
    </row>
    <row r="401" customHeight="1" spans="21:21">
      <c r="U401"/>
    </row>
    <row r="402" customHeight="1" spans="21:21">
      <c r="U402"/>
    </row>
    <row r="403" customHeight="1" spans="21:21">
      <c r="U403"/>
    </row>
    <row r="404" customHeight="1" spans="21:21">
      <c r="U404"/>
    </row>
    <row r="405" customHeight="1" spans="21:21">
      <c r="U405"/>
    </row>
    <row r="406" customHeight="1" spans="21:21">
      <c r="U406"/>
    </row>
    <row r="407" customHeight="1" spans="21:21">
      <c r="U407"/>
    </row>
    <row r="408" customHeight="1" spans="21:21">
      <c r="U408"/>
    </row>
    <row r="409" customHeight="1" spans="21:21">
      <c r="U409"/>
    </row>
    <row r="410" customHeight="1" spans="21:21">
      <c r="U410"/>
    </row>
    <row r="411" customHeight="1" spans="21:21">
      <c r="U411"/>
    </row>
    <row r="412" customHeight="1" spans="21:21">
      <c r="U412"/>
    </row>
    <row r="413" customHeight="1" spans="21:21">
      <c r="U413"/>
    </row>
    <row r="414" customHeight="1" spans="21:21">
      <c r="U414"/>
    </row>
    <row r="415" customHeight="1" spans="21:21">
      <c r="U415"/>
    </row>
    <row r="416" customHeight="1" spans="21:21">
      <c r="U416"/>
    </row>
    <row r="417" customHeight="1" spans="21:21">
      <c r="U417"/>
    </row>
    <row r="418" customHeight="1" spans="21:21">
      <c r="U418"/>
    </row>
    <row r="419" customHeight="1" spans="21:21">
      <c r="U419"/>
    </row>
    <row r="420" customHeight="1" spans="21:21">
      <c r="U420"/>
    </row>
    <row r="421" customHeight="1" spans="21:21">
      <c r="U421"/>
    </row>
    <row r="422" customHeight="1" spans="21:21">
      <c r="U422"/>
    </row>
    <row r="423" customHeight="1" spans="21:21">
      <c r="U423"/>
    </row>
    <row r="424" customHeight="1" spans="21:21">
      <c r="U424"/>
    </row>
    <row r="425" customHeight="1" spans="21:21">
      <c r="U425"/>
    </row>
    <row r="426" customHeight="1" spans="21:21">
      <c r="U426"/>
    </row>
    <row r="427" customHeight="1" spans="21:21">
      <c r="U427"/>
    </row>
    <row r="428" customHeight="1" spans="21:21">
      <c r="U428"/>
    </row>
    <row r="429" customHeight="1" spans="21:21">
      <c r="U429"/>
    </row>
    <row r="430" customHeight="1" spans="21:21">
      <c r="U430"/>
    </row>
    <row r="431" customHeight="1" spans="21:21">
      <c r="U431"/>
    </row>
    <row r="432" customHeight="1" spans="21:21">
      <c r="U432"/>
    </row>
    <row r="433" customHeight="1" spans="21:21">
      <c r="U433"/>
    </row>
    <row r="434" customHeight="1" spans="21:21">
      <c r="U434"/>
    </row>
    <row r="435" customHeight="1" spans="21:21">
      <c r="U435"/>
    </row>
    <row r="436" customHeight="1" spans="21:21">
      <c r="U436"/>
    </row>
    <row r="437" customHeight="1" spans="21:21">
      <c r="U437"/>
    </row>
    <row r="438" customHeight="1" spans="21:21">
      <c r="U438"/>
    </row>
    <row r="439" customHeight="1" spans="21:21">
      <c r="U439"/>
    </row>
    <row r="440" customHeight="1" spans="21:21">
      <c r="U440"/>
    </row>
    <row r="441" customHeight="1" spans="21:21">
      <c r="U441"/>
    </row>
    <row r="442" customHeight="1" spans="21:21">
      <c r="U442"/>
    </row>
    <row r="443" customHeight="1" spans="21:21">
      <c r="U443"/>
    </row>
    <row r="444" customHeight="1" spans="21:21">
      <c r="U444"/>
    </row>
    <row r="445" customHeight="1" spans="21:21">
      <c r="U445"/>
    </row>
    <row r="446" customHeight="1" spans="21:21">
      <c r="U446"/>
    </row>
    <row r="447" customHeight="1" spans="21:21">
      <c r="U447"/>
    </row>
    <row r="448" customHeight="1" spans="21:21">
      <c r="U448"/>
    </row>
    <row r="449" customHeight="1" spans="21:21">
      <c r="U449"/>
    </row>
    <row r="450" customHeight="1" spans="21:21">
      <c r="U450"/>
    </row>
    <row r="451" customHeight="1" spans="21:21">
      <c r="U451"/>
    </row>
    <row r="452" customHeight="1" spans="21:21">
      <c r="U452"/>
    </row>
    <row r="453" customHeight="1" spans="21:21">
      <c r="U453"/>
    </row>
    <row r="454" customHeight="1" spans="21:21">
      <c r="U454"/>
    </row>
    <row r="455" customHeight="1" spans="21:21">
      <c r="U455"/>
    </row>
    <row r="456" customHeight="1" spans="21:21">
      <c r="U456"/>
    </row>
    <row r="457" customHeight="1" spans="21:21">
      <c r="U457"/>
    </row>
    <row r="458" customHeight="1" spans="21:21">
      <c r="U458"/>
    </row>
    <row r="459" customHeight="1" spans="21:21">
      <c r="U459"/>
    </row>
    <row r="460" customHeight="1" spans="21:21">
      <c r="U460"/>
    </row>
    <row r="461" customHeight="1" spans="21:21">
      <c r="U461"/>
    </row>
    <row r="462" customHeight="1" spans="21:21">
      <c r="U462"/>
    </row>
    <row r="463" customHeight="1" spans="21:21">
      <c r="U463"/>
    </row>
    <row r="464" customHeight="1" spans="21:21">
      <c r="U464"/>
    </row>
    <row r="465" customHeight="1" spans="21:21">
      <c r="U465"/>
    </row>
    <row r="466" customHeight="1" spans="21:21">
      <c r="U466"/>
    </row>
    <row r="467" customHeight="1" spans="21:21">
      <c r="U467"/>
    </row>
    <row r="468" customHeight="1" spans="21:21">
      <c r="U468"/>
    </row>
    <row r="469" customHeight="1" spans="21:21">
      <c r="U469"/>
    </row>
    <row r="470" customHeight="1" spans="21:21">
      <c r="U470"/>
    </row>
    <row r="471" customHeight="1" spans="21:21">
      <c r="U471"/>
    </row>
    <row r="472" customHeight="1" spans="21:21">
      <c r="U472"/>
    </row>
    <row r="473" customHeight="1" spans="21:21">
      <c r="U473"/>
    </row>
    <row r="474" customHeight="1" spans="21:21">
      <c r="U474"/>
    </row>
    <row r="475" customHeight="1" spans="21:21">
      <c r="U475"/>
    </row>
    <row r="476" customHeight="1" spans="21:21">
      <c r="U476"/>
    </row>
    <row r="477" customHeight="1" spans="21:21">
      <c r="U477"/>
    </row>
    <row r="478" customHeight="1" spans="21:21">
      <c r="U478"/>
    </row>
    <row r="479" customHeight="1" spans="21:21">
      <c r="U479"/>
    </row>
    <row r="480" customHeight="1" spans="21:21">
      <c r="U480"/>
    </row>
    <row r="481" customHeight="1" spans="21:21">
      <c r="U481"/>
    </row>
    <row r="482" customHeight="1" spans="21:21">
      <c r="U482"/>
    </row>
    <row r="483" customHeight="1" spans="21:21">
      <c r="U483"/>
    </row>
    <row r="484" customHeight="1" spans="21:21">
      <c r="U484"/>
    </row>
    <row r="485" customHeight="1" spans="21:21">
      <c r="U485"/>
    </row>
    <row r="486" customHeight="1" spans="21:21">
      <c r="U486"/>
    </row>
    <row r="487" customHeight="1" spans="21:21">
      <c r="U487"/>
    </row>
    <row r="488" customHeight="1" spans="21:21">
      <c r="U488"/>
    </row>
    <row r="489" customHeight="1" spans="21:21">
      <c r="U489"/>
    </row>
    <row r="490" customHeight="1" spans="21:21">
      <c r="U490"/>
    </row>
    <row r="491" customHeight="1" spans="21:21">
      <c r="U491"/>
    </row>
    <row r="492" customHeight="1" spans="21:21">
      <c r="U492"/>
    </row>
    <row r="493" customHeight="1" spans="21:21">
      <c r="U493"/>
    </row>
    <row r="494" customHeight="1" spans="21:21">
      <c r="U494"/>
    </row>
    <row r="495" customHeight="1" spans="21:21">
      <c r="U495"/>
    </row>
    <row r="496" customHeight="1" spans="21:21">
      <c r="U496"/>
    </row>
    <row r="497" customHeight="1" spans="21:21">
      <c r="U497"/>
    </row>
    <row r="498" customHeight="1" spans="21:21">
      <c r="U498"/>
    </row>
    <row r="499" customHeight="1" spans="21:21">
      <c r="U499"/>
    </row>
    <row r="500" customHeight="1" spans="21:21">
      <c r="U500"/>
    </row>
    <row r="501" customHeight="1" spans="21:21">
      <c r="U501"/>
    </row>
    <row r="502" customHeight="1" spans="21:21">
      <c r="U502"/>
    </row>
    <row r="503" customHeight="1" spans="21:21">
      <c r="U503"/>
    </row>
    <row r="504" customHeight="1" spans="21:21">
      <c r="U504"/>
    </row>
    <row r="505" customHeight="1" spans="21:21">
      <c r="U505"/>
    </row>
    <row r="506" customHeight="1" spans="21:21">
      <c r="U506"/>
    </row>
    <row r="507" customHeight="1" spans="21:21">
      <c r="U507"/>
    </row>
    <row r="508" customHeight="1" spans="21:21">
      <c r="U508"/>
    </row>
    <row r="509" customHeight="1" spans="21:21">
      <c r="U509"/>
    </row>
    <row r="510" customHeight="1" spans="21:21">
      <c r="U510"/>
    </row>
    <row r="511" customHeight="1" spans="21:21">
      <c r="U511"/>
    </row>
    <row r="512" customHeight="1" spans="21:21">
      <c r="U512"/>
    </row>
    <row r="513" customHeight="1" spans="21:21">
      <c r="U513"/>
    </row>
    <row r="514" customHeight="1" spans="21:21">
      <c r="U514"/>
    </row>
    <row r="515" customHeight="1" spans="21:21">
      <c r="U515"/>
    </row>
    <row r="516" customHeight="1" spans="21:21">
      <c r="U516"/>
    </row>
    <row r="517" customHeight="1" spans="21:21">
      <c r="U517"/>
    </row>
    <row r="518" customHeight="1" spans="21:21">
      <c r="U518"/>
    </row>
    <row r="519" customHeight="1" spans="21:21">
      <c r="U519"/>
    </row>
    <row r="520" customHeight="1" spans="21:21">
      <c r="U520"/>
    </row>
    <row r="521" customHeight="1" spans="21:21">
      <c r="U521"/>
    </row>
    <row r="522" customHeight="1" spans="21:21">
      <c r="U522"/>
    </row>
    <row r="523" customHeight="1" spans="21:21">
      <c r="U523"/>
    </row>
    <row r="524" customHeight="1" spans="21:21">
      <c r="U524"/>
    </row>
    <row r="525" customHeight="1" spans="21:21">
      <c r="U525"/>
    </row>
    <row r="526" customHeight="1" spans="21:21">
      <c r="U526"/>
    </row>
    <row r="527" customHeight="1" spans="21:21">
      <c r="U527"/>
    </row>
    <row r="528" customHeight="1" spans="21:21">
      <c r="U528"/>
    </row>
    <row r="529" customHeight="1" spans="21:21">
      <c r="U529"/>
    </row>
    <row r="530" customHeight="1" spans="21:21">
      <c r="U530"/>
    </row>
    <row r="531" customHeight="1" spans="21:21">
      <c r="U531"/>
    </row>
    <row r="532" customHeight="1" spans="21:21">
      <c r="U532"/>
    </row>
    <row r="533" customHeight="1" spans="21:21">
      <c r="U533"/>
    </row>
    <row r="534" customHeight="1" spans="21:21">
      <c r="U534"/>
    </row>
    <row r="535" customHeight="1" spans="21:21">
      <c r="U535"/>
    </row>
    <row r="536" customHeight="1" spans="21:21">
      <c r="U536"/>
    </row>
    <row r="537" customHeight="1" spans="21:21">
      <c r="U537"/>
    </row>
    <row r="538" customHeight="1" spans="21:21">
      <c r="U538"/>
    </row>
    <row r="539" customHeight="1" spans="21:21">
      <c r="U539"/>
    </row>
    <row r="540" customHeight="1" spans="21:21">
      <c r="U540"/>
    </row>
    <row r="541" customHeight="1" spans="21:21">
      <c r="U541"/>
    </row>
    <row r="542" customHeight="1" spans="21:21">
      <c r="U542"/>
    </row>
    <row r="543" customHeight="1" spans="21:21">
      <c r="U543"/>
    </row>
    <row r="544" customHeight="1" spans="21:21">
      <c r="U544"/>
    </row>
    <row r="545" customHeight="1" spans="21:21">
      <c r="U545"/>
    </row>
    <row r="546" customHeight="1" spans="21:21">
      <c r="U546"/>
    </row>
    <row r="547" customHeight="1" spans="21:21">
      <c r="U547"/>
    </row>
    <row r="548" customHeight="1" spans="21:21">
      <c r="U548"/>
    </row>
    <row r="549" customHeight="1" spans="21:21">
      <c r="U549"/>
    </row>
    <row r="550" customHeight="1" spans="21:21">
      <c r="U550"/>
    </row>
    <row r="551" customHeight="1" spans="21:21">
      <c r="U551"/>
    </row>
    <row r="552" customHeight="1" spans="21:21">
      <c r="U552"/>
    </row>
    <row r="553" customHeight="1" spans="21:21">
      <c r="U553"/>
    </row>
    <row r="554" customHeight="1" spans="21:21">
      <c r="U554"/>
    </row>
    <row r="555" customHeight="1" spans="21:21">
      <c r="U555"/>
    </row>
    <row r="556" customHeight="1" spans="21:21">
      <c r="U556"/>
    </row>
    <row r="557" customHeight="1" spans="21:21">
      <c r="U557"/>
    </row>
    <row r="558" customHeight="1" spans="21:21">
      <c r="U558"/>
    </row>
    <row r="559" customHeight="1" spans="21:21">
      <c r="U559"/>
    </row>
    <row r="560" customHeight="1" spans="21:21">
      <c r="U560"/>
    </row>
    <row r="561" customHeight="1" spans="21:21">
      <c r="U561"/>
    </row>
    <row r="562" customHeight="1" spans="21:21">
      <c r="U562"/>
    </row>
    <row r="563" customHeight="1" spans="21:21">
      <c r="U563"/>
    </row>
    <row r="564" customHeight="1" spans="21:21">
      <c r="U564"/>
    </row>
    <row r="565" customHeight="1" spans="21:21">
      <c r="U565"/>
    </row>
    <row r="566" customHeight="1" spans="21:21">
      <c r="U566"/>
    </row>
    <row r="567" customHeight="1" spans="21:21">
      <c r="U567"/>
    </row>
    <row r="568" customHeight="1" spans="21:21">
      <c r="U568"/>
    </row>
    <row r="569" customHeight="1" spans="21:21">
      <c r="U569"/>
    </row>
    <row r="570" customHeight="1" spans="21:21">
      <c r="U570"/>
    </row>
    <row r="571" customHeight="1" spans="21:21">
      <c r="U571"/>
    </row>
    <row r="572" customHeight="1" spans="21:21">
      <c r="U572"/>
    </row>
    <row r="573" customHeight="1" spans="21:21">
      <c r="U573"/>
    </row>
    <row r="574" customHeight="1" spans="21:21">
      <c r="U574"/>
    </row>
    <row r="575" customHeight="1" spans="21:21">
      <c r="U575"/>
    </row>
    <row r="576" customHeight="1" spans="21:21">
      <c r="U576"/>
    </row>
    <row r="577" customHeight="1" spans="21:21">
      <c r="U577"/>
    </row>
    <row r="578" customHeight="1" spans="21:21">
      <c r="U578"/>
    </row>
    <row r="579" customHeight="1" spans="21:21">
      <c r="U579"/>
    </row>
    <row r="580" customHeight="1" spans="21:21">
      <c r="U580"/>
    </row>
    <row r="581" customHeight="1" spans="21:21">
      <c r="U581"/>
    </row>
    <row r="582" customHeight="1" spans="21:21">
      <c r="U582"/>
    </row>
    <row r="583" customHeight="1" spans="21:21">
      <c r="U583"/>
    </row>
    <row r="584" customHeight="1" spans="21:21">
      <c r="U584"/>
    </row>
    <row r="585" customHeight="1" spans="21:21">
      <c r="U585"/>
    </row>
    <row r="586" customHeight="1" spans="21:21">
      <c r="U586"/>
    </row>
    <row r="587" customHeight="1" spans="21:21">
      <c r="U587"/>
    </row>
    <row r="588" customHeight="1" spans="21:21">
      <c r="U588"/>
    </row>
    <row r="589" customHeight="1" spans="21:21">
      <c r="U589"/>
    </row>
    <row r="590" customHeight="1" spans="21:21">
      <c r="U590"/>
    </row>
    <row r="591" customHeight="1" spans="21:21">
      <c r="U591"/>
    </row>
    <row r="592" customHeight="1" spans="21:21">
      <c r="U592"/>
    </row>
    <row r="593" customHeight="1" spans="21:21">
      <c r="U593"/>
    </row>
    <row r="594" customHeight="1" spans="21:21">
      <c r="U594"/>
    </row>
    <row r="595" customHeight="1" spans="21:21">
      <c r="U595"/>
    </row>
    <row r="596" customHeight="1" spans="21:21">
      <c r="U596"/>
    </row>
    <row r="597" customHeight="1" spans="21:21">
      <c r="U597"/>
    </row>
    <row r="598" customHeight="1" spans="21:21">
      <c r="U598"/>
    </row>
    <row r="599" customHeight="1" spans="21:21">
      <c r="U599"/>
    </row>
    <row r="600" customHeight="1" spans="21:21">
      <c r="U600"/>
    </row>
    <row r="601" customHeight="1" spans="21:21">
      <c r="U601"/>
    </row>
    <row r="602" customHeight="1" spans="21:21">
      <c r="U602"/>
    </row>
    <row r="603" customHeight="1" spans="21:21">
      <c r="U603"/>
    </row>
    <row r="604" customHeight="1" spans="21:21">
      <c r="U604"/>
    </row>
    <row r="605" customHeight="1" spans="21:21">
      <c r="U605"/>
    </row>
    <row r="606" customHeight="1" spans="21:21">
      <c r="U606"/>
    </row>
    <row r="607" customHeight="1" spans="21:21">
      <c r="U607"/>
    </row>
    <row r="608" customHeight="1" spans="21:21">
      <c r="U608"/>
    </row>
    <row r="609" customHeight="1" spans="21:21">
      <c r="U609"/>
    </row>
    <row r="610" customHeight="1" spans="21:21">
      <c r="U610"/>
    </row>
    <row r="611" customHeight="1" spans="21:21">
      <c r="U611"/>
    </row>
    <row r="612" customHeight="1" spans="21:21">
      <c r="U612"/>
    </row>
    <row r="613" customHeight="1" spans="21:21">
      <c r="U613"/>
    </row>
    <row r="614" customHeight="1" spans="21:21">
      <c r="U614"/>
    </row>
    <row r="615" customHeight="1" spans="21:21">
      <c r="U615"/>
    </row>
    <row r="616" customHeight="1" spans="21:21">
      <c r="U616"/>
    </row>
    <row r="617" customHeight="1" spans="21:21">
      <c r="U617"/>
    </row>
    <row r="618" customHeight="1" spans="21:21">
      <c r="U618"/>
    </row>
    <row r="619" customHeight="1" spans="21:21">
      <c r="U619"/>
    </row>
    <row r="620" customHeight="1" spans="21:21">
      <c r="U620"/>
    </row>
    <row r="621" customHeight="1" spans="21:21">
      <c r="U621"/>
    </row>
    <row r="622" customHeight="1" spans="21:21">
      <c r="U622"/>
    </row>
    <row r="623" customHeight="1" spans="21:21">
      <c r="U623"/>
    </row>
    <row r="624" customHeight="1" spans="21:21">
      <c r="U624"/>
    </row>
    <row r="625" customHeight="1" spans="21:21">
      <c r="U625"/>
    </row>
    <row r="626" customHeight="1" spans="21:21">
      <c r="U626"/>
    </row>
    <row r="627" customHeight="1" spans="21:21">
      <c r="U627"/>
    </row>
    <row r="628" customHeight="1" spans="21:21">
      <c r="U628"/>
    </row>
    <row r="629" customHeight="1" spans="21:21">
      <c r="U629"/>
    </row>
    <row r="630" customHeight="1" spans="21:21">
      <c r="U630"/>
    </row>
    <row r="631" customHeight="1" spans="21:21">
      <c r="U631"/>
    </row>
    <row r="632" customHeight="1" spans="21:21">
      <c r="U632"/>
    </row>
    <row r="633" customHeight="1" spans="21:21">
      <c r="U633"/>
    </row>
    <row r="634" customHeight="1" spans="21:21">
      <c r="U634"/>
    </row>
    <row r="635" customHeight="1" spans="21:21">
      <c r="U635"/>
    </row>
    <row r="636" customHeight="1" spans="21:21">
      <c r="U636"/>
    </row>
    <row r="637" customHeight="1" spans="21:21">
      <c r="U637"/>
    </row>
    <row r="638" customHeight="1" spans="21:21">
      <c r="U638"/>
    </row>
    <row r="639" customHeight="1" spans="21:21">
      <c r="U639"/>
    </row>
    <row r="640" customHeight="1" spans="21:21">
      <c r="U640"/>
    </row>
    <row r="641" customHeight="1" spans="21:21">
      <c r="U641"/>
    </row>
    <row r="642" customHeight="1" spans="21:21">
      <c r="U642"/>
    </row>
    <row r="643" customHeight="1" spans="21:21">
      <c r="U643"/>
    </row>
    <row r="644" customHeight="1" spans="21:21">
      <c r="U644"/>
    </row>
    <row r="645" customHeight="1" spans="21:21">
      <c r="U645"/>
    </row>
    <row r="646" customHeight="1" spans="21:21">
      <c r="U646"/>
    </row>
    <row r="647" customHeight="1" spans="21:21">
      <c r="U647"/>
    </row>
    <row r="648" customHeight="1" spans="21:21">
      <c r="U648"/>
    </row>
    <row r="649" customHeight="1" spans="21:21">
      <c r="U649"/>
    </row>
    <row r="650" customHeight="1" spans="21:21">
      <c r="U650"/>
    </row>
    <row r="651" customHeight="1" spans="21:21">
      <c r="U651"/>
    </row>
    <row r="652" customHeight="1" spans="21:21">
      <c r="U652"/>
    </row>
    <row r="653" customHeight="1" spans="21:21">
      <c r="U653"/>
    </row>
    <row r="654" customHeight="1" spans="21:21">
      <c r="U654"/>
    </row>
    <row r="655" customHeight="1" spans="21:21">
      <c r="U655"/>
    </row>
    <row r="656" customHeight="1" spans="21:21">
      <c r="U656"/>
    </row>
    <row r="657" customHeight="1" spans="21:21">
      <c r="U657"/>
    </row>
    <row r="658" customHeight="1" spans="21:21">
      <c r="U658"/>
    </row>
    <row r="659" customHeight="1" spans="21:21">
      <c r="U659"/>
    </row>
    <row r="660" customHeight="1" spans="21:21">
      <c r="U660"/>
    </row>
    <row r="661" customHeight="1" spans="21:21">
      <c r="U661"/>
    </row>
    <row r="662" customHeight="1" spans="21:21">
      <c r="U662"/>
    </row>
    <row r="663" customHeight="1" spans="21:21">
      <c r="U663"/>
    </row>
    <row r="664" customHeight="1" spans="21:21">
      <c r="U664"/>
    </row>
    <row r="665" customHeight="1" spans="21:21">
      <c r="U665"/>
    </row>
    <row r="666" customHeight="1" spans="21:21">
      <c r="U666"/>
    </row>
    <row r="667" customHeight="1" spans="21:21">
      <c r="U667"/>
    </row>
    <row r="668" customHeight="1" spans="21:21">
      <c r="U668"/>
    </row>
    <row r="669" customHeight="1" spans="21:21">
      <c r="U669"/>
    </row>
    <row r="670" customHeight="1" spans="21:21">
      <c r="U670"/>
    </row>
    <row r="671" customHeight="1" spans="21:21">
      <c r="U671"/>
    </row>
    <row r="672" customHeight="1" spans="21:21">
      <c r="U672"/>
    </row>
    <row r="673" customHeight="1" spans="21:21">
      <c r="U673"/>
    </row>
    <row r="674" customHeight="1" spans="21:21">
      <c r="U674"/>
    </row>
    <row r="675" customHeight="1" spans="21:21">
      <c r="U675"/>
    </row>
    <row r="676" customHeight="1" spans="21:21">
      <c r="U676"/>
    </row>
    <row r="677" customHeight="1" spans="21:21">
      <c r="U677"/>
    </row>
    <row r="678" customHeight="1" spans="21:21">
      <c r="U678"/>
    </row>
    <row r="679" customHeight="1" spans="21:21">
      <c r="U679"/>
    </row>
    <row r="680" customHeight="1" spans="21:21">
      <c r="U680"/>
    </row>
    <row r="681" customHeight="1" spans="21:21">
      <c r="U681"/>
    </row>
    <row r="682" customHeight="1" spans="21:21">
      <c r="U682"/>
    </row>
    <row r="683" customHeight="1" spans="21:21">
      <c r="U683"/>
    </row>
    <row r="684" customHeight="1" spans="21:21">
      <c r="U684"/>
    </row>
    <row r="685" customHeight="1" spans="21:21">
      <c r="U685"/>
    </row>
    <row r="686" customHeight="1" spans="21:21">
      <c r="U686"/>
    </row>
    <row r="687" customHeight="1" spans="21:21">
      <c r="U687"/>
    </row>
    <row r="688" customHeight="1" spans="21:21">
      <c r="U688"/>
    </row>
    <row r="689" customHeight="1" spans="21:21">
      <c r="U689"/>
    </row>
    <row r="690" customHeight="1" spans="21:21">
      <c r="U690"/>
    </row>
    <row r="691" customHeight="1" spans="21:21">
      <c r="U691"/>
    </row>
    <row r="692" customHeight="1" spans="21:21">
      <c r="U692"/>
    </row>
    <row r="693" customHeight="1" spans="21:21">
      <c r="U693"/>
    </row>
    <row r="694" customHeight="1" spans="21:21">
      <c r="U694"/>
    </row>
    <row r="695" customHeight="1" spans="21:21">
      <c r="U695"/>
    </row>
    <row r="696" customHeight="1" spans="21:21">
      <c r="U696"/>
    </row>
    <row r="697" customHeight="1" spans="21:21">
      <c r="U697"/>
    </row>
    <row r="698" customHeight="1" spans="21:21">
      <c r="U698"/>
    </row>
    <row r="699" customHeight="1" spans="21:21">
      <c r="U699"/>
    </row>
    <row r="700" customHeight="1" spans="21:21">
      <c r="U700"/>
    </row>
    <row r="701" customHeight="1" spans="21:21">
      <c r="U701"/>
    </row>
    <row r="702" customHeight="1" spans="21:21">
      <c r="U702"/>
    </row>
    <row r="703" customHeight="1" spans="21:21">
      <c r="U703"/>
    </row>
    <row r="704" customHeight="1" spans="21:21">
      <c r="U704"/>
    </row>
    <row r="705" customHeight="1" spans="21:21">
      <c r="U705"/>
    </row>
    <row r="706" customHeight="1" spans="21:21">
      <c r="U706"/>
    </row>
    <row r="707" customHeight="1" spans="21:21">
      <c r="U707"/>
    </row>
    <row r="708" customHeight="1" spans="21:21">
      <c r="U708"/>
    </row>
    <row r="709" customHeight="1" spans="21:21">
      <c r="U709"/>
    </row>
    <row r="710" customHeight="1" spans="21:21">
      <c r="U710"/>
    </row>
    <row r="711" customHeight="1" spans="21:21">
      <c r="U711"/>
    </row>
    <row r="712" customHeight="1" spans="21:21">
      <c r="U712"/>
    </row>
    <row r="713" customHeight="1" spans="21:21">
      <c r="U713"/>
    </row>
    <row r="714" customHeight="1" spans="21:21">
      <c r="U714"/>
    </row>
    <row r="715" customHeight="1" spans="21:21">
      <c r="U715"/>
    </row>
    <row r="716" customHeight="1" spans="21:21">
      <c r="U716"/>
    </row>
    <row r="717" customHeight="1" spans="21:21">
      <c r="U717"/>
    </row>
    <row r="718" customHeight="1" spans="21:21">
      <c r="U718"/>
    </row>
    <row r="719" customHeight="1" spans="21:21">
      <c r="U719"/>
    </row>
    <row r="720" customHeight="1" spans="21:21">
      <c r="U720"/>
    </row>
    <row r="721" customHeight="1" spans="21:21">
      <c r="U721"/>
    </row>
    <row r="722" customHeight="1" spans="21:21">
      <c r="U722"/>
    </row>
    <row r="723" customHeight="1" spans="21:21">
      <c r="U723"/>
    </row>
    <row r="724" customHeight="1" spans="21:21">
      <c r="U724"/>
    </row>
    <row r="725" customHeight="1" spans="21:21">
      <c r="U725"/>
    </row>
    <row r="726" customHeight="1" spans="21:21">
      <c r="U726"/>
    </row>
    <row r="727" customHeight="1" spans="21:21">
      <c r="U727"/>
    </row>
    <row r="728" customHeight="1" spans="21:21">
      <c r="U728"/>
    </row>
    <row r="729" customHeight="1" spans="21:21">
      <c r="U729"/>
    </row>
    <row r="730" customHeight="1" spans="21:21">
      <c r="U730"/>
    </row>
    <row r="731" customHeight="1" spans="21:21">
      <c r="U731"/>
    </row>
    <row r="732" customHeight="1" spans="21:21">
      <c r="U732"/>
    </row>
    <row r="733" customHeight="1" spans="21:21">
      <c r="U733"/>
    </row>
    <row r="734" customHeight="1" spans="21:21">
      <c r="U734"/>
    </row>
    <row r="735" customHeight="1" spans="21:21">
      <c r="U735"/>
    </row>
    <row r="736" customHeight="1" spans="21:21">
      <c r="U736"/>
    </row>
    <row r="737" customHeight="1" spans="21:21">
      <c r="U737"/>
    </row>
    <row r="738" customHeight="1" spans="21:21">
      <c r="U738"/>
    </row>
    <row r="739" customHeight="1" spans="21:21">
      <c r="U739"/>
    </row>
    <row r="740" customHeight="1" spans="21:21">
      <c r="U740"/>
    </row>
    <row r="741" customHeight="1" spans="21:21">
      <c r="U741"/>
    </row>
    <row r="742" customHeight="1" spans="21:21">
      <c r="U742"/>
    </row>
    <row r="743" customHeight="1" spans="21:21">
      <c r="U743"/>
    </row>
    <row r="744" customHeight="1" spans="21:21">
      <c r="U744"/>
    </row>
    <row r="745" customHeight="1" spans="21:21">
      <c r="U745"/>
    </row>
    <row r="746" customHeight="1" spans="21:21">
      <c r="U746"/>
    </row>
    <row r="747" customHeight="1" spans="21:21">
      <c r="U747"/>
    </row>
    <row r="748" customHeight="1" spans="21:21">
      <c r="U748"/>
    </row>
    <row r="749" customHeight="1" spans="21:21">
      <c r="U749"/>
    </row>
    <row r="750" customHeight="1" spans="21:21">
      <c r="U750"/>
    </row>
    <row r="751" customHeight="1" spans="21:21">
      <c r="U751"/>
    </row>
    <row r="752" customHeight="1" spans="21:21">
      <c r="U752"/>
    </row>
    <row r="753" customHeight="1" spans="21:21">
      <c r="U753"/>
    </row>
    <row r="754" customHeight="1" spans="21:21">
      <c r="U754"/>
    </row>
    <row r="755" customHeight="1" spans="21:21">
      <c r="U755"/>
    </row>
    <row r="756" customHeight="1" spans="21:21">
      <c r="U756"/>
    </row>
    <row r="757" customHeight="1" spans="21:21">
      <c r="U757"/>
    </row>
    <row r="758" customHeight="1" spans="21:21">
      <c r="U758"/>
    </row>
    <row r="759" customHeight="1" spans="21:21">
      <c r="U759"/>
    </row>
    <row r="760" customHeight="1" spans="21:21">
      <c r="U760"/>
    </row>
    <row r="761" customHeight="1" spans="21:21">
      <c r="U761"/>
    </row>
    <row r="762" customHeight="1" spans="21:21">
      <c r="U762"/>
    </row>
    <row r="763" customHeight="1" spans="21:21">
      <c r="U763"/>
    </row>
    <row r="764" customHeight="1" spans="21:21">
      <c r="U764"/>
    </row>
    <row r="765" customHeight="1" spans="21:21">
      <c r="U765"/>
    </row>
    <row r="766" customHeight="1" spans="21:21">
      <c r="U766"/>
    </row>
    <row r="767" customHeight="1" spans="21:21">
      <c r="U767"/>
    </row>
    <row r="768" customHeight="1" spans="21:21">
      <c r="U768"/>
    </row>
    <row r="769" customHeight="1" spans="21:21">
      <c r="U769"/>
    </row>
    <row r="770" customHeight="1" spans="21:21">
      <c r="U770"/>
    </row>
    <row r="771" customHeight="1" spans="21:21">
      <c r="U771"/>
    </row>
    <row r="772" customHeight="1" spans="21:21">
      <c r="U772"/>
    </row>
    <row r="773" customHeight="1" spans="21:21">
      <c r="U773"/>
    </row>
    <row r="774" customHeight="1" spans="21:21">
      <c r="U774"/>
    </row>
    <row r="775" customHeight="1" spans="21:21">
      <c r="U775"/>
    </row>
    <row r="776" customHeight="1" spans="21:21">
      <c r="U776"/>
    </row>
    <row r="777" customHeight="1" spans="21:21">
      <c r="U777"/>
    </row>
    <row r="778" customHeight="1" spans="21:21">
      <c r="U778"/>
    </row>
    <row r="779" customHeight="1" spans="21:21">
      <c r="U779"/>
    </row>
    <row r="780" customHeight="1" spans="21:21">
      <c r="U780"/>
    </row>
    <row r="781" customHeight="1" spans="21:21">
      <c r="U781"/>
    </row>
    <row r="782" customHeight="1" spans="21:21">
      <c r="U782"/>
    </row>
    <row r="783" customHeight="1" spans="21:21">
      <c r="U783"/>
    </row>
    <row r="784" customHeight="1" spans="21:21">
      <c r="U784"/>
    </row>
    <row r="785" customHeight="1" spans="21:21">
      <c r="U785"/>
    </row>
    <row r="786" customHeight="1" spans="21:21">
      <c r="U786"/>
    </row>
    <row r="787" customHeight="1" spans="21:21">
      <c r="U787"/>
    </row>
    <row r="788" customHeight="1" spans="21:21">
      <c r="U788"/>
    </row>
    <row r="789" customHeight="1" spans="21:21">
      <c r="U789"/>
    </row>
    <row r="790" customHeight="1" spans="21:21">
      <c r="U790"/>
    </row>
    <row r="791" customHeight="1" spans="21:21">
      <c r="U791"/>
    </row>
    <row r="792" customHeight="1" spans="21:21">
      <c r="U792"/>
    </row>
    <row r="793" customHeight="1" spans="21:21">
      <c r="U793"/>
    </row>
    <row r="794" customHeight="1" spans="21:21">
      <c r="U794"/>
    </row>
    <row r="795" customHeight="1" spans="21:21">
      <c r="U795"/>
    </row>
    <row r="796" customHeight="1" spans="21:21">
      <c r="U796"/>
    </row>
    <row r="797" customHeight="1" spans="21:21">
      <c r="U797"/>
    </row>
    <row r="798" customHeight="1" spans="21:21">
      <c r="U798"/>
    </row>
    <row r="799" customHeight="1" spans="21:21">
      <c r="U799"/>
    </row>
    <row r="800" customHeight="1" spans="21:21">
      <c r="U800"/>
    </row>
    <row r="801" customHeight="1" spans="21:21">
      <c r="U801"/>
    </row>
    <row r="802" customHeight="1" spans="21:21">
      <c r="U802"/>
    </row>
    <row r="803" customHeight="1" spans="21:21">
      <c r="U803"/>
    </row>
    <row r="804" customHeight="1" spans="21:21">
      <c r="U804"/>
    </row>
    <row r="805" customHeight="1" spans="21:21">
      <c r="U805"/>
    </row>
    <row r="806" customHeight="1" spans="21:21">
      <c r="U806"/>
    </row>
    <row r="807" customHeight="1" spans="21:21">
      <c r="U807"/>
    </row>
    <row r="808" customHeight="1" spans="21:21">
      <c r="U808"/>
    </row>
    <row r="809" customHeight="1" spans="21:21">
      <c r="U809"/>
    </row>
    <row r="810" customHeight="1" spans="21:21">
      <c r="U810"/>
    </row>
    <row r="811" customHeight="1" spans="21:21">
      <c r="U811"/>
    </row>
    <row r="812" customHeight="1" spans="21:21">
      <c r="U812"/>
    </row>
    <row r="813" customHeight="1" spans="21:21">
      <c r="U813"/>
    </row>
    <row r="814" customHeight="1" spans="21:21">
      <c r="U814"/>
    </row>
    <row r="815" customHeight="1" spans="21:21">
      <c r="U815"/>
    </row>
    <row r="816" customHeight="1" spans="21:21">
      <c r="U816"/>
    </row>
    <row r="817" customHeight="1" spans="21:21">
      <c r="U817"/>
    </row>
    <row r="818" customHeight="1" spans="21:21">
      <c r="U818"/>
    </row>
    <row r="819" customHeight="1" spans="21:21">
      <c r="U819"/>
    </row>
    <row r="820" customHeight="1" spans="21:21">
      <c r="U820"/>
    </row>
    <row r="821" customHeight="1" spans="21:21">
      <c r="U821"/>
    </row>
    <row r="822" customHeight="1" spans="21:21">
      <c r="U822"/>
    </row>
    <row r="823" customHeight="1" spans="21:21">
      <c r="U823"/>
    </row>
    <row r="824" customHeight="1" spans="21:21">
      <c r="U824"/>
    </row>
    <row r="825" customHeight="1" spans="21:21">
      <c r="U825"/>
    </row>
    <row r="826" customHeight="1" spans="21:21">
      <c r="U826"/>
    </row>
    <row r="827" customHeight="1" spans="21:21">
      <c r="U827"/>
    </row>
    <row r="828" customHeight="1" spans="21:21">
      <c r="U828"/>
    </row>
    <row r="829" customHeight="1" spans="21:21">
      <c r="U829"/>
    </row>
    <row r="830" customHeight="1" spans="21:21">
      <c r="U830"/>
    </row>
    <row r="831" customHeight="1" spans="21:21">
      <c r="U831"/>
    </row>
    <row r="832" customHeight="1" spans="21:21">
      <c r="U832"/>
    </row>
    <row r="833" customHeight="1" spans="21:21">
      <c r="U833"/>
    </row>
    <row r="834" customHeight="1" spans="21:21">
      <c r="U834"/>
    </row>
    <row r="835" customHeight="1" spans="21:21">
      <c r="U835"/>
    </row>
    <row r="836" customHeight="1" spans="21:21">
      <c r="U836"/>
    </row>
    <row r="837" customHeight="1" spans="21:21">
      <c r="U837"/>
    </row>
    <row r="838" customHeight="1" spans="21:21">
      <c r="U838"/>
    </row>
    <row r="839" customHeight="1" spans="21:21">
      <c r="U839"/>
    </row>
    <row r="840" customHeight="1" spans="21:21">
      <c r="U840"/>
    </row>
    <row r="841" customHeight="1" spans="21:21">
      <c r="U841"/>
    </row>
    <row r="842" customHeight="1" spans="21:21">
      <c r="U842"/>
    </row>
    <row r="843" customHeight="1" spans="21:21">
      <c r="U843"/>
    </row>
    <row r="844" customHeight="1" spans="21:21">
      <c r="U844"/>
    </row>
    <row r="845" customHeight="1" spans="21:21">
      <c r="U845"/>
    </row>
    <row r="846" customHeight="1" spans="21:21">
      <c r="U846"/>
    </row>
    <row r="847" customHeight="1" spans="21:21">
      <c r="U847"/>
    </row>
    <row r="848" customHeight="1" spans="21:21">
      <c r="U848"/>
    </row>
    <row r="849" customHeight="1" spans="21:21">
      <c r="U849"/>
    </row>
    <row r="850" customHeight="1" spans="21:21">
      <c r="U850"/>
    </row>
    <row r="851" customHeight="1" spans="21:21">
      <c r="U851"/>
    </row>
    <row r="852" customHeight="1" spans="21:21">
      <c r="U852"/>
    </row>
    <row r="853" customHeight="1" spans="21:21">
      <c r="U853"/>
    </row>
    <row r="854" customHeight="1" spans="21:21">
      <c r="U854"/>
    </row>
    <row r="855" customHeight="1" spans="21:21">
      <c r="U855"/>
    </row>
    <row r="856" customHeight="1" spans="21:21">
      <c r="U856"/>
    </row>
    <row r="857" customHeight="1" spans="21:21">
      <c r="U857"/>
    </row>
    <row r="858" customHeight="1" spans="21:21">
      <c r="U858"/>
    </row>
    <row r="859" customHeight="1" spans="21:21">
      <c r="U859"/>
    </row>
    <row r="860" customHeight="1" spans="21:21">
      <c r="U860"/>
    </row>
    <row r="861" customHeight="1" spans="21:21">
      <c r="U861"/>
    </row>
    <row r="862" customHeight="1" spans="21:21">
      <c r="U862"/>
    </row>
    <row r="863" customHeight="1" spans="21:21">
      <c r="U863"/>
    </row>
    <row r="864" customHeight="1" spans="21:21">
      <c r="U864"/>
    </row>
    <row r="865" customHeight="1" spans="21:21">
      <c r="U865"/>
    </row>
    <row r="866" customHeight="1" spans="21:21">
      <c r="U866"/>
    </row>
    <row r="867" customHeight="1" spans="21:21">
      <c r="U867"/>
    </row>
    <row r="868" customHeight="1" spans="21:21">
      <c r="U868"/>
    </row>
    <row r="869" customHeight="1" spans="21:21">
      <c r="U869"/>
    </row>
    <row r="870" customHeight="1" spans="21:21">
      <c r="U870"/>
    </row>
    <row r="871" customHeight="1" spans="21:21">
      <c r="U871"/>
    </row>
    <row r="872" customHeight="1" spans="21:21">
      <c r="U872"/>
    </row>
    <row r="873" customHeight="1" spans="21:21">
      <c r="U873"/>
    </row>
    <row r="874" customHeight="1" spans="21:21">
      <c r="U874"/>
    </row>
    <row r="875" customHeight="1" spans="21:21">
      <c r="U875"/>
    </row>
    <row r="876" customHeight="1" spans="21:21">
      <c r="U876"/>
    </row>
    <row r="877" customHeight="1" spans="21:21">
      <c r="U877"/>
    </row>
    <row r="878" customHeight="1" spans="21:21">
      <c r="U878"/>
    </row>
    <row r="879" customHeight="1" spans="21:21">
      <c r="U879"/>
    </row>
    <row r="880" customHeight="1" spans="21:21">
      <c r="U880"/>
    </row>
    <row r="881" customHeight="1" spans="21:21">
      <c r="U881"/>
    </row>
    <row r="882" customHeight="1" spans="21:21">
      <c r="U882"/>
    </row>
    <row r="883" customHeight="1" spans="21:21">
      <c r="U883"/>
    </row>
    <row r="884" customHeight="1" spans="21:21">
      <c r="U884"/>
    </row>
    <row r="885" customHeight="1" spans="21:21">
      <c r="U885"/>
    </row>
    <row r="886" customHeight="1" spans="21:21">
      <c r="U886"/>
    </row>
    <row r="887" customHeight="1" spans="21:21">
      <c r="U887"/>
    </row>
    <row r="888" customHeight="1" spans="21:21">
      <c r="U888"/>
    </row>
    <row r="889" customHeight="1" spans="21:21">
      <c r="U889"/>
    </row>
    <row r="890" customHeight="1" spans="21:21">
      <c r="U890"/>
    </row>
    <row r="891" customHeight="1" spans="21:21">
      <c r="U891"/>
    </row>
    <row r="892" customHeight="1" spans="21:21">
      <c r="U892"/>
    </row>
    <row r="893" customHeight="1" spans="21:21">
      <c r="U893"/>
    </row>
    <row r="894" customHeight="1" spans="21:21">
      <c r="U894"/>
    </row>
    <row r="895" customHeight="1" spans="21:21">
      <c r="U895"/>
    </row>
    <row r="896" customHeight="1" spans="21:21">
      <c r="U896"/>
    </row>
    <row r="897" customHeight="1" spans="21:21">
      <c r="U897"/>
    </row>
    <row r="898" customHeight="1" spans="21:21">
      <c r="U898"/>
    </row>
    <row r="899" customHeight="1" spans="21:21">
      <c r="U899"/>
    </row>
    <row r="900" customHeight="1" spans="21:21">
      <c r="U900"/>
    </row>
    <row r="901" customHeight="1" spans="21:21">
      <c r="U901"/>
    </row>
    <row r="902" customHeight="1" spans="21:21">
      <c r="U902"/>
    </row>
    <row r="903" customHeight="1" spans="21:21">
      <c r="U903"/>
    </row>
    <row r="904" customHeight="1" spans="21:21">
      <c r="U904"/>
    </row>
    <row r="905" customHeight="1" spans="21:21">
      <c r="U905"/>
    </row>
    <row r="906" customHeight="1" spans="21:21">
      <c r="U906"/>
    </row>
    <row r="907" customHeight="1" spans="21:21">
      <c r="U907"/>
    </row>
    <row r="908" customHeight="1" spans="21:21">
      <c r="U908"/>
    </row>
    <row r="909" customHeight="1" spans="21:21">
      <c r="U909"/>
    </row>
    <row r="910" customHeight="1" spans="21:21">
      <c r="U910"/>
    </row>
    <row r="911" customHeight="1" spans="21:21">
      <c r="U911"/>
    </row>
    <row r="912" customHeight="1" spans="21:21">
      <c r="U912"/>
    </row>
    <row r="913" customHeight="1" spans="21:21">
      <c r="U913"/>
    </row>
    <row r="914" customHeight="1" spans="21:21">
      <c r="U914"/>
    </row>
    <row r="915" customHeight="1" spans="21:21">
      <c r="U915"/>
    </row>
    <row r="916" customHeight="1" spans="21:21">
      <c r="U916"/>
    </row>
    <row r="917" customHeight="1" spans="21:21">
      <c r="U917"/>
    </row>
    <row r="918" customHeight="1" spans="21:21">
      <c r="U918"/>
    </row>
    <row r="919" customHeight="1" spans="21:21">
      <c r="U919"/>
    </row>
    <row r="920" customHeight="1" spans="21:21">
      <c r="U920"/>
    </row>
    <row r="921" customHeight="1" spans="21:21">
      <c r="U921"/>
    </row>
    <row r="922" customHeight="1" spans="21:21">
      <c r="U922"/>
    </row>
    <row r="923" customHeight="1" spans="21:21">
      <c r="U923"/>
    </row>
    <row r="924" customHeight="1" spans="21:21">
      <c r="U924"/>
    </row>
    <row r="925" customHeight="1" spans="21:21">
      <c r="U925"/>
    </row>
    <row r="926" customHeight="1" spans="21:21">
      <c r="U926"/>
    </row>
    <row r="927" customHeight="1" spans="21:21">
      <c r="U927"/>
    </row>
    <row r="928" customHeight="1" spans="21:21">
      <c r="U928"/>
    </row>
    <row r="929" customHeight="1" spans="21:21">
      <c r="U929"/>
    </row>
    <row r="930" customHeight="1" spans="21:21">
      <c r="U930"/>
    </row>
    <row r="931" customHeight="1" spans="21:21">
      <c r="U931"/>
    </row>
    <row r="932" customHeight="1" spans="21:21">
      <c r="U932"/>
    </row>
    <row r="933" customHeight="1" spans="21:21">
      <c r="U933"/>
    </row>
    <row r="934" customHeight="1" spans="21:21">
      <c r="U934"/>
    </row>
    <row r="935" customHeight="1" spans="21:21">
      <c r="U935"/>
    </row>
    <row r="936" customHeight="1" spans="21:21">
      <c r="U936"/>
    </row>
    <row r="937" customHeight="1" spans="21:21">
      <c r="U937"/>
    </row>
    <row r="938" customHeight="1" spans="21:21">
      <c r="U938"/>
    </row>
    <row r="939" customHeight="1" spans="21:21">
      <c r="U939"/>
    </row>
    <row r="940" customHeight="1" spans="21:21">
      <c r="U940"/>
    </row>
    <row r="941" customHeight="1" spans="21:21">
      <c r="U941"/>
    </row>
    <row r="942" customHeight="1" spans="21:21">
      <c r="U942"/>
    </row>
    <row r="943" customHeight="1" spans="21:21">
      <c r="U943"/>
    </row>
    <row r="944" customHeight="1" spans="21:21">
      <c r="U944"/>
    </row>
    <row r="945" customHeight="1" spans="21:21">
      <c r="U945"/>
    </row>
    <row r="946" customHeight="1" spans="21:21">
      <c r="U946"/>
    </row>
    <row r="947" customHeight="1" spans="21:21">
      <c r="U947"/>
    </row>
    <row r="948" customHeight="1" spans="21:21">
      <c r="U948"/>
    </row>
    <row r="949" customHeight="1" spans="21:21">
      <c r="U949"/>
    </row>
    <row r="950" customHeight="1" spans="21:21">
      <c r="U950"/>
    </row>
    <row r="951" customHeight="1" spans="21:21">
      <c r="U951"/>
    </row>
    <row r="952" customHeight="1" spans="21:21">
      <c r="U952"/>
    </row>
    <row r="953" customHeight="1" spans="21:21">
      <c r="U953"/>
    </row>
    <row r="954" customHeight="1" spans="21:21">
      <c r="U954"/>
    </row>
    <row r="955" customHeight="1" spans="21:21">
      <c r="U955"/>
    </row>
    <row r="956" customHeight="1" spans="21:21">
      <c r="U956"/>
    </row>
    <row r="957" customHeight="1" spans="21:21">
      <c r="U957"/>
    </row>
    <row r="958" customHeight="1" spans="21:21">
      <c r="U958"/>
    </row>
    <row r="959" customHeight="1" spans="21:21">
      <c r="U959"/>
    </row>
    <row r="960" customHeight="1" spans="21:21">
      <c r="U960"/>
    </row>
    <row r="961" customHeight="1" spans="21:21">
      <c r="U961"/>
    </row>
    <row r="962" customHeight="1" spans="21:21">
      <c r="U962"/>
    </row>
    <row r="963" customHeight="1" spans="21:21">
      <c r="U963"/>
    </row>
    <row r="964" customHeight="1" spans="21:21">
      <c r="U964"/>
    </row>
    <row r="965" customHeight="1" spans="21:21">
      <c r="U965"/>
    </row>
    <row r="966" customHeight="1" spans="21:21">
      <c r="U966"/>
    </row>
    <row r="967" customHeight="1" spans="21:21">
      <c r="U967"/>
    </row>
    <row r="968" customHeight="1" spans="21:21">
      <c r="U968"/>
    </row>
    <row r="969" customHeight="1" spans="21:21">
      <c r="U969"/>
    </row>
    <row r="970" customHeight="1" spans="21:21">
      <c r="U970"/>
    </row>
    <row r="971" customHeight="1" spans="21:21">
      <c r="U971"/>
    </row>
    <row r="972" customHeight="1" spans="21:21">
      <c r="U972"/>
    </row>
    <row r="973" customHeight="1" spans="21:21">
      <c r="U973"/>
    </row>
    <row r="974" customHeight="1" spans="21:21">
      <c r="U974"/>
    </row>
    <row r="975" customHeight="1" spans="21:21">
      <c r="U975"/>
    </row>
    <row r="976" customHeight="1" spans="21:21">
      <c r="U976"/>
    </row>
    <row r="977" customHeight="1" spans="21:21">
      <c r="U977"/>
    </row>
    <row r="978" customHeight="1" spans="21:21">
      <c r="U978"/>
    </row>
    <row r="979" customHeight="1" spans="21:21">
      <c r="U979"/>
    </row>
    <row r="980" customHeight="1" spans="21:21">
      <c r="U980"/>
    </row>
    <row r="981" customHeight="1" spans="21:21">
      <c r="U981"/>
    </row>
    <row r="982" customHeight="1" spans="21:21">
      <c r="U982"/>
    </row>
    <row r="983" customHeight="1" spans="21:21">
      <c r="U983"/>
    </row>
    <row r="984" customHeight="1" spans="21:21">
      <c r="U984"/>
    </row>
    <row r="985" customHeight="1" spans="21:21">
      <c r="U985"/>
    </row>
    <row r="986" customHeight="1" spans="21:21">
      <c r="U986"/>
    </row>
    <row r="987" customHeight="1" spans="21:21">
      <c r="U987"/>
    </row>
    <row r="988" customHeight="1" spans="21:21">
      <c r="U988"/>
    </row>
    <row r="989" customHeight="1" spans="21:21">
      <c r="U989"/>
    </row>
    <row r="990" customHeight="1" spans="21:21">
      <c r="U990"/>
    </row>
    <row r="991" customHeight="1" spans="21:21">
      <c r="U991"/>
    </row>
    <row r="992" customHeight="1" spans="21:21">
      <c r="U992"/>
    </row>
    <row r="993" customHeight="1" spans="21:21">
      <c r="U993"/>
    </row>
    <row r="994" customHeight="1" spans="21:21">
      <c r="U994"/>
    </row>
    <row r="995" customHeight="1" spans="21:21">
      <c r="U995"/>
    </row>
    <row r="996" customHeight="1" spans="21:21">
      <c r="U996"/>
    </row>
    <row r="997" customHeight="1" spans="21:21">
      <c r="U997"/>
    </row>
    <row r="998" customHeight="1" spans="21:21">
      <c r="U998"/>
    </row>
    <row r="999" customHeight="1" spans="21:21">
      <c r="U999"/>
    </row>
    <row r="1000" customHeight="1" spans="21:21">
      <c r="U1000"/>
    </row>
    <row r="1001" customHeight="1" spans="21:21">
      <c r="U1001"/>
    </row>
    <row r="1002" customHeight="1" spans="21:21">
      <c r="U1002"/>
    </row>
    <row r="1003" customHeight="1" spans="21:21">
      <c r="U1003"/>
    </row>
    <row r="1004" customHeight="1" spans="21:21">
      <c r="U1004"/>
    </row>
    <row r="1005" customHeight="1" spans="21:21">
      <c r="U1005"/>
    </row>
    <row r="1006" customHeight="1" spans="21:21">
      <c r="U1006"/>
    </row>
    <row r="1007" customHeight="1" spans="21:21">
      <c r="U1007"/>
    </row>
    <row r="1008" customHeight="1" spans="21:21">
      <c r="U1008"/>
    </row>
    <row r="1009" customHeight="1" spans="21:21">
      <c r="U1009"/>
    </row>
    <row r="1010" customHeight="1" spans="21:21">
      <c r="U1010"/>
    </row>
    <row r="1011" customHeight="1" spans="21:21">
      <c r="U1011"/>
    </row>
    <row r="1012" customHeight="1" spans="21:21">
      <c r="U1012"/>
    </row>
    <row r="1013" customHeight="1" spans="21:21">
      <c r="U1013"/>
    </row>
    <row r="1014" customHeight="1" spans="21:21">
      <c r="U1014"/>
    </row>
    <row r="1015" customHeight="1" spans="21:21">
      <c r="U1015"/>
    </row>
    <row r="1016" customHeight="1" spans="21:21">
      <c r="U1016"/>
    </row>
    <row r="1017" customHeight="1" spans="21:21">
      <c r="U1017"/>
    </row>
    <row r="1018" customHeight="1" spans="21:21">
      <c r="U1018"/>
    </row>
    <row r="1019" customHeight="1" spans="21:21">
      <c r="U1019"/>
    </row>
    <row r="1020" customHeight="1" spans="21:21">
      <c r="U1020"/>
    </row>
    <row r="1021" customHeight="1" spans="21:21">
      <c r="U1021"/>
    </row>
    <row r="1022" customHeight="1" spans="21:21">
      <c r="U1022"/>
    </row>
    <row r="1023" customHeight="1" spans="21:21">
      <c r="U1023"/>
    </row>
    <row r="1024" customHeight="1" spans="21:21">
      <c r="U1024"/>
    </row>
    <row r="1025" customHeight="1" spans="21:21">
      <c r="U1025"/>
    </row>
    <row r="1026" customHeight="1" spans="21:21">
      <c r="U1026"/>
    </row>
    <row r="1027" customHeight="1" spans="21:21">
      <c r="U1027"/>
    </row>
    <row r="1028" customHeight="1" spans="21:21">
      <c r="U1028"/>
    </row>
    <row r="1029" customHeight="1" spans="21:21">
      <c r="U1029"/>
    </row>
    <row r="1030" customHeight="1" spans="21:21">
      <c r="U1030"/>
    </row>
    <row r="1031" customHeight="1" spans="21:21">
      <c r="U1031"/>
    </row>
    <row r="1032" customHeight="1" spans="21:21">
      <c r="U1032"/>
    </row>
    <row r="1033" customHeight="1" spans="21:21">
      <c r="U1033"/>
    </row>
    <row r="1034" customHeight="1" spans="21:21">
      <c r="U1034"/>
    </row>
    <row r="1035" customHeight="1" spans="21:21">
      <c r="U1035"/>
    </row>
    <row r="1036" customHeight="1" spans="21:21">
      <c r="U1036"/>
    </row>
    <row r="1037" customHeight="1" spans="21:21">
      <c r="U1037"/>
    </row>
    <row r="1038" customHeight="1" spans="21:21">
      <c r="U1038"/>
    </row>
    <row r="1039" customHeight="1" spans="21:21">
      <c r="U1039"/>
    </row>
    <row r="1040" customHeight="1" spans="21:21">
      <c r="U1040"/>
    </row>
    <row r="1041" customHeight="1" spans="21:21">
      <c r="U1041"/>
    </row>
    <row r="1042" customHeight="1" spans="21:21">
      <c r="U1042"/>
    </row>
    <row r="1043" customHeight="1" spans="21:21">
      <c r="U1043"/>
    </row>
    <row r="1044" customHeight="1" spans="21:21">
      <c r="U1044"/>
    </row>
    <row r="1045" customHeight="1" spans="21:21">
      <c r="U1045"/>
    </row>
    <row r="1046" customHeight="1" spans="21:21">
      <c r="U1046"/>
    </row>
    <row r="1047" customHeight="1" spans="21:21">
      <c r="U1047"/>
    </row>
    <row r="1048" customHeight="1" spans="21:21">
      <c r="U1048"/>
    </row>
    <row r="1049" customHeight="1" spans="21:21">
      <c r="U1049"/>
    </row>
    <row r="1050" customHeight="1" spans="21:21">
      <c r="U1050"/>
    </row>
    <row r="1051" customHeight="1" spans="21:21">
      <c r="U1051"/>
    </row>
    <row r="1052" customHeight="1" spans="21:21">
      <c r="U1052"/>
    </row>
    <row r="1053" customHeight="1" spans="21:21">
      <c r="U1053"/>
    </row>
    <row r="1054" customHeight="1" spans="21:21">
      <c r="U1054"/>
    </row>
    <row r="1055" customHeight="1" spans="21:21">
      <c r="U1055"/>
    </row>
    <row r="1056" customHeight="1" spans="21:21">
      <c r="U1056"/>
    </row>
    <row r="1057" customHeight="1" spans="21:21">
      <c r="U1057"/>
    </row>
    <row r="1058" customHeight="1" spans="21:21">
      <c r="U1058"/>
    </row>
    <row r="1059" customHeight="1" spans="21:21">
      <c r="U1059"/>
    </row>
    <row r="1060" customHeight="1" spans="21:21">
      <c r="U1060"/>
    </row>
    <row r="1061" customHeight="1" spans="21:21">
      <c r="U1061"/>
    </row>
    <row r="1062" customHeight="1" spans="21:21">
      <c r="U1062"/>
    </row>
    <row r="1063" customHeight="1" spans="21:21">
      <c r="U1063"/>
    </row>
    <row r="1064" customHeight="1" spans="21:21">
      <c r="U1064"/>
    </row>
    <row r="1065" customHeight="1" spans="21:21">
      <c r="U1065"/>
    </row>
    <row r="1066" customHeight="1" spans="21:21">
      <c r="U1066"/>
    </row>
    <row r="1067" customHeight="1" spans="21:21">
      <c r="U1067"/>
    </row>
    <row r="1068" customHeight="1" spans="21:21">
      <c r="U1068"/>
    </row>
    <row r="1069" customHeight="1" spans="21:21">
      <c r="U1069"/>
    </row>
    <row r="1070" customHeight="1" spans="21:21">
      <c r="U1070"/>
    </row>
    <row r="1071" customHeight="1" spans="21:21">
      <c r="U1071"/>
    </row>
    <row r="1072" customHeight="1" spans="21:21">
      <c r="U1072"/>
    </row>
    <row r="1073" customHeight="1" spans="21:21">
      <c r="U1073"/>
    </row>
    <row r="1074" customHeight="1" spans="21:21">
      <c r="U1074"/>
    </row>
    <row r="1075" customHeight="1" spans="21:21">
      <c r="U1075"/>
    </row>
    <row r="1076" customHeight="1" spans="21:21">
      <c r="U1076"/>
    </row>
    <row r="1077" customHeight="1" spans="21:21">
      <c r="U1077"/>
    </row>
    <row r="1078" customHeight="1" spans="21:21">
      <c r="U1078"/>
    </row>
    <row r="1079" customHeight="1" spans="21:21">
      <c r="U1079"/>
    </row>
    <row r="1080" customHeight="1" spans="21:21">
      <c r="U1080"/>
    </row>
    <row r="1081" customHeight="1" spans="21:21">
      <c r="U1081"/>
    </row>
    <row r="1082" customHeight="1" spans="21:21">
      <c r="U1082"/>
    </row>
    <row r="1083" customHeight="1" spans="21:21">
      <c r="U1083"/>
    </row>
    <row r="1084" customHeight="1" spans="21:21">
      <c r="U1084"/>
    </row>
    <row r="1085" customHeight="1" spans="21:21">
      <c r="U1085"/>
    </row>
    <row r="1086" customHeight="1" spans="21:21">
      <c r="U1086"/>
    </row>
    <row r="1087" customHeight="1" spans="21:21">
      <c r="U1087"/>
    </row>
    <row r="1088" customHeight="1" spans="21:21">
      <c r="U1088"/>
    </row>
    <row r="1089" customHeight="1" spans="21:21">
      <c r="U1089"/>
    </row>
    <row r="1090" customHeight="1" spans="21:21">
      <c r="U1090"/>
    </row>
    <row r="1091" customHeight="1" spans="21:21">
      <c r="U1091"/>
    </row>
    <row r="1092" customHeight="1" spans="21:21">
      <c r="U1092"/>
    </row>
    <row r="1093" customHeight="1" spans="21:21">
      <c r="U1093"/>
    </row>
    <row r="1094" customHeight="1" spans="21:21">
      <c r="U1094"/>
    </row>
    <row r="1095" customHeight="1" spans="21:21">
      <c r="U1095"/>
    </row>
    <row r="1096" customHeight="1" spans="21:21">
      <c r="U1096"/>
    </row>
    <row r="1097" customHeight="1" spans="21:21">
      <c r="U1097"/>
    </row>
    <row r="1098" customHeight="1" spans="21:21">
      <c r="U1098"/>
    </row>
    <row r="1099" customHeight="1" spans="21:21">
      <c r="U1099"/>
    </row>
    <row r="1100" customHeight="1" spans="21:21">
      <c r="U1100"/>
    </row>
    <row r="1101" customHeight="1" spans="21:21">
      <c r="U1101"/>
    </row>
    <row r="1102" customHeight="1" spans="21:21">
      <c r="U1102"/>
    </row>
    <row r="1103" customHeight="1" spans="21:21">
      <c r="U1103"/>
    </row>
    <row r="1104" customHeight="1" spans="21:21">
      <c r="U1104"/>
    </row>
    <row r="1105" customHeight="1" spans="21:21">
      <c r="U1105"/>
    </row>
    <row r="1106" customHeight="1" spans="21:21">
      <c r="U1106"/>
    </row>
    <row r="1107" customHeight="1" spans="21:21">
      <c r="U1107"/>
    </row>
    <row r="1108" customHeight="1" spans="21:21">
      <c r="U1108"/>
    </row>
    <row r="1109" customHeight="1" spans="21:21">
      <c r="U1109"/>
    </row>
    <row r="1110" customHeight="1" spans="21:21">
      <c r="U1110"/>
    </row>
    <row r="1111" customHeight="1" spans="21:21">
      <c r="U1111"/>
    </row>
    <row r="1112" customHeight="1" spans="21:21">
      <c r="U1112"/>
    </row>
    <row r="1113" customHeight="1" spans="21:21">
      <c r="U1113"/>
    </row>
    <row r="1114" customHeight="1" spans="21:21">
      <c r="U1114"/>
    </row>
    <row r="1115" customHeight="1" spans="21:21">
      <c r="U1115"/>
    </row>
    <row r="1116" customHeight="1" spans="21:21">
      <c r="U1116"/>
    </row>
    <row r="1117" customHeight="1" spans="21:21">
      <c r="U1117"/>
    </row>
    <row r="1118" customHeight="1" spans="21:21">
      <c r="U1118"/>
    </row>
    <row r="1119" customHeight="1" spans="21:21">
      <c r="U1119"/>
    </row>
    <row r="1120" customHeight="1" spans="21:21">
      <c r="U1120"/>
    </row>
    <row r="1121" customHeight="1" spans="21:21">
      <c r="U1121"/>
    </row>
    <row r="1122" customHeight="1" spans="21:21">
      <c r="U1122"/>
    </row>
    <row r="1123" customHeight="1" spans="21:21">
      <c r="U1123"/>
    </row>
    <row r="1124" customHeight="1" spans="21:21">
      <c r="U1124"/>
    </row>
    <row r="1125" customHeight="1" spans="21:21">
      <c r="U1125"/>
    </row>
    <row r="1126" customHeight="1" spans="21:21">
      <c r="U1126"/>
    </row>
    <row r="1127" customHeight="1" spans="21:21">
      <c r="U1127"/>
    </row>
    <row r="1128" customHeight="1" spans="21:21">
      <c r="U1128"/>
    </row>
    <row r="1129" customHeight="1" spans="21:21">
      <c r="U1129"/>
    </row>
    <row r="1130" customHeight="1" spans="21:21">
      <c r="U1130"/>
    </row>
    <row r="1131" customHeight="1" spans="21:21">
      <c r="U1131"/>
    </row>
    <row r="1132" customHeight="1" spans="21:21">
      <c r="U1132"/>
    </row>
    <row r="1133" customHeight="1" spans="21:21">
      <c r="U1133"/>
    </row>
    <row r="1134" customHeight="1" spans="21:21">
      <c r="U1134"/>
    </row>
    <row r="1135" customHeight="1" spans="21:21">
      <c r="U1135"/>
    </row>
    <row r="1136" customHeight="1" spans="21:21">
      <c r="U1136"/>
    </row>
    <row r="1137" customHeight="1" spans="21:21">
      <c r="U1137"/>
    </row>
    <row r="1138" customHeight="1" spans="21:21">
      <c r="U1138"/>
    </row>
    <row r="1139" customHeight="1" spans="21:21">
      <c r="U1139"/>
    </row>
    <row r="1140" customHeight="1" spans="21:21">
      <c r="U1140"/>
    </row>
    <row r="1141" customHeight="1" spans="21:21">
      <c r="U1141"/>
    </row>
    <row r="1142" customHeight="1" spans="21:21">
      <c r="U1142"/>
    </row>
    <row r="1143" customHeight="1" spans="21:21">
      <c r="U1143"/>
    </row>
    <row r="1144" customHeight="1" spans="21:21">
      <c r="U1144"/>
    </row>
    <row r="1145" customHeight="1" spans="21:21">
      <c r="U1145"/>
    </row>
    <row r="1146" customHeight="1" spans="21:21">
      <c r="U1146"/>
    </row>
    <row r="1147" customHeight="1" spans="21:21">
      <c r="U1147"/>
    </row>
    <row r="1148" customHeight="1" spans="21:21">
      <c r="U1148"/>
    </row>
    <row r="1149" customHeight="1" spans="21:21">
      <c r="U1149"/>
    </row>
    <row r="1150" customHeight="1" spans="21:21">
      <c r="U1150"/>
    </row>
    <row r="1151" customHeight="1" spans="21:21">
      <c r="U1151"/>
    </row>
    <row r="1152" customHeight="1" spans="21:21">
      <c r="U1152"/>
    </row>
    <row r="1153" customHeight="1" spans="21:21">
      <c r="U1153"/>
    </row>
    <row r="1154" customHeight="1" spans="21:21">
      <c r="U1154"/>
    </row>
    <row r="1155" customHeight="1" spans="21:21">
      <c r="U1155"/>
    </row>
    <row r="1156" customHeight="1" spans="21:21">
      <c r="U1156"/>
    </row>
    <row r="1157" customHeight="1" spans="21:21">
      <c r="U1157"/>
    </row>
    <row r="1158" customHeight="1" spans="21:21">
      <c r="U1158"/>
    </row>
    <row r="1159" customHeight="1" spans="21:21">
      <c r="U1159"/>
    </row>
    <row r="1160" customHeight="1" spans="21:21">
      <c r="U1160"/>
    </row>
    <row r="1161" customHeight="1" spans="21:21">
      <c r="U1161"/>
    </row>
    <row r="1162" customHeight="1" spans="21:21">
      <c r="U1162"/>
    </row>
    <row r="1163" customHeight="1" spans="21:21">
      <c r="U1163"/>
    </row>
    <row r="1164" customHeight="1" spans="21:21">
      <c r="U1164"/>
    </row>
    <row r="1165" customHeight="1" spans="21:21">
      <c r="U1165"/>
    </row>
    <row r="1166" customHeight="1" spans="21:21">
      <c r="U1166"/>
    </row>
    <row r="1167" customHeight="1" spans="21:21">
      <c r="U1167"/>
    </row>
    <row r="1168" customHeight="1" spans="21:21">
      <c r="U1168"/>
    </row>
    <row r="1169" customHeight="1" spans="21:21">
      <c r="U1169"/>
    </row>
    <row r="1170" customHeight="1" spans="21:21">
      <c r="U1170"/>
    </row>
    <row r="1171" customHeight="1" spans="21:21">
      <c r="U1171"/>
    </row>
    <row r="1172" customHeight="1" spans="21:21">
      <c r="U1172"/>
    </row>
    <row r="1173" customHeight="1" spans="21:21">
      <c r="U1173"/>
    </row>
    <row r="1174" customHeight="1" spans="21:21">
      <c r="U1174"/>
    </row>
    <row r="1175" customHeight="1" spans="21:21">
      <c r="U1175"/>
    </row>
    <row r="1176" customHeight="1" spans="21:21">
      <c r="U1176"/>
    </row>
    <row r="1177" customHeight="1" spans="21:21">
      <c r="U1177"/>
    </row>
    <row r="1178" customHeight="1" spans="21:21">
      <c r="U1178"/>
    </row>
    <row r="1179" customHeight="1" spans="21:21">
      <c r="U1179"/>
    </row>
    <row r="1180" customHeight="1" spans="21:21">
      <c r="U1180"/>
    </row>
    <row r="1181" customHeight="1" spans="21:21">
      <c r="U1181"/>
    </row>
    <row r="1182" customHeight="1" spans="21:21">
      <c r="U1182"/>
    </row>
    <row r="1183" customHeight="1" spans="21:21">
      <c r="U1183"/>
    </row>
    <row r="1184" customHeight="1" spans="21:21">
      <c r="U1184"/>
    </row>
    <row r="1185" customHeight="1" spans="21:21">
      <c r="U1185"/>
    </row>
    <row r="1186" customHeight="1" spans="21:21">
      <c r="U1186"/>
    </row>
    <row r="1187" customHeight="1" spans="21:21">
      <c r="U1187"/>
    </row>
    <row r="1188" customHeight="1" spans="21:21">
      <c r="U1188"/>
    </row>
    <row r="1189" customHeight="1" spans="21:21">
      <c r="U1189"/>
    </row>
    <row r="1190" customHeight="1" spans="21:21">
      <c r="U1190"/>
    </row>
    <row r="1191" customHeight="1" spans="21:21">
      <c r="U1191"/>
    </row>
    <row r="1192" customHeight="1" spans="21:21">
      <c r="U1192"/>
    </row>
    <row r="1193" customHeight="1" spans="21:21">
      <c r="U1193"/>
    </row>
    <row r="1194" customHeight="1" spans="21:21">
      <c r="U1194"/>
    </row>
    <row r="1195" customHeight="1" spans="21:21">
      <c r="U1195"/>
    </row>
    <row r="1196" customHeight="1" spans="21:21">
      <c r="U1196"/>
    </row>
    <row r="1197" customHeight="1" spans="21:21">
      <c r="U1197"/>
    </row>
    <row r="1198" customHeight="1" spans="21:21">
      <c r="U1198"/>
    </row>
    <row r="1199" customHeight="1" spans="21:21">
      <c r="U1199"/>
    </row>
    <row r="1200" customHeight="1" spans="21:21">
      <c r="U1200"/>
    </row>
    <row r="1201" customHeight="1" spans="21:21">
      <c r="U1201"/>
    </row>
    <row r="1202" customHeight="1" spans="21:21">
      <c r="U1202"/>
    </row>
    <row r="1203" customHeight="1" spans="21:21">
      <c r="U1203"/>
    </row>
    <row r="1204" customHeight="1" spans="21:21">
      <c r="U1204"/>
    </row>
    <row r="1205" customHeight="1" spans="21:21">
      <c r="U1205"/>
    </row>
    <row r="1206" customHeight="1" spans="21:21">
      <c r="U1206"/>
    </row>
    <row r="1207" customHeight="1" spans="21:21">
      <c r="U1207"/>
    </row>
    <row r="1208" customHeight="1" spans="21:21">
      <c r="U1208"/>
    </row>
    <row r="1209" customHeight="1" spans="21:21">
      <c r="U1209"/>
    </row>
    <row r="1210" customHeight="1" spans="21:21">
      <c r="U1210"/>
    </row>
    <row r="1211" customHeight="1" spans="21:21">
      <c r="U1211"/>
    </row>
    <row r="1212" customHeight="1" spans="21:21">
      <c r="U1212"/>
    </row>
    <row r="1213" customHeight="1" spans="21:21">
      <c r="U1213"/>
    </row>
    <row r="1214" customHeight="1" spans="21:21">
      <c r="U1214"/>
    </row>
    <row r="1215" customHeight="1" spans="21:21">
      <c r="U1215"/>
    </row>
    <row r="1216" customHeight="1" spans="21:21">
      <c r="U1216"/>
    </row>
    <row r="1217" customHeight="1" spans="21:21">
      <c r="U1217"/>
    </row>
    <row r="1218" customHeight="1" spans="21:21">
      <c r="U1218"/>
    </row>
    <row r="1219" customHeight="1" spans="21:21">
      <c r="U1219"/>
    </row>
    <row r="1220" customHeight="1" spans="21:21">
      <c r="U1220"/>
    </row>
    <row r="1221" customHeight="1" spans="21:21">
      <c r="U1221"/>
    </row>
    <row r="1222" customHeight="1" spans="21:21">
      <c r="U1222"/>
    </row>
    <row r="1223" customHeight="1" spans="21:21">
      <c r="U1223"/>
    </row>
    <row r="1224" customHeight="1" spans="21:21">
      <c r="U1224"/>
    </row>
    <row r="1225" customHeight="1" spans="21:21">
      <c r="U1225"/>
    </row>
    <row r="1226" customHeight="1" spans="21:21">
      <c r="U1226"/>
    </row>
    <row r="1227" customHeight="1" spans="21:21">
      <c r="U1227"/>
    </row>
    <row r="1228" customHeight="1" spans="21:21">
      <c r="U1228"/>
    </row>
    <row r="1229" customHeight="1" spans="21:21">
      <c r="U1229"/>
    </row>
    <row r="1230" customHeight="1" spans="21:21">
      <c r="U1230"/>
    </row>
    <row r="1231" customHeight="1" spans="21:21">
      <c r="U1231"/>
    </row>
    <row r="1232" customHeight="1" spans="21:21">
      <c r="U1232"/>
    </row>
    <row r="1233" customHeight="1" spans="21:21">
      <c r="U1233"/>
    </row>
    <row r="1234" customHeight="1" spans="21:21">
      <c r="U1234"/>
    </row>
    <row r="1235" customHeight="1" spans="21:21">
      <c r="U1235"/>
    </row>
    <row r="1236" customHeight="1" spans="21:21">
      <c r="U1236"/>
    </row>
    <row r="1237" customHeight="1" spans="21:21">
      <c r="U1237"/>
    </row>
    <row r="1238" customHeight="1" spans="21:21">
      <c r="U1238"/>
    </row>
    <row r="1239" customHeight="1" spans="21:21">
      <c r="U1239"/>
    </row>
    <row r="1240" customHeight="1" spans="21:21">
      <c r="U1240"/>
    </row>
    <row r="1241" customHeight="1" spans="21:21">
      <c r="U1241"/>
    </row>
    <row r="1242" customHeight="1" spans="21:21">
      <c r="U1242"/>
    </row>
    <row r="1243" customHeight="1" spans="21:21">
      <c r="U1243"/>
    </row>
    <row r="1244" customHeight="1" spans="21:21">
      <c r="U1244"/>
    </row>
    <row r="1245" customHeight="1" spans="21:21">
      <c r="U1245"/>
    </row>
    <row r="1246" customHeight="1" spans="21:21">
      <c r="U1246"/>
    </row>
    <row r="1247" customHeight="1" spans="21:21">
      <c r="U1247"/>
    </row>
    <row r="1248" customHeight="1" spans="21:21">
      <c r="U1248"/>
    </row>
    <row r="1249" customHeight="1" spans="21:21">
      <c r="U1249"/>
    </row>
    <row r="1250" customHeight="1" spans="21:21">
      <c r="U1250"/>
    </row>
    <row r="1251" customHeight="1" spans="21:21">
      <c r="U1251"/>
    </row>
    <row r="1252" customHeight="1" spans="21:21">
      <c r="U1252"/>
    </row>
    <row r="1253" customHeight="1" spans="21:21">
      <c r="U1253"/>
    </row>
    <row r="1254" customHeight="1" spans="21:21">
      <c r="U1254"/>
    </row>
    <row r="1255" customHeight="1" spans="21:21">
      <c r="U1255"/>
    </row>
    <row r="1256" customHeight="1" spans="21:21">
      <c r="U1256"/>
    </row>
    <row r="1257" customHeight="1" spans="21:21">
      <c r="U1257"/>
    </row>
    <row r="1258" customHeight="1" spans="21:21">
      <c r="U1258"/>
    </row>
    <row r="1259" customHeight="1" spans="21:21">
      <c r="U1259"/>
    </row>
    <row r="1260" customHeight="1" spans="21:21">
      <c r="U1260"/>
    </row>
    <row r="1261" customHeight="1" spans="21:21">
      <c r="U1261"/>
    </row>
    <row r="1262" customHeight="1" spans="21:21">
      <c r="U1262"/>
    </row>
    <row r="1263" customHeight="1" spans="21:21">
      <c r="U1263"/>
    </row>
    <row r="1264" customHeight="1" spans="21:21">
      <c r="U1264"/>
    </row>
    <row r="1265" customHeight="1" spans="21:21">
      <c r="U1265"/>
    </row>
    <row r="1266" customHeight="1" spans="21:21">
      <c r="U1266"/>
    </row>
    <row r="1267" customHeight="1" spans="21:21">
      <c r="U1267"/>
    </row>
    <row r="1268" customHeight="1" spans="21:21">
      <c r="U1268"/>
    </row>
    <row r="1269" customHeight="1" spans="21:21">
      <c r="U1269"/>
    </row>
    <row r="1270" customHeight="1" spans="21:21">
      <c r="U1270"/>
    </row>
    <row r="1271" customHeight="1" spans="21:21">
      <c r="U1271"/>
    </row>
    <row r="1272" customHeight="1" spans="21:21">
      <c r="U1272"/>
    </row>
    <row r="1273" customHeight="1" spans="21:21">
      <c r="U1273"/>
    </row>
    <row r="1274" customHeight="1" spans="21:21">
      <c r="U1274"/>
    </row>
    <row r="1275" customHeight="1" spans="21:21">
      <c r="U1275"/>
    </row>
    <row r="1276" customHeight="1" spans="21:21">
      <c r="U1276"/>
    </row>
    <row r="1277" customHeight="1" spans="21:21">
      <c r="U1277"/>
    </row>
    <row r="1278" customHeight="1" spans="21:21">
      <c r="U1278"/>
    </row>
    <row r="1279" customHeight="1" spans="21:21">
      <c r="U1279"/>
    </row>
    <row r="1280" customHeight="1" spans="21:21">
      <c r="U1280"/>
    </row>
    <row r="1281" customHeight="1" spans="21:21">
      <c r="U1281"/>
    </row>
    <row r="1282" customHeight="1" spans="21:21">
      <c r="U1282"/>
    </row>
    <row r="1283" customHeight="1" spans="21:21">
      <c r="U1283"/>
    </row>
    <row r="1284" customHeight="1" spans="21:21">
      <c r="U1284"/>
    </row>
    <row r="1285" customHeight="1" spans="21:21">
      <c r="U1285"/>
    </row>
    <row r="1286" customHeight="1" spans="21:21">
      <c r="U1286"/>
    </row>
    <row r="1287" customHeight="1" spans="21:21">
      <c r="U1287"/>
    </row>
    <row r="1288" customHeight="1" spans="21:21">
      <c r="U1288"/>
    </row>
    <row r="1289" customHeight="1" spans="21:21">
      <c r="U1289"/>
    </row>
    <row r="1290" customHeight="1" spans="21:21">
      <c r="U1290"/>
    </row>
    <row r="1291" customHeight="1" spans="21:21">
      <c r="U1291"/>
    </row>
    <row r="1292" customHeight="1" spans="21:21">
      <c r="U1292"/>
    </row>
    <row r="1293" customHeight="1" spans="21:21">
      <c r="U1293"/>
    </row>
    <row r="1294" customHeight="1" spans="21:21">
      <c r="U1294"/>
    </row>
    <row r="1295" customHeight="1" spans="21:21">
      <c r="U1295"/>
    </row>
    <row r="1296" customHeight="1" spans="21:21">
      <c r="U1296"/>
    </row>
    <row r="1297" customHeight="1" spans="21:21">
      <c r="U1297"/>
    </row>
    <row r="1298" customHeight="1" spans="21:21">
      <c r="U1298"/>
    </row>
    <row r="1299" customHeight="1" spans="21:21">
      <c r="U1299"/>
    </row>
    <row r="1300" customHeight="1" spans="21:21">
      <c r="U1300"/>
    </row>
    <row r="1301" customHeight="1" spans="21:21">
      <c r="U1301"/>
    </row>
    <row r="1302" customHeight="1" spans="21:21">
      <c r="U1302"/>
    </row>
    <row r="1303" customHeight="1" spans="21:21">
      <c r="U1303"/>
    </row>
    <row r="1304" customHeight="1" spans="21:21">
      <c r="U1304"/>
    </row>
    <row r="1305" customHeight="1" spans="21:21">
      <c r="U1305"/>
    </row>
    <row r="1306" customHeight="1" spans="21:21">
      <c r="U1306"/>
    </row>
    <row r="1307" customHeight="1" spans="21:21">
      <c r="U1307"/>
    </row>
    <row r="1308" customHeight="1" spans="21:21">
      <c r="U1308"/>
    </row>
    <row r="1309" customHeight="1" spans="21:21">
      <c r="U1309"/>
    </row>
    <row r="1310" customHeight="1" spans="21:21">
      <c r="U1310"/>
    </row>
    <row r="1311" customHeight="1" spans="21:21">
      <c r="U1311"/>
    </row>
    <row r="1312" customHeight="1" spans="21:21">
      <c r="U1312"/>
    </row>
    <row r="1313" customHeight="1" spans="21:21">
      <c r="U1313"/>
    </row>
    <row r="1314" customHeight="1" spans="21:21">
      <c r="U1314"/>
    </row>
    <row r="1315" customHeight="1" spans="21:21">
      <c r="U1315"/>
    </row>
    <row r="1316" customHeight="1" spans="21:21">
      <c r="U1316"/>
    </row>
    <row r="1317" customHeight="1" spans="21:21">
      <c r="U1317"/>
    </row>
    <row r="1318" customHeight="1" spans="21:21">
      <c r="U1318"/>
    </row>
    <row r="1319" customHeight="1" spans="21:21">
      <c r="U1319"/>
    </row>
    <row r="1320" customHeight="1" spans="21:21">
      <c r="U1320"/>
    </row>
    <row r="1321" customHeight="1" spans="21:21">
      <c r="U1321"/>
    </row>
    <row r="1322" customHeight="1" spans="21:21">
      <c r="U1322"/>
    </row>
    <row r="1323" customHeight="1" spans="21:21">
      <c r="U1323"/>
    </row>
    <row r="1324" customHeight="1" spans="21:21">
      <c r="U1324"/>
    </row>
    <row r="1325" customHeight="1" spans="21:21">
      <c r="U1325"/>
    </row>
    <row r="1326" customHeight="1" spans="21:21">
      <c r="U1326"/>
    </row>
    <row r="1327" customHeight="1" spans="21:21">
      <c r="U1327"/>
    </row>
    <row r="1328" customHeight="1" spans="21:21">
      <c r="U1328"/>
    </row>
    <row r="1329" customHeight="1" spans="21:21">
      <c r="U1329"/>
    </row>
    <row r="1330" customHeight="1" spans="21:21">
      <c r="U1330"/>
    </row>
    <row r="1331" customHeight="1" spans="21:21">
      <c r="U1331"/>
    </row>
    <row r="1332" customHeight="1" spans="21:21">
      <c r="U1332"/>
    </row>
    <row r="1333" customHeight="1" spans="21:21">
      <c r="U1333"/>
    </row>
    <row r="1334" customHeight="1" spans="21:21">
      <c r="U1334"/>
    </row>
    <row r="1335" customHeight="1" spans="21:21">
      <c r="U1335"/>
    </row>
    <row r="1336" customHeight="1" spans="21:21">
      <c r="U1336"/>
    </row>
    <row r="1337" customHeight="1" spans="21:21">
      <c r="U1337"/>
    </row>
    <row r="1338" customHeight="1" spans="21:21">
      <c r="U1338"/>
    </row>
    <row r="1339" customHeight="1" spans="21:21">
      <c r="U1339"/>
    </row>
    <row r="1340" customHeight="1" spans="21:21">
      <c r="U1340"/>
    </row>
    <row r="1341" customHeight="1" spans="21:21">
      <c r="U1341"/>
    </row>
    <row r="1342" customHeight="1" spans="21:21">
      <c r="U1342"/>
    </row>
    <row r="1343" customHeight="1" spans="21:21">
      <c r="U1343"/>
    </row>
    <row r="1344" customHeight="1" spans="21:21">
      <c r="U1344"/>
    </row>
    <row r="1345" customHeight="1" spans="21:21">
      <c r="U1345"/>
    </row>
    <row r="1346" customHeight="1" spans="21:21">
      <c r="U1346"/>
    </row>
    <row r="1347" customHeight="1" spans="21:21">
      <c r="U1347"/>
    </row>
    <row r="1348" customHeight="1" spans="21:21">
      <c r="U1348"/>
    </row>
    <row r="1349" customHeight="1" spans="21:21">
      <c r="U1349"/>
    </row>
    <row r="1350" customHeight="1" spans="21:21">
      <c r="U1350"/>
    </row>
    <row r="1351" customHeight="1" spans="21:21">
      <c r="U1351"/>
    </row>
    <row r="1352" customHeight="1" spans="21:21">
      <c r="U1352"/>
    </row>
    <row r="1353" customHeight="1" spans="21:21">
      <c r="U1353"/>
    </row>
    <row r="1354" customHeight="1" spans="21:21">
      <c r="U1354"/>
    </row>
    <row r="1355" customHeight="1" spans="21:21">
      <c r="U1355"/>
    </row>
    <row r="1356" customHeight="1" spans="21:21">
      <c r="U1356"/>
    </row>
    <row r="1357" customHeight="1" spans="21:21">
      <c r="U1357"/>
    </row>
    <row r="1358" customHeight="1" spans="21:21">
      <c r="U1358"/>
    </row>
    <row r="1359" customHeight="1" spans="21:21">
      <c r="U1359"/>
    </row>
    <row r="1360" customHeight="1" spans="21:21">
      <c r="U1360"/>
    </row>
    <row r="1361" customHeight="1" spans="21:21">
      <c r="U1361"/>
    </row>
    <row r="1362" customHeight="1" spans="21:21">
      <c r="U1362"/>
    </row>
    <row r="1363" customHeight="1" spans="21:21">
      <c r="U1363"/>
    </row>
    <row r="1364" customHeight="1" spans="21:21">
      <c r="U1364"/>
    </row>
    <row r="1365" customHeight="1" spans="21:21">
      <c r="U1365"/>
    </row>
    <row r="1366" customHeight="1" spans="21:21">
      <c r="U1366"/>
    </row>
    <row r="1367" customHeight="1" spans="21:21">
      <c r="U1367"/>
    </row>
    <row r="1368" customHeight="1" spans="21:21">
      <c r="U1368"/>
    </row>
    <row r="1369" customHeight="1" spans="21:21">
      <c r="U1369"/>
    </row>
    <row r="1370" customHeight="1" spans="21:21">
      <c r="U1370"/>
    </row>
    <row r="1371" customHeight="1" spans="21:21">
      <c r="U1371"/>
    </row>
    <row r="1372" customHeight="1" spans="21:21">
      <c r="U1372"/>
    </row>
    <row r="1373" customHeight="1" spans="21:21">
      <c r="U1373"/>
    </row>
    <row r="1374" customHeight="1" spans="21:21">
      <c r="U1374"/>
    </row>
    <row r="1375" customHeight="1" spans="21:21">
      <c r="U1375"/>
    </row>
    <row r="1376" customHeight="1" spans="21:21">
      <c r="U1376"/>
    </row>
    <row r="1377" customHeight="1" spans="21:21">
      <c r="U1377"/>
    </row>
    <row r="1378" customHeight="1" spans="21:21">
      <c r="U1378"/>
    </row>
    <row r="1379" customHeight="1" spans="21:21">
      <c r="U1379"/>
    </row>
    <row r="1380" customHeight="1" spans="21:21">
      <c r="U1380"/>
    </row>
    <row r="1381" customHeight="1" spans="21:21">
      <c r="U1381"/>
    </row>
    <row r="1382" customHeight="1" spans="21:21">
      <c r="U1382"/>
    </row>
    <row r="1383" customHeight="1" spans="21:21">
      <c r="U1383"/>
    </row>
    <row r="1384" customHeight="1" spans="21:21">
      <c r="U1384"/>
    </row>
    <row r="1385" customHeight="1" spans="21:21">
      <c r="U1385"/>
    </row>
    <row r="1386" customHeight="1" spans="21:21">
      <c r="U1386"/>
    </row>
    <row r="1387" customHeight="1" spans="21:21">
      <c r="U1387"/>
    </row>
    <row r="1388" customHeight="1" spans="21:21">
      <c r="U1388"/>
    </row>
    <row r="1389" customHeight="1" spans="21:21">
      <c r="U1389"/>
    </row>
    <row r="1390" customHeight="1" spans="21:21">
      <c r="U1390"/>
    </row>
    <row r="1391" customHeight="1" spans="21:21">
      <c r="U1391"/>
    </row>
    <row r="1392" customHeight="1" spans="21:21">
      <c r="U1392"/>
    </row>
    <row r="1393" customHeight="1" spans="21:21">
      <c r="U1393"/>
    </row>
    <row r="1394" customHeight="1" spans="21:21">
      <c r="U1394"/>
    </row>
    <row r="1395" customHeight="1" spans="21:21">
      <c r="U1395"/>
    </row>
    <row r="1396" customHeight="1" spans="21:21">
      <c r="U1396"/>
    </row>
    <row r="1397" customHeight="1" spans="21:21">
      <c r="U1397"/>
    </row>
    <row r="1398" customHeight="1" spans="21:21">
      <c r="U1398"/>
    </row>
    <row r="1399" customHeight="1" spans="21:21">
      <c r="U1399"/>
    </row>
    <row r="1400" customHeight="1" spans="21:21">
      <c r="U1400"/>
    </row>
    <row r="1401" customHeight="1" spans="21:21">
      <c r="U1401"/>
    </row>
    <row r="1402" customHeight="1" spans="21:21">
      <c r="U1402"/>
    </row>
    <row r="1403" customHeight="1" spans="21:21">
      <c r="U1403"/>
    </row>
    <row r="1404" customHeight="1" spans="21:21">
      <c r="U1404"/>
    </row>
    <row r="1405" customHeight="1" spans="21:21">
      <c r="U1405"/>
    </row>
    <row r="1406" customHeight="1" spans="21:21">
      <c r="U1406"/>
    </row>
    <row r="1407" customHeight="1" spans="21:21">
      <c r="U1407"/>
    </row>
    <row r="1408" customHeight="1" spans="21:21">
      <c r="U1408"/>
    </row>
    <row r="1409" customHeight="1" spans="21:21">
      <c r="U1409"/>
    </row>
    <row r="1410" customHeight="1" spans="21:21">
      <c r="U1410"/>
    </row>
    <row r="1411" customHeight="1" spans="21:21">
      <c r="U1411"/>
    </row>
    <row r="1412" customHeight="1" spans="21:21">
      <c r="U1412"/>
    </row>
    <row r="1413" customHeight="1" spans="21:21">
      <c r="U1413"/>
    </row>
    <row r="1414" customHeight="1" spans="21:21">
      <c r="U1414"/>
    </row>
    <row r="1415" customHeight="1" spans="21:21">
      <c r="U1415"/>
    </row>
    <row r="1416" customHeight="1" spans="21:21">
      <c r="U1416"/>
    </row>
    <row r="1417" customHeight="1" spans="21:21">
      <c r="U1417"/>
    </row>
    <row r="1418" customHeight="1" spans="21:21">
      <c r="U1418"/>
    </row>
    <row r="1419" customHeight="1" spans="21:21">
      <c r="U1419"/>
    </row>
    <row r="1420" customHeight="1" spans="21:21">
      <c r="U1420"/>
    </row>
    <row r="1421" customHeight="1" spans="21:21">
      <c r="U1421"/>
    </row>
    <row r="1422" customHeight="1" spans="21:21">
      <c r="U1422"/>
    </row>
    <row r="1423" customHeight="1" spans="21:21">
      <c r="U1423"/>
    </row>
    <row r="1424" customHeight="1" spans="21:21">
      <c r="U1424"/>
    </row>
    <row r="1425" customHeight="1" spans="21:21">
      <c r="U1425"/>
    </row>
    <row r="1426" customHeight="1" spans="21:21">
      <c r="U1426"/>
    </row>
    <row r="1427" customHeight="1" spans="21:21">
      <c r="U1427"/>
    </row>
    <row r="1428" customHeight="1" spans="21:21">
      <c r="U1428"/>
    </row>
    <row r="1429" customHeight="1" spans="21:21">
      <c r="U1429"/>
    </row>
    <row r="1430" customHeight="1" spans="21:21">
      <c r="U1430"/>
    </row>
    <row r="1431" customHeight="1" spans="21:21">
      <c r="U1431"/>
    </row>
    <row r="1432" customHeight="1" spans="21:21">
      <c r="U1432"/>
    </row>
    <row r="1433" customHeight="1" spans="21:21">
      <c r="U1433"/>
    </row>
    <row r="1434" customHeight="1" spans="21:21">
      <c r="U1434"/>
    </row>
    <row r="1435" customHeight="1" spans="21:21">
      <c r="U1435"/>
    </row>
    <row r="1436" customHeight="1" spans="21:21">
      <c r="U1436"/>
    </row>
    <row r="1437" customHeight="1" spans="21:21">
      <c r="U1437"/>
    </row>
    <row r="1438" customHeight="1" spans="21:21">
      <c r="U1438"/>
    </row>
    <row r="1439" customHeight="1" spans="21:21">
      <c r="U1439"/>
    </row>
    <row r="1440" customHeight="1" spans="21:21">
      <c r="U1440"/>
    </row>
    <row r="1441" customHeight="1" spans="21:21">
      <c r="U1441"/>
    </row>
    <row r="1442" customHeight="1" spans="21:21">
      <c r="U1442"/>
    </row>
    <row r="1443" customHeight="1" spans="21:21">
      <c r="U1443"/>
    </row>
    <row r="1444" customHeight="1" spans="21:21">
      <c r="U1444"/>
    </row>
    <row r="1445" customHeight="1" spans="21:21">
      <c r="U1445"/>
    </row>
    <row r="1446" customHeight="1" spans="21:21">
      <c r="U1446"/>
    </row>
    <row r="1447" customHeight="1" spans="21:21">
      <c r="U1447"/>
    </row>
    <row r="1448" customHeight="1" spans="21:21">
      <c r="U1448"/>
    </row>
    <row r="1449" customHeight="1" spans="21:21">
      <c r="U1449"/>
    </row>
    <row r="1450" customHeight="1" spans="21:21">
      <c r="U1450"/>
    </row>
    <row r="1451" customHeight="1" spans="21:21">
      <c r="U1451"/>
    </row>
    <row r="1452" customHeight="1" spans="21:21">
      <c r="U1452"/>
    </row>
    <row r="1453" customHeight="1" spans="21:21">
      <c r="U1453"/>
    </row>
    <row r="1454" customHeight="1" spans="21:21">
      <c r="U1454"/>
    </row>
    <row r="1455" customHeight="1" spans="21:21">
      <c r="U1455"/>
    </row>
    <row r="1456" customHeight="1" spans="21:21">
      <c r="U1456"/>
    </row>
    <row r="1457" customHeight="1" spans="21:21">
      <c r="U1457"/>
    </row>
    <row r="1458" customHeight="1" spans="21:21">
      <c r="U1458"/>
    </row>
    <row r="1459" customHeight="1" spans="21:21">
      <c r="U1459"/>
    </row>
    <row r="1460" customHeight="1" spans="21:21">
      <c r="U1460"/>
    </row>
    <row r="1461" customHeight="1" spans="21:21">
      <c r="U1461"/>
    </row>
    <row r="1462" customHeight="1" spans="21:21">
      <c r="U1462"/>
    </row>
    <row r="1463" customHeight="1" spans="21:21">
      <c r="U1463"/>
    </row>
    <row r="1464" customHeight="1" spans="21:21">
      <c r="U1464"/>
    </row>
    <row r="1465" customHeight="1" spans="21:21">
      <c r="U1465"/>
    </row>
    <row r="1466" customHeight="1" spans="21:21">
      <c r="U1466"/>
    </row>
    <row r="1467" customHeight="1" spans="21:21">
      <c r="U1467"/>
    </row>
    <row r="1468" customHeight="1" spans="21:21">
      <c r="U1468"/>
    </row>
    <row r="1469" customHeight="1" spans="21:21">
      <c r="U1469"/>
    </row>
    <row r="1470" customHeight="1" spans="21:21">
      <c r="U1470"/>
    </row>
    <row r="1471" customHeight="1" spans="21:21">
      <c r="U1471"/>
    </row>
    <row r="1472" customHeight="1" spans="21:21">
      <c r="U1472"/>
    </row>
    <row r="1473" customHeight="1" spans="21:21">
      <c r="U1473"/>
    </row>
    <row r="1474" customHeight="1" spans="21:21">
      <c r="U1474"/>
    </row>
    <row r="1475" customHeight="1" spans="21:21">
      <c r="U1475"/>
    </row>
    <row r="1476" customHeight="1" spans="21:21">
      <c r="U1476"/>
    </row>
    <row r="1477" customHeight="1" spans="21:21">
      <c r="U1477"/>
    </row>
    <row r="1478" customHeight="1" spans="21:21">
      <c r="U1478"/>
    </row>
    <row r="1479" customHeight="1" spans="21:21">
      <c r="U1479"/>
    </row>
    <row r="1480" customHeight="1" spans="21:21">
      <c r="U1480"/>
    </row>
    <row r="1481" customHeight="1" spans="21:21">
      <c r="U1481"/>
    </row>
    <row r="1482" customHeight="1" spans="21:21">
      <c r="U1482"/>
    </row>
    <row r="1483" customHeight="1" spans="21:21">
      <c r="U1483"/>
    </row>
    <row r="1484" customHeight="1" spans="21:21">
      <c r="U1484"/>
    </row>
    <row r="1485" customHeight="1" spans="21:21">
      <c r="U1485"/>
    </row>
    <row r="1486" customHeight="1" spans="21:21">
      <c r="U1486"/>
    </row>
    <row r="1487" customHeight="1" spans="21:21">
      <c r="U1487"/>
    </row>
    <row r="1488" customHeight="1" spans="21:21">
      <c r="U1488"/>
    </row>
    <row r="1489" customHeight="1" spans="21:21">
      <c r="U1489"/>
    </row>
    <row r="1490" customHeight="1" spans="21:21">
      <c r="U1490"/>
    </row>
    <row r="1491" customHeight="1" spans="21:21">
      <c r="U1491"/>
    </row>
    <row r="1492" customHeight="1" spans="21:21">
      <c r="U1492"/>
    </row>
    <row r="1493" customHeight="1" spans="21:21">
      <c r="U1493"/>
    </row>
    <row r="1494" customHeight="1" spans="21:21">
      <c r="U1494"/>
    </row>
    <row r="1495" customHeight="1" spans="21:21">
      <c r="U1495"/>
    </row>
    <row r="1496" customHeight="1" spans="21:21">
      <c r="U1496"/>
    </row>
    <row r="1497" customHeight="1" spans="21:21">
      <c r="U1497"/>
    </row>
    <row r="1498" customHeight="1" spans="21:21">
      <c r="U1498"/>
    </row>
    <row r="1499" customHeight="1" spans="21:21">
      <c r="U1499"/>
    </row>
    <row r="1500" customHeight="1" spans="21:21">
      <c r="U1500"/>
    </row>
    <row r="1501" customHeight="1" spans="21:21">
      <c r="U1501"/>
    </row>
    <row r="1502" customHeight="1" spans="21:21">
      <c r="U1502"/>
    </row>
    <row r="1503" customHeight="1" spans="21:21">
      <c r="U1503"/>
    </row>
    <row r="1504" customHeight="1" spans="21:21">
      <c r="U1504"/>
    </row>
    <row r="1505" customHeight="1" spans="21:21">
      <c r="U1505"/>
    </row>
    <row r="1506" customHeight="1" spans="21:21">
      <c r="U1506"/>
    </row>
    <row r="1507" customHeight="1" spans="21:21">
      <c r="U1507"/>
    </row>
    <row r="1508" customHeight="1" spans="21:21">
      <c r="U1508"/>
    </row>
    <row r="1509" customHeight="1" spans="21:21">
      <c r="U1509"/>
    </row>
    <row r="1510" customHeight="1" spans="21:21">
      <c r="U1510"/>
    </row>
    <row r="1511" customHeight="1" spans="21:21">
      <c r="U1511"/>
    </row>
    <row r="1512" customHeight="1" spans="21:21">
      <c r="U1512"/>
    </row>
    <row r="1513" customHeight="1" spans="21:21">
      <c r="U1513"/>
    </row>
    <row r="1514" customHeight="1" spans="21:21">
      <c r="U1514"/>
    </row>
    <row r="1515" customHeight="1" spans="21:21">
      <c r="U1515"/>
    </row>
    <row r="1516" customHeight="1" spans="21:21">
      <c r="U1516"/>
    </row>
    <row r="1517" customHeight="1" spans="21:21">
      <c r="U1517"/>
    </row>
    <row r="1518" customHeight="1" spans="21:21">
      <c r="U1518"/>
    </row>
    <row r="1519" customHeight="1" spans="21:21">
      <c r="U1519"/>
    </row>
    <row r="1520" customHeight="1" spans="21:21">
      <c r="U1520"/>
    </row>
    <row r="1521" customHeight="1" spans="21:21">
      <c r="U1521"/>
    </row>
    <row r="1522" customHeight="1" spans="21:21">
      <c r="U1522"/>
    </row>
    <row r="1523" customHeight="1" spans="21:21">
      <c r="U1523"/>
    </row>
    <row r="1524" customHeight="1" spans="21:21">
      <c r="U1524"/>
    </row>
    <row r="1525" customHeight="1" spans="21:21">
      <c r="U1525"/>
    </row>
    <row r="1526" customHeight="1" spans="21:21">
      <c r="U1526"/>
    </row>
    <row r="1527" customHeight="1" spans="21:21">
      <c r="U1527"/>
    </row>
    <row r="1528" customHeight="1" spans="21:21">
      <c r="U1528"/>
    </row>
    <row r="1529" customHeight="1" spans="21:21">
      <c r="U1529"/>
    </row>
    <row r="1530" customHeight="1" spans="21:21">
      <c r="U1530"/>
    </row>
    <row r="1531" customHeight="1" spans="21:21">
      <c r="U1531"/>
    </row>
    <row r="1532" customHeight="1" spans="21:21">
      <c r="U1532"/>
    </row>
    <row r="1533" customHeight="1" spans="21:21">
      <c r="U1533"/>
    </row>
    <row r="1534" customHeight="1" spans="21:21">
      <c r="U1534"/>
    </row>
    <row r="1535" customHeight="1" spans="21:21">
      <c r="U1535"/>
    </row>
    <row r="1536" customHeight="1" spans="21:21">
      <c r="U1536"/>
    </row>
    <row r="1537" customHeight="1" spans="21:21">
      <c r="U1537"/>
    </row>
    <row r="1538" customHeight="1" spans="21:21">
      <c r="U1538"/>
    </row>
    <row r="1539" customHeight="1" spans="21:21">
      <c r="U1539"/>
    </row>
    <row r="1540" customHeight="1" spans="21:21">
      <c r="U1540"/>
    </row>
    <row r="1541" customHeight="1" spans="21:21">
      <c r="U1541"/>
    </row>
    <row r="1542" customHeight="1" spans="21:21">
      <c r="U1542"/>
    </row>
    <row r="1543" customHeight="1" spans="21:21">
      <c r="U1543"/>
    </row>
    <row r="1544" customHeight="1" spans="21:21">
      <c r="U1544"/>
    </row>
    <row r="1545" customHeight="1" spans="21:21">
      <c r="U1545"/>
    </row>
    <row r="1546" customHeight="1" spans="21:21">
      <c r="U1546"/>
    </row>
    <row r="1547" customHeight="1" spans="21:21">
      <c r="U1547"/>
    </row>
    <row r="1548" customHeight="1" spans="21:21">
      <c r="U1548"/>
    </row>
    <row r="1549" customHeight="1" spans="21:21">
      <c r="U1549"/>
    </row>
    <row r="1550" customHeight="1" spans="21:21">
      <c r="U1550"/>
    </row>
    <row r="1551" customHeight="1" spans="21:21">
      <c r="U1551"/>
    </row>
    <row r="1552" customHeight="1" spans="21:21">
      <c r="U1552"/>
    </row>
    <row r="1553" customHeight="1" spans="21:21">
      <c r="U1553"/>
    </row>
    <row r="1554" customHeight="1" spans="21:21">
      <c r="U1554"/>
    </row>
    <row r="1555" customHeight="1" spans="21:21">
      <c r="U1555"/>
    </row>
    <row r="1556" customHeight="1" spans="21:21">
      <c r="U1556"/>
    </row>
    <row r="1557" customHeight="1" spans="21:21">
      <c r="U1557"/>
    </row>
    <row r="1558" customHeight="1" spans="21:21">
      <c r="U1558"/>
    </row>
    <row r="1559" customHeight="1" spans="21:21">
      <c r="U1559"/>
    </row>
    <row r="1560" customHeight="1" spans="21:21">
      <c r="U1560"/>
    </row>
    <row r="1561" customHeight="1" spans="21:21">
      <c r="U1561"/>
    </row>
    <row r="1562" customHeight="1" spans="21:21">
      <c r="U1562"/>
    </row>
    <row r="1563" customHeight="1" spans="21:21">
      <c r="U1563"/>
    </row>
    <row r="1564" customHeight="1" spans="21:21">
      <c r="U1564"/>
    </row>
    <row r="1565" customHeight="1" spans="21:21">
      <c r="U1565"/>
    </row>
    <row r="1566" customHeight="1" spans="21:21">
      <c r="U1566"/>
    </row>
    <row r="1567" customHeight="1" spans="21:21">
      <c r="U1567"/>
    </row>
    <row r="1568" customHeight="1" spans="21:21">
      <c r="U1568"/>
    </row>
    <row r="1569" customHeight="1" spans="21:21">
      <c r="U1569"/>
    </row>
    <row r="1570" customHeight="1" spans="21:21">
      <c r="U1570"/>
    </row>
    <row r="1571" customHeight="1" spans="21:21"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67"/>
  <sheetViews>
    <sheetView workbookViewId="0">
      <pane ySplit="1" topLeftCell="A155" activePane="bottomLeft" state="frozen"/>
      <selection/>
      <selection pane="bottomLeft" activeCell="G171" sqref="G171"/>
    </sheetView>
  </sheetViews>
  <sheetFormatPr defaultColWidth="9" defaultRowHeight="20" customHeight="1" outlineLevelCol="6"/>
  <cols>
    <col min="1" max="1" width="25.25" customWidth="1"/>
    <col min="2" max="2" width="16.3796296296296" customWidth="1"/>
    <col min="3" max="4" width="11.6296296296296"/>
    <col min="6" max="6" width="11.5"/>
  </cols>
  <sheetData>
    <row r="1" customHeight="1" spans="1:7">
      <c r="A1" s="1" t="s">
        <v>1</v>
      </c>
      <c r="B1" s="1" t="s">
        <v>175</v>
      </c>
      <c r="C1" s="1" t="s">
        <v>757</v>
      </c>
      <c r="D1" s="1" t="s">
        <v>758</v>
      </c>
      <c r="E1" s="1" t="s">
        <v>759</v>
      </c>
      <c r="F1" s="1" t="s">
        <v>760</v>
      </c>
      <c r="G1" s="1" t="s">
        <v>761</v>
      </c>
    </row>
    <row r="2" customHeight="1" spans="1:7">
      <c r="A2" s="2" t="s">
        <v>762</v>
      </c>
      <c r="B2" s="2" t="s">
        <v>100</v>
      </c>
      <c r="C2" s="2">
        <v>115918.31</v>
      </c>
      <c r="D2" s="2">
        <v>55577.08</v>
      </c>
      <c r="E2" s="2">
        <v>44</v>
      </c>
      <c r="F2" s="3">
        <f>IFERROR(C2/E2,0)</f>
        <v>2634.50704545455</v>
      </c>
      <c r="G2" s="4">
        <f>IFERROR(D2/C2,0)</f>
        <v>0.479450399164722</v>
      </c>
    </row>
    <row r="3" customHeight="1" spans="1:7">
      <c r="A3" s="2" t="s">
        <v>762</v>
      </c>
      <c r="B3" s="2" t="s">
        <v>103</v>
      </c>
      <c r="C3" s="2">
        <v>102348.25</v>
      </c>
      <c r="D3" s="2">
        <v>17074.785</v>
      </c>
      <c r="E3" s="2">
        <v>28</v>
      </c>
      <c r="F3" s="3">
        <f t="shared" ref="F3:F34" si="0">IFERROR(C3/E3,0)</f>
        <v>3655.29464285714</v>
      </c>
      <c r="G3" s="4">
        <f t="shared" ref="G3:G34" si="1">IFERROR(D3/C3,0)</f>
        <v>0.166830258455811</v>
      </c>
    </row>
    <row r="4" customHeight="1" spans="1:7">
      <c r="A4" s="2" t="s">
        <v>762</v>
      </c>
      <c r="B4" s="2" t="s">
        <v>151</v>
      </c>
      <c r="C4" s="2">
        <v>99545.58</v>
      </c>
      <c r="D4" s="2">
        <v>17546.685</v>
      </c>
      <c r="E4" s="2">
        <v>20</v>
      </c>
      <c r="F4" s="3">
        <f t="shared" si="0"/>
        <v>4977.279</v>
      </c>
      <c r="G4" s="4">
        <f t="shared" si="1"/>
        <v>0.176267846347372</v>
      </c>
    </row>
    <row r="5" customHeight="1" spans="1:7">
      <c r="A5" s="2" t="s">
        <v>762</v>
      </c>
      <c r="B5" s="2" t="s">
        <v>718</v>
      </c>
      <c r="C5" s="2">
        <v>78958.06</v>
      </c>
      <c r="D5" s="2" t="e">
        <v>#N/A</v>
      </c>
      <c r="E5" s="2" t="e">
        <v>#N/A</v>
      </c>
      <c r="F5" s="3">
        <f t="shared" si="0"/>
        <v>0</v>
      </c>
      <c r="G5" s="4">
        <f t="shared" si="1"/>
        <v>0</v>
      </c>
    </row>
    <row r="6" customHeight="1" spans="1:7">
      <c r="A6" s="2" t="s">
        <v>762</v>
      </c>
      <c r="B6" s="2" t="s">
        <v>346</v>
      </c>
      <c r="C6" s="2">
        <v>69438.04</v>
      </c>
      <c r="D6" s="2">
        <v>48925.955</v>
      </c>
      <c r="E6" s="2">
        <v>45</v>
      </c>
      <c r="F6" s="3">
        <f t="shared" si="0"/>
        <v>1543.06755555556</v>
      </c>
      <c r="G6" s="4">
        <f t="shared" si="1"/>
        <v>0.704598732913544</v>
      </c>
    </row>
    <row r="7" customHeight="1" spans="1:7">
      <c r="A7" s="2" t="s">
        <v>762</v>
      </c>
      <c r="B7" s="2" t="s">
        <v>76</v>
      </c>
      <c r="C7" s="2">
        <v>69024.62</v>
      </c>
      <c r="D7" s="2">
        <v>8590.595</v>
      </c>
      <c r="E7" s="2">
        <v>19</v>
      </c>
      <c r="F7" s="3">
        <f t="shared" si="0"/>
        <v>3632.8747368421</v>
      </c>
      <c r="G7" s="4">
        <f t="shared" si="1"/>
        <v>0.124456969122032</v>
      </c>
    </row>
    <row r="8" customHeight="1" spans="1:7">
      <c r="A8" s="2" t="s">
        <v>762</v>
      </c>
      <c r="B8" s="2" t="s">
        <v>128</v>
      </c>
      <c r="C8" s="2">
        <v>61753.87</v>
      </c>
      <c r="D8" s="2">
        <v>12383.215</v>
      </c>
      <c r="E8" s="2">
        <v>18</v>
      </c>
      <c r="F8" s="3">
        <f t="shared" si="0"/>
        <v>3430.77055555556</v>
      </c>
      <c r="G8" s="4">
        <f t="shared" si="1"/>
        <v>0.200525327400534</v>
      </c>
    </row>
    <row r="9" customHeight="1" spans="1:7">
      <c r="A9" s="2" t="s">
        <v>762</v>
      </c>
      <c r="B9" s="2" t="s">
        <v>119</v>
      </c>
      <c r="C9" s="2">
        <v>57355.62</v>
      </c>
      <c r="D9" s="2">
        <v>7020.065</v>
      </c>
      <c r="E9" s="2">
        <v>5</v>
      </c>
      <c r="F9" s="3">
        <f t="shared" si="0"/>
        <v>11471.124</v>
      </c>
      <c r="G9" s="4">
        <f t="shared" si="1"/>
        <v>0.122395416525878</v>
      </c>
    </row>
    <row r="10" customHeight="1" spans="1:7">
      <c r="A10" s="2" t="s">
        <v>762</v>
      </c>
      <c r="B10" s="2" t="s">
        <v>111</v>
      </c>
      <c r="C10" s="2">
        <v>49914.67</v>
      </c>
      <c r="D10" s="2">
        <v>6784.18</v>
      </c>
      <c r="E10" s="2">
        <v>9</v>
      </c>
      <c r="F10" s="3">
        <f t="shared" si="0"/>
        <v>5546.07444444444</v>
      </c>
      <c r="G10" s="4">
        <f t="shared" si="1"/>
        <v>0.135915553483575</v>
      </c>
    </row>
    <row r="11" customHeight="1" spans="1:7">
      <c r="A11" s="2" t="s">
        <v>762</v>
      </c>
      <c r="B11" s="2" t="s">
        <v>363</v>
      </c>
      <c r="C11" s="2">
        <v>47363.11</v>
      </c>
      <c r="D11" s="2">
        <v>13741.91</v>
      </c>
      <c r="E11" s="2">
        <v>20</v>
      </c>
      <c r="F11" s="3">
        <f t="shared" si="0"/>
        <v>2368.1555</v>
      </c>
      <c r="G11" s="4">
        <f t="shared" si="1"/>
        <v>0.290139519976623</v>
      </c>
    </row>
    <row r="12" customHeight="1" spans="1:7">
      <c r="A12" s="2" t="s">
        <v>762</v>
      </c>
      <c r="B12" s="2" t="s">
        <v>123</v>
      </c>
      <c r="C12" s="2">
        <v>46243.91</v>
      </c>
      <c r="D12" s="2">
        <v>250.25</v>
      </c>
      <c r="E12" s="2">
        <v>1</v>
      </c>
      <c r="F12" s="3">
        <f t="shared" si="0"/>
        <v>46243.91</v>
      </c>
      <c r="G12" s="4">
        <f t="shared" si="1"/>
        <v>0.00541152337680789</v>
      </c>
    </row>
    <row r="13" customHeight="1" spans="1:7">
      <c r="A13" s="2" t="s">
        <v>762</v>
      </c>
      <c r="B13" s="2" t="s">
        <v>125</v>
      </c>
      <c r="C13" s="2">
        <v>34699.67</v>
      </c>
      <c r="D13" s="2">
        <v>1501.37</v>
      </c>
      <c r="E13" s="2">
        <v>3</v>
      </c>
      <c r="F13" s="3">
        <f t="shared" si="0"/>
        <v>11566.5566666667</v>
      </c>
      <c r="G13" s="4">
        <f t="shared" si="1"/>
        <v>0.043267558452285</v>
      </c>
    </row>
    <row r="14" customHeight="1" spans="1:7">
      <c r="A14" s="2" t="s">
        <v>762</v>
      </c>
      <c r="B14" s="2" t="s">
        <v>110</v>
      </c>
      <c r="C14" s="2">
        <v>33226.16</v>
      </c>
      <c r="D14" s="2">
        <v>13939.64</v>
      </c>
      <c r="E14" s="2">
        <v>5</v>
      </c>
      <c r="F14" s="3">
        <f t="shared" si="0"/>
        <v>6645.232</v>
      </c>
      <c r="G14" s="4">
        <f t="shared" si="1"/>
        <v>0.419538098895569</v>
      </c>
    </row>
    <row r="15" customHeight="1" spans="1:7">
      <c r="A15" s="2" t="s">
        <v>762</v>
      </c>
      <c r="B15" s="2" t="s">
        <v>437</v>
      </c>
      <c r="C15" s="2">
        <v>31877.7</v>
      </c>
      <c r="D15" s="2">
        <v>2491.385</v>
      </c>
      <c r="E15" s="2">
        <v>7</v>
      </c>
      <c r="F15" s="3">
        <f t="shared" si="0"/>
        <v>4553.95714285714</v>
      </c>
      <c r="G15" s="4">
        <f t="shared" si="1"/>
        <v>0.0781544778952057</v>
      </c>
    </row>
    <row r="16" customHeight="1" spans="1:7">
      <c r="A16" s="2" t="s">
        <v>762</v>
      </c>
      <c r="B16" s="2" t="s">
        <v>763</v>
      </c>
      <c r="C16" s="2">
        <v>30539.57</v>
      </c>
      <c r="D16" s="2" t="e">
        <v>#N/A</v>
      </c>
      <c r="E16" s="2" t="e">
        <v>#N/A</v>
      </c>
      <c r="F16" s="3">
        <f t="shared" si="0"/>
        <v>0</v>
      </c>
      <c r="G16" s="4">
        <f t="shared" si="1"/>
        <v>0</v>
      </c>
    </row>
    <row r="17" customHeight="1" spans="1:7">
      <c r="A17" s="2" t="s">
        <v>762</v>
      </c>
      <c r="B17" s="2" t="s">
        <v>88</v>
      </c>
      <c r="C17" s="2">
        <v>28070.19</v>
      </c>
      <c r="D17" s="2">
        <v>5.005</v>
      </c>
      <c r="E17" s="2">
        <v>1</v>
      </c>
      <c r="F17" s="3">
        <f t="shared" si="0"/>
        <v>28070.19</v>
      </c>
      <c r="G17" s="4">
        <f t="shared" si="1"/>
        <v>0.000178303032505302</v>
      </c>
    </row>
    <row r="18" customHeight="1" spans="1:7">
      <c r="A18" s="2" t="s">
        <v>762</v>
      </c>
      <c r="B18" s="2" t="s">
        <v>351</v>
      </c>
      <c r="C18" s="2">
        <v>27735.16</v>
      </c>
      <c r="D18" s="2">
        <v>16543.93</v>
      </c>
      <c r="E18" s="2">
        <v>12</v>
      </c>
      <c r="F18" s="3">
        <f t="shared" si="0"/>
        <v>2311.26333333333</v>
      </c>
      <c r="G18" s="4">
        <f t="shared" si="1"/>
        <v>0.596496649018791</v>
      </c>
    </row>
    <row r="19" customHeight="1" spans="1:7">
      <c r="A19" s="2" t="s">
        <v>762</v>
      </c>
      <c r="B19" s="2" t="s">
        <v>366</v>
      </c>
      <c r="C19" s="2">
        <v>26882.66</v>
      </c>
      <c r="D19" s="2">
        <v>7217.015</v>
      </c>
      <c r="E19" s="2">
        <v>9</v>
      </c>
      <c r="F19" s="3">
        <f t="shared" si="0"/>
        <v>2986.96222222222</v>
      </c>
      <c r="G19" s="4">
        <f t="shared" si="1"/>
        <v>0.268463574661138</v>
      </c>
    </row>
    <row r="20" customHeight="1" spans="1:7">
      <c r="A20" s="2" t="s">
        <v>762</v>
      </c>
      <c r="B20" s="2" t="s">
        <v>341</v>
      </c>
      <c r="C20" s="2">
        <v>24396.11</v>
      </c>
      <c r="D20" s="2">
        <v>10804.105</v>
      </c>
      <c r="E20" s="2">
        <v>7</v>
      </c>
      <c r="F20" s="3">
        <f t="shared" si="0"/>
        <v>3485.15857142857</v>
      </c>
      <c r="G20" s="4">
        <f t="shared" si="1"/>
        <v>0.442861792310331</v>
      </c>
    </row>
    <row r="21" customHeight="1" spans="1:7">
      <c r="A21" s="2" t="s">
        <v>762</v>
      </c>
      <c r="B21" s="2" t="s">
        <v>454</v>
      </c>
      <c r="C21" s="2">
        <v>21522.94</v>
      </c>
      <c r="D21" s="2">
        <v>1661.14</v>
      </c>
      <c r="E21" s="2">
        <v>2</v>
      </c>
      <c r="F21" s="3">
        <f t="shared" si="0"/>
        <v>10761.47</v>
      </c>
      <c r="G21" s="4">
        <f t="shared" si="1"/>
        <v>0.0771799763415221</v>
      </c>
    </row>
    <row r="22" customHeight="1" spans="1:7">
      <c r="A22" s="2" t="s">
        <v>762</v>
      </c>
      <c r="B22" s="2" t="s">
        <v>330</v>
      </c>
      <c r="C22" s="2">
        <v>21185.12</v>
      </c>
      <c r="D22" s="2" t="e">
        <v>#N/A</v>
      </c>
      <c r="E22" s="2" t="e">
        <v>#N/A</v>
      </c>
      <c r="F22" s="3">
        <f t="shared" si="0"/>
        <v>0</v>
      </c>
      <c r="G22" s="4">
        <f t="shared" si="1"/>
        <v>0</v>
      </c>
    </row>
    <row r="23" customHeight="1" spans="1:7">
      <c r="A23" s="2" t="s">
        <v>762</v>
      </c>
      <c r="B23" s="2" t="s">
        <v>475</v>
      </c>
      <c r="C23" s="2">
        <v>21169.4</v>
      </c>
      <c r="D23" s="2">
        <v>1728.285</v>
      </c>
      <c r="E23" s="2">
        <v>1</v>
      </c>
      <c r="F23" s="3">
        <f t="shared" si="0"/>
        <v>21169.4</v>
      </c>
      <c r="G23" s="4">
        <f t="shared" si="1"/>
        <v>0.0816407172617079</v>
      </c>
    </row>
    <row r="24" customHeight="1" spans="1:7">
      <c r="A24" s="2" t="s">
        <v>762</v>
      </c>
      <c r="B24" s="2" t="s">
        <v>464</v>
      </c>
      <c r="C24" s="2">
        <v>19564.5</v>
      </c>
      <c r="D24" s="2">
        <v>2441.335</v>
      </c>
      <c r="E24" s="2">
        <v>4</v>
      </c>
      <c r="F24" s="3">
        <f t="shared" si="0"/>
        <v>4891.125</v>
      </c>
      <c r="G24" s="4">
        <f t="shared" si="1"/>
        <v>0.124783919854839</v>
      </c>
    </row>
    <row r="25" customHeight="1" spans="1:7">
      <c r="A25" s="2" t="s">
        <v>762</v>
      </c>
      <c r="B25" s="2" t="s">
        <v>132</v>
      </c>
      <c r="C25" s="2">
        <v>17728.87</v>
      </c>
      <c r="D25" s="2" t="e">
        <v>#N/A</v>
      </c>
      <c r="E25" s="2" t="e">
        <v>#N/A</v>
      </c>
      <c r="F25" s="3">
        <f t="shared" si="0"/>
        <v>0</v>
      </c>
      <c r="G25" s="4">
        <f t="shared" si="1"/>
        <v>0</v>
      </c>
    </row>
    <row r="26" customHeight="1" spans="1:7">
      <c r="A26" s="2" t="s">
        <v>762</v>
      </c>
      <c r="B26" s="2" t="s">
        <v>112</v>
      </c>
      <c r="C26" s="2">
        <v>17573.84</v>
      </c>
      <c r="D26" s="2" t="e">
        <v>#N/A</v>
      </c>
      <c r="E26" s="2" t="e">
        <v>#N/A</v>
      </c>
      <c r="F26" s="3">
        <f t="shared" si="0"/>
        <v>0</v>
      </c>
      <c r="G26" s="4">
        <f t="shared" si="1"/>
        <v>0</v>
      </c>
    </row>
    <row r="27" customHeight="1" spans="1:7">
      <c r="A27" s="2" t="s">
        <v>762</v>
      </c>
      <c r="B27" s="2" t="s">
        <v>764</v>
      </c>
      <c r="C27" s="2">
        <v>17430.03</v>
      </c>
      <c r="D27" s="2">
        <v>326.56</v>
      </c>
      <c r="E27" s="2">
        <v>1</v>
      </c>
      <c r="F27" s="3">
        <f t="shared" si="0"/>
        <v>17430.03</v>
      </c>
      <c r="G27" s="4">
        <f t="shared" si="1"/>
        <v>0.0187354812355458</v>
      </c>
    </row>
    <row r="28" customHeight="1" spans="1:7">
      <c r="A28" s="2" t="s">
        <v>762</v>
      </c>
      <c r="B28" s="2" t="s">
        <v>108</v>
      </c>
      <c r="C28" s="2">
        <v>16748.57</v>
      </c>
      <c r="D28" s="2">
        <v>530.075</v>
      </c>
      <c r="E28" s="2">
        <v>1</v>
      </c>
      <c r="F28" s="3">
        <f t="shared" si="0"/>
        <v>16748.57</v>
      </c>
      <c r="G28" s="4">
        <f t="shared" si="1"/>
        <v>0.0316489706285372</v>
      </c>
    </row>
    <row r="29" customHeight="1" spans="1:7">
      <c r="A29" s="2" t="s">
        <v>762</v>
      </c>
      <c r="B29" s="2" t="s">
        <v>765</v>
      </c>
      <c r="C29" s="2">
        <v>16187.33</v>
      </c>
      <c r="D29" s="2" t="e">
        <v>#N/A</v>
      </c>
      <c r="E29" s="2" t="e">
        <v>#N/A</v>
      </c>
      <c r="F29" s="3">
        <f t="shared" si="0"/>
        <v>0</v>
      </c>
      <c r="G29" s="4">
        <f t="shared" si="1"/>
        <v>0</v>
      </c>
    </row>
    <row r="30" customHeight="1" spans="1:7">
      <c r="A30" s="2" t="s">
        <v>762</v>
      </c>
      <c r="B30" s="2" t="s">
        <v>84</v>
      </c>
      <c r="C30" s="2">
        <v>14689.87</v>
      </c>
      <c r="D30" s="2">
        <v>670.8</v>
      </c>
      <c r="E30" s="2">
        <v>1</v>
      </c>
      <c r="F30" s="3">
        <f t="shared" si="0"/>
        <v>14689.87</v>
      </c>
      <c r="G30" s="4">
        <f t="shared" si="1"/>
        <v>0.0456641209214241</v>
      </c>
    </row>
    <row r="31" customHeight="1" spans="1:7">
      <c r="A31" s="2" t="s">
        <v>762</v>
      </c>
      <c r="B31" s="2" t="s">
        <v>415</v>
      </c>
      <c r="C31" s="2">
        <v>10564.14</v>
      </c>
      <c r="D31" s="2" t="e">
        <v>#N/A</v>
      </c>
      <c r="E31" s="2" t="e">
        <v>#N/A</v>
      </c>
      <c r="F31" s="3">
        <f t="shared" si="0"/>
        <v>0</v>
      </c>
      <c r="G31" s="4">
        <f t="shared" si="1"/>
        <v>0</v>
      </c>
    </row>
    <row r="32" customHeight="1" spans="1:7">
      <c r="A32" s="2" t="s">
        <v>762</v>
      </c>
      <c r="B32" s="2" t="s">
        <v>484</v>
      </c>
      <c r="C32" s="2">
        <v>10406.22</v>
      </c>
      <c r="D32" s="2" t="e">
        <v>#N/A</v>
      </c>
      <c r="E32" s="2" t="e">
        <v>#N/A</v>
      </c>
      <c r="F32" s="3">
        <f t="shared" si="0"/>
        <v>0</v>
      </c>
      <c r="G32" s="4">
        <f t="shared" si="1"/>
        <v>0</v>
      </c>
    </row>
    <row r="33" customHeight="1" spans="1:7">
      <c r="A33" s="2" t="s">
        <v>762</v>
      </c>
      <c r="B33" s="2" t="s">
        <v>379</v>
      </c>
      <c r="C33" s="2">
        <v>10316.33</v>
      </c>
      <c r="D33" s="2" t="e">
        <v>#N/A</v>
      </c>
      <c r="E33" s="2" t="e">
        <v>#N/A</v>
      </c>
      <c r="F33" s="3">
        <f t="shared" si="0"/>
        <v>0</v>
      </c>
      <c r="G33" s="4">
        <f t="shared" si="1"/>
        <v>0</v>
      </c>
    </row>
    <row r="34" customHeight="1" spans="1:7">
      <c r="A34" s="2" t="s">
        <v>762</v>
      </c>
      <c r="B34" s="2" t="s">
        <v>395</v>
      </c>
      <c r="C34" s="2">
        <v>10239.06</v>
      </c>
      <c r="D34" s="2" t="e">
        <v>#N/A</v>
      </c>
      <c r="E34" s="2" t="e">
        <v>#N/A</v>
      </c>
      <c r="F34" s="3">
        <f t="shared" si="0"/>
        <v>0</v>
      </c>
      <c r="G34" s="4">
        <f t="shared" si="1"/>
        <v>0</v>
      </c>
    </row>
    <row r="35" customHeight="1" spans="1:7">
      <c r="A35" s="2" t="s">
        <v>762</v>
      </c>
      <c r="B35" s="2" t="s">
        <v>445</v>
      </c>
      <c r="C35" s="2">
        <v>8258.79</v>
      </c>
      <c r="D35" s="2">
        <v>774.15</v>
      </c>
      <c r="E35" s="2">
        <v>1</v>
      </c>
      <c r="F35" s="3">
        <f t="shared" ref="F35:F66" si="2">IFERROR(C35/E35,0)</f>
        <v>8258.79</v>
      </c>
      <c r="G35" s="4">
        <f t="shared" ref="G35:G66" si="3">IFERROR(D35/C35,0)</f>
        <v>0.0937364916652439</v>
      </c>
    </row>
    <row r="36" customHeight="1" spans="1:7">
      <c r="A36" s="2" t="s">
        <v>762</v>
      </c>
      <c r="B36" s="2" t="s">
        <v>460</v>
      </c>
      <c r="C36" s="2">
        <v>8188.96</v>
      </c>
      <c r="D36" s="2" t="e">
        <v>#N/A</v>
      </c>
      <c r="E36" s="2" t="e">
        <v>#N/A</v>
      </c>
      <c r="F36" s="3">
        <f t="shared" si="2"/>
        <v>0</v>
      </c>
      <c r="G36" s="4">
        <f t="shared" si="3"/>
        <v>0</v>
      </c>
    </row>
    <row r="37" customHeight="1" spans="1:7">
      <c r="A37" s="2" t="s">
        <v>762</v>
      </c>
      <c r="B37" s="2" t="s">
        <v>491</v>
      </c>
      <c r="C37" s="2">
        <v>8145.6</v>
      </c>
      <c r="D37" s="2" t="e">
        <v>#N/A</v>
      </c>
      <c r="E37" s="2" t="e">
        <v>#N/A</v>
      </c>
      <c r="F37" s="3">
        <f t="shared" si="2"/>
        <v>0</v>
      </c>
      <c r="G37" s="4">
        <f t="shared" si="3"/>
        <v>0</v>
      </c>
    </row>
    <row r="38" customHeight="1" spans="1:7">
      <c r="A38" s="2" t="s">
        <v>762</v>
      </c>
      <c r="B38" s="2" t="s">
        <v>626</v>
      </c>
      <c r="C38" s="2">
        <v>7481.06</v>
      </c>
      <c r="D38" s="2" t="e">
        <v>#N/A</v>
      </c>
      <c r="E38" s="2" t="e">
        <v>#N/A</v>
      </c>
      <c r="F38" s="3">
        <f t="shared" si="2"/>
        <v>0</v>
      </c>
      <c r="G38" s="4">
        <f t="shared" si="3"/>
        <v>0</v>
      </c>
    </row>
    <row r="39" customHeight="1" spans="1:7">
      <c r="A39" s="2" t="s">
        <v>762</v>
      </c>
      <c r="B39" s="2" t="s">
        <v>390</v>
      </c>
      <c r="C39" s="2">
        <v>7461.15</v>
      </c>
      <c r="D39" s="2" t="e">
        <v>#N/A</v>
      </c>
      <c r="E39" s="2" t="e">
        <v>#N/A</v>
      </c>
      <c r="F39" s="3">
        <f t="shared" si="2"/>
        <v>0</v>
      </c>
      <c r="G39" s="4">
        <f t="shared" si="3"/>
        <v>0</v>
      </c>
    </row>
    <row r="40" customHeight="1" spans="1:7">
      <c r="A40" s="2" t="s">
        <v>762</v>
      </c>
      <c r="B40" s="2" t="s">
        <v>766</v>
      </c>
      <c r="C40" s="2">
        <v>6988.24</v>
      </c>
      <c r="D40" s="2" t="e">
        <v>#N/A</v>
      </c>
      <c r="E40" s="2" t="e">
        <v>#N/A</v>
      </c>
      <c r="F40" s="3">
        <f t="shared" si="2"/>
        <v>0</v>
      </c>
      <c r="G40" s="4">
        <f t="shared" si="3"/>
        <v>0</v>
      </c>
    </row>
    <row r="41" customHeight="1" spans="1:7">
      <c r="A41" s="2" t="s">
        <v>762</v>
      </c>
      <c r="B41" s="2" t="s">
        <v>422</v>
      </c>
      <c r="C41" s="2">
        <v>6974.47</v>
      </c>
      <c r="D41" s="2">
        <v>1207.44</v>
      </c>
      <c r="E41" s="2">
        <v>2</v>
      </c>
      <c r="F41" s="3">
        <f t="shared" si="2"/>
        <v>3487.235</v>
      </c>
      <c r="G41" s="4">
        <f t="shared" si="3"/>
        <v>0.17312283227256</v>
      </c>
    </row>
    <row r="42" customHeight="1" spans="1:7">
      <c r="A42" s="2" t="s">
        <v>762</v>
      </c>
      <c r="B42" s="2" t="s">
        <v>767</v>
      </c>
      <c r="C42" s="2">
        <v>6352.67</v>
      </c>
      <c r="D42" s="2" t="e">
        <v>#N/A</v>
      </c>
      <c r="E42" s="2" t="e">
        <v>#N/A</v>
      </c>
      <c r="F42" s="3">
        <f t="shared" si="2"/>
        <v>0</v>
      </c>
      <c r="G42" s="4">
        <f t="shared" si="3"/>
        <v>0</v>
      </c>
    </row>
    <row r="43" customHeight="1" spans="1:7">
      <c r="A43" s="2" t="s">
        <v>762</v>
      </c>
      <c r="B43" s="2" t="s">
        <v>408</v>
      </c>
      <c r="C43" s="2">
        <v>5456.95</v>
      </c>
      <c r="D43" s="2">
        <v>4777.37</v>
      </c>
      <c r="E43" s="2">
        <v>2</v>
      </c>
      <c r="F43" s="3">
        <f t="shared" si="2"/>
        <v>2728.475</v>
      </c>
      <c r="G43" s="4">
        <f t="shared" si="3"/>
        <v>0.875465232410046</v>
      </c>
    </row>
    <row r="44" customHeight="1" spans="1:7">
      <c r="A44" s="2" t="s">
        <v>762</v>
      </c>
      <c r="B44" s="2" t="s">
        <v>387</v>
      </c>
      <c r="C44" s="2">
        <v>4939.71</v>
      </c>
      <c r="D44" s="2">
        <v>4797.52</v>
      </c>
      <c r="E44" s="2">
        <v>1</v>
      </c>
      <c r="F44" s="3">
        <f t="shared" si="2"/>
        <v>4939.71</v>
      </c>
      <c r="G44" s="4">
        <f t="shared" si="3"/>
        <v>0.971214909377271</v>
      </c>
    </row>
    <row r="45" customHeight="1" spans="1:7">
      <c r="A45" s="2" t="s">
        <v>762</v>
      </c>
      <c r="B45" s="2" t="s">
        <v>411</v>
      </c>
      <c r="C45" s="2">
        <v>4846.85</v>
      </c>
      <c r="D45" s="2">
        <v>12568.465</v>
      </c>
      <c r="E45" s="2">
        <v>5</v>
      </c>
      <c r="F45" s="3">
        <f t="shared" si="2"/>
        <v>969.37</v>
      </c>
      <c r="G45" s="4">
        <f t="shared" si="3"/>
        <v>2.59312027399239</v>
      </c>
    </row>
    <row r="46" customHeight="1" spans="1:7">
      <c r="A46" s="2" t="s">
        <v>762</v>
      </c>
      <c r="B46" s="2" t="s">
        <v>768</v>
      </c>
      <c r="C46" s="2">
        <v>4774.44</v>
      </c>
      <c r="D46" s="2" t="e">
        <v>#N/A</v>
      </c>
      <c r="E46" s="2" t="e">
        <v>#N/A</v>
      </c>
      <c r="F46" s="3">
        <f t="shared" si="2"/>
        <v>0</v>
      </c>
      <c r="G46" s="4">
        <f t="shared" si="3"/>
        <v>0</v>
      </c>
    </row>
    <row r="47" customHeight="1" spans="1:7">
      <c r="A47" s="2" t="s">
        <v>762</v>
      </c>
      <c r="B47" s="2" t="s">
        <v>354</v>
      </c>
      <c r="C47" s="2">
        <v>4648.72</v>
      </c>
      <c r="D47" s="2">
        <v>8408.985</v>
      </c>
      <c r="E47" s="2">
        <v>6</v>
      </c>
      <c r="F47" s="3">
        <f t="shared" si="2"/>
        <v>774.786666666667</v>
      </c>
      <c r="G47" s="4">
        <f t="shared" si="3"/>
        <v>1.80888179972121</v>
      </c>
    </row>
    <row r="48" customHeight="1" spans="1:7">
      <c r="A48" s="2" t="s">
        <v>762</v>
      </c>
      <c r="B48" s="2" t="s">
        <v>502</v>
      </c>
      <c r="C48" s="2">
        <v>4352.98</v>
      </c>
      <c r="D48" s="2">
        <v>370.24</v>
      </c>
      <c r="E48" s="2">
        <v>1</v>
      </c>
      <c r="F48" s="3">
        <f t="shared" si="2"/>
        <v>4352.98</v>
      </c>
      <c r="G48" s="4">
        <f t="shared" si="3"/>
        <v>0.0850543765420471</v>
      </c>
    </row>
    <row r="49" customHeight="1" spans="1:7">
      <c r="A49" s="2" t="s">
        <v>762</v>
      </c>
      <c r="B49" s="2" t="s">
        <v>427</v>
      </c>
      <c r="C49" s="2">
        <v>4210.97</v>
      </c>
      <c r="D49" s="2">
        <v>1084.265</v>
      </c>
      <c r="E49" s="2">
        <v>2</v>
      </c>
      <c r="F49" s="3">
        <f t="shared" si="2"/>
        <v>2105.485</v>
      </c>
      <c r="G49" s="4">
        <f t="shared" si="3"/>
        <v>0.257485804933305</v>
      </c>
    </row>
    <row r="50" customHeight="1" spans="1:7">
      <c r="A50" s="2" t="s">
        <v>762</v>
      </c>
      <c r="B50" s="2" t="s">
        <v>434</v>
      </c>
      <c r="C50" s="2">
        <v>4174.24</v>
      </c>
      <c r="D50" s="2">
        <v>2938.325</v>
      </c>
      <c r="E50" s="2">
        <v>1</v>
      </c>
      <c r="F50" s="3">
        <f t="shared" si="2"/>
        <v>4174.24</v>
      </c>
      <c r="G50" s="4">
        <f t="shared" si="3"/>
        <v>0.703918557629652</v>
      </c>
    </row>
    <row r="51" customHeight="1" spans="1:7">
      <c r="A51" s="2" t="s">
        <v>762</v>
      </c>
      <c r="B51" s="2" t="s">
        <v>131</v>
      </c>
      <c r="C51" s="2">
        <v>4044.04</v>
      </c>
      <c r="D51" s="2">
        <v>41254.46</v>
      </c>
      <c r="E51" s="2">
        <v>37</v>
      </c>
      <c r="F51" s="3">
        <f t="shared" si="2"/>
        <v>109.298378378378</v>
      </c>
      <c r="G51" s="4">
        <f t="shared" si="3"/>
        <v>10.2012987012987</v>
      </c>
    </row>
    <row r="52" customHeight="1" spans="1:7">
      <c r="A52" s="2" t="s">
        <v>762</v>
      </c>
      <c r="B52" s="2" t="s">
        <v>769</v>
      </c>
      <c r="C52" s="2">
        <v>3416.25</v>
      </c>
      <c r="D52" s="2" t="e">
        <v>#N/A</v>
      </c>
      <c r="E52" s="2" t="e">
        <v>#N/A</v>
      </c>
      <c r="F52" s="3">
        <f t="shared" si="2"/>
        <v>0</v>
      </c>
      <c r="G52" s="4">
        <f t="shared" si="3"/>
        <v>0</v>
      </c>
    </row>
    <row r="53" customHeight="1" spans="1:7">
      <c r="A53" s="2" t="s">
        <v>762</v>
      </c>
      <c r="B53" s="2" t="s">
        <v>325</v>
      </c>
      <c r="C53" s="2">
        <v>3242.78</v>
      </c>
      <c r="D53" s="2">
        <v>17109.43</v>
      </c>
      <c r="E53" s="2">
        <v>9</v>
      </c>
      <c r="F53" s="3">
        <f t="shared" si="2"/>
        <v>360.308888888889</v>
      </c>
      <c r="G53" s="4">
        <f t="shared" si="3"/>
        <v>5.27616119502402</v>
      </c>
    </row>
    <row r="54" customHeight="1" spans="1:7">
      <c r="A54" s="2" t="s">
        <v>762</v>
      </c>
      <c r="B54" s="2" t="s">
        <v>360</v>
      </c>
      <c r="C54" s="2">
        <v>2965.42</v>
      </c>
      <c r="D54" s="2" t="e">
        <v>#N/A</v>
      </c>
      <c r="E54" s="2" t="e">
        <v>#N/A</v>
      </c>
      <c r="F54" s="3">
        <f t="shared" si="2"/>
        <v>0</v>
      </c>
      <c r="G54" s="4">
        <f t="shared" si="3"/>
        <v>0</v>
      </c>
    </row>
    <row r="55" customHeight="1" spans="1:7">
      <c r="A55" s="2" t="s">
        <v>762</v>
      </c>
      <c r="B55" s="2" t="s">
        <v>399</v>
      </c>
      <c r="C55" s="2">
        <v>2411.94</v>
      </c>
      <c r="D55" s="2" t="e">
        <v>#N/A</v>
      </c>
      <c r="E55" s="2" t="e">
        <v>#N/A</v>
      </c>
      <c r="F55" s="3">
        <f t="shared" si="2"/>
        <v>0</v>
      </c>
      <c r="G55" s="4">
        <f t="shared" si="3"/>
        <v>0</v>
      </c>
    </row>
    <row r="56" customHeight="1" spans="1:7">
      <c r="A56" s="2" t="s">
        <v>762</v>
      </c>
      <c r="B56" s="2" t="s">
        <v>521</v>
      </c>
      <c r="C56" s="2">
        <v>1434.33</v>
      </c>
      <c r="D56" s="2" t="e">
        <v>#N/A</v>
      </c>
      <c r="E56" s="2" t="e">
        <v>#N/A</v>
      </c>
      <c r="F56" s="3">
        <f t="shared" si="2"/>
        <v>0</v>
      </c>
      <c r="G56" s="4">
        <f t="shared" si="3"/>
        <v>0</v>
      </c>
    </row>
    <row r="57" customHeight="1" spans="1:7">
      <c r="A57" s="2" t="s">
        <v>762</v>
      </c>
      <c r="B57" s="2" t="s">
        <v>338</v>
      </c>
      <c r="C57" s="2">
        <v>1378.98</v>
      </c>
      <c r="D57" s="2">
        <v>12758.525</v>
      </c>
      <c r="E57" s="2">
        <v>16</v>
      </c>
      <c r="F57" s="3">
        <f t="shared" si="2"/>
        <v>86.18625</v>
      </c>
      <c r="G57" s="4">
        <f t="shared" si="3"/>
        <v>9.25214651409012</v>
      </c>
    </row>
    <row r="58" customHeight="1" spans="1:7">
      <c r="A58" s="2" t="s">
        <v>762</v>
      </c>
      <c r="B58" s="2" t="s">
        <v>148</v>
      </c>
      <c r="C58" s="2">
        <v>1277.52</v>
      </c>
      <c r="D58" s="2">
        <v>1132.69</v>
      </c>
      <c r="E58" s="2">
        <v>3</v>
      </c>
      <c r="F58" s="3">
        <f t="shared" si="2"/>
        <v>425.84</v>
      </c>
      <c r="G58" s="4">
        <f t="shared" si="3"/>
        <v>0.886631911829169</v>
      </c>
    </row>
    <row r="59" customHeight="1" spans="1:7">
      <c r="A59" s="2" t="s">
        <v>762</v>
      </c>
      <c r="B59" s="2" t="s">
        <v>170</v>
      </c>
      <c r="C59" s="2">
        <v>1025.98</v>
      </c>
      <c r="D59" s="2" t="e">
        <v>#N/A</v>
      </c>
      <c r="E59" s="2" t="e">
        <v>#N/A</v>
      </c>
      <c r="F59" s="3">
        <f t="shared" si="2"/>
        <v>0</v>
      </c>
      <c r="G59" s="4">
        <f t="shared" si="3"/>
        <v>0</v>
      </c>
    </row>
    <row r="60" customHeight="1" spans="1:7">
      <c r="A60" s="2" t="s">
        <v>762</v>
      </c>
      <c r="B60" s="2" t="s">
        <v>770</v>
      </c>
      <c r="C60" s="2">
        <v>1009.77</v>
      </c>
      <c r="D60" s="2">
        <v>3335.15</v>
      </c>
      <c r="E60" s="2">
        <v>8</v>
      </c>
      <c r="F60" s="3">
        <f t="shared" si="2"/>
        <v>126.22125</v>
      </c>
      <c r="G60" s="4">
        <f t="shared" si="3"/>
        <v>3.30288085405587</v>
      </c>
    </row>
    <row r="61" customHeight="1" spans="1:7">
      <c r="A61" s="2" t="s">
        <v>762</v>
      </c>
      <c r="B61" s="2" t="s">
        <v>771</v>
      </c>
      <c r="C61" s="2">
        <v>962.12</v>
      </c>
      <c r="D61" s="2" t="e">
        <v>#N/A</v>
      </c>
      <c r="E61" s="2" t="e">
        <v>#N/A</v>
      </c>
      <c r="F61" s="3">
        <f t="shared" si="2"/>
        <v>0</v>
      </c>
      <c r="G61" s="4">
        <f t="shared" si="3"/>
        <v>0</v>
      </c>
    </row>
    <row r="62" customHeight="1" spans="1:7">
      <c r="A62" s="2" t="s">
        <v>762</v>
      </c>
      <c r="B62" s="2" t="s">
        <v>171</v>
      </c>
      <c r="C62" s="2">
        <v>798.67</v>
      </c>
      <c r="D62" s="2" t="e">
        <v>#N/A</v>
      </c>
      <c r="E62" s="2" t="e">
        <v>#N/A</v>
      </c>
      <c r="F62" s="3">
        <f t="shared" si="2"/>
        <v>0</v>
      </c>
      <c r="G62" s="4">
        <f t="shared" si="3"/>
        <v>0</v>
      </c>
    </row>
    <row r="63" customHeight="1" spans="1:7">
      <c r="A63" s="2" t="s">
        <v>762</v>
      </c>
      <c r="B63" s="2" t="s">
        <v>80</v>
      </c>
      <c r="C63" s="2">
        <v>689.27</v>
      </c>
      <c r="D63" s="2">
        <v>1153.685</v>
      </c>
      <c r="E63" s="2">
        <v>2</v>
      </c>
      <c r="F63" s="3">
        <f t="shared" si="2"/>
        <v>344.635</v>
      </c>
      <c r="G63" s="4">
        <f t="shared" si="3"/>
        <v>1.67377805504374</v>
      </c>
    </row>
    <row r="64" customHeight="1" spans="1:7">
      <c r="A64" s="2" t="s">
        <v>762</v>
      </c>
      <c r="B64" s="2" t="s">
        <v>772</v>
      </c>
      <c r="C64" s="2">
        <v>649.1</v>
      </c>
      <c r="D64" s="2">
        <v>404.95</v>
      </c>
      <c r="E64" s="2">
        <v>1</v>
      </c>
      <c r="F64" s="3">
        <f t="shared" si="2"/>
        <v>649.1</v>
      </c>
      <c r="G64" s="4">
        <f t="shared" si="3"/>
        <v>0.623863811431212</v>
      </c>
    </row>
    <row r="65" customHeight="1" spans="1:7">
      <c r="A65" s="2" t="s">
        <v>762</v>
      </c>
      <c r="B65" s="2" t="s">
        <v>371</v>
      </c>
      <c r="C65" s="2">
        <v>450.22</v>
      </c>
      <c r="D65" s="2">
        <v>1041.3</v>
      </c>
      <c r="E65" s="2">
        <v>2</v>
      </c>
      <c r="F65" s="3">
        <f t="shared" si="2"/>
        <v>225.11</v>
      </c>
      <c r="G65" s="4">
        <f t="shared" si="3"/>
        <v>2.31286926391542</v>
      </c>
    </row>
    <row r="66" customHeight="1" spans="1:7">
      <c r="A66" s="2" t="s">
        <v>762</v>
      </c>
      <c r="B66" s="2" t="s">
        <v>381</v>
      </c>
      <c r="C66" s="2">
        <v>411.35</v>
      </c>
      <c r="D66" s="2">
        <v>6084.13</v>
      </c>
      <c r="E66" s="2">
        <v>4</v>
      </c>
      <c r="F66" s="3">
        <f t="shared" si="2"/>
        <v>102.8375</v>
      </c>
      <c r="G66" s="4">
        <f t="shared" si="3"/>
        <v>14.7906405737207</v>
      </c>
    </row>
    <row r="67" customHeight="1" spans="1:7">
      <c r="A67" s="2" t="s">
        <v>762</v>
      </c>
      <c r="B67" s="2" t="s">
        <v>374</v>
      </c>
      <c r="C67" s="2">
        <v>16.57</v>
      </c>
      <c r="D67" s="2">
        <v>6446.05</v>
      </c>
      <c r="E67" s="2">
        <v>4</v>
      </c>
      <c r="F67" s="3">
        <f t="shared" ref="F67:F98" si="4">IFERROR(C67/E67,0)</f>
        <v>4.1425</v>
      </c>
      <c r="G67" s="4">
        <f t="shared" ref="G67:G98" si="5">IFERROR(D67/C67,0)</f>
        <v>389.019312009656</v>
      </c>
    </row>
    <row r="68" customHeight="1" spans="1:7">
      <c r="A68" s="2" t="s">
        <v>773</v>
      </c>
      <c r="B68" s="2" t="s">
        <v>108</v>
      </c>
      <c r="C68" s="2">
        <v>8027.01</v>
      </c>
      <c r="D68" s="2"/>
      <c r="E68" s="2"/>
      <c r="F68" s="3">
        <f t="shared" si="4"/>
        <v>0</v>
      </c>
      <c r="G68" s="4">
        <f t="shared" si="5"/>
        <v>0</v>
      </c>
    </row>
    <row r="69" customHeight="1" spans="1:7">
      <c r="A69" s="2" t="s">
        <v>773</v>
      </c>
      <c r="B69" s="2" t="s">
        <v>76</v>
      </c>
      <c r="C69" s="2">
        <v>7457.8</v>
      </c>
      <c r="D69" s="2">
        <v>336.968</v>
      </c>
      <c r="E69" s="2">
        <v>2</v>
      </c>
      <c r="F69" s="3">
        <f t="shared" si="4"/>
        <v>3728.9</v>
      </c>
      <c r="G69" s="4">
        <f t="shared" si="5"/>
        <v>0.0451832980235458</v>
      </c>
    </row>
    <row r="70" customHeight="1" spans="1:7">
      <c r="A70" s="2" t="s">
        <v>773</v>
      </c>
      <c r="B70" s="2" t="s">
        <v>148</v>
      </c>
      <c r="C70" s="2">
        <v>6742.75</v>
      </c>
      <c r="D70" s="2"/>
      <c r="E70" s="2"/>
      <c r="F70" s="3">
        <f t="shared" si="4"/>
        <v>0</v>
      </c>
      <c r="G70" s="4">
        <f t="shared" si="5"/>
        <v>0</v>
      </c>
    </row>
    <row r="71" customHeight="1" spans="1:7">
      <c r="A71" s="2" t="s">
        <v>773</v>
      </c>
      <c r="B71" s="2" t="s">
        <v>83</v>
      </c>
      <c r="C71" s="2">
        <v>6645.82</v>
      </c>
      <c r="D71" s="2">
        <v>7069.32</v>
      </c>
      <c r="E71" s="2">
        <v>10</v>
      </c>
      <c r="F71" s="3">
        <f t="shared" si="4"/>
        <v>664.582</v>
      </c>
      <c r="G71" s="4">
        <f t="shared" si="5"/>
        <v>1.06372426577909</v>
      </c>
    </row>
    <row r="72" customHeight="1" spans="1:7">
      <c r="A72" s="2" t="s">
        <v>773</v>
      </c>
      <c r="B72" s="2" t="s">
        <v>103</v>
      </c>
      <c r="C72" s="2">
        <v>5529.53</v>
      </c>
      <c r="D72" s="2"/>
      <c r="E72" s="2"/>
      <c r="F72" s="3">
        <f t="shared" si="4"/>
        <v>0</v>
      </c>
      <c r="G72" s="4">
        <f t="shared" si="5"/>
        <v>0</v>
      </c>
    </row>
    <row r="73" customHeight="1" spans="1:7">
      <c r="A73" s="2" t="s">
        <v>773</v>
      </c>
      <c r="B73" s="2" t="s">
        <v>119</v>
      </c>
      <c r="C73" s="2">
        <v>5252.7</v>
      </c>
      <c r="D73" s="2"/>
      <c r="E73" s="2"/>
      <c r="F73" s="3">
        <f t="shared" si="4"/>
        <v>0</v>
      </c>
      <c r="G73" s="4">
        <f t="shared" si="5"/>
        <v>0</v>
      </c>
    </row>
    <row r="74" customHeight="1" spans="1:7">
      <c r="A74" s="2" t="s">
        <v>773</v>
      </c>
      <c r="B74" s="2" t="s">
        <v>128</v>
      </c>
      <c r="C74" s="2">
        <v>5213.24</v>
      </c>
      <c r="D74" s="2"/>
      <c r="E74" s="2"/>
      <c r="F74" s="3">
        <f t="shared" si="4"/>
        <v>0</v>
      </c>
      <c r="G74" s="4">
        <f t="shared" si="5"/>
        <v>0</v>
      </c>
    </row>
    <row r="75" customHeight="1" spans="1:7">
      <c r="A75" s="2" t="s">
        <v>773</v>
      </c>
      <c r="B75" s="2" t="s">
        <v>100</v>
      </c>
      <c r="C75" s="2">
        <v>4586.16</v>
      </c>
      <c r="D75" s="2">
        <v>166.221</v>
      </c>
      <c r="E75" s="2">
        <v>1</v>
      </c>
      <c r="F75" s="3">
        <f t="shared" si="4"/>
        <v>4586.16</v>
      </c>
      <c r="G75" s="4">
        <f t="shared" si="5"/>
        <v>0.0362440473075514</v>
      </c>
    </row>
    <row r="76" customHeight="1" spans="1:7">
      <c r="A76" s="2" t="s">
        <v>773</v>
      </c>
      <c r="B76" s="2" t="s">
        <v>80</v>
      </c>
      <c r="C76" s="2">
        <v>2931.98</v>
      </c>
      <c r="D76" s="2">
        <v>169.068</v>
      </c>
      <c r="E76" s="2">
        <v>1</v>
      </c>
      <c r="F76" s="3">
        <f t="shared" si="4"/>
        <v>2931.98</v>
      </c>
      <c r="G76" s="4">
        <f t="shared" si="5"/>
        <v>0.0576634219878717</v>
      </c>
    </row>
    <row r="77" customHeight="1" spans="1:7">
      <c r="A77" s="2" t="s">
        <v>773</v>
      </c>
      <c r="B77" s="2" t="s">
        <v>171</v>
      </c>
      <c r="C77" s="2">
        <v>2611.71</v>
      </c>
      <c r="D77" s="2"/>
      <c r="E77" s="2"/>
      <c r="F77" s="3">
        <f t="shared" si="4"/>
        <v>0</v>
      </c>
      <c r="G77" s="4">
        <f t="shared" si="5"/>
        <v>0</v>
      </c>
    </row>
    <row r="78" customHeight="1" spans="1:7">
      <c r="A78" s="2" t="s">
        <v>773</v>
      </c>
      <c r="B78" s="2" t="s">
        <v>626</v>
      </c>
      <c r="C78" s="2">
        <v>2489.82</v>
      </c>
      <c r="D78" s="2"/>
      <c r="E78" s="2"/>
      <c r="F78" s="3">
        <f t="shared" si="4"/>
        <v>0</v>
      </c>
      <c r="G78" s="4">
        <f t="shared" si="5"/>
        <v>0</v>
      </c>
    </row>
    <row r="79" customHeight="1" spans="1:7">
      <c r="A79" s="2" t="s">
        <v>773</v>
      </c>
      <c r="B79" s="2" t="s">
        <v>84</v>
      </c>
      <c r="C79" s="2">
        <v>2302.43</v>
      </c>
      <c r="D79" s="2"/>
      <c r="E79" s="2"/>
      <c r="F79" s="3">
        <f t="shared" si="4"/>
        <v>0</v>
      </c>
      <c r="G79" s="4">
        <f t="shared" si="5"/>
        <v>0</v>
      </c>
    </row>
    <row r="80" customHeight="1" spans="1:7">
      <c r="A80" s="2" t="s">
        <v>773</v>
      </c>
      <c r="B80" s="2" t="s">
        <v>151</v>
      </c>
      <c r="C80" s="2">
        <v>2208.09</v>
      </c>
      <c r="D80" s="2">
        <v>40.734</v>
      </c>
      <c r="E80" s="2">
        <v>1</v>
      </c>
      <c r="F80" s="3">
        <f t="shared" si="4"/>
        <v>2208.09</v>
      </c>
      <c r="G80" s="4">
        <f t="shared" si="5"/>
        <v>0.0184476176242816</v>
      </c>
    </row>
    <row r="81" customHeight="1" spans="1:7">
      <c r="A81" s="2" t="s">
        <v>773</v>
      </c>
      <c r="B81" s="2" t="s">
        <v>170</v>
      </c>
      <c r="C81" s="2">
        <v>1825.07</v>
      </c>
      <c r="D81" s="2"/>
      <c r="E81" s="2"/>
      <c r="F81" s="3">
        <f t="shared" si="4"/>
        <v>0</v>
      </c>
      <c r="G81" s="4">
        <f t="shared" si="5"/>
        <v>0</v>
      </c>
    </row>
    <row r="82" customHeight="1" spans="1:7">
      <c r="A82" s="2" t="s">
        <v>773</v>
      </c>
      <c r="B82" s="2" t="s">
        <v>521</v>
      </c>
      <c r="C82" s="2">
        <v>1710.58</v>
      </c>
      <c r="D82" s="2"/>
      <c r="E82" s="2"/>
      <c r="F82" s="3">
        <f t="shared" si="4"/>
        <v>0</v>
      </c>
      <c r="G82" s="4">
        <f t="shared" si="5"/>
        <v>0</v>
      </c>
    </row>
    <row r="83" customHeight="1" spans="1:7">
      <c r="A83" s="2" t="s">
        <v>773</v>
      </c>
      <c r="B83" s="2" t="s">
        <v>123</v>
      </c>
      <c r="C83" s="2">
        <v>1407.77</v>
      </c>
      <c r="D83" s="2"/>
      <c r="E83" s="2"/>
      <c r="F83" s="3">
        <f t="shared" si="4"/>
        <v>0</v>
      </c>
      <c r="G83" s="4">
        <f t="shared" si="5"/>
        <v>0</v>
      </c>
    </row>
    <row r="84" customHeight="1" spans="1:7">
      <c r="A84" s="2" t="s">
        <v>773</v>
      </c>
      <c r="B84" s="2" t="s">
        <v>527</v>
      </c>
      <c r="C84" s="2">
        <v>1407.51</v>
      </c>
      <c r="D84" s="2"/>
      <c r="E84" s="2"/>
      <c r="F84" s="3">
        <f t="shared" si="4"/>
        <v>0</v>
      </c>
      <c r="G84" s="4">
        <f t="shared" si="5"/>
        <v>0</v>
      </c>
    </row>
    <row r="85" customHeight="1" spans="1:7">
      <c r="A85" s="2" t="s">
        <v>773</v>
      </c>
      <c r="B85" s="2" t="s">
        <v>150</v>
      </c>
      <c r="C85" s="2">
        <v>1404.13</v>
      </c>
      <c r="D85" s="2"/>
      <c r="E85" s="2"/>
      <c r="F85" s="3">
        <f t="shared" si="4"/>
        <v>0</v>
      </c>
      <c r="G85" s="4">
        <f t="shared" si="5"/>
        <v>0</v>
      </c>
    </row>
    <row r="86" customHeight="1" spans="1:7">
      <c r="A86" s="2" t="s">
        <v>773</v>
      </c>
      <c r="B86" s="2" t="s">
        <v>82</v>
      </c>
      <c r="C86" s="2">
        <v>1054.91</v>
      </c>
      <c r="D86" s="2"/>
      <c r="E86" s="2"/>
      <c r="F86" s="3">
        <f t="shared" si="4"/>
        <v>0</v>
      </c>
      <c r="G86" s="4">
        <f t="shared" si="5"/>
        <v>0</v>
      </c>
    </row>
    <row r="87" customHeight="1" spans="1:7">
      <c r="A87" s="2" t="s">
        <v>773</v>
      </c>
      <c r="B87" s="2" t="s">
        <v>657</v>
      </c>
      <c r="C87" s="2">
        <v>324.28</v>
      </c>
      <c r="D87" s="2"/>
      <c r="E87" s="2"/>
      <c r="F87" s="3">
        <f t="shared" si="4"/>
        <v>0</v>
      </c>
      <c r="G87" s="4">
        <f t="shared" si="5"/>
        <v>0</v>
      </c>
    </row>
    <row r="88" customHeight="1" spans="1:7">
      <c r="A88" s="2" t="s">
        <v>773</v>
      </c>
      <c r="B88" s="2" t="s">
        <v>110</v>
      </c>
      <c r="C88" s="2">
        <v>186.91</v>
      </c>
      <c r="D88" s="2"/>
      <c r="E88" s="2"/>
      <c r="F88" s="3">
        <f t="shared" si="4"/>
        <v>0</v>
      </c>
      <c r="G88" s="4">
        <f t="shared" si="5"/>
        <v>0</v>
      </c>
    </row>
    <row r="89" customHeight="1" spans="1:7">
      <c r="A89" s="2" t="s">
        <v>773</v>
      </c>
      <c r="B89" s="2" t="s">
        <v>111</v>
      </c>
      <c r="C89" s="2">
        <v>148.9</v>
      </c>
      <c r="D89" s="2"/>
      <c r="E89" s="2"/>
      <c r="F89" s="3">
        <f t="shared" si="4"/>
        <v>0</v>
      </c>
      <c r="G89" s="4">
        <f t="shared" si="5"/>
        <v>0</v>
      </c>
    </row>
    <row r="90" customHeight="1" spans="1:7">
      <c r="A90" s="2" t="s">
        <v>773</v>
      </c>
      <c r="B90" s="2" t="s">
        <v>88</v>
      </c>
      <c r="C90" s="2">
        <v>147.4</v>
      </c>
      <c r="D90" s="2"/>
      <c r="E90" s="2"/>
      <c r="F90" s="3">
        <f t="shared" si="4"/>
        <v>0</v>
      </c>
      <c r="G90" s="4">
        <f t="shared" si="5"/>
        <v>0</v>
      </c>
    </row>
    <row r="91" customHeight="1" spans="1:7">
      <c r="A91" s="2" t="s">
        <v>773</v>
      </c>
      <c r="B91" s="2" t="s">
        <v>346</v>
      </c>
      <c r="C91" s="2">
        <v>89.78</v>
      </c>
      <c r="D91" s="2"/>
      <c r="E91" s="2"/>
      <c r="F91" s="3">
        <f t="shared" si="4"/>
        <v>0</v>
      </c>
      <c r="G91" s="4">
        <f t="shared" si="5"/>
        <v>0</v>
      </c>
    </row>
    <row r="92" customHeight="1" spans="1:7">
      <c r="A92" s="2" t="s">
        <v>773</v>
      </c>
      <c r="B92" s="2" t="s">
        <v>475</v>
      </c>
      <c r="C92" s="2">
        <v>23.92</v>
      </c>
      <c r="D92" s="2"/>
      <c r="E92" s="2"/>
      <c r="F92" s="3">
        <f t="shared" si="4"/>
        <v>0</v>
      </c>
      <c r="G92" s="4">
        <f t="shared" si="5"/>
        <v>0</v>
      </c>
    </row>
    <row r="93" customHeight="1" spans="1:7">
      <c r="A93" s="2" t="s">
        <v>773</v>
      </c>
      <c r="B93" s="2" t="s">
        <v>502</v>
      </c>
      <c r="C93" s="2">
        <v>12.75</v>
      </c>
      <c r="D93" s="2"/>
      <c r="E93" s="2"/>
      <c r="F93" s="3">
        <f t="shared" si="4"/>
        <v>0</v>
      </c>
      <c r="G93" s="4">
        <f t="shared" si="5"/>
        <v>0</v>
      </c>
    </row>
    <row r="94" customHeight="1" spans="1:7">
      <c r="A94" s="2" t="s">
        <v>774</v>
      </c>
      <c r="B94" s="2" t="s">
        <v>86</v>
      </c>
      <c r="C94" s="2">
        <v>13101.21</v>
      </c>
      <c r="D94" s="2">
        <v>578.014</v>
      </c>
      <c r="E94" s="2"/>
      <c r="F94" s="3">
        <f t="shared" si="4"/>
        <v>0</v>
      </c>
      <c r="G94" s="4">
        <f t="shared" si="5"/>
        <v>0.0441191309810315</v>
      </c>
    </row>
    <row r="95" customHeight="1" spans="1:7">
      <c r="A95" s="2" t="s">
        <v>774</v>
      </c>
      <c r="B95" s="2" t="s">
        <v>83</v>
      </c>
      <c r="C95" s="2">
        <v>11791.08</v>
      </c>
      <c r="D95" s="2">
        <v>9884.784</v>
      </c>
      <c r="E95" s="2">
        <v>6</v>
      </c>
      <c r="F95" s="3">
        <f t="shared" si="4"/>
        <v>1965.18</v>
      </c>
      <c r="G95" s="4">
        <f t="shared" si="5"/>
        <v>0.838327277908385</v>
      </c>
    </row>
    <row r="96" customHeight="1" spans="1:7">
      <c r="A96" s="2" t="s">
        <v>774</v>
      </c>
      <c r="B96" s="2" t="s">
        <v>73</v>
      </c>
      <c r="C96" s="2">
        <v>10433.03</v>
      </c>
      <c r="D96" s="2">
        <v>12298.894</v>
      </c>
      <c r="E96" s="2">
        <v>4</v>
      </c>
      <c r="F96" s="3">
        <f t="shared" si="4"/>
        <v>2608.2575</v>
      </c>
      <c r="G96" s="4">
        <f t="shared" si="5"/>
        <v>1.1788420046717</v>
      </c>
    </row>
    <row r="97" customHeight="1" spans="1:7">
      <c r="A97" s="2" t="s">
        <v>774</v>
      </c>
      <c r="B97" s="2" t="s">
        <v>148</v>
      </c>
      <c r="C97" s="2">
        <v>7231.9</v>
      </c>
      <c r="D97" s="2"/>
      <c r="E97" s="2"/>
      <c r="F97" s="3">
        <f t="shared" si="4"/>
        <v>0</v>
      </c>
      <c r="G97" s="4">
        <f t="shared" si="5"/>
        <v>0</v>
      </c>
    </row>
    <row r="98" customHeight="1" spans="1:7">
      <c r="A98" s="2" t="s">
        <v>774</v>
      </c>
      <c r="B98" s="2" t="s">
        <v>100</v>
      </c>
      <c r="C98" s="2">
        <v>5621.66</v>
      </c>
      <c r="D98" s="2">
        <v>1299.327</v>
      </c>
      <c r="E98" s="2"/>
      <c r="F98" s="3">
        <f t="shared" si="4"/>
        <v>0</v>
      </c>
      <c r="G98" s="4">
        <f t="shared" si="5"/>
        <v>0.231128705755951</v>
      </c>
    </row>
    <row r="99" customHeight="1" spans="1:7">
      <c r="A99" s="2" t="s">
        <v>774</v>
      </c>
      <c r="B99" s="2" t="s">
        <v>76</v>
      </c>
      <c r="C99" s="2">
        <v>4529.41</v>
      </c>
      <c r="D99" s="2">
        <v>4678.132</v>
      </c>
      <c r="E99" s="2">
        <v>4</v>
      </c>
      <c r="F99" s="3">
        <f t="shared" ref="F99:F141" si="6">IFERROR(C99/E99,0)</f>
        <v>1132.3525</v>
      </c>
      <c r="G99" s="4">
        <f t="shared" ref="G99:G141" si="7">IFERROR(D99/C99,0)</f>
        <v>1.03283474006548</v>
      </c>
    </row>
    <row r="100" customHeight="1" spans="1:7">
      <c r="A100" s="2" t="s">
        <v>774</v>
      </c>
      <c r="B100" s="2" t="s">
        <v>103</v>
      </c>
      <c r="C100" s="2">
        <v>3861.02</v>
      </c>
      <c r="D100" s="2">
        <v>3844.618</v>
      </c>
      <c r="E100" s="2">
        <v>2</v>
      </c>
      <c r="F100" s="3">
        <f t="shared" si="6"/>
        <v>1930.51</v>
      </c>
      <c r="G100" s="4">
        <f t="shared" si="7"/>
        <v>0.995751899757059</v>
      </c>
    </row>
    <row r="101" customHeight="1" spans="1:7">
      <c r="A101" s="2" t="s">
        <v>774</v>
      </c>
      <c r="B101" s="2" t="s">
        <v>151</v>
      </c>
      <c r="C101" s="2">
        <v>3837.96</v>
      </c>
      <c r="D101" s="2"/>
      <c r="E101" s="2"/>
      <c r="F101" s="3">
        <f t="shared" si="6"/>
        <v>0</v>
      </c>
      <c r="G101" s="4">
        <f t="shared" si="7"/>
        <v>0</v>
      </c>
    </row>
    <row r="102" customHeight="1" spans="1:7">
      <c r="A102" s="2" t="s">
        <v>774</v>
      </c>
      <c r="B102" s="2" t="s">
        <v>80</v>
      </c>
      <c r="C102" s="2">
        <v>3743.43</v>
      </c>
      <c r="D102" s="2">
        <v>582.394</v>
      </c>
      <c r="E102" s="2"/>
      <c r="F102" s="3">
        <f t="shared" si="6"/>
        <v>0</v>
      </c>
      <c r="G102" s="4">
        <f t="shared" si="7"/>
        <v>0.155577638689651</v>
      </c>
    </row>
    <row r="103" customHeight="1" spans="1:7">
      <c r="A103" s="2" t="s">
        <v>774</v>
      </c>
      <c r="B103" s="2" t="s">
        <v>119</v>
      </c>
      <c r="C103" s="2">
        <v>3512.23</v>
      </c>
      <c r="D103" s="2">
        <v>842.055</v>
      </c>
      <c r="E103" s="2"/>
      <c r="F103" s="3">
        <f t="shared" si="6"/>
        <v>0</v>
      </c>
      <c r="G103" s="4">
        <f t="shared" si="7"/>
        <v>0.239749389988697</v>
      </c>
    </row>
    <row r="104" customHeight="1" spans="1:7">
      <c r="A104" s="2" t="s">
        <v>774</v>
      </c>
      <c r="B104" s="2" t="s">
        <v>108</v>
      </c>
      <c r="C104" s="2">
        <v>2760.69</v>
      </c>
      <c r="D104" s="2">
        <v>1194.134</v>
      </c>
      <c r="E104" s="2"/>
      <c r="F104" s="3">
        <f t="shared" si="6"/>
        <v>0</v>
      </c>
      <c r="G104" s="4">
        <f t="shared" si="7"/>
        <v>0.432549109099537</v>
      </c>
    </row>
    <row r="105" customHeight="1" spans="1:7">
      <c r="A105" s="2" t="s">
        <v>774</v>
      </c>
      <c r="B105" s="2" t="s">
        <v>82</v>
      </c>
      <c r="C105" s="2">
        <v>1617.3</v>
      </c>
      <c r="D105" s="2">
        <v>5023.495</v>
      </c>
      <c r="E105" s="2"/>
      <c r="F105" s="3">
        <f t="shared" si="6"/>
        <v>0</v>
      </c>
      <c r="G105" s="4">
        <f t="shared" si="7"/>
        <v>3.10609967229333</v>
      </c>
    </row>
    <row r="106" customHeight="1" spans="1:7">
      <c r="A106" s="2" t="s">
        <v>774</v>
      </c>
      <c r="B106" s="2" t="s">
        <v>152</v>
      </c>
      <c r="C106" s="2">
        <v>1408.32</v>
      </c>
      <c r="D106" s="2"/>
      <c r="E106" s="2"/>
      <c r="F106" s="3">
        <f t="shared" si="6"/>
        <v>0</v>
      </c>
      <c r="G106" s="4">
        <f t="shared" si="7"/>
        <v>0</v>
      </c>
    </row>
    <row r="107" customHeight="1" spans="1:7">
      <c r="A107" s="2" t="s">
        <v>774</v>
      </c>
      <c r="B107" s="2" t="s">
        <v>130</v>
      </c>
      <c r="C107" s="2">
        <v>1407.48</v>
      </c>
      <c r="D107" s="2"/>
      <c r="E107" s="2"/>
      <c r="F107" s="3">
        <f t="shared" si="6"/>
        <v>0</v>
      </c>
      <c r="G107" s="4">
        <f t="shared" si="7"/>
        <v>0</v>
      </c>
    </row>
    <row r="108" customHeight="1" spans="1:7">
      <c r="A108" s="2" t="s">
        <v>774</v>
      </c>
      <c r="B108" s="2" t="s">
        <v>150</v>
      </c>
      <c r="C108" s="2">
        <v>1384.88</v>
      </c>
      <c r="D108" s="2"/>
      <c r="E108" s="2"/>
      <c r="F108" s="3">
        <f t="shared" si="6"/>
        <v>0</v>
      </c>
      <c r="G108" s="4">
        <f t="shared" si="7"/>
        <v>0</v>
      </c>
    </row>
    <row r="109" customHeight="1" spans="1:7">
      <c r="A109" s="2" t="s">
        <v>774</v>
      </c>
      <c r="B109" s="2" t="s">
        <v>657</v>
      </c>
      <c r="C109" s="2">
        <v>1339.28</v>
      </c>
      <c r="D109" s="2"/>
      <c r="E109" s="2"/>
      <c r="F109" s="3">
        <f t="shared" si="6"/>
        <v>0</v>
      </c>
      <c r="G109" s="4">
        <f t="shared" si="7"/>
        <v>0</v>
      </c>
    </row>
    <row r="110" customHeight="1" spans="1:7">
      <c r="A110" s="2" t="s">
        <v>774</v>
      </c>
      <c r="B110" s="2" t="s">
        <v>77</v>
      </c>
      <c r="C110" s="2">
        <v>901.1</v>
      </c>
      <c r="D110" s="2"/>
      <c r="E110" s="2"/>
      <c r="F110" s="3">
        <f t="shared" si="6"/>
        <v>0</v>
      </c>
      <c r="G110" s="4">
        <f t="shared" si="7"/>
        <v>0</v>
      </c>
    </row>
    <row r="111" customHeight="1" spans="1:7">
      <c r="A111" s="2" t="s">
        <v>774</v>
      </c>
      <c r="B111" s="2" t="s">
        <v>70</v>
      </c>
      <c r="C111" s="2">
        <v>805.96</v>
      </c>
      <c r="D111" s="2"/>
      <c r="E111" s="2"/>
      <c r="F111" s="3">
        <f t="shared" si="6"/>
        <v>0</v>
      </c>
      <c r="G111" s="4">
        <f t="shared" si="7"/>
        <v>0</v>
      </c>
    </row>
    <row r="112" customHeight="1" spans="1:7">
      <c r="A112" s="2" t="s">
        <v>774</v>
      </c>
      <c r="B112" s="2" t="s">
        <v>75</v>
      </c>
      <c r="C112" s="2">
        <v>778.39</v>
      </c>
      <c r="D112" s="2"/>
      <c r="E112" s="2"/>
      <c r="F112" s="3">
        <f t="shared" si="6"/>
        <v>0</v>
      </c>
      <c r="G112" s="4">
        <f t="shared" si="7"/>
        <v>0</v>
      </c>
    </row>
    <row r="113" customHeight="1" spans="1:7">
      <c r="A113" s="2" t="s">
        <v>774</v>
      </c>
      <c r="B113" s="2" t="s">
        <v>109</v>
      </c>
      <c r="C113" s="2">
        <v>668.84</v>
      </c>
      <c r="D113" s="2">
        <v>9240.194</v>
      </c>
      <c r="E113" s="2">
        <v>3</v>
      </c>
      <c r="F113" s="3">
        <f t="shared" si="6"/>
        <v>222.946666666667</v>
      </c>
      <c r="G113" s="4">
        <f t="shared" si="7"/>
        <v>13.8152532743257</v>
      </c>
    </row>
    <row r="114" customHeight="1" spans="1:7">
      <c r="A114" s="2" t="s">
        <v>774</v>
      </c>
      <c r="B114" s="2" t="s">
        <v>149</v>
      </c>
      <c r="C114" s="2">
        <v>606.14</v>
      </c>
      <c r="D114" s="2"/>
      <c r="E114" s="2"/>
      <c r="F114" s="3">
        <f t="shared" si="6"/>
        <v>0</v>
      </c>
      <c r="G114" s="4">
        <f t="shared" si="7"/>
        <v>0</v>
      </c>
    </row>
    <row r="115" customHeight="1" spans="1:7">
      <c r="A115" s="2" t="s">
        <v>774</v>
      </c>
      <c r="B115" s="2" t="s">
        <v>81</v>
      </c>
      <c r="C115" s="2">
        <v>357</v>
      </c>
      <c r="D115" s="2"/>
      <c r="E115" s="2"/>
      <c r="F115" s="3">
        <f t="shared" si="6"/>
        <v>0</v>
      </c>
      <c r="G115" s="4">
        <f t="shared" si="7"/>
        <v>0</v>
      </c>
    </row>
    <row r="116" customHeight="1" spans="1:7">
      <c r="A116" s="2" t="s">
        <v>775</v>
      </c>
      <c r="B116" s="2" t="s">
        <v>83</v>
      </c>
      <c r="C116" s="2">
        <v>11572.47</v>
      </c>
      <c r="D116" s="2">
        <v>5245.24</v>
      </c>
      <c r="E116" s="2">
        <v>5</v>
      </c>
      <c r="F116" s="3">
        <f t="shared" si="6"/>
        <v>2314.494</v>
      </c>
      <c r="G116" s="4">
        <f t="shared" si="7"/>
        <v>0.453251553039239</v>
      </c>
    </row>
    <row r="117" customHeight="1" spans="1:7">
      <c r="A117" s="2" t="s">
        <v>775</v>
      </c>
      <c r="B117" s="2" t="s">
        <v>73</v>
      </c>
      <c r="C117" s="2">
        <v>11217.31</v>
      </c>
      <c r="D117" s="2">
        <v>8377.67</v>
      </c>
      <c r="E117" s="2">
        <v>4</v>
      </c>
      <c r="F117" s="3">
        <f t="shared" si="6"/>
        <v>2804.3275</v>
      </c>
      <c r="G117" s="4">
        <f t="shared" si="7"/>
        <v>0.746851963616946</v>
      </c>
    </row>
    <row r="118" customHeight="1" spans="1:7">
      <c r="A118" s="2" t="s">
        <v>775</v>
      </c>
      <c r="B118" s="2" t="s">
        <v>86</v>
      </c>
      <c r="C118" s="2">
        <v>10496.59</v>
      </c>
      <c r="D118" s="2"/>
      <c r="E118" s="2"/>
      <c r="F118" s="3">
        <f t="shared" si="6"/>
        <v>0</v>
      </c>
      <c r="G118" s="4">
        <f t="shared" si="7"/>
        <v>0</v>
      </c>
    </row>
    <row r="119" customHeight="1" spans="1:7">
      <c r="A119" s="2" t="s">
        <v>775</v>
      </c>
      <c r="B119" s="2" t="s">
        <v>109</v>
      </c>
      <c r="C119" s="2">
        <v>7546.32</v>
      </c>
      <c r="D119" s="2"/>
      <c r="E119" s="2"/>
      <c r="F119" s="3">
        <f t="shared" si="6"/>
        <v>0</v>
      </c>
      <c r="G119" s="4">
        <f t="shared" si="7"/>
        <v>0</v>
      </c>
    </row>
    <row r="120" customHeight="1" spans="1:7">
      <c r="A120" s="2" t="s">
        <v>775</v>
      </c>
      <c r="B120" s="2" t="s">
        <v>100</v>
      </c>
      <c r="C120" s="2">
        <v>6727.2</v>
      </c>
      <c r="D120" s="2">
        <v>4061.47</v>
      </c>
      <c r="E120" s="2">
        <v>2</v>
      </c>
      <c r="F120" s="3">
        <f t="shared" si="6"/>
        <v>3363.6</v>
      </c>
      <c r="G120" s="4">
        <f t="shared" si="7"/>
        <v>0.603738553930313</v>
      </c>
    </row>
    <row r="121" customHeight="1" spans="1:7">
      <c r="A121" s="2" t="s">
        <v>775</v>
      </c>
      <c r="B121" s="2" t="s">
        <v>103</v>
      </c>
      <c r="C121" s="2">
        <v>5259.33</v>
      </c>
      <c r="D121" s="2">
        <v>116.06</v>
      </c>
      <c r="E121" s="2">
        <v>1</v>
      </c>
      <c r="F121" s="3">
        <f t="shared" si="6"/>
        <v>5259.33</v>
      </c>
      <c r="G121" s="4">
        <f t="shared" si="7"/>
        <v>0.0220674496561349</v>
      </c>
    </row>
    <row r="122" customHeight="1" spans="1:7">
      <c r="A122" s="2" t="s">
        <v>775</v>
      </c>
      <c r="B122" s="2" t="s">
        <v>76</v>
      </c>
      <c r="C122" s="2">
        <v>4472.89</v>
      </c>
      <c r="D122" s="2">
        <v>6155.59</v>
      </c>
      <c r="E122" s="2">
        <v>4</v>
      </c>
      <c r="F122" s="3">
        <f t="shared" si="6"/>
        <v>1118.2225</v>
      </c>
      <c r="G122" s="4">
        <f t="shared" si="7"/>
        <v>1.37619972769283</v>
      </c>
    </row>
    <row r="123" customHeight="1" spans="1:7">
      <c r="A123" s="2" t="s">
        <v>775</v>
      </c>
      <c r="B123" s="2" t="s">
        <v>82</v>
      </c>
      <c r="C123" s="2">
        <v>3489.82</v>
      </c>
      <c r="D123" s="2"/>
      <c r="E123" s="2"/>
      <c r="F123" s="3">
        <f t="shared" si="6"/>
        <v>0</v>
      </c>
      <c r="G123" s="4">
        <f t="shared" si="7"/>
        <v>0</v>
      </c>
    </row>
    <row r="124" customHeight="1" spans="1:7">
      <c r="A124" s="2" t="s">
        <v>775</v>
      </c>
      <c r="B124" s="2" t="s">
        <v>119</v>
      </c>
      <c r="C124" s="2">
        <v>3071.46</v>
      </c>
      <c r="D124" s="2"/>
      <c r="E124" s="2"/>
      <c r="F124" s="3">
        <f t="shared" si="6"/>
        <v>0</v>
      </c>
      <c r="G124" s="4">
        <f t="shared" si="7"/>
        <v>0</v>
      </c>
    </row>
    <row r="125" customHeight="1" spans="1:7">
      <c r="A125" s="2" t="s">
        <v>775</v>
      </c>
      <c r="B125" s="2" t="s">
        <v>108</v>
      </c>
      <c r="C125" s="2">
        <v>2710.74</v>
      </c>
      <c r="D125" s="2"/>
      <c r="E125" s="2"/>
      <c r="F125" s="3">
        <f t="shared" si="6"/>
        <v>0</v>
      </c>
      <c r="G125" s="4">
        <f t="shared" si="7"/>
        <v>0</v>
      </c>
    </row>
    <row r="126" customHeight="1" spans="1:7">
      <c r="A126" s="2" t="s">
        <v>775</v>
      </c>
      <c r="B126" s="2" t="s">
        <v>80</v>
      </c>
      <c r="C126" s="2">
        <v>2626.13</v>
      </c>
      <c r="D126" s="2">
        <v>400.4</v>
      </c>
      <c r="E126" s="2">
        <v>1</v>
      </c>
      <c r="F126" s="3">
        <f t="shared" si="6"/>
        <v>2626.13</v>
      </c>
      <c r="G126" s="4">
        <f t="shared" si="7"/>
        <v>0.152467699618831</v>
      </c>
    </row>
    <row r="127" customHeight="1" spans="1:7">
      <c r="A127" s="2" t="s">
        <v>775</v>
      </c>
      <c r="B127" s="2" t="s">
        <v>148</v>
      </c>
      <c r="C127" s="2">
        <v>2526.8</v>
      </c>
      <c r="D127" s="2">
        <v>572.39</v>
      </c>
      <c r="E127" s="2">
        <v>1</v>
      </c>
      <c r="F127" s="3">
        <f t="shared" si="6"/>
        <v>2526.8</v>
      </c>
      <c r="G127" s="4">
        <f t="shared" si="7"/>
        <v>0.226527623872091</v>
      </c>
    </row>
    <row r="128" customHeight="1" spans="1:7">
      <c r="A128" s="2" t="s">
        <v>775</v>
      </c>
      <c r="B128" s="2" t="s">
        <v>70</v>
      </c>
      <c r="C128" s="2">
        <v>1427.21</v>
      </c>
      <c r="D128" s="2">
        <v>721.84</v>
      </c>
      <c r="E128" s="2">
        <v>2</v>
      </c>
      <c r="F128" s="3">
        <f t="shared" si="6"/>
        <v>713.605</v>
      </c>
      <c r="G128" s="4">
        <f t="shared" si="7"/>
        <v>0.505769998808865</v>
      </c>
    </row>
    <row r="129" customHeight="1" spans="1:7">
      <c r="A129" s="2" t="s">
        <v>775</v>
      </c>
      <c r="B129" s="2" t="s">
        <v>657</v>
      </c>
      <c r="C129" s="2">
        <v>1413.07</v>
      </c>
      <c r="D129" s="2">
        <v>1121.4</v>
      </c>
      <c r="E129" s="2">
        <v>1</v>
      </c>
      <c r="F129" s="3">
        <f t="shared" si="6"/>
        <v>1413.07</v>
      </c>
      <c r="G129" s="4">
        <f t="shared" si="7"/>
        <v>0.793591258748682</v>
      </c>
    </row>
    <row r="130" customHeight="1" spans="1:7">
      <c r="A130" s="2" t="s">
        <v>775</v>
      </c>
      <c r="B130" s="2" t="s">
        <v>130</v>
      </c>
      <c r="C130" s="2">
        <v>1411.4</v>
      </c>
      <c r="D130" s="2">
        <v>498.4</v>
      </c>
      <c r="E130" s="2">
        <v>1</v>
      </c>
      <c r="F130" s="3">
        <f t="shared" si="6"/>
        <v>1411.4</v>
      </c>
      <c r="G130" s="4">
        <f t="shared" si="7"/>
        <v>0.353124557177271</v>
      </c>
    </row>
    <row r="131" customHeight="1" spans="1:7">
      <c r="A131" s="2" t="s">
        <v>775</v>
      </c>
      <c r="B131" s="2" t="s">
        <v>75</v>
      </c>
      <c r="C131" s="2">
        <v>1409.59</v>
      </c>
      <c r="D131" s="2"/>
      <c r="E131" s="2"/>
      <c r="F131" s="3">
        <f t="shared" si="6"/>
        <v>0</v>
      </c>
      <c r="G131" s="4">
        <f t="shared" si="7"/>
        <v>0</v>
      </c>
    </row>
    <row r="132" customHeight="1" spans="1:7">
      <c r="A132" s="2" t="s">
        <v>775</v>
      </c>
      <c r="B132" s="2" t="s">
        <v>81</v>
      </c>
      <c r="C132" s="2">
        <v>1084.47</v>
      </c>
      <c r="D132" s="2"/>
      <c r="E132" s="2"/>
      <c r="F132" s="3">
        <f t="shared" si="6"/>
        <v>0</v>
      </c>
      <c r="G132" s="4">
        <f t="shared" si="7"/>
        <v>0</v>
      </c>
    </row>
    <row r="133" customHeight="1" spans="1:7">
      <c r="A133" s="2" t="s">
        <v>775</v>
      </c>
      <c r="B133" s="2" t="s">
        <v>151</v>
      </c>
      <c r="C133" s="2">
        <v>1058.86</v>
      </c>
      <c r="D133" s="2"/>
      <c r="E133" s="2"/>
      <c r="F133" s="3">
        <f t="shared" si="6"/>
        <v>0</v>
      </c>
      <c r="G133" s="4">
        <f t="shared" si="7"/>
        <v>0</v>
      </c>
    </row>
    <row r="134" customHeight="1" spans="1:7">
      <c r="A134" s="2" t="s">
        <v>775</v>
      </c>
      <c r="B134" s="2" t="s">
        <v>78</v>
      </c>
      <c r="C134" s="2">
        <v>1009.39</v>
      </c>
      <c r="D134" s="2"/>
      <c r="E134" s="2"/>
      <c r="F134" s="3">
        <f t="shared" si="6"/>
        <v>0</v>
      </c>
      <c r="G134" s="4">
        <f t="shared" si="7"/>
        <v>0</v>
      </c>
    </row>
    <row r="135" customHeight="1" spans="1:7">
      <c r="A135" s="2" t="s">
        <v>775</v>
      </c>
      <c r="B135" s="2" t="s">
        <v>74</v>
      </c>
      <c r="C135" s="2">
        <v>905.28</v>
      </c>
      <c r="D135" s="2"/>
      <c r="E135" s="2"/>
      <c r="F135" s="3">
        <f t="shared" si="6"/>
        <v>0</v>
      </c>
      <c r="G135" s="4">
        <f t="shared" si="7"/>
        <v>0</v>
      </c>
    </row>
    <row r="136" customHeight="1" spans="1:7">
      <c r="A136" s="2" t="s">
        <v>775</v>
      </c>
      <c r="B136" s="2" t="s">
        <v>87</v>
      </c>
      <c r="C136" s="2">
        <v>901.05</v>
      </c>
      <c r="D136" s="2"/>
      <c r="E136" s="2"/>
      <c r="F136" s="3">
        <f t="shared" si="6"/>
        <v>0</v>
      </c>
      <c r="G136" s="4">
        <f t="shared" si="7"/>
        <v>0</v>
      </c>
    </row>
    <row r="137" customHeight="1" spans="1:7">
      <c r="A137" s="2" t="s">
        <v>775</v>
      </c>
      <c r="B137" s="2" t="s">
        <v>77</v>
      </c>
      <c r="C137" s="2">
        <v>793.47</v>
      </c>
      <c r="D137" s="2"/>
      <c r="E137" s="2"/>
      <c r="F137" s="3">
        <f t="shared" si="6"/>
        <v>0</v>
      </c>
      <c r="G137" s="4">
        <f t="shared" si="7"/>
        <v>0</v>
      </c>
    </row>
    <row r="138" customHeight="1" spans="1:7">
      <c r="A138" s="2" t="s">
        <v>775</v>
      </c>
      <c r="B138" s="2" t="s">
        <v>152</v>
      </c>
      <c r="C138" s="2">
        <v>601.13</v>
      </c>
      <c r="D138" s="2"/>
      <c r="E138" s="2"/>
      <c r="F138" s="3">
        <f t="shared" si="6"/>
        <v>0</v>
      </c>
      <c r="G138" s="4">
        <f t="shared" si="7"/>
        <v>0</v>
      </c>
    </row>
    <row r="139" customHeight="1" spans="1:7">
      <c r="A139" s="2" t="s">
        <v>775</v>
      </c>
      <c r="B139" s="2" t="s">
        <v>149</v>
      </c>
      <c r="C139" s="2">
        <v>477.9</v>
      </c>
      <c r="D139" s="2"/>
      <c r="E139" s="2"/>
      <c r="F139" s="3">
        <f t="shared" si="6"/>
        <v>0</v>
      </c>
      <c r="G139" s="4">
        <f t="shared" si="7"/>
        <v>0</v>
      </c>
    </row>
    <row r="140" customHeight="1" spans="1:7">
      <c r="A140" s="2" t="s">
        <v>775</v>
      </c>
      <c r="B140" s="2" t="s">
        <v>150</v>
      </c>
      <c r="C140" s="2">
        <v>432.27</v>
      </c>
      <c r="D140" s="2"/>
      <c r="E140" s="2"/>
      <c r="F140" s="3">
        <f t="shared" si="6"/>
        <v>0</v>
      </c>
      <c r="G140" s="4">
        <f t="shared" si="7"/>
        <v>0</v>
      </c>
    </row>
    <row r="141" customHeight="1" spans="1:7">
      <c r="A141" s="2" t="s">
        <v>775</v>
      </c>
      <c r="B141" s="2" t="s">
        <v>79</v>
      </c>
      <c r="C141" s="2">
        <v>153.43</v>
      </c>
      <c r="D141" s="2">
        <v>1982.19</v>
      </c>
      <c r="E141" s="2">
        <v>3</v>
      </c>
      <c r="F141" s="3">
        <f t="shared" si="6"/>
        <v>51.1433333333333</v>
      </c>
      <c r="G141" s="4">
        <f t="shared" si="7"/>
        <v>12.9191813856482</v>
      </c>
    </row>
    <row r="142" customHeight="1" spans="1:7">
      <c r="A142" s="2" t="s">
        <v>776</v>
      </c>
      <c r="B142" s="2" t="s">
        <v>83</v>
      </c>
      <c r="C142" s="2">
        <v>12341.42</v>
      </c>
      <c r="D142" s="2">
        <v>9083.2</v>
      </c>
      <c r="E142" s="2">
        <v>8</v>
      </c>
      <c r="F142" s="3">
        <f t="shared" ref="F142:F167" si="8">IFERROR(C142/E142,0)</f>
        <v>1542.6775</v>
      </c>
      <c r="G142" s="4">
        <f t="shared" ref="G142:G167" si="9">IFERROR(D142/C142,0)</f>
        <v>0.735993102900639</v>
      </c>
    </row>
    <row r="143" customHeight="1" spans="1:7">
      <c r="A143" s="2" t="s">
        <v>776</v>
      </c>
      <c r="B143" s="2" t="s">
        <v>109</v>
      </c>
      <c r="C143" s="2">
        <v>10878.99</v>
      </c>
      <c r="D143" s="2">
        <v>454.3</v>
      </c>
      <c r="E143" s="2"/>
      <c r="F143" s="3">
        <f t="shared" si="8"/>
        <v>0</v>
      </c>
      <c r="G143" s="4">
        <f t="shared" si="9"/>
        <v>0.0417593912670202</v>
      </c>
    </row>
    <row r="144" customHeight="1" spans="1:7">
      <c r="A144" s="2" t="s">
        <v>776</v>
      </c>
      <c r="B144" s="2" t="s">
        <v>86</v>
      </c>
      <c r="C144" s="2">
        <v>8839.95</v>
      </c>
      <c r="D144" s="2">
        <v>1018.22</v>
      </c>
      <c r="E144" s="2"/>
      <c r="F144" s="3">
        <f t="shared" si="8"/>
        <v>0</v>
      </c>
      <c r="G144" s="4">
        <f t="shared" si="9"/>
        <v>0.115183909411252</v>
      </c>
    </row>
    <row r="145" customHeight="1" spans="1:7">
      <c r="A145" s="2" t="s">
        <v>776</v>
      </c>
      <c r="B145" s="2" t="s">
        <v>100</v>
      </c>
      <c r="C145" s="2">
        <v>7924.73</v>
      </c>
      <c r="D145" s="2"/>
      <c r="E145" s="2"/>
      <c r="F145" s="3">
        <f t="shared" si="8"/>
        <v>0</v>
      </c>
      <c r="G145" s="4">
        <f t="shared" si="9"/>
        <v>0</v>
      </c>
    </row>
    <row r="146" customHeight="1" spans="1:7">
      <c r="A146" s="2" t="s">
        <v>776</v>
      </c>
      <c r="B146" s="2" t="s">
        <v>73</v>
      </c>
      <c r="C146" s="2">
        <v>7800.34</v>
      </c>
      <c r="D146" s="2">
        <v>395.36</v>
      </c>
      <c r="E146" s="2"/>
      <c r="F146" s="3">
        <f t="shared" si="8"/>
        <v>0</v>
      </c>
      <c r="G146" s="4">
        <f t="shared" si="9"/>
        <v>0.0506849701423271</v>
      </c>
    </row>
    <row r="147" customHeight="1" spans="1:7">
      <c r="A147" s="2" t="s">
        <v>776</v>
      </c>
      <c r="B147" s="2" t="s">
        <v>103</v>
      </c>
      <c r="C147" s="2">
        <v>6644.82</v>
      </c>
      <c r="D147" s="2"/>
      <c r="E147" s="2"/>
      <c r="F147" s="3">
        <f t="shared" si="8"/>
        <v>0</v>
      </c>
      <c r="G147" s="4">
        <f t="shared" si="9"/>
        <v>0</v>
      </c>
    </row>
    <row r="148" customHeight="1" spans="1:7">
      <c r="A148" s="2" t="s">
        <v>776</v>
      </c>
      <c r="B148" s="2" t="s">
        <v>76</v>
      </c>
      <c r="C148" s="2">
        <v>3774.42</v>
      </c>
      <c r="D148" s="2"/>
      <c r="E148" s="2"/>
      <c r="F148" s="3">
        <f t="shared" si="8"/>
        <v>0</v>
      </c>
      <c r="G148" s="4">
        <f t="shared" si="9"/>
        <v>0</v>
      </c>
    </row>
    <row r="149" customHeight="1" spans="1:7">
      <c r="A149" s="2" t="s">
        <v>776</v>
      </c>
      <c r="B149" s="2" t="s">
        <v>108</v>
      </c>
      <c r="C149" s="2">
        <v>3446.02</v>
      </c>
      <c r="D149" s="2">
        <v>1603</v>
      </c>
      <c r="E149" s="2"/>
      <c r="F149" s="3">
        <f t="shared" si="8"/>
        <v>0</v>
      </c>
      <c r="G149" s="4">
        <f t="shared" si="9"/>
        <v>0.465174317038206</v>
      </c>
    </row>
    <row r="150" customHeight="1" spans="1:7">
      <c r="A150" s="2" t="s">
        <v>776</v>
      </c>
      <c r="B150" s="2" t="s">
        <v>119</v>
      </c>
      <c r="C150" s="2">
        <v>3367.43</v>
      </c>
      <c r="D150" s="2"/>
      <c r="E150" s="2"/>
      <c r="F150" s="3">
        <f t="shared" si="8"/>
        <v>0</v>
      </c>
      <c r="G150" s="4">
        <f t="shared" si="9"/>
        <v>0</v>
      </c>
    </row>
    <row r="151" customHeight="1" spans="1:7">
      <c r="A151" s="2" t="s">
        <v>776</v>
      </c>
      <c r="B151" s="2" t="s">
        <v>82</v>
      </c>
      <c r="C151" s="2">
        <v>2799.73</v>
      </c>
      <c r="D151" s="2"/>
      <c r="E151" s="2"/>
      <c r="F151" s="3">
        <f t="shared" si="8"/>
        <v>0</v>
      </c>
      <c r="G151" s="4">
        <f t="shared" si="9"/>
        <v>0</v>
      </c>
    </row>
    <row r="152" customHeight="1" spans="1:7">
      <c r="A152" s="2" t="s">
        <v>776</v>
      </c>
      <c r="B152" s="2" t="s">
        <v>80</v>
      </c>
      <c r="C152" s="2">
        <v>2715.35</v>
      </c>
      <c r="D152" s="2"/>
      <c r="E152" s="2"/>
      <c r="F152" s="3">
        <f t="shared" si="8"/>
        <v>0</v>
      </c>
      <c r="G152" s="4">
        <f t="shared" si="9"/>
        <v>0</v>
      </c>
    </row>
    <row r="153" customHeight="1" spans="1:7">
      <c r="A153" s="2" t="s">
        <v>776</v>
      </c>
      <c r="B153" s="2" t="s">
        <v>70</v>
      </c>
      <c r="C153" s="2">
        <v>1417.39</v>
      </c>
      <c r="D153" s="2">
        <v>4838.68</v>
      </c>
      <c r="E153" s="2">
        <v>4</v>
      </c>
      <c r="F153" s="3">
        <f t="shared" si="8"/>
        <v>354.3475</v>
      </c>
      <c r="G153" s="4">
        <f t="shared" si="9"/>
        <v>3.41379577956667</v>
      </c>
    </row>
    <row r="154" customHeight="1" spans="1:7">
      <c r="A154" s="2" t="s">
        <v>776</v>
      </c>
      <c r="B154" s="2" t="s">
        <v>130</v>
      </c>
      <c r="C154" s="2">
        <v>1412.36</v>
      </c>
      <c r="D154" s="2"/>
      <c r="E154" s="2"/>
      <c r="F154" s="3">
        <f t="shared" si="8"/>
        <v>0</v>
      </c>
      <c r="G154" s="4">
        <f t="shared" si="9"/>
        <v>0</v>
      </c>
    </row>
    <row r="155" customHeight="1" spans="1:7">
      <c r="A155" s="2" t="s">
        <v>776</v>
      </c>
      <c r="B155" s="2" t="s">
        <v>75</v>
      </c>
      <c r="C155" s="2">
        <v>1410.26</v>
      </c>
      <c r="D155" s="2"/>
      <c r="E155" s="2"/>
      <c r="F155" s="3">
        <f t="shared" si="8"/>
        <v>0</v>
      </c>
      <c r="G155" s="4">
        <f t="shared" si="9"/>
        <v>0</v>
      </c>
    </row>
    <row r="156" customHeight="1" spans="1:7">
      <c r="A156" s="2" t="s">
        <v>776</v>
      </c>
      <c r="B156" s="2" t="s">
        <v>78</v>
      </c>
      <c r="C156" s="2">
        <v>1409.7</v>
      </c>
      <c r="D156" s="2"/>
      <c r="E156" s="2"/>
      <c r="F156" s="3">
        <f t="shared" si="8"/>
        <v>0</v>
      </c>
      <c r="G156" s="4">
        <f t="shared" si="9"/>
        <v>0</v>
      </c>
    </row>
    <row r="157" customHeight="1" spans="1:7">
      <c r="A157" s="2" t="s">
        <v>776</v>
      </c>
      <c r="B157" s="2" t="s">
        <v>74</v>
      </c>
      <c r="C157" s="2">
        <v>1400.55</v>
      </c>
      <c r="D157" s="2"/>
      <c r="E157" s="2"/>
      <c r="F157" s="3">
        <f t="shared" si="8"/>
        <v>0</v>
      </c>
      <c r="G157" s="4">
        <f t="shared" si="9"/>
        <v>0</v>
      </c>
    </row>
    <row r="158" customHeight="1" spans="1:7">
      <c r="A158" s="2" t="s">
        <v>776</v>
      </c>
      <c r="B158" s="2" t="s">
        <v>657</v>
      </c>
      <c r="C158" s="2">
        <v>1390.64</v>
      </c>
      <c r="D158" s="2"/>
      <c r="E158" s="2"/>
      <c r="F158" s="3">
        <f t="shared" si="8"/>
        <v>0</v>
      </c>
      <c r="G158" s="4">
        <f t="shared" si="9"/>
        <v>0</v>
      </c>
    </row>
    <row r="159" customHeight="1" spans="1:7">
      <c r="A159" s="2" t="s">
        <v>776</v>
      </c>
      <c r="B159" s="2" t="s">
        <v>87</v>
      </c>
      <c r="C159" s="2">
        <v>1297.88</v>
      </c>
      <c r="D159" s="2">
        <v>396.06</v>
      </c>
      <c r="E159" s="2"/>
      <c r="F159" s="3">
        <f t="shared" si="8"/>
        <v>0</v>
      </c>
      <c r="G159" s="4">
        <f t="shared" si="9"/>
        <v>0.305159182667119</v>
      </c>
    </row>
    <row r="160" customHeight="1" spans="1:7">
      <c r="A160" s="2" t="s">
        <v>776</v>
      </c>
      <c r="B160" s="2" t="s">
        <v>91</v>
      </c>
      <c r="C160" s="2">
        <v>1198.95</v>
      </c>
      <c r="D160" s="2">
        <v>862.33</v>
      </c>
      <c r="E160" s="2"/>
      <c r="F160" s="3">
        <f t="shared" si="8"/>
        <v>0</v>
      </c>
      <c r="G160" s="4">
        <f t="shared" si="9"/>
        <v>0.719237666291338</v>
      </c>
    </row>
    <row r="161" customHeight="1" spans="1:7">
      <c r="A161" s="2" t="s">
        <v>776</v>
      </c>
      <c r="B161" s="2" t="s">
        <v>90</v>
      </c>
      <c r="C161" s="2">
        <v>1149.96</v>
      </c>
      <c r="D161" s="2"/>
      <c r="E161" s="2"/>
      <c r="F161" s="3">
        <f t="shared" si="8"/>
        <v>0</v>
      </c>
      <c r="G161" s="4">
        <f t="shared" si="9"/>
        <v>0</v>
      </c>
    </row>
    <row r="162" customHeight="1" spans="1:7">
      <c r="A162" s="2" t="s">
        <v>776</v>
      </c>
      <c r="B162" s="2" t="s">
        <v>89</v>
      </c>
      <c r="C162" s="2">
        <v>917.76</v>
      </c>
      <c r="D162" s="2"/>
      <c r="E162" s="2"/>
      <c r="F162" s="3">
        <f t="shared" si="8"/>
        <v>0</v>
      </c>
      <c r="G162" s="4">
        <f t="shared" si="9"/>
        <v>0</v>
      </c>
    </row>
    <row r="163" customHeight="1" spans="1:7">
      <c r="A163" s="2" t="s">
        <v>776</v>
      </c>
      <c r="B163" s="2" t="s">
        <v>77</v>
      </c>
      <c r="C163" s="2">
        <v>886.37</v>
      </c>
      <c r="D163" s="2"/>
      <c r="E163" s="2"/>
      <c r="F163" s="3">
        <f t="shared" si="8"/>
        <v>0</v>
      </c>
      <c r="G163" s="4">
        <f t="shared" si="9"/>
        <v>0</v>
      </c>
    </row>
    <row r="164" customHeight="1" spans="1:7">
      <c r="A164" s="2" t="s">
        <v>776</v>
      </c>
      <c r="B164" s="2" t="s">
        <v>92</v>
      </c>
      <c r="C164" s="2">
        <v>822.95</v>
      </c>
      <c r="D164" s="2"/>
      <c r="E164" s="2"/>
      <c r="F164" s="3">
        <f t="shared" si="8"/>
        <v>0</v>
      </c>
      <c r="G164" s="4">
        <f t="shared" si="9"/>
        <v>0</v>
      </c>
    </row>
    <row r="165" customHeight="1" spans="1:7">
      <c r="A165" s="2" t="s">
        <v>776</v>
      </c>
      <c r="B165" s="2" t="s">
        <v>81</v>
      </c>
      <c r="C165" s="2">
        <v>822.19</v>
      </c>
      <c r="D165" s="2"/>
      <c r="E165" s="2"/>
      <c r="F165" s="3">
        <f t="shared" si="8"/>
        <v>0</v>
      </c>
      <c r="G165" s="4">
        <f t="shared" si="9"/>
        <v>0</v>
      </c>
    </row>
    <row r="166" customHeight="1" spans="1:7">
      <c r="A166" s="2" t="s">
        <v>776</v>
      </c>
      <c r="B166" s="2" t="s">
        <v>79</v>
      </c>
      <c r="C166" s="2">
        <v>195.47</v>
      </c>
      <c r="D166" s="2">
        <v>1024.73</v>
      </c>
      <c r="E166" s="2"/>
      <c r="F166" s="3">
        <f t="shared" si="8"/>
        <v>0</v>
      </c>
      <c r="G166" s="4">
        <f t="shared" si="9"/>
        <v>5.24239013659385</v>
      </c>
    </row>
    <row r="167" customHeight="1" spans="1:7">
      <c r="A167" s="2" t="s">
        <v>776</v>
      </c>
      <c r="B167" s="2" t="s">
        <v>692</v>
      </c>
      <c r="C167" s="2">
        <v>146.57</v>
      </c>
      <c r="D167" s="2">
        <v>569.1</v>
      </c>
      <c r="E167" s="2"/>
      <c r="F167" s="3">
        <f t="shared" si="8"/>
        <v>0</v>
      </c>
      <c r="G167" s="4">
        <f t="shared" si="9"/>
        <v>3.88278638193355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总消费</vt:lpstr>
      <vt:lpstr>笔记日报</vt:lpstr>
      <vt:lpstr>笔记数据看板</vt:lpstr>
      <vt:lpstr>笔记数据自定义</vt:lpstr>
      <vt:lpstr>笔记匹配</vt:lpstr>
      <vt:lpstr>总数据源</vt:lpstr>
      <vt:lpstr>信息流数据源</vt:lpstr>
      <vt:lpstr>搜索数据源</vt:lpstr>
      <vt:lpstr>全站智投数据源</vt:lpstr>
      <vt:lpstr>邀请码付费数据源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12131</cp:lastModifiedBy>
  <dcterms:created xsi:type="dcterms:W3CDTF">2022-10-26T13:10:00Z</dcterms:created>
  <dcterms:modified xsi:type="dcterms:W3CDTF">2022-12-19T05:47:23Z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7CD55E2AC1454B9FB97D5AE17BAEBDEC</vt:lpwstr>
  </property>
  <property fmtid="{D5CDD505-2E9C-101B-9397-08002B2CF9AE}" pid="3" name="KSOProductBuildVer">
    <vt:lpwstr>2052-11.1.0.12980</vt:lpwstr>
  </property>
</Properties>
</file>